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defaultThemeVersion="124226"/>
  <bookViews>
    <workbookView xWindow="0" yWindow="0" windowWidth="19200" windowHeight="6470" tabRatio="834" firstSheet="9" activeTab="9"/>
  </bookViews>
  <sheets>
    <sheet name="Rates by change type" sheetId="41" state="hidden" r:id="rId1"/>
    <sheet name="Details rate changes &gt;" sheetId="56" state="hidden" r:id="rId2"/>
    <sheet name="Rates with over 7% increase" sheetId="25" state="hidden" r:id="rId3"/>
    <sheet name="Rates with 0 to 7% increase" sheetId="28" state="hidden" r:id="rId4"/>
    <sheet name="Rates with 0% increase" sheetId="29" state="hidden" r:id="rId5"/>
    <sheet name="Rates with decrease" sheetId="32" state="hidden" r:id="rId6"/>
    <sheet name="7.Services by type rate incr." sheetId="33" state="hidden" r:id="rId7"/>
    <sheet name="8.Sum by rchg center original" sheetId="23" state="hidden" r:id="rId8"/>
    <sheet name="Back up &gt;&gt;&gt;&gt;" sheetId="34" state="hidden" r:id="rId9"/>
    <sheet name="Summary by DFL" sheetId="35" r:id="rId10"/>
    <sheet name="FY23 Rates for budgeting only" sheetId="40" r:id="rId11"/>
    <sheet name="FY21 Rates to DFL" sheetId="50" state="hidden" r:id="rId12"/>
    <sheet name="FY20 Rates to DFL" sheetId="39" state="hidden" r:id="rId13"/>
    <sheet name="FY19 to DFL" sheetId="47" state="hidden" r:id="rId14"/>
    <sheet name="FY18 to DFL" sheetId="43" state="hidden" r:id="rId15"/>
    <sheet name="ACTIVE_MasterOrgTree 2_1_19" sheetId="27" state="hidden" r:id="rId16"/>
  </sheets>
  <definedNames>
    <definedName name="_xlnm._FilterDatabase" localSheetId="6" hidden="1">'7.Services by type rate incr.'!$A$4:$AD$85</definedName>
    <definedName name="_xlnm._FilterDatabase" localSheetId="7" hidden="1">'8.Sum by rchg center original'!$A$3:$AJ$104</definedName>
    <definedName name="_xlnm._FilterDatabase" localSheetId="15" hidden="1">'ACTIVE_MasterOrgTree 2_1_19'!$A$2:$L$4150</definedName>
    <definedName name="_xlnm.Print_Area" localSheetId="6">'7.Services by type rate incr.'!$A$1:$AB$86</definedName>
    <definedName name="_xlnm.Print_Area" localSheetId="7">'8.Sum by rchg center original'!$A$1:$AJ$104</definedName>
    <definedName name="_xlnm.Print_Area" localSheetId="2">'Rates with over 7% increase'!$A$1:$F$94</definedName>
    <definedName name="_xlnm.Print_Titles" localSheetId="6">'7.Services by type rate incr.'!$4:$4</definedName>
    <definedName name="_xlnm.Print_Titles" localSheetId="7">'8.Sum by rchg center original'!$3:$3</definedName>
  </definedNames>
  <calcPr calcId="162913" concurrentCalc="0"/>
  <pivotCaches>
    <pivotCache cacheId="0" r:id="rId17"/>
    <pivotCache cacheId="2" r:id="rId18"/>
  </pivotCaches>
</workbook>
</file>

<file path=xl/calcChain.xml><?xml version="1.0" encoding="utf-8"?>
<calcChain xmlns="http://schemas.openxmlformats.org/spreadsheetml/2006/main">
  <c r="G116" i="23" l="1"/>
  <c r="F116" i="23"/>
  <c r="G115" i="23"/>
  <c r="G114" i="23"/>
  <c r="G113" i="23"/>
  <c r="G112" i="23"/>
  <c r="R106" i="23"/>
  <c r="P106" i="23"/>
  <c r="N106" i="23"/>
  <c r="M106" i="23"/>
  <c r="J106" i="23"/>
  <c r="R103" i="23"/>
  <c r="P103" i="23"/>
  <c r="N103" i="23"/>
  <c r="M103" i="23"/>
  <c r="J103" i="23"/>
  <c r="H103" i="23"/>
  <c r="R102" i="23"/>
  <c r="P102" i="23"/>
  <c r="N102" i="23"/>
  <c r="M102" i="23"/>
  <c r="J102" i="23"/>
  <c r="H102" i="23"/>
  <c r="AB101" i="23"/>
  <c r="R101" i="23"/>
  <c r="P101" i="23"/>
  <c r="AB100" i="23"/>
  <c r="R100" i="23"/>
  <c r="P100" i="23"/>
  <c r="R99" i="23"/>
  <c r="P99" i="23"/>
  <c r="R98" i="23"/>
  <c r="P98" i="23"/>
  <c r="N98" i="23"/>
  <c r="M98" i="23"/>
  <c r="J98" i="23"/>
  <c r="H98" i="23"/>
  <c r="R97" i="23"/>
  <c r="P97" i="23"/>
  <c r="R96" i="23"/>
  <c r="P96" i="23"/>
  <c r="N96" i="23"/>
  <c r="M96" i="23"/>
  <c r="J96" i="23"/>
  <c r="H96" i="23"/>
  <c r="R95" i="23"/>
  <c r="P95" i="23"/>
  <c r="R94" i="23"/>
  <c r="P94" i="23"/>
  <c r="R92" i="23"/>
  <c r="P92" i="23"/>
  <c r="R91" i="23"/>
  <c r="P91" i="23"/>
  <c r="R90" i="23"/>
  <c r="P90" i="23"/>
  <c r="N90" i="23"/>
  <c r="R89" i="23"/>
  <c r="P89" i="23"/>
  <c r="N89" i="23"/>
  <c r="M89" i="23"/>
  <c r="J89" i="23"/>
  <c r="H89" i="23"/>
  <c r="R88" i="23"/>
  <c r="P88" i="23"/>
  <c r="R87" i="23"/>
  <c r="P87" i="23"/>
  <c r="R86" i="23"/>
  <c r="P86" i="23"/>
  <c r="R85" i="23"/>
  <c r="P85" i="23"/>
  <c r="R84" i="23"/>
  <c r="P84" i="23"/>
  <c r="R83" i="23"/>
  <c r="P83" i="23"/>
  <c r="R81" i="23"/>
  <c r="P81" i="23"/>
  <c r="R80" i="23"/>
  <c r="P80" i="23"/>
  <c r="R79" i="23"/>
  <c r="P79" i="23"/>
  <c r="R78" i="23"/>
  <c r="P78" i="23"/>
  <c r="R77" i="23"/>
  <c r="P77" i="23"/>
  <c r="R76" i="23"/>
  <c r="P76" i="23"/>
  <c r="N76" i="23"/>
  <c r="R75" i="23"/>
  <c r="P75" i="23"/>
  <c r="R74" i="23"/>
  <c r="P74" i="23"/>
  <c r="M74" i="23"/>
  <c r="R73" i="23"/>
  <c r="P73" i="23"/>
  <c r="M73" i="23"/>
  <c r="R72" i="23"/>
  <c r="P72" i="23"/>
  <c r="M72" i="23"/>
  <c r="R71" i="23"/>
  <c r="P71" i="23"/>
  <c r="N71" i="23"/>
  <c r="M71" i="23"/>
  <c r="J71" i="23"/>
  <c r="H71" i="23"/>
  <c r="R70" i="23"/>
  <c r="P70" i="23"/>
  <c r="R69" i="23"/>
  <c r="P69" i="23"/>
  <c r="N69" i="23"/>
  <c r="M69" i="23"/>
  <c r="J69" i="23"/>
  <c r="H69" i="23"/>
  <c r="R68" i="23"/>
  <c r="P68" i="23"/>
  <c r="R67" i="23"/>
  <c r="P67" i="23"/>
  <c r="P66" i="23"/>
  <c r="M66" i="23"/>
  <c r="P65" i="23"/>
  <c r="R64" i="23"/>
  <c r="P64" i="23"/>
  <c r="R63" i="23"/>
  <c r="P63" i="23"/>
  <c r="R62" i="23"/>
  <c r="P62" i="23"/>
  <c r="R61" i="23"/>
  <c r="P61" i="23"/>
  <c r="R60" i="23"/>
  <c r="P60" i="23"/>
  <c r="R59" i="23"/>
  <c r="P59" i="23"/>
  <c r="R58" i="23"/>
  <c r="P58" i="23"/>
  <c r="R57" i="23"/>
  <c r="P57" i="23"/>
  <c r="R56" i="23"/>
  <c r="P56" i="23"/>
  <c r="N56" i="23"/>
  <c r="R55" i="23"/>
  <c r="P55" i="23"/>
  <c r="R54" i="23"/>
  <c r="P54" i="23"/>
  <c r="R53" i="23"/>
  <c r="P53" i="23"/>
  <c r="N53" i="23"/>
  <c r="R51" i="23"/>
  <c r="P51" i="23"/>
  <c r="R50" i="23"/>
  <c r="P50" i="23"/>
  <c r="R49" i="23"/>
  <c r="P49" i="23"/>
  <c r="N49" i="23"/>
  <c r="R48" i="23"/>
  <c r="P48" i="23"/>
  <c r="R47" i="23"/>
  <c r="P47" i="23"/>
  <c r="N47" i="23"/>
  <c r="R46" i="23"/>
  <c r="P46" i="23"/>
  <c r="M46" i="23"/>
  <c r="R45" i="23"/>
  <c r="P45" i="23"/>
  <c r="N45" i="23"/>
  <c r="R44" i="23"/>
  <c r="P44" i="23"/>
  <c r="N44" i="23"/>
  <c r="M44" i="23"/>
  <c r="J44" i="23"/>
  <c r="H44" i="23"/>
  <c r="R43" i="23"/>
  <c r="P43" i="23"/>
  <c r="N43" i="23"/>
  <c r="M43" i="23"/>
  <c r="R42" i="23"/>
  <c r="P42" i="23"/>
  <c r="N42" i="23"/>
  <c r="M42" i="23"/>
  <c r="R40" i="23"/>
  <c r="P40" i="23"/>
  <c r="N40" i="23"/>
  <c r="M40" i="23"/>
  <c r="J40" i="23"/>
  <c r="H40" i="23"/>
  <c r="R39" i="23"/>
  <c r="P39" i="23"/>
  <c r="N39" i="23"/>
  <c r="M39" i="23"/>
  <c r="R38" i="23"/>
  <c r="P38" i="23"/>
  <c r="N38" i="23"/>
  <c r="M38" i="23"/>
  <c r="R37" i="23"/>
  <c r="P37" i="23"/>
  <c r="N37" i="23"/>
  <c r="R36" i="23"/>
  <c r="P36" i="23"/>
  <c r="N36" i="23"/>
  <c r="M36" i="23"/>
  <c r="AB35" i="23"/>
  <c r="R35" i="23"/>
  <c r="P35" i="23"/>
  <c r="N35" i="23"/>
  <c r="AB34" i="23"/>
  <c r="R34" i="23"/>
  <c r="P34" i="23"/>
  <c r="N34" i="23"/>
  <c r="M34" i="23"/>
  <c r="R33" i="23"/>
  <c r="P33" i="23"/>
  <c r="N33" i="23"/>
  <c r="M33" i="23"/>
  <c r="R32" i="23"/>
  <c r="P32" i="23"/>
  <c r="N32" i="23"/>
  <c r="R31" i="23"/>
  <c r="P31" i="23"/>
  <c r="N31" i="23"/>
  <c r="M31" i="23"/>
  <c r="R30" i="23"/>
  <c r="P30" i="23"/>
  <c r="N30" i="23"/>
  <c r="M30" i="23"/>
  <c r="J30" i="23"/>
  <c r="H30" i="23"/>
  <c r="R29" i="23"/>
  <c r="P29" i="23"/>
  <c r="N29" i="23"/>
  <c r="M29" i="23"/>
  <c r="R28" i="23"/>
  <c r="P28" i="23"/>
  <c r="N28" i="23"/>
  <c r="R27" i="23"/>
  <c r="P27" i="23"/>
  <c r="N27" i="23"/>
  <c r="M27" i="23"/>
  <c r="J27" i="23"/>
  <c r="H27" i="23"/>
  <c r="R26" i="23"/>
  <c r="P26" i="23"/>
  <c r="N26" i="23"/>
  <c r="M26" i="23"/>
  <c r="R25" i="23"/>
  <c r="P25" i="23"/>
  <c r="N25" i="23"/>
  <c r="M25" i="23"/>
  <c r="R24" i="23"/>
  <c r="P24" i="23"/>
  <c r="R23" i="23"/>
  <c r="P23" i="23"/>
  <c r="N23" i="23"/>
  <c r="M23" i="23"/>
  <c r="R22" i="23"/>
  <c r="P22" i="23"/>
  <c r="N22" i="23"/>
  <c r="R21" i="23"/>
  <c r="P21" i="23"/>
  <c r="N21" i="23"/>
  <c r="M21" i="23"/>
  <c r="R20" i="23"/>
  <c r="P20" i="23"/>
  <c r="M20" i="23"/>
  <c r="R19" i="23"/>
  <c r="P19" i="23"/>
  <c r="N19" i="23"/>
  <c r="M19" i="23"/>
  <c r="J19" i="23"/>
  <c r="H19" i="23"/>
  <c r="R18" i="23"/>
  <c r="P18" i="23"/>
  <c r="N18" i="23"/>
  <c r="R17" i="23"/>
  <c r="P17" i="23"/>
  <c r="N17" i="23"/>
  <c r="R15" i="23"/>
  <c r="P15" i="23"/>
  <c r="N15" i="23"/>
  <c r="R14" i="23"/>
  <c r="P14" i="23"/>
  <c r="N14" i="23"/>
  <c r="R13" i="23"/>
  <c r="P13" i="23"/>
  <c r="N13" i="23"/>
  <c r="R12" i="23"/>
  <c r="P12" i="23"/>
  <c r="R11" i="23"/>
  <c r="P11" i="23"/>
  <c r="N11" i="23"/>
  <c r="R10" i="23"/>
  <c r="P10" i="23"/>
  <c r="N10" i="23"/>
  <c r="M10" i="23"/>
  <c r="J10" i="23"/>
  <c r="H10" i="23"/>
  <c r="R9" i="23"/>
  <c r="P9" i="23"/>
  <c r="N9" i="23"/>
  <c r="M9" i="23"/>
  <c r="R8" i="23"/>
  <c r="P8" i="23"/>
  <c r="N8" i="23"/>
  <c r="R7" i="23"/>
  <c r="P7" i="23"/>
  <c r="M7" i="23"/>
  <c r="R6" i="23"/>
  <c r="P6" i="23"/>
  <c r="N6" i="23"/>
  <c r="M6" i="23"/>
  <c r="R5" i="23"/>
  <c r="P5" i="23"/>
  <c r="N5" i="23"/>
  <c r="M5" i="23"/>
  <c r="J5" i="23"/>
  <c r="R4" i="23"/>
  <c r="P4" i="23"/>
  <c r="N4" i="23"/>
  <c r="R85" i="33"/>
  <c r="P85" i="33"/>
  <c r="R84" i="33"/>
  <c r="P84" i="33"/>
  <c r="R83" i="33"/>
  <c r="P83" i="33"/>
  <c r="R82" i="33"/>
  <c r="P82" i="33"/>
  <c r="R81" i="33"/>
  <c r="P81" i="33"/>
  <c r="R80" i="33"/>
  <c r="P80" i="33"/>
  <c r="R79" i="33"/>
  <c r="P79" i="33"/>
  <c r="M79" i="33"/>
  <c r="R78" i="33"/>
  <c r="P78" i="33"/>
  <c r="R77" i="33"/>
  <c r="P77" i="33"/>
  <c r="R76" i="33"/>
  <c r="P76" i="33"/>
  <c r="R75" i="33"/>
  <c r="P75" i="33"/>
  <c r="R74" i="33"/>
  <c r="P74" i="33"/>
  <c r="R73" i="33"/>
  <c r="P73" i="33"/>
  <c r="N73" i="33"/>
  <c r="M73" i="33"/>
  <c r="R72" i="33"/>
  <c r="P72" i="33"/>
  <c r="R71" i="33"/>
  <c r="P71" i="33"/>
  <c r="R70" i="33"/>
  <c r="P70" i="33"/>
  <c r="R69" i="33"/>
  <c r="P69" i="33"/>
  <c r="R68" i="33"/>
  <c r="P68" i="33"/>
  <c r="R67" i="33"/>
  <c r="P67" i="33"/>
  <c r="R66" i="33"/>
  <c r="P66" i="33"/>
  <c r="R65" i="33"/>
  <c r="P65" i="33"/>
  <c r="R64" i="33"/>
  <c r="P64" i="33"/>
  <c r="R63" i="33"/>
  <c r="P63" i="33"/>
  <c r="R62" i="33"/>
  <c r="P62" i="33"/>
  <c r="R61" i="33"/>
  <c r="P61" i="33"/>
  <c r="R60" i="33"/>
  <c r="P60" i="33"/>
  <c r="R59" i="33"/>
  <c r="P59" i="33"/>
  <c r="R58" i="33"/>
  <c r="P58" i="33"/>
  <c r="R57" i="33"/>
  <c r="P57" i="33"/>
  <c r="R56" i="33"/>
  <c r="P56" i="33"/>
  <c r="R55" i="33"/>
  <c r="P55" i="33"/>
  <c r="R54" i="33"/>
  <c r="P54" i="33"/>
  <c r="R53" i="33"/>
  <c r="P53" i="33"/>
  <c r="R52" i="33"/>
  <c r="P52" i="33"/>
  <c r="R51" i="33"/>
  <c r="P51" i="33"/>
  <c r="R50" i="33"/>
  <c r="P50" i="33"/>
  <c r="R49" i="33"/>
  <c r="P49" i="33"/>
  <c r="R48" i="33"/>
  <c r="P48" i="33"/>
  <c r="R47" i="33"/>
  <c r="P47" i="33"/>
  <c r="R46" i="33"/>
  <c r="P46" i="33"/>
  <c r="R45" i="33"/>
  <c r="P45" i="33"/>
  <c r="R44" i="33"/>
  <c r="P44" i="33"/>
  <c r="N44" i="33"/>
  <c r="R43" i="33"/>
  <c r="P43" i="33"/>
  <c r="M43" i="33"/>
  <c r="R42" i="33"/>
  <c r="P42" i="33"/>
  <c r="R41" i="33"/>
  <c r="P41" i="33"/>
  <c r="N41" i="33"/>
  <c r="R40" i="33"/>
  <c r="P40" i="33"/>
  <c r="N40" i="33"/>
  <c r="R39" i="33"/>
  <c r="P39" i="33"/>
  <c r="R38" i="33"/>
  <c r="P38" i="33"/>
  <c r="R37" i="33"/>
  <c r="P37" i="33"/>
  <c r="R36" i="33"/>
  <c r="P36" i="33"/>
  <c r="R34" i="33"/>
  <c r="P34" i="33"/>
  <c r="R33" i="33"/>
  <c r="P33" i="33"/>
  <c r="R32" i="33"/>
  <c r="P32" i="33"/>
  <c r="N32" i="33"/>
  <c r="R31" i="33"/>
  <c r="P31" i="33"/>
  <c r="R30" i="33"/>
  <c r="P30" i="33"/>
  <c r="R29" i="33"/>
  <c r="P29" i="33"/>
  <c r="R28" i="33"/>
  <c r="P28" i="33"/>
  <c r="R27" i="33"/>
  <c r="P27" i="33"/>
  <c r="M27" i="33"/>
  <c r="P26" i="33"/>
  <c r="R25" i="33"/>
  <c r="P25" i="33"/>
  <c r="R24" i="33"/>
  <c r="P24" i="33"/>
  <c r="R23" i="33"/>
  <c r="P23" i="33"/>
  <c r="R22" i="33"/>
  <c r="P22" i="33"/>
  <c r="R21" i="33"/>
  <c r="P21" i="33"/>
  <c r="R20" i="33"/>
  <c r="P20" i="33"/>
  <c r="R19" i="33"/>
  <c r="P19" i="33"/>
  <c r="R18" i="33"/>
  <c r="P18" i="33"/>
  <c r="R17" i="33"/>
  <c r="P17" i="33"/>
  <c r="R16" i="33"/>
  <c r="P16" i="33"/>
  <c r="R15" i="33"/>
  <c r="P15" i="33"/>
  <c r="R14" i="33"/>
  <c r="P14" i="33"/>
  <c r="R13" i="33"/>
  <c r="P13" i="33"/>
  <c r="R12" i="33"/>
  <c r="P12" i="33"/>
  <c r="R11" i="33"/>
  <c r="P11" i="33"/>
  <c r="R10" i="33"/>
  <c r="P10" i="33"/>
  <c r="N10" i="33"/>
  <c r="R9" i="33"/>
  <c r="P9" i="33"/>
  <c r="N9" i="33"/>
  <c r="AB8" i="33"/>
  <c r="X8" i="33"/>
  <c r="W8" i="33"/>
  <c r="V8" i="33"/>
  <c r="U8" i="33"/>
  <c r="T8" i="33"/>
  <c r="S8" i="33"/>
  <c r="R8" i="33"/>
  <c r="Q8" i="33"/>
  <c r="P8" i="33"/>
  <c r="O8" i="33"/>
  <c r="N8" i="33"/>
  <c r="M8" i="33"/>
  <c r="L8" i="33"/>
  <c r="K8" i="33"/>
  <c r="J8" i="33"/>
  <c r="I8" i="33"/>
  <c r="H8" i="33"/>
  <c r="AB7" i="33"/>
  <c r="AA7" i="33"/>
  <c r="Z7" i="33"/>
  <c r="X7" i="33"/>
  <c r="W7" i="33"/>
  <c r="V7" i="33"/>
  <c r="U7" i="33"/>
  <c r="T7" i="33"/>
  <c r="S7" i="33"/>
  <c r="R7" i="33"/>
  <c r="Q7" i="33"/>
  <c r="P7" i="33"/>
  <c r="O7" i="33"/>
  <c r="N7" i="33"/>
  <c r="M7" i="33"/>
  <c r="L7" i="33"/>
  <c r="K7" i="33"/>
  <c r="J7" i="33"/>
  <c r="I7" i="33"/>
  <c r="H7" i="33"/>
  <c r="AB6" i="33"/>
  <c r="AA6" i="33"/>
  <c r="Z6" i="33"/>
  <c r="X6" i="33"/>
  <c r="W6" i="33"/>
  <c r="V6" i="33"/>
  <c r="U6" i="33"/>
  <c r="T6" i="33"/>
  <c r="S6" i="33"/>
  <c r="R6" i="33"/>
  <c r="Q6" i="33"/>
  <c r="P6" i="33"/>
  <c r="O6" i="33"/>
  <c r="N6" i="33"/>
  <c r="M6" i="33"/>
  <c r="L6" i="33"/>
  <c r="K6" i="33"/>
  <c r="J6" i="33"/>
  <c r="I6" i="33"/>
  <c r="H6" i="33"/>
  <c r="R5" i="33"/>
  <c r="P5" i="33"/>
</calcChain>
</file>

<file path=xl/sharedStrings.xml><?xml version="1.0" encoding="utf-8"?>
<sst xmlns="http://schemas.openxmlformats.org/spreadsheetml/2006/main" count="68902" uniqueCount="14488">
  <si>
    <t>Prepared By</t>
  </si>
  <si>
    <t>College of Letters &amp; Science Facilities Office</t>
  </si>
  <si>
    <t>Natasha Gilooly</t>
  </si>
  <si>
    <t>Description of Service</t>
  </si>
  <si>
    <t>Material Mark-up</t>
  </si>
  <si>
    <t>#</t>
  </si>
  <si>
    <t>Carpentry</t>
  </si>
  <si>
    <t>BSL - GCL</t>
  </si>
  <si>
    <t>Judith Coyote</t>
  </si>
  <si>
    <t>Property Mgmt - Fleet Services</t>
  </si>
  <si>
    <t>Kristi Mares</t>
  </si>
  <si>
    <t>DMV Registration per vehicle</t>
  </si>
  <si>
    <t>Non-Compliance Fee per vehicle per month</t>
  </si>
  <si>
    <t>Vehicle Compliance Fee per vehicle per month</t>
  </si>
  <si>
    <t>License Plate Replacement per vehicle</t>
  </si>
  <si>
    <t>Boat Registration Renewal</t>
  </si>
  <si>
    <t>Charge research per hour (pass through charges)</t>
  </si>
  <si>
    <t>Any other service per hour charge</t>
  </si>
  <si>
    <t>UC Library Bindery</t>
  </si>
  <si>
    <t>Submitted By</t>
  </si>
  <si>
    <t>Hard Case Binding_Buckram</t>
  </si>
  <si>
    <t>Hard Case Binding_Flush case</t>
  </si>
  <si>
    <t>Hard Case Binding_Monograph</t>
  </si>
  <si>
    <t>Hard Case Binding_Mylar</t>
  </si>
  <si>
    <t>Hard Case Binding_Edition binding</t>
  </si>
  <si>
    <t>Hard Case Binding_Pamphlets</t>
  </si>
  <si>
    <t>Hard Case Binding_Thesis binding</t>
  </si>
  <si>
    <t>Archival Enclosures_Phase Boxes</t>
  </si>
  <si>
    <t>Archival Enclosures_Kasemake Boxes</t>
  </si>
  <si>
    <t>Archival Enclosures_Custom Enclosures</t>
  </si>
  <si>
    <t>Printing_Printing from PDF (thesis, reprints)</t>
  </si>
  <si>
    <t>Printing_Preservation photocopy</t>
  </si>
  <si>
    <t>Printing_Reprint with image enhancement</t>
  </si>
  <si>
    <t>Digitization_Flat Sheet Scanning</t>
  </si>
  <si>
    <t>Property Mgmt - Moving and Event Services</t>
  </si>
  <si>
    <t>Admin. Cost - per hour</t>
  </si>
  <si>
    <t>8'x18" Tables</t>
  </si>
  <si>
    <t>8'x30" or 6'x30" Tables</t>
  </si>
  <si>
    <t>60" Round Tables</t>
  </si>
  <si>
    <t>Basic Folding Chairs</t>
  </si>
  <si>
    <t>Chalkboards</t>
  </si>
  <si>
    <t>Carpets</t>
  </si>
  <si>
    <t>Stanchions</t>
  </si>
  <si>
    <t>Easels</t>
  </si>
  <si>
    <t>Podium</t>
  </si>
  <si>
    <t>Scroll Box</t>
  </si>
  <si>
    <t>Property Mgmt - Rental Storage Program</t>
  </si>
  <si>
    <t>Cubic Square Foot</t>
  </si>
  <si>
    <t>Cage 15'x12'x8' (1440 cf)</t>
  </si>
  <si>
    <t>Cage 20'x10'x8' (1600 cf)</t>
  </si>
  <si>
    <t>Cage 16'x16'x8' (2048 cf)</t>
  </si>
  <si>
    <t>Cage 16'x15'x8' (1920 cf)</t>
  </si>
  <si>
    <t>Cage 12'x16'x8' (1536 cf)</t>
  </si>
  <si>
    <t>Cage 15'x15'x8' (1800 cf)</t>
  </si>
  <si>
    <t>Cage 12'x12'x8' (1152 cf)</t>
  </si>
  <si>
    <t>Cage 10'x15'x8' (1200 cf)</t>
  </si>
  <si>
    <t>Cage 11'x15'x8' (1320 cf)</t>
  </si>
  <si>
    <t>Pallet Space 4'x'4x4.5' (72 cf)</t>
  </si>
  <si>
    <t>ERSO/Cory Hall Machine Shop</t>
  </si>
  <si>
    <t>Eric Chu</t>
  </si>
  <si>
    <t>Machine Shop Hourly Rate</t>
  </si>
  <si>
    <t>Calvin Eng</t>
  </si>
  <si>
    <t>Doug Warrick</t>
  </si>
  <si>
    <t>Cal Performances</t>
  </si>
  <si>
    <t>Zellerbach Hall_Event Fee - Half Day</t>
  </si>
  <si>
    <t xml:space="preserve">Zellerbach Hall_Graduation Event Fee-rate pro-rated for 3 graduations per day </t>
  </si>
  <si>
    <t>Zellerbach Hall_Additional Event Fee -each hour above the event fee.</t>
  </si>
  <si>
    <t>Zellerbach Hall_Additional Graduation Event Fee -each hour above the graduation event fee.</t>
  </si>
  <si>
    <t>Zellerbach Hall_Custodial Fee (per service) Facility Services recharge rate</t>
  </si>
  <si>
    <t>Zellerbach Hall_Additional Equipment not in inventory</t>
  </si>
  <si>
    <t>Zellerbach Hall_Concessions and merchandise sales</t>
  </si>
  <si>
    <t>Zellerbach Hall_Steinway Concert Grand Piano</t>
  </si>
  <si>
    <t>Zellerbach Hall_Piano Tuning</t>
  </si>
  <si>
    <t>Zellerbach Hall_Follow spots each</t>
  </si>
  <si>
    <t>Zellerbach Playhouse_Event Fee - Full Day</t>
  </si>
  <si>
    <t>Zellerbach Playhouse_Event Fee - Half Day</t>
  </si>
  <si>
    <t>Zellerbach Playhouse_Additional Event Fee -each hour above the event fee.</t>
  </si>
  <si>
    <t>Zellerbach Playhouse_Additional Graduation Event Fee -each hour above the graduation event fee.</t>
  </si>
  <si>
    <t>Zellerbach Playhouse_Custodial Fee (per service) Facility Services recharge rate</t>
  </si>
  <si>
    <t>Zellerbach Playhouse_Piano Tuning</t>
  </si>
  <si>
    <t>Zellerbach Playhouse_Additional Equipment not in inventory</t>
  </si>
  <si>
    <t>Zellerbach Playhouse_Concessions and merchandise sales</t>
  </si>
  <si>
    <t>Wheeler Auditorium_Event Fee - Full Day</t>
  </si>
  <si>
    <t>Wheeler Auditorium_Event Fee - Half Day</t>
  </si>
  <si>
    <t>Wheeler Auditorium_Additional Event Fee -each hour above the event fee.</t>
  </si>
  <si>
    <t>Wheeler Auditorium_Additional Graduation Event Fee -each hour above the graduation event fee.</t>
  </si>
  <si>
    <t>Wheeler Auditorium_Custodial Fee (per service) Facility Services recharge rate</t>
  </si>
  <si>
    <t>Wheeler Auditorium_Piano Tuning</t>
  </si>
  <si>
    <t>Wheeler Auditorium_Additional Equipment not in inventory</t>
  </si>
  <si>
    <t>Wheeler Auditorium_Concessions and merchandise sales</t>
  </si>
  <si>
    <t xml:space="preserve">Wheeler Auditorium_Portable Sound system - Package 1 </t>
  </si>
  <si>
    <t xml:space="preserve">Wheeler Auditorium_Portable Sound system - Package 2 </t>
  </si>
  <si>
    <t xml:space="preserve">Wheeler Auditorium_Portalbe Sound system - Package 3 </t>
  </si>
  <si>
    <t xml:space="preserve">Wheeler Auditorium_10K Projector - Large Venue Fulll - HD </t>
  </si>
  <si>
    <t>Hearst Greek Theatre_Event Fee - Full Day</t>
  </si>
  <si>
    <t>Hearst Greek Theatre_Additional Event Fee -each hour above the event fee.</t>
  </si>
  <si>
    <t>Hearst Greek Theatre_Additional Graduation Event Fee -each hour above the graduation event fee.</t>
  </si>
  <si>
    <t>Hearst Greek Theatre_Additional Equipment not in inventory</t>
  </si>
  <si>
    <t>Hearst Greek Theatre_Concessions and merchandise sales</t>
  </si>
  <si>
    <t>Hearst Greek Theatre_Security</t>
  </si>
  <si>
    <t>Hearst Greek Theatre_All other contract services</t>
  </si>
  <si>
    <t>Hearst Greek Theatre_Janitorial -  Event type A</t>
  </si>
  <si>
    <t>Hearst Greek Theatre_Janitorial -  Event type B</t>
  </si>
  <si>
    <t>Hearst Greek Theatre_Janitorial -  Event type C</t>
  </si>
  <si>
    <t>Hearst Greek Theatre_Janitorial - Commencement 1 per Day</t>
  </si>
  <si>
    <t>Hearst Greek Theatre_Janitorial - Commencement 2 per Day</t>
  </si>
  <si>
    <t>Hearst Greek Theatre_Janitorial - Commencement 3 per Day</t>
  </si>
  <si>
    <t>Print Ticket Stock Only, (per event)</t>
  </si>
  <si>
    <t>Full Service Advance Sales</t>
  </si>
  <si>
    <t>Credit Card Fees</t>
  </si>
  <si>
    <t>Event Box Office - Greek Theatre, Zellerbach Auditorium (per event)</t>
  </si>
  <si>
    <t>Event Box Office -Wheeler, Playhouse, Hertz Hall  (per event)</t>
  </si>
  <si>
    <t>Stage Crew</t>
  </si>
  <si>
    <t>Stage Crew Supervisor</t>
  </si>
  <si>
    <t>Stage Crew Supervisor, Overtime</t>
  </si>
  <si>
    <t>House Manager</t>
  </si>
  <si>
    <t>Assistant House Manager</t>
  </si>
  <si>
    <t>Ticket Takers/Ushers</t>
  </si>
  <si>
    <t>Box Office Lead Cashiers</t>
  </si>
  <si>
    <t>Box Office Cashiers</t>
  </si>
  <si>
    <t>Event Coordinator, Non CP Venues</t>
  </si>
  <si>
    <t>Brain Imaging Center</t>
  </si>
  <si>
    <t>3T MRI Scanner</t>
  </si>
  <si>
    <t>David Castellanos</t>
  </si>
  <si>
    <t>Stanley Hall Storeroom</t>
  </si>
  <si>
    <t>Storeroom Markup</t>
  </si>
  <si>
    <t>Dry Ice (per 2 lb scoop)</t>
  </si>
  <si>
    <t>Christine Owen</t>
  </si>
  <si>
    <t>Hi-Seq4000 150SRR</t>
  </si>
  <si>
    <t>Hi-Seq4000 150PER</t>
  </si>
  <si>
    <t>Hi-Seq4000 100SRR</t>
  </si>
  <si>
    <t>Hi-Seq4000 100PER</t>
  </si>
  <si>
    <t>Hi-Seq4000 50SRR</t>
  </si>
  <si>
    <t>Hi-Seq4000 75PER</t>
  </si>
  <si>
    <t>Hi-Seq2500 300 SRR</t>
  </si>
  <si>
    <t>Hi-Seq2500 300 PER</t>
  </si>
  <si>
    <t>Hi-Seq2500 250 SRR</t>
  </si>
  <si>
    <t>Hi-Seq2500 250 PER</t>
  </si>
  <si>
    <t>Hi-Seq2500 150 SRR</t>
  </si>
  <si>
    <t>Hi-Seq2500 150 PER</t>
  </si>
  <si>
    <t>Hi-Seq2500 100 SRR</t>
  </si>
  <si>
    <t>Hi-Seq2500 100 PER</t>
  </si>
  <si>
    <t>Hi-Seq2500 50 SRR</t>
  </si>
  <si>
    <t>Hi-Seq2500 50 PER</t>
  </si>
  <si>
    <t>Mi-Seq v2 50 cycle</t>
  </si>
  <si>
    <t>Mi-Seq v2 300 cycle</t>
  </si>
  <si>
    <t>Mi-Seq v2 500 cycle</t>
  </si>
  <si>
    <t>Mi-Seq v3 150 cycle</t>
  </si>
  <si>
    <t>Mi-Seq v3 600 cycle</t>
  </si>
  <si>
    <t>BIOANALYZER_DNA Kit</t>
  </si>
  <si>
    <t>BIOANALYZER_High Sensitvity Kit</t>
  </si>
  <si>
    <t>BIOANALYZER_6000 NANO</t>
  </si>
  <si>
    <t>BIOANALYZER_6000 Pico</t>
  </si>
  <si>
    <t>BIOANALYZER_Small RNA</t>
  </si>
  <si>
    <t>ION TORRENT PROTON_Seq 200 Kit</t>
  </si>
  <si>
    <t>Apollo (Illumina Compilation)</t>
  </si>
  <si>
    <t>Apollo (ION Torrent Compilation)</t>
  </si>
  <si>
    <t>Apollo (RNA-seq, low input)</t>
  </si>
  <si>
    <t>Apollo (RNA-seq, high input)</t>
  </si>
  <si>
    <t>Apollo (mRNA ISOLATION-OLIGO)</t>
  </si>
  <si>
    <t>Apollo (rRNA depletion - RiboZero)</t>
  </si>
  <si>
    <t>qPCR</t>
  </si>
  <si>
    <t>Qubit</t>
  </si>
  <si>
    <t>DNA Processing/Plasma</t>
  </si>
  <si>
    <t>DNA Processing/Serum</t>
  </si>
  <si>
    <t>DNA Blood Buffy Extraction</t>
  </si>
  <si>
    <t>DNA Blood Extraction</t>
  </si>
  <si>
    <t>DNA Saliva Extraction</t>
  </si>
  <si>
    <t>DNA PaxGene Extraction</t>
  </si>
  <si>
    <t>RNA PaxGene Extraction</t>
  </si>
  <si>
    <t>Bloodspot Punch</t>
  </si>
  <si>
    <t>Bloodspot Extraction</t>
  </si>
  <si>
    <t>Normalization Tube to Tube</t>
  </si>
  <si>
    <t>Normalization Tube to Plate</t>
  </si>
  <si>
    <t>Normalization Plate to Plate</t>
  </si>
  <si>
    <t>Plate Transfers Tube to Tube</t>
  </si>
  <si>
    <t>Plate Transfers Tube to Plate</t>
  </si>
  <si>
    <t>Plate Transfers Plate to Plate</t>
  </si>
  <si>
    <t>NanoDrop Quantitation</t>
  </si>
  <si>
    <t>HOURLY</t>
  </si>
  <si>
    <t>Affy</t>
  </si>
  <si>
    <t>Scanner</t>
  </si>
  <si>
    <t>MacroLab Facility</t>
  </si>
  <si>
    <t>96 Well Plasmid Prep</t>
  </si>
  <si>
    <t xml:space="preserve">96 tubes of competent cells </t>
  </si>
  <si>
    <t>LIC cloning 96 samples</t>
  </si>
  <si>
    <t>LIC Cloning &lt;24 (Per sample)</t>
  </si>
  <si>
    <t>Quick change mutagenesis, 96 samples</t>
  </si>
  <si>
    <t>Quick change mutagenesis (per sample, &lt;24 samples)</t>
  </si>
  <si>
    <t>E. coli protein expression testing, 96 samples</t>
  </si>
  <si>
    <t>E. coli expression testing (per sample)</t>
  </si>
  <si>
    <t>40 mg TEV protease</t>
  </si>
  <si>
    <t>10 mg Cas9-NLS</t>
  </si>
  <si>
    <t>Protein purification 2L E. coli</t>
  </si>
  <si>
    <t xml:space="preserve">Protein purification 2L E. coli x 4 clones </t>
  </si>
  <si>
    <t>Aliquoting 10mL 96-sample</t>
  </si>
  <si>
    <t>Hourly Charge</t>
  </si>
  <si>
    <t>Phusion polymerase</t>
  </si>
  <si>
    <t>Master Mixes</t>
  </si>
  <si>
    <t>Analytical ultracentrifugation</t>
  </si>
  <si>
    <t>Plasmid purchase</t>
  </si>
  <si>
    <t>Shipping (dry ice)</t>
  </si>
  <si>
    <t>Mass Spectrometry Facility</t>
  </si>
  <si>
    <t>Open Access_MALDI Sample Fee</t>
  </si>
  <si>
    <t xml:space="preserve">Sample Analysis_Consulting </t>
  </si>
  <si>
    <t>Staff Run Samples_LRMS</t>
  </si>
  <si>
    <t>Staff Run Samples_Prepared Sample</t>
  </si>
  <si>
    <t xml:space="preserve">Staff Run Samples_ESI </t>
  </si>
  <si>
    <t>Staff Run Samples_HRMS</t>
  </si>
  <si>
    <t>Staff Run Samples_ESI MS (N)</t>
  </si>
  <si>
    <t>NMR (Nuclear Magnetic Resonance Spectrometer)</t>
  </si>
  <si>
    <t>800MHz &lt;10 hours</t>
  </si>
  <si>
    <t>800MHz 10-24 hours</t>
  </si>
  <si>
    <t>800MHz &gt;24 hours</t>
  </si>
  <si>
    <t>900MHz &lt;10 hours</t>
  </si>
  <si>
    <t>900MHz 10-24 hours</t>
  </si>
  <si>
    <t>900MHz &gt;24 hours</t>
  </si>
  <si>
    <t>Proteomic Mass Spectrometry (PMS)</t>
  </si>
  <si>
    <t>Normal Analysis_1D</t>
  </si>
  <si>
    <t xml:space="preserve">Normal Analysis_2D </t>
  </si>
  <si>
    <t>High Resolution *NEW_1D</t>
  </si>
  <si>
    <t>High Resolution *NEW_2D</t>
  </si>
  <si>
    <t>Sample Prep_Sample Digest</t>
  </si>
  <si>
    <t xml:space="preserve">Sample Prep_Additional Digest </t>
  </si>
  <si>
    <t xml:space="preserve">Sample Prep_Desalt </t>
  </si>
  <si>
    <t>Sample Prep_Enzymatic Digest</t>
  </si>
  <si>
    <t>CIRM/QB3 Shared Stem Cell Facility</t>
  </si>
  <si>
    <t>Hourly Rate 1-50 hrs</t>
  </si>
  <si>
    <t>Hourly Rate 51-125 hrs</t>
  </si>
  <si>
    <t>Hourly Rate 126+ hrs</t>
  </si>
  <si>
    <t>Specialized Equip</t>
  </si>
  <si>
    <t>Office of Laboratory Animal Care</t>
  </si>
  <si>
    <t>Magdalena Mleczko/Quig Driver</t>
  </si>
  <si>
    <t>Aquatic Habitat (Large) - PI labor</t>
  </si>
  <si>
    <t>Aquatic Habitat (Medium) - PI labor</t>
  </si>
  <si>
    <t>Aquatic Habitat (Small) - PI labor</t>
  </si>
  <si>
    <t>Bat colony (room) Quarantine</t>
  </si>
  <si>
    <t>Cat (animal)</t>
  </si>
  <si>
    <t>Chicken (cage)</t>
  </si>
  <si>
    <t>Finches (cage)</t>
  </si>
  <si>
    <t>Finches (aviary)</t>
  </si>
  <si>
    <t>Finch (room)</t>
  </si>
  <si>
    <t>Fish (tank)</t>
  </si>
  <si>
    <t>Fish (tank)-PI labor</t>
  </si>
  <si>
    <t>Frog (xlg tank)</t>
  </si>
  <si>
    <t>Frog (xlg tank)- PI labor</t>
  </si>
  <si>
    <t>Frog (lg tank)</t>
  </si>
  <si>
    <t>Frog (lg tank) -PI labor</t>
  </si>
  <si>
    <t>Frog (med tank)</t>
  </si>
  <si>
    <t>Frog (med Tank)-PI labor</t>
  </si>
  <si>
    <t xml:space="preserve">Frog (sm tank) </t>
  </si>
  <si>
    <t>Frog (sm Tank)-PI labor</t>
  </si>
  <si>
    <t>Guinea Pig (cage)</t>
  </si>
  <si>
    <t>Guinea Pig Breeding Tub/Cage</t>
  </si>
  <si>
    <t>Hamster (cage 7x11)</t>
  </si>
  <si>
    <t>Hamster (cage 10x19)</t>
  </si>
  <si>
    <t>Humming Bird (cage 3'x3')</t>
  </si>
  <si>
    <t>Hyena (animal)</t>
  </si>
  <si>
    <t>Invertebrate (marine tank)</t>
  </si>
  <si>
    <t>Invertebrate (small cage)</t>
  </si>
  <si>
    <t>Lizard (Xlarge tank)</t>
  </si>
  <si>
    <t>Lizard (Large tank)</t>
  </si>
  <si>
    <t>Lizard (Medium cage)</t>
  </si>
  <si>
    <t>Lizard (Small tank)</t>
  </si>
  <si>
    <t>Mouse wild (cage 7x11)</t>
  </si>
  <si>
    <t>Mouse (cage 7x11)</t>
  </si>
  <si>
    <t>Mouse (BCF2 cage)</t>
  </si>
  <si>
    <t>Mouse (BCF3 cage)</t>
  </si>
  <si>
    <t>Primate (cage)</t>
  </si>
  <si>
    <t>Rabbit (cage)</t>
  </si>
  <si>
    <t>Rat (cage)</t>
  </si>
  <si>
    <t>Salamander Aquatic (Large tank)</t>
  </si>
  <si>
    <t>Salamander Aquatic (Small tank)</t>
  </si>
  <si>
    <t>Salamander Terrestrial (Small tank)</t>
  </si>
  <si>
    <t>Snake(cage)</t>
  </si>
  <si>
    <t>Starlings (outdoor aviary)</t>
  </si>
  <si>
    <t>Tuco Tuco (animal)-PI labor</t>
  </si>
  <si>
    <t>Berkeley International Office</t>
  </si>
  <si>
    <t>PR Processing</t>
  </si>
  <si>
    <t>J-1 Scholar Services</t>
  </si>
  <si>
    <t>J-1 Extension</t>
  </si>
  <si>
    <t>J-1 Expedite</t>
  </si>
  <si>
    <t>H1B</t>
  </si>
  <si>
    <t>Summer Sessions</t>
  </si>
  <si>
    <t>J-1 Student Intern</t>
  </si>
  <si>
    <t>TN</t>
  </si>
  <si>
    <t>O-1</t>
  </si>
  <si>
    <t>Durwin Wong</t>
  </si>
  <si>
    <t>Mail Services</t>
  </si>
  <si>
    <t>Outgoing Mail</t>
  </si>
  <si>
    <t>stamp sales single denomination</t>
  </si>
  <si>
    <t>Shredding Service-standard</t>
  </si>
  <si>
    <t>Parcel Pickup-parcel or tub</t>
  </si>
  <si>
    <t>Sorting unbundled Bulk Mail</t>
  </si>
  <si>
    <t>Poster Posting Service</t>
  </si>
  <si>
    <t>Misc. Labor</t>
  </si>
  <si>
    <t xml:space="preserve">Non profit mail </t>
  </si>
  <si>
    <t>Incoming/Campus mail sorting</t>
  </si>
  <si>
    <t>EH&amp;S Sanitation Recharge Program</t>
  </si>
  <si>
    <t>Sanitation Licensing Facility Fees -- On-campus clients_Small Food Facility</t>
  </si>
  <si>
    <t>Sanitation Licensing Facility Fees -- On-campus clients_Standard Food Facility</t>
  </si>
  <si>
    <t>Sanitation Licensing Facility Fees -- On-campus clients_Large Food Facility  [1]</t>
  </si>
  <si>
    <t xml:space="preserve">Sanitation Licensing Facility Fees -- On-campus clients_Swimming Facility </t>
  </si>
  <si>
    <t>Sanitation Licensing Facility Fees -- On-campus clients_Sanitation Hearing [2]</t>
  </si>
  <si>
    <t>Sanitation Licensing Facility Fees -- Affiliated, non-campus clients (9% surcharge)_Small Food Facility</t>
  </si>
  <si>
    <t>Sanitation Licensing Facility Fees -- Affiliated, non-campus clients (9% surcharge)_Standard Food Facility</t>
  </si>
  <si>
    <t>Sanitation Licensing Facility Fees -- Affiliated, non-campus clients (9% surcharge)_Large Food Facility</t>
  </si>
  <si>
    <t>Sanitation Licensing Facility Fees -- Affiliated, non-campus clients (9% surcharge)_Sanitation Hearing [2]</t>
  </si>
  <si>
    <t>Sanitation Licensing Facility Fees -- Non-affiliated, non-campus clients (56.5% surcharge)_Small Food Facility</t>
  </si>
  <si>
    <t>Sanitation Licensing Facility Fees -- Non-affiliated, non-campus clients (56.5% surcharge)_Standard Food Facility</t>
  </si>
  <si>
    <t>Sanitation Licensing Facility Fees -- Non-affiliated, non-campus clients (56.5% surcharge)_Large Food Facility</t>
  </si>
  <si>
    <t>Sanitation Licensing Facility Fees -- Non-affiliated, non-campus clients (56.5% surcharge)_Sanitation Hearing [2]</t>
  </si>
  <si>
    <t>Other Sanitation Recharge Services, Hourly Rate:_Campus clients</t>
  </si>
  <si>
    <t>Other Sanitation Recharge Services, Hourly Rate:_Affiliated, non-campus</t>
  </si>
  <si>
    <t>Other Sanitation Recharge Services, Hourly Rate:_Non-affiliated, non-campus</t>
  </si>
  <si>
    <t>Allen Lazaroff/Alma Valencia</t>
  </si>
  <si>
    <t>EH&amp;S Radiation Safety Recharge Program</t>
  </si>
  <si>
    <t>RAM Use fee - class 3  (2)</t>
  </si>
  <si>
    <t>RAM Use fee - class 2  (2)</t>
  </si>
  <si>
    <t>RAM Use fee - class 1  (2)</t>
  </si>
  <si>
    <t>RAM Use fee - On Hold (2)</t>
  </si>
  <si>
    <t>RPM Class 1 Use Fee - Electron Microscopes, very low hazard devices, (3)</t>
  </si>
  <si>
    <t>RPM Class 2 Use Fee   (4)</t>
  </si>
  <si>
    <t>RPM Class 3 Use Fee</t>
  </si>
  <si>
    <t>On-Hold RPM RUA Fee  (5)</t>
  </si>
  <si>
    <t>Non-Routine Survey, fee per survey  (6)</t>
  </si>
  <si>
    <t>Late Dosimetry fee, per late dosimeter</t>
  </si>
  <si>
    <t>Construction &amp; non-routine technical support – hourly rate  (7)</t>
  </si>
  <si>
    <t>EH&amp;S Fire &amp; Life Safety Recharge Program</t>
  </si>
  <si>
    <t>FLS Construction Services to Campus Clients *</t>
  </si>
  <si>
    <t>FLS Construction Services to  Campus Affiliates (1)</t>
  </si>
  <si>
    <t>FLS Construction Services to Non-Campus, Non-Affiliated (2)</t>
  </si>
  <si>
    <t>FLS Services to Non-State Supported Facilities/Services, Basic or Special Events - Campus Clients</t>
  </si>
  <si>
    <t>FLS Services to Non-State Supported Facilities/Services, Basic or Special Events - Campus Affiliates (1)</t>
  </si>
  <si>
    <t>FLS Services to Non-State Supported Facilities/Services, Basic or Special Events - Non-Campus, Non-Affiliated (2)</t>
  </si>
  <si>
    <t>EH&amp;S Chemical Waste Recharge Program</t>
  </si>
  <si>
    <t>1a. Waste stream per item charge (handling charge):</t>
  </si>
  <si>
    <t>1b.Lab chemicals  (2)</t>
  </si>
  <si>
    <t>1b.Reactives and non-recyclable mercury  (3)</t>
  </si>
  <si>
    <t>1b.Consolidated debris, solids, and sharps  (4)</t>
  </si>
  <si>
    <t>1b.Consolidated solvents, paints, oils and misc. liquids   (5)</t>
  </si>
  <si>
    <t>1b.Batteries  (6)</t>
  </si>
  <si>
    <t>1b.Controlled substances</t>
  </si>
  <si>
    <t>1b.Medical waste for autoclave  (7)</t>
  </si>
  <si>
    <t>1b.Medical waste for incineration  (7)</t>
  </si>
  <si>
    <t>2. Special Projects and Extraordinary Waste Other than Cylinders (8)</t>
  </si>
  <si>
    <t>3. Extraordinary Waste - Cylinders  (8)</t>
  </si>
  <si>
    <t>4. Unknowns (1)</t>
  </si>
  <si>
    <t>5. Hourly Rate for EH&amp;S Technicians for Special Projects (9)</t>
  </si>
  <si>
    <t>6. Hourly Rate for EH&amp;S Specialists for  Special Projects (9)</t>
  </si>
  <si>
    <t>New</t>
  </si>
  <si>
    <t>Discontinued</t>
  </si>
  <si>
    <t>Physics</t>
  </si>
  <si>
    <t>Joel Cruz</t>
  </si>
  <si>
    <t>Wanda Nieters</t>
  </si>
  <si>
    <t>Kevin Bentz</t>
  </si>
  <si>
    <t>Police</t>
  </si>
  <si>
    <t>Police Reports</t>
  </si>
  <si>
    <t>Fingerprinting</t>
  </si>
  <si>
    <t>Fingerprinting - Affiliates or External</t>
  </si>
  <si>
    <t>Key</t>
  </si>
  <si>
    <t>Police Officer-Straight Time</t>
  </si>
  <si>
    <t>Police Officer-Overtime</t>
  </si>
  <si>
    <t>Police Sergeant-Straight Time</t>
  </si>
  <si>
    <t>Police Sergeant-Overtime</t>
  </si>
  <si>
    <t>Security Patrol Officer (SPO)-Straight Time</t>
  </si>
  <si>
    <t>Security Patrol Officer (SPO)-Overtime</t>
  </si>
  <si>
    <t>Community Service Officer (CSO)-Straight Time</t>
  </si>
  <si>
    <t>Community Service Officer (CSO)-Overtime</t>
  </si>
  <si>
    <t>Alarm_Equip Installation, Repair or Maintenance</t>
  </si>
  <si>
    <t>Alarm_Base Service</t>
  </si>
  <si>
    <t>Alarm_Zone Service</t>
  </si>
  <si>
    <t>Video Systems_Installation, Repair and Maintenance</t>
  </si>
  <si>
    <t>Video Systems_Video system per DVR</t>
  </si>
  <si>
    <t>Video Systems_Video system per Camera</t>
  </si>
  <si>
    <t>Card Key Access Systems:_Installation, Repair and Maintenance</t>
  </si>
  <si>
    <t>Without unlock or alarms:_Sensor</t>
  </si>
  <si>
    <t>Without unlock or alarms:_Clearance Code</t>
  </si>
  <si>
    <t>Without unlock or alarms:_Elevator</t>
  </si>
  <si>
    <t>With either unlock or alarm:_Sensor</t>
  </si>
  <si>
    <t>With either unlock or alarm:_Clearance Code</t>
  </si>
  <si>
    <t>With either unlock or alarm:_Elevator</t>
  </si>
  <si>
    <t>With both unlock and alarm:_Sensor</t>
  </si>
  <si>
    <t>With both unlock and alarm:_Clearance Code</t>
  </si>
  <si>
    <t>With both unlock and alarm:_Elevator</t>
  </si>
  <si>
    <t>Lochland Trotter</t>
  </si>
  <si>
    <t>Astronomy Department: Astronomy Computing Services</t>
  </si>
  <si>
    <t>Suzanne Sutton</t>
  </si>
  <si>
    <t>College of Chemistry X-Ray Crystallography (ChexRay)</t>
  </si>
  <si>
    <t>Alicia Harper</t>
  </si>
  <si>
    <t>X-ray diffraction - Student run structure</t>
  </si>
  <si>
    <t>X-ray diffraction - Service Structure</t>
  </si>
  <si>
    <t>X-ray diffraction - recrystallize or training</t>
  </si>
  <si>
    <t>PXRD Instrument Time (per hour)</t>
  </si>
  <si>
    <t>College of Chemistry - Molecular Graphics Facility</t>
  </si>
  <si>
    <t>Graphics Consulting (hour)</t>
  </si>
  <si>
    <t>Disk Usage (Gb / month)</t>
  </si>
  <si>
    <t>Linux Time (hour)</t>
  </si>
  <si>
    <t>Poster Printing (sq.ft.)</t>
  </si>
  <si>
    <t>Chemistry - MicroAnalytical Facility</t>
  </si>
  <si>
    <t>CHN Analysis</t>
  </si>
  <si>
    <t>CHNS with sulfur</t>
  </si>
  <si>
    <t>CHNA air sensitive</t>
  </si>
  <si>
    <t>ICP</t>
  </si>
  <si>
    <t>College of Chemistry NMR Facility</t>
  </si>
  <si>
    <t>Annabelle de la Rosa</t>
  </si>
  <si>
    <t>Consulting (hour)</t>
  </si>
  <si>
    <t>AV300 Off Hour</t>
  </si>
  <si>
    <t>AV300 On Hour</t>
  </si>
  <si>
    <t>700 MHz Ultra-Shield Off Hour</t>
  </si>
  <si>
    <t>700 MHz Ultra-Shield On Hour</t>
  </si>
  <si>
    <t xml:space="preserve">Pitzer Center Support </t>
  </si>
  <si>
    <t>Pitzer Center Support (per hour)</t>
  </si>
  <si>
    <t>College of Chem R&amp;D Engineering Support Svcs</t>
  </si>
  <si>
    <t>Chemistry Shops Labor</t>
  </si>
  <si>
    <t>Materials</t>
  </si>
  <si>
    <t>at cost</t>
  </si>
  <si>
    <t>Storeroom purchases</t>
  </si>
  <si>
    <t>Educational Technology Services</t>
  </si>
  <si>
    <t>Labor_AV Project Management</t>
  </si>
  <si>
    <t>Labor_Engineering Tech*</t>
  </si>
  <si>
    <t>Labor_Student Assistant</t>
  </si>
  <si>
    <t>Labor_Professional Consultation</t>
  </si>
  <si>
    <t>Labor_Events Technology Specialist*</t>
  </si>
  <si>
    <t>Labor_Events Coordination</t>
  </si>
  <si>
    <t>Labor_Editing</t>
  </si>
  <si>
    <t>Labor_Producer</t>
  </si>
  <si>
    <t>Equipment for Checkout_Data/Video Projector (a.k.a. LCD/DLP Projector)</t>
  </si>
  <si>
    <t>Equipment for Checkout_Data/Video Projector Cart (a.k.a. VCR or DVD w/ LCD/Data Projector)</t>
  </si>
  <si>
    <t>Equipment for Checkout_Blu Ray Projector Cart</t>
  </si>
  <si>
    <t>Equipment for Checkout_Overhead Projector</t>
  </si>
  <si>
    <t>Equipment for Checkout_Document Camera</t>
  </si>
  <si>
    <t>Equipment for Checkout_Multi-Standard VCR/DVD Playback Deck</t>
  </si>
  <si>
    <t>Equipment for Checkout_Screen</t>
  </si>
  <si>
    <t>Events Support Equipment Rates (Staff Operated)_Electric Vehicle (per trip)</t>
  </si>
  <si>
    <t>Events Support Equipment Rates (Staff Operated)_Digital Video Playback/Record Deck (1/2 day)</t>
  </si>
  <si>
    <t>Events Support Equipment Rates (Staff Operated)_Digital Video Playback/Record Deck (day)</t>
  </si>
  <si>
    <t>Events Support Equipment Rates (Staff Operated)_Large Portable PA Speaker with Stand (Day)</t>
  </si>
  <si>
    <t>Events Support Equipment Rates (Staff Operated)_Small or Med Portable PA Speaker with Stand (day)</t>
  </si>
  <si>
    <t>Events Support Equipment Rates (Staff Operated)_Recorder: MP3 (Day)</t>
  </si>
  <si>
    <t>Events Support Equipment Rates (Staff Operated)_Recorder: DVD (Day)</t>
  </si>
  <si>
    <t>Events Support Equipment Rates (Staff Operated)_3-4 Channel Audio Mixer (1/2 day)</t>
  </si>
  <si>
    <t>Events Support Equipment Rates (Staff Operated)_3-4 Channel Audio Mixer (day)</t>
  </si>
  <si>
    <t>Events Support Equipment Rates (Staff Operated)_4 Channel Audio Mixer-auto (1/2 day)</t>
  </si>
  <si>
    <t>Events Support Equipment Rates (Staff Operated)_4 Channel Audio Mixer-auto (day)</t>
  </si>
  <si>
    <t>Events Support Equipment Rates (Staff Operated)_6 Channel Mixer (1/2 day)</t>
  </si>
  <si>
    <t>Events Support Equipment Rates (Staff Operated)_6 Channel Mixer (day)</t>
  </si>
  <si>
    <t>Events Support Equipment Rates (Staff Operated)_10 Channel Mixer (1/2 day)</t>
  </si>
  <si>
    <t>Events Support Equipment Rates (Staff Operated)_10 Channel Mixer (day)</t>
  </si>
  <si>
    <t>Events Support Equipment Rates (Staff Operated)_Lighting Kit (1/2 day)</t>
  </si>
  <si>
    <t>Events Support Equipment Rates (Staff Operated)_Lighting Kit (day)</t>
  </si>
  <si>
    <t>Events Support Equipment Rates (Staff Operated)_Skype Premium Account (1/2 day)</t>
  </si>
  <si>
    <t>Events Support Equipment Rates (Staff Operated)_Skype Premium Account (day)</t>
  </si>
  <si>
    <t>Events Support Equipment Rates (Staff Operated)_Video Switcher - 4 Channel (1/2 day)</t>
  </si>
  <si>
    <t>Events Support Equipment Rates (Staff Operated)_Video Switcher - 4 Channel (day)</t>
  </si>
  <si>
    <t>Events Support Equipment Rates (Staff Operated)_Video Switcher - VGA Seamless (day)</t>
  </si>
  <si>
    <t>Events Support Equipment Rates (Staff Operated)_Audio Press Pool (1/2 day)</t>
  </si>
  <si>
    <t>Events Support Equipment Rates (Staff Operated)_Audio Press Pool (day)</t>
  </si>
  <si>
    <t>Events Support Equipment Rates (Staff Operated)_Wireless Microphone &amp; Receiver (1/2 day)</t>
  </si>
  <si>
    <t>Events Support Equipment Rates (Staff Operated)_Wireless Microphone &amp; Receiver (day)</t>
  </si>
  <si>
    <t>Events Support Equipment Rates (Staff Operated)_Data Projector - 6K (day)</t>
  </si>
  <si>
    <t>Events Support Equipment Rates (Staff Operated)_Laptop-PC or Mac (day)</t>
  </si>
  <si>
    <t>Events Support Equipment Rates (Staff Operated)_CD Player (flat)</t>
  </si>
  <si>
    <t>Events Support Equipment Rates (Staff Operated)_Computer Speaker (1/2 day)</t>
  </si>
  <si>
    <t>Events Support Equipment Rates (Staff Operated)_Computer Speaker (flat)</t>
  </si>
  <si>
    <t>Events Support Equipment Rates (Staff Operated)_Headset Microphone &amp; wireless kit (flat)</t>
  </si>
  <si>
    <t>Events Support Equipment Rates (Staff Operated)_iPod Music Player (flat)</t>
  </si>
  <si>
    <t>Events Support Equipment Rates (Staff Operated)_Wired Instrument Microphone (flat)</t>
  </si>
  <si>
    <t>Events Support Equipment Rates (Staff Operated)_Wired Microphone (flat)</t>
  </si>
  <si>
    <t>Events Support Equipment Rates (Staff Operated)_Blu-ray Player (flat)</t>
  </si>
  <si>
    <t>Events Support Equipment Rates (Staff Operated)_Data Projector-2.5-3K (1/2 day)</t>
  </si>
  <si>
    <t>Events Support Equipment Rates (Staff Operated)_Data Projector-2.5-3K (day)</t>
  </si>
  <si>
    <t>Events Support Equipment Rates (Staff Operated)_Data Projector-4-5K (1/2 day)</t>
  </si>
  <si>
    <t>Events Support Equipment Rates (Staff Operated)_Data Projector-4-5K (day)</t>
  </si>
  <si>
    <t>Events Support Equipment Rates (Staff Operated)_Laser Pointer (flat)</t>
  </si>
  <si>
    <t>Events Support Equipment Rates (Staff Operated)_Monitor Plasma-42" (1/2 day)</t>
  </si>
  <si>
    <t>Events Support Equipment Rates (Staff Operated)_Screen-6' (flat)</t>
  </si>
  <si>
    <t>Events Support Equipment Rates (Staff Operated)_Screen-7.5x10' + Techs (1/2 day)</t>
  </si>
  <si>
    <t>Events Support Equipment Rates (Staff Operated)_Screen-7.5x10' + Techs (day)</t>
  </si>
  <si>
    <t>Events Support Equipment Rates (Staff Operated)_Screen-8' (flat)</t>
  </si>
  <si>
    <t>Events Support Equipment Rates (Staff Operated)_Wireless PowerPoint Remote (flat)</t>
  </si>
  <si>
    <t>Events Support Equipment Rates (Staff Operated)_Speaker Timer Pair (flat)</t>
  </si>
  <si>
    <t>Events Support Equipment Rates (Staff Operated)_Life Size Video Conf Sys (1/2 day)</t>
  </si>
  <si>
    <t>Events Support Equipment Rates (Staff Operated)_Life Size Video Conf Sys (day)</t>
  </si>
  <si>
    <t>Events Support Equipment Rates (Staff Operated)_Web Camera (1/2 day)</t>
  </si>
  <si>
    <t>Events Support Equipment Rates (Staff Operated)_Web Camera (day)</t>
  </si>
  <si>
    <t>Events Support Equipment Rates (Staff Operated)_HD Camera-Basic (1/2 day)</t>
  </si>
  <si>
    <t>Events Support Equipment Rates (Staff Operated)_HD Camera-Basic (day)</t>
  </si>
  <si>
    <t>Events Support Equipment Rates (Staff Operated)_Spider Pod (1/2 day)</t>
  </si>
  <si>
    <t>Events Support Equipment Rates (Staff Operated)_Spider Pod (day)</t>
  </si>
  <si>
    <t>Events Support Equipment Rates (Staff Operated)_VGA Simple Switcher (flat)</t>
  </si>
  <si>
    <t>Events Support Equipment Rates (Staff Operated)_Video Scaler (1/2 day)</t>
  </si>
  <si>
    <t>Events Support Equipment Rates (Staff Operated)_Video Scaler (day)</t>
  </si>
  <si>
    <t>Digital Video Processing_Webcast Distribution Package (0-1 Hr Program)</t>
  </si>
  <si>
    <t>Digital Video Processing_Webcast Distribution Package (1-2 Hr Program)</t>
  </si>
  <si>
    <t>Digital Video Processing_Webcast Distribution Package (2-3 Hr Program)</t>
  </si>
  <si>
    <t xml:space="preserve">Digital Video Processing_Audio Distribution Package (iTunes U only) </t>
  </si>
  <si>
    <t>Onsite Video Production Packages_Live Video Streaming Package Setup Fee</t>
  </si>
  <si>
    <t>Onsite Video Production Packages_Camera Package (1/2 day)</t>
  </si>
  <si>
    <t>Onsite Video Production Packages_Camera Package (day)</t>
  </si>
  <si>
    <t>Onsite Video Production Packages_PowerPoint Capture (1/2 day)</t>
  </si>
  <si>
    <t>Onsite Video Production Packages_PowerPoint Capture (day)</t>
  </si>
  <si>
    <t>Onsite Video Production Packages_Live Streaming Package + Set Up (1/2 day)</t>
  </si>
  <si>
    <t>Onsite Video Production Packages_Live Streaming Package + Setup (day)</t>
  </si>
  <si>
    <t>Onsite Video Production Packages_Live Switcher Package (1/2 day)</t>
  </si>
  <si>
    <t>Onsite Video Production Packages_Live Switcher Package (day)</t>
  </si>
  <si>
    <t>Onsite Video Production Packages_Field Media Delivery Video Capture (1/2 day)</t>
  </si>
  <si>
    <t>Onsite Video Production Packages_Field Media Delivery Video Capture (day)</t>
  </si>
  <si>
    <t>Berkeley Video _C300 Camera Package</t>
  </si>
  <si>
    <t>Berkeley Video _Field Audio Package</t>
  </si>
  <si>
    <t>Berkeley Video _Production lights/grip</t>
  </si>
  <si>
    <t xml:space="preserve">Berkeley Video _Furniture (oak table and chairs ) </t>
  </si>
  <si>
    <t>Berkeley Video _Basic Video Animation Package</t>
  </si>
  <si>
    <t>Berkeley Video _Daily In House Animation Support</t>
  </si>
  <si>
    <t>Berkeley Video _Post Production Editing Station (hour)</t>
  </si>
  <si>
    <t>Berkeley Video _Daily Post Production Editing</t>
  </si>
  <si>
    <t>Berkeley Video _1/2 day studio rental</t>
  </si>
  <si>
    <t>Berkeley Video _Teleprompter</t>
  </si>
  <si>
    <t>Berkeley Video _Full day studio rental</t>
  </si>
  <si>
    <t>Berkeley Video _1/2 day set Furniture</t>
  </si>
  <si>
    <t>Berkeley Video _Full day set furniture</t>
  </si>
  <si>
    <t>Berkeley Video _1/2 day control room rental</t>
  </si>
  <si>
    <t>Berkeley Video _Full day control room rental</t>
  </si>
  <si>
    <t>Berkeley Video _Content Licensing: 1-3 minute film</t>
  </si>
  <si>
    <t>Berkeley Video _Content Licensing: 3-5 minute film</t>
  </si>
  <si>
    <t>Michelle Teoh</t>
  </si>
  <si>
    <t>Facilities Services</t>
  </si>
  <si>
    <t>Regular Time_Elevator Maintenance</t>
  </si>
  <si>
    <t>Regular Time_Electro-Mechanical Trades</t>
  </si>
  <si>
    <t xml:space="preserve">Regular Time_Structural Trades                         </t>
  </si>
  <si>
    <t xml:space="preserve">Regular Time_Facilities Support Group  </t>
  </si>
  <si>
    <t xml:space="preserve">Regular Time_Engineering Services </t>
  </si>
  <si>
    <t xml:space="preserve">Regular Time_Electronic Techs </t>
  </si>
  <si>
    <t xml:space="preserve">Regular Time_Grounds Services                     </t>
  </si>
  <si>
    <t>Regular Time_Campus Recycling / Refuse Services</t>
  </si>
  <si>
    <t xml:space="preserve">Regular Time_Pest Management            </t>
  </si>
  <si>
    <t xml:space="preserve">Regular Time_Custodial Services           </t>
  </si>
  <si>
    <t>Regular Time_Call Business Center</t>
  </si>
  <si>
    <t xml:space="preserve">Regular Time_Key Cutting                                                </t>
  </si>
  <si>
    <t>Account: multi-device support, printing, copying, home disk usage charge</t>
  </si>
  <si>
    <t>Printer: Poster Printer</t>
  </si>
  <si>
    <t>Berkeley Global Campus - Coe Dean's Office</t>
  </si>
  <si>
    <t>Scott Chackleton</t>
  </si>
  <si>
    <t>Skilled Crafts</t>
  </si>
  <si>
    <t>Custodian/Laborer</t>
  </si>
  <si>
    <t>Maria Odezynskyj</t>
  </si>
  <si>
    <t>EECS:IDSG</t>
  </si>
  <si>
    <t>Eric Fraser</t>
  </si>
  <si>
    <t>College of Letters &amp; Science: LSIT</t>
  </si>
  <si>
    <t>College and Departmental IT Support</t>
  </si>
  <si>
    <t>File Sharing and Storage</t>
  </si>
  <si>
    <t>Filemaker Server</t>
  </si>
  <si>
    <t>Lab Support</t>
  </si>
  <si>
    <t>Unix Support</t>
  </si>
  <si>
    <t>Web Support</t>
  </si>
  <si>
    <t>EECS:CUSG</t>
  </si>
  <si>
    <t>Nanolab</t>
  </si>
  <si>
    <t>Neal Melton</t>
  </si>
  <si>
    <t>Ruxin LIU</t>
  </si>
  <si>
    <t>Div</t>
  </si>
  <si>
    <t>Dept</t>
  </si>
  <si>
    <t>DFL</t>
  </si>
  <si>
    <t>ACCOUNT SUPPORT, SOFTWARE, LICENSES, ETC._CIF - Full</t>
  </si>
  <si>
    <t>ACCOUNT SUPPORT, SOFTWARE, LICENSES, ETC._CIF - Limited</t>
  </si>
  <si>
    <t>NETWORKING INFRASTRUCTURE_ICF - Full</t>
  </si>
  <si>
    <t>NETWORKING INFRASTRUCTURE_ICF - Limited</t>
  </si>
  <si>
    <t>BASE STORAGE INFRASTRUCTURE_SIF - Full</t>
  </si>
  <si>
    <t>BASE STORAGE INFRASTRUCTURE_SIF - Limited</t>
  </si>
  <si>
    <t>BASE STORAGE INFRASTRUCTURE_Disk Storage</t>
  </si>
  <si>
    <t>BASE STORAGE INFRASTRUCTURE_Disk Archive (quarterly backup/no snapshots)</t>
  </si>
  <si>
    <t>Desktop Contract</t>
  </si>
  <si>
    <t>Server Contract</t>
  </si>
  <si>
    <t>Virtual Server Contract</t>
  </si>
  <si>
    <t>Printer Contract</t>
  </si>
  <si>
    <t>T&amp;M</t>
  </si>
  <si>
    <t>Access Fee</t>
  </si>
  <si>
    <t>General Rate</t>
  </si>
  <si>
    <t>Tier 2 Special Equipment</t>
  </si>
  <si>
    <t>Tier 2 Special Equip Volume Rate</t>
  </si>
  <si>
    <t>Tier 1 Equipment Rate</t>
  </si>
  <si>
    <t>Tier 3 Equipment Rate</t>
  </si>
  <si>
    <t>Tier 3 Volume Rate</t>
  </si>
  <si>
    <t>Staff Services</t>
  </si>
  <si>
    <t>COL1S</t>
  </si>
  <si>
    <t>QALSD</t>
  </si>
  <si>
    <t>VCBAS</t>
  </si>
  <si>
    <t>AVCFO</t>
  </si>
  <si>
    <t>COENG</t>
  </si>
  <si>
    <t>EDDNO</t>
  </si>
  <si>
    <t>CALPF</t>
  </si>
  <si>
    <t>KKCAP</t>
  </si>
  <si>
    <t>EUNEU</t>
  </si>
  <si>
    <t>VCRAC</t>
  </si>
  <si>
    <t>RRESS</t>
  </si>
  <si>
    <t>VCRAU</t>
  </si>
  <si>
    <t>IQBBB</t>
  </si>
  <si>
    <t>JROLA</t>
  </si>
  <si>
    <t>LLSIS</t>
  </si>
  <si>
    <t>FTRAN</t>
  </si>
  <si>
    <t>VCCPD</t>
  </si>
  <si>
    <t>FHEHS</t>
  </si>
  <si>
    <t>PHYSI</t>
  </si>
  <si>
    <t>LS1PS</t>
  </si>
  <si>
    <t>BSAVC</t>
  </si>
  <si>
    <t>PAAST</t>
  </si>
  <si>
    <t>CDCDN</t>
  </si>
  <si>
    <t>COCHM</t>
  </si>
  <si>
    <t>URMED</t>
  </si>
  <si>
    <t>VPAPF</t>
  </si>
  <si>
    <t>FJPPS</t>
  </si>
  <si>
    <t>HXRFS</t>
  </si>
  <si>
    <t>EHEEC</t>
  </si>
  <si>
    <t>EERES</t>
  </si>
  <si>
    <t>VRIST</t>
  </si>
  <si>
    <t>Dat Le</t>
  </si>
  <si>
    <t>Terrence Ireland</t>
  </si>
  <si>
    <t>Grace Crvarich</t>
  </si>
  <si>
    <t>Center for Stable Isotope Biogeochemistry</t>
  </si>
  <si>
    <t>Amy Robinson</t>
  </si>
  <si>
    <t>NC</t>
  </si>
  <si>
    <t>NCS</t>
  </si>
  <si>
    <t>Organic Oxygen (18O Solid)</t>
  </si>
  <si>
    <t>Oxygen (water by IRMS)</t>
  </si>
  <si>
    <t>Hydrogen (water by IRMS)</t>
  </si>
  <si>
    <t>Hydrogen and Oxygen (Water by Laser)</t>
  </si>
  <si>
    <t>Trace Gases-Co2</t>
  </si>
  <si>
    <t>Trace Gases-N2</t>
  </si>
  <si>
    <t>Carbonates</t>
  </si>
  <si>
    <t>Inorganic S</t>
  </si>
  <si>
    <t>NC Special (Difficult Samples)</t>
  </si>
  <si>
    <t>MCB Refrigeration and Equipment Repair Shops</t>
  </si>
  <si>
    <t>Shop Labor-Journeyman</t>
  </si>
  <si>
    <t>MCB Storeroom</t>
  </si>
  <si>
    <t>MCB Storeroom_Material Mark-up</t>
  </si>
  <si>
    <t>Hourly Labor Rate</t>
  </si>
  <si>
    <t>Mark-up Rate</t>
  </si>
  <si>
    <t>MCB Tissue Culture Facility</t>
  </si>
  <si>
    <t>MCB On-Call Glass Washing Services</t>
  </si>
  <si>
    <t>MCB On-Call GWS_Hourly labor rate</t>
  </si>
  <si>
    <t>Fly Food - per liter</t>
  </si>
  <si>
    <t>Fly Food Materials mark-up</t>
  </si>
  <si>
    <t>MCB Fly Food Scientific Facility</t>
  </si>
  <si>
    <t>CNR Biological Imaging Facility</t>
  </si>
  <si>
    <t>Bessie Ditico</t>
  </si>
  <si>
    <t>UC User_Instrument Usage/hr:_LSM510 Confocal Microscope</t>
  </si>
  <si>
    <t>UC User_Instrument Usage/hr:_Deconvolution microscope</t>
  </si>
  <si>
    <t>UC User_Instrument Usage/hr:_LSM710 Confocal Microscope</t>
  </si>
  <si>
    <t>UC User_Instrument Usage/hr:_AxioImager microscopes (2)</t>
  </si>
  <si>
    <t>UC User_Instrument Usage/hr:_Stereo Lumar ("GFP Stereo Microscope")</t>
  </si>
  <si>
    <t>UC User_Instrument Usage/hr:_AxioObserver Z1 inverted microscope</t>
  </si>
  <si>
    <t>UC User_Instrument Usage/hr:_Zeiss Elyra</t>
  </si>
  <si>
    <t>N/A</t>
  </si>
  <si>
    <t>UC User_Instrument Usage/hr:_Cryostat</t>
  </si>
  <si>
    <t>UC User_Instrument Usage/hr:_IVIS in vivo imager</t>
  </si>
  <si>
    <t>UC User_Instrument Usage/hr:_Leica Microtome</t>
  </si>
  <si>
    <t>UC User_Instrument Usage/hr:_Microscopy/microtechnique/consult &gt;30min (hr)</t>
  </si>
  <si>
    <t>UC User_Training on:_LSM510/710 Confocal Microscope( 2.5hr)</t>
  </si>
  <si>
    <t>UC User_Training on:_DV4 Deconvolution Microscope (2.5hr)</t>
  </si>
  <si>
    <t>UC User_Training on:_AxioImager Microscope (.75 hr)</t>
  </si>
  <si>
    <t>UC User_Training on:_Stereo Lumar ("GFP Stereo Microscope" (.5 hr)</t>
  </si>
  <si>
    <t>UC User_Training on:_AxioObserver Z1 microscope (0.75h)</t>
  </si>
  <si>
    <t>UC User_Training on:_Zeiss Elyra (3hrs)</t>
  </si>
  <si>
    <t>UC User_Training on:_Cryostat (.5 hr)</t>
  </si>
  <si>
    <t>UC User_Training on:_IVIS in vivo imager (2 hrs)</t>
  </si>
  <si>
    <t>UC User_Training on:_Leica Microtome (3hrs)</t>
  </si>
  <si>
    <t>UC User_Training on:_Microscopy/microtechnique/general services hourly rate</t>
  </si>
  <si>
    <t>UC User_Training on:_General consumables</t>
  </si>
  <si>
    <t>Non_UC User_Instrument Usage/hr:_LSM510 Confocal Microscope</t>
  </si>
  <si>
    <t>Ritsuko Ide</t>
  </si>
  <si>
    <t>Oxford Tract Facilities</t>
  </si>
  <si>
    <t>Full Cost Rate_North Greenhouse Facility</t>
  </si>
  <si>
    <t>Full Cost Rate_South Greenhouse Facility</t>
  </si>
  <si>
    <t>Full Cost Rate_Insectary Greenhouse</t>
  </si>
  <si>
    <t>Full Cost Rate_Growth Chamber</t>
  </si>
  <si>
    <t>Full Cost Rate_Lath house and outback</t>
  </si>
  <si>
    <t>Full Cost Rate_Light</t>
  </si>
  <si>
    <t>Full Cost Rate_Pest control</t>
  </si>
  <si>
    <t>Full Cost Rate_Planting/General Services</t>
  </si>
  <si>
    <t>Full Cost Rate_Field: irrigation (water usage)_100 linear ft/month</t>
  </si>
  <si>
    <t>Full Cost Rate_Field: supplies &amp; expenses_100 linear ft/month</t>
  </si>
  <si>
    <t>Full Cost Rate_Field services_hourly</t>
  </si>
  <si>
    <t>Subsidized Rate_North Greenhouse Facility_per sq.ft. per week</t>
  </si>
  <si>
    <t>Subsidized Rate_South Greenhouse Facility_per sq.ft. per week</t>
  </si>
  <si>
    <t>Subsidized Rate_Insectary Greenhouse_per sq.ft. per week</t>
  </si>
  <si>
    <t>Subsidized Rate_Growth chamber_per sq.ft. per week</t>
  </si>
  <si>
    <t>Subsidized Rate_Lath house and outback_per sq.ft. per week</t>
  </si>
  <si>
    <t>Subsidized Rate_Light_per sq.ft. per week</t>
  </si>
  <si>
    <t>Subsidized Rate_Pest control_per sq.ft. per week</t>
  </si>
  <si>
    <t>Subsidized Rate_Planting/General Services_Hourly</t>
  </si>
  <si>
    <t>Subsidized Rate_Field: irrigation (water usage)_100 linear ft/month</t>
  </si>
  <si>
    <t>Subsidized Rate_Field: supplies &amp; expenses_100 linear ft/month</t>
  </si>
  <si>
    <t>Subsidized Rate_Field services_hourly</t>
  </si>
  <si>
    <t>Subsidized Rate_Super soil_bag</t>
  </si>
  <si>
    <t>Subsidized Rate_Metro mix soil in bag_bag</t>
  </si>
  <si>
    <t>Subsidized Rate_Metro mix soil in flat_flat</t>
  </si>
  <si>
    <t>Subsidized Rate_Sunshine mix soil #1&amp;4 in bag_bag</t>
  </si>
  <si>
    <t>Subsidized Rate_Sunshine mix soil #1&amp;4 in flat_flat</t>
  </si>
  <si>
    <t>Subsidized Rate_2" pot (new pot only)_each</t>
  </si>
  <si>
    <t>Subsidized Rate_4" pot (new pot only)_each</t>
  </si>
  <si>
    <t>Subsidized Rate_Label (new label only)_each</t>
  </si>
  <si>
    <t>Subsidized Rate_8 packs-6 cells (new 8 packs only)_each</t>
  </si>
  <si>
    <t>Subsidized Rate_recycled pot, flat and dome_each</t>
  </si>
  <si>
    <t>MCB Media Prep Facility</t>
  </si>
  <si>
    <t>Media Set-up Rates:_Media: Orders from 1-4 liters</t>
  </si>
  <si>
    <t>Media Set-up Rates:_Media: Orders from 5-7 liters</t>
  </si>
  <si>
    <t>Media Set-up Rates:_Media:Orders from 8-10 liters</t>
  </si>
  <si>
    <t>Media Set-up Rates:_Media: Add'l 1-4 liter increments</t>
  </si>
  <si>
    <t>Media Set-up Rates:_Media: Add'l 5-7 liter increments</t>
  </si>
  <si>
    <t>Media Set-up Rates:_Media: Add'l 8-10 liter increments</t>
  </si>
  <si>
    <t>Media Set-up Rates:_Solutions: Orders up to 5 liters</t>
  </si>
  <si>
    <t xml:space="preserve">Media Set-up Rates:_Solutions: Add'l 5 liter increments </t>
  </si>
  <si>
    <t>Dispensing Rates:_Media: 100 mm plates</t>
  </si>
  <si>
    <t xml:space="preserve">Dispensing Rates:_Media: 60 mm plates </t>
  </si>
  <si>
    <t xml:space="preserve">Dispensing Rates:_Media: 150 mm plates </t>
  </si>
  <si>
    <t xml:space="preserve">Dispensing Rates:_Media: stabs </t>
  </si>
  <si>
    <t>Dispensing Rates:_Solutions: 100 &amp; 500 ml bottles</t>
  </si>
  <si>
    <t>Dispensing Rates:_Solutions: 1 liter flasks</t>
  </si>
  <si>
    <t>MCB DNA Sequencing Facility</t>
  </si>
  <si>
    <t>DNA per sequence</t>
  </si>
  <si>
    <t>DNA per genotype</t>
  </si>
  <si>
    <t>PCR cleanup by plate</t>
  </si>
  <si>
    <t>CFX96 PCR</t>
  </si>
  <si>
    <t>Cell line authentication</t>
  </si>
  <si>
    <t>DNA Quantification</t>
  </si>
  <si>
    <t>PCR Cleanup by Tube</t>
  </si>
  <si>
    <t>QX200</t>
  </si>
  <si>
    <t>Plasmid Prep</t>
  </si>
  <si>
    <t>Infrastructure Access</t>
  </si>
  <si>
    <t>Usage</t>
  </si>
  <si>
    <t>NQBSL</t>
  </si>
  <si>
    <t>IBIBI</t>
  </si>
  <si>
    <t>LS1BS</t>
  </si>
  <si>
    <t>IMMCB</t>
  </si>
  <si>
    <t>MANRD</t>
  </si>
  <si>
    <t>CO1NR</t>
  </si>
  <si>
    <t>Babs Lane</t>
  </si>
  <si>
    <t>Non_UC User_Instrument Usage/hr:_Deconvolution microscope</t>
  </si>
  <si>
    <t>Non_UC User_Instrument Usage/hr:_LSM 710 Confocal Microscope</t>
  </si>
  <si>
    <t>Non_UC User_Instrument Usage/hr:_AxioImager microscopes (2)</t>
  </si>
  <si>
    <t>Non_UC User_Instrument Usage/hr:_Stereo Lumar ("GFP Stereo Microscope")</t>
  </si>
  <si>
    <t>Non_UC User_Instrument Usage/hr:_AxioObserver Z1 inverted microscope</t>
  </si>
  <si>
    <t>Non_UC User_Instrument Usage/hr:_Zeiss Elyra</t>
  </si>
  <si>
    <t>Non_UC User_Instrument Usage/hr:_Cryostat</t>
  </si>
  <si>
    <t>Non_UC User_Instrument Usage/hr:_IVIS in vivo imager</t>
  </si>
  <si>
    <t>Non_UC User_Instrument Usage/hr:_Leica Microtome</t>
  </si>
  <si>
    <t>Non_UC User_Instrument Usage/hr:_Microscopy/microtechnique/consult &gt;30min (hr)</t>
  </si>
  <si>
    <t>Non_UC User_Training on:_LSM510/710 Confocal Microscope( 2.5hr)</t>
  </si>
  <si>
    <t>Non_UC User_Training on:_DV4 Deconvolution Microscope (2.5hr)</t>
  </si>
  <si>
    <t>Non_UC User_Training on:_AxioImager Microscope (.75 hr)</t>
  </si>
  <si>
    <t>Non_UC User_Training on:_Stereo Lumar ("GFP Stereo Microscope" (.5 hr)</t>
  </si>
  <si>
    <t>Non_UC User_Training on:_AxioObserver Z1 microscope (0.75h)</t>
  </si>
  <si>
    <t>Non_UC User_Training on:_Zeiss Elyra (3hrs)</t>
  </si>
  <si>
    <t>Non_UC User_Training on:_Cryostat (.5 hr)</t>
  </si>
  <si>
    <t>Non_UC User_Training on:_IVIS in vivo imager (2 hrs)</t>
  </si>
  <si>
    <t>Non_UC User_Training on:_Leica Microtome (3 hrs)</t>
  </si>
  <si>
    <t>Non_UC User_Training on:_Microscopy/microtechnique/general services hourly rate</t>
  </si>
  <si>
    <t>Non_UC User_Training on:_General consumables</t>
  </si>
  <si>
    <t>Non_UC User_Printing_laser - regular</t>
  </si>
  <si>
    <t>Non_UC User_Printing_laser - gloss</t>
  </si>
  <si>
    <t>Non_UC User_Printing_laser - transparency</t>
  </si>
  <si>
    <t>Non_UC User_Printing_Epson Pro4k sheet</t>
  </si>
  <si>
    <t>Non_UC User_Printing_Epson Pro4k Poster section</t>
  </si>
  <si>
    <t>Non_UC User_Printing_Setup fee (per poster session)</t>
  </si>
  <si>
    <t>(blank)</t>
  </si>
  <si>
    <t>-</t>
  </si>
  <si>
    <t>8%</t>
  </si>
  <si>
    <t>Count of Description of Service</t>
  </si>
  <si>
    <t>Total</t>
  </si>
  <si>
    <t>CALPF Total</t>
  </si>
  <si>
    <t>CO1NR Total</t>
  </si>
  <si>
    <t>COCHM Total</t>
  </si>
  <si>
    <t>COENG Total</t>
  </si>
  <si>
    <t>COL1S Total</t>
  </si>
  <si>
    <t>LS1BS Total</t>
  </si>
  <si>
    <t>LS1PS Total</t>
  </si>
  <si>
    <t>VCBAS Total</t>
  </si>
  <si>
    <t>VCRAC Total</t>
  </si>
  <si>
    <t>VCRAU Total</t>
  </si>
  <si>
    <t>VPAPF Total</t>
  </si>
  <si>
    <t>Grand Total</t>
  </si>
  <si>
    <t>Recharge Unit</t>
  </si>
  <si>
    <t>Astronomy Department: Astronomy Computing Services Total</t>
  </si>
  <si>
    <t>Berkeley Global Campus - Coe Dean's Office Total</t>
  </si>
  <si>
    <t>Berkeley International Office Total</t>
  </si>
  <si>
    <t>Brain Imaging Center Total</t>
  </si>
  <si>
    <t>BSL - GCL Total</t>
  </si>
  <si>
    <t>Cal Performances Total</t>
  </si>
  <si>
    <t>Center for Stable Isotope Biogeochemistry Total</t>
  </si>
  <si>
    <t>Chemistry - MicroAnalytical Facility Total</t>
  </si>
  <si>
    <t>CIRM/QB3 Shared Stem Cell Facility Total</t>
  </si>
  <si>
    <t>CNR Biological Imaging Facility Total</t>
  </si>
  <si>
    <t>College of Chem R&amp;D Engineering Support Svcs Total</t>
  </si>
  <si>
    <t>College of Chemistry - Molecular Graphics Facility Total</t>
  </si>
  <si>
    <t>College of Chemistry NMR Facility Total</t>
  </si>
  <si>
    <t>College of Chemistry X-Ray Crystallography (ChexRay) Total</t>
  </si>
  <si>
    <t>College of Letters &amp; Science Facilities Office Total</t>
  </si>
  <si>
    <t>Educational Technology Services Total</t>
  </si>
  <si>
    <t>EECS:CUSG Total</t>
  </si>
  <si>
    <t>EECS:IDSG Total</t>
  </si>
  <si>
    <t>EH&amp;S Chemical Waste Recharge Program Total</t>
  </si>
  <si>
    <t>EH&amp;S Fire &amp; Life Safety Recharge Program Total</t>
  </si>
  <si>
    <t>EH&amp;S Radiation Safety Recharge Program Total</t>
  </si>
  <si>
    <t>EH&amp;S Sanitation Recharge Program Total</t>
  </si>
  <si>
    <t>ERSO/Cory Hall Machine Shop Total</t>
  </si>
  <si>
    <t>Facilities Services Total</t>
  </si>
  <si>
    <t>MacroLab Facility Total</t>
  </si>
  <si>
    <t>Mail Services Total</t>
  </si>
  <si>
    <t>Mass Spectrometry Facility Total</t>
  </si>
  <si>
    <t>MCB DNA Sequencing Facility Total</t>
  </si>
  <si>
    <t>MCB Fly Food Scientific Facility Total</t>
  </si>
  <si>
    <t>MCB Media Prep Facility Total</t>
  </si>
  <si>
    <t>MCB On-Call Glass Washing Services Total</t>
  </si>
  <si>
    <t>MCB Refrigeration and Equipment Repair Shops Total</t>
  </si>
  <si>
    <t>MCB Storeroom Total</t>
  </si>
  <si>
    <t>MCB Tissue Culture Facility Total</t>
  </si>
  <si>
    <t>Nanolab Total</t>
  </si>
  <si>
    <t>NMR (Nuclear Magnetic Resonance Spectrometer) Total</t>
  </si>
  <si>
    <t>Office of Laboratory Animal Care Total</t>
  </si>
  <si>
    <t>Oxford Tract Facilities Total</t>
  </si>
  <si>
    <t>Physics Total</t>
  </si>
  <si>
    <t>Pitzer Center Support  Total</t>
  </si>
  <si>
    <t>Police Total</t>
  </si>
  <si>
    <t>Property Mgmt - Fleet Services Total</t>
  </si>
  <si>
    <t>Property Mgmt - Moving and Event Services Total</t>
  </si>
  <si>
    <t>Property Mgmt - Rental Storage Program Total</t>
  </si>
  <si>
    <t>Proteomic Mass Spectrometry (PMS) Total</t>
  </si>
  <si>
    <t>Stanley Hall Storeroom Total</t>
  </si>
  <si>
    <t>UC Library Bindery Total</t>
  </si>
  <si>
    <t>Terence Phuong</t>
  </si>
  <si>
    <t>VCRMS</t>
  </si>
  <si>
    <t>No</t>
  </si>
  <si>
    <t>IST: Software Distribution</t>
  </si>
  <si>
    <t>IST: Enterprise Applications Services_Enterprise applications development, enhancement, maintenance and production support</t>
  </si>
  <si>
    <t>IST: Enterprise Data_Database Services_   My SQL - Basic Service</t>
  </si>
  <si>
    <t>IST: Enterprise Data_Database Services_   Open Source Service</t>
  </si>
  <si>
    <t>IST: Enterprise Data_Database Services_   SQL Server Service</t>
  </si>
  <si>
    <t>IST: Enterprise Data_Database Services_   SQL Server - Add on for Dedicated instance</t>
  </si>
  <si>
    <t>IST: Enterprise Data_Database Services_   SQL Server - Add on , Production Support for dedicated instance</t>
  </si>
  <si>
    <t>IST: Enterprise Data_Database Services_   Oracle Service</t>
  </si>
  <si>
    <t>IST: Enterprise Data_Database Services_   Oracle - Add on for dedicated instance</t>
  </si>
  <si>
    <t>IST: Enterprise Data_Database Services_   Oracle - Add on for dedicated VM</t>
  </si>
  <si>
    <t>IST: Enterprise Data_System Administration from DBA_System Administration from DBA</t>
  </si>
  <si>
    <t>IST: Enterprise Data_System Administration from DBA_   System Administration DBA extended support pkg</t>
  </si>
  <si>
    <t>IST: Platforms Infrastructure Services_Storage rates_   Performance Tier</t>
  </si>
  <si>
    <t>IST: Platforms Infrastructure Services_Storage rates_   Utility Tier</t>
  </si>
  <si>
    <t>IST: Platforms Infrastructure Services_   System Administration UNIX and Windows</t>
  </si>
  <si>
    <t>IST: Platforms Infrastructure Services_   System Administration SUN AIX/Standard</t>
  </si>
  <si>
    <t>IST: Platforms Infrastructure Services_   System Administration SUN AIX Extended</t>
  </si>
  <si>
    <t>IST: Platforms Infrastructure Services_   System Administration Windows Standard</t>
  </si>
  <si>
    <t>IST: Platforms Infrastructure Services_   System Administration Windows Extended</t>
  </si>
  <si>
    <t>IST: Platforms Infrastructure Services_   System Administration Linux Standard</t>
  </si>
  <si>
    <t>IST: Platforms Infrastructure Services_   Systems Administration Linux Extended</t>
  </si>
  <si>
    <t>IST: Platforms Infrastructure Services_   Blade Server provisioning</t>
  </si>
  <si>
    <t>IST: Platforms Infrastructure Services_Cloud Computing VPS_   VM Base (incl 1vCPU and 1 GB RAM)</t>
  </si>
  <si>
    <t>IST: Platforms Infrastructure Services_Cloud Computing VPS_   VM Additional RAM</t>
  </si>
  <si>
    <t>IST: Platforms Infrastructure Services_Cloud Computing VPS_   VM ESX Host</t>
  </si>
  <si>
    <t>IST: Platforms Infrastructure Services_Cloud Computing VPS_   VM Additional vCPU</t>
  </si>
  <si>
    <t>IST: Platforms Infrastructure Services_Cloud Computing VPS_   VM Performance Tier storage</t>
  </si>
  <si>
    <t>IST: Platforms Infrastructure Services_Cloud Computing VPS_   VM Utility Tier Storage</t>
  </si>
  <si>
    <t>IST: Platforms Infrastructure Services_Web Hosting_   CalWebBasic (VM servers for production hosting simple static websites)</t>
  </si>
  <si>
    <t xml:space="preserve">IST: Platforms Infrastructure Services_Web Hosting_   CalWebFarm (VM servers for administration, DEV, QA &amp; PROD hosting more </t>
  </si>
  <si>
    <t>IST: Telecommunications Services_Data Network_   Full Service</t>
  </si>
  <si>
    <t>IST: Telecommunications Services_Data Network_   Core, Security, ISP Service</t>
  </si>
  <si>
    <t>IST: Telecommunications Services_Data Network_   Core Service Only</t>
  </si>
  <si>
    <t>IST: Telecommunications Services_Premise Wiring_   Premise wiring (hourly)</t>
  </si>
  <si>
    <t>IST: Telecommunications Services_Premise Wiring_   Premise wiring (per drop)</t>
  </si>
  <si>
    <t>IST: Telecommunications Services_Voice Services_Lines and Features_   Standard lines without features (fax modem)</t>
  </si>
  <si>
    <t>IST: Telecommunications Services_Voice Services_Lines and Features_   Standard lines with features</t>
  </si>
  <si>
    <t>IST: Telecommunications Services_Voice Services_Lines and Features_   Electronic lines with features</t>
  </si>
  <si>
    <t>IST: Telecommunications Services_Voice Services_Lines and Features_   ISDN lines</t>
  </si>
  <si>
    <t>IST: Telecommunications Services_Voice Services_Lines and Features_   Off-campus, measured business &amp; data lines plus usage</t>
  </si>
  <si>
    <t>IST: Telecommunications Services_Voice Services_Lines and Features_   Telephone access fess and taxes (for standard lines, stand lines w/features &amp; electronic lines only)</t>
  </si>
  <si>
    <t>IST: Telecommunications Services_Voice Services_Lines and Features_   Infrastructure Fee</t>
  </si>
  <si>
    <t>IST: Telecommunications Services_Voice Services_Usage Rates_   International</t>
  </si>
  <si>
    <t>IST: Telecommunications Services_Voice Services_Usage Rates_   Toll free lines &amp; usage</t>
  </si>
  <si>
    <t>IST: Telecommunications Services_Voice Services_Usage Rates_   Operator/System assisted calls</t>
  </si>
  <si>
    <t>Cost</t>
  </si>
  <si>
    <t>IST: Telecommunications Services_Voice Services_Usage Rates_   Directory Assistance</t>
  </si>
  <si>
    <t>IST: Telecommunications Services_Voice Mail Basic</t>
  </si>
  <si>
    <t>IST: Telecommunications Services_Voice Mail Enhanced</t>
  </si>
  <si>
    <t>IST: Telecommunications Services_Rental Equipment_   Pagers &amp; features</t>
  </si>
  <si>
    <t>IST: Telecommunications Services_Rental Equipment_   Equipment Long &amp; Short-term</t>
  </si>
  <si>
    <t>IST: Telecommunications Services_Rental Equipment_   Radios - 800MHz rental &amp; setup</t>
  </si>
  <si>
    <t>IST: Telecommunications Services_Maintenance_   Electronic Business sets</t>
  </si>
  <si>
    <t>IST: Telecommunications Services_Maintenance_   Key Systems</t>
  </si>
  <si>
    <t xml:space="preserve">IST: Telecommunications Services_Maintenance_   Radios  </t>
  </si>
  <si>
    <t>IST: Telecommunications Services_Moves, Adds &amp; Changes_   Moves, Adds &amp; Changes (MACs) hourly rate</t>
  </si>
  <si>
    <t>IST: Telecommunications Services_Moves, Adds &amp; Changes_   MACs performed by other vendors</t>
  </si>
  <si>
    <t>IST: Telecommunications Services_Set up fees_   Authorization Code</t>
  </si>
  <si>
    <t>IST: Telecommunications Services_Set up fees_   Conference calls</t>
  </si>
  <si>
    <t>IST: Telecommunications Services_Set up fees_   Semi-public pay phones</t>
  </si>
  <si>
    <t>IST: Telecommunications Services_Set up fees_   Extension of P-phone (straight line)</t>
  </si>
  <si>
    <t>IST: Telecommunications Services_Set up fees_   Intercom only (no P-phone)</t>
  </si>
  <si>
    <t>IST: Telecommunications Services_Set up fees_   Extension of P-phone (mirror)</t>
  </si>
  <si>
    <t>IST: Telecommunications Services_Set up fees_   ReadyTalk</t>
  </si>
  <si>
    <t xml:space="preserve">Cost/passthrough  </t>
  </si>
  <si>
    <t>IST: Survey Technology Services_Computer Assisted Survey Software related services</t>
  </si>
  <si>
    <t>IST</t>
  </si>
  <si>
    <t>High Throughput Screening Center</t>
  </si>
  <si>
    <t>IXM per hour</t>
  </si>
  <si>
    <t>Envision per hour</t>
  </si>
  <si>
    <t>Thermo CombiDrop per hour</t>
  </si>
  <si>
    <t>V11 Bravo per hour</t>
  </si>
  <si>
    <t>Washer</t>
  </si>
  <si>
    <t>BioMek</t>
  </si>
  <si>
    <t>Materials Mark-up</t>
  </si>
  <si>
    <t>CRISPR sub library aliquot</t>
  </si>
  <si>
    <t>LentiViral Packaging</t>
  </si>
  <si>
    <t>LentiViral Titer Flow Analysis</t>
  </si>
  <si>
    <t>Custom Hourly</t>
  </si>
  <si>
    <t>NKCRL</t>
  </si>
  <si>
    <t>Cancer Research Laboratory</t>
  </si>
  <si>
    <t>Judith Yee</t>
  </si>
  <si>
    <t xml:space="preserve">Flow Cytometry Facility_Dako_Cytomation Mo Flo Sorter </t>
  </si>
  <si>
    <t>Flow Cytometry Facility_BD Biosciences LSR II</t>
  </si>
  <si>
    <t>Flow Cytometry Facility_Cytopeia Influx Sorter</t>
  </si>
  <si>
    <t>Gene Targeting Facility_Pronuclear injection to generate transgenic mice</t>
  </si>
  <si>
    <t xml:space="preserve">Gene Targeting Facility_Cytoplasmic injection of Cas9 mRNA/sgRNA </t>
  </si>
  <si>
    <t xml:space="preserve">Gene Targeting Facility_Preparation of Cas9 mRNA and one sgRNA </t>
  </si>
  <si>
    <t xml:space="preserve">Gene Targeting Facility_Injection of ES cells into blastocysts </t>
  </si>
  <si>
    <t>Gene Targeting Facility_Sperm Cryopreservation</t>
  </si>
  <si>
    <t>Imaging Facility_Zeiss LightSheet Z1</t>
  </si>
  <si>
    <t xml:space="preserve">Imaging Facility_Zeiss LightSheet Z1_Overnight and weekends </t>
  </si>
  <si>
    <t>Imaging Facility_Zeiss LightSheet Z1_Training Fee</t>
  </si>
  <si>
    <t>Imaging Facility_Essen IncuCyte Zoom</t>
  </si>
  <si>
    <t>Imaging Facility_Essen IncuCyte Zoom_Training Fee</t>
  </si>
  <si>
    <t>Imaging Facility_Zeiss AxioZoom Fluorescent Stereoscope</t>
  </si>
  <si>
    <t>Imaging Facility_Zeiss AxioZoom Fluorescent Stereoscope_Training Fee</t>
  </si>
  <si>
    <t>Imaging Facility_Zeiss LSM 710 AxioObserver</t>
  </si>
  <si>
    <t xml:space="preserve">Imaging Facility_Zeiss LSM 710 AxioObserver_Overnight and weekends </t>
  </si>
  <si>
    <t>Imaging Facility_Zeiss LSM 710 AxioObserver_Training Fee</t>
  </si>
  <si>
    <t>Imaging Facility_Zeiss LSM 780 NLO AxioExaminer</t>
  </si>
  <si>
    <t>Imaging Facility_Zeiss LSM 780 NLO AxioExaminer_Training Fee</t>
  </si>
  <si>
    <t>Imaging Facility_Andor/Nikon Spinning Disk</t>
  </si>
  <si>
    <t xml:space="preserve">Imaging Facility_Andor/Nikon Spinning Disk_Overnight and weekends </t>
  </si>
  <si>
    <t>Imaging Facility_Andor/Nikon Spinning Disk_Training Fee</t>
  </si>
  <si>
    <t xml:space="preserve">Imaging Facility_Zeiss LSM 510 META AxioPlan </t>
  </si>
  <si>
    <t>Imaging Facility_Zeiss LSM 510 META AxioPlan _Training Fee</t>
  </si>
  <si>
    <t>Imaging Facility_Zeiss LSM 510 NLO AxioVert with FLIM</t>
  </si>
  <si>
    <t>Imaging Facility_Zeiss LSM 510 NLO AxioVert with FLIM_Training Fee</t>
  </si>
  <si>
    <t>Imaging Facility_Zeiss 5-LIVE AxioSkop</t>
  </si>
  <si>
    <t>Imaging Facility_Zeiss 5-LIVE AxioSkop_Training Fee</t>
  </si>
  <si>
    <t>Imaging Facility_Zeiss Axioimager</t>
  </si>
  <si>
    <t xml:space="preserve">Imaging Facility_Zeiss Axioimager_Overnight and weekends </t>
  </si>
  <si>
    <t>Imaging Facility_Zeiss Axioimager_Training Fee</t>
  </si>
  <si>
    <t>Imaging Facility_Zeiss Axio Scan Z1</t>
  </si>
  <si>
    <t>Imaging Facility_Zeiss Axio Scan Z1_Training Fee</t>
  </si>
  <si>
    <t>Imaging Facility_3i Upright SDC with SLM</t>
  </si>
  <si>
    <t>Imaging Facility_3i Upright SDC with SLM_Training Fee</t>
  </si>
  <si>
    <t>Imaging Facility_3i Sutter in Vivo SLM</t>
  </si>
  <si>
    <t>Imaging Facility_3i Sutter in Vivo SLM_Training Fee</t>
  </si>
  <si>
    <t>Imaging Facility_Nikon PALM with AO and SDC</t>
  </si>
  <si>
    <t>Imaging Facility_Nikon PALM with AO and SDC_Training Fee</t>
  </si>
  <si>
    <t>Imaging Facility_Nikon Wide Field</t>
  </si>
  <si>
    <t>Imaging Facility_Nikon Wide Field_Training Fee</t>
  </si>
  <si>
    <t>Imaging Facility_Ziess 7-MP</t>
  </si>
  <si>
    <t>Imaging Facility_Ziess 7-MP_Training Fee</t>
  </si>
  <si>
    <t>Imaging Facility_Zeiss LSM-880-NLO airy Scan</t>
  </si>
  <si>
    <t>Imaging Facility_Zeiss LSM-880-NLO airy Scan_Training Fee</t>
  </si>
  <si>
    <t>Imaging Facility_Zeiss LSM-88--NLO-OPO</t>
  </si>
  <si>
    <t>Imaging Facility_Zeiss LSM-88--NLO-OPO_Training Fee</t>
  </si>
  <si>
    <t>Imaging Facility_Zeiss LightSheet for CLARITY</t>
  </si>
  <si>
    <t>Imaging Facility_Zeiss LightSheet for CLARITY_Overnight and Weekends</t>
  </si>
  <si>
    <t>Imaging Facility_Zeiss LightSheet for CLARITY_Training Fee</t>
  </si>
  <si>
    <t>Real Estate Division - Construction &amp; Design</t>
  </si>
  <si>
    <t>Project Management Fee_Project budget $0 - $35,000</t>
  </si>
  <si>
    <t>Project Management Fee_Project budget $35,001 - $1,000,000</t>
  </si>
  <si>
    <t>Project Management Fee_Project budget $1,000,001 - $10,000,000</t>
  </si>
  <si>
    <t>Project Management Fee_Project budget $10,000,001 - $50,000,000</t>
  </si>
  <si>
    <t>Project Management Fee_Project budget $50,000,001 and over</t>
  </si>
  <si>
    <t>Blanket Program</t>
  </si>
  <si>
    <t>Public Private Partnership (P3)</t>
  </si>
  <si>
    <t>Case-by-case</t>
  </si>
  <si>
    <t>LBNL Project Directors</t>
  </si>
  <si>
    <t>Hourly Rate</t>
  </si>
  <si>
    <t>Estimating / gateway service</t>
  </si>
  <si>
    <t>ALPDC</t>
  </si>
  <si>
    <t>R.B. Gump Research Station</t>
  </si>
  <si>
    <t>Station Access (person/day)</t>
  </si>
  <si>
    <t>Full Usage (person/day)</t>
  </si>
  <si>
    <t>Day Usage (person/day)</t>
  </si>
  <si>
    <t>Passthrough Markup</t>
  </si>
  <si>
    <t>OZGUM</t>
  </si>
  <si>
    <t>MVZ EGL Storeroom</t>
  </si>
  <si>
    <t>OFMVZ</t>
  </si>
  <si>
    <t>Biomolecular Nanotech Center (BNC)</t>
  </si>
  <si>
    <t>Photolithography</t>
  </si>
  <si>
    <t>FIB</t>
  </si>
  <si>
    <t>Zeiss</t>
  </si>
  <si>
    <t>PHI XPS</t>
  </si>
  <si>
    <t>Space Sciences Lab Machine Shop (JBSSL)</t>
  </si>
  <si>
    <t>JBSSL</t>
  </si>
  <si>
    <t>Space Sciences Lab - Data Services</t>
  </si>
  <si>
    <t>GB Datalab Backups (JBRDB)</t>
  </si>
  <si>
    <t>Accounts</t>
  </si>
  <si>
    <t>Advanced Networking</t>
  </si>
  <si>
    <t>Tier 1:  Single User Desktop</t>
  </si>
  <si>
    <t>Tier 2:  Workgroup Servers</t>
  </si>
  <si>
    <t>Tier 3:  Large Servers</t>
  </si>
  <si>
    <t>College of Chemistry - Liquid Air Plant</t>
  </si>
  <si>
    <t>Liquid Helium ($ / liter)</t>
  </si>
  <si>
    <t>Gaseous Helium ($ / cylinder)</t>
  </si>
  <si>
    <t>Helium Dewar cool-down ($ / dewar)</t>
  </si>
  <si>
    <t>Helium Recovery Credit ($ / liter)</t>
  </si>
  <si>
    <t>Liquid Nitrogen ($ / liter)</t>
  </si>
  <si>
    <t>Bulk Nitrogen ($ / liter)</t>
  </si>
  <si>
    <t>Gene Targeting Facility_Injection of zygotes (100 zygotes)</t>
  </si>
  <si>
    <t>Imaging Facility_Bitplane Imaris Software</t>
  </si>
  <si>
    <t>Imaging Facility_Consultation Fee</t>
  </si>
  <si>
    <t>Civil and Environmental Engineering</t>
  </si>
  <si>
    <t>Elizabeth Geno</t>
  </si>
  <si>
    <t>Concrete Shop</t>
  </si>
  <si>
    <t>Engineering Support</t>
  </si>
  <si>
    <t>Data Acquisition Control System</t>
  </si>
  <si>
    <t>EGCEE</t>
  </si>
  <si>
    <t>Earthquake Engineering Research Center (PEER)</t>
  </si>
  <si>
    <t>Darlene Wright</t>
  </si>
  <si>
    <t>R&amp;D Engineer</t>
  </si>
  <si>
    <t>Lab Technician</t>
  </si>
  <si>
    <t>Programmer/System Admin</t>
  </si>
  <si>
    <t>Shaking Table</t>
  </si>
  <si>
    <t>4000 Kip Load Frame</t>
  </si>
  <si>
    <t>&gt; 200 kip Static Actuator</t>
  </si>
  <si>
    <t>&lt; 200 Kip Static Actuator</t>
  </si>
  <si>
    <t>&lt; 200 Kip Dynamic Actuator</t>
  </si>
  <si>
    <t>&gt; 200 kip Dynamic Actuator</t>
  </si>
  <si>
    <t>Large Damper TM</t>
  </si>
  <si>
    <t>Small Damper TM</t>
  </si>
  <si>
    <t>4 channel USB DAQ</t>
  </si>
  <si>
    <t>Prosillca Camera</t>
  </si>
  <si>
    <t>NCEER</t>
  </si>
  <si>
    <t>VCRMS Total</t>
  </si>
  <si>
    <t>IST Total</t>
  </si>
  <si>
    <t>High Throughput Screening Center Total</t>
  </si>
  <si>
    <t>Real Estate Division - Construction &amp; Design Total</t>
  </si>
  <si>
    <t>R.B. Gump Research Station Total</t>
  </si>
  <si>
    <t>MVZ EGL Storeroom Total</t>
  </si>
  <si>
    <t>Biomolecular Nanotech Center (BNC) Total</t>
  </si>
  <si>
    <t>Space Sciences Lab Machine Shop (JBSSL) Total</t>
  </si>
  <si>
    <t>Space Sciences Lab - Data Services Total</t>
  </si>
  <si>
    <t>College of Chemistry - Liquid Air Plant Total</t>
  </si>
  <si>
    <t>Cancer Research Laboratory Total</t>
  </si>
  <si>
    <t>Civil and Environmental Engineering Total</t>
  </si>
  <si>
    <t>Earthquake Engineering Research Center (PEER) Total</t>
  </si>
  <si>
    <t>3%</t>
  </si>
  <si>
    <t>End</t>
  </si>
  <si>
    <t>Scott Shackleton</t>
  </si>
  <si>
    <t>End Total</t>
  </si>
  <si>
    <t>College of Letters &amp; Science: LSIT Total</t>
  </si>
  <si>
    <t>FY18 Cert. Start Date</t>
  </si>
  <si>
    <t>FY18 Cert. End Date</t>
  </si>
  <si>
    <t>Unit of Measure</t>
  </si>
  <si>
    <t>% mark up above cost of software</t>
  </si>
  <si>
    <t>$/month</t>
  </si>
  <si>
    <t>$/rack unit/month</t>
  </si>
  <si>
    <t xml:space="preserve">$/GB/month </t>
  </si>
  <si>
    <t>$/GB/month</t>
  </si>
  <si>
    <t>$/hour</t>
  </si>
  <si>
    <t>$/pkg/month</t>
  </si>
  <si>
    <t>$/blade/month</t>
  </si>
  <si>
    <t>$/VM Base/month</t>
  </si>
  <si>
    <t>$/1GB RAM/month</t>
  </si>
  <si>
    <t>$/ESX Host/month</t>
  </si>
  <si>
    <t>$/vCPU/month</t>
  </si>
  <si>
    <t>$/FTE</t>
  </si>
  <si>
    <t>$/drop</t>
  </si>
  <si>
    <t>$/call</t>
  </si>
  <si>
    <t>$/box/month</t>
  </si>
  <si>
    <t>$/item</t>
  </si>
  <si>
    <t>$/item + cost</t>
  </si>
  <si>
    <t>Prior Period Approved Rates (FY17)</t>
  </si>
  <si>
    <t>$/application/month</t>
  </si>
  <si>
    <t>IST: Telecommunications Services_Set up fees_   Zoom (account fee)</t>
  </si>
  <si>
    <t>IST: Telecommunications Services_Set up fees_   Zoom (usage)</t>
  </si>
  <si>
    <t>$/account/month</t>
  </si>
  <si>
    <t>$/sample</t>
  </si>
  <si>
    <t>$/sqf</t>
  </si>
  <si>
    <t>AVB400, AVQ400 Off Hour</t>
  </si>
  <si>
    <t>AVB400, AVQ400 On Hour</t>
  </si>
  <si>
    <t>DRX 500 Off Hour</t>
  </si>
  <si>
    <t>DRX 500 On Hour</t>
  </si>
  <si>
    <t>AV500, AV600 Off Hour</t>
  </si>
  <si>
    <t>AV500, AV600 On Hour</t>
  </si>
  <si>
    <t>$/liter</t>
  </si>
  <si>
    <t>$/cylinder</t>
  </si>
  <si>
    <t>$/dewar</t>
  </si>
  <si>
    <t>Tier 4 Equipment Rate</t>
  </si>
  <si>
    <t>Structures Lab</t>
  </si>
  <si>
    <t>Hourly Consultation rate</t>
  </si>
  <si>
    <t>$/sequence</t>
  </si>
  <si>
    <t>$/genotype</t>
  </si>
  <si>
    <t>$/plate</t>
  </si>
  <si>
    <t>% mark up</t>
  </si>
  <si>
    <t>$/poster</t>
  </si>
  <si>
    <t>$/vehicle</t>
  </si>
  <si>
    <t>$/vehicle/month</t>
  </si>
  <si>
    <t>Flags</t>
  </si>
  <si>
    <t>Coat Racks</t>
  </si>
  <si>
    <t>Hangers, plastic white</t>
  </si>
  <si>
    <t>White board</t>
  </si>
  <si>
    <t>Tarps, 12'x80'</t>
  </si>
  <si>
    <t>Tarps, 12'x65'</t>
  </si>
  <si>
    <t>Tarps, 12'x74'</t>
  </si>
  <si>
    <t>Stage</t>
  </si>
  <si>
    <t>% mark up over cost</t>
  </si>
  <si>
    <t>Shondell Moody</t>
  </si>
  <si>
    <t>Elena Jiang</t>
  </si>
  <si>
    <t>$/box</t>
  </si>
  <si>
    <t>$/posting</t>
  </si>
  <si>
    <t>$/mailing</t>
  </si>
  <si>
    <t>$/mail stop/month</t>
  </si>
  <si>
    <t>$/piece</t>
  </si>
  <si>
    <t>$/key</t>
  </si>
  <si>
    <t>% of project budget</t>
  </si>
  <si>
    <t>$/project</t>
  </si>
  <si>
    <t>$/lb</t>
  </si>
  <si>
    <t>Hourly rate for EH&amp;S Technicians for special projects</t>
  </si>
  <si>
    <t>Hourly rate for EH&amp;S Specialists for special projects</t>
  </si>
  <si>
    <t>PacBio_SMRT Lib Prep</t>
  </si>
  <si>
    <t>PacBio_SMRT Lib Prep - Amplicon</t>
  </si>
  <si>
    <t>Library Capture</t>
  </si>
  <si>
    <t>Pippen Prep</t>
  </si>
  <si>
    <t>Blu Pippen</t>
  </si>
  <si>
    <t>Sage-ELF</t>
  </si>
  <si>
    <t>Bead Clean</t>
  </si>
  <si>
    <t>2.5 mg TEV protease</t>
  </si>
  <si>
    <t>$/day</t>
  </si>
  <si>
    <t>Events Support Equipment Rates (Staff Operated)_8 Channel Digital Mixer (1/2 day)</t>
  </si>
  <si>
    <t>Events Support Equipment Rates (Staff Operated)_8 Channel Digital Mixer (day)</t>
  </si>
  <si>
    <t>Events Support Equipment Rates (Staff Operated)_10 Channel Firewire Interface (day)</t>
  </si>
  <si>
    <t>Events Support Equipment Rates (Staff Operated)_16 Channel Mixer (day)</t>
  </si>
  <si>
    <t>Events Support Equipment Rates (Staff Operated)_Passive Mic Splitter (1/2 day)</t>
  </si>
  <si>
    <t>Events Support Equipment Rates (Staff Operated)_Passive Mic Splitter (day)</t>
  </si>
  <si>
    <t>Events Support Equipment Rates (Staff Operated)_Wireless Quad Mic &amp; Receiver (day)</t>
  </si>
  <si>
    <t>Events Support Equipment Rates (Staff Operated)_Wireless Quad Mic &amp; Receiver (1/2 day)</t>
  </si>
  <si>
    <t>Events Support Equipment Rates (Staff Operated)_Monitor 23" (flat)</t>
  </si>
  <si>
    <t>Events Support Equipment Rates (Staff Operated)_Logitech Video conference Camera (day)</t>
  </si>
  <si>
    <t>Events Support Equipment Rates (Staff Operated)_VGA Simple  HDMI Switcher (flat)</t>
  </si>
  <si>
    <t>Events Support Equipment Rates (Staff Operated)_Video Scaler HDMI (Flat)</t>
  </si>
  <si>
    <t>Berkeley Video _4K Camera Package</t>
  </si>
  <si>
    <t>Berkeley Video _Multi Camera Robotic System (1/2 day)</t>
  </si>
  <si>
    <t>Berkeley Video _Multi Camera Robotic System (day)</t>
  </si>
  <si>
    <t>$/vessel/day</t>
  </si>
  <si>
    <t>% of gross sales plus cashier</t>
  </si>
  <si>
    <t>$/event</t>
  </si>
  <si>
    <t>DMV Pull Notice initial enrollment (electronic system)</t>
  </si>
  <si>
    <t>DMV Pull Notice monthly fee (electronic system)</t>
  </si>
  <si>
    <t>$ mark up/item over cost</t>
  </si>
  <si>
    <t>New (FY18)</t>
  </si>
  <si>
    <t>0%</t>
  </si>
  <si>
    <t>Decrease</t>
  </si>
  <si>
    <t>Values</t>
  </si>
  <si>
    <t>% change</t>
  </si>
  <si>
    <t>FY18 Budgeted Rates</t>
  </si>
  <si>
    <t>FY18 Budgeted Rates Percentage Change</t>
  </si>
  <si>
    <t>$/renewal</t>
  </si>
  <si>
    <t>$/card</t>
  </si>
  <si>
    <t>$/card/month</t>
  </si>
  <si>
    <t>$/each</t>
  </si>
  <si>
    <t>$/CF</t>
  </si>
  <si>
    <t xml:space="preserve">Zellerbach Hall_Event Fee </t>
  </si>
  <si>
    <t>$/2 lb scoop</t>
  </si>
  <si>
    <t>$/survey</t>
  </si>
  <si>
    <t>$/late dosimeter</t>
  </si>
  <si>
    <t>$/trip</t>
  </si>
  <si>
    <t>$/half day</t>
  </si>
  <si>
    <t>$/100 linear ft/month</t>
  </si>
  <si>
    <t>$/sf/week</t>
  </si>
  <si>
    <t>$/person/day</t>
  </si>
  <si>
    <t>$/terabyte</t>
  </si>
  <si>
    <t>$/channel/hour</t>
  </si>
  <si>
    <t>$/year</t>
  </si>
  <si>
    <t>$/hearing</t>
  </si>
  <si>
    <t>V.C. Genomics Sequencing Lab</t>
  </si>
  <si>
    <t>V.C. Genomics Sequencing Lab Total</t>
  </si>
  <si>
    <t>Moon Jang-Shinn</t>
  </si>
  <si>
    <t>per denomination</t>
  </si>
  <si>
    <t>Kong Chou</t>
  </si>
  <si>
    <t>Lisa Bredenkamp</t>
  </si>
  <si>
    <t>Mark Shaw</t>
  </si>
  <si>
    <t>Matt Weaver</t>
  </si>
  <si>
    <t>Fallon Batchelor</t>
  </si>
  <si>
    <t>$/lane</t>
  </si>
  <si>
    <t>Gaseous Nitrogen ($ / net cu ft)</t>
  </si>
  <si>
    <t>$/net cu ft</t>
  </si>
  <si>
    <t>$/analysis</t>
  </si>
  <si>
    <t>Electronics and Mechanics Shop</t>
  </si>
  <si>
    <t>Events Support Equipment Rates (Staff Operated)_Monitor Plasma-42"-55" (flat)</t>
  </si>
  <si>
    <t>$/ticket</t>
  </si>
  <si>
    <t>Hearst Greek Theatre_Graduation Event Fee</t>
  </si>
  <si>
    <t>$/hour - $268 minimum</t>
  </si>
  <si>
    <t xml:space="preserve">Wheeler Auditorium_Graduation Event Fee </t>
  </si>
  <si>
    <t>$/hour - $804 minimum</t>
  </si>
  <si>
    <t>Zellerbach Playhouse_Graduation Event Fee</t>
  </si>
  <si>
    <t>Vehicle and/or Fuel Card Processing Fee per card per month</t>
  </si>
  <si>
    <t>New/Replacement Fuel Cards Setup per card</t>
  </si>
  <si>
    <t>New/Replacement Vehicle Rental Card Setup per card</t>
  </si>
  <si>
    <t>6'x18" Tables</t>
  </si>
  <si>
    <t>Kristi Mares &amp; Mike Foley</t>
  </si>
  <si>
    <t>IST: Architecture, Platforms &amp; Integration_Applications Development</t>
  </si>
  <si>
    <t>$/instance/month</t>
  </si>
  <si>
    <t>$/VM/month</t>
  </si>
  <si>
    <t>IST: Enterprise Data_System Administration from DBA_   Additional Storage with Backups (5gig)</t>
  </si>
  <si>
    <t>$/5GB of additional storage/month</t>
  </si>
  <si>
    <t xml:space="preserve">IST: Platforms Infrastructure Services_Colocation campus Data Center hosting </t>
  </si>
  <si>
    <t>IST: Platforms Infrastructure Services_UC BACKUP</t>
  </si>
  <si>
    <t>IST: Technology Program Office - Office of the CIO_Technical Project Management</t>
  </si>
  <si>
    <t>IST: Telecommunications Services_Cellular Service &amp; Usage</t>
  </si>
  <si>
    <t>IST: Telecommunications Services_Equipment Sales all Types</t>
  </si>
  <si>
    <t>IST: Telecommunications Services_Fax Service</t>
  </si>
  <si>
    <t>$/line/month</t>
  </si>
  <si>
    <t>Jaime Turnbull-Dreher</t>
  </si>
  <si>
    <t xml:space="preserve">Virtual Machine  </t>
  </si>
  <si>
    <t>$/VM Unit</t>
  </si>
  <si>
    <t xml:space="preserve">Tier 1 Storage  </t>
  </si>
  <si>
    <t xml:space="preserve">Tier 2 Storage </t>
  </si>
  <si>
    <t xml:space="preserve">Tier 0 Storage </t>
  </si>
  <si>
    <t xml:space="preserve">Direct Attached Storage </t>
  </si>
  <si>
    <t>College of Chemistry - Storeroom purchases</t>
  </si>
  <si>
    <t>College of Chemistry - Storeroom purchases Total</t>
  </si>
  <si>
    <t>HB Approval</t>
  </si>
  <si>
    <t>Volume</t>
  </si>
  <si>
    <t>Expenses Trends</t>
  </si>
  <si>
    <t>Productive hours</t>
  </si>
  <si>
    <t>Flat</t>
  </si>
  <si>
    <t>Balanced</t>
  </si>
  <si>
    <t>High</t>
  </si>
  <si>
    <t>Low</t>
  </si>
  <si>
    <t>Increase</t>
  </si>
  <si>
    <t>Above 5% increase</t>
  </si>
  <si>
    <t>10 to 50%</t>
  </si>
  <si>
    <t>Police - Alarms - Video - Card Key</t>
  </si>
  <si>
    <t>Police - Personnel</t>
  </si>
  <si>
    <t>Police - Fingerprinting</t>
  </si>
  <si>
    <t>BSL - GCL (Berkeley Seismic Laboratory)</t>
  </si>
  <si>
    <t>% Rate Incr./Decr.</t>
  </si>
  <si>
    <t>Below 5% increase</t>
  </si>
  <si>
    <t>EECS:CUSG (Computer support)</t>
  </si>
  <si>
    <t>EECS:IDSG (Infrastructure Development)</t>
  </si>
  <si>
    <t>Approval Wave No.</t>
  </si>
  <si>
    <t>Division</t>
  </si>
  <si>
    <t>No. of recharge rates</t>
  </si>
  <si>
    <t>Subsidy*</t>
  </si>
  <si>
    <t>*High subsidy is subsidy above 30%, Low subsidy is subsidy below 30%.</t>
  </si>
  <si>
    <t>Machine Shop material mark up</t>
  </si>
  <si>
    <t>Low Field Instruments Off Hour - AV300, AVB400, AVQ400</t>
  </si>
  <si>
    <t>Low Field Instruments On Hour - AV300, AVB400, AVQ400</t>
  </si>
  <si>
    <t>DRX500 Off Hour</t>
  </si>
  <si>
    <t>DRX500 On Hour</t>
  </si>
  <si>
    <t>High Field Instruments Off Hour - AV500, AV600, AV700</t>
  </si>
  <si>
    <t>High Field Instruments On Hour - AV500, AV600, AV700</t>
  </si>
  <si>
    <t>Hourly rate for EH&amp;S Radiation Safety Officer (RSO)/Assistant RSO</t>
  </si>
  <si>
    <t>$/parcel or tub</t>
  </si>
  <si>
    <t>Electron Microscopy Laboratory</t>
  </si>
  <si>
    <t>High Pressure Freezer</t>
  </si>
  <si>
    <t>Freeze Substitution</t>
  </si>
  <si>
    <t>Sputter coating</t>
  </si>
  <si>
    <t>ITEML</t>
  </si>
  <si>
    <t>Electron Microscope Laboratory</t>
  </si>
  <si>
    <t>Veronica Padilla</t>
  </si>
  <si>
    <t>Natasha Gillooly</t>
  </si>
  <si>
    <t>BSL - GCL (Berkeley Seismological Lab)</t>
  </si>
  <si>
    <t>Critical Point Drying</t>
  </si>
  <si>
    <t>Vacuum Evaporator</t>
  </si>
  <si>
    <t>Fee-for-service charges (hourly)</t>
  </si>
  <si>
    <t>Subsidized Rate_Metro mix soil 838 in bag</t>
  </si>
  <si>
    <t>Subsidized Rate_Metro mix soil 838 in flat</t>
  </si>
  <si>
    <t>UC User_Instrument Usage/hr:_Delta Vision</t>
  </si>
  <si>
    <t>UC User_Instrument Usage/hr:_Leica Spinning Disk</t>
  </si>
  <si>
    <t>ICP Facility</t>
  </si>
  <si>
    <t>ICP Facility: Initial training (first 2 hrs)</t>
  </si>
  <si>
    <t>ICP Facility: Hourly usage</t>
  </si>
  <si>
    <t>Richmond Field Station - Coe Dean's Office</t>
  </si>
  <si>
    <t>Concrete Shop - Electronics and Mechanics Shop</t>
  </si>
  <si>
    <t>R&amp;D Engineer (Lab Project Director)</t>
  </si>
  <si>
    <t>R&amp;D Engineer (Post-Doc)</t>
  </si>
  <si>
    <t>College of Letters &amp; Science Refrigeration &amp; Equipment Repair Shop</t>
  </si>
  <si>
    <t>Shop Labor - Journeyman</t>
  </si>
  <si>
    <t>Lee Borrowman</t>
  </si>
  <si>
    <t>NCS (Difficult Samples)</t>
  </si>
  <si>
    <t>Hydrogen Special (water by IRMS)</t>
  </si>
  <si>
    <t>Hydrogen (Solid Samples)</t>
  </si>
  <si>
    <t>Hydrogen and Oxygen (Solid Samples)</t>
  </si>
  <si>
    <t>PCR Cleanup Beads</t>
  </si>
  <si>
    <t>Sanger Sequencing Reaction Cleanup Beads</t>
  </si>
  <si>
    <t>$/Bottle</t>
  </si>
  <si>
    <t>Beam Time</t>
  </si>
  <si>
    <t>$/run</t>
  </si>
  <si>
    <t>Microwave</t>
  </si>
  <si>
    <t>Microtome</t>
  </si>
  <si>
    <t>Siti Keo</t>
  </si>
  <si>
    <t>Administration/Research  Hourly Rate</t>
  </si>
  <si>
    <t>Oversized pallets 4'x4'x9 (60 @ 144 cubic ft each)</t>
  </si>
  <si>
    <t>IST: Telecommunications Services_Voice Installation</t>
  </si>
  <si>
    <t>IST: Platforms Infrastructure Services_   Unix Standard System Support</t>
  </si>
  <si>
    <t>IST: Platforms Infrastructure Services_   Unix Extended System Support</t>
  </si>
  <si>
    <t>Greg Falkner</t>
  </si>
  <si>
    <t>Inspection Services Fee_Project budget $0 - $35,000</t>
  </si>
  <si>
    <t>Inspection Services Fee_Project budget $35,001 - $10,000,000</t>
  </si>
  <si>
    <t>Inspection Services Fee_Project budget $10,000,001 - $50,000,000</t>
  </si>
  <si>
    <t>Inspection Services Fee_Project budget $50,000,001 and over</t>
  </si>
  <si>
    <t>Project Management Fee_Project budget $5,000,001 - $10,000,000</t>
  </si>
  <si>
    <t>Project Management Fee_Project budget $1,000,001 - $5,000,000</t>
  </si>
  <si>
    <t>Project Management Fee_Project budget $500,001 - $1,000,000</t>
  </si>
  <si>
    <t>Project Management Fee_Project budget $35,001 - $500,000</t>
  </si>
  <si>
    <t>Estimating</t>
  </si>
  <si>
    <t>$/per flow cell = 2 runs</t>
  </si>
  <si>
    <t>PacBio_SMRT Lib Prep - &lt;10kb</t>
  </si>
  <si>
    <t>PacBio_SMRT Lib Prep (10Kb+)</t>
  </si>
  <si>
    <t>DNA HMW Extractions</t>
  </si>
  <si>
    <t>Biomek mRNA Seq</t>
  </si>
  <si>
    <t>Biomek RNA Seq,RiboZero</t>
  </si>
  <si>
    <t>Biomek Illumina gDNA Prep</t>
  </si>
  <si>
    <t>iTag (full)</t>
  </si>
  <si>
    <t>iTag Library Prep</t>
  </si>
  <si>
    <t>iTag PCR Reaction</t>
  </si>
  <si>
    <t>10x single cell chip</t>
  </si>
  <si>
    <t>10x single cell 3' library gel bead kit v2</t>
  </si>
  <si>
    <t>BIOANALYZER_Femto Pulse (mRNA/HMW gDNA)</t>
  </si>
  <si>
    <t>BIOANALYZER_Total RNA BioA/FA</t>
  </si>
  <si>
    <t>IST: Platforms Infrastructure Services_   Platform Services System Adm</t>
  </si>
  <si>
    <t>$/site</t>
  </si>
  <si>
    <t>IST: Architecture, Platforms &amp; Integration_Applications Development Open Berkeley (per site)</t>
  </si>
  <si>
    <t>IST: Architecture, Platforms &amp; Integration_Applications Development Open Berkeley (per hour)</t>
  </si>
  <si>
    <t>IST: Software Distribution Software Resale</t>
  </si>
  <si>
    <t>Sample Processing</t>
  </si>
  <si>
    <t>Sample Analysis</t>
  </si>
  <si>
    <t xml:space="preserve">Consulting </t>
  </si>
  <si>
    <t xml:space="preserve">High Resolution </t>
  </si>
  <si>
    <t>High Resolution with Fractionation</t>
  </si>
  <si>
    <t>Incucyte</t>
  </si>
  <si>
    <t>1b.Routine chemical waste (Consolidated rate)</t>
  </si>
  <si>
    <t>Mouse (OLACBreed) Reactivated</t>
  </si>
  <si>
    <t>H1B - Academic</t>
  </si>
  <si>
    <t>H1B - Non Academic</t>
  </si>
  <si>
    <t>Berkeley Video _Furniture (2 interview chairs)</t>
  </si>
  <si>
    <t>Berkeley Video _Full day Studio Set Rental</t>
  </si>
  <si>
    <t>Berkeley Video _Half day Studio Set Rental</t>
  </si>
  <si>
    <t>Computational Genomics Resources Lab</t>
  </si>
  <si>
    <t>Monica Sun</t>
  </si>
  <si>
    <t xml:space="preserve">Additional Users </t>
  </si>
  <si>
    <t>Consulting</t>
  </si>
  <si>
    <t>MVZ EGL Sequencing</t>
  </si>
  <si>
    <t>Sequencer</t>
  </si>
  <si>
    <t>John Stenske</t>
  </si>
  <si>
    <t>Rigaku (&lt;1 hr)</t>
  </si>
  <si>
    <t>Rigaku (1-2 hr)</t>
  </si>
  <si>
    <t>Rigaku (2-4 hr)</t>
  </si>
  <si>
    <t>Rigaku (&gt;4 hr)</t>
  </si>
  <si>
    <t xml:space="preserve">Quazar </t>
  </si>
  <si>
    <t xml:space="preserve">Exam only </t>
  </si>
  <si>
    <t>$/minute</t>
  </si>
  <si>
    <t>$/structure</t>
  </si>
  <si>
    <t>Imaging Facility_Training Fee for all instruments</t>
  </si>
  <si>
    <t>Bharati Pandit</t>
  </si>
  <si>
    <t>Kevin Mack</t>
  </si>
  <si>
    <t>VCFIN</t>
  </si>
  <si>
    <t>VCFIN Total</t>
  </si>
  <si>
    <t>BSL - GCL (Berkeley Seismological Lab) Total</t>
  </si>
  <si>
    <t>College of Letters &amp; Science Refrigeration &amp; Equipment Repair Shop Total</t>
  </si>
  <si>
    <t>Computational Genomics Resources Lab Total</t>
  </si>
  <si>
    <t>Electron Microscopy Laboratory Total</t>
  </si>
  <si>
    <t>MVZ EGL Sequencing Total</t>
  </si>
  <si>
    <t>ICP Facility Total</t>
  </si>
  <si>
    <t>Richmond Field Station - Coe Dean's Office Total</t>
  </si>
  <si>
    <t>Lorena B. Villezar Clelo</t>
  </si>
  <si>
    <t>Sharon Norris</t>
  </si>
  <si>
    <t>Zulema Lara</t>
  </si>
  <si>
    <t>Sharon Gillars</t>
  </si>
  <si>
    <t>Brenda Naputi</t>
  </si>
  <si>
    <t>Kelly Fuller</t>
  </si>
  <si>
    <t>Magdalena Mleczko</t>
  </si>
  <si>
    <t>Project Management - Contracts &amp; Services Mark-up</t>
  </si>
  <si>
    <t>Recharge Committee Approval</t>
  </si>
  <si>
    <t>Richmond Field Station</t>
  </si>
  <si>
    <t>Surplus</t>
  </si>
  <si>
    <t>0% to 5%</t>
  </si>
  <si>
    <t>0% to 3%</t>
  </si>
  <si>
    <t>IST - Voice Installation</t>
  </si>
  <si>
    <t>IST - Voice Services</t>
  </si>
  <si>
    <t>IST - Voice Mail</t>
  </si>
  <si>
    <t>IST - Cellular Services</t>
  </si>
  <si>
    <t>IST - Data Network</t>
  </si>
  <si>
    <t>Wave 1</t>
  </si>
  <si>
    <t>Computational Genomics Resources Lab &amp; Storeroom</t>
  </si>
  <si>
    <t>Forecasted Year End Def./Sur.</t>
  </si>
  <si>
    <t>Wave 2</t>
  </si>
  <si>
    <t>Physics - machine shop</t>
  </si>
  <si>
    <t>This units falls below the $200k threshold and does not charge C&amp;G.</t>
  </si>
  <si>
    <t>0% to 2%</t>
  </si>
  <si>
    <t>% on federal funds</t>
  </si>
  <si>
    <t>Submitted by</t>
  </si>
  <si>
    <t>Recharge unit</t>
  </si>
  <si>
    <t>$ amount of surcharge  for external clients</t>
  </si>
  <si>
    <t>The rates are increasing primarily driven by increases in compensation.</t>
  </si>
  <si>
    <t>Comments</t>
  </si>
  <si>
    <t>The 3% increase is for dry ice driven by market prices.</t>
  </si>
  <si>
    <t>Mass spectrometry - Center for Stable Isotope Biogeochemistry</t>
  </si>
  <si>
    <t>Proteomic Mass Spectrometry Facility (PMS)</t>
  </si>
  <si>
    <t>Deficit</t>
  </si>
  <si>
    <t xml:space="preserve">The rates are increasing primarily driven by increases in compensation. </t>
  </si>
  <si>
    <t>IST - Database labor</t>
  </si>
  <si>
    <t>IST - Premise wiring</t>
  </si>
  <si>
    <t>IST - Database services</t>
  </si>
  <si>
    <t>IST Storage</t>
  </si>
  <si>
    <t>IST - Virtual machine</t>
  </si>
  <si>
    <t>IST - Back up</t>
  </si>
  <si>
    <t>IST - Colocation</t>
  </si>
  <si>
    <t>% Mark-up (surcharge) for external clients</t>
  </si>
  <si>
    <t>Exceptions request on hand for lower % mark up than policy?</t>
  </si>
  <si>
    <t>A</t>
  </si>
  <si>
    <t>B</t>
  </si>
  <si>
    <t>C</t>
  </si>
  <si>
    <t>D=A-B</t>
  </si>
  <si>
    <t>E=D*C</t>
  </si>
  <si>
    <t>Mass Spectrometry Facility - Center for Stable Isotope Biogeochemistry</t>
  </si>
  <si>
    <t>Notes regarding exception to the policy</t>
  </si>
  <si>
    <t>PGEGE</t>
  </si>
  <si>
    <t>Earth and Planetary Sciences</t>
  </si>
  <si>
    <t>TBD</t>
  </si>
  <si>
    <t>Scanning Electron Microscope - Machine Use</t>
  </si>
  <si>
    <t>SEM - Machine w/ Assistance</t>
  </si>
  <si>
    <t>Petrographic -Machine Use</t>
  </si>
  <si>
    <t>Petrographic -Machine Use w/ Assistance</t>
  </si>
  <si>
    <t>X-Ray Diffraction Lab (XRD) - Machine Use</t>
  </si>
  <si>
    <t>XRD - Machine w/ Assistance</t>
  </si>
  <si>
    <t>X-Ray Fluorescence Lab (XRF)- Machine Use</t>
  </si>
  <si>
    <t>XRF - Machine with Assistance</t>
  </si>
  <si>
    <t>FY2019-20 multi-year recharge rate for budgeting purposes only.</t>
  </si>
  <si>
    <t>New (FY20)</t>
  </si>
  <si>
    <t>FY20 $ amounts subsidized</t>
  </si>
  <si>
    <t>FY20 $ amounts subsidized on federal funds only</t>
  </si>
  <si>
    <t>CryoEM - Krios</t>
  </si>
  <si>
    <t>CryoEM - Artica</t>
  </si>
  <si>
    <t>SSL Specialize Service Facilities</t>
  </si>
  <si>
    <t>Snout 2 and Bayside</t>
  </si>
  <si>
    <t>Snout 1</t>
  </si>
  <si>
    <t>Bertha</t>
  </si>
  <si>
    <t>B20 and small calibration</t>
  </si>
  <si>
    <t>Jeffrey</t>
  </si>
  <si>
    <t>JDEM</t>
  </si>
  <si>
    <t>New Calibration</t>
  </si>
  <si>
    <t>B20L Clean Room (10K)</t>
  </si>
  <si>
    <t>B20 Small and Silver 320 Clean Rooms</t>
  </si>
  <si>
    <t>Addition 125 Clean Room</t>
  </si>
  <si>
    <t>Potting and Bake Out Ovens</t>
  </si>
  <si>
    <t>Flight Bake Out Oven</t>
  </si>
  <si>
    <t>Vibration Table</t>
  </si>
  <si>
    <t>Faraday Room</t>
  </si>
  <si>
    <t>Daily</t>
  </si>
  <si>
    <t>Monthly</t>
  </si>
  <si>
    <t>SSL Specialize Service Facilities Total</t>
  </si>
  <si>
    <t>CA Institute of Quantitative Biology - IQBBB Cryo EM facility</t>
  </si>
  <si>
    <t>CA Institute of Quantitative Biology - IQBBB Cryo EM facility Total</t>
  </si>
  <si>
    <t>Charisse Taylor</t>
  </si>
  <si>
    <t>Michael Keith</t>
  </si>
  <si>
    <t>V11 Bravo</t>
  </si>
  <si>
    <t>Opera Phenix</t>
  </si>
  <si>
    <t>Genomic Purification</t>
  </si>
  <si>
    <t>Screening Weekly</t>
  </si>
  <si>
    <t>$/weekly</t>
  </si>
  <si>
    <t>BIOANALYZER_DNA/RNA BioA/FA</t>
  </si>
  <si>
    <t>PacBio Sequencing Sequel SMRT Cell (20 hour)</t>
  </si>
  <si>
    <t>PacBio Sequencing Sequel SMRT Cell (10 hour)</t>
  </si>
  <si>
    <t>Human Genome (30x)</t>
  </si>
  <si>
    <t>Human Exome (100x)</t>
  </si>
  <si>
    <t>DNAseq (10gb)</t>
  </si>
  <si>
    <t>10GBNovaSeqData (37M reads)</t>
  </si>
  <si>
    <t>RNAseq (25M reads)</t>
  </si>
  <si>
    <t>Novaseq S4 lane</t>
  </si>
  <si>
    <t>DNA extraction (high cost)</t>
  </si>
  <si>
    <t>DNA extraction (low cost)</t>
  </si>
  <si>
    <t>New Array GSA v2</t>
  </si>
  <si>
    <t>New Array Meg</t>
  </si>
  <si>
    <t>New Array Omni 2.5</t>
  </si>
  <si>
    <t>New Array EPIC</t>
  </si>
  <si>
    <t>New Array OmniExpressExome</t>
  </si>
  <si>
    <t>$ per day</t>
  </si>
  <si>
    <t>Catering</t>
  </si>
  <si>
    <t>Access 2 months (5 users)</t>
  </si>
  <si>
    <t>$/2 months</t>
  </si>
  <si>
    <t>Rigaku (&lt;4 hr)</t>
  </si>
  <si>
    <t>Auto-500 On-Hour</t>
  </si>
  <si>
    <t>Auto-500 Off-Hour</t>
  </si>
  <si>
    <t>ssNMR On-Hour</t>
  </si>
  <si>
    <t>ssNMR Off-Hour</t>
  </si>
  <si>
    <t>Capital Strategies</t>
  </si>
  <si>
    <t>High Res GC</t>
  </si>
  <si>
    <t>High Res LC</t>
  </si>
  <si>
    <t>Low Res GC</t>
  </si>
  <si>
    <t>IST: Platforms Infrastructure Services_   Platform Services System Support Standard</t>
  </si>
  <si>
    <t>IST: Platforms Infrastructure Services_   Platform Services System Support Extended</t>
  </si>
  <si>
    <t>IST: Telecommunications Services_Voice Mail Consolidated</t>
  </si>
  <si>
    <t>Indu Tandon</t>
  </si>
  <si>
    <t>Hydraulic Controller</t>
  </si>
  <si>
    <t>Rock Crushing Lab - Independent</t>
  </si>
  <si>
    <t>Rocking Crushing Lab - w/Assistance</t>
  </si>
  <si>
    <t>Specialty Lab</t>
  </si>
  <si>
    <t>Inspection Services hourly</t>
  </si>
  <si>
    <t>SSL Engineering</t>
  </si>
  <si>
    <t>Labor</t>
  </si>
  <si>
    <t xml:space="preserve">IST: Telecommunications Services_Voice Services_Lines and Features_   Standard lines with features </t>
  </si>
  <si>
    <t xml:space="preserve">IST: Telecommunications Services_Voice Services_Lines and Features_   Standard lines without features </t>
  </si>
  <si>
    <t>Sulfur Isotopic Analysis</t>
  </si>
  <si>
    <t>Triple Oxygen by laser</t>
  </si>
  <si>
    <t xml:space="preserve">DNA Quantification - Qubit </t>
  </si>
  <si>
    <t>Additional Equipment not in inventory</t>
  </si>
  <si>
    <t>Concessions and merchandise sales</t>
  </si>
  <si>
    <t>All other contract services</t>
  </si>
  <si>
    <t>(blank) Total</t>
  </si>
  <si>
    <t>SSL Engineering Total</t>
  </si>
  <si>
    <t>Earth and Planetary Sciences Total</t>
  </si>
  <si>
    <t>Mass Spectrometry Facility - Center for Stable Isotope Biogeochemistry Total</t>
  </si>
  <si>
    <t>Capital Strategies Total</t>
  </si>
  <si>
    <t>Sum of FY19 Approved Rates</t>
  </si>
  <si>
    <t>Sum of FY20 Budgeted Rates2</t>
  </si>
  <si>
    <t>Sum of FY21 Budgeted Rates2</t>
  </si>
  <si>
    <t>Sum of FY22 Budgeted Rates</t>
  </si>
  <si>
    <t xml:space="preserve">Sum of FY20 Percent Change </t>
  </si>
  <si>
    <t>$/contract</t>
  </si>
  <si>
    <t>$/GB</t>
  </si>
  <si>
    <t>accounts * 12</t>
  </si>
  <si>
    <t>Bat colony (room) No food</t>
  </si>
  <si>
    <t>Bat cage small</t>
  </si>
  <si>
    <t>Bat cage regular</t>
  </si>
  <si>
    <t>Mouse FSBR Pit</t>
  </si>
  <si>
    <t>Shop Labor - Preventive Maintenance</t>
  </si>
  <si>
    <t xml:space="preserve">Anesthesia Machine (mobile) </t>
  </si>
  <si>
    <t xml:space="preserve">Anesthesia machine - add. hr </t>
  </si>
  <si>
    <t xml:space="preserve">Anesthetic Gas Scavenging Unit 1st HR </t>
  </si>
  <si>
    <t xml:space="preserve">Anesthetic Gas Scavenging Unit Add. HR </t>
  </si>
  <si>
    <t xml:space="preserve">Animal Shipping Processing </t>
  </si>
  <si>
    <t xml:space="preserve">Bleed </t>
  </si>
  <si>
    <t xml:space="preserve">Bleed - Guinea Pig </t>
  </si>
  <si>
    <t xml:space="preserve">Bleed - Rabbit (11-20ml) </t>
  </si>
  <si>
    <t xml:space="preserve">Bleed - Rabbit (&lt;=10ml) </t>
  </si>
  <si>
    <t xml:space="preserve">Bleed - Rodent (1-3) </t>
  </si>
  <si>
    <t xml:space="preserve">Bleed - Rodent (4-5) </t>
  </si>
  <si>
    <t xml:space="preserve">Box </t>
  </si>
  <si>
    <t xml:space="preserve">Cesarean section </t>
  </si>
  <si>
    <t xml:space="preserve">Downdraft Table Use (1st/HR) </t>
  </si>
  <si>
    <t xml:space="preserve">Downdraft Table Use (add. hrs) </t>
  </si>
  <si>
    <t xml:space="preserve">Euthanasia-Rabbit </t>
  </si>
  <si>
    <t xml:space="preserve">Euthanasia-Rodent </t>
  </si>
  <si>
    <t xml:space="preserve">Gas sterilization (ethylene oxide) </t>
  </si>
  <si>
    <t xml:space="preserve">Injection Rabbit </t>
  </si>
  <si>
    <t xml:space="preserve">Injection Rodent </t>
  </si>
  <si>
    <t xml:space="preserve">OLAC Surgical Suite - Lab Use 1st/HR </t>
  </si>
  <si>
    <t xml:space="preserve">OLAC Surgical Suite - Lab Use Add. HR </t>
  </si>
  <si>
    <t xml:space="preserve">OLAC Surgical Suite w/Anesthetist 1st hr </t>
  </si>
  <si>
    <t xml:space="preserve">OLAC Surgical Suite w/Anesthetist Add. HR </t>
  </si>
  <si>
    <t xml:space="preserve">Over crowded cage/separated </t>
  </si>
  <si>
    <t xml:space="preserve">Pre-surgical Preparation </t>
  </si>
  <si>
    <t xml:space="preserve">Radiograph Print 10x12 </t>
  </si>
  <si>
    <t xml:space="preserve">Radiograph Print 14x17 </t>
  </si>
  <si>
    <t xml:space="preserve">Radiograph Print 8x10 </t>
  </si>
  <si>
    <t xml:space="preserve">Radiograph-Machine </t>
  </si>
  <si>
    <t xml:space="preserve">Research support Vet (per hour) </t>
  </si>
  <si>
    <t xml:space="preserve">Reserch Support AHT (Hour) </t>
  </si>
  <si>
    <t xml:space="preserve">Rodent Anesthesia Assist. </t>
  </si>
  <si>
    <t xml:space="preserve">Rodent Ear Notch </t>
  </si>
  <si>
    <t xml:space="preserve">Rodent Ear Notch (Cage) </t>
  </si>
  <si>
    <t xml:space="preserve">Rodent Quarantine (per 1-10 cages) </t>
  </si>
  <si>
    <t xml:space="preserve">Single Vascular Catheter </t>
  </si>
  <si>
    <t>Pharmacy/Special Request Processing</t>
  </si>
  <si>
    <t xml:space="preserve">Surgery-Resource Fee </t>
  </si>
  <si>
    <t xml:space="preserve">Surgical Pack </t>
  </si>
  <si>
    <t xml:space="preserve">Term. Bleed Rodent (after 1st) </t>
  </si>
  <si>
    <t xml:space="preserve">Term. Bleed-Rabbit </t>
  </si>
  <si>
    <t xml:space="preserve">Term. Bleed-Rodent </t>
  </si>
  <si>
    <t xml:space="preserve">Total Protein Test (TP) </t>
  </si>
  <si>
    <t xml:space="preserve">Transfer Service Fee </t>
  </si>
  <si>
    <t xml:space="preserve">Ultrasound </t>
  </si>
  <si>
    <t xml:space="preserve">Urinalysis </t>
  </si>
  <si>
    <t>Office of Laboratory Animal Care Research Service</t>
  </si>
  <si>
    <t>Office of Laboratory Animal Care Research Service Total</t>
  </si>
  <si>
    <t>$/PI</t>
  </si>
  <si>
    <t>$/account</t>
  </si>
  <si>
    <t>Events Support Equipment _Electric Vehicle (per trip)</t>
  </si>
  <si>
    <t>Events Support Equipment _Digital Video Playback/Record Deck (1/2 day)</t>
  </si>
  <si>
    <t>Events Support Equipment _Digital Video Playback/Record Deck (day)</t>
  </si>
  <si>
    <t>Events Support Equipment _Large Portable PA Speaker with Stand (Day)</t>
  </si>
  <si>
    <t>Events Support Equipment _Small or Med Portable PA Speaker with Stand (day)</t>
  </si>
  <si>
    <t>Events Support Equipment _Recorder: MP3 (Day)</t>
  </si>
  <si>
    <t>Events Support Equipment _Recorder: DVD (Day)</t>
  </si>
  <si>
    <t>Events Support Equipment _3-4 Channel Audio Mixer (1/2 day)</t>
  </si>
  <si>
    <t>Events Support Equipment _3-4 Channel Audio Mixer (day)</t>
  </si>
  <si>
    <t>Events Support Equipment _4 Channel Audio Mixer-auto (1/2 day)</t>
  </si>
  <si>
    <t>Events Support Equipment _4 Channel Audio Mixer-auto (day)</t>
  </si>
  <si>
    <t>Events Support Equipment _6 Channel Mixer (1/2 day)</t>
  </si>
  <si>
    <t>Events Support Equipment _6 Channel Mixer (day)</t>
  </si>
  <si>
    <t>Events Support Equipment _8 Channel Digital Mixer (1/2 day)</t>
  </si>
  <si>
    <t>Events Support Equipment _8 Channel Digital Mixer (day)</t>
  </si>
  <si>
    <t>Events Support Equipment _10 Channel Mixer (1/2 day)</t>
  </si>
  <si>
    <t>Events Support Equipment _10 Channel Mixer (day)</t>
  </si>
  <si>
    <t>Events Support Equipment _10 Channel Firewire Interface (day)</t>
  </si>
  <si>
    <t>Events Support Equipment _16 Channel Mixer (day)</t>
  </si>
  <si>
    <t>Events Support Equipment _Passive Mic Splitter (1/2 day)</t>
  </si>
  <si>
    <t>Events Support Equipment _Passive Mic Splitter (day)</t>
  </si>
  <si>
    <t>Events Support Equipment _Lighting Kit (1/2 day)</t>
  </si>
  <si>
    <t>Events Support Equipment _Lighting Kit (day)</t>
  </si>
  <si>
    <t>Events Support Equipment _Uplight Kit (day)</t>
  </si>
  <si>
    <t>Events Support Equipment _Video Switcher - 4 Channel (1/2 day)</t>
  </si>
  <si>
    <t>Events Support Equipment _Video Switcher - 4 Channel (day)</t>
  </si>
  <si>
    <t>Events Support Equipment _Audio Press Pool (1/2 day)</t>
  </si>
  <si>
    <t>Events Support Equipment _Audio Press Pool (day)</t>
  </si>
  <si>
    <t>Events Support Equipment _Wireless Microphone &amp; Receiver (1/2 day)</t>
  </si>
  <si>
    <t>Events Support Equipment _Wireless Microphone &amp; Receiver (day)</t>
  </si>
  <si>
    <t>Events Support Equipment _Wireless Quad Mic &amp; Receiver (1/2 day)</t>
  </si>
  <si>
    <t>Events Support Equipment _Wireless Quad Mic &amp; Receiver (day)</t>
  </si>
  <si>
    <t>Events Support Equipment _Laptop-PC or Mac (day)</t>
  </si>
  <si>
    <t>Events Support Equipment _CD Player (flat)</t>
  </si>
  <si>
    <t>Events Support Equipment _Computer Speaker (flat)</t>
  </si>
  <si>
    <t>Events Support Equipment _Headset Microphone &amp; wireless kit (flat)</t>
  </si>
  <si>
    <t>Events Support Equipment _iPod Music Player (flat)</t>
  </si>
  <si>
    <t>Events Support Equipment _Wired Instrument Microphone (flat)</t>
  </si>
  <si>
    <t>Events Support Equipment _Wired Microphone (flat)</t>
  </si>
  <si>
    <t>Events Support Equipment _Blu-ray Player (flat)</t>
  </si>
  <si>
    <t>Events Support Equipment _Data Projector-4-5K (1/2 day)</t>
  </si>
  <si>
    <t>Events Support Equipment _Data Projector-4-5K (day)</t>
  </si>
  <si>
    <t>Events Support Equipment _Data Projector-Short Throw 6.5K (day)</t>
  </si>
  <si>
    <t>Events Support Equipment _Laser Pointer (flat)</t>
  </si>
  <si>
    <t>Events Support Equipment _Monitor Plasma-42"-55" (flat)</t>
  </si>
  <si>
    <t>Events Support Equipment _Monitor 23" (flat)</t>
  </si>
  <si>
    <t>Events Support Equipment _Screen-6' (flat)</t>
  </si>
  <si>
    <t>Events Support Equipment _Screen-7.5x10' + Techs (1/2 day)</t>
  </si>
  <si>
    <t>Events Support Equipment _Screen-7.5x10' + Techs (day)</t>
  </si>
  <si>
    <t>Events Support Equipment _Screen-8' (flat)</t>
  </si>
  <si>
    <t>Events Support Equipment _Wireless PowerPoint Remote (flat)</t>
  </si>
  <si>
    <t>Events Support Equipment _Life Size Video Conf Sys (1/2 day)</t>
  </si>
  <si>
    <t>Events Support Equipment _Life Size Video Conf Sys (day)</t>
  </si>
  <si>
    <t>Events Support Equipment _Web Camera (day)</t>
  </si>
  <si>
    <t>Events Support Equipment _Logitech Video conference Camera (day)</t>
  </si>
  <si>
    <t>Events Support Equipment _HD Camera-Basic (1/2 day)</t>
  </si>
  <si>
    <t>Events Support Equipment _HD Camera-Basic (day)</t>
  </si>
  <si>
    <t>Events Support Equipment _Spider Pod (1/2 day)</t>
  </si>
  <si>
    <t>Events Support Equipment _Spider Pod (day)</t>
  </si>
  <si>
    <t>Events Support Equipment _VGA Simple Switcher (flat)</t>
  </si>
  <si>
    <t>Events Support Equipment _VGA Simple  HDMI Switcher (flat)</t>
  </si>
  <si>
    <t>Events Support Equipment _Switcher 8 channel</t>
  </si>
  <si>
    <t>Events Support Equipment _Video Scaler (1/2 day)</t>
  </si>
  <si>
    <t>Events Support Equipment _Video Scaler (day)</t>
  </si>
  <si>
    <t>Events Support Equipment _Video Scaler HDMI (Flat)</t>
  </si>
  <si>
    <t>New - Project Management Fee - Shop Projects</t>
  </si>
  <si>
    <t>New - Project Management Fee - CP Projects</t>
  </si>
  <si>
    <t>% fee</t>
  </si>
  <si>
    <t>0% to 57%</t>
  </si>
  <si>
    <t>Lorena B. Villezar-Clelo</t>
  </si>
  <si>
    <t>Maria Kies</t>
  </si>
  <si>
    <t>Berkeley Forests</t>
  </si>
  <si>
    <t>Dary Hong</t>
  </si>
  <si>
    <t>The rates are flat primarily driven by increases in compensation offset by prior year surplus.</t>
  </si>
  <si>
    <t>0% to 1%</t>
  </si>
  <si>
    <t>The rates are flat primarily driven by increases in salaries offset by increases in subsidies.</t>
  </si>
  <si>
    <t>Carla Arechar</t>
  </si>
  <si>
    <t>Lower</t>
  </si>
  <si>
    <t>The rate increase is primary driven by significant volume decreases due to the enforcement of the Stall Act by capital projects as well as internal demand decreases, decreases in productive hours, increases in compensation offset by decrease in expenses resulting from a smaller team and higher subsidies.</t>
  </si>
  <si>
    <t>-3% to 3%</t>
  </si>
  <si>
    <t>Mark up Flat, dry ice increased 25%</t>
  </si>
  <si>
    <t>The dry ice increased 25% driven by increases in costs and lower volume.</t>
  </si>
  <si>
    <t>Rates are flat primarily driven by increases in compensation offset by lower supply expenses.</t>
  </si>
  <si>
    <t>0% to 4%</t>
  </si>
  <si>
    <t>Hardware rates are flat. Other rates are flat or increasing up to 4% primarily driven by increases in compensation.</t>
  </si>
  <si>
    <t>0% to 17%</t>
  </si>
  <si>
    <t>The rates are increasing primarily driven by changes in allocation of depreciation, higher maintenance expenses and changes in prior year balances.</t>
  </si>
  <si>
    <t>The rate structure has changed with the addition of Project Mgt Fees which drives the shop labor rate down. PM fees used to be incorporated in the shop labor rate and are now separate.</t>
  </si>
  <si>
    <t>The rates are flat primarily driven by increases in compensation offset by volume increases.</t>
  </si>
  <si>
    <t>-22% to 18%</t>
  </si>
  <si>
    <t>The rates are mostly flat driven by increases in compensation offset by increased volume with the exception of two rates with low associated $ amounts.</t>
  </si>
  <si>
    <t>0% to 50%</t>
  </si>
  <si>
    <t>The primary rate which drives 90% of the recharge activity is increasing by 9% compared to prior period. The prior year rate was decreased as a result of surplus balances. Deficit balances are now driving the rate to go back up.</t>
  </si>
  <si>
    <t>The rate is flat primarily driven by an increase in compensation offset by a forecasted YEFY19 surplus within tolerance.</t>
  </si>
  <si>
    <t>The rate is flat primarily driven by an increase in compensation offset by an increase in productive hours.</t>
  </si>
  <si>
    <t>The rate is requested to be flat.</t>
  </si>
  <si>
    <t>4% and 12%</t>
  </si>
  <si>
    <t>The rates are increasing primarily driven by an increase in compensation and by volume decrease.</t>
  </si>
  <si>
    <t>0% to 88%</t>
  </si>
  <si>
    <t>The rates are increasing primarily driven by an increase in compensation and changes in cost allocations across services. The rates increases can be large but the associated $ amounts are below $5,000.</t>
  </si>
  <si>
    <t>0% and 8%</t>
  </si>
  <si>
    <t>The rates are increasing primarily driven by increases in compensation, increases in depreciation and maintenance expenses.</t>
  </si>
  <si>
    <t>The rates are flat primarily driven by salary increases offset by CBR reductions.</t>
  </si>
  <si>
    <t>-2% to 3%</t>
  </si>
  <si>
    <t>The rates are flat primarily driven by flat compensation.</t>
  </si>
  <si>
    <t>-15% to 42%</t>
  </si>
  <si>
    <t>The methodology used to calculate recharge rates has improved with non-labor cost now identified at the detailed service level instead of being included in the hourly labor calculation and then being charged based on the No of hours needed to deliver the service. This new method reduces the hourly rate and shifts the rates increase/decrease across the different services.</t>
  </si>
  <si>
    <t>3% to 6%</t>
  </si>
  <si>
    <t>-1% to 17%</t>
  </si>
  <si>
    <t>The rates are increasing primarily driven by salaries adjusted upwards in FY 19 due to SPC (Specialty pay, ie Bomb Squad) and CPC (Certificate pay, ie Education) increasing from approximately 4% to 10% of their salary.</t>
  </si>
  <si>
    <t>The rates are increasing primarily driven by increases in compensation offset by prior year surplus balances.</t>
  </si>
  <si>
    <t>The rates are increasing primarily driven by increases in compensation and lower volumes.</t>
  </si>
  <si>
    <t>New rates structure</t>
  </si>
  <si>
    <t>IST simplified its rate structure from 12 to 2 rates by combining services. The two new rates are standard line with features and basic line without features.</t>
  </si>
  <si>
    <t>IST simplified its rate structure from 3 to 1 rate by combining services. The new rate is voicemail services.</t>
  </si>
  <si>
    <t>Mark up from 19% to 18%</t>
  </si>
  <si>
    <t>The mark up rate is decreasing primarily driven by lower indirect expenses offset by a lower cost of goods sold base.</t>
  </si>
  <si>
    <t>The rates are increasing primarily driven by increases in compensation, maintenance expenses, lower volume.</t>
  </si>
  <si>
    <t>-6% to 0%</t>
  </si>
  <si>
    <t>The rates are decreasing primarily driven by increases in compensation offset by higher volume.</t>
  </si>
  <si>
    <t>-58% to 9%</t>
  </si>
  <si>
    <t>The rates are mostly increasing primarily driven by increases in compensation and lower volume.</t>
  </si>
  <si>
    <t>-6%</t>
  </si>
  <si>
    <t>-18% to 23%</t>
  </si>
  <si>
    <t xml:space="preserve">The rates are increasing primarily driven by increases in compensation and lower volumes. </t>
  </si>
  <si>
    <t>The rates are increasing primarily driven by increases in compensation as well as reduction in productive hours. This unit used to work a lot of overtime and no longer does.</t>
  </si>
  <si>
    <t xml:space="preserve">New rates structure overall 14% </t>
  </si>
  <si>
    <t>The unit has consolidated its rate structure from eight to two rates. The rate increase is primarily driven by increases in compensation and lower volume.</t>
  </si>
  <si>
    <t>-7% to 20% (overall 3%)</t>
  </si>
  <si>
    <t>deficit</t>
  </si>
  <si>
    <t>-12% to 5%</t>
  </si>
  <si>
    <t>Mail services rates are increasing driven by increases in compensations and lower volume. The unit did not replace a retiree last year.</t>
  </si>
  <si>
    <t>The rates are increasing primarily driven by increases in compensation. The PacBio Library Prep rate for the Sequel SMRT is the only rate increasing 17%, most other rates are below 5%.</t>
  </si>
  <si>
    <t>IST - Platform Consulting</t>
  </si>
  <si>
    <t>Three rates are increasing above 5%: Elevator maintenance is increasing 9% primarily driven by UCOP approval of new pay rates for elevator's mechanics. (volume of $160k) Electronic techs is increasing 10% driven by a change in the labor pool resulting from the hiring of 5 fire alarm electricians to replace departing electronic technicians.  (volume of $300k) Zero waste services is increasing 20% primarily driven by changes in the labor pool for this service (volume of $633k)</t>
  </si>
  <si>
    <t>The rates are flat primarily driven by decreases of the labor pool expenses offset by YEFY19 forecasted ending balance deficits vs surplus the prior year and volume decrease.</t>
  </si>
  <si>
    <t>NovaSeq SP 100SR/10x</t>
  </si>
  <si>
    <t>NovaSeq SP 150PE</t>
  </si>
  <si>
    <t>NovaSeq SP 250PE</t>
  </si>
  <si>
    <t>NovaSeq S1 100PE</t>
  </si>
  <si>
    <t>NovaSeq S1 150PE</t>
  </si>
  <si>
    <t>NovaSeq S1 100SR/10x</t>
  </si>
  <si>
    <t>ONT Rapid Prep</t>
  </si>
  <si>
    <t>ONT Flongle Flowcell</t>
  </si>
  <si>
    <t>ONT GrindION Flowcell</t>
  </si>
  <si>
    <t xml:space="preserve">The rates are flat overall primarily driven by YEFY19 forecasted ending balance surplus that is within tolerance offset by increases in compensation. </t>
  </si>
  <si>
    <t>The rate increases are primarily driven by market prices for Helium.</t>
  </si>
  <si>
    <t>557% to 1083%</t>
  </si>
  <si>
    <t>0% to 357%</t>
  </si>
  <si>
    <t>Rate approved earlier this year.</t>
  </si>
  <si>
    <t>0% to 220%</t>
  </si>
  <si>
    <t>The rates are increasing primarily driven by increases in compensation and changes in expense allocation across services. The rate increasing at 220% generates less than $3k of services.</t>
  </si>
  <si>
    <t>Rates are flat primarily driven by increases in compensation offset by new services covered with the existing labor pool.</t>
  </si>
  <si>
    <t xml:space="preserve">Rates are flat primarily driven by increases in compensation. </t>
  </si>
  <si>
    <t>-50% to 20%</t>
  </si>
  <si>
    <t>The rates are mostly decreasing driven by higher volume. Two of them are increasing driven by salary increases and expenses related to the service.</t>
  </si>
  <si>
    <t>-6% to 4%</t>
  </si>
  <si>
    <t>The rate with the highest volume is decreasing primarily driven by lower prior year ending balance deficits.</t>
  </si>
  <si>
    <t>-20% to 9%</t>
  </si>
  <si>
    <t>Rates have been flat for many years and are increasing 5% for habitats and 5% for services. The increases are primarily driven by reductions in subsidies and increases in compensation.</t>
  </si>
  <si>
    <t>0% to 25%</t>
  </si>
  <si>
    <t>Most rates are flat driven by prior year surplus balances. Three rates are increasing primarily driven by increases in compensation and changes in expense allocations.</t>
  </si>
  <si>
    <t>Labor increases are between 0% and 4% primarily driven by compensation increases. Equipment rental rates are flat.</t>
  </si>
  <si>
    <t>2% to 3%</t>
  </si>
  <si>
    <t>The rate is flat driven by increases in compensation offset by higher volume.</t>
  </si>
  <si>
    <t>14% to 20%</t>
  </si>
  <si>
    <t>Research Use - Monthly HQ &amp; Staff House</t>
  </si>
  <si>
    <t>Research Use - Monthly A-Frame</t>
  </si>
  <si>
    <t>Research Use - Monthly Entymology, Bunk House &amp; Basement</t>
  </si>
  <si>
    <t>Research Use - Monthly Trapper Cabins &amp; Guest House</t>
  </si>
  <si>
    <t>Instructional Use - Lodging</t>
  </si>
  <si>
    <t>Instructional Use - Meeting House / Kitchen</t>
  </si>
  <si>
    <t>Conference Use - Lodging Houses</t>
  </si>
  <si>
    <t>Conference Use - Vaux Center w. Meeting House</t>
  </si>
  <si>
    <t>Conference Use - Meeting House</t>
  </si>
  <si>
    <t>Meals</t>
  </si>
  <si>
    <t>Research Labor Support</t>
  </si>
  <si>
    <t>monthly</t>
  </si>
  <si>
    <t>bed nights</t>
  </si>
  <si>
    <t>days</t>
  </si>
  <si>
    <t>hours</t>
  </si>
  <si>
    <t>The rates are increasing primarily driven by increases in compensation related to union labor policies, reduction in volume and correction of the number of FTE allocated to this service.</t>
  </si>
  <si>
    <t>13% and 44%</t>
  </si>
  <si>
    <t>-5% to 3%</t>
  </si>
  <si>
    <t>IST has worked for the last six months on updating the rates for this service. Based on the FY20 rate structure and expense allocation methodology, the new rate would require central campus to absorb additional expenses in FY20 compared to FY19 . Since the rate was not yet calculated at the time of the Form B funding submission, IST is proposing to maintain the charges for this service to the affiliates and auxiliaries flat for FY20 compared to FY19. A final rate will be calculated in Q1FY20.</t>
  </si>
  <si>
    <t>Capital strategies is forecasting an ending balance surplus of $0.5M by YEFY19. The recharge tolerance is $660k. The unit had a FY19 beginning balance of $2.7M and is planning a $2.1M in year deficit. Keeping the rates flat might trigger significant in year deficit in FY20. The unit is evaluating a new rate structure for FY20 and will submit a new recharge rate request in Q1FY20.</t>
  </si>
  <si>
    <t>The unit changed its rate structure last year to better align with the activities the service center provides. The rates are increasing primarily driven by increases in compensation and changes in expenses allocation by services.</t>
  </si>
  <si>
    <t>The rates are increasing primarily driven by increases in compensation and changes in expense allocation across services. The rate increasing by 357% generates less than $14k of services.</t>
  </si>
  <si>
    <t xml:space="preserve">IST - Platform systems support </t>
  </si>
  <si>
    <t>Melissa Baksic</t>
  </si>
  <si>
    <t>The rates increases are primarily driven by lower volume and increases in compensations. One rate is decreasing driven by higher volume.</t>
  </si>
  <si>
    <t>The rates are flat primarily driven by an increase in compensation offset by a forecasted YEFY19 surplus within tolerance.</t>
  </si>
  <si>
    <t>The rates are flat primarily driven by an increase in compensation offset by volume increases.</t>
  </si>
  <si>
    <t>Between 0% and 5%</t>
  </si>
  <si>
    <t>Between 5% and 7%</t>
  </si>
  <si>
    <t>Over 7%</t>
  </si>
  <si>
    <t>Sum of FY20 Approved Rates</t>
  </si>
  <si>
    <t>The Master Org Tree includes only currently active DeptIDs</t>
  </si>
  <si>
    <t>Org L2 Control Unit Node</t>
  </si>
  <si>
    <t>Org L2 Control Unit Desc</t>
  </si>
  <si>
    <t>Org L3 Division Node</t>
  </si>
  <si>
    <t>Org L3 Division Desc</t>
  </si>
  <si>
    <t>Org L4 Department Node</t>
  </si>
  <si>
    <t>Org L4 Department Desc</t>
  </si>
  <si>
    <t>Org L5 Discipline Group Node</t>
  </si>
  <si>
    <t>Org L5 Discipline Group Desc</t>
  </si>
  <si>
    <t>Org L6 Sub Unit Node</t>
  </si>
  <si>
    <t>Org L6 Sub Unit Desc</t>
  </si>
  <si>
    <t>Org Code</t>
  </si>
  <si>
    <t>Org Desc</t>
  </si>
  <si>
    <t>CAMSU</t>
  </si>
  <si>
    <t>Campus Support</t>
  </si>
  <si>
    <t>ATHLE</t>
  </si>
  <si>
    <t>Athletics</t>
  </si>
  <si>
    <t>FNATH</t>
  </si>
  <si>
    <t>Intercollegiate Athletics</t>
  </si>
  <si>
    <t>FNADM</t>
  </si>
  <si>
    <t>Athletics Non-Program Specific</t>
  </si>
  <si>
    <t>FNADN</t>
  </si>
  <si>
    <t>Administration</t>
  </si>
  <si>
    <t>22105</t>
  </si>
  <si>
    <t>FNATH ADM Administration SPO</t>
  </si>
  <si>
    <t>22106</t>
  </si>
  <si>
    <t>FNATH ADM Athletic Director</t>
  </si>
  <si>
    <t>22107</t>
  </si>
  <si>
    <t>FNATH Business and Finance</t>
  </si>
  <si>
    <t>22114</t>
  </si>
  <si>
    <t>FNATH ADM Information Systems</t>
  </si>
  <si>
    <t>22117</t>
  </si>
  <si>
    <t>FNATH ADM SWA/Olympic Sports</t>
  </si>
  <si>
    <t>22119</t>
  </si>
  <si>
    <t>FNATH ADM Personnel</t>
  </si>
  <si>
    <t>22121</t>
  </si>
  <si>
    <t>FNATH ADM Ex AD Operations</t>
  </si>
  <si>
    <t>FNCAM</t>
  </si>
  <si>
    <t>Camps</t>
  </si>
  <si>
    <t>22108</t>
  </si>
  <si>
    <t>FNATH ADM Camp Administration</t>
  </si>
  <si>
    <t>22164</t>
  </si>
  <si>
    <t>FNATH CMP Strength Training Yo</t>
  </si>
  <si>
    <t>FNEXT</t>
  </si>
  <si>
    <t>External</t>
  </si>
  <si>
    <t>22112</t>
  </si>
  <si>
    <t>FNATH ADM Events Management</t>
  </si>
  <si>
    <t>22113</t>
  </si>
  <si>
    <t>FNATH ADM Facility Rental</t>
  </si>
  <si>
    <t>22123</t>
  </si>
  <si>
    <t>FNATH Marketing</t>
  </si>
  <si>
    <t>22124</t>
  </si>
  <si>
    <t>FNATH Ticket Operations</t>
  </si>
  <si>
    <t>22125</t>
  </si>
  <si>
    <t>FNATH Fan Experience</t>
  </si>
  <si>
    <t>22126</t>
  </si>
  <si>
    <t>FNATH Advertising_Licensing</t>
  </si>
  <si>
    <t>22127</t>
  </si>
  <si>
    <t>FNATH Sales and Service</t>
  </si>
  <si>
    <t>22132</t>
  </si>
  <si>
    <t>FNATH Ext Development</t>
  </si>
  <si>
    <t>22135</t>
  </si>
  <si>
    <t>FNATH Ext Media Relations</t>
  </si>
  <si>
    <t>22136</t>
  </si>
  <si>
    <t>FNATH IMG Communications</t>
  </si>
  <si>
    <t>22137</t>
  </si>
  <si>
    <t>FNATH Creative Services</t>
  </si>
  <si>
    <t>22140</t>
  </si>
  <si>
    <t>FNATH SalesMarketing&amp;Service</t>
  </si>
  <si>
    <t>22183</t>
  </si>
  <si>
    <t>FNATH SS Spirit Groups</t>
  </si>
  <si>
    <t>FNFCL</t>
  </si>
  <si>
    <t>Facilities</t>
  </si>
  <si>
    <t>22200</t>
  </si>
  <si>
    <t>FNATH Fac- Haas Pavilion</t>
  </si>
  <si>
    <t>22201</t>
  </si>
  <si>
    <t>FNATH Fac Facilities Operation</t>
  </si>
  <si>
    <t>22202</t>
  </si>
  <si>
    <t>FNATH Fac Fields/Grounds</t>
  </si>
  <si>
    <t>22203</t>
  </si>
  <si>
    <t>FNATH Fac Pools</t>
  </si>
  <si>
    <t>22204</t>
  </si>
  <si>
    <t>FNATH Fac Tennis Courts</t>
  </si>
  <si>
    <t>22205</t>
  </si>
  <si>
    <t>FNATH Fac- SAHPC/CMS</t>
  </si>
  <si>
    <t>FNSTU</t>
  </si>
  <si>
    <t>Student Services</t>
  </si>
  <si>
    <t>22116</t>
  </si>
  <si>
    <t>FNATH ADM NCAA Compliance</t>
  </si>
  <si>
    <t>22120</t>
  </si>
  <si>
    <t>FNATH ADM High Performance</t>
  </si>
  <si>
    <t>22180</t>
  </si>
  <si>
    <t>FNATH SS Big 'C' Society</t>
  </si>
  <si>
    <t>22181</t>
  </si>
  <si>
    <t>FNATH SS Equipment Room</t>
  </si>
  <si>
    <t>22184</t>
  </si>
  <si>
    <t>FNATH SS Sports Medicine</t>
  </si>
  <si>
    <t>22185</t>
  </si>
  <si>
    <t>FNATH SS Strength Training</t>
  </si>
  <si>
    <t>FNBBL</t>
  </si>
  <si>
    <t>Men's Basketball</t>
  </si>
  <si>
    <t>FNBBC</t>
  </si>
  <si>
    <t>Men's Basketball Camps</t>
  </si>
  <si>
    <t>22151</t>
  </si>
  <si>
    <t>FNATH Cmp Boy's Basketball You</t>
  </si>
  <si>
    <t>FNBBO</t>
  </si>
  <si>
    <t>Men's Basketball Operations</t>
  </si>
  <si>
    <t>22235</t>
  </si>
  <si>
    <t>FNATH M Basketball</t>
  </si>
  <si>
    <t>FNFOO</t>
  </si>
  <si>
    <t>Football</t>
  </si>
  <si>
    <t>FNFOC</t>
  </si>
  <si>
    <t>Football Camps</t>
  </si>
  <si>
    <t>22156</t>
  </si>
  <si>
    <t>FNATH Cmp Football Youth Camp</t>
  </si>
  <si>
    <t>FNFOP</t>
  </si>
  <si>
    <t>Football Operations</t>
  </si>
  <si>
    <t>22233</t>
  </si>
  <si>
    <t>FNATH Football</t>
  </si>
  <si>
    <t>FNIAP</t>
  </si>
  <si>
    <t>Other Men's Sports</t>
  </si>
  <si>
    <t>FNOMC</t>
  </si>
  <si>
    <t>Other Men's Sports-Camps</t>
  </si>
  <si>
    <t>22150</t>
  </si>
  <si>
    <t>FNATH Cmp Baseball Youth Camp</t>
  </si>
  <si>
    <t>22153</t>
  </si>
  <si>
    <t>FNATH Cmp Boy's Rowing Youth C</t>
  </si>
  <si>
    <t>22154</t>
  </si>
  <si>
    <t>FNATH Cmp Boy's Soccer Youth C</t>
  </si>
  <si>
    <t>22155</t>
  </si>
  <si>
    <t>FNATH Cmp Boy's Swimming Youth</t>
  </si>
  <si>
    <t>22162</t>
  </si>
  <si>
    <t>FNATH Cmp Rugby Youth Camp</t>
  </si>
  <si>
    <t>22166</t>
  </si>
  <si>
    <t>FNATH Cmp M Track</t>
  </si>
  <si>
    <t>22168</t>
  </si>
  <si>
    <t>FNATH CMP Water Polo (M) Youth</t>
  </si>
  <si>
    <t>22170</t>
  </si>
  <si>
    <t>FNATH Cmp Tennis (M) YouthCamp</t>
  </si>
  <si>
    <t>22173</t>
  </si>
  <si>
    <t>FNATH Cmp Boy's Golf Youth</t>
  </si>
  <si>
    <t>FNOMO</t>
  </si>
  <si>
    <t>Other Men's Sports- Operations</t>
  </si>
  <si>
    <t>22230</t>
  </si>
  <si>
    <t>FNATH Baseball</t>
  </si>
  <si>
    <t>22236</t>
  </si>
  <si>
    <t>FNATH M Crew</t>
  </si>
  <si>
    <t>22237</t>
  </si>
  <si>
    <t>FNATH M Golf</t>
  </si>
  <si>
    <t>22238</t>
  </si>
  <si>
    <t>FNATH M Gymnastics</t>
  </si>
  <si>
    <t>22239</t>
  </si>
  <si>
    <t>FNATH M Soccer</t>
  </si>
  <si>
    <t>22240</t>
  </si>
  <si>
    <t>FNATH M Swimming</t>
  </si>
  <si>
    <t>22241</t>
  </si>
  <si>
    <t>FNATH M Tennis</t>
  </si>
  <si>
    <t>22242</t>
  </si>
  <si>
    <t>FNATH M Water Polo</t>
  </si>
  <si>
    <t>22244</t>
  </si>
  <si>
    <t>FNATH Rugby</t>
  </si>
  <si>
    <t>22256</t>
  </si>
  <si>
    <t>FNATH M Diving</t>
  </si>
  <si>
    <t>22257</t>
  </si>
  <si>
    <t>FNATH M Track</t>
  </si>
  <si>
    <t>FNOWS</t>
  </si>
  <si>
    <t>Other Women's Sports</t>
  </si>
  <si>
    <t>FNOWC</t>
  </si>
  <si>
    <t>Other Women's Sports - Camps</t>
  </si>
  <si>
    <t>22159</t>
  </si>
  <si>
    <t>FNATH Cmp Girl's Rowing Youth</t>
  </si>
  <si>
    <t>22160</t>
  </si>
  <si>
    <t>FNATH Cmp Girl's Soccer Youth</t>
  </si>
  <si>
    <t>22161</t>
  </si>
  <si>
    <t>FNATH Cmp Girl's Volleyball Yo</t>
  </si>
  <si>
    <t>22163</t>
  </si>
  <si>
    <t>FNATH Cmp Softball Youth Camp</t>
  </si>
  <si>
    <t>22165</t>
  </si>
  <si>
    <t>FNATH CMP Lacrosse (W) Youth C</t>
  </si>
  <si>
    <t>22167</t>
  </si>
  <si>
    <t>FNATH CMP Field Hockey Youth C</t>
  </si>
  <si>
    <t>22169</t>
  </si>
  <si>
    <t>FNATH CMP Girl's Swimming Camp</t>
  </si>
  <si>
    <t>22171</t>
  </si>
  <si>
    <t>FNATH Cmp Tennis (W) YouthCamp</t>
  </si>
  <si>
    <t>22172</t>
  </si>
  <si>
    <t>FNATH Cmp Water Polo (W) Youth</t>
  </si>
  <si>
    <t>22174</t>
  </si>
  <si>
    <t>FNATH Cmp Girl's Golf Youth</t>
  </si>
  <si>
    <t>22175</t>
  </si>
  <si>
    <t>FNATH Cmp W Track</t>
  </si>
  <si>
    <t>FNOWO</t>
  </si>
  <si>
    <t>Other Women's Sports-Operation</t>
  </si>
  <si>
    <t>22231</t>
  </si>
  <si>
    <t>FNATH Diving</t>
  </si>
  <si>
    <t>22232</t>
  </si>
  <si>
    <t>FNATH Field Hockey</t>
  </si>
  <si>
    <t>22234</t>
  </si>
  <si>
    <t>FNATH Lacrosse</t>
  </si>
  <si>
    <t>22245</t>
  </si>
  <si>
    <t>FNATH Softball</t>
  </si>
  <si>
    <t>22246</t>
  </si>
  <si>
    <t>FNATH Track and Field</t>
  </si>
  <si>
    <t>22247</t>
  </si>
  <si>
    <t>FNATH Volleyball</t>
  </si>
  <si>
    <t>22249</t>
  </si>
  <si>
    <t>FNATH W Crew</t>
  </si>
  <si>
    <t>22250</t>
  </si>
  <si>
    <t>FNATH W Golf</t>
  </si>
  <si>
    <t>22251</t>
  </si>
  <si>
    <t>FNATH W Gymnastics</t>
  </si>
  <si>
    <t>22252</t>
  </si>
  <si>
    <t>FNATH W Soccer</t>
  </si>
  <si>
    <t>22253</t>
  </si>
  <si>
    <t>FNATH W Swimming</t>
  </si>
  <si>
    <t>22254</t>
  </si>
  <si>
    <t>FNATH W Tennis</t>
  </si>
  <si>
    <t>22255</t>
  </si>
  <si>
    <t>FNATH W Water Polo</t>
  </si>
  <si>
    <t>22258</t>
  </si>
  <si>
    <t>FNATH Sand Volleyball</t>
  </si>
  <si>
    <t>FNWBB</t>
  </si>
  <si>
    <t>Women's Basketball</t>
  </si>
  <si>
    <t>FNWBC</t>
  </si>
  <si>
    <t>Women's Basketball Camps</t>
  </si>
  <si>
    <t>22157</t>
  </si>
  <si>
    <t>FNATH Cmp Girl's Basketball Yo</t>
  </si>
  <si>
    <t>FNWBO</t>
  </si>
  <si>
    <t>Women's Basketball Operations</t>
  </si>
  <si>
    <t>22248</t>
  </si>
  <si>
    <t>FNATH W Basketball</t>
  </si>
  <si>
    <t>Cal Performances_SMA</t>
  </si>
  <si>
    <t>KK034</t>
  </si>
  <si>
    <t>Cal Performances 1213 Season</t>
  </si>
  <si>
    <t>KK4AD</t>
  </si>
  <si>
    <t>Cal Perf 1213 Administration</t>
  </si>
  <si>
    <t>15690</t>
  </si>
  <si>
    <t>KKCAP 1213 HUMR Human Res</t>
  </si>
  <si>
    <t>KK4DV</t>
  </si>
  <si>
    <t>Cal Perf 1213 Development</t>
  </si>
  <si>
    <t>15704</t>
  </si>
  <si>
    <t>KKCAP 1213 DVMT Development</t>
  </si>
  <si>
    <t>KK4PR</t>
  </si>
  <si>
    <t>Cal Perf 1213 Program</t>
  </si>
  <si>
    <t>15694</t>
  </si>
  <si>
    <t>KKCAP 1213 ARTS Fine Arts</t>
  </si>
  <si>
    <t>15697</t>
  </si>
  <si>
    <t>KKCAP 1213 CMOR Comm Outreach</t>
  </si>
  <si>
    <t>15698</t>
  </si>
  <si>
    <t>KKCAP 1213 FACL Facilities</t>
  </si>
  <si>
    <t>15703</t>
  </si>
  <si>
    <t>KKCAP 1213 CAMP Ailey Camp</t>
  </si>
  <si>
    <t>KK045</t>
  </si>
  <si>
    <t>Cal Performances 1314 Season</t>
  </si>
  <si>
    <t>KK5AD</t>
  </si>
  <si>
    <t>Cal Perf 1314 Administration</t>
  </si>
  <si>
    <t>15711</t>
  </si>
  <si>
    <t>KKCAP 1314 ADMN Administration</t>
  </si>
  <si>
    <t>15712</t>
  </si>
  <si>
    <t>KKCAP 1314 HMRS Human Res</t>
  </si>
  <si>
    <t>15713</t>
  </si>
  <si>
    <t>KKCAP 1314 SYST Systems</t>
  </si>
  <si>
    <t>KK5OT</t>
  </si>
  <si>
    <t>Cal Perf 1314 Other</t>
  </si>
  <si>
    <t>15708</t>
  </si>
  <si>
    <t>KKCAP 1314 ACTG Acctg Misc</t>
  </si>
  <si>
    <t>15709</t>
  </si>
  <si>
    <t>KKCAP 1314 AGCY Agency</t>
  </si>
  <si>
    <t>KK5PR</t>
  </si>
  <si>
    <t>Cal Perf 1314 Program</t>
  </si>
  <si>
    <t>15714</t>
  </si>
  <si>
    <t>KKCAP 1314 OPRT Oper-Rental</t>
  </si>
  <si>
    <t>15715</t>
  </si>
  <si>
    <t>KKCAP 1314 OPRC Oper-Recharge</t>
  </si>
  <si>
    <t>15716</t>
  </si>
  <si>
    <t>KKCAP 1314 ARTS Fine Arts</t>
  </si>
  <si>
    <t>15717</t>
  </si>
  <si>
    <t>KKCAP 1314 OPGT Oper-GT (APE)</t>
  </si>
  <si>
    <t>15718</t>
  </si>
  <si>
    <t>KKCAP 1314 BXOF Box Office</t>
  </si>
  <si>
    <t>15719</t>
  </si>
  <si>
    <t>KKCAP 1314 CMOR Comm Outreach</t>
  </si>
  <si>
    <t>15720</t>
  </si>
  <si>
    <t>KKCAP 1314 FACL Facilities</t>
  </si>
  <si>
    <t>15721</t>
  </si>
  <si>
    <t>KKCAP 1314 MRKT Marketing</t>
  </si>
  <si>
    <t>15722</t>
  </si>
  <si>
    <t>KKCAP 1314 OPPR Oper-Presentg</t>
  </si>
  <si>
    <t>15723</t>
  </si>
  <si>
    <t>KKCAP 1314 PURE Public Rel'ns</t>
  </si>
  <si>
    <t>15724</t>
  </si>
  <si>
    <t>KKCAP 1314 PUBL Publications</t>
  </si>
  <si>
    <t>KK056</t>
  </si>
  <si>
    <t>Cal Performances 1415 Season</t>
  </si>
  <si>
    <t>KK6AD</t>
  </si>
  <si>
    <t>Cal Perf 1415 Administration</t>
  </si>
  <si>
    <t>31530</t>
  </si>
  <si>
    <t>KKCAP 1415 ADMN Administrat'n</t>
  </si>
  <si>
    <t>31531</t>
  </si>
  <si>
    <t>KKCAP 1415 HUMR Human Res</t>
  </si>
  <si>
    <t>31532</t>
  </si>
  <si>
    <t>KKCAP 1415 SYST Systems</t>
  </si>
  <si>
    <t>KK6DV</t>
  </si>
  <si>
    <t>Cal Perf 1415 Development</t>
  </si>
  <si>
    <t>31548</t>
  </si>
  <si>
    <t>KKCAP 1415 DVMT Development</t>
  </si>
  <si>
    <t>KK6OT</t>
  </si>
  <si>
    <t>Cal Perf 1415 Other</t>
  </si>
  <si>
    <t>31525</t>
  </si>
  <si>
    <t>KKCAP 1415 ACTG Acctg Misc</t>
  </si>
  <si>
    <t>31526</t>
  </si>
  <si>
    <t>KKCAP 1415 AGCY Agency</t>
  </si>
  <si>
    <t>KK6PR</t>
  </si>
  <si>
    <t>Cal Perf 1415 Program</t>
  </si>
  <si>
    <t>31535</t>
  </si>
  <si>
    <t>KKCAP 1415 ARTS Fine Arts</t>
  </si>
  <si>
    <t>31537</t>
  </si>
  <si>
    <t>KKCAP 1415 BXOF Box Office</t>
  </si>
  <si>
    <t>31538</t>
  </si>
  <si>
    <t>KKCAP 1415 CMOR Comm Outreach</t>
  </si>
  <si>
    <t>31539</t>
  </si>
  <si>
    <t>KKCAP 1415 FACL Facilities</t>
  </si>
  <si>
    <t>31540</t>
  </si>
  <si>
    <t>KKCAP 1415 MRKT Marketing</t>
  </si>
  <si>
    <t>31541</t>
  </si>
  <si>
    <t>KKCAP 1415 OPPR Oper-Presnt'g</t>
  </si>
  <si>
    <t>31542</t>
  </si>
  <si>
    <t>KKCAP 1415 PURE Public Rel'ns</t>
  </si>
  <si>
    <t>31543</t>
  </si>
  <si>
    <t>KKCAP 1415 PUBL Publications</t>
  </si>
  <si>
    <t>31544</t>
  </si>
  <si>
    <t>KKCAP 1415 CAMP Ailey Camp</t>
  </si>
  <si>
    <t>31545</t>
  </si>
  <si>
    <t>KKCAP 1415 OPRT Oper-Rental</t>
  </si>
  <si>
    <t>31546</t>
  </si>
  <si>
    <t>KKCAP 1415 OPRC Oper-Recharge</t>
  </si>
  <si>
    <t>31547</t>
  </si>
  <si>
    <t>KKCAP 1415 OPGT Oper-GT (APE)</t>
  </si>
  <si>
    <t>KKADM</t>
  </si>
  <si>
    <t>Cal Performances Admin</t>
  </si>
  <si>
    <t>KKMGT</t>
  </si>
  <si>
    <t>Cal Performances Mgmt Support</t>
  </si>
  <si>
    <t>15688</t>
  </si>
  <si>
    <t>KKCAP FACL Facilities</t>
  </si>
  <si>
    <t>15689</t>
  </si>
  <si>
    <t>KKCAP ADMN Administration</t>
  </si>
  <si>
    <t>15691</t>
  </si>
  <si>
    <t>KKCAP SYST Systems</t>
  </si>
  <si>
    <t>KKDEV</t>
  </si>
  <si>
    <t>Cal Performances Development</t>
  </si>
  <si>
    <t>KKDVM</t>
  </si>
  <si>
    <t>Cal Perf Development</t>
  </si>
  <si>
    <t>15728</t>
  </si>
  <si>
    <t>KKCAP DVMT Development</t>
  </si>
  <si>
    <t>KKOTH</t>
  </si>
  <si>
    <t>Cal Performances Gen Admin</t>
  </si>
  <si>
    <t>KKOT6</t>
  </si>
  <si>
    <t>Cal Performances Gen Admin-L6</t>
  </si>
  <si>
    <t>15675</t>
  </si>
  <si>
    <t>KKCAP Other Agency Funds</t>
  </si>
  <si>
    <t>15676</t>
  </si>
  <si>
    <t>KKCAP Prior Year Operations</t>
  </si>
  <si>
    <t>15677</t>
  </si>
  <si>
    <t>KKCAP Improvement Projects</t>
  </si>
  <si>
    <t>15678</t>
  </si>
  <si>
    <t>KKCAP Unallocated</t>
  </si>
  <si>
    <t>15683</t>
  </si>
  <si>
    <t>KKCAP Cmpn for ZH Renov</t>
  </si>
  <si>
    <t>15684</t>
  </si>
  <si>
    <t>KKCAP Campaign for Cal Perf</t>
  </si>
  <si>
    <t>15685</t>
  </si>
  <si>
    <t>KKCAP Salary Provisions</t>
  </si>
  <si>
    <t>15686</t>
  </si>
  <si>
    <t>KKCAP ACTG Acctg Misc</t>
  </si>
  <si>
    <t>15687</t>
  </si>
  <si>
    <t>KKCAP AGCY Agency</t>
  </si>
  <si>
    <t>KKPRM</t>
  </si>
  <si>
    <t>Cal Performances Program</t>
  </si>
  <si>
    <t>KKART</t>
  </si>
  <si>
    <t>Cal Performances Artistic</t>
  </si>
  <si>
    <t>15705</t>
  </si>
  <si>
    <t>KKCAP ARTS Artistic Programs</t>
  </si>
  <si>
    <t>15706</t>
  </si>
  <si>
    <t>KKCAP ARCP Residency_Comm Prgs</t>
  </si>
  <si>
    <t>KKEDU</t>
  </si>
  <si>
    <t>Cal Performances Education</t>
  </si>
  <si>
    <t>15725</t>
  </si>
  <si>
    <t>KKCAP CAMP Ailey Camp</t>
  </si>
  <si>
    <t>15726</t>
  </si>
  <si>
    <t>KKCAP ALIT Artistic Literacy</t>
  </si>
  <si>
    <t>KKPGM</t>
  </si>
  <si>
    <t>Cal Performances Activities</t>
  </si>
  <si>
    <t>15692</t>
  </si>
  <si>
    <t>KKCAP OPRT Ops_Rental</t>
  </si>
  <si>
    <t>15693</t>
  </si>
  <si>
    <t>KKCAP OPRC Ops_Recharge</t>
  </si>
  <si>
    <t>15695</t>
  </si>
  <si>
    <t>KKCAP OPGT Ops_GT Contract</t>
  </si>
  <si>
    <t>15696</t>
  </si>
  <si>
    <t>KKCAP BXOF Box Office</t>
  </si>
  <si>
    <t>15699</t>
  </si>
  <si>
    <t>KKCAP MRKT Marketing</t>
  </si>
  <si>
    <t>15700</t>
  </si>
  <si>
    <t>KKCAP OPER Ops_Artistic</t>
  </si>
  <si>
    <t>15701</t>
  </si>
  <si>
    <t>KKCAP PURE Public Relations</t>
  </si>
  <si>
    <t>15702</t>
  </si>
  <si>
    <t>KKCAP PUBL Publications</t>
  </si>
  <si>
    <t>KLSMA</t>
  </si>
  <si>
    <t>Student Musical Activities</t>
  </si>
  <si>
    <t>KLCHR</t>
  </si>
  <si>
    <t>SMA Choral Ensembles</t>
  </si>
  <si>
    <t>KLCH6</t>
  </si>
  <si>
    <t>SMA Choral Ensembles-L6</t>
  </si>
  <si>
    <t>15740</t>
  </si>
  <si>
    <t>KLSMA Choral General</t>
  </si>
  <si>
    <t>15741</t>
  </si>
  <si>
    <t>KLSMA Choral Barestage</t>
  </si>
  <si>
    <t>15742</t>
  </si>
  <si>
    <t>KLSMA Choral Octet</t>
  </si>
  <si>
    <t>15743</t>
  </si>
  <si>
    <t>KLSMA Choral Overtones</t>
  </si>
  <si>
    <t>KLSM5</t>
  </si>
  <si>
    <t>Student Musical Activities-L5</t>
  </si>
  <si>
    <t>KLSM6</t>
  </si>
  <si>
    <t>Student Musical Activities-L6</t>
  </si>
  <si>
    <t>15730</t>
  </si>
  <si>
    <t>KLSMA SMA Administration</t>
  </si>
  <si>
    <t>15731</t>
  </si>
  <si>
    <t>KLSMA Cal Band</t>
  </si>
  <si>
    <t>15733</t>
  </si>
  <si>
    <t>KLSMA Jazz Ensembles</t>
  </si>
  <si>
    <t>15735</t>
  </si>
  <si>
    <t>KLSMA StudentMusicalAct</t>
  </si>
  <si>
    <t>CHANL</t>
  </si>
  <si>
    <t>Campus Support Core</t>
  </si>
  <si>
    <t>AACHN</t>
  </si>
  <si>
    <t>Chanc Office</t>
  </si>
  <si>
    <t>AACHO</t>
  </si>
  <si>
    <t>Chancellor's Immediate Office</t>
  </si>
  <si>
    <t>AACH6</t>
  </si>
  <si>
    <t>Chancellor's Immediate Ofc-L6</t>
  </si>
  <si>
    <t>10000</t>
  </si>
  <si>
    <t>AACHN Chanc Off Gen Admin</t>
  </si>
  <si>
    <t>10001</t>
  </si>
  <si>
    <t>AACHN Campus Memberships</t>
  </si>
  <si>
    <t>10002</t>
  </si>
  <si>
    <t>AACHN Chancellor Commitments</t>
  </si>
  <si>
    <t>10003</t>
  </si>
  <si>
    <t>AACHN Events Mgmnt</t>
  </si>
  <si>
    <t>10004</t>
  </si>
  <si>
    <t>AACHN Chan Off Immed Office</t>
  </si>
  <si>
    <t>10005</t>
  </si>
  <si>
    <t>AACHN Salary Provisions</t>
  </si>
  <si>
    <t>21413</t>
  </si>
  <si>
    <t>AACHN Calif Hall Bldg Mgmt</t>
  </si>
  <si>
    <t>21502</t>
  </si>
  <si>
    <t>AACHN Charitable Campaigns</t>
  </si>
  <si>
    <t>AASVH</t>
  </si>
  <si>
    <t>Sexual Violence and Harassment</t>
  </si>
  <si>
    <t>AASV6</t>
  </si>
  <si>
    <t>Sexual Violence and Hrsmnt-L6</t>
  </si>
  <si>
    <t>10007</t>
  </si>
  <si>
    <t>AACHN Sexual Viol Hrsmnt&amp;Prvnt</t>
  </si>
  <si>
    <t>AAUNH</t>
  </si>
  <si>
    <t>University House</t>
  </si>
  <si>
    <t>AAUN6</t>
  </si>
  <si>
    <t>University House-L6</t>
  </si>
  <si>
    <t>10015</t>
  </si>
  <si>
    <t>AACHN Univ House Operations</t>
  </si>
  <si>
    <t>10016</t>
  </si>
  <si>
    <t>AACHN Univ House Maint &amp; Rep</t>
  </si>
  <si>
    <t>AACLA</t>
  </si>
  <si>
    <t>Legal Affairs</t>
  </si>
  <si>
    <t>AACL5</t>
  </si>
  <si>
    <t>Legal Affairs-L5</t>
  </si>
  <si>
    <t>AACL6</t>
  </si>
  <si>
    <t>Legal Affairs-L6</t>
  </si>
  <si>
    <t>10030</t>
  </si>
  <si>
    <t>AACHN Legal Affairs Operation</t>
  </si>
  <si>
    <t>10031</t>
  </si>
  <si>
    <t>AACHN Ext Legal Svcs &amp; Costs</t>
  </si>
  <si>
    <t>AJPAF</t>
  </si>
  <si>
    <t>Public Affairs</t>
  </si>
  <si>
    <t>AJPIO</t>
  </si>
  <si>
    <t>Public Affairs-L5</t>
  </si>
  <si>
    <t>AJPI6</t>
  </si>
  <si>
    <t>Public Affairs-L6</t>
  </si>
  <si>
    <t>17725</t>
  </si>
  <si>
    <t>AJPAF Im Off Gen O</t>
  </si>
  <si>
    <t>17740</t>
  </si>
  <si>
    <t>AJPAF Media Relations</t>
  </si>
  <si>
    <t>17756</t>
  </si>
  <si>
    <t>AJPAF Writing/Editing Svcs</t>
  </si>
  <si>
    <t>17758</t>
  </si>
  <si>
    <t>AJPAF Web/ Design Svcs</t>
  </si>
  <si>
    <t>17760</t>
  </si>
  <si>
    <t>AJPAF General Catalog</t>
  </si>
  <si>
    <t>17774</t>
  </si>
  <si>
    <t>AJPAF Visitor/ Parent Svcs</t>
  </si>
  <si>
    <t>17775</t>
  </si>
  <si>
    <t>AJPAF Cal Day</t>
  </si>
  <si>
    <t>17776</t>
  </si>
  <si>
    <t>AJPAF Campanile</t>
  </si>
  <si>
    <t>AYGCA</t>
  </si>
  <si>
    <t>Government &amp; Community Affairs</t>
  </si>
  <si>
    <t>AYGC5</t>
  </si>
  <si>
    <t>Gov't &amp; Community Affairs-L5</t>
  </si>
  <si>
    <t>AYGC6</t>
  </si>
  <si>
    <t>Gov't &amp; Community Affairs-L6</t>
  </si>
  <si>
    <t>21471</t>
  </si>
  <si>
    <t>AYGCA Community Relations Admi</t>
  </si>
  <si>
    <t>21473</t>
  </si>
  <si>
    <t>AYGCA Gov &amp; Cmty Aff Gen Ops</t>
  </si>
  <si>
    <t>BWBOV</t>
  </si>
  <si>
    <t>Board of Visitors</t>
  </si>
  <si>
    <t>BWBO5</t>
  </si>
  <si>
    <t>Board of Visitors-L5</t>
  </si>
  <si>
    <t>BWBO6</t>
  </si>
  <si>
    <t>Board of Visitors-L6</t>
  </si>
  <si>
    <t>10006</t>
  </si>
  <si>
    <t>BWBOV Board of Visitors</t>
  </si>
  <si>
    <t>FCERC</t>
  </si>
  <si>
    <t>Ethics, Risk &amp; Compliance Svcs</t>
  </si>
  <si>
    <t>FCADM</t>
  </si>
  <si>
    <t>OERCS Administrative Oversight</t>
  </si>
  <si>
    <t>FCAD6</t>
  </si>
  <si>
    <t>OERCS Admin Oversight-L6</t>
  </si>
  <si>
    <t>32371</t>
  </si>
  <si>
    <t>FCERC OERCS Admin Oversight</t>
  </si>
  <si>
    <t>32372</t>
  </si>
  <si>
    <t>FCERC Campus Privacy Office</t>
  </si>
  <si>
    <t>FCCDS</t>
  </si>
  <si>
    <t>Compl. &amp; Disability Standards</t>
  </si>
  <si>
    <t>FCCD6</t>
  </si>
  <si>
    <t>Compl. &amp; Disability Stds-L6</t>
  </si>
  <si>
    <t>32386</t>
  </si>
  <si>
    <t>FCERC Compl Coord Disab Stands</t>
  </si>
  <si>
    <t>FCER5</t>
  </si>
  <si>
    <t>Ethics,Risk&amp;Compliance Svcs-L5</t>
  </si>
  <si>
    <t>FCER6</t>
  </si>
  <si>
    <t>Ethics,Risk&amp;Compliance Svcs-L6</t>
  </si>
  <si>
    <t>32366</t>
  </si>
  <si>
    <t>FCERC Office of Records</t>
  </si>
  <si>
    <t>FCPID</t>
  </si>
  <si>
    <t>PRA_WHB_Investgtns_Data Mgmnt</t>
  </si>
  <si>
    <t>FCPI6</t>
  </si>
  <si>
    <t>PRA_WHB_Investgtns_DataMgmt-L6</t>
  </si>
  <si>
    <t>32391</t>
  </si>
  <si>
    <t>FCERC Office of Investigations</t>
  </si>
  <si>
    <t>FCRER</t>
  </si>
  <si>
    <t>Risk Controls Standards &amp; ERM</t>
  </si>
  <si>
    <t>FCRE6</t>
  </si>
  <si>
    <t>Risk Controls Stds &amp; ERM-L6</t>
  </si>
  <si>
    <t>32376</t>
  </si>
  <si>
    <t>FCERC Risk Controls Standards</t>
  </si>
  <si>
    <t>FCSHD</t>
  </si>
  <si>
    <t>Sexual Harassment &amp; Discrimntn</t>
  </si>
  <si>
    <t>FCSH6</t>
  </si>
  <si>
    <t>Sexual Harassmt&amp;Discrimntn-L6</t>
  </si>
  <si>
    <t>32381</t>
  </si>
  <si>
    <t>FCERC Ofc Prevent Harass &amp; Dsc</t>
  </si>
  <si>
    <t>FDAUD</t>
  </si>
  <si>
    <t>Audit &amp; Advisory Services</t>
  </si>
  <si>
    <t>FDAU5</t>
  </si>
  <si>
    <t>Audit &amp; Advisory Services-L5</t>
  </si>
  <si>
    <t>FDAU6</t>
  </si>
  <si>
    <t>Audit &amp; Advisory Services-L6</t>
  </si>
  <si>
    <t>21485</t>
  </si>
  <si>
    <t>FDAUD Audit &amp; Advisory Svcs</t>
  </si>
  <si>
    <t>FGOMG</t>
  </si>
  <si>
    <t>Staff Ombuds Office</t>
  </si>
  <si>
    <t>FGOM5</t>
  </si>
  <si>
    <t>Staff Ombuds Office-L5</t>
  </si>
  <si>
    <t>FGOM6</t>
  </si>
  <si>
    <t>Staff Ombuds Office-L6</t>
  </si>
  <si>
    <t>21515</t>
  </si>
  <si>
    <t>FGOMG Staff Ombuds Off Ops</t>
  </si>
  <si>
    <t>MU1FA</t>
  </si>
  <si>
    <t>Art Mus &amp; Pacific Film Archive</t>
  </si>
  <si>
    <t>KNBAM</t>
  </si>
  <si>
    <t>KNADM</t>
  </si>
  <si>
    <t>BAM_PFA Admin</t>
  </si>
  <si>
    <t>KNBLD</t>
  </si>
  <si>
    <t>BAM_PFA Building Projects</t>
  </si>
  <si>
    <t>25320</t>
  </si>
  <si>
    <t>KNBAM BAM/PFA Building Project</t>
  </si>
  <si>
    <t>KNPCU</t>
  </si>
  <si>
    <t>BAM_PFA General Operations</t>
  </si>
  <si>
    <t>25321</t>
  </si>
  <si>
    <t>KNBAM Salary Provisions</t>
  </si>
  <si>
    <t>25327</t>
  </si>
  <si>
    <t>KNBAM BAM AD Admin General</t>
  </si>
  <si>
    <t>25328</t>
  </si>
  <si>
    <t>KNBAM BAM AD Adm Director</t>
  </si>
  <si>
    <t>25329</t>
  </si>
  <si>
    <t>KNBAM BAM AD Adm Bd of Trustee</t>
  </si>
  <si>
    <t>25336</t>
  </si>
  <si>
    <t>KNBAM BAM FA Facilities Gen</t>
  </si>
  <si>
    <t>25337</t>
  </si>
  <si>
    <t>KNBAM BAM FA Facilities Usage</t>
  </si>
  <si>
    <t>25338</t>
  </si>
  <si>
    <t>KNBAM BAM FA Fac Bldg Maint</t>
  </si>
  <si>
    <t>25435</t>
  </si>
  <si>
    <t>KNBAM PFA EX Exhibitions</t>
  </si>
  <si>
    <t>25444</t>
  </si>
  <si>
    <t>KNBAM Student Activities</t>
  </si>
  <si>
    <t>25474</t>
  </si>
  <si>
    <t>KNBAM BAM/PFA Vis Svc/Fac Rent</t>
  </si>
  <si>
    <t>25481</t>
  </si>
  <si>
    <t>KNBAM BAM/PFA MS General</t>
  </si>
  <si>
    <t>25489</t>
  </si>
  <si>
    <t>KNBAM BAM/PFA Dig Media Gneral</t>
  </si>
  <si>
    <t>KNEXT</t>
  </si>
  <si>
    <t>BAM_PFA External Relations</t>
  </si>
  <si>
    <t>KNEXD</t>
  </si>
  <si>
    <t>BAM_PFA Annual Giving</t>
  </si>
  <si>
    <t>25451</t>
  </si>
  <si>
    <t>KNBAM BAM/PFA DV Develop Gen</t>
  </si>
  <si>
    <t>25455</t>
  </si>
  <si>
    <t>KNBAM BAM/PFA DV Annual Event</t>
  </si>
  <si>
    <t>25459</t>
  </si>
  <si>
    <t>KNBAM BAM/PFA DV Membership Pr</t>
  </si>
  <si>
    <t>25466</t>
  </si>
  <si>
    <t>KNBAM BAM/PFA Engagement Activ</t>
  </si>
  <si>
    <t>KNEXP</t>
  </si>
  <si>
    <t>BAM_PFA Audience Development</t>
  </si>
  <si>
    <t>25441</t>
  </si>
  <si>
    <t>KNBAM BAM PR Aud Dev General</t>
  </si>
  <si>
    <t>25442</t>
  </si>
  <si>
    <t>KNBAM BAM PR Mrktg &amp;Publ Rel</t>
  </si>
  <si>
    <t>25443</t>
  </si>
  <si>
    <t>KNBAM PFA PR Mrktg &amp; Publ Rel</t>
  </si>
  <si>
    <t>25445</t>
  </si>
  <si>
    <t>KNBAM BAM/PFA PR Publications</t>
  </si>
  <si>
    <t>25501</t>
  </si>
  <si>
    <t>KNBAM BAM/PFA ED Education Gen</t>
  </si>
  <si>
    <t>25502</t>
  </si>
  <si>
    <t>KNBAM BAM/PFA Ed Programs</t>
  </si>
  <si>
    <t>KNPRG</t>
  </si>
  <si>
    <t>BAM_PFA Program</t>
  </si>
  <si>
    <t>KNPR6</t>
  </si>
  <si>
    <t>BAM_PFA Program-L6</t>
  </si>
  <si>
    <t>25361</t>
  </si>
  <si>
    <t>KNBAM BAM CU Chief Curator</t>
  </si>
  <si>
    <t>25364</t>
  </si>
  <si>
    <t>KNBAM BAM CU Curatorial Gneral</t>
  </si>
  <si>
    <t>25371</t>
  </si>
  <si>
    <t>KNBAM BAM CO Registration</t>
  </si>
  <si>
    <t>25372</t>
  </si>
  <si>
    <t>KNBAM BAM CO Collection Manage</t>
  </si>
  <si>
    <t>25373</t>
  </si>
  <si>
    <t>KNBAM BAM CO Collection Conser</t>
  </si>
  <si>
    <t>25375</t>
  </si>
  <si>
    <t>KNBAM BAM CO Art Acquisitions</t>
  </si>
  <si>
    <t>25386</t>
  </si>
  <si>
    <t>KNBAM BAM EX Exhibitions</t>
  </si>
  <si>
    <t>25406</t>
  </si>
  <si>
    <t>KNBAM PFA CU Curatorial</t>
  </si>
  <si>
    <t>25415</t>
  </si>
  <si>
    <t>KNBAM PFA CO Collection Manage</t>
  </si>
  <si>
    <t>25416</t>
  </si>
  <si>
    <t>KNBAM PFA CO Collection Preser</t>
  </si>
  <si>
    <t>25417</t>
  </si>
  <si>
    <t>KNBAM PFA CO Collections Techn</t>
  </si>
  <si>
    <t>25418</t>
  </si>
  <si>
    <t>KNBAM PFA CO Collection Acquis</t>
  </si>
  <si>
    <t>25505</t>
  </si>
  <si>
    <t>KNBAM BAM/PFA ED PFA Library</t>
  </si>
  <si>
    <t>25506</t>
  </si>
  <si>
    <t>KNBAM PFA ED Library Special</t>
  </si>
  <si>
    <t>25507</t>
  </si>
  <si>
    <t>KNBAM BAM/PFA ED PFA Subscript</t>
  </si>
  <si>
    <t>UCRLO</t>
  </si>
  <si>
    <t>Univ Developmt and Alumni Rel</t>
  </si>
  <si>
    <t>AIDVO</t>
  </si>
  <si>
    <t>Univ Dev and Alumni Rel</t>
  </si>
  <si>
    <t>AICCP</t>
  </si>
  <si>
    <t>Constituent Programs</t>
  </si>
  <si>
    <t>AICC6</t>
  </si>
  <si>
    <t>Constituent Programs-L6</t>
  </si>
  <si>
    <t>17664</t>
  </si>
  <si>
    <t>AIDVO Prospect Development</t>
  </si>
  <si>
    <t>17699</t>
  </si>
  <si>
    <t>AIDVO Constituent Prog Imm Ofc</t>
  </si>
  <si>
    <t>17706</t>
  </si>
  <si>
    <t>AIDVO Student Experience</t>
  </si>
  <si>
    <t>AIDBA</t>
  </si>
  <si>
    <t>Advancement</t>
  </si>
  <si>
    <t>AIDAO</t>
  </si>
  <si>
    <t>Admin and Finance</t>
  </si>
  <si>
    <t>17630</t>
  </si>
  <si>
    <t>AIDVO UR Central Allocations</t>
  </si>
  <si>
    <t>17640</t>
  </si>
  <si>
    <t>AIDVO Admin and Finance</t>
  </si>
  <si>
    <t>17641</t>
  </si>
  <si>
    <t>AIDVO Human Resources</t>
  </si>
  <si>
    <t>17642</t>
  </si>
  <si>
    <t>AIDVO Gift and Investmt Acctg</t>
  </si>
  <si>
    <t>17643</t>
  </si>
  <si>
    <t>AIDVO Business Services</t>
  </si>
  <si>
    <t>17647</t>
  </si>
  <si>
    <t>AIDVO UCBF Agency Unrest</t>
  </si>
  <si>
    <t>17670</t>
  </si>
  <si>
    <t>AIDVO Regts Pending Designatn</t>
  </si>
  <si>
    <t>AIDDS</t>
  </si>
  <si>
    <t>Donor and Gift Services</t>
  </si>
  <si>
    <t>17661</t>
  </si>
  <si>
    <t>AIDVO Donor and Gift Services</t>
  </si>
  <si>
    <t>17701</t>
  </si>
  <si>
    <t>AIDVO Donor Stewardship</t>
  </si>
  <si>
    <t>AIDPF</t>
  </si>
  <si>
    <t>Campaign Planning</t>
  </si>
  <si>
    <t>17628</t>
  </si>
  <si>
    <t>AIDVO UCBF Dev Planning</t>
  </si>
  <si>
    <t>AIDPS</t>
  </si>
  <si>
    <t>Programs and Services</t>
  </si>
  <si>
    <t>17660</t>
  </si>
  <si>
    <t>AIDVO Dev Ops and Services</t>
  </si>
  <si>
    <t>17662</t>
  </si>
  <si>
    <t>AIDVO Advancement Info Mgmt</t>
  </si>
  <si>
    <t>17667</t>
  </si>
  <si>
    <t>AIDVO Information Technology</t>
  </si>
  <si>
    <t>AIDDC</t>
  </si>
  <si>
    <t>Development</t>
  </si>
  <si>
    <t>AIANP</t>
  </si>
  <si>
    <t>Annual Programs</t>
  </si>
  <si>
    <t>17688</t>
  </si>
  <si>
    <t>AIDVO Annual Programs</t>
  </si>
  <si>
    <t>17689</t>
  </si>
  <si>
    <t>AIDVO Direct Mail</t>
  </si>
  <si>
    <t>17690</t>
  </si>
  <si>
    <t>AIDVO Telemarketing</t>
  </si>
  <si>
    <t>17691</t>
  </si>
  <si>
    <t>AIDVO Class Campaign</t>
  </si>
  <si>
    <t>17693</t>
  </si>
  <si>
    <t>AIDVO Parents</t>
  </si>
  <si>
    <t>17694</t>
  </si>
  <si>
    <t>AIDVO Student Philanthropy</t>
  </si>
  <si>
    <t>AIDD6</t>
  </si>
  <si>
    <t>Development-L6</t>
  </si>
  <si>
    <t>17680</t>
  </si>
  <si>
    <t>AIDVO Development Imm Ofc</t>
  </si>
  <si>
    <t>17684</t>
  </si>
  <si>
    <t>AIDVO Gift Planning</t>
  </si>
  <si>
    <t>17685</t>
  </si>
  <si>
    <t>AIDVO Fnd Relations Corp Phil</t>
  </si>
  <si>
    <t>17686</t>
  </si>
  <si>
    <t>AIDVO International Relations</t>
  </si>
  <si>
    <t>AIEXT</t>
  </si>
  <si>
    <t>External Rel and MarComm</t>
  </si>
  <si>
    <t>17621</t>
  </si>
  <si>
    <t>AIDVO Chancellor Events</t>
  </si>
  <si>
    <t>17695</t>
  </si>
  <si>
    <t>AIDVO Marketing and Comm</t>
  </si>
  <si>
    <t>17696</t>
  </si>
  <si>
    <t>AIDVO Reunion_Homecoming</t>
  </si>
  <si>
    <t>17698</t>
  </si>
  <si>
    <t>AIDVO Ext Relat and Protocol</t>
  </si>
  <si>
    <t>23359</t>
  </si>
  <si>
    <t>AIDVO Order of the Golden Bear</t>
  </si>
  <si>
    <t>AIFLC</t>
  </si>
  <si>
    <t>UDAR Major Gifts</t>
  </si>
  <si>
    <t>17682</t>
  </si>
  <si>
    <t>AIDVO Major Gifts Imm Ofc</t>
  </si>
  <si>
    <t>17702</t>
  </si>
  <si>
    <t>AIDVO New York Region</t>
  </si>
  <si>
    <t>17703</t>
  </si>
  <si>
    <t>AIDVO Bay Area Region</t>
  </si>
  <si>
    <t>17704</t>
  </si>
  <si>
    <t>AIDVO Los Angeles Region</t>
  </si>
  <si>
    <t>17705</t>
  </si>
  <si>
    <t>AIDVO Diverse Constituencies</t>
  </si>
  <si>
    <t>AILIO</t>
  </si>
  <si>
    <t>UDAR Immed Office</t>
  </si>
  <si>
    <t>AILI6</t>
  </si>
  <si>
    <t>UDAR Immed Office-L6</t>
  </si>
  <si>
    <t>17620</t>
  </si>
  <si>
    <t>AIDVO UDAR Immediate Office</t>
  </si>
  <si>
    <t>17679</t>
  </si>
  <si>
    <t>AIDVO Campus Initiatives</t>
  </si>
  <si>
    <t>17700</t>
  </si>
  <si>
    <t>AIDVO Principal Gifts</t>
  </si>
  <si>
    <t>AZCSS</t>
  </si>
  <si>
    <t>Shared Services</t>
  </si>
  <si>
    <t>AZADM</t>
  </si>
  <si>
    <t>Shared Svcs Admin-Immed Ofc</t>
  </si>
  <si>
    <t>AZAD6</t>
  </si>
  <si>
    <t>Shared Svcs Admin-Immed Ofc-L6</t>
  </si>
  <si>
    <t>32475</t>
  </si>
  <si>
    <t>AZCSS General Admin</t>
  </si>
  <si>
    <t>32476</t>
  </si>
  <si>
    <t>AZCSS Immediate Office</t>
  </si>
  <si>
    <t>32477</t>
  </si>
  <si>
    <t>AZCSS Process Excellence</t>
  </si>
  <si>
    <t>32478</t>
  </si>
  <si>
    <t>AZCSS Srvc Qual &amp; Org Effectv</t>
  </si>
  <si>
    <t>32479</t>
  </si>
  <si>
    <t>AZCSS Finance &amp; Perf Mgmt</t>
  </si>
  <si>
    <t>32480</t>
  </si>
  <si>
    <t>AZCSS Munic &amp; Change Mgmt</t>
  </si>
  <si>
    <t>32481</t>
  </si>
  <si>
    <t>AZCSS Service Team Mgmt</t>
  </si>
  <si>
    <t>AZBSR</t>
  </si>
  <si>
    <t>CSS Service Region 2</t>
  </si>
  <si>
    <t>AZBS6</t>
  </si>
  <si>
    <t>CSS Service Region 2-L6</t>
  </si>
  <si>
    <t>32508</t>
  </si>
  <si>
    <t>AZCSS Service Region 2</t>
  </si>
  <si>
    <t>AZCSR</t>
  </si>
  <si>
    <t>CSS Service Region 3</t>
  </si>
  <si>
    <t>AZCS6</t>
  </si>
  <si>
    <t>CSS Service Region 3_L6</t>
  </si>
  <si>
    <t>32511</t>
  </si>
  <si>
    <t>AZCSS Service Region 3</t>
  </si>
  <si>
    <t>AZDSR</t>
  </si>
  <si>
    <t>CSS Service Region 4</t>
  </si>
  <si>
    <t>AZDS6</t>
  </si>
  <si>
    <t>CSS Service Region 4-L6</t>
  </si>
  <si>
    <t>32513</t>
  </si>
  <si>
    <t>AZCSS Service Region 4</t>
  </si>
  <si>
    <t>AZESR</t>
  </si>
  <si>
    <t>CSS Service Region 5</t>
  </si>
  <si>
    <t>AZES6</t>
  </si>
  <si>
    <t>CSS Service Region 5-L6</t>
  </si>
  <si>
    <t>32520</t>
  </si>
  <si>
    <t>AZCSS Service Region 5</t>
  </si>
  <si>
    <t>AZFIN</t>
  </si>
  <si>
    <t>Shared Services Finance-BusSrv</t>
  </si>
  <si>
    <t>AZFI6</t>
  </si>
  <si>
    <t>Shared Services Finance-Bus-L6</t>
  </si>
  <si>
    <t>32485</t>
  </si>
  <si>
    <t>AZCSS Finance</t>
  </si>
  <si>
    <t>32486</t>
  </si>
  <si>
    <t>AZCSS Recharge</t>
  </si>
  <si>
    <t>32487</t>
  </si>
  <si>
    <t>AZCSS Business Contracts</t>
  </si>
  <si>
    <t>32488</t>
  </si>
  <si>
    <t>AZCSS Business Services</t>
  </si>
  <si>
    <t>32489</t>
  </si>
  <si>
    <t>AZCSS Procurement</t>
  </si>
  <si>
    <t>AZFSR</t>
  </si>
  <si>
    <t>CSS SR6 Admin Units</t>
  </si>
  <si>
    <t>AZFS6</t>
  </si>
  <si>
    <t>CSS Service Region 6-L6</t>
  </si>
  <si>
    <t>32490</t>
  </si>
  <si>
    <t>AZCSS Service Region 6</t>
  </si>
  <si>
    <t>AZHRS</t>
  </si>
  <si>
    <t>Shared Services Human Resource</t>
  </si>
  <si>
    <t>AZHR6</t>
  </si>
  <si>
    <t>Shared Services Human Resou-L6</t>
  </si>
  <si>
    <t>32495</t>
  </si>
  <si>
    <t>AZCSS Staff Hr</t>
  </si>
  <si>
    <t>32496</t>
  </si>
  <si>
    <t>AZCSS Academic Personnel</t>
  </si>
  <si>
    <t>32497</t>
  </si>
  <si>
    <t>AZCSS Benefits</t>
  </si>
  <si>
    <t>32498</t>
  </si>
  <si>
    <t>AZCSS Employment Process</t>
  </si>
  <si>
    <t>32499</t>
  </si>
  <si>
    <t>AZCSS Data &amp; Records Mgmt</t>
  </si>
  <si>
    <t>32500</t>
  </si>
  <si>
    <t>AZCSS HCM Processing</t>
  </si>
  <si>
    <t>32501</t>
  </si>
  <si>
    <t>AZCSS Payroll &amp; Timekeeping</t>
  </si>
  <si>
    <t>32503</t>
  </si>
  <si>
    <t>AZCSS Visa &amp; Immigration</t>
  </si>
  <si>
    <t>AZITS</t>
  </si>
  <si>
    <t>Shared Services Info Technol</t>
  </si>
  <si>
    <t>AZIT6</t>
  </si>
  <si>
    <t>Shared Services Info Techno-L6</t>
  </si>
  <si>
    <t>26425</t>
  </si>
  <si>
    <t>AZCSS DOCS</t>
  </si>
  <si>
    <t>32505</t>
  </si>
  <si>
    <t>AZCSS General Info Tech</t>
  </si>
  <si>
    <t>32506</t>
  </si>
  <si>
    <t>AZCSS Information Techology</t>
  </si>
  <si>
    <t>AZRAD</t>
  </si>
  <si>
    <t>Shared Services Research Admin</t>
  </si>
  <si>
    <t>AZRA6</t>
  </si>
  <si>
    <t>Shared Services Research Ad-L6</t>
  </si>
  <si>
    <t>32515</t>
  </si>
  <si>
    <t>AZCSS Contracts &amp; Grants</t>
  </si>
  <si>
    <t>32516</t>
  </si>
  <si>
    <t>AZCSS RA Staff HR</t>
  </si>
  <si>
    <t>32517</t>
  </si>
  <si>
    <t>AZCSS RA Academic Personnel</t>
  </si>
  <si>
    <t>32518</t>
  </si>
  <si>
    <t>AZCSS RA Finance</t>
  </si>
  <si>
    <t>32519</t>
  </si>
  <si>
    <t>AZCSS RA Bus &amp; Fin Services</t>
  </si>
  <si>
    <t>EERSO</t>
  </si>
  <si>
    <t>CSS Research Support Org</t>
  </si>
  <si>
    <t>EERS6</t>
  </si>
  <si>
    <t>CSS Research Support Org-L6</t>
  </si>
  <si>
    <t>31500</t>
  </si>
  <si>
    <t>EERES ERSO Ops</t>
  </si>
  <si>
    <t>31510</t>
  </si>
  <si>
    <t>EERES ERSO ADR</t>
  </si>
  <si>
    <t>Business Services</t>
  </si>
  <si>
    <t>FEPRO</t>
  </si>
  <si>
    <t>FEPRO Procurement Services</t>
  </si>
  <si>
    <t>FEPR6</t>
  </si>
  <si>
    <t>FEPRO Procurement Services-L6</t>
  </si>
  <si>
    <t>21835</t>
  </si>
  <si>
    <t>FEPRO CPOs Office</t>
  </si>
  <si>
    <t>21866</t>
  </si>
  <si>
    <t>FEPRO Purchasing</t>
  </si>
  <si>
    <t>21867</t>
  </si>
  <si>
    <t>FEPRO BluCard Program</t>
  </si>
  <si>
    <t>21869</t>
  </si>
  <si>
    <t>FEPRO Strategic Sourcing</t>
  </si>
  <si>
    <t>FKMTM</t>
  </si>
  <si>
    <t>Bus Contract Brand Protection</t>
  </si>
  <si>
    <t>FKMT6</t>
  </si>
  <si>
    <t>Bus Contract Brand Protect-L6</t>
  </si>
  <si>
    <t>21501</t>
  </si>
  <si>
    <t>FKMTM Ofc of Mrkt &amp; Bus Outrch</t>
  </si>
  <si>
    <t>21871</t>
  </si>
  <si>
    <t>FKMTM Bus Contr Brand Protect</t>
  </si>
  <si>
    <t>FLPRN</t>
  </si>
  <si>
    <t>Property Mngt &amp; LibraryBindery</t>
  </si>
  <si>
    <t>FLBIN</t>
  </si>
  <si>
    <t>Library Bindery</t>
  </si>
  <si>
    <t>21911</t>
  </si>
  <si>
    <t>FLPRN Library Bindery</t>
  </si>
  <si>
    <t>FLPRP</t>
  </si>
  <si>
    <t>Property Management</t>
  </si>
  <si>
    <t>21880</t>
  </si>
  <si>
    <t>FLPRN Prop Equip Mgmt/Distrib</t>
  </si>
  <si>
    <t>21881</t>
  </si>
  <si>
    <t>FLPRN Prop Exc Surplus &amp; Salv</t>
  </si>
  <si>
    <t>21882</t>
  </si>
  <si>
    <t>FLPRN Prop Fleet Services</t>
  </si>
  <si>
    <t>21883</t>
  </si>
  <si>
    <t>FLPRN Prop Rental Storage</t>
  </si>
  <si>
    <t>21884</t>
  </si>
  <si>
    <t>FLPRN Prop Moving Services</t>
  </si>
  <si>
    <t>BSHUM</t>
  </si>
  <si>
    <t>Central Human Resources</t>
  </si>
  <si>
    <t>FMHUM</t>
  </si>
  <si>
    <t>Human Resources</t>
  </si>
  <si>
    <t>FMEOP</t>
  </si>
  <si>
    <t>Executive Operations</t>
  </si>
  <si>
    <t>21940</t>
  </si>
  <si>
    <t>FMHUM Administration &amp; Finance</t>
  </si>
  <si>
    <t>21941</t>
  </si>
  <si>
    <t>FMHUM Operations Director</t>
  </si>
  <si>
    <t>21975</t>
  </si>
  <si>
    <t>FMHUM Communications</t>
  </si>
  <si>
    <t>21999</t>
  </si>
  <si>
    <t>FMHUM Portfolio Management</t>
  </si>
  <si>
    <t>31638</t>
  </si>
  <si>
    <t>FMHUM Salary Provisions</t>
  </si>
  <si>
    <t>32502</t>
  </si>
  <si>
    <t>FMHUM Recruiting</t>
  </si>
  <si>
    <t>FMHRO</t>
  </si>
  <si>
    <t>Central HR Operations</t>
  </si>
  <si>
    <t>21943</t>
  </si>
  <si>
    <t>FMHUM HR Information Systems</t>
  </si>
  <si>
    <t>21944</t>
  </si>
  <si>
    <t>FMHUM Special Projects</t>
  </si>
  <si>
    <t>21945</t>
  </si>
  <si>
    <t>FMHUM Administration</t>
  </si>
  <si>
    <t>21947</t>
  </si>
  <si>
    <t>21961</t>
  </si>
  <si>
    <t>FMHUM Policy and Labor Relatio</t>
  </si>
  <si>
    <t>21985</t>
  </si>
  <si>
    <t>FMHUM Talent Acquisition</t>
  </si>
  <si>
    <t>22000</t>
  </si>
  <si>
    <t>FMHUM HR Policy</t>
  </si>
  <si>
    <t>22001</t>
  </si>
  <si>
    <t>FMHUM Benefits</t>
  </si>
  <si>
    <t>22002</t>
  </si>
  <si>
    <t>FMHUM Customer Support</t>
  </si>
  <si>
    <t>22015</t>
  </si>
  <si>
    <t>FMHUM LaborRelatns&amp;GrvnceCoord</t>
  </si>
  <si>
    <t>22056</t>
  </si>
  <si>
    <t>FMHUM Info Sys Ops</t>
  </si>
  <si>
    <t>22090</t>
  </si>
  <si>
    <t>FMHUM Metrics</t>
  </si>
  <si>
    <t>22093</t>
  </si>
  <si>
    <t>FMHUM Compliance</t>
  </si>
  <si>
    <t>22095</t>
  </si>
  <si>
    <t>FMHUM Compensation</t>
  </si>
  <si>
    <t>FWHHS</t>
  </si>
  <si>
    <t>Incentive Award Programs</t>
  </si>
  <si>
    <t>FWIAP</t>
  </si>
  <si>
    <t>Other IAP</t>
  </si>
  <si>
    <t>21963</t>
  </si>
  <si>
    <t>FWHHS Encore Bears</t>
  </si>
  <si>
    <t>22003</t>
  </si>
  <si>
    <t>FWHHS Service Awards</t>
  </si>
  <si>
    <t>31648</t>
  </si>
  <si>
    <t>FWHHS Staff Organizations</t>
  </si>
  <si>
    <t>FWLDO</t>
  </si>
  <si>
    <t>Lrng and Dev and Org Effective</t>
  </si>
  <si>
    <t>21962</t>
  </si>
  <si>
    <t>FWHHS Learning and Development</t>
  </si>
  <si>
    <t>31631</t>
  </si>
  <si>
    <t>FWHHS Lrng_Dev and Org Eff Adm</t>
  </si>
  <si>
    <t>31632</t>
  </si>
  <si>
    <t>FWHHS Ongoing Prog Costs</t>
  </si>
  <si>
    <t>31633</t>
  </si>
  <si>
    <t>FWHHS CoreDesignDevel&amp;Delivery</t>
  </si>
  <si>
    <t>31634</t>
  </si>
  <si>
    <t>FWHHS New Pilot Programs</t>
  </si>
  <si>
    <t>31635</t>
  </si>
  <si>
    <t>FWHHS Organizational Effective</t>
  </si>
  <si>
    <t>31636</t>
  </si>
  <si>
    <t>FWHHS CWD Reserves</t>
  </si>
  <si>
    <t>31637</t>
  </si>
  <si>
    <t>FWHHS CD Projects</t>
  </si>
  <si>
    <t>32335</t>
  </si>
  <si>
    <t>FZHRC Human Resource Center</t>
  </si>
  <si>
    <t>32336</t>
  </si>
  <si>
    <t>FZHRC HRC Operations</t>
  </si>
  <si>
    <t>32337</t>
  </si>
  <si>
    <t>FZHRC HRC Special Projects</t>
  </si>
  <si>
    <t>FJADM</t>
  </si>
  <si>
    <t>FS Adm Operations</t>
  </si>
  <si>
    <t>FJAD6</t>
  </si>
  <si>
    <t>FS Adm Operations-L6</t>
  </si>
  <si>
    <t>15220</t>
  </si>
  <si>
    <t>FJPPS Map Drawing</t>
  </si>
  <si>
    <t>15222</t>
  </si>
  <si>
    <t>FJPPS Inspection Svcs</t>
  </si>
  <si>
    <t>15247</t>
  </si>
  <si>
    <t>FJPPS CapRenewComte Administn</t>
  </si>
  <si>
    <t>21421</t>
  </si>
  <si>
    <t>FJPPS Asset Management</t>
  </si>
  <si>
    <t>21700</t>
  </si>
  <si>
    <t>FJPPS FS Storehouse and Purch</t>
  </si>
  <si>
    <t>21702</t>
  </si>
  <si>
    <t>FJPPS Adm Information Systems</t>
  </si>
  <si>
    <t>21703</t>
  </si>
  <si>
    <t>FJPPS Adm Human Resources</t>
  </si>
  <si>
    <t>21704</t>
  </si>
  <si>
    <t>FJPPS FS Immediate Office</t>
  </si>
  <si>
    <t>21705</t>
  </si>
  <si>
    <t>FJPPS Adm PPCS</t>
  </si>
  <si>
    <t>21706</t>
  </si>
  <si>
    <t>FJPPS FS Accounting</t>
  </si>
  <si>
    <t>21708</t>
  </si>
  <si>
    <t>FJPPS Adm Payroll</t>
  </si>
  <si>
    <t>21709</t>
  </si>
  <si>
    <t>FJPPS QA and Customer Service</t>
  </si>
  <si>
    <t>21710</t>
  </si>
  <si>
    <t>FJPPS ADM Safety Program</t>
  </si>
  <si>
    <t>21711</t>
  </si>
  <si>
    <t>FJBMT</t>
  </si>
  <si>
    <t>Building Maintenance</t>
  </si>
  <si>
    <t>FJBM6</t>
  </si>
  <si>
    <t>Building Maintenance-L6</t>
  </si>
  <si>
    <t>15174</t>
  </si>
  <si>
    <t>FJPPS BM Abatement</t>
  </si>
  <si>
    <t>21707</t>
  </si>
  <si>
    <t>FJPPS Adm Motor Pool Operation</t>
  </si>
  <si>
    <t>21720</t>
  </si>
  <si>
    <t>FJPPS BM Immediate Office</t>
  </si>
  <si>
    <t>21721</t>
  </si>
  <si>
    <t>FJPPS BM Stationary Engineers</t>
  </si>
  <si>
    <t>21722</t>
  </si>
  <si>
    <t>FJPPS BM Electrical Shop</t>
  </si>
  <si>
    <t>21723</t>
  </si>
  <si>
    <t>FJPPS BM HVAC Shop</t>
  </si>
  <si>
    <t>21724</t>
  </si>
  <si>
    <t>FJPPS BM Plumbing Shop</t>
  </si>
  <si>
    <t>21725</t>
  </si>
  <si>
    <t>FJPPS BM Structural Shop</t>
  </si>
  <si>
    <t>21726</t>
  </si>
  <si>
    <t>FJPPS BM Trades Support</t>
  </si>
  <si>
    <t>21729</t>
  </si>
  <si>
    <t>FJPPS BM Elevator Maintenance</t>
  </si>
  <si>
    <t>21730</t>
  </si>
  <si>
    <t>FJPPS BM Carpenter Shop</t>
  </si>
  <si>
    <t>21731</t>
  </si>
  <si>
    <t>FJPPS BM Lockshop</t>
  </si>
  <si>
    <t>21752</t>
  </si>
  <si>
    <t>FJPPS Utilities Operations</t>
  </si>
  <si>
    <t>FJCUS</t>
  </si>
  <si>
    <t>Custodial Grounds</t>
  </si>
  <si>
    <t>FJCU6</t>
  </si>
  <si>
    <t>Custodial Grounds-L6</t>
  </si>
  <si>
    <t>15232</t>
  </si>
  <si>
    <t>FJPPS Comm Fire Mitigation</t>
  </si>
  <si>
    <t>21765</t>
  </si>
  <si>
    <t>FJPPS CG Grounds Services</t>
  </si>
  <si>
    <t>21766</t>
  </si>
  <si>
    <t>FJPPS CG Custodial Services</t>
  </si>
  <si>
    <t>21767</t>
  </si>
  <si>
    <t>FJPPS Cus Recycling/Refuse</t>
  </si>
  <si>
    <t>21768</t>
  </si>
  <si>
    <t>FJPPS Cus Pest Management</t>
  </si>
  <si>
    <t>21770</t>
  </si>
  <si>
    <t>FJPPS Cus Contract Coord</t>
  </si>
  <si>
    <t>21771</t>
  </si>
  <si>
    <t>FJPPS Custodial Graveyard Shft</t>
  </si>
  <si>
    <t>FJCUP</t>
  </si>
  <si>
    <t>People's Park Operations</t>
  </si>
  <si>
    <t>21472</t>
  </si>
  <si>
    <t>FJPPS People's Park Operations</t>
  </si>
  <si>
    <t>FJDEF</t>
  </si>
  <si>
    <t>Deferred Maintenance</t>
  </si>
  <si>
    <t>FJDEP</t>
  </si>
  <si>
    <t>FS DM</t>
  </si>
  <si>
    <t>21795</t>
  </si>
  <si>
    <t>FJPPS Deferred Maintenance</t>
  </si>
  <si>
    <t>FJPUT</t>
  </si>
  <si>
    <t>Purchased Utilities</t>
  </si>
  <si>
    <t>FJPU6</t>
  </si>
  <si>
    <t>Purchased Utilities-L6</t>
  </si>
  <si>
    <t>21780</t>
  </si>
  <si>
    <t>FJPPS PU Purchased Utilities</t>
  </si>
  <si>
    <t>FJSES</t>
  </si>
  <si>
    <t>Sust and Engineering Srvs</t>
  </si>
  <si>
    <t>FJSE6</t>
  </si>
  <si>
    <t>Sust and Engineering Srvs-L6</t>
  </si>
  <si>
    <t>21727</t>
  </si>
  <si>
    <t>FJPPS Energy Mgt System</t>
  </si>
  <si>
    <t>21728</t>
  </si>
  <si>
    <t>FJPPS Fire Prev Svcs</t>
  </si>
  <si>
    <t>21732</t>
  </si>
  <si>
    <t>FJPPS Preventive Main</t>
  </si>
  <si>
    <t>21750</t>
  </si>
  <si>
    <t>FJPPS Utilities Systems AD</t>
  </si>
  <si>
    <t>21751</t>
  </si>
  <si>
    <t>FJPPS Utilities Engineering</t>
  </si>
  <si>
    <t>21781</t>
  </si>
  <si>
    <t>FJPPS Hill Area Substation Ops</t>
  </si>
  <si>
    <t>Parking &amp; Transportation</t>
  </si>
  <si>
    <t>FTADM</t>
  </si>
  <si>
    <t>FTAD6</t>
  </si>
  <si>
    <t>Administration-L6</t>
  </si>
  <si>
    <t>23300</t>
  </si>
  <si>
    <t>FTRAN Business Services</t>
  </si>
  <si>
    <t>23301</t>
  </si>
  <si>
    <t>FTRAN Director's Office</t>
  </si>
  <si>
    <t>23302</t>
  </si>
  <si>
    <t>FTRAN Shared Services</t>
  </si>
  <si>
    <t>23303</t>
  </si>
  <si>
    <t>FTRAN Marketing</t>
  </si>
  <si>
    <t>FTENF</t>
  </si>
  <si>
    <t>Enforcement</t>
  </si>
  <si>
    <t>FTEN6</t>
  </si>
  <si>
    <t>Enforcement-L6</t>
  </si>
  <si>
    <t>23304</t>
  </si>
  <si>
    <t>FTRAN INFO SYSTEM</t>
  </si>
  <si>
    <t>23315</t>
  </si>
  <si>
    <t>FTRAN Citation Processing</t>
  </si>
  <si>
    <t>23316</t>
  </si>
  <si>
    <t>FTRAN Enforcement</t>
  </si>
  <si>
    <t>23322</t>
  </si>
  <si>
    <t>FTRAN Hearing Examiner</t>
  </si>
  <si>
    <t>FTMAI</t>
  </si>
  <si>
    <t>FTMA6</t>
  </si>
  <si>
    <t>Mail Services-L6</t>
  </si>
  <si>
    <t>21901</t>
  </si>
  <si>
    <t>FTRAN Mail Administration</t>
  </si>
  <si>
    <t>21902</t>
  </si>
  <si>
    <t>FTRAN Incom&amp;Camp Mail</t>
  </si>
  <si>
    <t>21903</t>
  </si>
  <si>
    <t>FTRAN Outgoing Mail</t>
  </si>
  <si>
    <t>21904</t>
  </si>
  <si>
    <t>FTRAN Special Services Mail</t>
  </si>
  <si>
    <t>FTMNT</t>
  </si>
  <si>
    <t>Lot Maintenance</t>
  </si>
  <si>
    <t>FTMN6</t>
  </si>
  <si>
    <t>Lot Maintenance-L6</t>
  </si>
  <si>
    <t>23317</t>
  </si>
  <si>
    <t>FTRAN Park Lot Maintenance</t>
  </si>
  <si>
    <t>FTPAR</t>
  </si>
  <si>
    <t>Permits</t>
  </si>
  <si>
    <t>FTPA6</t>
  </si>
  <si>
    <t>Permits-L6</t>
  </si>
  <si>
    <t>23318</t>
  </si>
  <si>
    <t>FTRAN Permit Services</t>
  </si>
  <si>
    <t>23321</t>
  </si>
  <si>
    <t>FTRAN Visitor Parking</t>
  </si>
  <si>
    <t>23323</t>
  </si>
  <si>
    <t>FTRAN Vehicle Access Fees</t>
  </si>
  <si>
    <t>FTPAT</t>
  </si>
  <si>
    <t>Alternative Transportation</t>
  </si>
  <si>
    <t>FTAT6</t>
  </si>
  <si>
    <t>Alternative Transportation-L6</t>
  </si>
  <si>
    <t>23345</t>
  </si>
  <si>
    <t>FTRAN Alternative Transport</t>
  </si>
  <si>
    <t>23346</t>
  </si>
  <si>
    <t>FTRAN Easy Pass</t>
  </si>
  <si>
    <t>FTPSE</t>
  </si>
  <si>
    <t>Special Events</t>
  </si>
  <si>
    <t>FTPS6</t>
  </si>
  <si>
    <t>Special Events-L6</t>
  </si>
  <si>
    <t>23319</t>
  </si>
  <si>
    <t>FTRAN Special Events</t>
  </si>
  <si>
    <t>23326</t>
  </si>
  <si>
    <t>FTRAN Attendant Parking</t>
  </si>
  <si>
    <t>23332</t>
  </si>
  <si>
    <t>FTRAN LOOP Program</t>
  </si>
  <si>
    <t>FTPTR</t>
  </si>
  <si>
    <t>Transportation</t>
  </si>
  <si>
    <t>FTPT6</t>
  </si>
  <si>
    <t>Transportation-L6</t>
  </si>
  <si>
    <t>23331</t>
  </si>
  <si>
    <t>FTRAN Transit Operations</t>
  </si>
  <si>
    <t>FUPOL</t>
  </si>
  <si>
    <t>University Police</t>
  </si>
  <si>
    <t>FUADM</t>
  </si>
  <si>
    <t>UCPD Administration</t>
  </si>
  <si>
    <t>FUAD6</t>
  </si>
  <si>
    <t>UCPD Administration-L6</t>
  </si>
  <si>
    <t>23360</t>
  </si>
  <si>
    <t>FUPOL Adm Adm &amp; Training SPO</t>
  </si>
  <si>
    <t>23361</t>
  </si>
  <si>
    <t>FUPOL Adm Information Systems</t>
  </si>
  <si>
    <t>23362</t>
  </si>
  <si>
    <t>FUPOL Adm Business Services</t>
  </si>
  <si>
    <t>23363</t>
  </si>
  <si>
    <t>FUPOL Adm Chief's Office</t>
  </si>
  <si>
    <t>FUCOM</t>
  </si>
  <si>
    <t>UCPD Community Services</t>
  </si>
  <si>
    <t>FUCO6</t>
  </si>
  <si>
    <t>UCPD Community Services-L6</t>
  </si>
  <si>
    <t>23375</t>
  </si>
  <si>
    <t>FUPOL Comm Alarms</t>
  </si>
  <si>
    <t>23376</t>
  </si>
  <si>
    <t>FUPOL Comm Card Key Access</t>
  </si>
  <si>
    <t>23377</t>
  </si>
  <si>
    <t>FUPOL Comm Crime Prevention</t>
  </si>
  <si>
    <t>23379</t>
  </si>
  <si>
    <t>FUPOL Comm Safety Programs</t>
  </si>
  <si>
    <t>23380</t>
  </si>
  <si>
    <t>FUPOL Comm Key Control</t>
  </si>
  <si>
    <t>FUOPS</t>
  </si>
  <si>
    <t>UCPD Operations</t>
  </si>
  <si>
    <t>FUOP6</t>
  </si>
  <si>
    <t>UCPD Operations-L6</t>
  </si>
  <si>
    <t>23370</t>
  </si>
  <si>
    <t>FUPOL Ops UCOP Security Srvcs</t>
  </si>
  <si>
    <t>23390</t>
  </si>
  <si>
    <t>FUPOL Ops Comm Svcs Officers</t>
  </si>
  <si>
    <t>23391</t>
  </si>
  <si>
    <t>FUPOL Ops Demonstrations</t>
  </si>
  <si>
    <t>23392</t>
  </si>
  <si>
    <t>FUPOL Ops Investigations</t>
  </si>
  <si>
    <t>23393</t>
  </si>
  <si>
    <t>FUPOL Ops Patrol</t>
  </si>
  <si>
    <t>23394</t>
  </si>
  <si>
    <t>FUPOL Ops Special Projects</t>
  </si>
  <si>
    <t>23395</t>
  </si>
  <si>
    <t>FUPOL Ops Secur Patrol Officer</t>
  </si>
  <si>
    <t>23396</t>
  </si>
  <si>
    <t>FUPOL Ops Support Services</t>
  </si>
  <si>
    <t>FUSEM</t>
  </si>
  <si>
    <t>UCPD Emergency Mgmt</t>
  </si>
  <si>
    <t>FUSE6</t>
  </si>
  <si>
    <t>UCPD Emergency Mgmt-L6</t>
  </si>
  <si>
    <t>21696</t>
  </si>
  <si>
    <t>FUPOL EM Continuity Planning</t>
  </si>
  <si>
    <t>23378</t>
  </si>
  <si>
    <t>FUPOL EM Emerg Preparedness</t>
  </si>
  <si>
    <t>LMOIH</t>
  </si>
  <si>
    <t>International House</t>
  </si>
  <si>
    <t>LMOI5</t>
  </si>
  <si>
    <t>International House-L5</t>
  </si>
  <si>
    <t>LMOI6</t>
  </si>
  <si>
    <t>International House-L6</t>
  </si>
  <si>
    <t>14800</t>
  </si>
  <si>
    <t>LMOIH Intl House Gen Ops</t>
  </si>
  <si>
    <t>VCAFO</t>
  </si>
  <si>
    <t>Admin &amp; Finance Office</t>
  </si>
  <si>
    <t>FAADA</t>
  </si>
  <si>
    <t>ADA Program Office</t>
  </si>
  <si>
    <t>FAAD6</t>
  </si>
  <si>
    <t>ADA Program Office-L6</t>
  </si>
  <si>
    <t>23152</t>
  </si>
  <si>
    <t>FAADA Program Coordination</t>
  </si>
  <si>
    <t>23155</t>
  </si>
  <si>
    <t>FAADA Gustafson Capital Proj</t>
  </si>
  <si>
    <t>FAVCO</t>
  </si>
  <si>
    <t>Admin &amp; Finance Immediate Off</t>
  </si>
  <si>
    <t>FAALL</t>
  </si>
  <si>
    <t>Adm &amp; Finance Allocation Unit</t>
  </si>
  <si>
    <t>23151</t>
  </si>
  <si>
    <t>FAVCO Adm &amp; Fin Allocation SPO</t>
  </si>
  <si>
    <t>32331</t>
  </si>
  <si>
    <t>FAVCO OE Programs</t>
  </si>
  <si>
    <t>FAINC</t>
  </si>
  <si>
    <t>Adm and Finance Other Pgms</t>
  </si>
  <si>
    <t>21685</t>
  </si>
  <si>
    <t>FAVCO BAS Immediate Office</t>
  </si>
  <si>
    <t>21686</t>
  </si>
  <si>
    <t>FAVCO Allocation Org</t>
  </si>
  <si>
    <t>32329</t>
  </si>
  <si>
    <t>FAVCO OE Program Ops</t>
  </si>
  <si>
    <t>32330</t>
  </si>
  <si>
    <t>FAVCO OE Misc</t>
  </si>
  <si>
    <t>FAOPS</t>
  </si>
  <si>
    <t>Adm &amp; Finance Operation Unit</t>
  </si>
  <si>
    <t>21410</t>
  </si>
  <si>
    <t>FAVCO Adm &amp; Finance Admin Ops</t>
  </si>
  <si>
    <t>21411</t>
  </si>
  <si>
    <t>FAVCO Adm &amp; Fin Spec Projets</t>
  </si>
  <si>
    <t>RESTO</t>
  </si>
  <si>
    <t>Sustainability Office</t>
  </si>
  <si>
    <t>REST6</t>
  </si>
  <si>
    <t>Sustainability Office-L6</t>
  </si>
  <si>
    <t>15244</t>
  </si>
  <si>
    <t>RESTO CACS</t>
  </si>
  <si>
    <t>15245</t>
  </si>
  <si>
    <t>RESTO Energy Efficiency</t>
  </si>
  <si>
    <t>21414</t>
  </si>
  <si>
    <t>RESTO Ofc of Sustainability</t>
  </si>
  <si>
    <t>21415</t>
  </si>
  <si>
    <t>RESTO Grn Campus Students</t>
  </si>
  <si>
    <t>21416</t>
  </si>
  <si>
    <t>FAVCO Business Process Mmgt</t>
  </si>
  <si>
    <t>Info Services &amp; Technology</t>
  </si>
  <si>
    <t>IZDEP</t>
  </si>
  <si>
    <t>Office of the Deputy CIO</t>
  </si>
  <si>
    <t>IZDE6</t>
  </si>
  <si>
    <t>Office of the Deputy CIO-L6</t>
  </si>
  <si>
    <t>26296</t>
  </si>
  <si>
    <t>IZDEP Production Control Ctr</t>
  </si>
  <si>
    <t>26298</t>
  </si>
  <si>
    <t>IZDEP DeCIO Mgmt</t>
  </si>
  <si>
    <t>JFAVC</t>
  </si>
  <si>
    <t>Info Svcs &amp; Tech Imm Office</t>
  </si>
  <si>
    <t>JFATH</t>
  </si>
  <si>
    <t>Info Svcs Tech_ Interc Athls</t>
  </si>
  <si>
    <t>26215</t>
  </si>
  <si>
    <t>JFAVC Interc Athletics</t>
  </si>
  <si>
    <t>JFAV6</t>
  </si>
  <si>
    <t>Info Svcs &amp; Tech Imm Office-L6</t>
  </si>
  <si>
    <t>26175</t>
  </si>
  <si>
    <t>JFAVC OCIO/IST Organiz Exp</t>
  </si>
  <si>
    <t>26176</t>
  </si>
  <si>
    <t>JFAVC Transition Team</t>
  </si>
  <si>
    <t>26178</t>
  </si>
  <si>
    <t>JFAVC CIO Special Other</t>
  </si>
  <si>
    <t>26184</t>
  </si>
  <si>
    <t>JFAVC CIO Salary Plan</t>
  </si>
  <si>
    <t>26185</t>
  </si>
  <si>
    <t>JFAVC IST Salary Provisions</t>
  </si>
  <si>
    <t>26186</t>
  </si>
  <si>
    <t>JFAVC Kuali Ready</t>
  </si>
  <si>
    <t>26190</t>
  </si>
  <si>
    <t>JFAVC Architecture &amp; Strategy</t>
  </si>
  <si>
    <t>26196</t>
  </si>
  <si>
    <t>JFAVC Fin Plan Tech Invest</t>
  </si>
  <si>
    <t>26199</t>
  </si>
  <si>
    <t>JFAVC Security, Privacy,Policy</t>
  </si>
  <si>
    <t>26205</t>
  </si>
  <si>
    <t>IZDEP Salary Plan</t>
  </si>
  <si>
    <t>26206</t>
  </si>
  <si>
    <t>IZDEP IST Bank</t>
  </si>
  <si>
    <t>26207</t>
  </si>
  <si>
    <t>IZDEP IST Budget Cuts</t>
  </si>
  <si>
    <t>26208</t>
  </si>
  <si>
    <t>IZDEP Benefits</t>
  </si>
  <si>
    <t>26210</t>
  </si>
  <si>
    <t>IZDEP DeCIO Discretionary</t>
  </si>
  <si>
    <t>26260</t>
  </si>
  <si>
    <t>JFAVC Campus Shared Svcs Fee</t>
  </si>
  <si>
    <t>26391</t>
  </si>
  <si>
    <t>JFAVC Center Digital Schlrship</t>
  </si>
  <si>
    <t>JFCAL</t>
  </si>
  <si>
    <t>Info Svcs Tech_CalNet</t>
  </si>
  <si>
    <t>26300</t>
  </si>
  <si>
    <t>JLSTP CalNet</t>
  </si>
  <si>
    <t>JFIST</t>
  </si>
  <si>
    <t>Info Svcs Tech_Other</t>
  </si>
  <si>
    <t>10093</t>
  </si>
  <si>
    <t>JFAVC Technology Program Ofc</t>
  </si>
  <si>
    <t>26177</t>
  </si>
  <si>
    <t>JFAVC IST Discretionary</t>
  </si>
  <si>
    <t>26189</t>
  </si>
  <si>
    <t>JFAVC IT Bank</t>
  </si>
  <si>
    <t>26195</t>
  </si>
  <si>
    <t>JFAVC IST Management</t>
  </si>
  <si>
    <t>26209</t>
  </si>
  <si>
    <t>IZDEP ITSM Program</t>
  </si>
  <si>
    <t>26250</t>
  </si>
  <si>
    <t>JFAVC Student Tech Council</t>
  </si>
  <si>
    <t>26285</t>
  </si>
  <si>
    <t>JFAVC Communications</t>
  </si>
  <si>
    <t>26295</t>
  </si>
  <si>
    <t>JFAVC IST Budget &amp; Planning</t>
  </si>
  <si>
    <t>26430</t>
  </si>
  <si>
    <t>JFAVC Procurement</t>
  </si>
  <si>
    <t>26431</t>
  </si>
  <si>
    <t>JFAVC BS Building Equip Mgmt</t>
  </si>
  <si>
    <t>26434</t>
  </si>
  <si>
    <t>JFAVC Billing &amp; AR</t>
  </si>
  <si>
    <t>JFSEC</t>
  </si>
  <si>
    <t>Info Svcs Tech_Security</t>
  </si>
  <si>
    <t>26179</t>
  </si>
  <si>
    <t>JFAVC Sys &amp; Network Security</t>
  </si>
  <si>
    <t>JHSSC</t>
  </si>
  <si>
    <t>Social Science Computing Lab</t>
  </si>
  <si>
    <t>JHSS6</t>
  </si>
  <si>
    <t>Social Science Computg Lab-L6</t>
  </si>
  <si>
    <t>26240</t>
  </si>
  <si>
    <t>JHSSC SSCL Administration</t>
  </si>
  <si>
    <t>26255</t>
  </si>
  <si>
    <t>JHSSC RIS Operations</t>
  </si>
  <si>
    <t>26270</t>
  </si>
  <si>
    <t>JHSSC CSM Software</t>
  </si>
  <si>
    <t>26275</t>
  </si>
  <si>
    <t>JHSSC CSM Consortium (ACS)</t>
  </si>
  <si>
    <t>JICCS</t>
  </si>
  <si>
    <t>Architectr Platform Integratn</t>
  </si>
  <si>
    <t>JIAPI</t>
  </si>
  <si>
    <t>API_Other</t>
  </si>
  <si>
    <t>26436</t>
  </si>
  <si>
    <t>JICCS CTS Budget &amp; Mgmt</t>
  </si>
  <si>
    <t>JICC6</t>
  </si>
  <si>
    <t>ArchitectrPlatformIntegratn-L6</t>
  </si>
  <si>
    <t>26227</t>
  </si>
  <si>
    <t>JICCS Content Management</t>
  </si>
  <si>
    <t>26301</t>
  </si>
  <si>
    <t>JICCS CalMail</t>
  </si>
  <si>
    <t>26302</t>
  </si>
  <si>
    <t>JICCS Infra Application Devel</t>
  </si>
  <si>
    <t>26305</t>
  </si>
  <si>
    <t>JICCS Research Hub</t>
  </si>
  <si>
    <t>26389</t>
  </si>
  <si>
    <t>JICCS CTS Salary Plan</t>
  </si>
  <si>
    <t>26426</t>
  </si>
  <si>
    <t>JICCS CalAgenda</t>
  </si>
  <si>
    <t>31671</t>
  </si>
  <si>
    <t>JICCS Software Engineering</t>
  </si>
  <si>
    <t>31679</t>
  </si>
  <si>
    <t>JICCS Enterprise Architecture</t>
  </si>
  <si>
    <t>JIEEI</t>
  </si>
  <si>
    <t>API Endpoint Eng Integration</t>
  </si>
  <si>
    <t>10090</t>
  </si>
  <si>
    <t>JICCS End Point Engineering</t>
  </si>
  <si>
    <t>26424</t>
  </si>
  <si>
    <t>JICCS Software Central</t>
  </si>
  <si>
    <t>JIINF</t>
  </si>
  <si>
    <t>API Information</t>
  </si>
  <si>
    <t>26304</t>
  </si>
  <si>
    <t>JICCS Info Mgmt &amp; Workflow</t>
  </si>
  <si>
    <t>26443</t>
  </si>
  <si>
    <t>JICCS Ticketing &amp; KB</t>
  </si>
  <si>
    <t>JIINT</t>
  </si>
  <si>
    <t>API Integration</t>
  </si>
  <si>
    <t>26235</t>
  </si>
  <si>
    <t>JICCS Web Accessibility</t>
  </si>
  <si>
    <t>26236</t>
  </si>
  <si>
    <t>JICCS IT Project Toolkit</t>
  </si>
  <si>
    <t>26303</t>
  </si>
  <si>
    <t>JICCS Drupal Services</t>
  </si>
  <si>
    <t>26306</t>
  </si>
  <si>
    <t>JICCS Open Berkeley</t>
  </si>
  <si>
    <t>26412</t>
  </si>
  <si>
    <t>JICCS Middleware Integration</t>
  </si>
  <si>
    <t>26440</t>
  </si>
  <si>
    <t>JICCS Productivity Suite</t>
  </si>
  <si>
    <t>JJCNS</t>
  </si>
  <si>
    <t>TelComm</t>
  </si>
  <si>
    <t>JJCN6</t>
  </si>
  <si>
    <t>TelComm-L6</t>
  </si>
  <si>
    <t>26361</t>
  </si>
  <si>
    <t>JJCNS Network Admin</t>
  </si>
  <si>
    <t>26367</t>
  </si>
  <si>
    <t>JJCNS Shared Services</t>
  </si>
  <si>
    <t>26368</t>
  </si>
  <si>
    <t>JJCNS Data Engineering</t>
  </si>
  <si>
    <t>26369</t>
  </si>
  <si>
    <t>JJCNS Firewall Service</t>
  </si>
  <si>
    <t>26371</t>
  </si>
  <si>
    <t>JJCNS Network Wireless Sales</t>
  </si>
  <si>
    <t>26388</t>
  </si>
  <si>
    <t>JJCNS Telecom Salary Pool</t>
  </si>
  <si>
    <t>JJDNR</t>
  </si>
  <si>
    <t>TelComm_Data Network</t>
  </si>
  <si>
    <t>26356</t>
  </si>
  <si>
    <t>JJCNS Network Operations</t>
  </si>
  <si>
    <t>26363</t>
  </si>
  <si>
    <t>JJCNS Core</t>
  </si>
  <si>
    <t>26364</t>
  </si>
  <si>
    <t>JJCNS Riser</t>
  </si>
  <si>
    <t>26365</t>
  </si>
  <si>
    <t>JJCNS Station</t>
  </si>
  <si>
    <t>26384</t>
  </si>
  <si>
    <t>JJCNS AirBears</t>
  </si>
  <si>
    <t>JJTEL</t>
  </si>
  <si>
    <t>TelComm_Other</t>
  </si>
  <si>
    <t>26337</t>
  </si>
  <si>
    <t>JJCNS Cellular</t>
  </si>
  <si>
    <t>26359</t>
  </si>
  <si>
    <t>JJCNS Premise Wiring</t>
  </si>
  <si>
    <t>26366</t>
  </si>
  <si>
    <t>JJCNS Telecom Customer Care</t>
  </si>
  <si>
    <t>26374</t>
  </si>
  <si>
    <t>JJCNS Emergency Communications</t>
  </si>
  <si>
    <t>26387</t>
  </si>
  <si>
    <t>JJCNS Telecom Budget &amp; Mgmt</t>
  </si>
  <si>
    <t>JJVOI</t>
  </si>
  <si>
    <t>TelComm_Voice</t>
  </si>
  <si>
    <t>26360</t>
  </si>
  <si>
    <t>JJCNS Voice Installation</t>
  </si>
  <si>
    <t>26375</t>
  </si>
  <si>
    <t>JJCNS Voice Infrast Dial Tone</t>
  </si>
  <si>
    <t>26376</t>
  </si>
  <si>
    <t>JJCNS Res Halls Telecom</t>
  </si>
  <si>
    <t>26377</t>
  </si>
  <si>
    <t>JJCNS Voice Mail</t>
  </si>
  <si>
    <t>26378</t>
  </si>
  <si>
    <t>JJCNS Domestic Long Dis &amp; Loca</t>
  </si>
  <si>
    <t>26379</t>
  </si>
  <si>
    <t>JJCNS Voice Equip</t>
  </si>
  <si>
    <t>26380</t>
  </si>
  <si>
    <t>JJCNS International Call Usage</t>
  </si>
  <si>
    <t>26381</t>
  </si>
  <si>
    <t>JJCNS DSL Remote Access</t>
  </si>
  <si>
    <t>26382</t>
  </si>
  <si>
    <t>JJCNS Voice Features</t>
  </si>
  <si>
    <t>26383</t>
  </si>
  <si>
    <t>JJCNS Sports Broadcasting</t>
  </si>
  <si>
    <t>JKASD</t>
  </si>
  <si>
    <t>Administrative IT Solutions</t>
  </si>
  <si>
    <t>JKADM</t>
  </si>
  <si>
    <t>Admin IT Solutions_Other</t>
  </si>
  <si>
    <t>26161</t>
  </si>
  <si>
    <t>JKASD ASD Recharge</t>
  </si>
  <si>
    <t>26165</t>
  </si>
  <si>
    <t>JKASD BFS</t>
  </si>
  <si>
    <t>26166</t>
  </si>
  <si>
    <t>JKASD HCM</t>
  </si>
  <si>
    <t>26170</t>
  </si>
  <si>
    <t>JKASD KRONOS</t>
  </si>
  <si>
    <t>26174</t>
  </si>
  <si>
    <t>JKASD EAS Salary Plan</t>
  </si>
  <si>
    <t>26345</t>
  </si>
  <si>
    <t>JKASD Budget &amp; Finance Mgmt</t>
  </si>
  <si>
    <t>26346</t>
  </si>
  <si>
    <t>JKASD ServiceNow</t>
  </si>
  <si>
    <t>26405</t>
  </si>
  <si>
    <t>JKASD SIS Technical Services</t>
  </si>
  <si>
    <t>26407</t>
  </si>
  <si>
    <t>JKASD CARS</t>
  </si>
  <si>
    <t>31682</t>
  </si>
  <si>
    <t>JKASD Admin Solutions</t>
  </si>
  <si>
    <t>31690</t>
  </si>
  <si>
    <t>JKASD Payroll</t>
  </si>
  <si>
    <t>JLSTP</t>
  </si>
  <si>
    <t>Enterprise Data Services</t>
  </si>
  <si>
    <t>JLDBS</t>
  </si>
  <si>
    <t>Enterprise Database Svcs</t>
  </si>
  <si>
    <t>26318</t>
  </si>
  <si>
    <t>JLSTP Database Services</t>
  </si>
  <si>
    <t>26322</t>
  </si>
  <si>
    <t>JLSTP DB Storage/Backups</t>
  </si>
  <si>
    <t>26323</t>
  </si>
  <si>
    <t>JLSTP SQL Server Serivce</t>
  </si>
  <si>
    <t>26324</t>
  </si>
  <si>
    <t>JLSTP OpenSource Service</t>
  </si>
  <si>
    <t>26397</t>
  </si>
  <si>
    <t>JLSTP Database BFS</t>
  </si>
  <si>
    <t>26398</t>
  </si>
  <si>
    <t>JLSTP Database HCM</t>
  </si>
  <si>
    <t>26399</t>
  </si>
  <si>
    <t>JLSTP Database Student</t>
  </si>
  <si>
    <t>26400</t>
  </si>
  <si>
    <t>JLSTP Database BAIRS</t>
  </si>
  <si>
    <t>26403</t>
  </si>
  <si>
    <t>JLSTP Oracle Service</t>
  </si>
  <si>
    <t>JLEDS</t>
  </si>
  <si>
    <t>Enterprise Data_Other</t>
  </si>
  <si>
    <t>26320</t>
  </si>
  <si>
    <t>JLSTP Enterprise Data SP</t>
  </si>
  <si>
    <t>JLEDW</t>
  </si>
  <si>
    <t>Enterprise Data Warehouse</t>
  </si>
  <si>
    <t>26237</t>
  </si>
  <si>
    <t>JLSTP EDW Data Integration Svs</t>
  </si>
  <si>
    <t>26238</t>
  </si>
  <si>
    <t>JLSTP EDW Cal Answers</t>
  </si>
  <si>
    <t>26239</t>
  </si>
  <si>
    <t>JLSTP EDW BAIRS</t>
  </si>
  <si>
    <t>26321</t>
  </si>
  <si>
    <t>JLSTP EDW Development</t>
  </si>
  <si>
    <t>26332</t>
  </si>
  <si>
    <t>JLSTP ETL Data Warehouse</t>
  </si>
  <si>
    <t>26395</t>
  </si>
  <si>
    <t>JLSTP Business Intelligence</t>
  </si>
  <si>
    <t>JLST6</t>
  </si>
  <si>
    <t>Enterprise Data Services-L6</t>
  </si>
  <si>
    <t>26396</t>
  </si>
  <si>
    <t>JLSTP eBus &amp; Storefront</t>
  </si>
  <si>
    <t>26401</t>
  </si>
  <si>
    <t>JLSTP Database Cal Plan</t>
  </si>
  <si>
    <t>26402</t>
  </si>
  <si>
    <t>JLSTP Database BearBuy</t>
  </si>
  <si>
    <t>26404</t>
  </si>
  <si>
    <t>JLSTP ETL and BI Operations</t>
  </si>
  <si>
    <t>JNWWS</t>
  </si>
  <si>
    <t>Infrastructure Services</t>
  </si>
  <si>
    <t>JNINF</t>
  </si>
  <si>
    <t>Infrastructure_Other</t>
  </si>
  <si>
    <t>25421</t>
  </si>
  <si>
    <t>JNWWS Citrix</t>
  </si>
  <si>
    <t>25422</t>
  </si>
  <si>
    <t>JNWWS Active Directory</t>
  </si>
  <si>
    <t>25423</t>
  </si>
  <si>
    <t>JNWWS Budget Mgmt</t>
  </si>
  <si>
    <t>25431</t>
  </si>
  <si>
    <t>JNWWS External Hosting</t>
  </si>
  <si>
    <t>25432</t>
  </si>
  <si>
    <t>JNWWS Calshare</t>
  </si>
  <si>
    <t>25433</t>
  </si>
  <si>
    <t>JNWWS Web Hosting</t>
  </si>
  <si>
    <t>25434</t>
  </si>
  <si>
    <t>JNWWS System Administration</t>
  </si>
  <si>
    <t>26299</t>
  </si>
  <si>
    <t>JNWWS Business Continuity</t>
  </si>
  <si>
    <t>26311</t>
  </si>
  <si>
    <t>JNWWS Mainframe</t>
  </si>
  <si>
    <t>26327</t>
  </si>
  <si>
    <t>JNWWS Backup</t>
  </si>
  <si>
    <t>26328</t>
  </si>
  <si>
    <t>JNWWS Storage</t>
  </si>
  <si>
    <t>26329</t>
  </si>
  <si>
    <t>JNWWS Unix</t>
  </si>
  <si>
    <t>26330</t>
  </si>
  <si>
    <t>JNWWS Platforms Infrastructure</t>
  </si>
  <si>
    <t>26334</t>
  </si>
  <si>
    <t>JNWWS Data Center</t>
  </si>
  <si>
    <t>26370</t>
  </si>
  <si>
    <t>JNWWS Production Control</t>
  </si>
  <si>
    <t>JNPAS</t>
  </si>
  <si>
    <t>Infrastructure_Platform As Svc</t>
  </si>
  <si>
    <t>25429</t>
  </si>
  <si>
    <t>JNWWS Blade Service</t>
  </si>
  <si>
    <t>26191</t>
  </si>
  <si>
    <t>JNWWS Virtual Machine ESX</t>
  </si>
  <si>
    <t>26192</t>
  </si>
  <si>
    <t>JNWWS Virtual Machine Base</t>
  </si>
  <si>
    <t>26193</t>
  </si>
  <si>
    <t>JNWWS Virtual Machine Storage</t>
  </si>
  <si>
    <t>JNSYS</t>
  </si>
  <si>
    <t>Infrastructure_Sys Support</t>
  </si>
  <si>
    <t>26261</t>
  </si>
  <si>
    <t>JNWWS Windows System Support</t>
  </si>
  <si>
    <t>26309</t>
  </si>
  <si>
    <t>JNWWS Unix System Support</t>
  </si>
  <si>
    <t>JNWW6</t>
  </si>
  <si>
    <t>Platform Services-L6</t>
  </si>
  <si>
    <t>26297</t>
  </si>
  <si>
    <t>JNWWS Platforms Salary Pool</t>
  </si>
  <si>
    <t>26429</t>
  </si>
  <si>
    <t>JNWWS Andrew File System (AFS)</t>
  </si>
  <si>
    <t>VREAS</t>
  </si>
  <si>
    <t>Student Information Systems</t>
  </si>
  <si>
    <t>VREA6</t>
  </si>
  <si>
    <t>Student Information Systems-L6</t>
  </si>
  <si>
    <t>26460</t>
  </si>
  <si>
    <t>VRIST SIS Budget and Mgmt</t>
  </si>
  <si>
    <t>26461</t>
  </si>
  <si>
    <t>VRIST SIS Technical</t>
  </si>
  <si>
    <t>26462</t>
  </si>
  <si>
    <t>VRIST SIS Service Design</t>
  </si>
  <si>
    <t>26463</t>
  </si>
  <si>
    <t>VRIST SIS Support Services</t>
  </si>
  <si>
    <t>VRMGT</t>
  </si>
  <si>
    <t>IST Admin</t>
  </si>
  <si>
    <t>VRMG6</t>
  </si>
  <si>
    <t>IST Admin-L6</t>
  </si>
  <si>
    <t>26187</t>
  </si>
  <si>
    <t>VRIST Cell Tower</t>
  </si>
  <si>
    <t>26200</t>
  </si>
  <si>
    <t>VRIST Allocations</t>
  </si>
  <si>
    <t>VCEI3</t>
  </si>
  <si>
    <t>Equity &amp; Inclusion Div</t>
  </si>
  <si>
    <t>BBEQI</t>
  </si>
  <si>
    <t>E&amp;I Immediate Office</t>
  </si>
  <si>
    <t>BBEQ5</t>
  </si>
  <si>
    <t>E&amp;I Immediate Office-L5</t>
  </si>
  <si>
    <t>BBEQ6</t>
  </si>
  <si>
    <t>E&amp;I Immediate Office-L6</t>
  </si>
  <si>
    <t>30304</t>
  </si>
  <si>
    <t>BBEQI Cluster Support</t>
  </si>
  <si>
    <t>30315</t>
  </si>
  <si>
    <t>BBEQI Off Misc Projects</t>
  </si>
  <si>
    <t>30317</t>
  </si>
  <si>
    <t>BBEQI Off General</t>
  </si>
  <si>
    <t>30318</t>
  </si>
  <si>
    <t>BBEQI Off Admin</t>
  </si>
  <si>
    <t>30322</t>
  </si>
  <si>
    <t>BBEQI E &amp; I Adm Services</t>
  </si>
  <si>
    <t>30323</t>
  </si>
  <si>
    <t>BBEQI Undergrd Ed Reserves</t>
  </si>
  <si>
    <t>31649</t>
  </si>
  <si>
    <t>BBEQI Div'rsty Rsrch Initative</t>
  </si>
  <si>
    <t>31720</t>
  </si>
  <si>
    <t>BBEQI E&amp;I Operations</t>
  </si>
  <si>
    <t>31721</t>
  </si>
  <si>
    <t>BBEQI Salary Provisions</t>
  </si>
  <si>
    <t>31722</t>
  </si>
  <si>
    <t>BBEQI E&amp;I Commitments</t>
  </si>
  <si>
    <t>31723</t>
  </si>
  <si>
    <t>BBEQI Chanc Award Adv Inst Exc</t>
  </si>
  <si>
    <t>31725</t>
  </si>
  <si>
    <t>BBEQI E&amp;I Faculty Mentoring</t>
  </si>
  <si>
    <t>BIMUS</t>
  </si>
  <si>
    <t>Young Musicians Program</t>
  </si>
  <si>
    <t>BIMU5</t>
  </si>
  <si>
    <t>Young Musicians Program-L5</t>
  </si>
  <si>
    <t>BIMU6</t>
  </si>
  <si>
    <t>Young Musicians Program-L6</t>
  </si>
  <si>
    <t>17921</t>
  </si>
  <si>
    <t>BIMUS Young Musicians Gen Ops</t>
  </si>
  <si>
    <t>17922</t>
  </si>
  <si>
    <t>BIMUS Participant Exp</t>
  </si>
  <si>
    <t>17923</t>
  </si>
  <si>
    <t>BIMUS Development</t>
  </si>
  <si>
    <t>17925</t>
  </si>
  <si>
    <t>BIMUS Special Events</t>
  </si>
  <si>
    <t>BLOPP</t>
  </si>
  <si>
    <t>Graduate Diversity Program</t>
  </si>
  <si>
    <t>BLOP5</t>
  </si>
  <si>
    <t>Graduate Diversity Program-L5</t>
  </si>
  <si>
    <t>BLOP6</t>
  </si>
  <si>
    <t>Graduate Diversity Program-L6</t>
  </si>
  <si>
    <t>26065</t>
  </si>
  <si>
    <t>BLOPP Grad Opport Prog Gen Ops</t>
  </si>
  <si>
    <t>26066</t>
  </si>
  <si>
    <t>BLOPP Grad Opport Summer Prog</t>
  </si>
  <si>
    <t>26068</t>
  </si>
  <si>
    <t>BLOPP Grad Opport Visit Day</t>
  </si>
  <si>
    <t>26072</t>
  </si>
  <si>
    <t>BLOPP Grad Opport Student Svcs</t>
  </si>
  <si>
    <t>26073</t>
  </si>
  <si>
    <t>BLOPP Grad Opport Outreach</t>
  </si>
  <si>
    <t>BVHDR</t>
  </si>
  <si>
    <t>HIFIS Haas Institute</t>
  </si>
  <si>
    <t>BVHD5</t>
  </si>
  <si>
    <t>HIFIS Haas Institute-L5</t>
  </si>
  <si>
    <t>BVHD6</t>
  </si>
  <si>
    <t>30750</t>
  </si>
  <si>
    <t>BVHDR Admin / Operations</t>
  </si>
  <si>
    <t>30751</t>
  </si>
  <si>
    <t>BVHDR Research</t>
  </si>
  <si>
    <t>BXPPD</t>
  </si>
  <si>
    <t>Pres Postdoc Fellowship Prog</t>
  </si>
  <si>
    <t>BXPP5</t>
  </si>
  <si>
    <t>Pres Postdoc Fellowship Prg-L5</t>
  </si>
  <si>
    <t>BXPP6</t>
  </si>
  <si>
    <t>Pres Postdoc Fellowship Prg-L6</t>
  </si>
  <si>
    <t>31715</t>
  </si>
  <si>
    <t>BXPPD Pres Postdoc Program Ops</t>
  </si>
  <si>
    <t>31716</t>
  </si>
  <si>
    <t>BXPPD Pres Postdoc Fellowships</t>
  </si>
  <si>
    <t>31724</t>
  </si>
  <si>
    <t>BXPPD Faculty &amp; Postdoc Progms</t>
  </si>
  <si>
    <t>UIAPA</t>
  </si>
  <si>
    <t>Ctr Educational Partnerships</t>
  </si>
  <si>
    <t>UIADM</t>
  </si>
  <si>
    <t>CEP Administration</t>
  </si>
  <si>
    <t>UIAD6</t>
  </si>
  <si>
    <t>CEP Administration-L6</t>
  </si>
  <si>
    <t>10150</t>
  </si>
  <si>
    <t>UIAPA SUP General Ops</t>
  </si>
  <si>
    <t>10151</t>
  </si>
  <si>
    <t>UIAPA SUP Program Support</t>
  </si>
  <si>
    <t>10152</t>
  </si>
  <si>
    <t>UIAPA CEO Break the Cycle</t>
  </si>
  <si>
    <t>17853</t>
  </si>
  <si>
    <t>UIAPA Adm General</t>
  </si>
  <si>
    <t>17854</t>
  </si>
  <si>
    <t>UIAPA Adm Special Projects</t>
  </si>
  <si>
    <t>17855</t>
  </si>
  <si>
    <t>UIAPA Adm Yield Activities</t>
  </si>
  <si>
    <t>31175</t>
  </si>
  <si>
    <t>UIAPA ADM Systems &amp; Evaluation</t>
  </si>
  <si>
    <t>31176</t>
  </si>
  <si>
    <t>UIAPA CEP Various Donors</t>
  </si>
  <si>
    <t>31177</t>
  </si>
  <si>
    <t>UIAPA CAL PREP</t>
  </si>
  <si>
    <t>UICCT</t>
  </si>
  <si>
    <t>College Transfer Pgm</t>
  </si>
  <si>
    <t>UICC6</t>
  </si>
  <si>
    <t>College Transfer Pgm-L6</t>
  </si>
  <si>
    <t>17857</t>
  </si>
  <si>
    <t>UIAPA CC Transfer General</t>
  </si>
  <si>
    <t>17858</t>
  </si>
  <si>
    <t>UIAPA CC Transfer Center</t>
  </si>
  <si>
    <t>17859</t>
  </si>
  <si>
    <t>UIAPA CC Transfer Alliance</t>
  </si>
  <si>
    <t>UIDES</t>
  </si>
  <si>
    <t>CEP Destination College-L6</t>
  </si>
  <si>
    <t>UIDE6</t>
  </si>
  <si>
    <t>17856</t>
  </si>
  <si>
    <t>UIAPA Destination: College</t>
  </si>
  <si>
    <t>UIEAR</t>
  </si>
  <si>
    <t>CEP Early Academic Outreach Pg</t>
  </si>
  <si>
    <t>UIEA6</t>
  </si>
  <si>
    <t>CEP Early Acdmic Outrch Pg-L6</t>
  </si>
  <si>
    <t>17860</t>
  </si>
  <si>
    <t>UIAPA EAOP General</t>
  </si>
  <si>
    <t>17862</t>
  </si>
  <si>
    <t>UIAPA HS Concurrent Enroll</t>
  </si>
  <si>
    <t>17863</t>
  </si>
  <si>
    <t>UIAPA HS School Site Coord</t>
  </si>
  <si>
    <t>17864</t>
  </si>
  <si>
    <t>UIAPA PACE General</t>
  </si>
  <si>
    <t>17866</t>
  </si>
  <si>
    <t>UIAPA HS2 School Site Coord</t>
  </si>
  <si>
    <t>17868</t>
  </si>
  <si>
    <t>UIAPA HS3 Concurrent Enroll</t>
  </si>
  <si>
    <t>17873</t>
  </si>
  <si>
    <t>UIAPA MS1 Sat College</t>
  </si>
  <si>
    <t>17909</t>
  </si>
  <si>
    <t>UIAPA EC Test Preparation</t>
  </si>
  <si>
    <t>17912</t>
  </si>
  <si>
    <t>UIAPA EC East Contra Gen</t>
  </si>
  <si>
    <t>18000</t>
  </si>
  <si>
    <t>UIAPA Advising Coord General</t>
  </si>
  <si>
    <t>18003</t>
  </si>
  <si>
    <t>UIAPA ADV Campus Tours</t>
  </si>
  <si>
    <t>18005</t>
  </si>
  <si>
    <t>UIAPA ADV Coll Make It Happ</t>
  </si>
  <si>
    <t>18021</t>
  </si>
  <si>
    <t>UIAPA ACA Summer Sessions</t>
  </si>
  <si>
    <t>18024</t>
  </si>
  <si>
    <t>UIAPA ACA Pre College Academy</t>
  </si>
  <si>
    <t>18030</t>
  </si>
  <si>
    <t>UIAPA ACA SAT Academy</t>
  </si>
  <si>
    <t>18031</t>
  </si>
  <si>
    <t>UIAPA ACA Test Prep-Other</t>
  </si>
  <si>
    <t>18050</t>
  </si>
  <si>
    <t>UIAPA SJ College Visits</t>
  </si>
  <si>
    <t>UIEBC</t>
  </si>
  <si>
    <t>CEP East Bay Consortium</t>
  </si>
  <si>
    <t>UIEB6</t>
  </si>
  <si>
    <t>CEP East Bay Consortium-L6</t>
  </si>
  <si>
    <t>17826</t>
  </si>
  <si>
    <t>UIAPA East Bay Consortium</t>
  </si>
  <si>
    <t>UIGUI</t>
  </si>
  <si>
    <t>CEP Educ Guidance Center</t>
  </si>
  <si>
    <t>UIGU6</t>
  </si>
  <si>
    <t>CEP Educ Guidance Center-L6</t>
  </si>
  <si>
    <t>17913</t>
  </si>
  <si>
    <t>UIAPA EGC Bear Week</t>
  </si>
  <si>
    <t>17914</t>
  </si>
  <si>
    <t>UIAPA EGC General</t>
  </si>
  <si>
    <t>UIPTE</t>
  </si>
  <si>
    <t>CEP Puente Project</t>
  </si>
  <si>
    <t>UIPT6</t>
  </si>
  <si>
    <t>CEP Puente Project-L6</t>
  </si>
  <si>
    <t>31178</t>
  </si>
  <si>
    <t>UIAPA Puente Project</t>
  </si>
  <si>
    <t>UIUMS</t>
  </si>
  <si>
    <t>CEP Upward Bound Math_Science</t>
  </si>
  <si>
    <t>UIUM6</t>
  </si>
  <si>
    <t>CEP Upwrd Bounnd Math_Sci-L6</t>
  </si>
  <si>
    <t>17919</t>
  </si>
  <si>
    <t>UIAPA UBMS Math/Science AY</t>
  </si>
  <si>
    <t>17920</t>
  </si>
  <si>
    <t>UIAPA UBMS Math/Science Summer</t>
  </si>
  <si>
    <t>UIUPB</t>
  </si>
  <si>
    <t>CEP Upward Bound Program</t>
  </si>
  <si>
    <t>UIUP6</t>
  </si>
  <si>
    <t>CEP Upward Bound Program-L6</t>
  </si>
  <si>
    <t>17915</t>
  </si>
  <si>
    <t>UIAPA UB Academic Year</t>
  </si>
  <si>
    <t>17916</t>
  </si>
  <si>
    <t>UIAPA UB Summer</t>
  </si>
  <si>
    <t>17917</t>
  </si>
  <si>
    <t>UIAPA UB Various Donors Stu</t>
  </si>
  <si>
    <t>17918</t>
  </si>
  <si>
    <t>UIAPA UB Various Donors Gen</t>
  </si>
  <si>
    <t>UQMSC</t>
  </si>
  <si>
    <t>UQMSC Campus Climate</t>
  </si>
  <si>
    <t>UQMS5</t>
  </si>
  <si>
    <t>Campus Climate-L5</t>
  </si>
  <si>
    <t>UQMS6</t>
  </si>
  <si>
    <t>Campus Climate-L6</t>
  </si>
  <si>
    <t>20797</t>
  </si>
  <si>
    <t>UQMSC MultiCultural Comm Ctr</t>
  </si>
  <si>
    <t>20798</t>
  </si>
  <si>
    <t>UQMSC MC Reserves</t>
  </si>
  <si>
    <t>20801</t>
  </si>
  <si>
    <t>UQMSC MSGC Administration</t>
  </si>
  <si>
    <t>20802</t>
  </si>
  <si>
    <t>UQMSC Dev SGRP</t>
  </si>
  <si>
    <t>20804</t>
  </si>
  <si>
    <t>UQMSC Dev General Items</t>
  </si>
  <si>
    <t>20807</t>
  </si>
  <si>
    <t>UQMSC Stdt Group Reserve</t>
  </si>
  <si>
    <t>20809</t>
  </si>
  <si>
    <t>UQMSC Native Am Student Dev</t>
  </si>
  <si>
    <t>20812</t>
  </si>
  <si>
    <t>UQMSC Stdt Grp Immigrant Agend</t>
  </si>
  <si>
    <t>20813</t>
  </si>
  <si>
    <t>UQMSC General Operation</t>
  </si>
  <si>
    <t>20815</t>
  </si>
  <si>
    <t>UQMSC Afr Am Student Dev</t>
  </si>
  <si>
    <t>20819</t>
  </si>
  <si>
    <t>UQMSC APAm Student Dev</t>
  </si>
  <si>
    <t>20823</t>
  </si>
  <si>
    <t>UQMSC ChLn Student Dev</t>
  </si>
  <si>
    <t>21395</t>
  </si>
  <si>
    <t>UQMSC WRC SHAPE</t>
  </si>
  <si>
    <t>21396</t>
  </si>
  <si>
    <t>UQMSC Sexual Violence Educ</t>
  </si>
  <si>
    <t>21397</t>
  </si>
  <si>
    <t>UQMSC Women's Programs</t>
  </si>
  <si>
    <t>21398</t>
  </si>
  <si>
    <t>UQMSC Gen Eq Resource Ctr Admn</t>
  </si>
  <si>
    <t>21399</t>
  </si>
  <si>
    <t>UQMSC LGBTQ Programs</t>
  </si>
  <si>
    <t>26067</t>
  </si>
  <si>
    <t>UQMSC American Indian Grad Prg</t>
  </si>
  <si>
    <t>31790</t>
  </si>
  <si>
    <t>UQMSC Cross Cult Student Dev</t>
  </si>
  <si>
    <t>31835</t>
  </si>
  <si>
    <t>BESDI Staff Diversity Operatns</t>
  </si>
  <si>
    <t>UXDSP</t>
  </si>
  <si>
    <t>Disabled Students Program</t>
  </si>
  <si>
    <t>UXDS5</t>
  </si>
  <si>
    <t>Disabled Students Program-L5</t>
  </si>
  <si>
    <t>UXDS6</t>
  </si>
  <si>
    <t>Disabled Student Programs-L6</t>
  </si>
  <si>
    <t>20737</t>
  </si>
  <si>
    <t>UXDSP DSP TRIO Program</t>
  </si>
  <si>
    <t>20738</t>
  </si>
  <si>
    <t>UXDSP DSP Residence Program</t>
  </si>
  <si>
    <t>20739</t>
  </si>
  <si>
    <t>UXDSP DSP Reserves</t>
  </si>
  <si>
    <t>20740</t>
  </si>
  <si>
    <t>UXDSP DSP Office Adm</t>
  </si>
  <si>
    <t>20742</t>
  </si>
  <si>
    <t>UXDSP DSP General</t>
  </si>
  <si>
    <t>20746</t>
  </si>
  <si>
    <t>UXDSP DSP Proctored Accommodat</t>
  </si>
  <si>
    <t>20751</t>
  </si>
  <si>
    <t>UXDSP DSP Workability-IV Progr</t>
  </si>
  <si>
    <t>31843</t>
  </si>
  <si>
    <t>UXDSP DSP Student Services</t>
  </si>
  <si>
    <t>UXPAX</t>
  </si>
  <si>
    <t>DSP Auxiliary Services</t>
  </si>
  <si>
    <t>UXPX6</t>
  </si>
  <si>
    <t>DSP Auxiliary Services-L6</t>
  </si>
  <si>
    <t>20752</t>
  </si>
  <si>
    <t>UXDSP DSP Aux Services Gen</t>
  </si>
  <si>
    <t>20761</t>
  </si>
  <si>
    <t>UXDSP DSP Aux Notetakers</t>
  </si>
  <si>
    <t>20764</t>
  </si>
  <si>
    <t>UXDSP DSP ARRA Employment Prog</t>
  </si>
  <si>
    <t>31844</t>
  </si>
  <si>
    <t>UXDSP DSP Aux Alt Media</t>
  </si>
  <si>
    <t>31845</t>
  </si>
  <si>
    <t>UXDSP DSP Aux Mobility Assts</t>
  </si>
  <si>
    <t>31846</t>
  </si>
  <si>
    <t>USDSP DSP Aux Captioning</t>
  </si>
  <si>
    <t>ZCEEE</t>
  </si>
  <si>
    <t>Ctr for Ed EquityandExcellence</t>
  </si>
  <si>
    <t>ZCEE5</t>
  </si>
  <si>
    <t>Ctr for Ed EquityandExcell-L5</t>
  </si>
  <si>
    <t>ZCEE6</t>
  </si>
  <si>
    <t>Ctr for Ed EquityandExcell-L6</t>
  </si>
  <si>
    <t>11388</t>
  </si>
  <si>
    <t>UNSLA Core Operations</t>
  </si>
  <si>
    <t>11389</t>
  </si>
  <si>
    <t>ZCEEE Cal NERDS General</t>
  </si>
  <si>
    <t>20380</t>
  </si>
  <si>
    <t>ZCEEE McNair General</t>
  </si>
  <si>
    <t>20381</t>
  </si>
  <si>
    <t>ZCEEE POSSE General</t>
  </si>
  <si>
    <t>20383</t>
  </si>
  <si>
    <t>ZCEEE Miller General</t>
  </si>
  <si>
    <t>20384</t>
  </si>
  <si>
    <t>UNSLA AADMS Other</t>
  </si>
  <si>
    <t>20386</t>
  </si>
  <si>
    <t>ZCEEE Student Supp Srvcs Gen</t>
  </si>
  <si>
    <t>20387</t>
  </si>
  <si>
    <t>UNSLA AADSS Other</t>
  </si>
  <si>
    <t>20452</t>
  </si>
  <si>
    <t>ZCEEE Undocumented Stu Prog</t>
  </si>
  <si>
    <t>20455</t>
  </si>
  <si>
    <t>ZCEEE EOP General</t>
  </si>
  <si>
    <t>30770</t>
  </si>
  <si>
    <t>ZCEEE Sage General</t>
  </si>
  <si>
    <t>31110</t>
  </si>
  <si>
    <t>ZCEEE Centers Admin</t>
  </si>
  <si>
    <t>31112</t>
  </si>
  <si>
    <t>ZCEEE Veterans</t>
  </si>
  <si>
    <t>31113</t>
  </si>
  <si>
    <t>ZCEEE CAL Independent Scholars</t>
  </si>
  <si>
    <t>31114</t>
  </si>
  <si>
    <t>ZCEEE Basic Needs Security</t>
  </si>
  <si>
    <t>31115</t>
  </si>
  <si>
    <t>ZCEEE Transfer General Ops</t>
  </si>
  <si>
    <t>31117</t>
  </si>
  <si>
    <t>ZCEEE Underground Scholars</t>
  </si>
  <si>
    <t>31118</t>
  </si>
  <si>
    <t>ZCEEE Stude Equity and Success</t>
  </si>
  <si>
    <t>31120</t>
  </si>
  <si>
    <t>ZCEEE Reentry General Ops</t>
  </si>
  <si>
    <t>31121</t>
  </si>
  <si>
    <t>ZCEEE Reentry Other</t>
  </si>
  <si>
    <t>31125</t>
  </si>
  <si>
    <t>ZCEEE Student Parent General</t>
  </si>
  <si>
    <t>31126</t>
  </si>
  <si>
    <t>ZCEEE Student Parent Other</t>
  </si>
  <si>
    <t>Finance</t>
  </si>
  <si>
    <t>ABCFI</t>
  </si>
  <si>
    <t>Finance Immediate Office</t>
  </si>
  <si>
    <t>ABCF5</t>
  </si>
  <si>
    <t>Finance Immediate Office-L5</t>
  </si>
  <si>
    <t>ABCF6</t>
  </si>
  <si>
    <t>Finance Immediate Office-L6</t>
  </si>
  <si>
    <t>10070</t>
  </si>
  <si>
    <t>ABCFI Finance Communications</t>
  </si>
  <si>
    <t>31650</t>
  </si>
  <si>
    <t>ABCFI Finance Immediate Office</t>
  </si>
  <si>
    <t>31651</t>
  </si>
  <si>
    <t>ABCFI Allocation Org</t>
  </si>
  <si>
    <t>Fin Planning Analysis</t>
  </si>
  <si>
    <t>ACBUD</t>
  </si>
  <si>
    <t>Budget Office</t>
  </si>
  <si>
    <t>ACBU6</t>
  </si>
  <si>
    <t>Budget Office-L6</t>
  </si>
  <si>
    <t>10045</t>
  </si>
  <si>
    <t>ACBUD ABRPB Immed Office</t>
  </si>
  <si>
    <t>10047</t>
  </si>
  <si>
    <t>ACBUD Financial Systems</t>
  </si>
  <si>
    <t>10060</t>
  </si>
  <si>
    <t>ACBUD Budget Office</t>
  </si>
  <si>
    <t>ADPAO</t>
  </si>
  <si>
    <t>Planning &amp; Analysis Office</t>
  </si>
  <si>
    <t>ADPA6</t>
  </si>
  <si>
    <t>Planning &amp; Analysis Office-L6</t>
  </si>
  <si>
    <t>10075</t>
  </si>
  <si>
    <t>ADPAO Planning &amp; Analysis</t>
  </si>
  <si>
    <t>19500</t>
  </si>
  <si>
    <t>ADPAO OSR Operations</t>
  </si>
  <si>
    <t>19501</t>
  </si>
  <si>
    <t>ADPAO OSR Projects/Surveys</t>
  </si>
  <si>
    <t>AGSPC</t>
  </si>
  <si>
    <t>Space and Capital Resources</t>
  </si>
  <si>
    <t>AGSP6</t>
  </si>
  <si>
    <t>Space and Capital Resources-L6</t>
  </si>
  <si>
    <t>10120</t>
  </si>
  <si>
    <t>AGSPC Space and Capital Resrcs</t>
  </si>
  <si>
    <t>10121</t>
  </si>
  <si>
    <t>AGSPC Provision Rep Alt Mov</t>
  </si>
  <si>
    <t>BJSPM</t>
  </si>
  <si>
    <t>Financial Systems</t>
  </si>
  <si>
    <t>BJSP6</t>
  </si>
  <si>
    <t>Strategic Program Mgt-L6</t>
  </si>
  <si>
    <t>31656</t>
  </si>
  <si>
    <t>BJSPM Strategic Program Core</t>
  </si>
  <si>
    <t>31657</t>
  </si>
  <si>
    <t>BJSPM CalPlanning Operations</t>
  </si>
  <si>
    <t>31658</t>
  </si>
  <si>
    <t>BJSPM Financial BI Ops</t>
  </si>
  <si>
    <t>31659</t>
  </si>
  <si>
    <t>BJSPM Core Change Team</t>
  </si>
  <si>
    <t>CMCAP</t>
  </si>
  <si>
    <t>AKVCC</t>
  </si>
  <si>
    <t>RE Support and Immed Off</t>
  </si>
  <si>
    <t>AKFSS</t>
  </si>
  <si>
    <t>RE Support</t>
  </si>
  <si>
    <t>15212</t>
  </si>
  <si>
    <t>AKVCC RE Communications</t>
  </si>
  <si>
    <t>31760</t>
  </si>
  <si>
    <t>AKVCC RE Info Tech</t>
  </si>
  <si>
    <t>31761</t>
  </si>
  <si>
    <t>AKVCC RE Adm Operations</t>
  </si>
  <si>
    <t>AKVCI</t>
  </si>
  <si>
    <t>RE Immediate Office</t>
  </si>
  <si>
    <t>15175</t>
  </si>
  <si>
    <t>AKVCC RE Immed Ofc Ops</t>
  </si>
  <si>
    <t>15177</t>
  </si>
  <si>
    <t>AKVCC RE Salary Provisions</t>
  </si>
  <si>
    <t>15213</t>
  </si>
  <si>
    <t>AKVCC Fac Svcs Initiatives</t>
  </si>
  <si>
    <t>Capital Projects</t>
  </si>
  <si>
    <t>ALCPP</t>
  </si>
  <si>
    <t>CP Non-Ops Projects</t>
  </si>
  <si>
    <t>15233</t>
  </si>
  <si>
    <t>ALPDC SP CCRAB</t>
  </si>
  <si>
    <t>15234</t>
  </si>
  <si>
    <t>ALPDC SP Misc Projects</t>
  </si>
  <si>
    <t>15240</t>
  </si>
  <si>
    <t>ALPDC Plant Expenditures Proj</t>
  </si>
  <si>
    <t>ALOPS</t>
  </si>
  <si>
    <t>CP Operations</t>
  </si>
  <si>
    <t>15176</t>
  </si>
  <si>
    <t>ALPDC Accounting</t>
  </si>
  <si>
    <t>15188</t>
  </si>
  <si>
    <t>ALPDC Adm Operations</t>
  </si>
  <si>
    <t>15192</t>
  </si>
  <si>
    <t>ALPDC Adm Overhead</t>
  </si>
  <si>
    <t>15193</t>
  </si>
  <si>
    <t>ALPDC LBNL Recharge</t>
  </si>
  <si>
    <t>15202</t>
  </si>
  <si>
    <t>ALPDC Project Management</t>
  </si>
  <si>
    <t>15227</t>
  </si>
  <si>
    <t>ALPDC Contract Admin</t>
  </si>
  <si>
    <t>15230</t>
  </si>
  <si>
    <t>ALPDC CP Intiatives (Reserve)</t>
  </si>
  <si>
    <t>ALSUS</t>
  </si>
  <si>
    <t>Green Programs</t>
  </si>
  <si>
    <t>15243</t>
  </si>
  <si>
    <t>ALPDC Green Building Program</t>
  </si>
  <si>
    <t>15246</t>
  </si>
  <si>
    <t>ALPDC BSAC - Bldg Sust at Cal</t>
  </si>
  <si>
    <t>AQCPE</t>
  </si>
  <si>
    <t>Phys and Environ Pln</t>
  </si>
  <si>
    <t>AQCP6</t>
  </si>
  <si>
    <t>Phys and Environ Pln-L6</t>
  </si>
  <si>
    <t>15235</t>
  </si>
  <si>
    <t>AQCPE Phys &amp; Env Planners</t>
  </si>
  <si>
    <t>15237</t>
  </si>
  <si>
    <t>AQCPE Phys &amp; Env Plnng Sp Proj</t>
  </si>
  <si>
    <t>AWREO</t>
  </si>
  <si>
    <t>RE Development and Portfolio</t>
  </si>
  <si>
    <t>AWRE6</t>
  </si>
  <si>
    <t>RE Developmnt and Portfolio-L6</t>
  </si>
  <si>
    <t>21897</t>
  </si>
  <si>
    <t>AWREO RE Portfolio&amp;ProjectMgmt</t>
  </si>
  <si>
    <t>21898</t>
  </si>
  <si>
    <t>AWREO Real Estate Development</t>
  </si>
  <si>
    <t>ICTRL</t>
  </si>
  <si>
    <t>Controllers Office</t>
  </si>
  <si>
    <t>FPCNT</t>
  </si>
  <si>
    <t>Controllers Immediate Office</t>
  </si>
  <si>
    <t>FPCN6</t>
  </si>
  <si>
    <t>Controllers Immediate Ofc-L6</t>
  </si>
  <si>
    <t>23135</t>
  </si>
  <si>
    <t>FPCNT Controller's Office SPO</t>
  </si>
  <si>
    <t>23210</t>
  </si>
  <si>
    <t>FPCNT Special Projects</t>
  </si>
  <si>
    <t>FREXM</t>
  </si>
  <si>
    <t>Extramural Funds Accounting</t>
  </si>
  <si>
    <t>FREX6</t>
  </si>
  <si>
    <t>Extramural Funds Accounting-L6</t>
  </si>
  <si>
    <t>23180</t>
  </si>
  <si>
    <t>FREXM Extramural Funds Acctg</t>
  </si>
  <si>
    <t>FSAGT</t>
  </si>
  <si>
    <t>General Accounting</t>
  </si>
  <si>
    <t>FSAG6</t>
  </si>
  <si>
    <t>General Accounting-L6</t>
  </si>
  <si>
    <t>23195</t>
  </si>
  <si>
    <t>FSAGT General Accounting</t>
  </si>
  <si>
    <t>23288</t>
  </si>
  <si>
    <t>FSAGT Travel &amp; Entertainment</t>
  </si>
  <si>
    <t>FSDSB</t>
  </si>
  <si>
    <t>Disbursements Office</t>
  </si>
  <si>
    <t>FSDS6</t>
  </si>
  <si>
    <t>Disbursements Office-L6</t>
  </si>
  <si>
    <t>23240</t>
  </si>
  <si>
    <t>FSDSB Disbursements</t>
  </si>
  <si>
    <t>FSLOA</t>
  </si>
  <si>
    <t>Billing &amp; Payment Services</t>
  </si>
  <si>
    <t>FSLO6</t>
  </si>
  <si>
    <t>Billing &amp; Payment Services-L6</t>
  </si>
  <si>
    <t>23255</t>
  </si>
  <si>
    <t>FSLOA Billing &amp; Payment Svcs</t>
  </si>
  <si>
    <t>FSPAY</t>
  </si>
  <si>
    <t>Payroll</t>
  </si>
  <si>
    <t>FSPA6</t>
  </si>
  <si>
    <t>Payroll-L6</t>
  </si>
  <si>
    <t>23270</t>
  </si>
  <si>
    <t>FSPAY Payroll</t>
  </si>
  <si>
    <t>PBBPS</t>
  </si>
  <si>
    <t>Business Partnership and Svc</t>
  </si>
  <si>
    <t>PBUPP</t>
  </si>
  <si>
    <t>University Partnership Program</t>
  </si>
  <si>
    <t>PBUP6</t>
  </si>
  <si>
    <t>University Partnership Prog-L6</t>
  </si>
  <si>
    <t>19346</t>
  </si>
  <si>
    <t>PBBPS Univ Partnership Program</t>
  </si>
  <si>
    <t>RCBGC</t>
  </si>
  <si>
    <t>RCBG5</t>
  </si>
  <si>
    <t>Richmond Field Station-L5</t>
  </si>
  <si>
    <t>RCBG6</t>
  </si>
  <si>
    <t>Richmond Field Station-L6</t>
  </si>
  <si>
    <t>23160</t>
  </si>
  <si>
    <t>RCBGC Richmond Field Station</t>
  </si>
  <si>
    <t>VCUGA</t>
  </si>
  <si>
    <t>Student Affairs</t>
  </si>
  <si>
    <t>FOREC</t>
  </si>
  <si>
    <t>Recreational Sports</t>
  </si>
  <si>
    <t>FORSA</t>
  </si>
  <si>
    <t>Rec Sports General</t>
  </si>
  <si>
    <t>FORS6</t>
  </si>
  <si>
    <t>Rec Sports General-L6</t>
  </si>
  <si>
    <t>22741</t>
  </si>
  <si>
    <t>FOREC GEN Building Reserve</t>
  </si>
  <si>
    <t>22743</t>
  </si>
  <si>
    <t>FOREC GEN Directors</t>
  </si>
  <si>
    <t>22745</t>
  </si>
  <si>
    <t>FOREC GEN Deficit</t>
  </si>
  <si>
    <t>22746</t>
  </si>
  <si>
    <t>FOREC GEN Communications</t>
  </si>
  <si>
    <t>22748</t>
  </si>
  <si>
    <t>FOREC GEN Information Systems</t>
  </si>
  <si>
    <t>22751</t>
  </si>
  <si>
    <t>FOREC Gen BluCard Recon</t>
  </si>
  <si>
    <t>22753</t>
  </si>
  <si>
    <t>FOREC GEN Shared Services</t>
  </si>
  <si>
    <t>22754</t>
  </si>
  <si>
    <t>FOREC GEN Marketing</t>
  </si>
  <si>
    <t>FORSF</t>
  </si>
  <si>
    <t>Rec Sports Facilities</t>
  </si>
  <si>
    <t>FORF6</t>
  </si>
  <si>
    <t>Rec Sports Facilities-L6</t>
  </si>
  <si>
    <t>22945</t>
  </si>
  <si>
    <t>FOREC Fac Buildings</t>
  </si>
  <si>
    <t>22946</t>
  </si>
  <si>
    <t>FOREC Fac Facility Operations</t>
  </si>
  <si>
    <t>22947</t>
  </si>
  <si>
    <t>FOREC Fac Fields Grounds</t>
  </si>
  <si>
    <t>22948</t>
  </si>
  <si>
    <t>FOREC Fac Pools</t>
  </si>
  <si>
    <t>FORSM</t>
  </si>
  <si>
    <t>Rec Sports Membership Programs</t>
  </si>
  <si>
    <t>FORM6</t>
  </si>
  <si>
    <t>RecSports Membership Pgms-L6</t>
  </si>
  <si>
    <t>22740</t>
  </si>
  <si>
    <t>FOREC MP Aquatics</t>
  </si>
  <si>
    <t>22742</t>
  </si>
  <si>
    <t>FOREC MP Cashiers</t>
  </si>
  <si>
    <t>22744</t>
  </si>
  <si>
    <t>FOREC MP Events Management</t>
  </si>
  <si>
    <t>22747</t>
  </si>
  <si>
    <t>FOREC MP Guest Services</t>
  </si>
  <si>
    <t>22750</t>
  </si>
  <si>
    <t>FOREC GEN Personnel</t>
  </si>
  <si>
    <t>22786</t>
  </si>
  <si>
    <t>FOREC MP Fitness Operations</t>
  </si>
  <si>
    <t>22788</t>
  </si>
  <si>
    <t>FOREC MP Cal Rec Club</t>
  </si>
  <si>
    <t>FORSP</t>
  </si>
  <si>
    <t>Rec Sports Adult Programs</t>
  </si>
  <si>
    <t>FORP6</t>
  </si>
  <si>
    <t>Rec Sports Adult Pgms-L6</t>
  </si>
  <si>
    <t>22785</t>
  </si>
  <si>
    <t>FOREC AP Cal Adventures</t>
  </si>
  <si>
    <t>22787</t>
  </si>
  <si>
    <t>FOREC AP Massage 50</t>
  </si>
  <si>
    <t>22791</t>
  </si>
  <si>
    <t>FOREC AP Strawb Cyn Aquat Mast</t>
  </si>
  <si>
    <t>23044</t>
  </si>
  <si>
    <t>FOREC AP Sport Clubs</t>
  </si>
  <si>
    <t>23051</t>
  </si>
  <si>
    <t>FOREC IC Field Hockey M</t>
  </si>
  <si>
    <t>23055</t>
  </si>
  <si>
    <t>FOREC AP Intramurals</t>
  </si>
  <si>
    <t>23057</t>
  </si>
  <si>
    <t>FOREC AP Martial Arts Program</t>
  </si>
  <si>
    <t>23062</t>
  </si>
  <si>
    <t>FOREC IC Snowboarding</t>
  </si>
  <si>
    <t>23064</t>
  </si>
  <si>
    <t>FOREC AP Sport Clubs Admin</t>
  </si>
  <si>
    <t>23066</t>
  </si>
  <si>
    <t>FOREC IC Synchronized Swimming</t>
  </si>
  <si>
    <t>23072</t>
  </si>
  <si>
    <t>FOREC IC Waterski</t>
  </si>
  <si>
    <t>23074</t>
  </si>
  <si>
    <t>FOREC IC Skateboarding</t>
  </si>
  <si>
    <t>23087</t>
  </si>
  <si>
    <t>FOREC AP Golf Program</t>
  </si>
  <si>
    <t>FORSY</t>
  </si>
  <si>
    <t>Rec Sports Youth Programs</t>
  </si>
  <si>
    <t>FORY6</t>
  </si>
  <si>
    <t>Rec Sports Youth Pgms-L6</t>
  </si>
  <si>
    <t>22784</t>
  </si>
  <si>
    <t>FOREC YP Cal Adventures Youth</t>
  </si>
  <si>
    <t>22789</t>
  </si>
  <si>
    <t>FOREC YP Golden Bear Rec Ctr</t>
  </si>
  <si>
    <t>22790</t>
  </si>
  <si>
    <t>FOREC YP Strawb Cyn Rec Area</t>
  </si>
  <si>
    <t>FXSHP</t>
  </si>
  <si>
    <t>Student Health Insurance Plan</t>
  </si>
  <si>
    <t>FXADM</t>
  </si>
  <si>
    <t>SHIP Administration</t>
  </si>
  <si>
    <t>FXAD6</t>
  </si>
  <si>
    <t>SHIP Administraion-L6</t>
  </si>
  <si>
    <t>23429</t>
  </si>
  <si>
    <t>FXSHP Control Org</t>
  </si>
  <si>
    <t>FXCLM</t>
  </si>
  <si>
    <t>SHIP Claims</t>
  </si>
  <si>
    <t>FXCL6</t>
  </si>
  <si>
    <t>SHIP Claims-L6</t>
  </si>
  <si>
    <t>23430</t>
  </si>
  <si>
    <t>FXSHP UCB Graduate Students</t>
  </si>
  <si>
    <t>23431</t>
  </si>
  <si>
    <t>FXSHP UCB UG Students</t>
  </si>
  <si>
    <t>23432</t>
  </si>
  <si>
    <t>FXSHP UCB Other Students</t>
  </si>
  <si>
    <t>FXRSV</t>
  </si>
  <si>
    <t>Reserve</t>
  </si>
  <si>
    <t>FXRS6</t>
  </si>
  <si>
    <t>Reserve-L6</t>
  </si>
  <si>
    <t>23433</t>
  </si>
  <si>
    <t>FXSHP Stabilization Draw</t>
  </si>
  <si>
    <t>FYUHS</t>
  </si>
  <si>
    <t>University Health Services</t>
  </si>
  <si>
    <t>FYADM</t>
  </si>
  <si>
    <t>UHS Central Admin Services</t>
  </si>
  <si>
    <t>FYAD6</t>
  </si>
  <si>
    <t>UHS Central Admin Svs-L6</t>
  </si>
  <si>
    <t>23435</t>
  </si>
  <si>
    <t>FYUHS Business Ops</t>
  </si>
  <si>
    <t>23436</t>
  </si>
  <si>
    <t>FYUHS Facilities</t>
  </si>
  <si>
    <t>23437</t>
  </si>
  <si>
    <t>FYUHS Information Technology</t>
  </si>
  <si>
    <t>23438</t>
  </si>
  <si>
    <t>FYUHS West Wing</t>
  </si>
  <si>
    <t>23447</t>
  </si>
  <si>
    <t>FYUHS Administration</t>
  </si>
  <si>
    <t>FYCOU</t>
  </si>
  <si>
    <t>UHS Student Health Counseling</t>
  </si>
  <si>
    <t>FYCO6</t>
  </si>
  <si>
    <t>UHS Stud Health Counseling-L6</t>
  </si>
  <si>
    <t>23490</t>
  </si>
  <si>
    <t>FYUHS Counseling Services</t>
  </si>
  <si>
    <t>23491</t>
  </si>
  <si>
    <t>FYUHS Social Services</t>
  </si>
  <si>
    <t>23493</t>
  </si>
  <si>
    <t>FYUHS Psychiatry</t>
  </si>
  <si>
    <t>23494</t>
  </si>
  <si>
    <t>FYUHS Counseling Psy Services</t>
  </si>
  <si>
    <t>FYFXZ</t>
  </si>
  <si>
    <t>UHS Faculty Staff Health Prog</t>
  </si>
  <si>
    <t>FYFX6</t>
  </si>
  <si>
    <t>UHS FacultyStaff Health Pgm-L6</t>
  </si>
  <si>
    <t>23461</t>
  </si>
  <si>
    <t>FYUHS FS Occ Health Clinic</t>
  </si>
  <si>
    <t>23462</t>
  </si>
  <si>
    <t>FYUHS FS Employee Assistance</t>
  </si>
  <si>
    <t>23463</t>
  </si>
  <si>
    <t>FYUHS FS Disability Mgmt</t>
  </si>
  <si>
    <t>23464</t>
  </si>
  <si>
    <t>FYUHS FS Ergonomics</t>
  </si>
  <si>
    <t>23465</t>
  </si>
  <si>
    <t>FYUHS FS Wellness Prog</t>
  </si>
  <si>
    <t>23466</t>
  </si>
  <si>
    <t>FYUHS FS Work Life</t>
  </si>
  <si>
    <t>23467</t>
  </si>
  <si>
    <t>FYMED</t>
  </si>
  <si>
    <t>UHS Medical Services</t>
  </si>
  <si>
    <t>FYME6</t>
  </si>
  <si>
    <t>UHS Medical Svs-L6</t>
  </si>
  <si>
    <t>23475</t>
  </si>
  <si>
    <t>FYUHS Laboratory</t>
  </si>
  <si>
    <t>23476</t>
  </si>
  <si>
    <t>FYUHS Pharmacy</t>
  </si>
  <si>
    <t>23477</t>
  </si>
  <si>
    <t>FYUHS Radiology</t>
  </si>
  <si>
    <t>23505</t>
  </si>
  <si>
    <t>FYUHS Allergy Travel</t>
  </si>
  <si>
    <t>23506</t>
  </si>
  <si>
    <t>FYUHS Physical Therapy</t>
  </si>
  <si>
    <t>23507</t>
  </si>
  <si>
    <t>FYUHS Primary Urgent Care</t>
  </si>
  <si>
    <t>23508</t>
  </si>
  <si>
    <t>FYUHS Specialty</t>
  </si>
  <si>
    <t>FYPRO</t>
  </si>
  <si>
    <t>UHS Health Promotion</t>
  </si>
  <si>
    <t>FYPR6</t>
  </si>
  <si>
    <t>UHS Health Promotion-L6</t>
  </si>
  <si>
    <t>23442</t>
  </si>
  <si>
    <t>FYUHS EmergencyPrep PubHlth</t>
  </si>
  <si>
    <t>23526</t>
  </si>
  <si>
    <t>FYUHS Health Promotion</t>
  </si>
  <si>
    <t>FYRSV</t>
  </si>
  <si>
    <t>Reserve Mgt</t>
  </si>
  <si>
    <t>FYRS6</t>
  </si>
  <si>
    <t>Reserve Mgt-L6</t>
  </si>
  <si>
    <t>23439</t>
  </si>
  <si>
    <t>FYUHS Admin Reserves</t>
  </si>
  <si>
    <t>23441</t>
  </si>
  <si>
    <t>FYUHS Admin Control</t>
  </si>
  <si>
    <t>FYSPT</t>
  </si>
  <si>
    <t>UHS Sports Medicine Program</t>
  </si>
  <si>
    <t>FYSP6</t>
  </si>
  <si>
    <t>UHS Sports Medicine Pgm-L6</t>
  </si>
  <si>
    <t>23509</t>
  </si>
  <si>
    <t>FYUHS Sports Medicine</t>
  </si>
  <si>
    <t>FYSTU</t>
  </si>
  <si>
    <t>UHS SHIP and Medical Records</t>
  </si>
  <si>
    <t>FYST6</t>
  </si>
  <si>
    <t>UHS SHIP Medical Record-L6</t>
  </si>
  <si>
    <t>23444</t>
  </si>
  <si>
    <t>FYUHS Medical Records</t>
  </si>
  <si>
    <t>23523</t>
  </si>
  <si>
    <t>FYUHS SHIP Office</t>
  </si>
  <si>
    <t>23524</t>
  </si>
  <si>
    <t>FYUHS SHIP and Medical Records</t>
  </si>
  <si>
    <t>UBOSS</t>
  </si>
  <si>
    <t>SAIT Information Tech</t>
  </si>
  <si>
    <t>UBOS5</t>
  </si>
  <si>
    <t>SAIT Information Tech-L5</t>
  </si>
  <si>
    <t>UBOS6</t>
  </si>
  <si>
    <t>SAIT Information Tech-L6</t>
  </si>
  <si>
    <t>26408</t>
  </si>
  <si>
    <t>UBOSS Student Info Systems</t>
  </si>
  <si>
    <t>31750</t>
  </si>
  <si>
    <t>UBOSS SAIT-Projects</t>
  </si>
  <si>
    <t>31751</t>
  </si>
  <si>
    <t>UBOSS SAIT-CIO Office</t>
  </si>
  <si>
    <t>31752</t>
  </si>
  <si>
    <t>31753</t>
  </si>
  <si>
    <t>UBOSS Student Systems</t>
  </si>
  <si>
    <t>31754</t>
  </si>
  <si>
    <t>UBOSS SAIT-Portfolio Managem't</t>
  </si>
  <si>
    <t>31755</t>
  </si>
  <si>
    <t>UBOSS SAIT-Client Tech Service</t>
  </si>
  <si>
    <t>31756</t>
  </si>
  <si>
    <t>UBOSS SAIT-Student Technology</t>
  </si>
  <si>
    <t>31757</t>
  </si>
  <si>
    <t>UBOSS SAIT-Applications Eng.</t>
  </si>
  <si>
    <t>31758</t>
  </si>
  <si>
    <t>UBOSS SAIT-Infrastructure Serv</t>
  </si>
  <si>
    <t>31759</t>
  </si>
  <si>
    <t>UBOSS SAIT-Security</t>
  </si>
  <si>
    <t>UCIMO</t>
  </si>
  <si>
    <t>Student Affairs Immed Off</t>
  </si>
  <si>
    <t>UCDIS</t>
  </si>
  <si>
    <t>Student Affairs Discretionary</t>
  </si>
  <si>
    <t>UCDI6</t>
  </si>
  <si>
    <t>Student Affrs Discretionary-L6</t>
  </si>
  <si>
    <t>19505</t>
  </si>
  <si>
    <t>UCIMO CACSSF Discretionary</t>
  </si>
  <si>
    <t>19511</t>
  </si>
  <si>
    <t>UCIMO Salary Provisions</t>
  </si>
  <si>
    <t>19515</t>
  </si>
  <si>
    <t>UCIMO Discr Reserves</t>
  </si>
  <si>
    <t>19516</t>
  </si>
  <si>
    <t>UCIMO Benefits Allocations</t>
  </si>
  <si>
    <t>19517</t>
  </si>
  <si>
    <t>UCIMO Discr Special Project</t>
  </si>
  <si>
    <t>UCFEE</t>
  </si>
  <si>
    <t>Committee on Student Fees</t>
  </si>
  <si>
    <t>UCFE6</t>
  </si>
  <si>
    <t>Committee on Student Fees-L6</t>
  </si>
  <si>
    <t>10170</t>
  </si>
  <si>
    <t>UCIMO Cmte on Student Fees</t>
  </si>
  <si>
    <t>UCIMM</t>
  </si>
  <si>
    <t>UCCEU</t>
  </si>
  <si>
    <t>Central Evaluation Unit</t>
  </si>
  <si>
    <t>19514</t>
  </si>
  <si>
    <t>UCIMO Central Evaluation Unit</t>
  </si>
  <si>
    <t>UCIM6</t>
  </si>
  <si>
    <t>Student Affairs Immed Off-L6</t>
  </si>
  <si>
    <t>18946</t>
  </si>
  <si>
    <t>UCIMO SA Communication</t>
  </si>
  <si>
    <t>19506</t>
  </si>
  <si>
    <t>UCIMO Student Tech Fee Cmte</t>
  </si>
  <si>
    <t>19508</t>
  </si>
  <si>
    <t>UCIMO SA Student Opport Fund</t>
  </si>
  <si>
    <t>19509</t>
  </si>
  <si>
    <t>UCIMO Ombuds-Students-Postdocs</t>
  </si>
  <si>
    <t>19510</t>
  </si>
  <si>
    <t>UCIMO Immed Office Ops</t>
  </si>
  <si>
    <t>19512</t>
  </si>
  <si>
    <t>UCIMO Learning and Development</t>
  </si>
  <si>
    <t>19513</t>
  </si>
  <si>
    <t>UCIMO SA Operations</t>
  </si>
  <si>
    <t>21306</t>
  </si>
  <si>
    <t>UCIMO SA Adm General</t>
  </si>
  <si>
    <t>21307</t>
  </si>
  <si>
    <t>UCIMO Student Affairs Finance</t>
  </si>
  <si>
    <t>21325</t>
  </si>
  <si>
    <t>UCIMO bluCard Operations</t>
  </si>
  <si>
    <t>UCPTC</t>
  </si>
  <si>
    <t>PATH to Care</t>
  </si>
  <si>
    <t>21276</t>
  </si>
  <si>
    <t>UCIMO PATH to Care</t>
  </si>
  <si>
    <t>UDDVO</t>
  </si>
  <si>
    <t>Student Affairs- Developmt Off</t>
  </si>
  <si>
    <t>UDDV5</t>
  </si>
  <si>
    <t>StudentAffairs-Develpmt Off-L5</t>
  </si>
  <si>
    <t>UDDV6</t>
  </si>
  <si>
    <t>StudentAffairs-Develpmt Off-L6</t>
  </si>
  <si>
    <t>19530</t>
  </si>
  <si>
    <t>UDDVO Dev Operations</t>
  </si>
  <si>
    <t>19531</t>
  </si>
  <si>
    <t>UDDVO Regents &amp; Chanc's Pgm</t>
  </si>
  <si>
    <t>19532</t>
  </si>
  <si>
    <t>UDDVO Division Fundraising</t>
  </si>
  <si>
    <t>UG1AE</t>
  </si>
  <si>
    <t>SA Admissions &amp; Enrollment</t>
  </si>
  <si>
    <t>FFASO</t>
  </si>
  <si>
    <t>FASO Student Financial Aid</t>
  </si>
  <si>
    <t>FFAS6</t>
  </si>
  <si>
    <t>FASO Student Financial Aid-L6</t>
  </si>
  <si>
    <t>17809</t>
  </si>
  <si>
    <t>FFASO Stdt Aid General</t>
  </si>
  <si>
    <t>17810</t>
  </si>
  <si>
    <t>FFASO Emergency Loans</t>
  </si>
  <si>
    <t>17814</t>
  </si>
  <si>
    <t>FFASO Alumni Assoc Ldrshp Schl</t>
  </si>
  <si>
    <t>17816</t>
  </si>
  <si>
    <t>FFASO CAA Acheivmnt Schl (TAP)</t>
  </si>
  <si>
    <t>30760</t>
  </si>
  <si>
    <t>FFASO Split School Hold Funds</t>
  </si>
  <si>
    <t>30761</t>
  </si>
  <si>
    <t>FFASO Collegiate Athletic</t>
  </si>
  <si>
    <t>30762</t>
  </si>
  <si>
    <t>FFASO Middle Class Access Plan</t>
  </si>
  <si>
    <t>30763</t>
  </si>
  <si>
    <t>FFASO Specialized Programs</t>
  </si>
  <si>
    <t>FFPRZ</t>
  </si>
  <si>
    <t>FASO Committee on Prizes</t>
  </si>
  <si>
    <t>17811</t>
  </si>
  <si>
    <t>FFASO CPZ Other Prizes</t>
  </si>
  <si>
    <t>17812</t>
  </si>
  <si>
    <t>FFASO CPZ General</t>
  </si>
  <si>
    <t>17813</t>
  </si>
  <si>
    <t>FFASO CPZ Eisner Event</t>
  </si>
  <si>
    <t>17815</t>
  </si>
  <si>
    <t>FFASO CPZ Kraft Event</t>
  </si>
  <si>
    <t>FFWSD</t>
  </si>
  <si>
    <t>FASO Workstudy</t>
  </si>
  <si>
    <t>30400</t>
  </si>
  <si>
    <t>FFASO Off-Campus Emp - 352</t>
  </si>
  <si>
    <t>30401</t>
  </si>
  <si>
    <t>FFASO Off-Campus Emp - 353</t>
  </si>
  <si>
    <t>30402</t>
  </si>
  <si>
    <t>FFASO Off-Campus Emp - 354</t>
  </si>
  <si>
    <t>30403</t>
  </si>
  <si>
    <t>FFASO Off-Campus Emp - 355</t>
  </si>
  <si>
    <t>30404</t>
  </si>
  <si>
    <t>FFASO Off-Campus Emp - 356</t>
  </si>
  <si>
    <t>30405</t>
  </si>
  <si>
    <t>FFASO Off-Campus Emp - 357</t>
  </si>
  <si>
    <t>30406</t>
  </si>
  <si>
    <t>FFASO Off-Campus Emp - 358</t>
  </si>
  <si>
    <t>30407</t>
  </si>
  <si>
    <t>FFASO Off-Campus Emp - 359</t>
  </si>
  <si>
    <t>30408</t>
  </si>
  <si>
    <t>FFASO Off-Campus Emp - 360</t>
  </si>
  <si>
    <t>30409</t>
  </si>
  <si>
    <t>FFASO Off-Campus Emp - 361</t>
  </si>
  <si>
    <t>30410</t>
  </si>
  <si>
    <t>FFASO Off-Campus Emp - 362</t>
  </si>
  <si>
    <t>30411</t>
  </si>
  <si>
    <t>FFASO Off-Campus Emp - 363</t>
  </si>
  <si>
    <t>30412</t>
  </si>
  <si>
    <t>FFASO Off-Campus Emp - 364</t>
  </si>
  <si>
    <t>30413</t>
  </si>
  <si>
    <t>FFASO Off-Campus Emp - 365</t>
  </si>
  <si>
    <t>30414</t>
  </si>
  <si>
    <t>FFASO Off-Campus Emp - 366</t>
  </si>
  <si>
    <t>30415</t>
  </si>
  <si>
    <t>FFASO Off-Campus Emp - 367</t>
  </si>
  <si>
    <t>30416</t>
  </si>
  <si>
    <t>FFASO Off-Campus Emp - 368</t>
  </si>
  <si>
    <t>30417</t>
  </si>
  <si>
    <t>FFASO Off-Campus Emp - 369</t>
  </si>
  <si>
    <t>30418</t>
  </si>
  <si>
    <t>FFASO Off-Campus Emp - 370</t>
  </si>
  <si>
    <t>30419</t>
  </si>
  <si>
    <t>FFASO Off-Campus Emp - 371</t>
  </si>
  <si>
    <t>30420</t>
  </si>
  <si>
    <t>FFASO Off-Campus Emp - 372</t>
  </si>
  <si>
    <t>30421</t>
  </si>
  <si>
    <t>FFASO Off-Campus Emp - 373</t>
  </si>
  <si>
    <t>30422</t>
  </si>
  <si>
    <t>FFASO Off-Campus Emp - 374</t>
  </si>
  <si>
    <t>30423</t>
  </si>
  <si>
    <t>FFASO Off-Campus Emp - 375</t>
  </si>
  <si>
    <t>30424</t>
  </si>
  <si>
    <t>FFASO Off-Campus Emp - 376</t>
  </si>
  <si>
    <t>30425</t>
  </si>
  <si>
    <t>FFASO Off-Campus Emp - 377</t>
  </si>
  <si>
    <t>30426</t>
  </si>
  <si>
    <t>FFASO Off-Campus Emp - 378</t>
  </si>
  <si>
    <t>30427</t>
  </si>
  <si>
    <t>FFASO Off-Campus Emp - 379</t>
  </si>
  <si>
    <t>30428</t>
  </si>
  <si>
    <t>FFASO Off-Campus Emp - 380</t>
  </si>
  <si>
    <t>30429</t>
  </si>
  <si>
    <t>FFASO Off-Campus Emp - 381</t>
  </si>
  <si>
    <t>30430</t>
  </si>
  <si>
    <t>FFASO Off-Campus Emp - 382</t>
  </si>
  <si>
    <t>30431</t>
  </si>
  <si>
    <t>FFASO Off-Campus Emp - 383</t>
  </si>
  <si>
    <t>30432</t>
  </si>
  <si>
    <t>FFASO Off-Campus Emp - 384</t>
  </si>
  <si>
    <t>30433</t>
  </si>
  <si>
    <t>FFASO Off-Campus Emp - 385</t>
  </si>
  <si>
    <t>30434</t>
  </si>
  <si>
    <t>FFASO Off-Campus Emp - 386</t>
  </si>
  <si>
    <t>30435</t>
  </si>
  <si>
    <t>FFASO Off-Campus Emp - 387</t>
  </si>
  <si>
    <t>30436</t>
  </si>
  <si>
    <t>FFASO Off-Campus Emp - 388</t>
  </si>
  <si>
    <t>30437</t>
  </si>
  <si>
    <t>FFASO Off-Campus Emp - 389</t>
  </si>
  <si>
    <t>30438</t>
  </si>
  <si>
    <t>FFASO Off-Campus Emp - 390</t>
  </si>
  <si>
    <t>30439</t>
  </si>
  <si>
    <t>FFASO Off-Campus Emp - 391</t>
  </si>
  <si>
    <t>30440</t>
  </si>
  <si>
    <t>FFASO Off-Campus Emp - 392</t>
  </si>
  <si>
    <t>30441</t>
  </si>
  <si>
    <t>FFASO Off-Campus Emp - 393</t>
  </si>
  <si>
    <t>30442</t>
  </si>
  <si>
    <t>FFASO Off-Campus Emp - 394</t>
  </si>
  <si>
    <t>30443</t>
  </si>
  <si>
    <t>FFASO Off-Campus Emp - 395</t>
  </si>
  <si>
    <t>30444</t>
  </si>
  <si>
    <t>FFASO Off-Campus Emp - 396</t>
  </si>
  <si>
    <t>30445</t>
  </si>
  <si>
    <t>FFASO Off-Campus Emp - 397</t>
  </si>
  <si>
    <t>30446</t>
  </si>
  <si>
    <t>FFASO Off-Campus Emp - 398</t>
  </si>
  <si>
    <t>30447</t>
  </si>
  <si>
    <t>FFASO Off-Campus Emp - 399</t>
  </si>
  <si>
    <t>30448</t>
  </si>
  <si>
    <t>FFASO Off-Campus Emp - 400</t>
  </si>
  <si>
    <t>30449</t>
  </si>
  <si>
    <t>FFASO Off-Campus Emp - 401</t>
  </si>
  <si>
    <t>30450</t>
  </si>
  <si>
    <t>FFASO Off-Campus Emp - 402</t>
  </si>
  <si>
    <t>30451</t>
  </si>
  <si>
    <t>FFASO Off-Campus Emp - 403</t>
  </si>
  <si>
    <t>30452</t>
  </si>
  <si>
    <t>FFASO Off-Campus Emp - 404</t>
  </si>
  <si>
    <t>30453</t>
  </si>
  <si>
    <t>FFASO Off-Campus Emp - 405</t>
  </si>
  <si>
    <t>30454</t>
  </si>
  <si>
    <t>FFASO Off-Campus Emp - 406</t>
  </si>
  <si>
    <t>30455</t>
  </si>
  <si>
    <t>FFASO Off-Campus Emp - 407</t>
  </si>
  <si>
    <t>30456</t>
  </si>
  <si>
    <t>FFASO Off-Campus Emp - 408</t>
  </si>
  <si>
    <t>30457</t>
  </si>
  <si>
    <t>FFASO Off-Campus Emp - 409</t>
  </si>
  <si>
    <t>30458</t>
  </si>
  <si>
    <t>FFASO Off-Campus Emp - 410</t>
  </si>
  <si>
    <t>30459</t>
  </si>
  <si>
    <t>FFASO Off-Campus Emp - 411</t>
  </si>
  <si>
    <t>30460</t>
  </si>
  <si>
    <t>FFASO Off-Campus Emp - 412</t>
  </si>
  <si>
    <t>30461</t>
  </si>
  <si>
    <t>FFASO Off-Campus Emp - 413</t>
  </si>
  <si>
    <t>30462</t>
  </si>
  <si>
    <t>FFASO Off-Campus Emp - 414</t>
  </si>
  <si>
    <t>30463</t>
  </si>
  <si>
    <t>FFASO Off-Campus Emp - 415</t>
  </si>
  <si>
    <t>30464</t>
  </si>
  <si>
    <t>FFASO Off-Campus Emp - 416</t>
  </si>
  <si>
    <t>30465</t>
  </si>
  <si>
    <t>FFASO Off-Campus Emp - 417</t>
  </si>
  <si>
    <t>30466</t>
  </si>
  <si>
    <t>FFASO Off-Campus Emp - 418</t>
  </si>
  <si>
    <t>30467</t>
  </si>
  <si>
    <t>FFASO Off-Campus Emp - 419</t>
  </si>
  <si>
    <t>30468</t>
  </si>
  <si>
    <t>FFASO Off-Campus Emp - 420</t>
  </si>
  <si>
    <t>30469</t>
  </si>
  <si>
    <t>FFASO Off-Campus Emp - 421</t>
  </si>
  <si>
    <t>30470</t>
  </si>
  <si>
    <t>FFASO Off-Campus Emp - 422</t>
  </si>
  <si>
    <t>30471</t>
  </si>
  <si>
    <t>FFASO Off-Campus Emp - 423</t>
  </si>
  <si>
    <t>30472</t>
  </si>
  <si>
    <t>FFASO Off-Campus Emp - 424</t>
  </si>
  <si>
    <t>30473</t>
  </si>
  <si>
    <t>FFASO Off-Campus Emp - 425</t>
  </si>
  <si>
    <t>30474</t>
  </si>
  <si>
    <t>FFASO Off-Campus Emp - 426</t>
  </si>
  <si>
    <t>30475</t>
  </si>
  <si>
    <t>FFASO Off-Campus Emp - 427</t>
  </si>
  <si>
    <t>30476</t>
  </si>
  <si>
    <t>FFASO Off-Campus Emp - 428</t>
  </si>
  <si>
    <t>30477</t>
  </si>
  <si>
    <t>FFASO Off-Campus Emp - 429</t>
  </si>
  <si>
    <t>30478</t>
  </si>
  <si>
    <t>FFASO Off-Campus Emp - 430</t>
  </si>
  <si>
    <t>30479</t>
  </si>
  <si>
    <t>FFASO Off-Campus Emp - 431</t>
  </si>
  <si>
    <t>30480</t>
  </si>
  <si>
    <t>FFASO Off-Campus Emp - 432</t>
  </si>
  <si>
    <t>30481</t>
  </si>
  <si>
    <t>FFASO Off-Campus Emp - 433</t>
  </si>
  <si>
    <t>30482</t>
  </si>
  <si>
    <t>FFASO Off-Campus Emp - 434</t>
  </si>
  <si>
    <t>30483</t>
  </si>
  <si>
    <t>FFASO Off-Campus Emp - 435</t>
  </si>
  <si>
    <t>30484</t>
  </si>
  <si>
    <t>FFASO Off-Campus Emp - 436</t>
  </si>
  <si>
    <t>30485</t>
  </si>
  <si>
    <t>FFASO Off-Campus Emp - 437</t>
  </si>
  <si>
    <t>30486</t>
  </si>
  <si>
    <t>FFASO Off-Campus Emp - 438</t>
  </si>
  <si>
    <t>30487</t>
  </si>
  <si>
    <t>FFASO Off-Campus Emp - 439</t>
  </si>
  <si>
    <t>30488</t>
  </si>
  <si>
    <t>FFASO Off-Campus Emp - 440</t>
  </si>
  <si>
    <t>30489</t>
  </si>
  <si>
    <t>FFASO Off-Campus Emp - 441</t>
  </si>
  <si>
    <t>30490</t>
  </si>
  <si>
    <t>FFASO Off-Campus Emp - 442</t>
  </si>
  <si>
    <t>30491</t>
  </si>
  <si>
    <t>FFASO Off-Campus Emp - 443</t>
  </si>
  <si>
    <t>30492</t>
  </si>
  <si>
    <t>FFASO Off-Campus Emp - 444</t>
  </si>
  <si>
    <t>30493</t>
  </si>
  <si>
    <t>FFASO Off-Campus Emp - 445</t>
  </si>
  <si>
    <t>30494</t>
  </si>
  <si>
    <t>FFASO Off-Campus Emp - 446</t>
  </si>
  <si>
    <t>30495</t>
  </si>
  <si>
    <t>FFASO Off-Campus Emp - 447</t>
  </si>
  <si>
    <t>30496</t>
  </si>
  <si>
    <t>FFASO Off-Campus Emp - 448</t>
  </si>
  <si>
    <t>30497</t>
  </si>
  <si>
    <t>FFASO Off-Campus Emp - 449</t>
  </si>
  <si>
    <t>30498</t>
  </si>
  <si>
    <t>FFASO Off-Campus Emp - 450</t>
  </si>
  <si>
    <t>30499</t>
  </si>
  <si>
    <t>FFASO Off-Campus Emp - 451</t>
  </si>
  <si>
    <t>30500</t>
  </si>
  <si>
    <t>FFASO Off-Campus Emp - 452</t>
  </si>
  <si>
    <t>30501</t>
  </si>
  <si>
    <t>FFASO Off-Campus Emp - 453</t>
  </si>
  <si>
    <t>30502</t>
  </si>
  <si>
    <t>FFASO Off-Campus Emp - 454</t>
  </si>
  <si>
    <t>30503</t>
  </si>
  <si>
    <t>FFASO Off-Campus Emp - 455</t>
  </si>
  <si>
    <t>30504</t>
  </si>
  <si>
    <t>FFASO Off-Campus Emp - 456</t>
  </si>
  <si>
    <t>30505</t>
  </si>
  <si>
    <t>FFASO Off-Campus Emp - 457</t>
  </si>
  <si>
    <t>30506</t>
  </si>
  <si>
    <t>FFASO Off-Campus Emp - 458</t>
  </si>
  <si>
    <t>30507</t>
  </si>
  <si>
    <t>FFASO Off-Campus Emp - 459</t>
  </si>
  <si>
    <t>30508</t>
  </si>
  <si>
    <t>FFASO Off-Campus Emp - 460</t>
  </si>
  <si>
    <t>30509</t>
  </si>
  <si>
    <t>FFASO Off-Campus Emp - 461</t>
  </si>
  <si>
    <t>30510</t>
  </si>
  <si>
    <t>FFASO Off-Campus Emp - 462</t>
  </si>
  <si>
    <t>30511</t>
  </si>
  <si>
    <t>FFASO Off-Campus Emp - 463</t>
  </si>
  <si>
    <t>30512</t>
  </si>
  <si>
    <t>FFASO Off-Campus Emp - 464</t>
  </si>
  <si>
    <t>30513</t>
  </si>
  <si>
    <t>FFASO Off-Campus Emp - 465</t>
  </si>
  <si>
    <t>30514</t>
  </si>
  <si>
    <t>FFASO Off-Campus Emp - 466</t>
  </si>
  <si>
    <t>30515</t>
  </si>
  <si>
    <t>FFASO Off-Campus Emp - 467</t>
  </si>
  <si>
    <t>30516</t>
  </si>
  <si>
    <t>FFASO Off-Campus Emp - 468</t>
  </si>
  <si>
    <t>30517</t>
  </si>
  <si>
    <t>FFASO Off-Campus Emp - 469</t>
  </si>
  <si>
    <t>30518</t>
  </si>
  <si>
    <t>FFASO Off-Campus Emp - 470</t>
  </si>
  <si>
    <t>30519</t>
  </si>
  <si>
    <t>FFASO Off-Campus Emp - 471</t>
  </si>
  <si>
    <t>30520</t>
  </si>
  <si>
    <t>FFASO Off-Campus Emp - 472</t>
  </si>
  <si>
    <t>30521</t>
  </si>
  <si>
    <t>FFASO Off-Campus Emp - 473</t>
  </si>
  <si>
    <t>30522</t>
  </si>
  <si>
    <t>FFASO Off-Campus Emp - 474</t>
  </si>
  <si>
    <t>30523</t>
  </si>
  <si>
    <t>FFASO Off-Campus Emp - 475</t>
  </si>
  <si>
    <t>30524</t>
  </si>
  <si>
    <t>FFASO Off-Campus Emp - 476</t>
  </si>
  <si>
    <t>30525</t>
  </si>
  <si>
    <t>FFASO Off-Campus Emp - 477</t>
  </si>
  <si>
    <t>30526</t>
  </si>
  <si>
    <t>FFASO Off-Campus Emp - 478</t>
  </si>
  <si>
    <t>30527</t>
  </si>
  <si>
    <t>FFASO Off-Campus Emp - 479</t>
  </si>
  <si>
    <t>30528</t>
  </si>
  <si>
    <t>FFASO Off-Campus Emp - 480</t>
  </si>
  <si>
    <t>30529</t>
  </si>
  <si>
    <t>FFASO Off-Campus Emp - 481</t>
  </si>
  <si>
    <t>30530</t>
  </si>
  <si>
    <t>FFASO Off-Campus Emp - 482</t>
  </si>
  <si>
    <t>30531</t>
  </si>
  <si>
    <t>FFASO Off-Campus Emp - 483</t>
  </si>
  <si>
    <t>30532</t>
  </si>
  <si>
    <t>FFASO Off-Campus Emp - 484</t>
  </si>
  <si>
    <t>30533</t>
  </si>
  <si>
    <t>FFASO Off-Campus Emp - 485</t>
  </si>
  <si>
    <t>30534</t>
  </si>
  <si>
    <t>FFASO Off-Campus Emp - 486</t>
  </si>
  <si>
    <t>30535</t>
  </si>
  <si>
    <t>FFASO Off-Campus Emp - 487</t>
  </si>
  <si>
    <t>30536</t>
  </si>
  <si>
    <t>FFASO Off-Campus Emp - 488</t>
  </si>
  <si>
    <t>30537</t>
  </si>
  <si>
    <t>FFASO Off-Campus Emp - 489</t>
  </si>
  <si>
    <t>30538</t>
  </si>
  <si>
    <t>FFASO Off-Campus Emp - 490</t>
  </si>
  <si>
    <t>30539</t>
  </si>
  <si>
    <t>FFASO Off-Campus Emp - 491</t>
  </si>
  <si>
    <t>30540</t>
  </si>
  <si>
    <t>FFASO Off-Campus Emp - 492</t>
  </si>
  <si>
    <t>30541</t>
  </si>
  <si>
    <t>FFASO Off-Campus Emp - 493</t>
  </si>
  <si>
    <t>30542</t>
  </si>
  <si>
    <t>FFASO Off-Campus Emp - 494</t>
  </si>
  <si>
    <t>30543</t>
  </si>
  <si>
    <t>FFASO Off-Campus Emp - 495</t>
  </si>
  <si>
    <t>30544</t>
  </si>
  <si>
    <t>FFASO Off-Campus Emp - 496</t>
  </si>
  <si>
    <t>30545</t>
  </si>
  <si>
    <t>FFASO Off-Campus Emp - 497</t>
  </si>
  <si>
    <t>30546</t>
  </si>
  <si>
    <t>FFASO Off-Campus Emp - 498</t>
  </si>
  <si>
    <t>30547</t>
  </si>
  <si>
    <t>FFASO Off-Campus Emp - 499</t>
  </si>
  <si>
    <t>30548</t>
  </si>
  <si>
    <t>FFASO Off-Campus Emp - 500</t>
  </si>
  <si>
    <t>30549</t>
  </si>
  <si>
    <t>FFASO Off-Campus Emp - 501</t>
  </si>
  <si>
    <t>30550</t>
  </si>
  <si>
    <t>FFASO Off-Campus Emp - 502</t>
  </si>
  <si>
    <t>30551</t>
  </si>
  <si>
    <t>FFASO Off-Campus Emp - 503</t>
  </si>
  <si>
    <t>30552</t>
  </si>
  <si>
    <t>FFASO Off-Campus Emp - 504</t>
  </si>
  <si>
    <t>30553</t>
  </si>
  <si>
    <t>FFASO Off-Campus Emp - 505</t>
  </si>
  <si>
    <t>30554</t>
  </si>
  <si>
    <t>FFASO Off-Campus Emp - 506</t>
  </si>
  <si>
    <t>30555</t>
  </si>
  <si>
    <t>FFASO Off-Campus Emp - 507</t>
  </si>
  <si>
    <t>30556</t>
  </si>
  <si>
    <t>FFASO Off-Campus Emp - 508</t>
  </si>
  <si>
    <t>30557</t>
  </si>
  <si>
    <t>FFASO Off-Campus Emp - 509</t>
  </si>
  <si>
    <t>30558</t>
  </si>
  <si>
    <t>FFASO Off-Campus Emp - 510</t>
  </si>
  <si>
    <t>30559</t>
  </si>
  <si>
    <t>FFASO Off-Campus Emp - 511</t>
  </si>
  <si>
    <t>30560</t>
  </si>
  <si>
    <t>FFASO Off-Campus Emp - 512</t>
  </si>
  <si>
    <t>30561</t>
  </si>
  <si>
    <t>FFASO Off-Campus Emp - 513</t>
  </si>
  <si>
    <t>30562</t>
  </si>
  <si>
    <t>FFASO Off-Campus Emp - 514</t>
  </si>
  <si>
    <t>30563</t>
  </si>
  <si>
    <t>FFASO Off-Campus Emp - 515</t>
  </si>
  <si>
    <t>30564</t>
  </si>
  <si>
    <t>FFASO Off-Campus Emp - 1</t>
  </si>
  <si>
    <t>30565</t>
  </si>
  <si>
    <t>FFASO Off-Campus Emp - 2</t>
  </si>
  <si>
    <t>30566</t>
  </si>
  <si>
    <t>FFASO Off-Campus Emp - 3</t>
  </si>
  <si>
    <t>30567</t>
  </si>
  <si>
    <t>FFASO Off-Campus Emp - 4</t>
  </si>
  <si>
    <t>30568</t>
  </si>
  <si>
    <t>FFASO Off-Campus Emp - 5</t>
  </si>
  <si>
    <t>30569</t>
  </si>
  <si>
    <t>FFASO Off-Campus Emp - 6</t>
  </si>
  <si>
    <t>30570</t>
  </si>
  <si>
    <t>FFASO Off-Campus Emp - 7</t>
  </si>
  <si>
    <t>30571</t>
  </si>
  <si>
    <t>FFASO Off-Campus Emp - 8</t>
  </si>
  <si>
    <t>30572</t>
  </si>
  <si>
    <t>FFASO Off-Campus Emp - 9</t>
  </si>
  <si>
    <t>30573</t>
  </si>
  <si>
    <t>FFASO Off-Campus Emp - 10</t>
  </si>
  <si>
    <t>30574</t>
  </si>
  <si>
    <t>FFASO Off-Campus Emp - 11</t>
  </si>
  <si>
    <t>30575</t>
  </si>
  <si>
    <t>FFASO Off-Campus Emp - 12</t>
  </si>
  <si>
    <t>30576</t>
  </si>
  <si>
    <t>FFASO Off-Campus Emp - 13</t>
  </si>
  <si>
    <t>30577</t>
  </si>
  <si>
    <t>FFASO Off-Campus Emp - 14</t>
  </si>
  <si>
    <t>30578</t>
  </si>
  <si>
    <t>FFASO Off-Campus Emp - 15</t>
  </si>
  <si>
    <t>30579</t>
  </si>
  <si>
    <t>FFASO Off-Campus Emp - 16</t>
  </si>
  <si>
    <t>30580</t>
  </si>
  <si>
    <t>FFASO Off-Campus Emp - 17</t>
  </si>
  <si>
    <t>30581</t>
  </si>
  <si>
    <t>FFASO Off-Campus Emp - 18</t>
  </si>
  <si>
    <t>30582</t>
  </si>
  <si>
    <t>FFASO Off-Campus Emp - 19</t>
  </si>
  <si>
    <t>30583</t>
  </si>
  <si>
    <t>FFASO Off-Campus Emp - 20</t>
  </si>
  <si>
    <t>30584</t>
  </si>
  <si>
    <t>FFASO Off-Campus Emp - 21</t>
  </si>
  <si>
    <t>30585</t>
  </si>
  <si>
    <t>FFASO Off-Campus Emp - 22</t>
  </si>
  <si>
    <t>30586</t>
  </si>
  <si>
    <t>FFASO Off-Campus Emp - 23</t>
  </si>
  <si>
    <t>30587</t>
  </si>
  <si>
    <t>FFASO Off-Campus Emp - 24</t>
  </si>
  <si>
    <t>30588</t>
  </si>
  <si>
    <t>FFASO Off-Campus Emp - 25</t>
  </si>
  <si>
    <t>30589</t>
  </si>
  <si>
    <t>FFASO Off-Campus Emp - 26</t>
  </si>
  <si>
    <t>30590</t>
  </si>
  <si>
    <t>FFASO Off-Campus Emp - 27</t>
  </si>
  <si>
    <t>30591</t>
  </si>
  <si>
    <t>FFASO Off-Campus Emp - 28</t>
  </si>
  <si>
    <t>30592</t>
  </si>
  <si>
    <t>FFASO Off-Campus Emp - 29</t>
  </si>
  <si>
    <t>30593</t>
  </si>
  <si>
    <t>FFASO Off-Campus Emp - 30</t>
  </si>
  <si>
    <t>30594</t>
  </si>
  <si>
    <t>FFASO Off-Campus Emp - 31</t>
  </si>
  <si>
    <t>30595</t>
  </si>
  <si>
    <t>FFASO Off-Campus Emp - 32</t>
  </si>
  <si>
    <t>30596</t>
  </si>
  <si>
    <t>FFASO Off-Campus Emp - 33</t>
  </si>
  <si>
    <t>30597</t>
  </si>
  <si>
    <t>FFASO Off-Campus Emp - 34</t>
  </si>
  <si>
    <t>30598</t>
  </si>
  <si>
    <t>FFASO Off-Campus Emp - 35</t>
  </si>
  <si>
    <t>30599</t>
  </si>
  <si>
    <t>FFASO Off-Campus Emp - 36</t>
  </si>
  <si>
    <t>30600</t>
  </si>
  <si>
    <t>FFASO Off-Campus Emp - 37</t>
  </si>
  <si>
    <t>30601</t>
  </si>
  <si>
    <t>FFASO Off-Campus Emp - 38</t>
  </si>
  <si>
    <t>30602</t>
  </si>
  <si>
    <t>FFASO Off-Campus Emp - 39</t>
  </si>
  <si>
    <t>30603</t>
  </si>
  <si>
    <t>FFASO Off-Campus Emp - 40</t>
  </si>
  <si>
    <t>30604</t>
  </si>
  <si>
    <t>FFASO Off-Campus Emp - 41</t>
  </si>
  <si>
    <t>30605</t>
  </si>
  <si>
    <t>FFASO Off-Campus Emp - 42</t>
  </si>
  <si>
    <t>30606</t>
  </si>
  <si>
    <t>FFASO Off-Campus Emp - 43</t>
  </si>
  <si>
    <t>30607</t>
  </si>
  <si>
    <t>FFASO Off-Campus Emp - 44</t>
  </si>
  <si>
    <t>30608</t>
  </si>
  <si>
    <t>FFASO Off-Campus Emp - 45</t>
  </si>
  <si>
    <t>30609</t>
  </si>
  <si>
    <t>FFASO Off-Campus Emp - 46</t>
  </si>
  <si>
    <t>30610</t>
  </si>
  <si>
    <t>FFASO Off-Campus Emp - 47</t>
  </si>
  <si>
    <t>30611</t>
  </si>
  <si>
    <t>FFASO Off-Campus Emp - 48</t>
  </si>
  <si>
    <t>30612</t>
  </si>
  <si>
    <t>FFASO Off-Campus Emp - 49</t>
  </si>
  <si>
    <t>30613</t>
  </si>
  <si>
    <t>FFASO Off-Campus Emp - 50</t>
  </si>
  <si>
    <t>30614</t>
  </si>
  <si>
    <t>FFASO Off-Campus Emp - 51</t>
  </si>
  <si>
    <t>30615</t>
  </si>
  <si>
    <t>FFASO Off-Campus Emp - 52</t>
  </si>
  <si>
    <t>30616</t>
  </si>
  <si>
    <t>FFASO Off-Campus Emp - 53</t>
  </si>
  <si>
    <t>30617</t>
  </si>
  <si>
    <t>FFASO Off-Campus Emp - 54</t>
  </si>
  <si>
    <t>30618</t>
  </si>
  <si>
    <t>FFASO Off-Campus Emp - 55</t>
  </si>
  <si>
    <t>30619</t>
  </si>
  <si>
    <t>FFASO Off-Campus Emp - 56</t>
  </si>
  <si>
    <t>30620</t>
  </si>
  <si>
    <t>FFASO Off-Campus Emp - 57</t>
  </si>
  <si>
    <t>30621</t>
  </si>
  <si>
    <t>FFASO Off-Campus Emp - 58</t>
  </si>
  <si>
    <t>30622</t>
  </si>
  <si>
    <t>FFASO Off-Campus Emp - 59</t>
  </si>
  <si>
    <t>30623</t>
  </si>
  <si>
    <t>FFASO Off-Campus Emp - 60</t>
  </si>
  <si>
    <t>30624</t>
  </si>
  <si>
    <t>FFASO Off-Campus Emp - 61</t>
  </si>
  <si>
    <t>30625</t>
  </si>
  <si>
    <t>FFASO Off-Campus Emp - 62</t>
  </si>
  <si>
    <t>30626</t>
  </si>
  <si>
    <t>FFASO Off-Campus Emp - 63</t>
  </si>
  <si>
    <t>30627</t>
  </si>
  <si>
    <t>FFASO Off-Campus Emp - 64</t>
  </si>
  <si>
    <t>30628</t>
  </si>
  <si>
    <t>FFASO Off-Campus Emp - 65</t>
  </si>
  <si>
    <t>30629</t>
  </si>
  <si>
    <t>FFASO Off-Campus Emp - 66</t>
  </si>
  <si>
    <t>30630</t>
  </si>
  <si>
    <t>FFASO Off-Campus Emp - 67</t>
  </si>
  <si>
    <t>30631</t>
  </si>
  <si>
    <t>FFASO Off-Campus Emp - 68</t>
  </si>
  <si>
    <t>30632</t>
  </si>
  <si>
    <t>FFASO Off-Campus Emp - 69</t>
  </si>
  <si>
    <t>30633</t>
  </si>
  <si>
    <t>FFASO Off-Campus Emp - 70</t>
  </si>
  <si>
    <t>30634</t>
  </si>
  <si>
    <t>FFASO Off-Campus Emp - 71</t>
  </si>
  <si>
    <t>30635</t>
  </si>
  <si>
    <t>FFASO Off-Campus Emp - 72</t>
  </si>
  <si>
    <t>30636</t>
  </si>
  <si>
    <t>FFASO Off-Campus Emp - 73</t>
  </si>
  <si>
    <t>30637</t>
  </si>
  <si>
    <t>FFASO Off-Campus Emp - 74</t>
  </si>
  <si>
    <t>30638</t>
  </si>
  <si>
    <t>FFASO Off-Campus Emp - 75</t>
  </si>
  <si>
    <t>30639</t>
  </si>
  <si>
    <t>FFASO Off-Campus Emp - 76</t>
  </si>
  <si>
    <t>30640</t>
  </si>
  <si>
    <t>FFASO Off-Campus Emp - 77</t>
  </si>
  <si>
    <t>30641</t>
  </si>
  <si>
    <t>FFASO Off-Campus Emp - 78</t>
  </si>
  <si>
    <t>30642</t>
  </si>
  <si>
    <t>FFASO Off-Campus Emp - 79</t>
  </si>
  <si>
    <t>30643</t>
  </si>
  <si>
    <t>FFASO Off-Campus Emp - 80</t>
  </si>
  <si>
    <t>30644</t>
  </si>
  <si>
    <t>FFASO Off-Campus Emp - 81</t>
  </si>
  <si>
    <t>30645</t>
  </si>
  <si>
    <t>FFASO Off-Campus Emp - 82</t>
  </si>
  <si>
    <t>30646</t>
  </si>
  <si>
    <t>FFASO Off-Campus Emp - 83</t>
  </si>
  <si>
    <t>30647</t>
  </si>
  <si>
    <t>FFASO Off-Campus Emp - 84</t>
  </si>
  <si>
    <t>30648</t>
  </si>
  <si>
    <t>FFASO Off-Campus Emp - 85</t>
  </si>
  <si>
    <t>30649</t>
  </si>
  <si>
    <t>FFASO Off-Campus Emp - 86</t>
  </si>
  <si>
    <t>30650</t>
  </si>
  <si>
    <t>FFASO Off-Campus Emp - 516</t>
  </si>
  <si>
    <t>30651</t>
  </si>
  <si>
    <t>FFASO Off-Campus Emp - 517</t>
  </si>
  <si>
    <t>30652</t>
  </si>
  <si>
    <t>FFASO Off-Campus Emp - 518</t>
  </si>
  <si>
    <t>30653</t>
  </si>
  <si>
    <t>FFASO Off-Campus Emp - 519</t>
  </si>
  <si>
    <t>30654</t>
  </si>
  <si>
    <t>FFASO Off-Campus Emp - 520</t>
  </si>
  <si>
    <t>30655</t>
  </si>
  <si>
    <t>FFASO Off-Campus Emp - 521</t>
  </si>
  <si>
    <t>30656</t>
  </si>
  <si>
    <t>FFASO Off-Campus Emp - 522</t>
  </si>
  <si>
    <t>30657</t>
  </si>
  <si>
    <t>FFASO Off-Campus Emp - 523</t>
  </si>
  <si>
    <t>30658</t>
  </si>
  <si>
    <t>FFASO Off-Campus Emp - 524</t>
  </si>
  <si>
    <t>30659</t>
  </si>
  <si>
    <t>FFASO Off-Campus Emp - 525</t>
  </si>
  <si>
    <t>30660</t>
  </si>
  <si>
    <t>FFASO Off-Campus Emp - 526</t>
  </si>
  <si>
    <t>30661</t>
  </si>
  <si>
    <t>FFASO Off-Campus Emp - 527</t>
  </si>
  <si>
    <t>30662</t>
  </si>
  <si>
    <t>FFASO Off-Campus Emp - 528</t>
  </si>
  <si>
    <t>30663</t>
  </si>
  <si>
    <t>FFASO Off-Campus Emp - 529</t>
  </si>
  <si>
    <t>30664</t>
  </si>
  <si>
    <t>FFASO Off-Campus Emp - 530</t>
  </si>
  <si>
    <t>30665</t>
  </si>
  <si>
    <t>FFASO Off-Campus Emp - 531</t>
  </si>
  <si>
    <t>30666</t>
  </si>
  <si>
    <t>FFASO Off-Campus Emp - 87</t>
  </si>
  <si>
    <t>30667</t>
  </si>
  <si>
    <t>FFASO Off-Campus Emp - 88</t>
  </si>
  <si>
    <t>30668</t>
  </si>
  <si>
    <t>FFASO Off-Campus Emp - 89</t>
  </si>
  <si>
    <t>30669</t>
  </si>
  <si>
    <t>FFASO Off-Campus Emp - 90</t>
  </si>
  <si>
    <t>30670</t>
  </si>
  <si>
    <t>FFASO Off-Campus Emp - 91</t>
  </si>
  <si>
    <t>30671</t>
  </si>
  <si>
    <t>FFASO Off-Campus Emp - 92</t>
  </si>
  <si>
    <t>30672</t>
  </si>
  <si>
    <t>FFASO Off-Campus Emp - 93</t>
  </si>
  <si>
    <t>30673</t>
  </si>
  <si>
    <t>FFASO Off-Campus Emp - 94</t>
  </si>
  <si>
    <t>30674</t>
  </si>
  <si>
    <t>FFASO Off-Campus Emp - 95</t>
  </si>
  <si>
    <t>30675</t>
  </si>
  <si>
    <t>FFASO Off-Campus Emp - 96</t>
  </si>
  <si>
    <t>30676</t>
  </si>
  <si>
    <t>FFASO Off-Campus Emp - 97</t>
  </si>
  <si>
    <t>30677</t>
  </si>
  <si>
    <t>FFASO Off-Campus Emp - 98</t>
  </si>
  <si>
    <t>30678</t>
  </si>
  <si>
    <t>FFASO Off-Campus Emp - 99</t>
  </si>
  <si>
    <t>30679</t>
  </si>
  <si>
    <t>FFASO Off-Campus Emp - 100</t>
  </si>
  <si>
    <t>30680</t>
  </si>
  <si>
    <t>FFASO Off-Campus Emp - 101</t>
  </si>
  <si>
    <t>30681</t>
  </si>
  <si>
    <t>FFASO Off-Campus Emp - 102</t>
  </si>
  <si>
    <t>30682</t>
  </si>
  <si>
    <t>FFASO Off-Campus Emp - 103</t>
  </si>
  <si>
    <t>30683</t>
  </si>
  <si>
    <t>FFASO Off-Campus Emp - 104</t>
  </si>
  <si>
    <t>30684</t>
  </si>
  <si>
    <t>FFASO Off-Campus Emp - 105</t>
  </si>
  <si>
    <t>30685</t>
  </si>
  <si>
    <t>FFASO Off-Campus Emp - 106</t>
  </si>
  <si>
    <t>30686</t>
  </si>
  <si>
    <t>FFASO Off-Campus Emp - 107</t>
  </si>
  <si>
    <t>30687</t>
  </si>
  <si>
    <t>FFASO Off-Campus Emp - 108</t>
  </si>
  <si>
    <t>30688</t>
  </si>
  <si>
    <t>FFASO Off-Campus Emp - 109</t>
  </si>
  <si>
    <t>30689</t>
  </si>
  <si>
    <t>FFASO Off-Campus Emp - 110</t>
  </si>
  <si>
    <t>30690</t>
  </si>
  <si>
    <t>FFASO Off-Campus Emp - 111</t>
  </si>
  <si>
    <t>30691</t>
  </si>
  <si>
    <t>FFASO Off-Campus Emp - 112</t>
  </si>
  <si>
    <t>30692</t>
  </si>
  <si>
    <t>FFASO Off-Campus Emp - 113</t>
  </si>
  <si>
    <t>30693</t>
  </si>
  <si>
    <t>FFASO Off-Campus Emp - 114</t>
  </si>
  <si>
    <t>30694</t>
  </si>
  <si>
    <t>FFASO Off-Campus Emp - 115</t>
  </si>
  <si>
    <t>30695</t>
  </si>
  <si>
    <t>FFASO Off-Campus Emp - 116</t>
  </si>
  <si>
    <t>30696</t>
  </si>
  <si>
    <t>FFASO Off-Campus Emp - 117</t>
  </si>
  <si>
    <t>30697</t>
  </si>
  <si>
    <t>FFASO Off-Campus Emp - 118</t>
  </si>
  <si>
    <t>30698</t>
  </si>
  <si>
    <t>FFASO Off-Campus Emp - 119</t>
  </si>
  <si>
    <t>30699</t>
  </si>
  <si>
    <t>FFASO Off-Campus Emp - 120</t>
  </si>
  <si>
    <t>30800</t>
  </si>
  <si>
    <t>FFASO Off-Campus Emp - 121</t>
  </si>
  <si>
    <t>30801</t>
  </si>
  <si>
    <t>FFASO Off-Campus Emp - 122</t>
  </si>
  <si>
    <t>30802</t>
  </si>
  <si>
    <t>FFASO Off-Campus Emp - 123</t>
  </si>
  <si>
    <t>30803</t>
  </si>
  <si>
    <t>FFASO Off-Campus Emp - 124</t>
  </si>
  <si>
    <t>30804</t>
  </si>
  <si>
    <t>FFASO Off-Campus Emp - 125</t>
  </si>
  <si>
    <t>30805</t>
  </si>
  <si>
    <t>FFASO Off-Campus Emp - 126</t>
  </si>
  <si>
    <t>30806</t>
  </si>
  <si>
    <t>FFASO Off-Campus Emp - 127</t>
  </si>
  <si>
    <t>30807</t>
  </si>
  <si>
    <t>FFASO Off-Campus Emp - 128</t>
  </si>
  <si>
    <t>30808</t>
  </si>
  <si>
    <t>FFASO Off-Campus Emp - 129</t>
  </si>
  <si>
    <t>30809</t>
  </si>
  <si>
    <t>FFASO Off-Campus Emp - 130</t>
  </si>
  <si>
    <t>30810</t>
  </si>
  <si>
    <t>FFASO Off-Campus Emp - 131</t>
  </si>
  <si>
    <t>30811</t>
  </si>
  <si>
    <t>FFASO Off-Campus Emp - 132</t>
  </si>
  <si>
    <t>30812</t>
  </si>
  <si>
    <t>FFASO Off-Campus Emp - 133</t>
  </si>
  <si>
    <t>30813</t>
  </si>
  <si>
    <t>FFASO Off-Campus Emp - 134</t>
  </si>
  <si>
    <t>30814</t>
  </si>
  <si>
    <t>FFASO Off-Campus Emp - 135</t>
  </si>
  <si>
    <t>30815</t>
  </si>
  <si>
    <t>FFASO Off-Campus Emp - 136</t>
  </si>
  <si>
    <t>30816</t>
  </si>
  <si>
    <t>FFASO Off-Campus Emp - 137</t>
  </si>
  <si>
    <t>30817</t>
  </si>
  <si>
    <t>FFASO Off-Campus Emp - 138</t>
  </si>
  <si>
    <t>30818</t>
  </si>
  <si>
    <t>FFASO Off-Campus Emp - 139</t>
  </si>
  <si>
    <t>30819</t>
  </si>
  <si>
    <t>FFASO Off-Campus Emp - 140</t>
  </si>
  <si>
    <t>30820</t>
  </si>
  <si>
    <t>FFASO Off-Campus Emp - 141</t>
  </si>
  <si>
    <t>30821</t>
  </si>
  <si>
    <t>FFASO Off-Campus Emp - 142</t>
  </si>
  <si>
    <t>30822</t>
  </si>
  <si>
    <t>FFASO Off-Campus Emp - 143</t>
  </si>
  <si>
    <t>30823</t>
  </si>
  <si>
    <t>FFASO Off-Campus Emp - 144</t>
  </si>
  <si>
    <t>30824</t>
  </si>
  <si>
    <t>FFASO Off-Campus Emp - 145</t>
  </si>
  <si>
    <t>30825</t>
  </si>
  <si>
    <t>FFASO Off-Campus Emp - 146</t>
  </si>
  <si>
    <t>30826</t>
  </si>
  <si>
    <t>FFASO Off-Campus Emp - 147</t>
  </si>
  <si>
    <t>30827</t>
  </si>
  <si>
    <t>FFASO Off-Campus Emp - 148</t>
  </si>
  <si>
    <t>30828</t>
  </si>
  <si>
    <t>FFASO Off-Campus Emp - 149</t>
  </si>
  <si>
    <t>30829</t>
  </si>
  <si>
    <t>FFASO Off-Campus Emp - 150</t>
  </si>
  <si>
    <t>30830</t>
  </si>
  <si>
    <t>30831</t>
  </si>
  <si>
    <t>FFASO Off-Campus Emp - 151</t>
  </si>
  <si>
    <t>30832</t>
  </si>
  <si>
    <t>FFASO Off-Campus Emp - 152</t>
  </si>
  <si>
    <t>30833</t>
  </si>
  <si>
    <t>FFASO Off-Campus Emp - 153</t>
  </si>
  <si>
    <t>30834</t>
  </si>
  <si>
    <t>FFASO Off-Campus Emp - 154</t>
  </si>
  <si>
    <t>30835</t>
  </si>
  <si>
    <t>FFASO Off-Campus Emp - 155</t>
  </si>
  <si>
    <t>30836</t>
  </si>
  <si>
    <t>FFASO Off-Campus Emp - 156</t>
  </si>
  <si>
    <t>30837</t>
  </si>
  <si>
    <t>FFASO Off-Campus Emp - 157</t>
  </si>
  <si>
    <t>30838</t>
  </si>
  <si>
    <t>FFASO Off-Campus Emp - 158</t>
  </si>
  <si>
    <t>30839</t>
  </si>
  <si>
    <t>FFASO Off-Campus Emp - 159</t>
  </si>
  <si>
    <t>30840</t>
  </si>
  <si>
    <t>FFASO Off-Campus Emp - 160</t>
  </si>
  <si>
    <t>30841</t>
  </si>
  <si>
    <t>FFASO Off-Campus Emp - 161</t>
  </si>
  <si>
    <t>30842</t>
  </si>
  <si>
    <t>FFASO Off-Campus Emp - 162</t>
  </si>
  <si>
    <t>30843</t>
  </si>
  <si>
    <t>FFASO Off-Campus Emp - 163</t>
  </si>
  <si>
    <t>30844</t>
  </si>
  <si>
    <t>FFASO Off-Campus Emp - 164</t>
  </si>
  <si>
    <t>30845</t>
  </si>
  <si>
    <t>FFASO Off-Campus Emp - 165</t>
  </si>
  <si>
    <t>30846</t>
  </si>
  <si>
    <t>FFASO Off-Campus Emp - 166</t>
  </si>
  <si>
    <t>30847</t>
  </si>
  <si>
    <t>FFASO Off-Campus Emp - 167</t>
  </si>
  <si>
    <t>30848</t>
  </si>
  <si>
    <t>FFASO Off-Campus Emp - 168</t>
  </si>
  <si>
    <t>30849</t>
  </si>
  <si>
    <t>FFASO Off-Campus Emp - 169</t>
  </si>
  <si>
    <t>30850</t>
  </si>
  <si>
    <t>FFASO Off-Campus Emp - 170</t>
  </si>
  <si>
    <t>30851</t>
  </si>
  <si>
    <t>FFASO Off-Campus Emp - 171</t>
  </si>
  <si>
    <t>30852</t>
  </si>
  <si>
    <t>FFASO Off-Campus Emp - 172</t>
  </si>
  <si>
    <t>30853</t>
  </si>
  <si>
    <t>FFASO Off-Campus Emp - 173</t>
  </si>
  <si>
    <t>30854</t>
  </si>
  <si>
    <t>FFASO Off-Campus Emp - 174</t>
  </si>
  <si>
    <t>30855</t>
  </si>
  <si>
    <t>FFASO Off-Campus Emp - 175</t>
  </si>
  <si>
    <t>30856</t>
  </si>
  <si>
    <t>FFASO Off-Campus Emp - 176</t>
  </si>
  <si>
    <t>30857</t>
  </si>
  <si>
    <t>FFASO Off-Campus Emp - 177</t>
  </si>
  <si>
    <t>30858</t>
  </si>
  <si>
    <t>FFASO Off-Campus Emp - 178</t>
  </si>
  <si>
    <t>30859</t>
  </si>
  <si>
    <t>FFASO Off-Campus Emp - 179</t>
  </si>
  <si>
    <t>30860</t>
  </si>
  <si>
    <t>FFASO Off-Campus Emp - 180</t>
  </si>
  <si>
    <t>30861</t>
  </si>
  <si>
    <t>FFASO Off-Campus Emp - 181</t>
  </si>
  <si>
    <t>30862</t>
  </si>
  <si>
    <t>FFASO Off-Campus Emp - 182</t>
  </si>
  <si>
    <t>30863</t>
  </si>
  <si>
    <t>FFASO Off-Campus Emp - 183</t>
  </si>
  <si>
    <t>30864</t>
  </si>
  <si>
    <t>FFASO Off-Campus Emp - 184</t>
  </si>
  <si>
    <t>30865</t>
  </si>
  <si>
    <t>FFASO Off-Campus Emp - 185</t>
  </si>
  <si>
    <t>30866</t>
  </si>
  <si>
    <t>FFASO Off-Campus Emp - 186</t>
  </si>
  <si>
    <t>30867</t>
  </si>
  <si>
    <t>FFASO Off-Campus Emp - 187</t>
  </si>
  <si>
    <t>30868</t>
  </si>
  <si>
    <t>FFASO Off-Campus Emp - 188</t>
  </si>
  <si>
    <t>30869</t>
  </si>
  <si>
    <t>FFASO Off-Campus Emp - 189</t>
  </si>
  <si>
    <t>30870</t>
  </si>
  <si>
    <t>FFASO Off-Campus Emp - 190</t>
  </si>
  <si>
    <t>30871</t>
  </si>
  <si>
    <t>FFASO Off-Campus Emp - 191</t>
  </si>
  <si>
    <t>30872</t>
  </si>
  <si>
    <t>FFASO Off-Campus Emp - 192</t>
  </si>
  <si>
    <t>30873</t>
  </si>
  <si>
    <t>FFASO Off-Campus Emp - 193</t>
  </si>
  <si>
    <t>30874</t>
  </si>
  <si>
    <t>FFASO Off-Campus Emp - 194</t>
  </si>
  <si>
    <t>30875</t>
  </si>
  <si>
    <t>FFASO Off-Campus Emp - 195</t>
  </si>
  <si>
    <t>30876</t>
  </si>
  <si>
    <t>FFASO Off-Campus Emp - 196</t>
  </si>
  <si>
    <t>30877</t>
  </si>
  <si>
    <t>FFASO Off-Campus Emp - 197</t>
  </si>
  <si>
    <t>30878</t>
  </si>
  <si>
    <t>FFASO Off-Campus Emp - 198</t>
  </si>
  <si>
    <t>30879</t>
  </si>
  <si>
    <t>FFASO Off-Campus Emp - 199</t>
  </si>
  <si>
    <t>30880</t>
  </si>
  <si>
    <t>FFASO Off-Campus Emp - 200</t>
  </si>
  <si>
    <t>30881</t>
  </si>
  <si>
    <t>FFASO Off-Campus Emp - 201</t>
  </si>
  <si>
    <t>30882</t>
  </si>
  <si>
    <t>FFASO Off-Campus Emp - 202</t>
  </si>
  <si>
    <t>30883</t>
  </si>
  <si>
    <t>FFASO Off-Campus Emp - 203</t>
  </si>
  <si>
    <t>30884</t>
  </si>
  <si>
    <t>FFASO Off-Campus Emp - 204</t>
  </si>
  <si>
    <t>30885</t>
  </si>
  <si>
    <t>FFASO Off-Campus Emp - 205</t>
  </si>
  <si>
    <t>30886</t>
  </si>
  <si>
    <t>FFASO Off-Campus Emp - 206</t>
  </si>
  <si>
    <t>30887</t>
  </si>
  <si>
    <t>FFASO Off-Campus Emp - 207</t>
  </si>
  <si>
    <t>30888</t>
  </si>
  <si>
    <t>FFASO Off-Campus Emp - 208</t>
  </si>
  <si>
    <t>30889</t>
  </si>
  <si>
    <t>FFASO Off-Campus Emp - 209</t>
  </si>
  <si>
    <t>30890</t>
  </si>
  <si>
    <t>FFASO Off-Campus Emp - 210</t>
  </si>
  <si>
    <t>30891</t>
  </si>
  <si>
    <t>FFASO Off-Campus Emp - 211</t>
  </si>
  <si>
    <t>30892</t>
  </si>
  <si>
    <t>FFASO Off-Campus Emp - 212</t>
  </si>
  <si>
    <t>30893</t>
  </si>
  <si>
    <t>FFASO Off-Campus Emp - 213</t>
  </si>
  <si>
    <t>30894</t>
  </si>
  <si>
    <t>FFASO Off-Campus Emp - 214</t>
  </si>
  <si>
    <t>30895</t>
  </si>
  <si>
    <t>FFASO Off-Campus Emp - 215</t>
  </si>
  <si>
    <t>30896</t>
  </si>
  <si>
    <t>FFASO Off-Campus Emp - 216</t>
  </si>
  <si>
    <t>30897</t>
  </si>
  <si>
    <t>FFASO Off-Campus Emp - 217</t>
  </si>
  <si>
    <t>30898</t>
  </si>
  <si>
    <t>FFASO Off-Campus Emp - 218</t>
  </si>
  <si>
    <t>30899</t>
  </si>
  <si>
    <t>FFASO Off-Campus Emp - 219</t>
  </si>
  <si>
    <t>30900</t>
  </si>
  <si>
    <t>FFASO Off-Campus Emp - 220</t>
  </si>
  <si>
    <t>30901</t>
  </si>
  <si>
    <t>FFASO Off-Campus Emp - 221</t>
  </si>
  <si>
    <t>30902</t>
  </si>
  <si>
    <t>FFASO Off-Campus Emp - 222</t>
  </si>
  <si>
    <t>30903</t>
  </si>
  <si>
    <t>FFASO Off-Campus Emp - 223</t>
  </si>
  <si>
    <t>30904</t>
  </si>
  <si>
    <t>FFASO Off-Campus Emp - 224</t>
  </si>
  <si>
    <t>30905</t>
  </si>
  <si>
    <t>FFASO Off-Campus Emp - 225</t>
  </si>
  <si>
    <t>30906</t>
  </si>
  <si>
    <t>FFASO Off-Campus Emp - 226</t>
  </si>
  <si>
    <t>30907</t>
  </si>
  <si>
    <t>FFASO Off-Campus Emp - 227</t>
  </si>
  <si>
    <t>30908</t>
  </si>
  <si>
    <t>FFASO Off-Campus Emp - 228</t>
  </si>
  <si>
    <t>30909</t>
  </si>
  <si>
    <t>FFASO Off-Campus Emp - 229</t>
  </si>
  <si>
    <t>30910</t>
  </si>
  <si>
    <t>FFASO Off-Campus Emp - 230</t>
  </si>
  <si>
    <t>30911</t>
  </si>
  <si>
    <t>FFASO Off-Campus Emp - 231</t>
  </si>
  <si>
    <t>30912</t>
  </si>
  <si>
    <t>FFASO Off-Campus Emp - 232</t>
  </si>
  <si>
    <t>30913</t>
  </si>
  <si>
    <t>FFASO Off-Campus Emp - 233</t>
  </si>
  <si>
    <t>30914</t>
  </si>
  <si>
    <t>FFASO Off-Campus Emp - 234</t>
  </si>
  <si>
    <t>30915</t>
  </si>
  <si>
    <t>FFASO Off-Campus Emp - 235</t>
  </si>
  <si>
    <t>30916</t>
  </si>
  <si>
    <t>FFASO Off-Campus Emp - 236</t>
  </si>
  <si>
    <t>30917</t>
  </si>
  <si>
    <t>FFASO Off-Campus Emp - 237</t>
  </si>
  <si>
    <t>30918</t>
  </si>
  <si>
    <t>FFASO Off-Campus Emp - 238</t>
  </si>
  <si>
    <t>30919</t>
  </si>
  <si>
    <t>FFASO Off-Campus Emp - 239</t>
  </si>
  <si>
    <t>30920</t>
  </si>
  <si>
    <t>FFASO Off-Campus Emp - 240</t>
  </si>
  <si>
    <t>30921</t>
  </si>
  <si>
    <t>FFASO Off-Campus Emp - 241</t>
  </si>
  <si>
    <t>30922</t>
  </si>
  <si>
    <t>FFASO Off-Campus Emp - 242</t>
  </si>
  <si>
    <t>30923</t>
  </si>
  <si>
    <t>FFASO Off-Campus Emp - 243</t>
  </si>
  <si>
    <t>30924</t>
  </si>
  <si>
    <t>FFASO Off-Campus Emp - 244</t>
  </si>
  <si>
    <t>30925</t>
  </si>
  <si>
    <t>FFASO Off-Campus Emp - 245</t>
  </si>
  <si>
    <t>30926</t>
  </si>
  <si>
    <t>FFASO Off-Campus Emp - 246</t>
  </si>
  <si>
    <t>30927</t>
  </si>
  <si>
    <t>FFASO Off-Campus Emp - 247</t>
  </si>
  <si>
    <t>30928</t>
  </si>
  <si>
    <t>FFASO Off-Campus Emp - 248</t>
  </si>
  <si>
    <t>30929</t>
  </si>
  <si>
    <t>FFASO Off-Campus Emp - 249</t>
  </si>
  <si>
    <t>30930</t>
  </si>
  <si>
    <t>FFASO Off-Campus Emp - 250</t>
  </si>
  <si>
    <t>30931</t>
  </si>
  <si>
    <t>FFASO Off-Campus Emp - 251</t>
  </si>
  <si>
    <t>30932</t>
  </si>
  <si>
    <t>FFASO Off-Campus Emp - 252</t>
  </si>
  <si>
    <t>30933</t>
  </si>
  <si>
    <t>FFASO Off-Campus Emp - 253</t>
  </si>
  <si>
    <t>30934</t>
  </si>
  <si>
    <t>FFASO Off-Campus Emp - 254</t>
  </si>
  <si>
    <t>30935</t>
  </si>
  <si>
    <t>FFASO Off-Campus Emp - 255</t>
  </si>
  <si>
    <t>30936</t>
  </si>
  <si>
    <t>FFASO Off-Campus Emp - 256</t>
  </si>
  <si>
    <t>30937</t>
  </si>
  <si>
    <t>FFASO Off-Campus Emp - 257</t>
  </si>
  <si>
    <t>30938</t>
  </si>
  <si>
    <t>FFASO Off-Campus Emp - 258</t>
  </si>
  <si>
    <t>30939</t>
  </si>
  <si>
    <t>FFASO Off-Campus Emp - 259</t>
  </si>
  <si>
    <t>30940</t>
  </si>
  <si>
    <t>FFASO Off-Campus Emp - 260</t>
  </si>
  <si>
    <t>30941</t>
  </si>
  <si>
    <t>FFASO Off-Campus Emp - 261</t>
  </si>
  <si>
    <t>30942</t>
  </si>
  <si>
    <t>FFASO Off-Campus Emp - 262</t>
  </si>
  <si>
    <t>30943</t>
  </si>
  <si>
    <t>FFASO Off-Campus Emp - 263</t>
  </si>
  <si>
    <t>30944</t>
  </si>
  <si>
    <t>FFASO Off-Campus Emp - 264</t>
  </si>
  <si>
    <t>30945</t>
  </si>
  <si>
    <t>FFASO Off-Campus Emp - 265</t>
  </si>
  <si>
    <t>30946</t>
  </si>
  <si>
    <t>FFASO Off-Campus Emp - 266</t>
  </si>
  <si>
    <t>30947</t>
  </si>
  <si>
    <t>FFASO Off-Campus Emp - 267</t>
  </si>
  <si>
    <t>30948</t>
  </si>
  <si>
    <t>FFASO Off-Campus Emp - 268</t>
  </si>
  <si>
    <t>30949</t>
  </si>
  <si>
    <t>FFASO Off-Campus Emp - 269</t>
  </si>
  <si>
    <t>30950</t>
  </si>
  <si>
    <t>FFASO Off-Campus Emp - 270</t>
  </si>
  <si>
    <t>30951</t>
  </si>
  <si>
    <t>FFASO Off-Campus Emp - 271</t>
  </si>
  <si>
    <t>30952</t>
  </si>
  <si>
    <t>FFASO Off-Campus Emp - 272</t>
  </si>
  <si>
    <t>30953</t>
  </si>
  <si>
    <t>FFASO Off-Campus Emp - 273</t>
  </si>
  <si>
    <t>30954</t>
  </si>
  <si>
    <t>FFASO Off-Campus Emp - 274</t>
  </si>
  <si>
    <t>30955</t>
  </si>
  <si>
    <t>FFASO Off-Campus Emp - 275</t>
  </si>
  <si>
    <t>30956</t>
  </si>
  <si>
    <t>FFASO Off-Campus Emp - 276</t>
  </si>
  <si>
    <t>30957</t>
  </si>
  <si>
    <t>FFASO Off-Campus Emp - 277</t>
  </si>
  <si>
    <t>30958</t>
  </si>
  <si>
    <t>FFASO Off-Campus Emp - 278</t>
  </si>
  <si>
    <t>30959</t>
  </si>
  <si>
    <t>FFASO Off-Campus Emp - 279</t>
  </si>
  <si>
    <t>30960</t>
  </si>
  <si>
    <t>FFASO Off-Campus Emp - 280</t>
  </si>
  <si>
    <t>30961</t>
  </si>
  <si>
    <t>FFASO Off-Campus Emp - 281</t>
  </si>
  <si>
    <t>30962</t>
  </si>
  <si>
    <t>FFASO Off-Campus Emp - 282</t>
  </si>
  <si>
    <t>30963</t>
  </si>
  <si>
    <t>FFASO Off-Campus Emp - 283</t>
  </si>
  <si>
    <t>30964</t>
  </si>
  <si>
    <t>FFASO Off-Campus Emp - 284</t>
  </si>
  <si>
    <t>30965</t>
  </si>
  <si>
    <t>FFASO Off-Campus Emp - 285</t>
  </si>
  <si>
    <t>30966</t>
  </si>
  <si>
    <t>FFASO Off-Campus Emp - 286</t>
  </si>
  <si>
    <t>30967</t>
  </si>
  <si>
    <t>FFASO Off-Campus Emp - 287</t>
  </si>
  <si>
    <t>30968</t>
  </si>
  <si>
    <t>FFASO Off-Campus Emp - 288</t>
  </si>
  <si>
    <t>30969</t>
  </si>
  <si>
    <t>FFASO Off-Campus Emp - 289</t>
  </si>
  <si>
    <t>30970</t>
  </si>
  <si>
    <t>FFASO Off-Campus Emp - 290</t>
  </si>
  <si>
    <t>30971</t>
  </si>
  <si>
    <t>FFASO Off-Campus Emp - 291</t>
  </si>
  <si>
    <t>30972</t>
  </si>
  <si>
    <t>FFASO Off-Campus Emp - 292</t>
  </si>
  <si>
    <t>30973</t>
  </si>
  <si>
    <t>FFASO Off-Campus Emp - 293</t>
  </si>
  <si>
    <t>30974</t>
  </si>
  <si>
    <t>FFASO Off-Campus Emp - 294</t>
  </si>
  <si>
    <t>30975</t>
  </si>
  <si>
    <t>FFASO Off-Campus Emp - 295</t>
  </si>
  <si>
    <t>30976</t>
  </si>
  <si>
    <t>FFASO Off-Campus Emp - 296</t>
  </si>
  <si>
    <t>30977</t>
  </si>
  <si>
    <t>FFASO Off-Campus Emp - 297</t>
  </si>
  <si>
    <t>30978</t>
  </si>
  <si>
    <t>FFASO Off-Campus Emp - 298</t>
  </si>
  <si>
    <t>30979</t>
  </si>
  <si>
    <t>FFASO Off-Campus Emp - 299</t>
  </si>
  <si>
    <t>30980</t>
  </si>
  <si>
    <t>FFASO Off-Campus Emp - 300</t>
  </si>
  <si>
    <t>32000</t>
  </si>
  <si>
    <t>FFASO Off-Campus Emp - 301</t>
  </si>
  <si>
    <t>32001</t>
  </si>
  <si>
    <t>FFASO Off-Campus Emp - 302</t>
  </si>
  <si>
    <t>32002</t>
  </si>
  <si>
    <t>FFASO Off-Campus Emp - 303</t>
  </si>
  <si>
    <t>32003</t>
  </si>
  <si>
    <t>FFASO Off-Campus Emp - 304</t>
  </si>
  <si>
    <t>32004</t>
  </si>
  <si>
    <t>FFASO Off-Campus Emp - 305</t>
  </si>
  <si>
    <t>32005</t>
  </si>
  <si>
    <t>FFASO Off-Campus Emp - 306</t>
  </si>
  <si>
    <t>32006</t>
  </si>
  <si>
    <t>FFASO Off-Campus Emp - 307</t>
  </si>
  <si>
    <t>32007</t>
  </si>
  <si>
    <t>FFASO Off-Campus Emp - 308</t>
  </si>
  <si>
    <t>32008</t>
  </si>
  <si>
    <t>FFASO Off-Campus Emp - 309</t>
  </si>
  <si>
    <t>32009</t>
  </si>
  <si>
    <t>FFASO Off-Campus Emp - 310</t>
  </si>
  <si>
    <t>32010</t>
  </si>
  <si>
    <t>FFASO Off-Campus Emp - 311</t>
  </si>
  <si>
    <t>32011</t>
  </si>
  <si>
    <t>FFASO Off-Campus Emp - 312</t>
  </si>
  <si>
    <t>32012</t>
  </si>
  <si>
    <t>FFASO Off-Campus Emp - 313</t>
  </si>
  <si>
    <t>32013</t>
  </si>
  <si>
    <t>FFASO Off-Campus Emp - 314</t>
  </si>
  <si>
    <t>32014</t>
  </si>
  <si>
    <t>FFASO Off-Campus Emp - 315</t>
  </si>
  <si>
    <t>32015</t>
  </si>
  <si>
    <t>FFASO Off-Campus Emp - 316</t>
  </si>
  <si>
    <t>32016</t>
  </si>
  <si>
    <t>FFASO Off-Campus Emp - 317</t>
  </si>
  <si>
    <t>32017</t>
  </si>
  <si>
    <t>FFASO Off-Campus Emp - 318</t>
  </si>
  <si>
    <t>32018</t>
  </si>
  <si>
    <t>FFASO Off-Campus Emp - 319</t>
  </si>
  <si>
    <t>32019</t>
  </si>
  <si>
    <t>FFASO Off-Campus Emp - 320</t>
  </si>
  <si>
    <t>32020</t>
  </si>
  <si>
    <t>FFASO Off-Campus Emp - 321</t>
  </si>
  <si>
    <t>32021</t>
  </si>
  <si>
    <t>FFASO Off-Campus Emp - 322</t>
  </si>
  <si>
    <t>32022</t>
  </si>
  <si>
    <t>FFASO Off-Campus Emp - 323</t>
  </si>
  <si>
    <t>32023</t>
  </si>
  <si>
    <t>FFASO Off-Campus Emp - 324</t>
  </si>
  <si>
    <t>32024</t>
  </si>
  <si>
    <t>FFASO Off-Campus Emp - 325</t>
  </si>
  <si>
    <t>32025</t>
  </si>
  <si>
    <t>FFASO Off-Campus Emp - 326</t>
  </si>
  <si>
    <t>32026</t>
  </si>
  <si>
    <t>FFASO Off-Campus Emp - 327</t>
  </si>
  <si>
    <t>32027</t>
  </si>
  <si>
    <t>FFASO Off-Campus Emp - 328</t>
  </si>
  <si>
    <t>32028</t>
  </si>
  <si>
    <t>FFASO Off-Campus Emp - 329</t>
  </si>
  <si>
    <t>32029</t>
  </si>
  <si>
    <t>FFASO Off-Campus Emp - 330</t>
  </si>
  <si>
    <t>32030</t>
  </si>
  <si>
    <t>FFASO Off-Campus Emp - 331</t>
  </si>
  <si>
    <t>32031</t>
  </si>
  <si>
    <t>FFASO Off-Campus Emp - 332</t>
  </si>
  <si>
    <t>32032</t>
  </si>
  <si>
    <t>FFASO Off-Campus Emp - 333</t>
  </si>
  <si>
    <t>32033</t>
  </si>
  <si>
    <t>FFASO Off-Campus Emp - 334</t>
  </si>
  <si>
    <t>32034</t>
  </si>
  <si>
    <t>FFASO Off-Campus Emp - 335</t>
  </si>
  <si>
    <t>32035</t>
  </si>
  <si>
    <t>FFASO Off-Campus Emp - 336</t>
  </si>
  <si>
    <t>32036</t>
  </si>
  <si>
    <t>FFASO Off-Campus Emp - 337</t>
  </si>
  <si>
    <t>32037</t>
  </si>
  <si>
    <t>FFASO Off-Campus Emp - 338</t>
  </si>
  <si>
    <t>32038</t>
  </si>
  <si>
    <t>FFASO Off-Campus Emp - 339</t>
  </si>
  <si>
    <t>32039</t>
  </si>
  <si>
    <t>FFASO Off-Campus Emp - 340</t>
  </si>
  <si>
    <t>32040</t>
  </si>
  <si>
    <t>FFASO Off-Campus Emp - 341</t>
  </si>
  <si>
    <t>32041</t>
  </si>
  <si>
    <t>FFASO Off-Campus Emp - 342</t>
  </si>
  <si>
    <t>32042</t>
  </si>
  <si>
    <t>FFASO Off-Campus Emp - 343</t>
  </si>
  <si>
    <t>32043</t>
  </si>
  <si>
    <t>FFASO Off-Campus Emp - 344</t>
  </si>
  <si>
    <t>32044</t>
  </si>
  <si>
    <t>FFASO Off-Campus Emp - 345</t>
  </si>
  <si>
    <t>32045</t>
  </si>
  <si>
    <t>FFASO Off-Campus Emp - 346</t>
  </si>
  <si>
    <t>32046</t>
  </si>
  <si>
    <t>FFASO Off-Campus Emp - 347</t>
  </si>
  <si>
    <t>32047</t>
  </si>
  <si>
    <t>FFASO Off-Campus Emp - 348</t>
  </si>
  <si>
    <t>32048</t>
  </si>
  <si>
    <t>FFASO Off-Campus Emp - 349</t>
  </si>
  <si>
    <t>32049</t>
  </si>
  <si>
    <t>FFASO Off-Campus Emp - 350</t>
  </si>
  <si>
    <t>32050</t>
  </si>
  <si>
    <t>FFASO Off-Campus Emp - 351</t>
  </si>
  <si>
    <t>UACSC</t>
  </si>
  <si>
    <t>Cal Student Central</t>
  </si>
  <si>
    <t>UACS6</t>
  </si>
  <si>
    <t>Cal Student Central-L6</t>
  </si>
  <si>
    <t>32580</t>
  </si>
  <si>
    <t>UACSC Cal Student Central</t>
  </si>
  <si>
    <t>UEAEO</t>
  </si>
  <si>
    <t>Admiss &amp; Enroll Immed Ofc</t>
  </si>
  <si>
    <t>UEAE6</t>
  </si>
  <si>
    <t>Admiss &amp; Enroll Immed Ofc-L6</t>
  </si>
  <si>
    <t>17885</t>
  </si>
  <si>
    <t>UEAEO Admis &amp; Enrol Immed Off</t>
  </si>
  <si>
    <t>17886</t>
  </si>
  <si>
    <t>UEAEO Admis &amp; Enrol Provisions</t>
  </si>
  <si>
    <t>17887</t>
  </si>
  <si>
    <t>UEAEO Admis &amp; Enrol Cluster</t>
  </si>
  <si>
    <t>17889</t>
  </si>
  <si>
    <t>UEAEO Admis &amp; Enrol Outrch/Yld</t>
  </si>
  <si>
    <t>UFFAO</t>
  </si>
  <si>
    <t>Financial Aid Office</t>
  </si>
  <si>
    <t>UFADM</t>
  </si>
  <si>
    <t>FASO Administration</t>
  </si>
  <si>
    <t>17890</t>
  </si>
  <si>
    <t>UFFAO General Administration</t>
  </si>
  <si>
    <t>17891</t>
  </si>
  <si>
    <t>UFFAO Ops Staff Support Svcs</t>
  </si>
  <si>
    <t>17901</t>
  </si>
  <si>
    <t>UFFAO Dir Reserves</t>
  </si>
  <si>
    <t>17902</t>
  </si>
  <si>
    <t>UFFAO Directors Immediate Off</t>
  </si>
  <si>
    <t>UFOPS</t>
  </si>
  <si>
    <t>FASO Financial Aid Operations</t>
  </si>
  <si>
    <t>17803</t>
  </si>
  <si>
    <t>UFFAO Scholarship Admin</t>
  </si>
  <si>
    <t>17807</t>
  </si>
  <si>
    <t>UFFAO General Program</t>
  </si>
  <si>
    <t>17808</t>
  </si>
  <si>
    <t>UFFAO Communications</t>
  </si>
  <si>
    <t>17892</t>
  </si>
  <si>
    <t>UFFAO Ops Emergency Loans</t>
  </si>
  <si>
    <t>17893</t>
  </si>
  <si>
    <t>UFFAO Federal and State Prgrms</t>
  </si>
  <si>
    <t>17894</t>
  </si>
  <si>
    <t>UFFAO Counseling</t>
  </si>
  <si>
    <t>17895</t>
  </si>
  <si>
    <t>UFFAO Processing and Imaging</t>
  </si>
  <si>
    <t>17896</t>
  </si>
  <si>
    <t>UFFAO Ops Grad/Professional Op</t>
  </si>
  <si>
    <t>17898</t>
  </si>
  <si>
    <t>UFFAO Ops WorkStudy Prog</t>
  </si>
  <si>
    <t>17899</t>
  </si>
  <si>
    <t>UFFAO Fiscal Management</t>
  </si>
  <si>
    <t>17900</t>
  </si>
  <si>
    <t>UFFAO FM Regulatory Control</t>
  </si>
  <si>
    <t>UFSHP</t>
  </si>
  <si>
    <t>FASO Scholarship Programs</t>
  </si>
  <si>
    <t>17804</t>
  </si>
  <si>
    <t>UFFAO UGS Job Opportunity</t>
  </si>
  <si>
    <t>17805</t>
  </si>
  <si>
    <t>UFFAO Scholarship Yield Prgms</t>
  </si>
  <si>
    <t>17806</t>
  </si>
  <si>
    <t>UFFAO Prizes</t>
  </si>
  <si>
    <t>19281</t>
  </si>
  <si>
    <t>UG1AE IncentiveAwardProg</t>
  </si>
  <si>
    <t>19533</t>
  </si>
  <si>
    <t>UG1AE Incentive Awards Pgm</t>
  </si>
  <si>
    <t>UFSYS</t>
  </si>
  <si>
    <t>FASO Systems</t>
  </si>
  <si>
    <t>17897</t>
  </si>
  <si>
    <t>UFFAO Sys Develop and Support</t>
  </si>
  <si>
    <t>UGARS</t>
  </si>
  <si>
    <t>Admissions &amp; Rel with Schs</t>
  </si>
  <si>
    <t>UGADM</t>
  </si>
  <si>
    <t>UGARS Administration</t>
  </si>
  <si>
    <t>17818</t>
  </si>
  <si>
    <t>UGARS Business Services</t>
  </si>
  <si>
    <t>17819</t>
  </si>
  <si>
    <t>UGARS Director's Office</t>
  </si>
  <si>
    <t>UGAPP</t>
  </si>
  <si>
    <t>UGARS Admissions</t>
  </si>
  <si>
    <t>17817</t>
  </si>
  <si>
    <t>UGOTR</t>
  </si>
  <si>
    <t>UGARS Marketing &amp; Recruitment</t>
  </si>
  <si>
    <t>17820</t>
  </si>
  <si>
    <t>17822</t>
  </si>
  <si>
    <t>UGARS Outreach General</t>
  </si>
  <si>
    <t>17824</t>
  </si>
  <si>
    <t>UGARS Outreach Bridges</t>
  </si>
  <si>
    <t>17825</t>
  </si>
  <si>
    <t>UGARS Outreach South</t>
  </si>
  <si>
    <t>UGPAS</t>
  </si>
  <si>
    <t>UGARS Systems</t>
  </si>
  <si>
    <t>17828</t>
  </si>
  <si>
    <t>UHREG</t>
  </si>
  <si>
    <t>Office of the Registrar</t>
  </si>
  <si>
    <t>UHADM</t>
  </si>
  <si>
    <t>Reg Office - Administration</t>
  </si>
  <si>
    <t>17829</t>
  </si>
  <si>
    <t>UHREG Adm Reserves</t>
  </si>
  <si>
    <t>17839</t>
  </si>
  <si>
    <t>UHREG Administration</t>
  </si>
  <si>
    <t>31371</t>
  </si>
  <si>
    <t>UHREG Gen Assign Classrooms</t>
  </si>
  <si>
    <t>UHCLS</t>
  </si>
  <si>
    <t>Reg Office - Classroom Ops</t>
  </si>
  <si>
    <t>17847</t>
  </si>
  <si>
    <t>UHREG Classroom Scheduling</t>
  </si>
  <si>
    <t>17849</t>
  </si>
  <si>
    <t>UHREG Classroom Support</t>
  </si>
  <si>
    <t>UHCOM</t>
  </si>
  <si>
    <t>Reg Offce - Systems Operations</t>
  </si>
  <si>
    <t>17851</t>
  </si>
  <si>
    <t>UHREG OnTrack</t>
  </si>
  <si>
    <t>UHREC</t>
  </si>
  <si>
    <t>Reg Office - Academic Records</t>
  </si>
  <si>
    <t>17842</t>
  </si>
  <si>
    <t>UHREG Records</t>
  </si>
  <si>
    <t>17845</t>
  </si>
  <si>
    <t>UHREG Transcripts</t>
  </si>
  <si>
    <t>UHRER</t>
  </si>
  <si>
    <t>Reg Office - Registration</t>
  </si>
  <si>
    <t>17843</t>
  </si>
  <si>
    <t>UHREG Residency</t>
  </si>
  <si>
    <t>17844</t>
  </si>
  <si>
    <t>UHREG Registration</t>
  </si>
  <si>
    <t>17846</t>
  </si>
  <si>
    <t>UHREG Student Services</t>
  </si>
  <si>
    <t>UGDNS</t>
  </si>
  <si>
    <t>AVC SA &amp; Dean of Students</t>
  </si>
  <si>
    <t>FVAUX</t>
  </si>
  <si>
    <t>FVAUX ASUC Student Union</t>
  </si>
  <si>
    <t>FVADM</t>
  </si>
  <si>
    <t>FVADM ASUC Admin</t>
  </si>
  <si>
    <t>23398</t>
  </si>
  <si>
    <t>FVAUX Administration</t>
  </si>
  <si>
    <t>23399</t>
  </si>
  <si>
    <t>FVAUX IT</t>
  </si>
  <si>
    <t>23420</t>
  </si>
  <si>
    <t>FVAUX Ops Composting</t>
  </si>
  <si>
    <t>30346</t>
  </si>
  <si>
    <t>FVAUX SA Programs</t>
  </si>
  <si>
    <t>FVCOM</t>
  </si>
  <si>
    <t>Commercial Activities</t>
  </si>
  <si>
    <t>23397</t>
  </si>
  <si>
    <t>FVAUX Adm Accounting</t>
  </si>
  <si>
    <t>23416</t>
  </si>
  <si>
    <t>FVAUX Lecture Notes</t>
  </si>
  <si>
    <t>23421</t>
  </si>
  <si>
    <t>FVAUX Bookstore</t>
  </si>
  <si>
    <t>23422</t>
  </si>
  <si>
    <t>FVAUX Ops Leasehold</t>
  </si>
  <si>
    <t>FVDBT</t>
  </si>
  <si>
    <t>Debate</t>
  </si>
  <si>
    <t>21261</t>
  </si>
  <si>
    <t>FVAUX Debate Operational</t>
  </si>
  <si>
    <t>FVMKT</t>
  </si>
  <si>
    <t>Marketing External Relations</t>
  </si>
  <si>
    <t>23411</t>
  </si>
  <si>
    <t>FVAUX Marketing</t>
  </si>
  <si>
    <t>23417</t>
  </si>
  <si>
    <t>FVAUX Art Studio</t>
  </si>
  <si>
    <t>23418</t>
  </si>
  <si>
    <t>FVAUX Bearcade</t>
  </si>
  <si>
    <t>23419</t>
  </si>
  <si>
    <t>FVAUX Ops Recycling</t>
  </si>
  <si>
    <t>FVOPS</t>
  </si>
  <si>
    <t>Facilities &amp; Operations</t>
  </si>
  <si>
    <t>23400</t>
  </si>
  <si>
    <t>FVAUX Facility OMP</t>
  </si>
  <si>
    <t>23410</t>
  </si>
  <si>
    <t>FVAUX Ops_Building Admin</t>
  </si>
  <si>
    <t>23414</t>
  </si>
  <si>
    <t>FVAUX Cal Lodge</t>
  </si>
  <si>
    <t>23415</t>
  </si>
  <si>
    <t>FVAUX Event Services</t>
  </si>
  <si>
    <t>FVSRC</t>
  </si>
  <si>
    <t>Student Environmental Res Cntr</t>
  </si>
  <si>
    <t>30347</t>
  </si>
  <si>
    <t>FVAUX TGIF</t>
  </si>
  <si>
    <t>30348</t>
  </si>
  <si>
    <t>FVAUX Stdt Environ Res Comtt</t>
  </si>
  <si>
    <t>FVSTD</t>
  </si>
  <si>
    <t>Lead Center</t>
  </si>
  <si>
    <t>21260</t>
  </si>
  <si>
    <t>FVAUX High School Tournament</t>
  </si>
  <si>
    <t>21262</t>
  </si>
  <si>
    <t>FVAUX Summer Camp</t>
  </si>
  <si>
    <t>21332</t>
  </si>
  <si>
    <t>USSAS SILP Student Groups</t>
  </si>
  <si>
    <t>21334</t>
  </si>
  <si>
    <t>USSAS SILP Greek Life</t>
  </si>
  <si>
    <t>30340</t>
  </si>
  <si>
    <t>FVAUX LEAD Operations</t>
  </si>
  <si>
    <t>30342</t>
  </si>
  <si>
    <t>FVAUX Gen Stdnt Org Activity</t>
  </si>
  <si>
    <t>30343</t>
  </si>
  <si>
    <t>FVAUX SA Publications</t>
  </si>
  <si>
    <t>FVPSS</t>
  </si>
  <si>
    <t>ASUC Student Union PassThrough</t>
  </si>
  <si>
    <t>FVPST</t>
  </si>
  <si>
    <t>ASUC SU Pass Through</t>
  </si>
  <si>
    <t>21331</t>
  </si>
  <si>
    <t>FVAUX Bridges Pass Through</t>
  </si>
  <si>
    <t>21335</t>
  </si>
  <si>
    <t>FVAUX SILP Gen Pass Through</t>
  </si>
  <si>
    <t>23423</t>
  </si>
  <si>
    <t>FVAUX Event Svcs Pass Through</t>
  </si>
  <si>
    <t>30341</t>
  </si>
  <si>
    <t>FVAUX SA Grad Assem Pass Throu</t>
  </si>
  <si>
    <t>30344</t>
  </si>
  <si>
    <t>FVAUX ASUC Pass Through</t>
  </si>
  <si>
    <t>30349</t>
  </si>
  <si>
    <t>FVAUX TGIF Pass Through</t>
  </si>
  <si>
    <t>ULNSS</t>
  </si>
  <si>
    <t>H&amp;DS New Student Services</t>
  </si>
  <si>
    <t>ULCSO</t>
  </si>
  <si>
    <t>CalSO Orientations</t>
  </si>
  <si>
    <t>19282</t>
  </si>
  <si>
    <t>ULNSS RSSP Other Funds</t>
  </si>
  <si>
    <t>19285</t>
  </si>
  <si>
    <t>ULNSS CalSO Fall AdmitI Gen</t>
  </si>
  <si>
    <t>19312</t>
  </si>
  <si>
    <t>ULNSS New Student Services</t>
  </si>
  <si>
    <t>19323</t>
  </si>
  <si>
    <t>ULNSS NSS Admin Prof Devlpt</t>
  </si>
  <si>
    <t>19324</t>
  </si>
  <si>
    <t>ULNSS General - Smooth Trans.</t>
  </si>
  <si>
    <t>19329</t>
  </si>
  <si>
    <t>ULNSS Summer Bridge</t>
  </si>
  <si>
    <t>19331</t>
  </si>
  <si>
    <t>ULNSS Sum Bridge Admin</t>
  </si>
  <si>
    <t>19332</t>
  </si>
  <si>
    <t>ULNSS Sum Bridge Peers</t>
  </si>
  <si>
    <t>UPCAR</t>
  </si>
  <si>
    <t>Career Center</t>
  </si>
  <si>
    <t>UPCA6</t>
  </si>
  <si>
    <t>Career Center-L6</t>
  </si>
  <si>
    <t>20773</t>
  </si>
  <si>
    <t>UPCAR Student Employment</t>
  </si>
  <si>
    <t>20774</t>
  </si>
  <si>
    <t>UPCAR Special Events/Programs</t>
  </si>
  <si>
    <t>20775</t>
  </si>
  <si>
    <t>UPCAR On Campus Recruiting</t>
  </si>
  <si>
    <t>20776</t>
  </si>
  <si>
    <t>UPCAR Educational Career Svcs</t>
  </si>
  <si>
    <t>20777</t>
  </si>
  <si>
    <t>UPCAR DSAPP</t>
  </si>
  <si>
    <t>20778</t>
  </si>
  <si>
    <t>UPCAR Letter of Evaluation Svc</t>
  </si>
  <si>
    <t>20779</t>
  </si>
  <si>
    <t>UPCAR Career Center</t>
  </si>
  <si>
    <t>20781</t>
  </si>
  <si>
    <t>UPCAR PCAR AdvSdtPeerAdvisPgm</t>
  </si>
  <si>
    <t>20782</t>
  </si>
  <si>
    <t>UPCAR Adv Career Counseling</t>
  </si>
  <si>
    <t>20783</t>
  </si>
  <si>
    <t>UPCAR PCAR Adv Alumnit Svcs</t>
  </si>
  <si>
    <t>20784</t>
  </si>
  <si>
    <t>UPCAR Adv PhD Svcs</t>
  </si>
  <si>
    <t>20785</t>
  </si>
  <si>
    <t>UPCAR Adv PreProf/PreGrad</t>
  </si>
  <si>
    <t>20786</t>
  </si>
  <si>
    <t>UPCAR Adv Recp/Appoint Desk</t>
  </si>
  <si>
    <t>20787</t>
  </si>
  <si>
    <t>UPCAR Adv Ctr Publications</t>
  </si>
  <si>
    <t>20788</t>
  </si>
  <si>
    <t>UPCAR Adv Cntr Info Tapes</t>
  </si>
  <si>
    <t>20789</t>
  </si>
  <si>
    <t>UPCAR Adv Res Ctr Handout Mats</t>
  </si>
  <si>
    <t>20790</t>
  </si>
  <si>
    <t>UPCAR Adv Conultant Svcs</t>
  </si>
  <si>
    <t>20791</t>
  </si>
  <si>
    <t>UPCAR Adv General</t>
  </si>
  <si>
    <t>20792</t>
  </si>
  <si>
    <t>UPCAR Adv Cal on Campus Prog</t>
  </si>
  <si>
    <t>20793</t>
  </si>
  <si>
    <t>UPCAR Adv Coop Intern Pgm Adm</t>
  </si>
  <si>
    <t>USSAS</t>
  </si>
  <si>
    <t>Dean of Student Centers</t>
  </si>
  <si>
    <t>USCOR</t>
  </si>
  <si>
    <t>SAS Cal Corps Public Svc Ctr</t>
  </si>
  <si>
    <t>21245</t>
  </si>
  <si>
    <t>USSAS CAL CORPS Awards</t>
  </si>
  <si>
    <t>21246</t>
  </si>
  <si>
    <t>USSAS CAL CORPS FED GRANT</t>
  </si>
  <si>
    <t>21247</t>
  </si>
  <si>
    <t>USSAS CAL CORPS BUCK</t>
  </si>
  <si>
    <t>21248</t>
  </si>
  <si>
    <t>USSAS Cal Corps ACCORD</t>
  </si>
  <si>
    <t>21249</t>
  </si>
  <si>
    <t>USSAS PSC General</t>
  </si>
  <si>
    <t>21250</t>
  </si>
  <si>
    <t>USSAS BUILD</t>
  </si>
  <si>
    <t>USGRP</t>
  </si>
  <si>
    <t>SAS Groups</t>
  </si>
  <si>
    <t>21220</t>
  </si>
  <si>
    <t>USSAS Grps Student Publication</t>
  </si>
  <si>
    <t>21221</t>
  </si>
  <si>
    <t>USSAS Student Legal Services</t>
  </si>
  <si>
    <t>21222</t>
  </si>
  <si>
    <t>USSAS GrpsInfo Center</t>
  </si>
  <si>
    <t>21223</t>
  </si>
  <si>
    <t>USSAS Grps Reg Stdt Grp Advis</t>
  </si>
  <si>
    <t>21224</t>
  </si>
  <si>
    <t>USSAS Grps Student Regents</t>
  </si>
  <si>
    <t>21225</t>
  </si>
  <si>
    <t>USSAS Grps Observer Program</t>
  </si>
  <si>
    <t>21226</t>
  </si>
  <si>
    <t>USSAS Grps Std Observer Prgm</t>
  </si>
  <si>
    <t>21227</t>
  </si>
  <si>
    <t>USSAS Grps Activities Fund</t>
  </si>
  <si>
    <t>21263</t>
  </si>
  <si>
    <t>USSAS For General</t>
  </si>
  <si>
    <t>21264</t>
  </si>
  <si>
    <t>USSAS FOR IE</t>
  </si>
  <si>
    <t>21265</t>
  </si>
  <si>
    <t>USSAS - SA Case Management</t>
  </si>
  <si>
    <t>21300</t>
  </si>
  <si>
    <t>USSAS SAS Adm Staff Devel</t>
  </si>
  <si>
    <t>21301</t>
  </si>
  <si>
    <t>USSAS SAS Adm ADA</t>
  </si>
  <si>
    <t>21302</t>
  </si>
  <si>
    <t>USSAS SAS Adm Conference</t>
  </si>
  <si>
    <t>21303</t>
  </si>
  <si>
    <t>USSAS SAS Adm Events</t>
  </si>
  <si>
    <t>21304</t>
  </si>
  <si>
    <t>USSAS SAS Adm Health &amp; Human</t>
  </si>
  <si>
    <t>21305</t>
  </si>
  <si>
    <t>USSAS SAS Adm Cal Corps</t>
  </si>
  <si>
    <t>21380</t>
  </si>
  <si>
    <t>USSAS Student CondUSt Fines</t>
  </si>
  <si>
    <t>21381</t>
  </si>
  <si>
    <t>USSAS Student Conduct</t>
  </si>
  <si>
    <t>USLEA</t>
  </si>
  <si>
    <t>SAS LEAD Program</t>
  </si>
  <si>
    <t>21275</t>
  </si>
  <si>
    <t>USSAS LEAD Leadership &amp; Svc</t>
  </si>
  <si>
    <t>21277</t>
  </si>
  <si>
    <t>USSAS LEAD Dean of Students</t>
  </si>
  <si>
    <t>21278</t>
  </si>
  <si>
    <t>USSAS LEAD Publicity</t>
  </si>
  <si>
    <t>21279</t>
  </si>
  <si>
    <t>USSAS LEAD Institute</t>
  </si>
  <si>
    <t>21280</t>
  </si>
  <si>
    <t>USSAS LEAD Evaluation</t>
  </si>
  <si>
    <t>21281</t>
  </si>
  <si>
    <t>USSAS LEAD Course Instruction</t>
  </si>
  <si>
    <t>21282</t>
  </si>
  <si>
    <t>USSAS LEAD General</t>
  </si>
  <si>
    <t>USSDG</t>
  </si>
  <si>
    <t>SAS Sponsored Stdt Grp Advis</t>
  </si>
  <si>
    <t>21326</t>
  </si>
  <si>
    <t>USSAS SSGA B.E.A.R.S.</t>
  </si>
  <si>
    <t>21327</t>
  </si>
  <si>
    <t>USSAS SSGA Image</t>
  </si>
  <si>
    <t>21328</t>
  </si>
  <si>
    <t>USSAS SSGA Prytannean</t>
  </si>
  <si>
    <t>21329</t>
  </si>
  <si>
    <t>USSAS SSGA Cal in Sacramento</t>
  </si>
  <si>
    <t>21330</t>
  </si>
  <si>
    <t>USSAS SSGA J Comm</t>
  </si>
  <si>
    <t>21333</t>
  </si>
  <si>
    <t>USSAS SILP Student Development</t>
  </si>
  <si>
    <t>21336</t>
  </si>
  <si>
    <t>USSAS SSGA PANHELLENIC</t>
  </si>
  <si>
    <t>21337</t>
  </si>
  <si>
    <t>USSAS SSGA PANHELLENIC RECRUIT</t>
  </si>
  <si>
    <t>21338</t>
  </si>
  <si>
    <t>USSAS SSGA IFC RECRUITMENT</t>
  </si>
  <si>
    <t>21339</t>
  </si>
  <si>
    <t>USSAS SSGA IFC General</t>
  </si>
  <si>
    <t>21340</t>
  </si>
  <si>
    <t>USSAS SSGA Model United Nation</t>
  </si>
  <si>
    <t>21341</t>
  </si>
  <si>
    <t>USSAS SSGA MUN Conference</t>
  </si>
  <si>
    <t>21342</t>
  </si>
  <si>
    <t>USSAS SSGA Cal in Capital</t>
  </si>
  <si>
    <t>21343</t>
  </si>
  <si>
    <t>USSAS SSGA CAL Student Foundat</t>
  </si>
  <si>
    <t>21344</t>
  </si>
  <si>
    <t>USSAS SSGA Fraternity Alumni</t>
  </si>
  <si>
    <t>21345</t>
  </si>
  <si>
    <t>USSAS SSGA NPHC</t>
  </si>
  <si>
    <t>21346</t>
  </si>
  <si>
    <t>USSAS SSGA HONOR GROUPS</t>
  </si>
  <si>
    <t>UKHDS</t>
  </si>
  <si>
    <t>Housing &amp; Dining Services</t>
  </si>
  <si>
    <t>UKADS</t>
  </si>
  <si>
    <t>Cal Housing</t>
  </si>
  <si>
    <t>UKAD6</t>
  </si>
  <si>
    <t>Cal Housing-L6</t>
  </si>
  <si>
    <t>18940</t>
  </si>
  <si>
    <t>UKHDS BUD Accounts Payable</t>
  </si>
  <si>
    <t>18945</t>
  </si>
  <si>
    <t>UKHDS Cashiering Actvity-Bal</t>
  </si>
  <si>
    <t>18948</t>
  </si>
  <si>
    <t>UKHDS ADS Cashier</t>
  </si>
  <si>
    <t>18949</t>
  </si>
  <si>
    <t>UKHDS ADS Assignments</t>
  </si>
  <si>
    <t>18970</t>
  </si>
  <si>
    <t>UKHDS Cal Rentals</t>
  </si>
  <si>
    <t>UKATH</t>
  </si>
  <si>
    <t>UKHDS CR Cal Athletics</t>
  </si>
  <si>
    <t>UKCON</t>
  </si>
  <si>
    <t>UKHDS Cal Ath Concessions</t>
  </si>
  <si>
    <t>32435</t>
  </si>
  <si>
    <t>UKHDS Concessions Admin</t>
  </si>
  <si>
    <t>32436</t>
  </si>
  <si>
    <t>UKHDS Concession RawFood</t>
  </si>
  <si>
    <t>32437</t>
  </si>
  <si>
    <t>UKHDS Concessions FoodP</t>
  </si>
  <si>
    <t>32438</t>
  </si>
  <si>
    <t>UKHDS Concession Student</t>
  </si>
  <si>
    <t>32439</t>
  </si>
  <si>
    <t>UKHDS Concessions Maint</t>
  </si>
  <si>
    <t>32440</t>
  </si>
  <si>
    <t>UKHDS Concessi Utilities</t>
  </si>
  <si>
    <t>32441</t>
  </si>
  <si>
    <t>UKHDS Concessio Cashiers</t>
  </si>
  <si>
    <t>32442</t>
  </si>
  <si>
    <t>UKHDS Concession Central</t>
  </si>
  <si>
    <t>32443</t>
  </si>
  <si>
    <t>UKHDS Concessions Campus</t>
  </si>
  <si>
    <t>UKHOF</t>
  </si>
  <si>
    <t>UKHDS Cal HOF Cafe</t>
  </si>
  <si>
    <t>32426</t>
  </si>
  <si>
    <t>UKHDS HOF CafeAdmin</t>
  </si>
  <si>
    <t>32427</t>
  </si>
  <si>
    <t>UKHDS HOF Cafe RawFood</t>
  </si>
  <si>
    <t>32428</t>
  </si>
  <si>
    <t>UKHDS HOF Cafe FoodP</t>
  </si>
  <si>
    <t>32429</t>
  </si>
  <si>
    <t>UKHDS HOF Cafe Student</t>
  </si>
  <si>
    <t>32430</t>
  </si>
  <si>
    <t>UKHDS HOF Cafe Maint</t>
  </si>
  <si>
    <t>32431</t>
  </si>
  <si>
    <t>UKHDS HOF Cafe Utilities</t>
  </si>
  <si>
    <t>32432</t>
  </si>
  <si>
    <t>UKHDS HOF Cafe Cashiers</t>
  </si>
  <si>
    <t>32433</t>
  </si>
  <si>
    <t>UKHDS HOF Cafe Central</t>
  </si>
  <si>
    <t>32434</t>
  </si>
  <si>
    <t>UKHDS HOF Cafe Campus</t>
  </si>
  <si>
    <t>UKBUD</t>
  </si>
  <si>
    <t>Budget &amp; Financial Plan</t>
  </si>
  <si>
    <t>UKBU6</t>
  </si>
  <si>
    <t>Budget &amp; Financial Plan-L6</t>
  </si>
  <si>
    <t>18941</t>
  </si>
  <si>
    <t>UKHDS BUD Budget</t>
  </si>
  <si>
    <t>18943</t>
  </si>
  <si>
    <t>UKHDS BUD Special items</t>
  </si>
  <si>
    <t>18944</t>
  </si>
  <si>
    <t>UKHDS BUD Reserves</t>
  </si>
  <si>
    <t>18969</t>
  </si>
  <si>
    <t>UKHDS BUD Campus Overhead</t>
  </si>
  <si>
    <t>UKCCS</t>
  </si>
  <si>
    <t>Child Care Services</t>
  </si>
  <si>
    <t>UKCC6</t>
  </si>
  <si>
    <t>Child Care Services-L6</t>
  </si>
  <si>
    <t>18924</t>
  </si>
  <si>
    <t>UJCCS CKC Infant Center F/S</t>
  </si>
  <si>
    <t>18927</t>
  </si>
  <si>
    <t>UJCCS Student Programs Centers</t>
  </si>
  <si>
    <t>18931</t>
  </si>
  <si>
    <t>UJCCS Child Study Center F/S</t>
  </si>
  <si>
    <t>18934</t>
  </si>
  <si>
    <t>UJCCS Student Program</t>
  </si>
  <si>
    <t>18936</t>
  </si>
  <si>
    <t>UJCCS ECEP Haste St.</t>
  </si>
  <si>
    <t>18937</t>
  </si>
  <si>
    <t>UJCCS ECEP Chan/Ells Start up</t>
  </si>
  <si>
    <t>UKCEN</t>
  </si>
  <si>
    <t>H&amp;DS Central Admin</t>
  </si>
  <si>
    <t>UKCE6</t>
  </si>
  <si>
    <t>H&amp;DS Central Admin-L6</t>
  </si>
  <si>
    <t>18960</t>
  </si>
  <si>
    <t>UKHDS HDCC1 Cal 1 Card</t>
  </si>
  <si>
    <t>UKCNF</t>
  </si>
  <si>
    <t>Conferences</t>
  </si>
  <si>
    <t>UKCN6</t>
  </si>
  <si>
    <t>Conferences-L6</t>
  </si>
  <si>
    <t>18961</t>
  </si>
  <si>
    <t>UKHDS Conference Charges</t>
  </si>
  <si>
    <t>18962</t>
  </si>
  <si>
    <t>UKHDS HDCNF Conferences</t>
  </si>
  <si>
    <t>UKCRR</t>
  </si>
  <si>
    <t>Dining Service Restaurants</t>
  </si>
  <si>
    <t>UKCTS</t>
  </si>
  <si>
    <t>CITRIS Restaurant</t>
  </si>
  <si>
    <t>31850</t>
  </si>
  <si>
    <t>UKHDS Qualcomm Admin</t>
  </si>
  <si>
    <t>31851</t>
  </si>
  <si>
    <t>UKHDS Qualcomm Raw Fd</t>
  </si>
  <si>
    <t>31852</t>
  </si>
  <si>
    <t>UKHDS CTS QualComm Food Prep</t>
  </si>
  <si>
    <t>31853</t>
  </si>
  <si>
    <t>UKHDS Qualcomm Student Labor</t>
  </si>
  <si>
    <t>31854</t>
  </si>
  <si>
    <t>UKHDS Quallcomm Maintenance</t>
  </si>
  <si>
    <t>31855</t>
  </si>
  <si>
    <t>UKHDS Qualcomm Utilities</t>
  </si>
  <si>
    <t>31856</t>
  </si>
  <si>
    <t>UKHDS QualComm Cashiers/Misc</t>
  </si>
  <si>
    <t>UKDLB</t>
  </si>
  <si>
    <t>LBL Cafe</t>
  </si>
  <si>
    <t>31740</t>
  </si>
  <si>
    <t>UKHDS DLB LBL Caf Admin</t>
  </si>
  <si>
    <t>31741</t>
  </si>
  <si>
    <t>UKHDS DLB LBL Caf Raw Food</t>
  </si>
  <si>
    <t>31742</t>
  </si>
  <si>
    <t>UKHDS DLB LBL Fd Prep</t>
  </si>
  <si>
    <t>31743</t>
  </si>
  <si>
    <t>UKHDS DLB LBL Student Labor</t>
  </si>
  <si>
    <t>31744</t>
  </si>
  <si>
    <t>UKHDS DLB LBL Maintenance</t>
  </si>
  <si>
    <t>31745</t>
  </si>
  <si>
    <t>UKHDS DLB LBL Utilities</t>
  </si>
  <si>
    <t>31746</t>
  </si>
  <si>
    <t>UKHDS DLB LBL Cashiers</t>
  </si>
  <si>
    <t>31747</t>
  </si>
  <si>
    <t>UKHDS DLB LBL Central</t>
  </si>
  <si>
    <t>31748</t>
  </si>
  <si>
    <t>UKHDS DLB LBL Campus</t>
  </si>
  <si>
    <t>UKDWR</t>
  </si>
  <si>
    <t>Common Ground Restaurant</t>
  </si>
  <si>
    <t>31700</t>
  </si>
  <si>
    <t>UKHDS DWR Common Grd Admin</t>
  </si>
  <si>
    <t>31701</t>
  </si>
  <si>
    <t>UKHDS DWR Common Grd Raw Food</t>
  </si>
  <si>
    <t>31702</t>
  </si>
  <si>
    <t>UKHDS DWR Common Grd Fd Prep</t>
  </si>
  <si>
    <t>31703</t>
  </si>
  <si>
    <t>UKHDS DWR Common Grd Stu Labor</t>
  </si>
  <si>
    <t>31704</t>
  </si>
  <si>
    <t>UKHDS DWR Common Grd Maint</t>
  </si>
  <si>
    <t>31705</t>
  </si>
  <si>
    <t>UKHDS DWR Common Grd Utilities</t>
  </si>
  <si>
    <t>31706</t>
  </si>
  <si>
    <t>UKHDS DWR Common Grd Cashiers</t>
  </si>
  <si>
    <t>31707</t>
  </si>
  <si>
    <t>UKHDS DWR Common Grd Central</t>
  </si>
  <si>
    <t>31708</t>
  </si>
  <si>
    <t>UKHDS DWR Common Grd Campus</t>
  </si>
  <si>
    <t>UKGBR</t>
  </si>
  <si>
    <t>Golden Bear</t>
  </si>
  <si>
    <t>19210</t>
  </si>
  <si>
    <t>UKHDS GBR GoldBear Admin</t>
  </si>
  <si>
    <t>19211</t>
  </si>
  <si>
    <t>UKHDS GBR GoldBear Raw Fd</t>
  </si>
  <si>
    <t>19212</t>
  </si>
  <si>
    <t>UKHDS GBR GoldBear Fd Prep</t>
  </si>
  <si>
    <t>19213</t>
  </si>
  <si>
    <t>UKHDS GBR GoldBear Stu Labor</t>
  </si>
  <si>
    <t>19214</t>
  </si>
  <si>
    <t>UKHDS GBR GoldBear Maint</t>
  </si>
  <si>
    <t>19215</t>
  </si>
  <si>
    <t>UKHDS GBR GoldBear Utilities</t>
  </si>
  <si>
    <t>19216</t>
  </si>
  <si>
    <t>UKHDS GBR GoldBear Cashiers</t>
  </si>
  <si>
    <t>19217</t>
  </si>
  <si>
    <t>UKHDS GBR GoldBear Central</t>
  </si>
  <si>
    <t>19218</t>
  </si>
  <si>
    <t>UKHDS GBR GoldBear Campus</t>
  </si>
  <si>
    <t>19219</t>
  </si>
  <si>
    <t>UKHDS GBR GoldBear Reserves</t>
  </si>
  <si>
    <t>19220</t>
  </si>
  <si>
    <t>UKHDS GBR GoldBear Debt Serv</t>
  </si>
  <si>
    <t>19221</t>
  </si>
  <si>
    <t>UKHDS GBR GoldBear Vndng Subs</t>
  </si>
  <si>
    <t>UKLHR</t>
  </si>
  <si>
    <t>UKHDS LHS View Cafe</t>
  </si>
  <si>
    <t>32455</t>
  </si>
  <si>
    <t>UKHDS LHS View Admin</t>
  </si>
  <si>
    <t>32456</t>
  </si>
  <si>
    <t>UKHDS LHS View RawFood</t>
  </si>
  <si>
    <t>32457</t>
  </si>
  <si>
    <t>UKHDS LHS View FoodPrep</t>
  </si>
  <si>
    <t>32458</t>
  </si>
  <si>
    <t>UKHDS LHS View Student</t>
  </si>
  <si>
    <t>32459</t>
  </si>
  <si>
    <t>UKHDS LHS View Maint</t>
  </si>
  <si>
    <t>32460</t>
  </si>
  <si>
    <t>UKHDS LHS View Utilities</t>
  </si>
  <si>
    <t>32461</t>
  </si>
  <si>
    <t>UKHDS LHS View Cashiers</t>
  </si>
  <si>
    <t>32462</t>
  </si>
  <si>
    <t>UKHDS LHS View Central</t>
  </si>
  <si>
    <t>32463</t>
  </si>
  <si>
    <t>UKHDS LHS View Campus</t>
  </si>
  <si>
    <t>UKMWR</t>
  </si>
  <si>
    <t>Cal Catering Express Restaurnt</t>
  </si>
  <si>
    <t>19268</t>
  </si>
  <si>
    <t>UKHDS CalCat Express Admin</t>
  </si>
  <si>
    <t>19269</t>
  </si>
  <si>
    <t>UKHDS CalCat Express Raw Fd</t>
  </si>
  <si>
    <t>19270</t>
  </si>
  <si>
    <t>UKHDS CalCat Express Fd Prep</t>
  </si>
  <si>
    <t>19271</t>
  </si>
  <si>
    <t>UKHDS CalCat Express Stu Labr</t>
  </si>
  <si>
    <t>19272</t>
  </si>
  <si>
    <t>UKHDS CalCat Express Maint</t>
  </si>
  <si>
    <t>19273</t>
  </si>
  <si>
    <t>UKHDS CalCat Express Utility</t>
  </si>
  <si>
    <t>19274</t>
  </si>
  <si>
    <t>UKHDS CalCat Express Cashiers</t>
  </si>
  <si>
    <t>19275</t>
  </si>
  <si>
    <t>UKHDS CalCat Express Central</t>
  </si>
  <si>
    <t>19276</t>
  </si>
  <si>
    <t>UKPBR</t>
  </si>
  <si>
    <t>Pat Brown's Grill</t>
  </si>
  <si>
    <t>19224</t>
  </si>
  <si>
    <t>UKHDS PBR PatBr Admin</t>
  </si>
  <si>
    <t>19225</t>
  </si>
  <si>
    <t>UKHDS PBR PatBr Raw Fd</t>
  </si>
  <si>
    <t>19226</t>
  </si>
  <si>
    <t>UKHDS PBR PatBr Fd Prep</t>
  </si>
  <si>
    <t>19227</t>
  </si>
  <si>
    <t>UKHDS PBR PatBr Stu Labor</t>
  </si>
  <si>
    <t>19228</t>
  </si>
  <si>
    <t>UKHDS PBR PatBr Maint</t>
  </si>
  <si>
    <t>19229</t>
  </si>
  <si>
    <t>UKHDS PBR PatBr Utilities</t>
  </si>
  <si>
    <t>19230</t>
  </si>
  <si>
    <t>UKHDS PBR Pat Br Cashiers</t>
  </si>
  <si>
    <t>19231</t>
  </si>
  <si>
    <t>UKHDS PBR Pat Br Central</t>
  </si>
  <si>
    <t>19232</t>
  </si>
  <si>
    <t>UKHDS PBR PatBr Campus</t>
  </si>
  <si>
    <t>19233</t>
  </si>
  <si>
    <t>UKHDS PBR PatBr Reserves</t>
  </si>
  <si>
    <t>19234</t>
  </si>
  <si>
    <t>UKHDS PBR PatBr Debt Serv</t>
  </si>
  <si>
    <t>19235</t>
  </si>
  <si>
    <t>UKHDS PBR PatBr Vend Subsidy</t>
  </si>
  <si>
    <t>UKPRR</t>
  </si>
  <si>
    <t>Pro Shop Restaurants</t>
  </si>
  <si>
    <t>19182</t>
  </si>
  <si>
    <t>UKHDS ProShop Admin</t>
  </si>
  <si>
    <t>19183</t>
  </si>
  <si>
    <t>UKHDS ProShop Raw Food</t>
  </si>
  <si>
    <t>19184</t>
  </si>
  <si>
    <t>UKHDS ProShop Fd Prep</t>
  </si>
  <si>
    <t>19185</t>
  </si>
  <si>
    <t>UKHDS ProShop Student Lab</t>
  </si>
  <si>
    <t>19186</t>
  </si>
  <si>
    <t>UKHDS ProShop Maint</t>
  </si>
  <si>
    <t>19187</t>
  </si>
  <si>
    <t>UKHDS ProShop Utilities</t>
  </si>
  <si>
    <t>19188</t>
  </si>
  <si>
    <t>UKHDS ProShop Cashiers</t>
  </si>
  <si>
    <t>19189</t>
  </si>
  <si>
    <t>UKHDS ProShop Central</t>
  </si>
  <si>
    <t>19190</t>
  </si>
  <si>
    <t>UKHDS ProShop Campus</t>
  </si>
  <si>
    <t>19193</t>
  </si>
  <si>
    <t>UKHDS ProShop Vend Subsidy</t>
  </si>
  <si>
    <t>UKRMR</t>
  </si>
  <si>
    <t>Ramona's</t>
  </si>
  <si>
    <t>19196</t>
  </si>
  <si>
    <t>UKHDS RMR Ramona Admin</t>
  </si>
  <si>
    <t>19197</t>
  </si>
  <si>
    <t>UKHDS RMR Ramona Raw Fd</t>
  </si>
  <si>
    <t>19198</t>
  </si>
  <si>
    <t>UKHDS RMR Ramona Fd Prep</t>
  </si>
  <si>
    <t>19199</t>
  </si>
  <si>
    <t>UKHDS RMR Ramona Stu Labor</t>
  </si>
  <si>
    <t>19200</t>
  </si>
  <si>
    <t>UKHDS RMR Ramona Maint</t>
  </si>
  <si>
    <t>19201</t>
  </si>
  <si>
    <t>UKHDS RMR Ramona Utilities</t>
  </si>
  <si>
    <t>19202</t>
  </si>
  <si>
    <t>UKHDS RMR Ramona Cashiers</t>
  </si>
  <si>
    <t>19203</t>
  </si>
  <si>
    <t>UKHDS RMR Ramona Central</t>
  </si>
  <si>
    <t>19204</t>
  </si>
  <si>
    <t>UKHDS RMR Ramona Campus</t>
  </si>
  <si>
    <t>19205</t>
  </si>
  <si>
    <t>UKHDS RMR Ramona Reserves</t>
  </si>
  <si>
    <t>19206</t>
  </si>
  <si>
    <t>UKHDS RMR Ramona Debt Serv</t>
  </si>
  <si>
    <t>19207</t>
  </si>
  <si>
    <t>UKHDS RMR Ramona Vend Subsidy</t>
  </si>
  <si>
    <t>UKTCR</t>
  </si>
  <si>
    <t>Terrace Cafe</t>
  </si>
  <si>
    <t>19254</t>
  </si>
  <si>
    <t>UKHDS TCR Terr Cafe Admin</t>
  </si>
  <si>
    <t>19255</t>
  </si>
  <si>
    <t>UKHDS TCR Terr Cafe Raw Fd</t>
  </si>
  <si>
    <t>19256</t>
  </si>
  <si>
    <t>UKHDS TCR Terr Cafe Fd Prep</t>
  </si>
  <si>
    <t>19257</t>
  </si>
  <si>
    <t>UKHDS TCR Terr Cafe Stu Labor</t>
  </si>
  <si>
    <t>19258</t>
  </si>
  <si>
    <t>UKHDS TCR Terr Cafe Maint</t>
  </si>
  <si>
    <t>19259</t>
  </si>
  <si>
    <t>UKHDS TCR Terr Cafe Utilities</t>
  </si>
  <si>
    <t>19260</t>
  </si>
  <si>
    <t>UKHDS TCR Terr Cafe Cashiers</t>
  </si>
  <si>
    <t>19261</t>
  </si>
  <si>
    <t>UKHDS TCR Terr Cafe Central</t>
  </si>
  <si>
    <t>19262</t>
  </si>
  <si>
    <t>UKHDS TCR Terr Cafe Campus</t>
  </si>
  <si>
    <t>19263</t>
  </si>
  <si>
    <t>UKHDS TCR Terr Cafe Reserves</t>
  </si>
  <si>
    <t>19264</t>
  </si>
  <si>
    <t>UKHDS TCR Terr Cafe Debt Serv</t>
  </si>
  <si>
    <t>19265</t>
  </si>
  <si>
    <t>UKHDS TCR Terr Cafe Vend Subs</t>
  </si>
  <si>
    <t>UKCTR</t>
  </si>
  <si>
    <t>UKHDS Catering</t>
  </si>
  <si>
    <t>UKCAT</t>
  </si>
  <si>
    <t>UKHDS Cal Catering</t>
  </si>
  <si>
    <t>19545</t>
  </si>
  <si>
    <t>UKHDS Catering Administration</t>
  </si>
  <si>
    <t>19546</t>
  </si>
  <si>
    <t>UKHDS Catering Raw Food</t>
  </si>
  <si>
    <t>19547</t>
  </si>
  <si>
    <t>UKHDS Catering Food Prep</t>
  </si>
  <si>
    <t>19548</t>
  </si>
  <si>
    <t>UKHDS Catering Student Labor</t>
  </si>
  <si>
    <t>19549</t>
  </si>
  <si>
    <t>UKHDS Catering Maint</t>
  </si>
  <si>
    <t>19550</t>
  </si>
  <si>
    <t>UKHDS Catering Utilities</t>
  </si>
  <si>
    <t>19551</t>
  </si>
  <si>
    <t>UKHDS Catering Misc/Cashiers</t>
  </si>
  <si>
    <t>UKCT6</t>
  </si>
  <si>
    <t>HDS Catering-L6</t>
  </si>
  <si>
    <t>32465</t>
  </si>
  <si>
    <t>UKHDS Athltc Cater Admin</t>
  </si>
  <si>
    <t>32466</t>
  </si>
  <si>
    <t>UKHDS Athltc Cater Raw Food</t>
  </si>
  <si>
    <t>32467</t>
  </si>
  <si>
    <t>UKHDS Athltc FoodP</t>
  </si>
  <si>
    <t>32468</t>
  </si>
  <si>
    <t>UKHDS Athltc Cater Student</t>
  </si>
  <si>
    <t>32469</t>
  </si>
  <si>
    <t>UKHDS Athltc Cater Maint</t>
  </si>
  <si>
    <t>32470</t>
  </si>
  <si>
    <t>UKHDS Athltc Cater Util</t>
  </si>
  <si>
    <t>32471</t>
  </si>
  <si>
    <t>UKHDS Athltc Cater Cashiers</t>
  </si>
  <si>
    <t>32472</t>
  </si>
  <si>
    <t>UKHDS Athltc Cater Central</t>
  </si>
  <si>
    <t>32473</t>
  </si>
  <si>
    <t>UKHDS Athltc Cater Campus</t>
  </si>
  <si>
    <t>UKDIN</t>
  </si>
  <si>
    <t>H&amp;DS Dining Service Units</t>
  </si>
  <si>
    <t>UKBMD</t>
  </si>
  <si>
    <t>H&amp;DS Bear Market</t>
  </si>
  <si>
    <t>31575</t>
  </si>
  <si>
    <t>UKHDS BMD Bear MArket Admin</t>
  </si>
  <si>
    <t>31576</t>
  </si>
  <si>
    <t>UKHDS BMD Bear Market Raw Fd</t>
  </si>
  <si>
    <t>31577</t>
  </si>
  <si>
    <t>UKHDS BMD Bear Market Fd Prep</t>
  </si>
  <si>
    <t>31578</t>
  </si>
  <si>
    <t>UKHDS BMD Bear Market StLabor</t>
  </si>
  <si>
    <t>31579</t>
  </si>
  <si>
    <t>UKHDS BMD Bear Market Maint</t>
  </si>
  <si>
    <t>31580</t>
  </si>
  <si>
    <t>UKHDS BMD Bear Market Utility</t>
  </si>
  <si>
    <t>31581</t>
  </si>
  <si>
    <t>UKHDS BMD Bear Market Cashiers</t>
  </si>
  <si>
    <t>UKCAD</t>
  </si>
  <si>
    <t>The Den</t>
  </si>
  <si>
    <t>19171</t>
  </si>
  <si>
    <t>UKHDS DED The Den Admin</t>
  </si>
  <si>
    <t>19172</t>
  </si>
  <si>
    <t>UKHDS DED The Den Raw Fd</t>
  </si>
  <si>
    <t>19173</t>
  </si>
  <si>
    <t>UKHDS DED The Den Food Prep</t>
  </si>
  <si>
    <t>19174</t>
  </si>
  <si>
    <t>UKHDS DED The Den St Labor</t>
  </si>
  <si>
    <t>19175</t>
  </si>
  <si>
    <t>UKHDS DED The Den Maint</t>
  </si>
  <si>
    <t>19176</t>
  </si>
  <si>
    <t>UKHDS DED The Den Utilities</t>
  </si>
  <si>
    <t>19177</t>
  </si>
  <si>
    <t>UKHDS DED The Den Cashiers/Mis</t>
  </si>
  <si>
    <t>19178</t>
  </si>
  <si>
    <t>UKHDS DED The Den Central</t>
  </si>
  <si>
    <t>19179</t>
  </si>
  <si>
    <t>UKHDS DED The Den Campus</t>
  </si>
  <si>
    <t>UKCDI</t>
  </si>
  <si>
    <t>Central Dining</t>
  </si>
  <si>
    <t>18964</t>
  </si>
  <si>
    <t>UKHDS HDCDS Central Dining</t>
  </si>
  <si>
    <t>UKCKD</t>
  </si>
  <si>
    <t>Clark Kerr Dining Services</t>
  </si>
  <si>
    <t>19116</t>
  </si>
  <si>
    <t>UKHDS CKD CKC Admin</t>
  </si>
  <si>
    <t>19117</t>
  </si>
  <si>
    <t>UKHDS CKD CKC Raw Fd</t>
  </si>
  <si>
    <t>19118</t>
  </si>
  <si>
    <t>UKHDS CKD CKC Fd Prep</t>
  </si>
  <si>
    <t>19119</t>
  </si>
  <si>
    <t>UKHDS CKD CKC St Labor</t>
  </si>
  <si>
    <t>19120</t>
  </si>
  <si>
    <t>UKHDS CKD CKC Maintenance</t>
  </si>
  <si>
    <t>19121</t>
  </si>
  <si>
    <t>UKHDS CKD CKC Utilities</t>
  </si>
  <si>
    <t>19122</t>
  </si>
  <si>
    <t>UKHDS CKD CKC Cashiers/Misc</t>
  </si>
  <si>
    <t>19123</t>
  </si>
  <si>
    <t>UKHDS CKD CKC Central</t>
  </si>
  <si>
    <t>19124</t>
  </si>
  <si>
    <t>UKHDS CKD CKC Campus</t>
  </si>
  <si>
    <t>UKCUD</t>
  </si>
  <si>
    <t>The Cub</t>
  </si>
  <si>
    <t>31800</t>
  </si>
  <si>
    <t>UKHDS Cub Admin</t>
  </si>
  <si>
    <t>31801</t>
  </si>
  <si>
    <t>UKHDS Cub Raw Food</t>
  </si>
  <si>
    <t>31802</t>
  </si>
  <si>
    <t>UKHDS Cub Fd Prep</t>
  </si>
  <si>
    <t>31803</t>
  </si>
  <si>
    <t>UKHDS Cub St Labor</t>
  </si>
  <si>
    <t>31804</t>
  </si>
  <si>
    <t>UKHDS Cub Maintenance</t>
  </si>
  <si>
    <t>31805</t>
  </si>
  <si>
    <t>UKHDS Cub Utilities</t>
  </si>
  <si>
    <t>31806</t>
  </si>
  <si>
    <t>UKHDS Cub Misc-Cashiers</t>
  </si>
  <si>
    <t>UKFUK</t>
  </si>
  <si>
    <t>Foothill Dining Services</t>
  </si>
  <si>
    <t>19127</t>
  </si>
  <si>
    <t>UKHDS FHD Foothill Admin</t>
  </si>
  <si>
    <t>19128</t>
  </si>
  <si>
    <t>UKHDS FHD Foothill Raw Fd</t>
  </si>
  <si>
    <t>19129</t>
  </si>
  <si>
    <t>UKHDS FHD Foothill Fd Prep</t>
  </si>
  <si>
    <t>19130</t>
  </si>
  <si>
    <t>UKHDS FHD Foothill St Labor</t>
  </si>
  <si>
    <t>19131</t>
  </si>
  <si>
    <t>UKHDS FHD Foothill Maintenance</t>
  </si>
  <si>
    <t>19132</t>
  </si>
  <si>
    <t>UKHDS FHD Foothill Utilities</t>
  </si>
  <si>
    <t>19133</t>
  </si>
  <si>
    <t>UKHDS FHD Foothill Cashiers/Mi</t>
  </si>
  <si>
    <t>19134</t>
  </si>
  <si>
    <t>UKHDS FHD Foothill Central</t>
  </si>
  <si>
    <t>19135</t>
  </si>
  <si>
    <t>UKHDS FHD Foothill Campus</t>
  </si>
  <si>
    <t>UKU1D</t>
  </si>
  <si>
    <t>UKHDS Crossroads Dining</t>
  </si>
  <si>
    <t>19138</t>
  </si>
  <si>
    <t>UKHDS Crossroads Admin</t>
  </si>
  <si>
    <t>19139</t>
  </si>
  <si>
    <t>UKHDS Crossroads Raw Food</t>
  </si>
  <si>
    <t>19140</t>
  </si>
  <si>
    <t>UKHDS Crossroads Food Prep</t>
  </si>
  <si>
    <t>19141</t>
  </si>
  <si>
    <t>UKHDS Crossroads St Labor</t>
  </si>
  <si>
    <t>19142</t>
  </si>
  <si>
    <t>UKHDS Crossroads Maint</t>
  </si>
  <si>
    <t>19143</t>
  </si>
  <si>
    <t>UKHDS Crossroads Utilities</t>
  </si>
  <si>
    <t>19144</t>
  </si>
  <si>
    <t>UKHDS Crossroads Cashiers</t>
  </si>
  <si>
    <t>19145</t>
  </si>
  <si>
    <t>UKHDS Crossroads Central</t>
  </si>
  <si>
    <t>19146</t>
  </si>
  <si>
    <t>UKHDS Crossroads Campus</t>
  </si>
  <si>
    <t>UKU3D</t>
  </si>
  <si>
    <t>Unit 3 Dining Services</t>
  </si>
  <si>
    <t>19160</t>
  </si>
  <si>
    <t>UKHDS U3D Unit 3 DS Admin</t>
  </si>
  <si>
    <t>19161</t>
  </si>
  <si>
    <t>UKHDS U3D Unit 3 DS Raw Fd</t>
  </si>
  <si>
    <t>19162</t>
  </si>
  <si>
    <t>UKHDS U3D Unit 3 DS Fd Prep</t>
  </si>
  <si>
    <t>19163</t>
  </si>
  <si>
    <t>UKHDS U3D Unit 3 DS St Labor</t>
  </si>
  <si>
    <t>19164</t>
  </si>
  <si>
    <t>UKHDS U3D Unit 3 DS Maint</t>
  </si>
  <si>
    <t>19165</t>
  </si>
  <si>
    <t>UKHDS U3D Unit 3 DS Utilities</t>
  </si>
  <si>
    <t>19166</t>
  </si>
  <si>
    <t>UKHDS U3D Unit 3 Cashiers/Misc</t>
  </si>
  <si>
    <t>19167</t>
  </si>
  <si>
    <t>UKHDS U3D Unit 3 DS Central</t>
  </si>
  <si>
    <t>19168</t>
  </si>
  <si>
    <t>UKHDS U3D Unit 3 DS Campus</t>
  </si>
  <si>
    <t>UKDIR</t>
  </si>
  <si>
    <t>Housing &amp; Dining Svcs Imm Off</t>
  </si>
  <si>
    <t>UKDI6</t>
  </si>
  <si>
    <t>Housing&amp;Dining Svcs Imm Off-L6</t>
  </si>
  <si>
    <t>18938</t>
  </si>
  <si>
    <t>UKHDS H&amp;D Svcs Immediate Off</t>
  </si>
  <si>
    <t>UKFAC</t>
  </si>
  <si>
    <t>H&amp;DS Single Facilities</t>
  </si>
  <si>
    <t>UKBOF</t>
  </si>
  <si>
    <t>Bowles Hall Facilities</t>
  </si>
  <si>
    <t>18980</t>
  </si>
  <si>
    <t>UKHDS FAC Bowles Admin</t>
  </si>
  <si>
    <t>18981</t>
  </si>
  <si>
    <t>UKHDS FAC Bowles Hskping</t>
  </si>
  <si>
    <t>18982</t>
  </si>
  <si>
    <t>UKHDS FAC Bowles Linen</t>
  </si>
  <si>
    <t>18983</t>
  </si>
  <si>
    <t>UKHDS FAC Bowles Maint</t>
  </si>
  <si>
    <t>18984</t>
  </si>
  <si>
    <t>UKHDS FAC Bowles Utilities</t>
  </si>
  <si>
    <t>18985</t>
  </si>
  <si>
    <t>UKHDS FAC Bowles Grounds</t>
  </si>
  <si>
    <t>18986</t>
  </si>
  <si>
    <t>UKHDS FAC Bowles Central</t>
  </si>
  <si>
    <t>18987</t>
  </si>
  <si>
    <t>UKHDS FAC Bowles Campus</t>
  </si>
  <si>
    <t>UKCHA</t>
  </si>
  <si>
    <t>Channing_Bowditch Facilities</t>
  </si>
  <si>
    <t>31401</t>
  </si>
  <si>
    <t>UKHDS Channing/Bow Admin</t>
  </si>
  <si>
    <t>31402</t>
  </si>
  <si>
    <t>UKHDS Channing/Bow Housekeep</t>
  </si>
  <si>
    <t>31403</t>
  </si>
  <si>
    <t>UKHDS Channing/Bow Linen</t>
  </si>
  <si>
    <t>31404</t>
  </si>
  <si>
    <t>UKHDS Channing/Bow Maintenance</t>
  </si>
  <si>
    <t>31405</t>
  </si>
  <si>
    <t>UKHDS Channing/Bow Utilities</t>
  </si>
  <si>
    <t>31406</t>
  </si>
  <si>
    <t>UKHDS Channing/Bow Grounds</t>
  </si>
  <si>
    <t>31407</t>
  </si>
  <si>
    <t>UKHDS Channing/Bow Central</t>
  </si>
  <si>
    <t>31408</t>
  </si>
  <si>
    <t>UKHDS Channing/Bow Campus</t>
  </si>
  <si>
    <t>UKCKF</t>
  </si>
  <si>
    <t>Clark Kerr Facilities</t>
  </si>
  <si>
    <t>18989</t>
  </si>
  <si>
    <t>UKHDS CKC Admin</t>
  </si>
  <si>
    <t>18990</t>
  </si>
  <si>
    <t>UKHDS CKC Hskping</t>
  </si>
  <si>
    <t>18991</t>
  </si>
  <si>
    <t>UKHDS CKC Linen</t>
  </si>
  <si>
    <t>18992</t>
  </si>
  <si>
    <t>UKHDS CKC Maint</t>
  </si>
  <si>
    <t>18993</t>
  </si>
  <si>
    <t>UKHDS CKC Utilities</t>
  </si>
  <si>
    <t>18994</t>
  </si>
  <si>
    <t>UKHDS CKC Grounds</t>
  </si>
  <si>
    <t>18995</t>
  </si>
  <si>
    <t>UKHDS CKC Central</t>
  </si>
  <si>
    <t>18996</t>
  </si>
  <si>
    <t>UKHDS CKC Campus</t>
  </si>
  <si>
    <t>UKDUR</t>
  </si>
  <si>
    <t>College_Durant Facilities</t>
  </si>
  <si>
    <t>30780</t>
  </si>
  <si>
    <t>UKHDS PC Dev &amp; Support</t>
  </si>
  <si>
    <t>30785</t>
  </si>
  <si>
    <t>UKHDS Ida Jackson Admin</t>
  </si>
  <si>
    <t>30786</t>
  </si>
  <si>
    <t>UKHDS Ida Jackson Housekeeping</t>
  </si>
  <si>
    <t>30787</t>
  </si>
  <si>
    <t>UKHDS Ida Jackson Linen</t>
  </si>
  <si>
    <t>30788</t>
  </si>
  <si>
    <t>UKHDS Ida Jackson Maint</t>
  </si>
  <si>
    <t>30789</t>
  </si>
  <si>
    <t>UKHDS Ida Jackson Utilities</t>
  </si>
  <si>
    <t>30790</t>
  </si>
  <si>
    <t>UKHDS Ida Jackson Grounds</t>
  </si>
  <si>
    <t>30791</t>
  </si>
  <si>
    <t>UKHDS Ida Jackson Central</t>
  </si>
  <si>
    <t>30792</t>
  </si>
  <si>
    <t>UKHDS Ida Jackson Campus</t>
  </si>
  <si>
    <t>30793</t>
  </si>
  <si>
    <t>UKHDS Ida Jackson Major Maint</t>
  </si>
  <si>
    <t>UKFAF</t>
  </si>
  <si>
    <t>CKC Fac Apts Facilities</t>
  </si>
  <si>
    <t>18998</t>
  </si>
  <si>
    <t>UKHDS CK Fac Apt Admin</t>
  </si>
  <si>
    <t>18999</t>
  </si>
  <si>
    <t>UKHDS CK Fac Apt Hskping</t>
  </si>
  <si>
    <t>19000</t>
  </si>
  <si>
    <t>UKHDS CK Fac Apt Linen</t>
  </si>
  <si>
    <t>19001</t>
  </si>
  <si>
    <t>UKHDS CK Fac Apt Maint</t>
  </si>
  <si>
    <t>19002</t>
  </si>
  <si>
    <t>UKHDS CK Fac Apt Utilities</t>
  </si>
  <si>
    <t>19003</t>
  </si>
  <si>
    <t>UKHDS CK Fac Apt Grounds</t>
  </si>
  <si>
    <t>19004</t>
  </si>
  <si>
    <t>UKHDS CK Fac Apt Central</t>
  </si>
  <si>
    <t>19005</t>
  </si>
  <si>
    <t>UKHDS CK Fac Apt Campus</t>
  </si>
  <si>
    <t>UKFHF</t>
  </si>
  <si>
    <t>Foothill Facilities</t>
  </si>
  <si>
    <t>19007</t>
  </si>
  <si>
    <t>UKHDS Foothill Admin</t>
  </si>
  <si>
    <t>19008</t>
  </si>
  <si>
    <t>UKHDS Foothill Hskping</t>
  </si>
  <si>
    <t>19009</t>
  </si>
  <si>
    <t>UKHDS Foothill Linen</t>
  </si>
  <si>
    <t>19010</t>
  </si>
  <si>
    <t>UKHDS Foothill Maint</t>
  </si>
  <si>
    <t>19011</t>
  </si>
  <si>
    <t>UKHDS Foothill Utilities</t>
  </si>
  <si>
    <t>19012</t>
  </si>
  <si>
    <t>UKHDS Foothill Grounds</t>
  </si>
  <si>
    <t>19013</t>
  </si>
  <si>
    <t>UKHDS Foothill Central</t>
  </si>
  <si>
    <t>19014</t>
  </si>
  <si>
    <t>UKHDS Foothill Campus</t>
  </si>
  <si>
    <t>UKMAF</t>
  </si>
  <si>
    <t>Manville Apts Facilities</t>
  </si>
  <si>
    <t>19016</t>
  </si>
  <si>
    <t>UKHDS Manville Apt Admin</t>
  </si>
  <si>
    <t>19017</t>
  </si>
  <si>
    <t>UKHDS Manville Apt Hskping</t>
  </si>
  <si>
    <t>19018</t>
  </si>
  <si>
    <t>UKHDS Manville Apt Linen</t>
  </si>
  <si>
    <t>19019</t>
  </si>
  <si>
    <t>UKHDS Manville Apt Maint</t>
  </si>
  <si>
    <t>19020</t>
  </si>
  <si>
    <t>UKHDS Manville Apt Utilities</t>
  </si>
  <si>
    <t>19021</t>
  </si>
  <si>
    <t>UKHDS Manville Apt Grounds</t>
  </si>
  <si>
    <t>19022</t>
  </si>
  <si>
    <t>UKHDS Manville Apt Central</t>
  </si>
  <si>
    <t>19023</t>
  </si>
  <si>
    <t>UKHDS Manville Apt Campus</t>
  </si>
  <si>
    <t>UKMAR</t>
  </si>
  <si>
    <t>Martinez Commons</t>
  </si>
  <si>
    <t>32445</t>
  </si>
  <si>
    <t>UKHDS Martinez Com Admin</t>
  </si>
  <si>
    <t>32446</t>
  </si>
  <si>
    <t>UKHDS Martinez Com HSkping</t>
  </si>
  <si>
    <t>32447</t>
  </si>
  <si>
    <t>UKHDS Martinez Com Linen</t>
  </si>
  <si>
    <t>32448</t>
  </si>
  <si>
    <t>UKHDS Martinez Com Maint</t>
  </si>
  <si>
    <t>32449</t>
  </si>
  <si>
    <t>UKHDS Martinez Com Utilities</t>
  </si>
  <si>
    <t>32450</t>
  </si>
  <si>
    <t>UKHDS Martinez C Grounds</t>
  </si>
  <si>
    <t>32451</t>
  </si>
  <si>
    <t>UKHDS Martinez C Central</t>
  </si>
  <si>
    <t>32452</t>
  </si>
  <si>
    <t>UKHDS Martinez Co Campus</t>
  </si>
  <si>
    <t>UKSTF</t>
  </si>
  <si>
    <t>Stern Hall Facilities</t>
  </si>
  <si>
    <t>19034</t>
  </si>
  <si>
    <t>UKHDS Stern Apt Admin</t>
  </si>
  <si>
    <t>19035</t>
  </si>
  <si>
    <t>UKHDS Stern Apt Hskping</t>
  </si>
  <si>
    <t>19036</t>
  </si>
  <si>
    <t>UKHDS Stern Apt Linen</t>
  </si>
  <si>
    <t>19037</t>
  </si>
  <si>
    <t>UKHDS Stern Apt Maint</t>
  </si>
  <si>
    <t>19038</t>
  </si>
  <si>
    <t>UKHDS Stern Apt Utilities</t>
  </si>
  <si>
    <t>19039</t>
  </si>
  <si>
    <t>UKHDS Stern Apt Grounds</t>
  </si>
  <si>
    <t>19040</t>
  </si>
  <si>
    <t>UKHDS Stern Apt Central</t>
  </si>
  <si>
    <t>19041</t>
  </si>
  <si>
    <t>UKHDS Stern Apt Campus</t>
  </si>
  <si>
    <t>UKU1F</t>
  </si>
  <si>
    <t>Unit 1 Facilities</t>
  </si>
  <si>
    <t>19043</t>
  </si>
  <si>
    <t>UKHDS Unit 1 Apt Admin</t>
  </si>
  <si>
    <t>19044</t>
  </si>
  <si>
    <t>UKHDS Unit 1 Apt Hskping</t>
  </si>
  <si>
    <t>19045</t>
  </si>
  <si>
    <t>UKHDS Unit 1 Apt Linen</t>
  </si>
  <si>
    <t>19046</t>
  </si>
  <si>
    <t>UKHDS Unit 1 Apt Maint</t>
  </si>
  <si>
    <t>19047</t>
  </si>
  <si>
    <t>UKHDS Unit 1 Apt Utilities</t>
  </si>
  <si>
    <t>19048</t>
  </si>
  <si>
    <t>UKHDS Unit 1 Apt Grounds</t>
  </si>
  <si>
    <t>19049</t>
  </si>
  <si>
    <t>UKHDS Unit 1 Apt Central</t>
  </si>
  <si>
    <t>19050</t>
  </si>
  <si>
    <t>UKHDS Unit 1 Apt Campus</t>
  </si>
  <si>
    <t>UKU2F</t>
  </si>
  <si>
    <t>Unit 2 Facilities</t>
  </si>
  <si>
    <t>19052</t>
  </si>
  <si>
    <t>UKHDS Unit 2 Apt Admin</t>
  </si>
  <si>
    <t>19053</t>
  </si>
  <si>
    <t>UKHDS Unit 2 Apt Hskping</t>
  </si>
  <si>
    <t>19054</t>
  </si>
  <si>
    <t>UKHDS Unit 2 Apt Linen</t>
  </si>
  <si>
    <t>19055</t>
  </si>
  <si>
    <t>UKHDS Unit 2 Apt Maint</t>
  </si>
  <si>
    <t>19056</t>
  </si>
  <si>
    <t>UKHDS Unit 2 Apt Utilities</t>
  </si>
  <si>
    <t>19057</t>
  </si>
  <si>
    <t>UKHDS Unit 2 Apt Grounds</t>
  </si>
  <si>
    <t>19058</t>
  </si>
  <si>
    <t>UKHDS Unit 2 Apt Central</t>
  </si>
  <si>
    <t>19059</t>
  </si>
  <si>
    <t>UKHDS Unit 2 Apt Campus</t>
  </si>
  <si>
    <t>UKU3F</t>
  </si>
  <si>
    <t>Unit 3 Facilities</t>
  </si>
  <si>
    <t>19061</t>
  </si>
  <si>
    <t>UKHDS Unit 3 Apt Admin</t>
  </si>
  <si>
    <t>19062</t>
  </si>
  <si>
    <t>UKHDS Unit 3 Apt Hskping</t>
  </si>
  <si>
    <t>19063</t>
  </si>
  <si>
    <t>UKHDS Unit 3 Apt Linen</t>
  </si>
  <si>
    <t>19064</t>
  </si>
  <si>
    <t>UKHDS Unit 3 Apt Maint</t>
  </si>
  <si>
    <t>19065</t>
  </si>
  <si>
    <t>UKHDS Unit 3 Apt Utilities</t>
  </si>
  <si>
    <t>19066</t>
  </si>
  <si>
    <t>UKHDS Unit 3 Apt Grounds</t>
  </si>
  <si>
    <t>19067</t>
  </si>
  <si>
    <t>UKHDS Unit 3 Apt Central</t>
  </si>
  <si>
    <t>19068</t>
  </si>
  <si>
    <t>UKHDS Unit 3 Apt Campus</t>
  </si>
  <si>
    <t>UKFAM</t>
  </si>
  <si>
    <t>H &amp; DS Apartment Facilities</t>
  </si>
  <si>
    <t>UKSMA</t>
  </si>
  <si>
    <t>SmythFern Apts Fac</t>
  </si>
  <si>
    <t>19082</t>
  </si>
  <si>
    <t>UKHDS SMA Smyth Admin</t>
  </si>
  <si>
    <t>19083</t>
  </si>
  <si>
    <t>UKHDS SMA Smyth Hskping</t>
  </si>
  <si>
    <t>19084</t>
  </si>
  <si>
    <t>UKHDS SMA Smyth Maint</t>
  </si>
  <si>
    <t>19085</t>
  </si>
  <si>
    <t>UKHDS SMA Smyth Utility</t>
  </si>
  <si>
    <t>19086</t>
  </si>
  <si>
    <t>UKHDS SMA Smyth Cr Guard</t>
  </si>
  <si>
    <t>19087</t>
  </si>
  <si>
    <t>UKHDS SMA Smyth Stu Program</t>
  </si>
  <si>
    <t>19088</t>
  </si>
  <si>
    <t>UKHDS SMA Smyth Grounds</t>
  </si>
  <si>
    <t>19089</t>
  </si>
  <si>
    <t>UKHDS SMA Smyth Central</t>
  </si>
  <si>
    <t>19090</t>
  </si>
  <si>
    <t>UKHDS SMA Smyth Campus</t>
  </si>
  <si>
    <t>UKUVA</t>
  </si>
  <si>
    <t>University Village Facil</t>
  </si>
  <si>
    <t>19092</t>
  </si>
  <si>
    <t>UKHDS UVA Admin</t>
  </si>
  <si>
    <t>19093</t>
  </si>
  <si>
    <t>UKHDS UVA Hskping</t>
  </si>
  <si>
    <t>19094</t>
  </si>
  <si>
    <t>UKHDS UVA Maintenance</t>
  </si>
  <si>
    <t>19095</t>
  </si>
  <si>
    <t>UKHDS UVA Utilities</t>
  </si>
  <si>
    <t>19096</t>
  </si>
  <si>
    <t>UKHDS UVA Cross Guard</t>
  </si>
  <si>
    <t>19097</t>
  </si>
  <si>
    <t>UKHDS Residential Programs</t>
  </si>
  <si>
    <t>19098</t>
  </si>
  <si>
    <t>UKHDS Recreation Programs</t>
  </si>
  <si>
    <t>19099</t>
  </si>
  <si>
    <t>UKHDS UVA Grounds</t>
  </si>
  <si>
    <t>19100</t>
  </si>
  <si>
    <t>UKHDS UVA Central</t>
  </si>
  <si>
    <t>19101</t>
  </si>
  <si>
    <t>UKHDS UVA Campus</t>
  </si>
  <si>
    <t>UKGRD</t>
  </si>
  <si>
    <t>HOMe Grounds Central</t>
  </si>
  <si>
    <t>UKGR6</t>
  </si>
  <si>
    <t>HOMe Grounds Central-L6</t>
  </si>
  <si>
    <t>18968</t>
  </si>
  <si>
    <t>UKHDS HDCGR Grounds Central</t>
  </si>
  <si>
    <t>UKHAD</t>
  </si>
  <si>
    <t>Housing &amp; Dining</t>
  </si>
  <si>
    <t>UKHA6</t>
  </si>
  <si>
    <t>Housing &amp; Dining-L6</t>
  </si>
  <si>
    <t>18963</t>
  </si>
  <si>
    <t>UKHDS RSSP</t>
  </si>
  <si>
    <t>UKHOM</t>
  </si>
  <si>
    <t>HOMe Central</t>
  </si>
  <si>
    <t>UKHO6</t>
  </si>
  <si>
    <t>HOMe Central-L6</t>
  </si>
  <si>
    <t>18942</t>
  </si>
  <si>
    <t>UKHDS RSSB Central Building</t>
  </si>
  <si>
    <t>18951</t>
  </si>
  <si>
    <t>UKHDS HOME Work Order Center</t>
  </si>
  <si>
    <t>18955</t>
  </si>
  <si>
    <t>UKHDS HOMe_Security</t>
  </si>
  <si>
    <t>18966</t>
  </si>
  <si>
    <t>UKHDS HDCFS Central Facilities</t>
  </si>
  <si>
    <t>18971</t>
  </si>
  <si>
    <t>UKHDS Central Housekeeping</t>
  </si>
  <si>
    <t>UKMNT</t>
  </si>
  <si>
    <t>HOMe Maintenance</t>
  </si>
  <si>
    <t>18965</t>
  </si>
  <si>
    <t>UKHDS Central Maintenance</t>
  </si>
  <si>
    <t>18967</t>
  </si>
  <si>
    <t>UKHDS HDDIR Design</t>
  </si>
  <si>
    <t>UKHRS</t>
  </si>
  <si>
    <t>UKHR6</t>
  </si>
  <si>
    <t>Human Resources-L6</t>
  </si>
  <si>
    <t>18947</t>
  </si>
  <si>
    <t>UKHDS ADS Payroll</t>
  </si>
  <si>
    <t>18950</t>
  </si>
  <si>
    <t>UKHDS ADS Human Resources</t>
  </si>
  <si>
    <t>UKIST</t>
  </si>
  <si>
    <t>Information Systems</t>
  </si>
  <si>
    <t>UKIS6</t>
  </si>
  <si>
    <t>Information Systems-L6</t>
  </si>
  <si>
    <t>18952</t>
  </si>
  <si>
    <t>UKHDS Info Technologies</t>
  </si>
  <si>
    <t>18953</t>
  </si>
  <si>
    <t>UKHDS Info Tech Projects</t>
  </si>
  <si>
    <t>UKRFL</t>
  </si>
  <si>
    <t>Res &amp; Family Living</t>
  </si>
  <si>
    <t>UKRF6</t>
  </si>
  <si>
    <t>Res &amp; Family Living-L6</t>
  </si>
  <si>
    <t>18956</t>
  </si>
  <si>
    <t>UKHDS RFL - Administration</t>
  </si>
  <si>
    <t>18957</t>
  </si>
  <si>
    <t>UKHDS RFL - Residential Life</t>
  </si>
  <si>
    <t>18958</t>
  </si>
  <si>
    <t>UKHDS RFL Academic Serv</t>
  </si>
  <si>
    <t>18959</t>
  </si>
  <si>
    <t>UKHDS RFL - Training</t>
  </si>
  <si>
    <t>19314</t>
  </si>
  <si>
    <t>UKHDS General Office</t>
  </si>
  <si>
    <t>UKTBL</t>
  </si>
  <si>
    <t>Athletics Training Table</t>
  </si>
  <si>
    <t>UKTTB</t>
  </si>
  <si>
    <t>Training Table</t>
  </si>
  <si>
    <t>32401</t>
  </si>
  <si>
    <t>UKHDS TrainTable Admin</t>
  </si>
  <si>
    <t>32402</t>
  </si>
  <si>
    <t>UKHDS TrainTable Raw Fd</t>
  </si>
  <si>
    <t>32403</t>
  </si>
  <si>
    <t>UKHDS TrainTable Fd Prep</t>
  </si>
  <si>
    <t>32404</t>
  </si>
  <si>
    <t>UKHDS TrainTable Student</t>
  </si>
  <si>
    <t>32405</t>
  </si>
  <si>
    <t>UKHDS TrainTable Maint</t>
  </si>
  <si>
    <t>32406</t>
  </si>
  <si>
    <t>UKHDS TrainTable Utility</t>
  </si>
  <si>
    <t>32407</t>
  </si>
  <si>
    <t>UKHDS TrainTable Cashier</t>
  </si>
  <si>
    <t>32408</t>
  </si>
  <si>
    <t>UKHDS TrainTable Central</t>
  </si>
  <si>
    <t>32409</t>
  </si>
  <si>
    <t>UKHDS TrainTable Campus</t>
  </si>
  <si>
    <t>UKVDO</t>
  </si>
  <si>
    <t>Vending Operations</t>
  </si>
  <si>
    <t>UKVD6</t>
  </si>
  <si>
    <t>Vending Operations-L6</t>
  </si>
  <si>
    <t>18972</t>
  </si>
  <si>
    <t>UKHDS Vending/Lease</t>
  </si>
  <si>
    <t>18973</t>
  </si>
  <si>
    <t>UKHDS VDO Vending Ops/Commis</t>
  </si>
  <si>
    <t>18974</t>
  </si>
  <si>
    <t>UKHDS VDO Vendg Maint/Repair</t>
  </si>
  <si>
    <t>18975</t>
  </si>
  <si>
    <t>UKHDS VDO Vending Central</t>
  </si>
  <si>
    <t>18976</t>
  </si>
  <si>
    <t>UKHDS VDO Ctr Admin Campus</t>
  </si>
  <si>
    <t>18977</t>
  </si>
  <si>
    <t>UKHDS VDO Ctrl Adm General</t>
  </si>
  <si>
    <t>UUNON</t>
  </si>
  <si>
    <t>LBNL Guest House</t>
  </si>
  <si>
    <t>UUNO5</t>
  </si>
  <si>
    <t>LBNL Guest House-L5</t>
  </si>
  <si>
    <t>UUNO6</t>
  </si>
  <si>
    <t>LBNL Guest House-L6</t>
  </si>
  <si>
    <t>19535</t>
  </si>
  <si>
    <t>UUNON Lab GuestHse Admin/Offic</t>
  </si>
  <si>
    <t>19536</t>
  </si>
  <si>
    <t>UUNON Lab GuestHse Hkpg</t>
  </si>
  <si>
    <t>19537</t>
  </si>
  <si>
    <t>UUNON Lab GuestHse Amenties</t>
  </si>
  <si>
    <t>19538</t>
  </si>
  <si>
    <t>UUNON Lab GuestHse Maintenance</t>
  </si>
  <si>
    <t>19539</t>
  </si>
  <si>
    <t>UUNON Lab GuestHse Utilities</t>
  </si>
  <si>
    <t>19540</t>
  </si>
  <si>
    <t>UUNON Lab GuestHse Grounds</t>
  </si>
  <si>
    <t>19541</t>
  </si>
  <si>
    <t>UUNON Lab GuestHse Central</t>
  </si>
  <si>
    <t>19542</t>
  </si>
  <si>
    <t>UUNON Lab GuestHse Campus</t>
  </si>
  <si>
    <t>CENLD</t>
  </si>
  <si>
    <t>Central Ledger</t>
  </si>
  <si>
    <t>ACCTL</t>
  </si>
  <si>
    <t>Central Accounting Ledger</t>
  </si>
  <si>
    <t>ZFGEF</t>
  </si>
  <si>
    <t>Ctrl Ops Gift &amp; Endowment Fnds</t>
  </si>
  <si>
    <t>ZFGE5</t>
  </si>
  <si>
    <t>Ctrl Ops Gift &amp; Endowment F-L5</t>
  </si>
  <si>
    <t>ZFGE6</t>
  </si>
  <si>
    <t>Ctrl Ops Gift &amp; Endowment F-L6</t>
  </si>
  <si>
    <t>00660</t>
  </si>
  <si>
    <t>ZFGEF Gift &amp; Endowment Acctg</t>
  </si>
  <si>
    <t>ZKEFA</t>
  </si>
  <si>
    <t>Ctrl Ops Extramural Funds</t>
  </si>
  <si>
    <t>ZKEF5</t>
  </si>
  <si>
    <t>Ctrl Ops Extramural Funds-L5</t>
  </si>
  <si>
    <t>ZKEF6</t>
  </si>
  <si>
    <t>Ctrl Ops Extramural Funds-L6</t>
  </si>
  <si>
    <t>00510</t>
  </si>
  <si>
    <t>ZKEFA Ctrl Ops Extramural Fds</t>
  </si>
  <si>
    <t>ZLACT</t>
  </si>
  <si>
    <t>Ctrl Ops General Accounting</t>
  </si>
  <si>
    <t>ZLAC5</t>
  </si>
  <si>
    <t>Ctrl Ops General Accounting-L5</t>
  </si>
  <si>
    <t>ZLAC6</t>
  </si>
  <si>
    <t>Ctrl Ops General Accounting-L6</t>
  </si>
  <si>
    <t>00501</t>
  </si>
  <si>
    <t>ZLACT Compensated Absences</t>
  </si>
  <si>
    <t>00502</t>
  </si>
  <si>
    <t>ZLACT Educational Fee Exp Pro</t>
  </si>
  <si>
    <t>00503</t>
  </si>
  <si>
    <t>ZLACT Capital Expend Offset</t>
  </si>
  <si>
    <t>00504</t>
  </si>
  <si>
    <t>ZLACT Scholarship Allowance</t>
  </si>
  <si>
    <t>00800</t>
  </si>
  <si>
    <t>ZLACT Ctrl Ops Gen Acctg - NEW</t>
  </si>
  <si>
    <t>ZMBSU</t>
  </si>
  <si>
    <t>Ctrl Ops Payroll</t>
  </si>
  <si>
    <t>ZMBS5</t>
  </si>
  <si>
    <t>Ctrl Ops Payroll-L5</t>
  </si>
  <si>
    <t>ZMBS6</t>
  </si>
  <si>
    <t>Ctrl Ops Payroll-L6</t>
  </si>
  <si>
    <t>00600</t>
  </si>
  <si>
    <t>ZMBSU Ctrl Ops Payroll</t>
  </si>
  <si>
    <t>ZNLRO</t>
  </si>
  <si>
    <t>Ctrl Ops Billing &amp; Paymt Serv</t>
  </si>
  <si>
    <t>ZNLR5</t>
  </si>
  <si>
    <t>Ctrl Ops Billing &amp; Paymt Se-L5</t>
  </si>
  <si>
    <t>ZNLR6</t>
  </si>
  <si>
    <t>Ctrl Ops Billing &amp; Paymt Se-L6</t>
  </si>
  <si>
    <t>00650</t>
  </si>
  <si>
    <t>ZNLRO Cntrl Ops Billing Srvcs</t>
  </si>
  <si>
    <t>00651</t>
  </si>
  <si>
    <t>ZNLRO Bad Debt Write-Off</t>
  </si>
  <si>
    <t>00652</t>
  </si>
  <si>
    <t>ZNLRO Cntrl Ops Payment Srvcs</t>
  </si>
  <si>
    <t>ZQDSB</t>
  </si>
  <si>
    <t>Ctrl Ops Disbursements</t>
  </si>
  <si>
    <t>ZQDS5</t>
  </si>
  <si>
    <t>Ctrl Ops Disbursements-L5</t>
  </si>
  <si>
    <t>ZQDS6</t>
  </si>
  <si>
    <t>Ctrl Ops Disbursements-L6</t>
  </si>
  <si>
    <t>00700</t>
  </si>
  <si>
    <t>ZQDSB Ctrl Ops Disbursements</t>
  </si>
  <si>
    <t>ZRRSK</t>
  </si>
  <si>
    <t>Ctrl Ops Risk Management</t>
  </si>
  <si>
    <t>ZRRS5</t>
  </si>
  <si>
    <t>Ctrl Ops Risk Management-L5</t>
  </si>
  <si>
    <t>ZRRS6</t>
  </si>
  <si>
    <t>Ctrl Ops Risk Management-L6</t>
  </si>
  <si>
    <t>00630</t>
  </si>
  <si>
    <t>ZRRSK Risk Management</t>
  </si>
  <si>
    <t>00632</t>
  </si>
  <si>
    <t>ZRRSK Auto Self Ins Pool</t>
  </si>
  <si>
    <t>ZTTET</t>
  </si>
  <si>
    <t>Ctrl Ops Travel &amp; Ent</t>
  </si>
  <si>
    <t>ZTTE5</t>
  </si>
  <si>
    <t>Ctrl Ops Travel &amp; Ent-L5</t>
  </si>
  <si>
    <t>ZTTE6</t>
  </si>
  <si>
    <t>Ctrl Ops Travel &amp; Ent-L6</t>
  </si>
  <si>
    <t>00750</t>
  </si>
  <si>
    <t>ZTTET Ctrl Ops Travel &amp; Ent</t>
  </si>
  <si>
    <t>CENRL</t>
  </si>
  <si>
    <t>Central Resource Ledger</t>
  </si>
  <si>
    <t>ZABUD</t>
  </si>
  <si>
    <t>Ctrl Ops Budget Office</t>
  </si>
  <si>
    <t>ZACER</t>
  </si>
  <si>
    <t>Central Resources Pool</t>
  </si>
  <si>
    <t>ZACE6</t>
  </si>
  <si>
    <t>Central Resources Pool-L6</t>
  </si>
  <si>
    <t>00001</t>
  </si>
  <si>
    <t>ZABUD Ctrl Res: Core Funds</t>
  </si>
  <si>
    <t>00030</t>
  </si>
  <si>
    <t>ZABUD Ctrl Res: Other Unrestr</t>
  </si>
  <si>
    <t>00031</t>
  </si>
  <si>
    <t>ZABUD Ctrl Res: Other Restr</t>
  </si>
  <si>
    <t>ZACMG</t>
  </si>
  <si>
    <t>Centrally-Managed Activity</t>
  </si>
  <si>
    <t>ZACM6</t>
  </si>
  <si>
    <t>Centrally-Managed Activity-L6</t>
  </si>
  <si>
    <t>00003</t>
  </si>
  <si>
    <t>ZABUD Close-Related Activity</t>
  </si>
  <si>
    <t>00004</t>
  </si>
  <si>
    <t>ZABUD 2BDel - Bldg Rent</t>
  </si>
  <si>
    <t>00005</t>
  </si>
  <si>
    <t>ZABUD-2BDel CtrlOpCamp Infrstr</t>
  </si>
  <si>
    <t>00006</t>
  </si>
  <si>
    <t>ZABUD Miscellaneous Activity</t>
  </si>
  <si>
    <t>00007</t>
  </si>
  <si>
    <t>ZABUD Dvlpmt Office Activity</t>
  </si>
  <si>
    <t>00008</t>
  </si>
  <si>
    <t>ZABUD 2BDel Moving Expenses</t>
  </si>
  <si>
    <t>00009</t>
  </si>
  <si>
    <t>ZABUD-2BDel Ctrl Ops GAEL</t>
  </si>
  <si>
    <t>00010</t>
  </si>
  <si>
    <t>ZABUD 2BDel - Workers Comp</t>
  </si>
  <si>
    <t>00011</t>
  </si>
  <si>
    <t>ZABUD 2BDel - Full Costing</t>
  </si>
  <si>
    <t>00012</t>
  </si>
  <si>
    <t>ZABUD 2BDel - Property Ins</t>
  </si>
  <si>
    <t>00013</t>
  </si>
  <si>
    <t>ZABUD Suspense - ITOF</t>
  </si>
  <si>
    <t>00060</t>
  </si>
  <si>
    <t>ZABUD Expenses &amp; Outflows</t>
  </si>
  <si>
    <t>00061</t>
  </si>
  <si>
    <t>ZABUD UCOP Assessment</t>
  </si>
  <si>
    <t>00062</t>
  </si>
  <si>
    <t>ZABUD Revenues &amp; Inflows</t>
  </si>
  <si>
    <t>00064</t>
  </si>
  <si>
    <t>ZABUD Suspense/Clearing</t>
  </si>
  <si>
    <t>00499</t>
  </si>
  <si>
    <t>ZABUD Disaster Recovery</t>
  </si>
  <si>
    <t>10145</t>
  </si>
  <si>
    <t>ZABUD EVCP Discretionary</t>
  </si>
  <si>
    <t>ZACSA</t>
  </si>
  <si>
    <t>Set-Aside Resources</t>
  </si>
  <si>
    <t>ZACS6</t>
  </si>
  <si>
    <t>Set-Aside Resources-L6</t>
  </si>
  <si>
    <t>00002</t>
  </si>
  <si>
    <t>ZABUD Hlth Sci Pos Funding</t>
  </si>
  <si>
    <t>00014</t>
  </si>
  <si>
    <t>ZABUD Operational Excellence</t>
  </si>
  <si>
    <t>00015</t>
  </si>
  <si>
    <t>ZABUD-2BDel 415(M) Restoration</t>
  </si>
  <si>
    <t>00016</t>
  </si>
  <si>
    <t>ZABUD-2BDel Incr Enrollmt Fac</t>
  </si>
  <si>
    <t>00017</t>
  </si>
  <si>
    <t>ZABUD Withheld FTE: GC</t>
  </si>
  <si>
    <t>00018</t>
  </si>
  <si>
    <t>ZABUD-2BDel SMG Serv Pay Resrv</t>
  </si>
  <si>
    <t>00019</t>
  </si>
  <si>
    <t>ZABUD-2BDel Prov Summr Fac Cut</t>
  </si>
  <si>
    <t>00020</t>
  </si>
  <si>
    <t>ZABUD-2BDel Relinqsh NonRec GC</t>
  </si>
  <si>
    <t>00021</t>
  </si>
  <si>
    <t>ZABUD-2BDel Budgetary Savings</t>
  </si>
  <si>
    <t>00022</t>
  </si>
  <si>
    <t>ZABUD-2BDel Nonresid Tuition</t>
  </si>
  <si>
    <t>00023</t>
  </si>
  <si>
    <t>ZABUD Withheld FTE: HS NonRec</t>
  </si>
  <si>
    <t>00025</t>
  </si>
  <si>
    <t>ZABUD Central Campus Holding</t>
  </si>
  <si>
    <t>00032</t>
  </si>
  <si>
    <t>ZABUD Set-Aside Resources</t>
  </si>
  <si>
    <t>00033</t>
  </si>
  <si>
    <t>ZABUD Acad Salary Prov Pool</t>
  </si>
  <si>
    <t>00034</t>
  </si>
  <si>
    <t>ZABUD Campus Debt Service</t>
  </si>
  <si>
    <t>ZAXMG</t>
  </si>
  <si>
    <t>Externally-Managed Activity</t>
  </si>
  <si>
    <t>ZAXM6</t>
  </si>
  <si>
    <t>Externally-Managed Activity-L6</t>
  </si>
  <si>
    <t>00090</t>
  </si>
  <si>
    <t>ZABUD Space &amp; Capital Budget</t>
  </si>
  <si>
    <t>00091</t>
  </si>
  <si>
    <t>ZABUD Real Estate Activity</t>
  </si>
  <si>
    <t>00099</t>
  </si>
  <si>
    <t>ZABUD Real Estate Mgd Activity</t>
  </si>
  <si>
    <t>ZAPRO</t>
  </si>
  <si>
    <t>EVCP Provisions</t>
  </si>
  <si>
    <t>ZAPR5</t>
  </si>
  <si>
    <t>EVCP Provisions-L5</t>
  </si>
  <si>
    <t>ZAPR6</t>
  </si>
  <si>
    <t>EVCP Provisions-L6</t>
  </si>
  <si>
    <t>10148</t>
  </si>
  <si>
    <t>ZAPRO EVCP Endowments</t>
  </si>
  <si>
    <t>ZHCTR</t>
  </si>
  <si>
    <t>Ctrl Ops-Central Pool Activity</t>
  </si>
  <si>
    <t>ZHCT5</t>
  </si>
  <si>
    <t>Ctrl Ops-Central Pool Activ-L5</t>
  </si>
  <si>
    <t>ZHCT6</t>
  </si>
  <si>
    <t>Ctrl Ops-Central Pool Activ-L6</t>
  </si>
  <si>
    <t>00063</t>
  </si>
  <si>
    <t>ZHCTR Interloc Xfer Pass-thru</t>
  </si>
  <si>
    <t>00065</t>
  </si>
  <si>
    <t>ZHCTR CSS Assessment 2 Percent</t>
  </si>
  <si>
    <t>00400</t>
  </si>
  <si>
    <t>ZHCTR Composite Benefit Pool</t>
  </si>
  <si>
    <t>ZXFRO</t>
  </si>
  <si>
    <t>CtrlOps Xfrs Offset Global-Pln</t>
  </si>
  <si>
    <t>ZXFR5</t>
  </si>
  <si>
    <t>CtrlOpsXfrsOffsetGlobalPlan-L5</t>
  </si>
  <si>
    <t>ZXFR6</t>
  </si>
  <si>
    <t>CtrlOpsXfrsOffsetGlobalPlan-L6</t>
  </si>
  <si>
    <t>00070</t>
  </si>
  <si>
    <t>ZXFRO TransfrOffsetGlobal-Plan</t>
  </si>
  <si>
    <t>COLLE</t>
  </si>
  <si>
    <t>Colleges</t>
  </si>
  <si>
    <t>CENVD</t>
  </si>
  <si>
    <t>Col of Environmental Design</t>
  </si>
  <si>
    <t>DACED</t>
  </si>
  <si>
    <t>Envir Design Dean's Off</t>
  </si>
  <si>
    <t>DACE5</t>
  </si>
  <si>
    <t>Envir Design Dean's Off-L5</t>
  </si>
  <si>
    <t>DACE6</t>
  </si>
  <si>
    <t>Envir Design Dean's Off-L6</t>
  </si>
  <si>
    <t>11611</t>
  </si>
  <si>
    <t>DACED Comp Gen Ops</t>
  </si>
  <si>
    <t>11612</t>
  </si>
  <si>
    <t>DACED Comp Lab</t>
  </si>
  <si>
    <t>11613</t>
  </si>
  <si>
    <t>DACED Shop</t>
  </si>
  <si>
    <t>11614</t>
  </si>
  <si>
    <t>DACED CAD CAM</t>
  </si>
  <si>
    <t>11618</t>
  </si>
  <si>
    <t>DACED Undergraduate</t>
  </si>
  <si>
    <t>11620</t>
  </si>
  <si>
    <t>DACED Admin</t>
  </si>
  <si>
    <t>11622</t>
  </si>
  <si>
    <t>DACED DEAN Salary Provisions</t>
  </si>
  <si>
    <t>11624</t>
  </si>
  <si>
    <t>DACED DEAN Endowment</t>
  </si>
  <si>
    <t>11625</t>
  </si>
  <si>
    <t>DACED DEAN Acad Staff</t>
  </si>
  <si>
    <t>11627</t>
  </si>
  <si>
    <t>DACED DEAN Student Activities</t>
  </si>
  <si>
    <t>11630</t>
  </si>
  <si>
    <t>DACED ER Gen Ops</t>
  </si>
  <si>
    <t>11635</t>
  </si>
  <si>
    <t>DACED CED SSGPD Programs</t>
  </si>
  <si>
    <t>11640</t>
  </si>
  <si>
    <t>DACED Docs Gen Ops</t>
  </si>
  <si>
    <t>11641</t>
  </si>
  <si>
    <t>DACED Docs Svcs for Scholars</t>
  </si>
  <si>
    <t>11642</t>
  </si>
  <si>
    <t>DACED Slide Library</t>
  </si>
  <si>
    <t>11646</t>
  </si>
  <si>
    <t>DACED Fac Gen Ops</t>
  </si>
  <si>
    <t>DBARC</t>
  </si>
  <si>
    <t>Dept of Architecture</t>
  </si>
  <si>
    <t>DBAR5</t>
  </si>
  <si>
    <t>Dept of Architecture-L5</t>
  </si>
  <si>
    <t>DBAR6</t>
  </si>
  <si>
    <t>Dept of Architecture-L6</t>
  </si>
  <si>
    <t>11656</t>
  </si>
  <si>
    <t>DBARC Research</t>
  </si>
  <si>
    <t>11660</t>
  </si>
  <si>
    <t>DBARC OPS Gen Ops</t>
  </si>
  <si>
    <t>11664</t>
  </si>
  <si>
    <t>DBARC OPS Temp Acad Staff</t>
  </si>
  <si>
    <t>11707</t>
  </si>
  <si>
    <t>DBARC Student Aid</t>
  </si>
  <si>
    <t>DCCRP</t>
  </si>
  <si>
    <t>City &amp; Regional Planning</t>
  </si>
  <si>
    <t>DCCR5</t>
  </si>
  <si>
    <t>City &amp; Regional Planning-L5</t>
  </si>
  <si>
    <t>DCCR6</t>
  </si>
  <si>
    <t>City &amp; Regional Planning-L6</t>
  </si>
  <si>
    <t>11714</t>
  </si>
  <si>
    <t>DCCRP Research</t>
  </si>
  <si>
    <t>11715</t>
  </si>
  <si>
    <t>DCCRP Student Aid</t>
  </si>
  <si>
    <t>11729</t>
  </si>
  <si>
    <t>DCCRP OPS Gen Ops</t>
  </si>
  <si>
    <t>11730</t>
  </si>
  <si>
    <t>DCCRP OPS Chair's Discretion</t>
  </si>
  <si>
    <t>11732</t>
  </si>
  <si>
    <t>DCCRP OPS Chair's Endowments</t>
  </si>
  <si>
    <t>11733</t>
  </si>
  <si>
    <t>DCCRP OPS Temp Acad Staff</t>
  </si>
  <si>
    <t>DFLAE</t>
  </si>
  <si>
    <t>Landscape Arch &amp; Envir Plng</t>
  </si>
  <si>
    <t>DFLA5</t>
  </si>
  <si>
    <t>Landscape Arch &amp; Envir Plng-L5</t>
  </si>
  <si>
    <t>DFLA6</t>
  </si>
  <si>
    <t>Landscape Arch &amp; Envir Plng-L6</t>
  </si>
  <si>
    <t>11746</t>
  </si>
  <si>
    <t>DFLAE Blake Gen Ops</t>
  </si>
  <si>
    <t>11748</t>
  </si>
  <si>
    <t>DFLAE Research</t>
  </si>
  <si>
    <t>11750</t>
  </si>
  <si>
    <t>DFLAE OPS Gen Ops</t>
  </si>
  <si>
    <t>11753</t>
  </si>
  <si>
    <t>DFLAE OPS Chair's Endowments</t>
  </si>
  <si>
    <t>11754</t>
  </si>
  <si>
    <t>DFLAE OPS Temp Acad Staff</t>
  </si>
  <si>
    <t>11772</t>
  </si>
  <si>
    <t>DFLAE SA Graduate Aid</t>
  </si>
  <si>
    <t>College of Natural Resources</t>
  </si>
  <si>
    <t>CNR Office of the Dean</t>
  </si>
  <si>
    <t>MACFS</t>
  </si>
  <si>
    <t>CNR Centers &amp; Facilities</t>
  </si>
  <si>
    <t>MACF6</t>
  </si>
  <si>
    <t>CNR Centers &amp; Facilities-L6</t>
  </si>
  <si>
    <t>13466</t>
  </si>
  <si>
    <t>MANRD Wildlife Fisheries</t>
  </si>
  <si>
    <t>13467</t>
  </si>
  <si>
    <t>MANRD C Fire</t>
  </si>
  <si>
    <t>13468</t>
  </si>
  <si>
    <t>MANRD C Biological Control</t>
  </si>
  <si>
    <t>13469</t>
  </si>
  <si>
    <t>MANRD C Forestry</t>
  </si>
  <si>
    <t>13470</t>
  </si>
  <si>
    <t>MANRD C Food Systems</t>
  </si>
  <si>
    <t>13471</t>
  </si>
  <si>
    <t>MANRD C Weight and Health</t>
  </si>
  <si>
    <t>13472</t>
  </si>
  <si>
    <t>MANRD C Sust Res Dvmt</t>
  </si>
  <si>
    <t>13473</t>
  </si>
  <si>
    <t>MANRD F OXFORD</t>
  </si>
  <si>
    <t>13475</t>
  </si>
  <si>
    <t>MANRD F Spectroscopy</t>
  </si>
  <si>
    <t>13476</t>
  </si>
  <si>
    <t>MANRD F Bio Imaging</t>
  </si>
  <si>
    <t>13477</t>
  </si>
  <si>
    <t>MANRD RESEARCH FIELD STATIONS</t>
  </si>
  <si>
    <t>13478</t>
  </si>
  <si>
    <t>MANRD AG FR GENOMICS</t>
  </si>
  <si>
    <t>13479</t>
  </si>
  <si>
    <t>MANRD C Water</t>
  </si>
  <si>
    <t>13480</t>
  </si>
  <si>
    <t>MANRD F GEOSPATIAL IMAG</t>
  </si>
  <si>
    <t>13481</t>
  </si>
  <si>
    <t>MANRD PS GENERAL OPS</t>
  </si>
  <si>
    <t>13487</t>
  </si>
  <si>
    <t>MANRD P Ciriacy-Wantrup Fellow</t>
  </si>
  <si>
    <t>13488</t>
  </si>
  <si>
    <t>MANRD P Coop Eco Study Unit</t>
  </si>
  <si>
    <t>13496</t>
  </si>
  <si>
    <t>MANRD P Master Dev Practice</t>
  </si>
  <si>
    <t>13497</t>
  </si>
  <si>
    <t>MANRD P Intl and Exec Pgms</t>
  </si>
  <si>
    <t>MADDF</t>
  </si>
  <si>
    <t>CNR Dean</t>
  </si>
  <si>
    <t>MADD6</t>
  </si>
  <si>
    <t>CNR Dean-L6</t>
  </si>
  <si>
    <t>13490</t>
  </si>
  <si>
    <t>MANRD DO NR OPS</t>
  </si>
  <si>
    <t>13491</t>
  </si>
  <si>
    <t>MANRD Dean Descr</t>
  </si>
  <si>
    <t>13492</t>
  </si>
  <si>
    <t>MANRD BO HOLDING ACCOUNTS</t>
  </si>
  <si>
    <t>13494</t>
  </si>
  <si>
    <t>MANRD Salary Provisions</t>
  </si>
  <si>
    <t>MAOPS</t>
  </si>
  <si>
    <t>CNR Dean's Ops</t>
  </si>
  <si>
    <t>MAOP6</t>
  </si>
  <si>
    <t>CNR Dean's Ops-L6</t>
  </si>
  <si>
    <t>13460</t>
  </si>
  <si>
    <t>MANRD Dean's Office Gen Ops</t>
  </si>
  <si>
    <t>13461</t>
  </si>
  <si>
    <t>MANRD BioInfo &amp; Stat Services</t>
  </si>
  <si>
    <t>13462</t>
  </si>
  <si>
    <t>MANRD Student Affains Gen Ops</t>
  </si>
  <si>
    <t>13463</t>
  </si>
  <si>
    <t>MANRD NR Env Scince Major</t>
  </si>
  <si>
    <t>13464</t>
  </si>
  <si>
    <t>MANRD SA STUDENT RES CENTER</t>
  </si>
  <si>
    <t>13465</t>
  </si>
  <si>
    <t>MANRD AG GENERAL OPS</t>
  </si>
  <si>
    <t>13482</t>
  </si>
  <si>
    <t>MANRD CR GENERAL OPS</t>
  </si>
  <si>
    <t>13483</t>
  </si>
  <si>
    <t>MANRD CR ALUMNI &amp; SPEC EVENTS</t>
  </si>
  <si>
    <t>13484</t>
  </si>
  <si>
    <t>MANRD CR ANNUAL FUND</t>
  </si>
  <si>
    <t>13485</t>
  </si>
  <si>
    <t>MANRD CR PUBLICATIONS</t>
  </si>
  <si>
    <t>13486</t>
  </si>
  <si>
    <t>MANRD CR PUBLIC INFORMATION</t>
  </si>
  <si>
    <t>MBARC</t>
  </si>
  <si>
    <t>Agricultural Res Econ Pol</t>
  </si>
  <si>
    <t>MBAGS</t>
  </si>
  <si>
    <t>AREP AG EXPERIMENT STATION</t>
  </si>
  <si>
    <t>MBAG6</t>
  </si>
  <si>
    <t>AREP AG EXPERIMENT STATION-L6</t>
  </si>
  <si>
    <t>13503</t>
  </si>
  <si>
    <t>MBARC AE AG GENERAL OPS</t>
  </si>
  <si>
    <t>13505</t>
  </si>
  <si>
    <t>MBARC AE AG MER AWARDS</t>
  </si>
  <si>
    <t>13506</t>
  </si>
  <si>
    <t>MBARC AE AG RES GRANTS</t>
  </si>
  <si>
    <t>13508</t>
  </si>
  <si>
    <t>MBARC PS COOP EXT PROG SUPP</t>
  </si>
  <si>
    <t>MBINR</t>
  </si>
  <si>
    <t>AREP INSTRUCTION</t>
  </si>
  <si>
    <t>MBIN6</t>
  </si>
  <si>
    <t>AREP INSTRUCTION-L6</t>
  </si>
  <si>
    <t>13500</t>
  </si>
  <si>
    <t>MBARC IR GENERAL OPS</t>
  </si>
  <si>
    <t>13502</t>
  </si>
  <si>
    <t>MBARC IR STUDENT SERVICES</t>
  </si>
  <si>
    <t>MCESP</t>
  </si>
  <si>
    <t>Environ Sci, Policy &amp; Mgmt</t>
  </si>
  <si>
    <t>MCECO</t>
  </si>
  <si>
    <t>ESPM ECOSYSTEM SCIENCES DIV</t>
  </si>
  <si>
    <t>MCEAG</t>
  </si>
  <si>
    <t>ESPM ES DIV AG EXP STN - ECO</t>
  </si>
  <si>
    <t>13521</t>
  </si>
  <si>
    <t>MCESP ES DIV AG GEN OPS - ECO</t>
  </si>
  <si>
    <t>13523</t>
  </si>
  <si>
    <t>MCESP ES DIV AG MERIT AWDS-ECO</t>
  </si>
  <si>
    <t>13524</t>
  </si>
  <si>
    <t>MCESP ES DIV AG GRANTS - ECO</t>
  </si>
  <si>
    <t>13528</t>
  </si>
  <si>
    <t>MCESP ES DIV PS PROG SUPP- ECO</t>
  </si>
  <si>
    <t>13533</t>
  </si>
  <si>
    <t>MCESP ES DIV AG MERIT AWDS-FOR</t>
  </si>
  <si>
    <t>13534</t>
  </si>
  <si>
    <t>MCESP ES DIV AG GRANTS - FOR</t>
  </si>
  <si>
    <t>13535</t>
  </si>
  <si>
    <t>MCESP ES DIV AG RECHG - FOR</t>
  </si>
  <si>
    <t>13536</t>
  </si>
  <si>
    <t>MCESP ES DIV PS GEN OPS - FOR</t>
  </si>
  <si>
    <t>13537</t>
  </si>
  <si>
    <t>MCESP ES DIV PS PROG SUPP- FOR</t>
  </si>
  <si>
    <t>MCEIN</t>
  </si>
  <si>
    <t>ESPM ES DIV INSTRUCTION - ECO</t>
  </si>
  <si>
    <t>13519</t>
  </si>
  <si>
    <t>MCESP Provision for Allocation</t>
  </si>
  <si>
    <t>13520</t>
  </si>
  <si>
    <t>MCESP ES DIV IR GEN OPS - ECO</t>
  </si>
  <si>
    <t>MCES5</t>
  </si>
  <si>
    <t>Environ Sci, Policy &amp; Mgmt-L5</t>
  </si>
  <si>
    <t>MCES6</t>
  </si>
  <si>
    <t>Environ Sci, Policy &amp; Mgmt-L6</t>
  </si>
  <si>
    <t>13510</t>
  </si>
  <si>
    <t>MCESP GENERAL OPS</t>
  </si>
  <si>
    <t>13511</t>
  </si>
  <si>
    <t>MCESP ACAD SALARIES</t>
  </si>
  <si>
    <t>13516</t>
  </si>
  <si>
    <t>MCESP RECHARGE</t>
  </si>
  <si>
    <t>MCESD</t>
  </si>
  <si>
    <t>ESPM SOCIETY &amp; ENVIRONMENT DIV</t>
  </si>
  <si>
    <t>MCRAG</t>
  </si>
  <si>
    <t>ESPM SOCIETY &amp; ENV AG EXP STAT</t>
  </si>
  <si>
    <t>13551</t>
  </si>
  <si>
    <t>MCESP Society &amp; Env Ag Gen Ops</t>
  </si>
  <si>
    <t>13553</t>
  </si>
  <si>
    <t>MCESP Society &amp; Env AES Awards</t>
  </si>
  <si>
    <t>13554</t>
  </si>
  <si>
    <t>MCESP Society &amp; Env Res Grants</t>
  </si>
  <si>
    <t>13555</t>
  </si>
  <si>
    <t>MCESP Society &amp; Env PS Gen Ops</t>
  </si>
  <si>
    <t>13556</t>
  </si>
  <si>
    <t>MCESP Society &amp; Env PS Progrms</t>
  </si>
  <si>
    <t>MCRIN</t>
  </si>
  <si>
    <t>ESPM SOCIETY &amp; ENV INSTRUCTION</t>
  </si>
  <si>
    <t>13550</t>
  </si>
  <si>
    <t>MCESP Society &amp; Env Gen Ops</t>
  </si>
  <si>
    <t>MCINS</t>
  </si>
  <si>
    <t>ESPM ORGANISMS &amp; THE ENVIRONMT</t>
  </si>
  <si>
    <t>MCIAG</t>
  </si>
  <si>
    <t>ESPM IB AG EXPERIMENT STATION</t>
  </si>
  <si>
    <t>13541</t>
  </si>
  <si>
    <t>MCESP INSECT AG GENERAL OPS</t>
  </si>
  <si>
    <t>13543</t>
  </si>
  <si>
    <t>MCESP INSECT AG MERIT AWARDS</t>
  </si>
  <si>
    <t>13544</t>
  </si>
  <si>
    <t>MCESP INSECT AG RES GRANTS</t>
  </si>
  <si>
    <t>13545</t>
  </si>
  <si>
    <t>MCESP INSECT PS GENERAL OPS</t>
  </si>
  <si>
    <t>MCIIN</t>
  </si>
  <si>
    <t>ESPM IB INSTRUCTION</t>
  </si>
  <si>
    <t>13540</t>
  </si>
  <si>
    <t>MCESP INSECT IR GENERAL OPS</t>
  </si>
  <si>
    <t>MDNST</t>
  </si>
  <si>
    <t>Nutritional Sci &amp; Tox Dept</t>
  </si>
  <si>
    <t>MDNS5</t>
  </si>
  <si>
    <t>Nutritional Sci &amp; Tox Dept-L5</t>
  </si>
  <si>
    <t>MDNS6</t>
  </si>
  <si>
    <t>Nutritional Sci &amp; Tox Dept-L6</t>
  </si>
  <si>
    <t>13560</t>
  </si>
  <si>
    <t>MDNST GENERAL OPS</t>
  </si>
  <si>
    <t>13561</t>
  </si>
  <si>
    <t>MDNST ACAD SALARIES</t>
  </si>
  <si>
    <t>13562</t>
  </si>
  <si>
    <t>MDNST STUDENT SERVICES</t>
  </si>
  <si>
    <t>13563</t>
  </si>
  <si>
    <t>MDNST RECHARGE</t>
  </si>
  <si>
    <t>13571</t>
  </si>
  <si>
    <t>MDNST NS GENERAL AG OPERATIONS</t>
  </si>
  <si>
    <t>13573</t>
  </si>
  <si>
    <t>MDNST NS AES AWARDS</t>
  </si>
  <si>
    <t>13574</t>
  </si>
  <si>
    <t>MDNST NS RESEARCH GRANTS</t>
  </si>
  <si>
    <t>13580</t>
  </si>
  <si>
    <t>MDNST NS PS GEN OPERATIONS</t>
  </si>
  <si>
    <t>13581</t>
  </si>
  <si>
    <t>MDNST NS PS PROG SUPPORT</t>
  </si>
  <si>
    <t>13586</t>
  </si>
  <si>
    <t>MDNST TOX AES GEN OPERATIONS</t>
  </si>
  <si>
    <t>13587</t>
  </si>
  <si>
    <t>MDNST TOX FAC RESEARCH SUPPORT</t>
  </si>
  <si>
    <t>13588</t>
  </si>
  <si>
    <t>MDNST TOX AG RESEARCH AWARDS</t>
  </si>
  <si>
    <t>13589</t>
  </si>
  <si>
    <t>MDNST TOX RESEARCH GRANTS</t>
  </si>
  <si>
    <t>13590</t>
  </si>
  <si>
    <t>MDNST TOX RECHARGE</t>
  </si>
  <si>
    <t>13595</t>
  </si>
  <si>
    <t>MDNST TOX PS GEN OPERATIONS</t>
  </si>
  <si>
    <t>13596</t>
  </si>
  <si>
    <t>MDNST TOX PS PROG SUPPORT</t>
  </si>
  <si>
    <t>MEPMB</t>
  </si>
  <si>
    <t>Plant &amp; Microbial Biology</t>
  </si>
  <si>
    <t>MEGEN</t>
  </si>
  <si>
    <t>PMB PLANT GENE EXPR CENTER</t>
  </si>
  <si>
    <t>MEGE6</t>
  </si>
  <si>
    <t>PMB PLANT GENE EXPR CENTER-L6</t>
  </si>
  <si>
    <t>13651</t>
  </si>
  <si>
    <t>MEPMB GENE RES GRANTS</t>
  </si>
  <si>
    <t>MEMIC</t>
  </si>
  <si>
    <t>PMB MICORBIAL BIOLOGY DIV</t>
  </si>
  <si>
    <t>MEMAG</t>
  </si>
  <si>
    <t>AG EXPERIMENT STATION</t>
  </si>
  <si>
    <t>13635</t>
  </si>
  <si>
    <t>MEPMB MB GENERAL OMB</t>
  </si>
  <si>
    <t>13637</t>
  </si>
  <si>
    <t>MEPMB MB MERIT AWARDS</t>
  </si>
  <si>
    <t>13638</t>
  </si>
  <si>
    <t>MEPMB MB RES GRANTS</t>
  </si>
  <si>
    <t>13645</t>
  </si>
  <si>
    <t>MEPMB MB COOP EXT GENERAL OMB</t>
  </si>
  <si>
    <t>13646</t>
  </si>
  <si>
    <t>MEPMB MB COOP EXT PROG SUPP</t>
  </si>
  <si>
    <t>MEMIN</t>
  </si>
  <si>
    <t>INSTRUCTION</t>
  </si>
  <si>
    <t>13630</t>
  </si>
  <si>
    <t>MEPLT</t>
  </si>
  <si>
    <t>PMB PLANT BIOLOGY DIVISION</t>
  </si>
  <si>
    <t>MEBAG</t>
  </si>
  <si>
    <t>NST AG EXPERIMENT STATION</t>
  </si>
  <si>
    <t>13615</t>
  </si>
  <si>
    <t>MEPMB PL GENERAL OPS</t>
  </si>
  <si>
    <t>13617</t>
  </si>
  <si>
    <t>MEPMB PL MERIT AWARDS</t>
  </si>
  <si>
    <t>13618</t>
  </si>
  <si>
    <t>MEPMB PL RES GRANTS</t>
  </si>
  <si>
    <t>13620</t>
  </si>
  <si>
    <t>MEPMB PL RECHARGE</t>
  </si>
  <si>
    <t>13625</t>
  </si>
  <si>
    <t>MEPMB PL COOP EXT GENERAL OPL</t>
  </si>
  <si>
    <t>13626</t>
  </si>
  <si>
    <t>MEPMB PL COOP EXT PROG SUPP</t>
  </si>
  <si>
    <t>MEBIN</t>
  </si>
  <si>
    <t>NST BIO NSTRUCTION</t>
  </si>
  <si>
    <t>13610</t>
  </si>
  <si>
    <t>MEPM5</t>
  </si>
  <si>
    <t>PMB PLANT BIOLOGY DIVISION-L5</t>
  </si>
  <si>
    <t>MEPM6</t>
  </si>
  <si>
    <t>Plant &amp; Microbial Biology-L6</t>
  </si>
  <si>
    <t>13600</t>
  </si>
  <si>
    <t>MEPMB GENERAL OPS</t>
  </si>
  <si>
    <t>13604</t>
  </si>
  <si>
    <t>MEPMB Comput Genomics Res Lab</t>
  </si>
  <si>
    <t>13605</t>
  </si>
  <si>
    <t>MEPMB General Ag Ops</t>
  </si>
  <si>
    <t>MGERG</t>
  </si>
  <si>
    <t>Energy &amp; Resources Group ERG</t>
  </si>
  <si>
    <t>MGER5</t>
  </si>
  <si>
    <t>Energy &amp; Resources Grp ERG-L5</t>
  </si>
  <si>
    <t>MGER6</t>
  </si>
  <si>
    <t>Energy &amp; Resources Grp ERG-L6</t>
  </si>
  <si>
    <t>15310</t>
  </si>
  <si>
    <t>MGERG Administration</t>
  </si>
  <si>
    <t>15311</t>
  </si>
  <si>
    <t>MGERG Instructional Support</t>
  </si>
  <si>
    <t>15312</t>
  </si>
  <si>
    <t>MGERG Research</t>
  </si>
  <si>
    <t>15315</t>
  </si>
  <si>
    <t>MGERG Outreach</t>
  </si>
  <si>
    <t>31330</t>
  </si>
  <si>
    <t>MGERG CNR Gen Ops RFS</t>
  </si>
  <si>
    <t>31331</t>
  </si>
  <si>
    <t>MGERG CNR Res Ops RFS</t>
  </si>
  <si>
    <t>College of Chemistry</t>
  </si>
  <si>
    <t>CCHEM</t>
  </si>
  <si>
    <t>Dept Of Chemistry</t>
  </si>
  <si>
    <t>CCCHE</t>
  </si>
  <si>
    <t>Chemistry Dept</t>
  </si>
  <si>
    <t>CCCH6</t>
  </si>
  <si>
    <t>Chemistry Dept-L6</t>
  </si>
  <si>
    <t>10665</t>
  </si>
  <si>
    <t>CCHEM CHM Gen Ops</t>
  </si>
  <si>
    <t>10667</t>
  </si>
  <si>
    <t>CCHEM CHM GSR Support</t>
  </si>
  <si>
    <t>10670</t>
  </si>
  <si>
    <t>CCHEM CHM Dept Funds</t>
  </si>
  <si>
    <t>10673</t>
  </si>
  <si>
    <t>CCHEM CHM Endowments &amp; Gifts</t>
  </si>
  <si>
    <t>10675</t>
  </si>
  <si>
    <t>CCHEM Center for Global Sci</t>
  </si>
  <si>
    <t>10676</t>
  </si>
  <si>
    <t>CCHEM Chem Core Instruction</t>
  </si>
  <si>
    <t>10700</t>
  </si>
  <si>
    <t>CCHEM Seminars</t>
  </si>
  <si>
    <t>10720</t>
  </si>
  <si>
    <t>CCHEM INSTR Ops</t>
  </si>
  <si>
    <t>10805</t>
  </si>
  <si>
    <t>CCHEM RES Research</t>
  </si>
  <si>
    <t>10806</t>
  </si>
  <si>
    <t>CCHEM RES Fellowships</t>
  </si>
  <si>
    <t>Coll of Chem Dean</t>
  </si>
  <si>
    <t>CDDOF</t>
  </si>
  <si>
    <t>Dean's Opportunity Funds</t>
  </si>
  <si>
    <t>CDDO6</t>
  </si>
  <si>
    <t>Dean's Opportunity Funds-L6</t>
  </si>
  <si>
    <t>10967</t>
  </si>
  <si>
    <t>CDCDN Dean Reserve</t>
  </si>
  <si>
    <t>10968</t>
  </si>
  <si>
    <t>CDCDN Dean Endowment &amp; Gifts</t>
  </si>
  <si>
    <t>10972</t>
  </si>
  <si>
    <t>CDCDN STIP/Gift Fee</t>
  </si>
  <si>
    <t>10973</t>
  </si>
  <si>
    <t>CDCDN Salary Provisions</t>
  </si>
  <si>
    <t>10974</t>
  </si>
  <si>
    <t>CDCDN Centers for Excellence</t>
  </si>
  <si>
    <t>CDSVS</t>
  </si>
  <si>
    <t>Coll of Chem Svcs Operations</t>
  </si>
  <si>
    <t>CDRCG</t>
  </si>
  <si>
    <t>Coll of Chem Recharge Services</t>
  </si>
  <si>
    <t>11010</t>
  </si>
  <si>
    <t>CDCDN Bio-Safety Lab 3</t>
  </si>
  <si>
    <t>11020</t>
  </si>
  <si>
    <t>CDCDN An Mass Spec Ops</t>
  </si>
  <si>
    <t>11021</t>
  </si>
  <si>
    <t>CDCDN An NMR Ops</t>
  </si>
  <si>
    <t>11022</t>
  </si>
  <si>
    <t>CDCDN An Microlab Ops</t>
  </si>
  <si>
    <t>11023</t>
  </si>
  <si>
    <t>CDCDN An CHEXRAY Ops</t>
  </si>
  <si>
    <t>11070</t>
  </si>
  <si>
    <t>CDCDN Chem R&amp;D Engineering Svc</t>
  </si>
  <si>
    <t>11117</t>
  </si>
  <si>
    <t>CDCDN Unix Research Support</t>
  </si>
  <si>
    <t>11118</t>
  </si>
  <si>
    <t>CDCDN Desktop Support</t>
  </si>
  <si>
    <t>11119</t>
  </si>
  <si>
    <t>CDCDN-Graphics</t>
  </si>
  <si>
    <t>11149</t>
  </si>
  <si>
    <t>CDCDN E/F Liquid Air Plant Ops</t>
  </si>
  <si>
    <t>11217</t>
  </si>
  <si>
    <t>CDCDN BAS/Mat Mgmt Stores Ops</t>
  </si>
  <si>
    <t>11221</t>
  </si>
  <si>
    <t>CDCDN College Amenities</t>
  </si>
  <si>
    <t>CDSBU</t>
  </si>
  <si>
    <t>Chemistry Central Admin</t>
  </si>
  <si>
    <t>10965</t>
  </si>
  <si>
    <t>CDCDN Dean's Office Ops</t>
  </si>
  <si>
    <t>10975</t>
  </si>
  <si>
    <t>CDCDN Undergrad Aff Ops</t>
  </si>
  <si>
    <t>10990</t>
  </si>
  <si>
    <t>CDCDN Relations Ops</t>
  </si>
  <si>
    <t>11005</t>
  </si>
  <si>
    <t>CDCDN Serv Ops</t>
  </si>
  <si>
    <t>11114</t>
  </si>
  <si>
    <t>CDCDN IT Ops</t>
  </si>
  <si>
    <t>11216</t>
  </si>
  <si>
    <t>CDCDN BAS/Materiel Mgmt Ops</t>
  </si>
  <si>
    <t>11218</t>
  </si>
  <si>
    <t>CDCDN BAS/ Human Resources Ops</t>
  </si>
  <si>
    <t>11219</t>
  </si>
  <si>
    <t>CDCDN BAS/C&amp;G Administration</t>
  </si>
  <si>
    <t>11220</t>
  </si>
  <si>
    <t>CDCDN BAS/State/College/Rech</t>
  </si>
  <si>
    <t>11230</t>
  </si>
  <si>
    <t>CDCDN RES Biodyn Research</t>
  </si>
  <si>
    <t>CDSEF</t>
  </si>
  <si>
    <t>Asst Dean Engineering &amp; Fac</t>
  </si>
  <si>
    <t>11073</t>
  </si>
  <si>
    <t>CDCDN SHOP Student Shop</t>
  </si>
  <si>
    <t>11145</t>
  </si>
  <si>
    <t>CDCDN E/F Engineering Ops</t>
  </si>
  <si>
    <t>11146</t>
  </si>
  <si>
    <t>CDCDN E/F Facilities Ops</t>
  </si>
  <si>
    <t>11147</t>
  </si>
  <si>
    <t>CDCDN E/F Surge/Renovations</t>
  </si>
  <si>
    <t>11150</t>
  </si>
  <si>
    <t>CDCDN E/F Minor Cap Renovation</t>
  </si>
  <si>
    <t>11190</t>
  </si>
  <si>
    <t>CDCDN EH&amp;S Ops</t>
  </si>
  <si>
    <t>CEEEG</t>
  </si>
  <si>
    <t>Dept of Chemical E</t>
  </si>
  <si>
    <t>CEEE5</t>
  </si>
  <si>
    <t>Dept of Chemical E-L5</t>
  </si>
  <si>
    <t>CEEE6</t>
  </si>
  <si>
    <t>Dept of Chemical E-L6</t>
  </si>
  <si>
    <t>10831</t>
  </si>
  <si>
    <t>CEEEG Gen Ops</t>
  </si>
  <si>
    <t>10833</t>
  </si>
  <si>
    <t>CEEEG GSR Support</t>
  </si>
  <si>
    <t>10836</t>
  </si>
  <si>
    <t>CEEEG Dept Funds</t>
  </si>
  <si>
    <t>10837</t>
  </si>
  <si>
    <t>CEEEG Endowments &amp; Gifts</t>
  </si>
  <si>
    <t>10860</t>
  </si>
  <si>
    <t>CEEEG Inst. TAS</t>
  </si>
  <si>
    <t>10900</t>
  </si>
  <si>
    <t>CEEEG Seminars</t>
  </si>
  <si>
    <t>10935</t>
  </si>
  <si>
    <t>CEEEG RES Research</t>
  </si>
  <si>
    <t>College of Engineering</t>
  </si>
  <si>
    <t>Eng Dean's Office</t>
  </si>
  <si>
    <t>ED1CR</t>
  </si>
  <si>
    <t>College Relations</t>
  </si>
  <si>
    <t>ED1C6</t>
  </si>
  <si>
    <t>College Relations-L6</t>
  </si>
  <si>
    <t>11408</t>
  </si>
  <si>
    <t>EDDNO CR Annual Fund</t>
  </si>
  <si>
    <t>11409</t>
  </si>
  <si>
    <t>EDDNO CR Capital Campaign</t>
  </si>
  <si>
    <t>11410</t>
  </si>
  <si>
    <t>EDDNO Corp Relations</t>
  </si>
  <si>
    <t>11411</t>
  </si>
  <si>
    <t>EDDNO IT/Data Systems</t>
  </si>
  <si>
    <t>11412</t>
  </si>
  <si>
    <t>EDDNO Marketing: Publications</t>
  </si>
  <si>
    <t>11413</t>
  </si>
  <si>
    <t>EDDNO Marketing: Events</t>
  </si>
  <si>
    <t>11414</t>
  </si>
  <si>
    <t>EDDNO Stewardship</t>
  </si>
  <si>
    <t>ED1DO</t>
  </si>
  <si>
    <t>Col of Engin Dean's Office</t>
  </si>
  <si>
    <t>ED1D6</t>
  </si>
  <si>
    <t>Col of Engin Dean's Office-L6</t>
  </si>
  <si>
    <t>11395</t>
  </si>
  <si>
    <t>EDDNO DEANS Discretionary</t>
  </si>
  <si>
    <t>11396</t>
  </si>
  <si>
    <t>EDDNO DEANS Central Office</t>
  </si>
  <si>
    <t>11398</t>
  </si>
  <si>
    <t>EDDNO Program Revenue</t>
  </si>
  <si>
    <t>11399</t>
  </si>
  <si>
    <t>EDDNO DEANS Restricted</t>
  </si>
  <si>
    <t>11400</t>
  </si>
  <si>
    <t>EDDNO DEANS Admin Computing</t>
  </si>
  <si>
    <t>11401</t>
  </si>
  <si>
    <t>EDDNO DEANS Research Services</t>
  </si>
  <si>
    <t>11402</t>
  </si>
  <si>
    <t>EDDNO DEANS Human Resour</t>
  </si>
  <si>
    <t>11403</t>
  </si>
  <si>
    <t>EDDNO DEANS Provision Acad Dep</t>
  </si>
  <si>
    <t>11404</t>
  </si>
  <si>
    <t>EDDNO DEANS Facility Improve</t>
  </si>
  <si>
    <t>11405</t>
  </si>
  <si>
    <t>EDDNO DEANS Endowed Chairs</t>
  </si>
  <si>
    <t>11406</t>
  </si>
  <si>
    <t>EDDNO DEANS Salary Provisions</t>
  </si>
  <si>
    <t>11407</t>
  </si>
  <si>
    <t>EDDNO Central Allocation</t>
  </si>
  <si>
    <t>11422</t>
  </si>
  <si>
    <t>EDDNO DEAN Equity&amp;Inclus</t>
  </si>
  <si>
    <t>11423</t>
  </si>
  <si>
    <t>EDDNO GLOBE Learning/Outreach</t>
  </si>
  <si>
    <t>11424</t>
  </si>
  <si>
    <t>EDDNO Exec Education</t>
  </si>
  <si>
    <t>EDCCB</t>
  </si>
  <si>
    <t>Ctr for Computational Bio</t>
  </si>
  <si>
    <t>EDCC6</t>
  </si>
  <si>
    <t>Ctr for Computational Bio-L6</t>
  </si>
  <si>
    <t>31153</t>
  </si>
  <si>
    <t>EDDNO Computational Bio Center</t>
  </si>
  <si>
    <t>EDCFI</t>
  </si>
  <si>
    <t>COENG Coleman Fung Institute</t>
  </si>
  <si>
    <t>EDCF6</t>
  </si>
  <si>
    <t>COENG Coleman Fung Instit-L6</t>
  </si>
  <si>
    <t>11440</t>
  </si>
  <si>
    <t>EDDNO CFI-Operations</t>
  </si>
  <si>
    <t>11441</t>
  </si>
  <si>
    <t>EDDNO CFI Mgt of Technol</t>
  </si>
  <si>
    <t>11442</t>
  </si>
  <si>
    <t>EDDNO C Fung Institute-CET</t>
  </si>
  <si>
    <t>11443</t>
  </si>
  <si>
    <t>EDDNO MEng - Instruction</t>
  </si>
  <si>
    <t>11444</t>
  </si>
  <si>
    <t>EDDNO CFI-M. Eng Program</t>
  </si>
  <si>
    <t>11445</t>
  </si>
  <si>
    <t>EDDNO CFI-Financial Aid</t>
  </si>
  <si>
    <t>11446</t>
  </si>
  <si>
    <t>EDDNO CFI Degree Programs</t>
  </si>
  <si>
    <t>11447</t>
  </si>
  <si>
    <t>EDDNO CFI ExecEd NonDegr</t>
  </si>
  <si>
    <t>11448</t>
  </si>
  <si>
    <t>EDDNO Fung Fellowship</t>
  </si>
  <si>
    <t>EDESS</t>
  </si>
  <si>
    <t>COENG Eng Student Services</t>
  </si>
  <si>
    <t>EDES6</t>
  </si>
  <si>
    <t>COENG Eng Student Services-L6</t>
  </si>
  <si>
    <t>11416</t>
  </si>
  <si>
    <t>EDDNO ESS Undergrad Programs</t>
  </si>
  <si>
    <t>11417</t>
  </si>
  <si>
    <t>EDDNO ESS Stdnt-Aid/Scholarshp</t>
  </si>
  <si>
    <t>11418</t>
  </si>
  <si>
    <t>EDDNO ESS Graduate Programs</t>
  </si>
  <si>
    <t>11419</t>
  </si>
  <si>
    <t>EDDNO ESS Student Funds</t>
  </si>
  <si>
    <t>11420</t>
  </si>
  <si>
    <t>EDDNO ESS Operations</t>
  </si>
  <si>
    <t>11421</t>
  </si>
  <si>
    <t>EDDNO ESS- Discretionary</t>
  </si>
  <si>
    <t>EDMET</t>
  </si>
  <si>
    <t>Mngmt Entrepr and Tech Prgm</t>
  </si>
  <si>
    <t>EDME6</t>
  </si>
  <si>
    <t>Mngmt Entrepr and Tech Prgm-L6</t>
  </si>
  <si>
    <t>11481</t>
  </si>
  <si>
    <t>EDDNO MET Ops</t>
  </si>
  <si>
    <t>11482</t>
  </si>
  <si>
    <t>EDDNO MET Instruction</t>
  </si>
  <si>
    <t>COENG Engineering Research</t>
  </si>
  <si>
    <t>EEBRS</t>
  </si>
  <si>
    <t>CREST_BEARS</t>
  </si>
  <si>
    <t>EEBR6</t>
  </si>
  <si>
    <t>CREST_BEARS-L6</t>
  </si>
  <si>
    <t>23830</t>
  </si>
  <si>
    <t>EERES BEARS Headquarter</t>
  </si>
  <si>
    <t>23831</t>
  </si>
  <si>
    <t>EERES SinBerBEST</t>
  </si>
  <si>
    <t>23832</t>
  </si>
  <si>
    <t>EERES SinBerRISE</t>
  </si>
  <si>
    <t>23833</t>
  </si>
  <si>
    <t>EERES CREST</t>
  </si>
  <si>
    <t>EERCG</t>
  </si>
  <si>
    <t>Research Recharge</t>
  </si>
  <si>
    <t>EERG6</t>
  </si>
  <si>
    <t>Research Recharge-L6</t>
  </si>
  <si>
    <t>23815</t>
  </si>
  <si>
    <t>EERES NanoLab</t>
  </si>
  <si>
    <t>23816</t>
  </si>
  <si>
    <t>EERES SSG (Softwr Sys Grp)</t>
  </si>
  <si>
    <t>23817</t>
  </si>
  <si>
    <t>EERES Machine Shop</t>
  </si>
  <si>
    <t>EERCT</t>
  </si>
  <si>
    <t>Engineering Research Centers</t>
  </si>
  <si>
    <t>EERC6</t>
  </si>
  <si>
    <t>Engineering Research Ctrs-L6</t>
  </si>
  <si>
    <t>23791</t>
  </si>
  <si>
    <t>EERES Other</t>
  </si>
  <si>
    <t>23794</t>
  </si>
  <si>
    <t>EERES CHESS</t>
  </si>
  <si>
    <t>23795</t>
  </si>
  <si>
    <t>EERES BSAC</t>
  </si>
  <si>
    <t>23796</t>
  </si>
  <si>
    <t>EERES MSG</t>
  </si>
  <si>
    <t>23797</t>
  </si>
  <si>
    <t>EERES Computer Science</t>
  </si>
  <si>
    <t>23798</t>
  </si>
  <si>
    <t>EERES DMG</t>
  </si>
  <si>
    <t>23799</t>
  </si>
  <si>
    <t>EERES BioEngineering</t>
  </si>
  <si>
    <t>23800</t>
  </si>
  <si>
    <t>EERES Electrical Engineering</t>
  </si>
  <si>
    <t>23801</t>
  </si>
  <si>
    <t>EERES BWRC</t>
  </si>
  <si>
    <t>23802</t>
  </si>
  <si>
    <t>EERES Non-CoE Depts</t>
  </si>
  <si>
    <t>23803</t>
  </si>
  <si>
    <t>EERES IEOR</t>
  </si>
  <si>
    <t>23804</t>
  </si>
  <si>
    <t>EERES Material Science MSE</t>
  </si>
  <si>
    <t>23805</t>
  </si>
  <si>
    <t>EERES Nuclear Engineering NE</t>
  </si>
  <si>
    <t>23806</t>
  </si>
  <si>
    <t>EERES Terraswarm Ops</t>
  </si>
  <si>
    <t>23807</t>
  </si>
  <si>
    <t>EERES Terraswarm Research</t>
  </si>
  <si>
    <t>23808</t>
  </si>
  <si>
    <t>EERES E3S Center</t>
  </si>
  <si>
    <t>23809</t>
  </si>
  <si>
    <t>EERES SSG CITRIS</t>
  </si>
  <si>
    <t>23810</t>
  </si>
  <si>
    <t>EERES SWARM - Ops</t>
  </si>
  <si>
    <t>23811</t>
  </si>
  <si>
    <t>EERES SWARM - Research</t>
  </si>
  <si>
    <t>23812</t>
  </si>
  <si>
    <t>EERES TRUST</t>
  </si>
  <si>
    <t>23813</t>
  </si>
  <si>
    <t>EERES Siebel Energy Inst</t>
  </si>
  <si>
    <t>23814</t>
  </si>
  <si>
    <t>EERES Human Compatible AI</t>
  </si>
  <si>
    <t>23819</t>
  </si>
  <si>
    <t>EERES Blum Center Research</t>
  </si>
  <si>
    <t>23845</t>
  </si>
  <si>
    <t>EERES Mechanical Engineering</t>
  </si>
  <si>
    <t>23848</t>
  </si>
  <si>
    <t>EERES Kaust Research Agreement</t>
  </si>
  <si>
    <t>23855</t>
  </si>
  <si>
    <t>EERES CERC WET</t>
  </si>
  <si>
    <t>23856</t>
  </si>
  <si>
    <t>EERES CEE</t>
  </si>
  <si>
    <t>23857</t>
  </si>
  <si>
    <t>EERES TSRC</t>
  </si>
  <si>
    <t>23858</t>
  </si>
  <si>
    <t>EERES NEXTOR</t>
  </si>
  <si>
    <t>23859</t>
  </si>
  <si>
    <t>EERES PATH</t>
  </si>
  <si>
    <t>23860</t>
  </si>
  <si>
    <t>EERES PRC</t>
  </si>
  <si>
    <t>23861</t>
  </si>
  <si>
    <t>EERES Rechg Std/Fac Svcs</t>
  </si>
  <si>
    <t>23866</t>
  </si>
  <si>
    <t>EERES ESS</t>
  </si>
  <si>
    <t>23868</t>
  </si>
  <si>
    <t>EERES URS Grad Acad Diversity</t>
  </si>
  <si>
    <t>EFBIO</t>
  </si>
  <si>
    <t>Bioengineering</t>
  </si>
  <si>
    <t>EF1BO</t>
  </si>
  <si>
    <t>BIOE Dept Operations</t>
  </si>
  <si>
    <t>EF1B6</t>
  </si>
  <si>
    <t>BIOE Dept Operations-L6</t>
  </si>
  <si>
    <t>11450</t>
  </si>
  <si>
    <t>EFBIO BO Central Office</t>
  </si>
  <si>
    <t>11451</t>
  </si>
  <si>
    <t>EFBIO BO Admin Computing</t>
  </si>
  <si>
    <t>11452</t>
  </si>
  <si>
    <t>EFBIO BO Faculty Funds</t>
  </si>
  <si>
    <t>11453</t>
  </si>
  <si>
    <t>EFBIO BO Student Funds</t>
  </si>
  <si>
    <t>11454</t>
  </si>
  <si>
    <t>EFBIO BO Instruction</t>
  </si>
  <si>
    <t>11455</t>
  </si>
  <si>
    <t>EFBIO BO Research</t>
  </si>
  <si>
    <t>11458</t>
  </si>
  <si>
    <t>EFBIO BO Unrestriced Funds</t>
  </si>
  <si>
    <t>11459</t>
  </si>
  <si>
    <t>EFBIO Synthetic Bio Institute</t>
  </si>
  <si>
    <t>11480</t>
  </si>
  <si>
    <t>EFBIO TAS</t>
  </si>
  <si>
    <t>EF1JG</t>
  </si>
  <si>
    <t>BIOE Joint Graduate Group</t>
  </si>
  <si>
    <t>EF1J6</t>
  </si>
  <si>
    <t>BIOE Joint Graduate Group-L6</t>
  </si>
  <si>
    <t>11461</t>
  </si>
  <si>
    <t>EFBIO JG Central Office</t>
  </si>
  <si>
    <t>11462</t>
  </si>
  <si>
    <t>EFBIO JG Admin Computing</t>
  </si>
  <si>
    <t>11463</t>
  </si>
  <si>
    <t>EFBIO JG Student Funds</t>
  </si>
  <si>
    <t>EF1SF</t>
  </si>
  <si>
    <t>BIOE UCSF Joint Ops</t>
  </si>
  <si>
    <t>EF1S6</t>
  </si>
  <si>
    <t>BIOE UCSF Joint Ops-L6</t>
  </si>
  <si>
    <t>11471</t>
  </si>
  <si>
    <t>EFBIO MTM Operations</t>
  </si>
  <si>
    <t>11472</t>
  </si>
  <si>
    <t>EFBIO SF Research</t>
  </si>
  <si>
    <t>Civil &amp; Environ Engineer</t>
  </si>
  <si>
    <t>EGCE5</t>
  </si>
  <si>
    <t>Civil &amp; Environ Engineer-L5</t>
  </si>
  <si>
    <t>EGCE6</t>
  </si>
  <si>
    <t>Civil &amp; Environ Engineer-L6</t>
  </si>
  <si>
    <t>11500</t>
  </si>
  <si>
    <t>EGCEE CEE Central office</t>
  </si>
  <si>
    <t>11501</t>
  </si>
  <si>
    <t>EGCEE CEE Admin Computing</t>
  </si>
  <si>
    <t>11502</t>
  </si>
  <si>
    <t>EGCEE CEE Instruction</t>
  </si>
  <si>
    <t>11503</t>
  </si>
  <si>
    <t>EGCEE CEE Faculty Funds</t>
  </si>
  <si>
    <t>11504</t>
  </si>
  <si>
    <t>EGCEE CEE Student Funds</t>
  </si>
  <si>
    <t>11505</t>
  </si>
  <si>
    <t>EGCEE CEE Research</t>
  </si>
  <si>
    <t>11506</t>
  </si>
  <si>
    <t>EGCEE CEE Shop</t>
  </si>
  <si>
    <t>11507</t>
  </si>
  <si>
    <t>EGCEE CEE Unrestricted Funds</t>
  </si>
  <si>
    <t>11508</t>
  </si>
  <si>
    <t>EGCEE TAS</t>
  </si>
  <si>
    <t>11509</t>
  </si>
  <si>
    <t>EGCEE CEE PDST</t>
  </si>
  <si>
    <t>Elec Engr &amp; Computer Sc</t>
  </si>
  <si>
    <t>EH1CS</t>
  </si>
  <si>
    <t>Comp Sci Div Operations</t>
  </si>
  <si>
    <t>EH1C6</t>
  </si>
  <si>
    <t>Comp Sci Div Operations-L6</t>
  </si>
  <si>
    <t>11540</t>
  </si>
  <si>
    <t>EHEEC CS General Operations</t>
  </si>
  <si>
    <t>11541</t>
  </si>
  <si>
    <t>EHEEC CS Instruction</t>
  </si>
  <si>
    <t>11542</t>
  </si>
  <si>
    <t>EHEEC CS Faculty Funds</t>
  </si>
  <si>
    <t>11543</t>
  </si>
  <si>
    <t>EHEEC CS Student Funds</t>
  </si>
  <si>
    <t>11544</t>
  </si>
  <si>
    <t>EHEEC CS Building &amp; Equipment</t>
  </si>
  <si>
    <t>11545</t>
  </si>
  <si>
    <t>EHEEC CS CS Chair's Discretion</t>
  </si>
  <si>
    <t>11546</t>
  </si>
  <si>
    <t>EHEEC CS TAS</t>
  </si>
  <si>
    <t>EH1EE</t>
  </si>
  <si>
    <t>Elect Eng Div Operations</t>
  </si>
  <si>
    <t>EH1E6</t>
  </si>
  <si>
    <t>Elect Eng Div Operations-L6</t>
  </si>
  <si>
    <t>11530</t>
  </si>
  <si>
    <t>EHEEC EE General Operations</t>
  </si>
  <si>
    <t>11531</t>
  </si>
  <si>
    <t>EHEEC EE Instruction</t>
  </si>
  <si>
    <t>11532</t>
  </si>
  <si>
    <t>EHEEC EE Faculty Funds</t>
  </si>
  <si>
    <t>11533</t>
  </si>
  <si>
    <t>EHEEC EE Student Funds</t>
  </si>
  <si>
    <t>11534</t>
  </si>
  <si>
    <t>EHEEC EE Building &amp; Equipment</t>
  </si>
  <si>
    <t>11535</t>
  </si>
  <si>
    <t>EHEEC EE TAS</t>
  </si>
  <si>
    <t>EH1EO</t>
  </si>
  <si>
    <t>EECS Dept Operations</t>
  </si>
  <si>
    <t>EH1O6</t>
  </si>
  <si>
    <t>EECS Dept Operations-L6</t>
  </si>
  <si>
    <t>11520</t>
  </si>
  <si>
    <t>EHEEC EO General Operations</t>
  </si>
  <si>
    <t>11521</t>
  </si>
  <si>
    <t>EHEEC EO Student Funds</t>
  </si>
  <si>
    <t>11522</t>
  </si>
  <si>
    <t>EHEEC EO Instruction</t>
  </si>
  <si>
    <t>11523</t>
  </si>
  <si>
    <t>EHEEC EO Chair's Discretion</t>
  </si>
  <si>
    <t>EH1RC</t>
  </si>
  <si>
    <t>EECS Recharge</t>
  </si>
  <si>
    <t>EH1R6</t>
  </si>
  <si>
    <t>EECS Recharge-L6</t>
  </si>
  <si>
    <t>11524</t>
  </si>
  <si>
    <t>EHEEC EO ESG Recharge Funds</t>
  </si>
  <si>
    <t>11525</t>
  </si>
  <si>
    <t>EHEEC EO IDSG Recharge Funds</t>
  </si>
  <si>
    <t>11526</t>
  </si>
  <si>
    <t>EHEEC EO CUSG Recharge</t>
  </si>
  <si>
    <t>EIIEO</t>
  </si>
  <si>
    <t>Industrial Eng &amp; Ops Res</t>
  </si>
  <si>
    <t>EIIE5</t>
  </si>
  <si>
    <t>Industrial Eng &amp; Ops Res-L5</t>
  </si>
  <si>
    <t>EIIE6</t>
  </si>
  <si>
    <t>Industrial Eng &amp; Ops Res-L6</t>
  </si>
  <si>
    <t>11550</t>
  </si>
  <si>
    <t>EIIEO OR Central office</t>
  </si>
  <si>
    <t>11551</t>
  </si>
  <si>
    <t>EIIEO OR Admin Computing</t>
  </si>
  <si>
    <t>11552</t>
  </si>
  <si>
    <t>EIIEO OR Instruction</t>
  </si>
  <si>
    <t>11553</t>
  </si>
  <si>
    <t>EIIEO OR Faculty Funds</t>
  </si>
  <si>
    <t>11554</t>
  </si>
  <si>
    <t>EIIEO OR Student Funds</t>
  </si>
  <si>
    <t>11555</t>
  </si>
  <si>
    <t>EIIEO OR Research</t>
  </si>
  <si>
    <t>11556</t>
  </si>
  <si>
    <t>EIIEO OR Unrestricted Funds</t>
  </si>
  <si>
    <t>11557</t>
  </si>
  <si>
    <t>EIIEO CET INSTRUCTION</t>
  </si>
  <si>
    <t>11558</t>
  </si>
  <si>
    <t>EIIEO CET Operations</t>
  </si>
  <si>
    <t>11559</t>
  </si>
  <si>
    <t>EIIEO TAS</t>
  </si>
  <si>
    <t>EJMSM</t>
  </si>
  <si>
    <t>Material Sci &amp; Engineeri</t>
  </si>
  <si>
    <t>EJMS5</t>
  </si>
  <si>
    <t>Material Sci &amp; Engineeri-L5</t>
  </si>
  <si>
    <t>EJMS6</t>
  </si>
  <si>
    <t>Material Sci &amp; Engineeri-L6</t>
  </si>
  <si>
    <t>11565</t>
  </si>
  <si>
    <t>EJMSM MO Central office</t>
  </si>
  <si>
    <t>11566</t>
  </si>
  <si>
    <t>EJMSM MO Admin Computing</t>
  </si>
  <si>
    <t>11567</t>
  </si>
  <si>
    <t>EJMSM MO Instruction</t>
  </si>
  <si>
    <t>11568</t>
  </si>
  <si>
    <t>EJMSM MO Faculty Funds</t>
  </si>
  <si>
    <t>11569</t>
  </si>
  <si>
    <t>EJMSM MO Student Funds</t>
  </si>
  <si>
    <t>11570</t>
  </si>
  <si>
    <t>EJMSM MMO Research</t>
  </si>
  <si>
    <t>11571</t>
  </si>
  <si>
    <t>EJMSM MO Machine Shop</t>
  </si>
  <si>
    <t>11572</t>
  </si>
  <si>
    <t>EJMSM MO Unrestricted Funds</t>
  </si>
  <si>
    <t>11573</t>
  </si>
  <si>
    <t>EJMSM TAS</t>
  </si>
  <si>
    <t>EKMEG</t>
  </si>
  <si>
    <t>Mechanical Engineering</t>
  </si>
  <si>
    <t>EKJDI</t>
  </si>
  <si>
    <t>Jacobs Design Institute</t>
  </si>
  <si>
    <t>EKJD6</t>
  </si>
  <si>
    <t>Jacobs Design Institute-L6</t>
  </si>
  <si>
    <t>11476</t>
  </si>
  <si>
    <t>EKMEG Jacobs Design Inst Ops</t>
  </si>
  <si>
    <t>11477</t>
  </si>
  <si>
    <t>EKMEG Jacobs Design Innv Prgm</t>
  </si>
  <si>
    <t>EKMEO</t>
  </si>
  <si>
    <t>Mech Eng Operations</t>
  </si>
  <si>
    <t>EKME6</t>
  </si>
  <si>
    <t>Mechanical Engineering-L6</t>
  </si>
  <si>
    <t>11580</t>
  </si>
  <si>
    <t>EKMEG MEO Central office</t>
  </si>
  <si>
    <t>11581</t>
  </si>
  <si>
    <t>EKMEG MEO Admin Computing</t>
  </si>
  <si>
    <t>11582</t>
  </si>
  <si>
    <t>EKMEG MEO Instruction</t>
  </si>
  <si>
    <t>11583</t>
  </si>
  <si>
    <t>EKMEG MEO Faculty Funds</t>
  </si>
  <si>
    <t>11584</t>
  </si>
  <si>
    <t>EKMEG MEO Student Funds</t>
  </si>
  <si>
    <t>11585</t>
  </si>
  <si>
    <t>EKMEG MEO Research</t>
  </si>
  <si>
    <t>11586</t>
  </si>
  <si>
    <t>EKMEG MEO Machine Shop</t>
  </si>
  <si>
    <t>11587</t>
  </si>
  <si>
    <t>EKMEG MEO Electronic Shop</t>
  </si>
  <si>
    <t>11588</t>
  </si>
  <si>
    <t>EKMEG MEO DE Computing Fac</t>
  </si>
  <si>
    <t>11589</t>
  </si>
  <si>
    <t>EKMEG MEO Unrestricted Funds</t>
  </si>
  <si>
    <t>11590</t>
  </si>
  <si>
    <t>EKMEG TAS</t>
  </si>
  <si>
    <t>ELNUC</t>
  </si>
  <si>
    <t>Nuclear Engineering</t>
  </si>
  <si>
    <t>ELNU5</t>
  </si>
  <si>
    <t>Nuclear Engineering-L5</t>
  </si>
  <si>
    <t>ELNU6</t>
  </si>
  <si>
    <t>Nuclear Engineering-L6</t>
  </si>
  <si>
    <t>11595</t>
  </si>
  <si>
    <t>ELNUC NUC Central office</t>
  </si>
  <si>
    <t>11596</t>
  </si>
  <si>
    <t>ELNUC NUC Admin Computing</t>
  </si>
  <si>
    <t>11597</t>
  </si>
  <si>
    <t>ELNUC NUC Instruction</t>
  </si>
  <si>
    <t>11598</t>
  </si>
  <si>
    <t>ELNUC NUC Faculty Funds</t>
  </si>
  <si>
    <t>11599</t>
  </si>
  <si>
    <t>ELNUC NUC Student Funds</t>
  </si>
  <si>
    <t>11600</t>
  </si>
  <si>
    <t>ELNUC NUC Research</t>
  </si>
  <si>
    <t>11601</t>
  </si>
  <si>
    <t>ELNUC NUC Unrestricted Funds</t>
  </si>
  <si>
    <t>11602</t>
  </si>
  <si>
    <t>ELNUC TAS</t>
  </si>
  <si>
    <t>COENG Richmd Field Stn</t>
  </si>
  <si>
    <t>HXRF5</t>
  </si>
  <si>
    <t>COENG Richmd Field Stn-L5</t>
  </si>
  <si>
    <t>HXRF6</t>
  </si>
  <si>
    <t>COENG Richmd Field Stn-L6</t>
  </si>
  <si>
    <t>11425</t>
  </si>
  <si>
    <t>HXRFS RFS General Operations</t>
  </si>
  <si>
    <t>11426</t>
  </si>
  <si>
    <t>HXRFS RFS Bldg Maintenance</t>
  </si>
  <si>
    <t>11427</t>
  </si>
  <si>
    <t>HXRFS RFS Ground Maintenance</t>
  </si>
  <si>
    <t>11428</t>
  </si>
  <si>
    <t>HXRFS RFS Janitorial Serv</t>
  </si>
  <si>
    <t>11431</t>
  </si>
  <si>
    <t>HXRFS RFS Plant Services</t>
  </si>
  <si>
    <t>11433</t>
  </si>
  <si>
    <t>HXRFS RFS Purchase Utilities</t>
  </si>
  <si>
    <t>Earthquake Engin Res Ctr</t>
  </si>
  <si>
    <t>NC1AD</t>
  </si>
  <si>
    <t>EERC Admin</t>
  </si>
  <si>
    <t>NC1A6</t>
  </si>
  <si>
    <t>EERC Admin-L6</t>
  </si>
  <si>
    <t>23750</t>
  </si>
  <si>
    <t>NCEER PEER Research</t>
  </si>
  <si>
    <t>NC1EX</t>
  </si>
  <si>
    <t>EERC Experimental Labs</t>
  </si>
  <si>
    <t>NC1E6</t>
  </si>
  <si>
    <t>EERC Experimental Labs-L6</t>
  </si>
  <si>
    <t>23770</t>
  </si>
  <si>
    <t>NCEER PEER Lab Operations</t>
  </si>
  <si>
    <t>23771</t>
  </si>
  <si>
    <t>NCEER PEER Service to Industry</t>
  </si>
  <si>
    <t>NC1PR</t>
  </si>
  <si>
    <t>EERC PEER</t>
  </si>
  <si>
    <t>NC1P6</t>
  </si>
  <si>
    <t>EERC PEER-L6</t>
  </si>
  <si>
    <t>23774</t>
  </si>
  <si>
    <t>NCEER PEER Core Research</t>
  </si>
  <si>
    <t>23780</t>
  </si>
  <si>
    <t>NCEER PEER Operations</t>
  </si>
  <si>
    <t>23784</t>
  </si>
  <si>
    <t>NCEER PEER Lifelines Gen Ops</t>
  </si>
  <si>
    <t>NCEE5</t>
  </si>
  <si>
    <t>Earthquake Engin Res Ctr-L5</t>
  </si>
  <si>
    <t>NCEE6</t>
  </si>
  <si>
    <t>Earthquake Engin Res Ctr-L6</t>
  </si>
  <si>
    <t>23735</t>
  </si>
  <si>
    <t>NCEER PEER General Ops</t>
  </si>
  <si>
    <t>NFEEH</t>
  </si>
  <si>
    <t>Inst for Environ Sci &amp; Engr</t>
  </si>
  <si>
    <t>NFEE5</t>
  </si>
  <si>
    <t>Inst for Environ Sci &amp; Engr-L5</t>
  </si>
  <si>
    <t>NFEE6</t>
  </si>
  <si>
    <t>Inst for Environ Sci &amp; Engr-L6</t>
  </si>
  <si>
    <t>23875</t>
  </si>
  <si>
    <t>NFEEH IESE General Ops</t>
  </si>
  <si>
    <t>23876</t>
  </si>
  <si>
    <t>NFEEH IESE Recharge</t>
  </si>
  <si>
    <t>NFRES</t>
  </si>
  <si>
    <t>IESE Research</t>
  </si>
  <si>
    <t>NFRE6</t>
  </si>
  <si>
    <t>IESE Research-L6</t>
  </si>
  <si>
    <t>23890</t>
  </si>
  <si>
    <t>NFEEH Res Risk Analysis Ctr</t>
  </si>
  <si>
    <t>23891</t>
  </si>
  <si>
    <t>NFEEH Res Env Air Quality</t>
  </si>
  <si>
    <t>23892</t>
  </si>
  <si>
    <t>NFEEH Res Earth Resources</t>
  </si>
  <si>
    <t>23893</t>
  </si>
  <si>
    <t>NFEEH Res Public Health</t>
  </si>
  <si>
    <t>23894</t>
  </si>
  <si>
    <t>NFEEH Res Hydrology</t>
  </si>
  <si>
    <t>23895</t>
  </si>
  <si>
    <t>NFEEH Res Fluid Mechanics</t>
  </si>
  <si>
    <t>23896</t>
  </si>
  <si>
    <t>NFEEH Water Treatment</t>
  </si>
  <si>
    <t>23897</t>
  </si>
  <si>
    <t>NFEEH Environmental Research</t>
  </si>
  <si>
    <t>23898</t>
  </si>
  <si>
    <t>NFEEH Water Quality Management</t>
  </si>
  <si>
    <t>23899</t>
  </si>
  <si>
    <t>NFEEH Res Other Research</t>
  </si>
  <si>
    <t>23900</t>
  </si>
  <si>
    <t>NFEEH Berkeley Water Center</t>
  </si>
  <si>
    <t>COLLS</t>
  </si>
  <si>
    <t>Letters &amp; Science</t>
  </si>
  <si>
    <t>L&amp;S Core</t>
  </si>
  <si>
    <t>L&amp;S Deans' Office</t>
  </si>
  <si>
    <t>QADAD</t>
  </si>
  <si>
    <t>L&amp;S Deans' Office Administrati</t>
  </si>
  <si>
    <t>QADA6</t>
  </si>
  <si>
    <t>L&amp;S Deans' Office Admin-L6</t>
  </si>
  <si>
    <t>12085</t>
  </si>
  <si>
    <t>QALSD Gen Ops</t>
  </si>
  <si>
    <t>12086</t>
  </si>
  <si>
    <t>QALSD College Relations</t>
  </si>
  <si>
    <t>12087</t>
  </si>
  <si>
    <t>QALSD College Funds</t>
  </si>
  <si>
    <t>12088</t>
  </si>
  <si>
    <t>QALSD Salary Provisions</t>
  </si>
  <si>
    <t>12090</t>
  </si>
  <si>
    <t>QALSD COL1S Benefit Pool</t>
  </si>
  <si>
    <t>12092</t>
  </si>
  <si>
    <t>QALSD Executive Dean Projects</t>
  </si>
  <si>
    <t>QADFA</t>
  </si>
  <si>
    <t>L&amp;S Deans' Office Facilities</t>
  </si>
  <si>
    <t>QADF6</t>
  </si>
  <si>
    <t>L&amp;S Deans' Off Facilities-L6</t>
  </si>
  <si>
    <t>12089</t>
  </si>
  <si>
    <t>QALSD L&amp;S Facilities</t>
  </si>
  <si>
    <t>QADRS</t>
  </si>
  <si>
    <t>L&amp;S Deans' Office Recharge_Ser</t>
  </si>
  <si>
    <t>QADR6</t>
  </si>
  <si>
    <t>L&amp;S Deans' Office Rchrg_Ser-L6</t>
  </si>
  <si>
    <t>12095</t>
  </si>
  <si>
    <t>QALSD CR Gen Admin Support</t>
  </si>
  <si>
    <t>12198</t>
  </si>
  <si>
    <t>QALSD Equipment Repair Shop</t>
  </si>
  <si>
    <t>12199</t>
  </si>
  <si>
    <t>QALSD Letters &amp; Science Shops</t>
  </si>
  <si>
    <t>L&amp;S Biological Sciences</t>
  </si>
  <si>
    <t>CNCND</t>
  </si>
  <si>
    <t>Ctr for Emerg &amp; Neglected Dis</t>
  </si>
  <si>
    <t>CNCN5</t>
  </si>
  <si>
    <t>Ct for Emer &amp; Neglected Dis-L5</t>
  </si>
  <si>
    <t>CNCN6</t>
  </si>
  <si>
    <t>Ct for Emer &amp; Neglected Dis-L6</t>
  </si>
  <si>
    <t>32305</t>
  </si>
  <si>
    <t>CNCND Operations</t>
  </si>
  <si>
    <t>32307</t>
  </si>
  <si>
    <t>CNCND Research</t>
  </si>
  <si>
    <t>IABSS</t>
  </si>
  <si>
    <t>Biosciences Divisional Srvcs</t>
  </si>
  <si>
    <t>IAADM</t>
  </si>
  <si>
    <t>BDS Administration</t>
  </si>
  <si>
    <t>IAAD6</t>
  </si>
  <si>
    <t>BDS Administration-L6</t>
  </si>
  <si>
    <t>12126</t>
  </si>
  <si>
    <t>IABSS Biosci Div Srvs Gen Ops</t>
  </si>
  <si>
    <t>Integrative Biology</t>
  </si>
  <si>
    <t>IBADM</t>
  </si>
  <si>
    <t>BSINB Dept Administration</t>
  </si>
  <si>
    <t>IBAD6</t>
  </si>
  <si>
    <t>IB Administration-L6</t>
  </si>
  <si>
    <t>12305</t>
  </si>
  <si>
    <t>IBIBI IB Perm Faculty</t>
  </si>
  <si>
    <t>12309</t>
  </si>
  <si>
    <t>IBIBI IB Core Services</t>
  </si>
  <si>
    <t>12310</t>
  </si>
  <si>
    <t>IBIBI IB Chair Reserves</t>
  </si>
  <si>
    <t>12311</t>
  </si>
  <si>
    <t>IBIBI IB Gen Ops</t>
  </si>
  <si>
    <t>IBSTD</t>
  </si>
  <si>
    <t>IB Student Services</t>
  </si>
  <si>
    <t>12332</t>
  </si>
  <si>
    <t>IBIBI IB Undergraduate Program</t>
  </si>
  <si>
    <t>12333</t>
  </si>
  <si>
    <t>IBIBI SS Biology Scholars Prog</t>
  </si>
  <si>
    <t>12334</t>
  </si>
  <si>
    <t>IBIBI SS Grad Student Support</t>
  </si>
  <si>
    <t>IBBTL</t>
  </si>
  <si>
    <t>IB Teaching &amp; Learning</t>
  </si>
  <si>
    <t>IBBT6</t>
  </si>
  <si>
    <t>IB Teaching &amp; Learning-L6</t>
  </si>
  <si>
    <t>12307</t>
  </si>
  <si>
    <t>IBIBI Adm Instructional Sup</t>
  </si>
  <si>
    <t>12308</t>
  </si>
  <si>
    <t>IBIBI Temp Acad Support_TAS</t>
  </si>
  <si>
    <t>IBFAC</t>
  </si>
  <si>
    <t>IB Facilities</t>
  </si>
  <si>
    <t>IBFA6</t>
  </si>
  <si>
    <t>IB Facilities-L6</t>
  </si>
  <si>
    <t>12314</t>
  </si>
  <si>
    <t>IBIBI Building Ops</t>
  </si>
  <si>
    <t>IBRCH</t>
  </si>
  <si>
    <t>BSINB Recharge_Services</t>
  </si>
  <si>
    <t>IBRC6</t>
  </si>
  <si>
    <t>IB Recharge_Services-L6</t>
  </si>
  <si>
    <t>12336</t>
  </si>
  <si>
    <t>IBIBI Rchg Mass Spec Facility</t>
  </si>
  <si>
    <t>12337</t>
  </si>
  <si>
    <t>IBIBI Jane Gray Greenhouse</t>
  </si>
  <si>
    <t>IBRES</t>
  </si>
  <si>
    <t>Integrative Biology Research</t>
  </si>
  <si>
    <t>IBRE6</t>
  </si>
  <si>
    <t>IB Research-L6</t>
  </si>
  <si>
    <t>12300</t>
  </si>
  <si>
    <t>IBIBI Int Bio Research</t>
  </si>
  <si>
    <t>IDBSD</t>
  </si>
  <si>
    <t>Biological Sc Dean's Off</t>
  </si>
  <si>
    <t>IDADM</t>
  </si>
  <si>
    <t>Biological Sci Dean's Off Adm</t>
  </si>
  <si>
    <t>IDAD6</t>
  </si>
  <si>
    <t>Bio Sci Dean's Off Adm -L6</t>
  </si>
  <si>
    <t>12115</t>
  </si>
  <si>
    <t>IDBSD Bio Sc Dean Gen Ops</t>
  </si>
  <si>
    <t>12117</t>
  </si>
  <si>
    <t>IDBSD Salary Provisions</t>
  </si>
  <si>
    <t>12118</t>
  </si>
  <si>
    <t>IDBSD Neglected Diseases</t>
  </si>
  <si>
    <t>12119</t>
  </si>
  <si>
    <t>IDBSD LS1BS Benefit Pool</t>
  </si>
  <si>
    <t>IDDSS</t>
  </si>
  <si>
    <t>Bio Sci Dean's Off Student Svc</t>
  </si>
  <si>
    <t>12116</t>
  </si>
  <si>
    <t>IDBSD Student Diversity</t>
  </si>
  <si>
    <t>IDFAC</t>
  </si>
  <si>
    <t>Bio Sci Dean's Off Facilities</t>
  </si>
  <si>
    <t>IDKSB</t>
  </si>
  <si>
    <t>Li Ka Shing Building</t>
  </si>
  <si>
    <t>12350</t>
  </si>
  <si>
    <t>IDBSD Gen Ops</t>
  </si>
  <si>
    <t>IDVSL</t>
  </si>
  <si>
    <t>VLSB</t>
  </si>
  <si>
    <t>12340</t>
  </si>
  <si>
    <t>IGIGI</t>
  </si>
  <si>
    <t>Innovative Genomics Institute</t>
  </si>
  <si>
    <t>IGADM</t>
  </si>
  <si>
    <t>IGI Administration</t>
  </si>
  <si>
    <t>IGAD6</t>
  </si>
  <si>
    <t>IGI Administration-L6</t>
  </si>
  <si>
    <t>12315</t>
  </si>
  <si>
    <t>IGIGI IGI Gen Ops</t>
  </si>
  <si>
    <t>IGRES</t>
  </si>
  <si>
    <t>IGI Research</t>
  </si>
  <si>
    <t>IGRE6</t>
  </si>
  <si>
    <t>IGI Research-L6</t>
  </si>
  <si>
    <t>12370</t>
  </si>
  <si>
    <t>IGIGI IGI Research</t>
  </si>
  <si>
    <t>Molecular &amp; Cell Biology</t>
  </si>
  <si>
    <t>IMADM</t>
  </si>
  <si>
    <t>MCB Administration</t>
  </si>
  <si>
    <t>IMAD6</t>
  </si>
  <si>
    <t>MCB Administration-L6</t>
  </si>
  <si>
    <t>12133</t>
  </si>
  <si>
    <t>IMMCB Perm Faculty</t>
  </si>
  <si>
    <t>12143</t>
  </si>
  <si>
    <t>IMMCB Chair Reserves</t>
  </si>
  <si>
    <t>12144</t>
  </si>
  <si>
    <t>IMMCB Gen Ops</t>
  </si>
  <si>
    <t>12157</t>
  </si>
  <si>
    <t>IMMCB Div of BBS</t>
  </si>
  <si>
    <t>12158</t>
  </si>
  <si>
    <t>IMMCB Div of Genetics &amp; Dev</t>
  </si>
  <si>
    <t>12244</t>
  </si>
  <si>
    <t>IMMCB Core Services</t>
  </si>
  <si>
    <t>12245</t>
  </si>
  <si>
    <t>IMMCB Div of Cell &amp; Dev Biol</t>
  </si>
  <si>
    <t>12246</t>
  </si>
  <si>
    <t>IMMCB Div of Neurobiology</t>
  </si>
  <si>
    <t>12247</t>
  </si>
  <si>
    <t>IMMCB Div of Immunology</t>
  </si>
  <si>
    <t>IMMSS</t>
  </si>
  <si>
    <t>MCB Student Services</t>
  </si>
  <si>
    <t>12131</t>
  </si>
  <si>
    <t>IMMCB Undergraduate Program</t>
  </si>
  <si>
    <t>12159</t>
  </si>
  <si>
    <t>IMMCB Graduate Program</t>
  </si>
  <si>
    <t>IMFAC</t>
  </si>
  <si>
    <t>MCB Facilities</t>
  </si>
  <si>
    <t>IMFA6</t>
  </si>
  <si>
    <t>MCB Facilities-L6</t>
  </si>
  <si>
    <t>12241</t>
  </si>
  <si>
    <t>IMMCB MCB Building Ops</t>
  </si>
  <si>
    <t>IMMTL</t>
  </si>
  <si>
    <t>MCB Teaching &amp; Learning</t>
  </si>
  <si>
    <t>IMMT6</t>
  </si>
  <si>
    <t>MCB Teaching &amp; Learning-L6</t>
  </si>
  <si>
    <t>12130</t>
  </si>
  <si>
    <t>IMMCB Instructional Support</t>
  </si>
  <si>
    <t>12132</t>
  </si>
  <si>
    <t>IMMCB Temp Academic Support</t>
  </si>
  <si>
    <t>IMRES</t>
  </si>
  <si>
    <t>MCB Research</t>
  </si>
  <si>
    <t>IMRE6</t>
  </si>
  <si>
    <t>MCB Research-L6</t>
  </si>
  <si>
    <t>12136</t>
  </si>
  <si>
    <t>IMMCB MCB Dept Research</t>
  </si>
  <si>
    <t>12160</t>
  </si>
  <si>
    <t>IMMCB BH Research</t>
  </si>
  <si>
    <t>12248</t>
  </si>
  <si>
    <t>IMMCB LSA Research</t>
  </si>
  <si>
    <t>IMRSV</t>
  </si>
  <si>
    <t>MCB Recharge_Services</t>
  </si>
  <si>
    <t>IMRS6</t>
  </si>
  <si>
    <t>MCB Recharge_Services-L6</t>
  </si>
  <si>
    <t>12192</t>
  </si>
  <si>
    <t>IMMCB MCB Technical Facilities</t>
  </si>
  <si>
    <t>12202</t>
  </si>
  <si>
    <t>IMMCB SiRNA Imaging Facility</t>
  </si>
  <si>
    <t>12271</t>
  </si>
  <si>
    <t>IMMCB MCB Stockroom</t>
  </si>
  <si>
    <t>IPPEP</t>
  </si>
  <si>
    <t>Phys Ed Program</t>
  </si>
  <si>
    <t>IPPTL</t>
  </si>
  <si>
    <t>Phys Ed Program Tching&amp;Lrning</t>
  </si>
  <si>
    <t>IPPT6</t>
  </si>
  <si>
    <t>Phys Ed Program Tch&amp;Lrn-L6</t>
  </si>
  <si>
    <t>12360</t>
  </si>
  <si>
    <t>IPPEP Gen Ops</t>
  </si>
  <si>
    <t>12361</t>
  </si>
  <si>
    <t>IPPEP Service Ctr</t>
  </si>
  <si>
    <t>Electron Microscope Lab</t>
  </si>
  <si>
    <t>ITRSV</t>
  </si>
  <si>
    <t>EML Recharge_Services</t>
  </si>
  <si>
    <t>ITRS6</t>
  </si>
  <si>
    <t>EML Recharge_Services-L6</t>
  </si>
  <si>
    <t>12390</t>
  </si>
  <si>
    <t>ITEML EML Gen Ops</t>
  </si>
  <si>
    <t>Cancer Research Lab</t>
  </si>
  <si>
    <t>NKADM</t>
  </si>
  <si>
    <t>CRL Administration</t>
  </si>
  <si>
    <t>NKAD6</t>
  </si>
  <si>
    <t>CRL Administration-L6</t>
  </si>
  <si>
    <t>24090</t>
  </si>
  <si>
    <t>NKCRL Cancer Research Lab</t>
  </si>
  <si>
    <t>NKRSV</t>
  </si>
  <si>
    <t>CRL Recharge_Services</t>
  </si>
  <si>
    <t>NKRS6</t>
  </si>
  <si>
    <t>CRL Recharge_Services-L6</t>
  </si>
  <si>
    <t>24105</t>
  </si>
  <si>
    <t>NKCRL Rchg Cancer Res Lab</t>
  </si>
  <si>
    <t>LS1HU</t>
  </si>
  <si>
    <t>L&amp;S Arts &amp; Humanities</t>
  </si>
  <si>
    <t>CRTHE</t>
  </si>
  <si>
    <t>Critical Theory</t>
  </si>
  <si>
    <t>CRCTL</t>
  </si>
  <si>
    <t>Critical Theory Tching&amp;Lrning</t>
  </si>
  <si>
    <t>CRCT6</t>
  </si>
  <si>
    <t>Critical Theory Tch&amp;Lrn-L6</t>
  </si>
  <si>
    <t>32350</t>
  </si>
  <si>
    <t>CRTHE General Ops</t>
  </si>
  <si>
    <t>DMEDL</t>
  </si>
  <si>
    <t>Digital Media Lab</t>
  </si>
  <si>
    <t>DMMTL</t>
  </si>
  <si>
    <t>Digital Media Lab Tch &amp; Lrn</t>
  </si>
  <si>
    <t>DMMT6</t>
  </si>
  <si>
    <t>Digital Media Lab Tch &amp; Lrn-L6</t>
  </si>
  <si>
    <t>32338</t>
  </si>
  <si>
    <t>DMEDL DML GEN OPS</t>
  </si>
  <si>
    <t>HARTH</t>
  </si>
  <si>
    <t>Art History</t>
  </si>
  <si>
    <t>HAADM</t>
  </si>
  <si>
    <t>Art History Administration</t>
  </si>
  <si>
    <t>HAAD6</t>
  </si>
  <si>
    <t>Art History Admin-L6</t>
  </si>
  <si>
    <t>12435</t>
  </si>
  <si>
    <t>HARTH Gen Ops</t>
  </si>
  <si>
    <t>HAATL</t>
  </si>
  <si>
    <t>Art History Tching &amp; Lrning</t>
  </si>
  <si>
    <t>HAAT6</t>
  </si>
  <si>
    <t>Art History Tching&amp;Lrning-L6</t>
  </si>
  <si>
    <t>12436</t>
  </si>
  <si>
    <t>HARTH Classroom Media</t>
  </si>
  <si>
    <t>12437</t>
  </si>
  <si>
    <t>HARTH Reading &amp; Comp Instr</t>
  </si>
  <si>
    <t>12439</t>
  </si>
  <si>
    <t>HARTH TAS Temp Acad Support</t>
  </si>
  <si>
    <t>HAVRC</t>
  </si>
  <si>
    <t>Collection</t>
  </si>
  <si>
    <t>12450</t>
  </si>
  <si>
    <t>HARTH VR Gen Ops</t>
  </si>
  <si>
    <t>12451</t>
  </si>
  <si>
    <t>HARTH VR Photographic Serv</t>
  </si>
  <si>
    <t>12452</t>
  </si>
  <si>
    <t>HARTH VR Visual Collection</t>
  </si>
  <si>
    <t>HARES</t>
  </si>
  <si>
    <t>Art History Research</t>
  </si>
  <si>
    <t>HARE6</t>
  </si>
  <si>
    <t>Art History Research-L6</t>
  </si>
  <si>
    <t>12438</t>
  </si>
  <si>
    <t>HARTH Research</t>
  </si>
  <si>
    <t>HBBLC</t>
  </si>
  <si>
    <t>Berkeley Language Ctr</t>
  </si>
  <si>
    <t>HBADM</t>
  </si>
  <si>
    <t>Berkeley Language Center Admin</t>
  </si>
  <si>
    <t>HBAD6</t>
  </si>
  <si>
    <t>BLC Admin-L6</t>
  </si>
  <si>
    <t>12495</t>
  </si>
  <si>
    <t>HBBLC BLC Gen Ops</t>
  </si>
  <si>
    <t>HBBTL</t>
  </si>
  <si>
    <t>BLC Teaching &amp; Learning</t>
  </si>
  <si>
    <t>HBBT6</t>
  </si>
  <si>
    <t>BLC Teaching &amp; Learning-L6</t>
  </si>
  <si>
    <t>12497</t>
  </si>
  <si>
    <t>HBBLC BLC Instructional Prgms</t>
  </si>
  <si>
    <t>HBCRS</t>
  </si>
  <si>
    <t>BLC Recharge Services</t>
  </si>
  <si>
    <t>HBCR6</t>
  </si>
  <si>
    <t>BLC Recharge Services-L6</t>
  </si>
  <si>
    <t>12496</t>
  </si>
  <si>
    <t>HBBLC BLC Recharge</t>
  </si>
  <si>
    <t>HCPHI</t>
  </si>
  <si>
    <t>Philosophy</t>
  </si>
  <si>
    <t>HCADM</t>
  </si>
  <si>
    <t>Philosophy Administration</t>
  </si>
  <si>
    <t>HCAD6</t>
  </si>
  <si>
    <t>Philosophy Administration-L6</t>
  </si>
  <si>
    <t>12835</t>
  </si>
  <si>
    <t>HCPHI Philosophy Gen Ops</t>
  </si>
  <si>
    <t>HCPTL</t>
  </si>
  <si>
    <t>Philosophy Teaching &amp; Learning</t>
  </si>
  <si>
    <t>HCPT6</t>
  </si>
  <si>
    <t>Philosophy Tching &amp; Lrning-L6</t>
  </si>
  <si>
    <t>12836</t>
  </si>
  <si>
    <t>HCPHI Howison Library</t>
  </si>
  <si>
    <t>12838</t>
  </si>
  <si>
    <t>HCPHI Temp Academic Support</t>
  </si>
  <si>
    <t>12839</t>
  </si>
  <si>
    <t>HCPHI Reading &amp; Composition</t>
  </si>
  <si>
    <t>HCRES</t>
  </si>
  <si>
    <t>Philosophy Research</t>
  </si>
  <si>
    <t>HCRE6</t>
  </si>
  <si>
    <t>Philosophy Research-L6</t>
  </si>
  <si>
    <t>12837</t>
  </si>
  <si>
    <t>HCPHI Research</t>
  </si>
  <si>
    <t>HDRAM</t>
  </si>
  <si>
    <t>Theater, Dance &amp; Perf Studies</t>
  </si>
  <si>
    <t>HDADM</t>
  </si>
  <si>
    <t>Theatr Dnce &amp; Prf Stdies Admin</t>
  </si>
  <si>
    <t>HDAD6</t>
  </si>
  <si>
    <t>Theatr Dnce&amp;Prf Stdies Adm-L6</t>
  </si>
  <si>
    <t>12581</t>
  </si>
  <si>
    <t>HDRAM Theater Gen Admin</t>
  </si>
  <si>
    <t>HDRES</t>
  </si>
  <si>
    <t>Theatr Dnce&amp;Prf Stdies Rsrch</t>
  </si>
  <si>
    <t>HDRE6</t>
  </si>
  <si>
    <t>Theatr Dnce&amp;Prf Stdies Rsch-L6</t>
  </si>
  <si>
    <t>12583</t>
  </si>
  <si>
    <t>HDRAM Research</t>
  </si>
  <si>
    <t>12584</t>
  </si>
  <si>
    <t>HDRAM Misc Faculty Allocations</t>
  </si>
  <si>
    <t>HDTLT</t>
  </si>
  <si>
    <t>Theatr Dnce&amp;Prf Stdies Tch&amp;Lrn</t>
  </si>
  <si>
    <t>HDTL6</t>
  </si>
  <si>
    <t>Thetr Dnce&amp;Prf Stds Tch&amp;Lrn-L6</t>
  </si>
  <si>
    <t>12582</t>
  </si>
  <si>
    <t>HDRAM Reading &amp; Comp</t>
  </si>
  <si>
    <t>12585</t>
  </si>
  <si>
    <t>HDRAM Theater Production</t>
  </si>
  <si>
    <t>HENGL</t>
  </si>
  <si>
    <t>English</t>
  </si>
  <si>
    <t>HEADM</t>
  </si>
  <si>
    <t>English Administration</t>
  </si>
  <si>
    <t>HEAD6</t>
  </si>
  <si>
    <t>English Administration-L6</t>
  </si>
  <si>
    <t>12615</t>
  </si>
  <si>
    <t>HENGL English Gen Ops</t>
  </si>
  <si>
    <t>HEETL</t>
  </si>
  <si>
    <t>English Teaching &amp; Learning</t>
  </si>
  <si>
    <t>HEET6</t>
  </si>
  <si>
    <t>English Teaching &amp; Learning-L6</t>
  </si>
  <si>
    <t>12616</t>
  </si>
  <si>
    <t>HENGL Rdg &amp; Composition Instr</t>
  </si>
  <si>
    <t>12621</t>
  </si>
  <si>
    <t>HENGL In-year Instruc Support</t>
  </si>
  <si>
    <t>12622</t>
  </si>
  <si>
    <t>HENGL Perm Academic Salaries</t>
  </si>
  <si>
    <t>HERES</t>
  </si>
  <si>
    <t>English Research</t>
  </si>
  <si>
    <t>HERE6</t>
  </si>
  <si>
    <t>English Research-L6</t>
  </si>
  <si>
    <t>12619</t>
  </si>
  <si>
    <t>HENGL Research</t>
  </si>
  <si>
    <t>12620</t>
  </si>
  <si>
    <t>HENGL Start-up and Retention</t>
  </si>
  <si>
    <t>HFREN</t>
  </si>
  <si>
    <t>French</t>
  </si>
  <si>
    <t>HFADM</t>
  </si>
  <si>
    <t>French Administration</t>
  </si>
  <si>
    <t>HFAD6</t>
  </si>
  <si>
    <t>French Administration-L6</t>
  </si>
  <si>
    <t>12645</t>
  </si>
  <si>
    <t>HFREN French Gen Ops</t>
  </si>
  <si>
    <t>HFFTL</t>
  </si>
  <si>
    <t>French Teaching &amp; Learning</t>
  </si>
  <si>
    <t>HFFT6</t>
  </si>
  <si>
    <t>French Teaching &amp; Learning-L6</t>
  </si>
  <si>
    <t>12646</t>
  </si>
  <si>
    <t>HFREN French Library</t>
  </si>
  <si>
    <t>12648</t>
  </si>
  <si>
    <t>HFREN Reading &amp; Composition</t>
  </si>
  <si>
    <t>12649</t>
  </si>
  <si>
    <t>HFREN TAS salaries, non R &amp; C</t>
  </si>
  <si>
    <t>HFRES</t>
  </si>
  <si>
    <t>French Research</t>
  </si>
  <si>
    <t>HFRE6</t>
  </si>
  <si>
    <t>French Research-L6</t>
  </si>
  <si>
    <t>12647</t>
  </si>
  <si>
    <t>HFREN Research</t>
  </si>
  <si>
    <t>HGEAL</t>
  </si>
  <si>
    <t>East Asian Languages &amp; Cult</t>
  </si>
  <si>
    <t>HGADM</t>
  </si>
  <si>
    <t>East Asian Lang &amp; Cltre Admin</t>
  </si>
  <si>
    <t>HGAD6</t>
  </si>
  <si>
    <t>East Asian Lang&amp;Cltre Adm-L6</t>
  </si>
  <si>
    <t>12600</t>
  </si>
  <si>
    <t>HGEAL East Asian Lang Gen Ops</t>
  </si>
  <si>
    <t>HGATL</t>
  </si>
  <si>
    <t>East Asian Lang &amp; Cltre Tch &amp;</t>
  </si>
  <si>
    <t>HGAT6</t>
  </si>
  <si>
    <t>East Asian Lng&amp;Cltr Tch&amp;Lrn-L6</t>
  </si>
  <si>
    <t>12602</t>
  </si>
  <si>
    <t>HGEAL TAS Temp Acad Support</t>
  </si>
  <si>
    <t>12603</t>
  </si>
  <si>
    <t>HGEAL Advanced Chinese Program</t>
  </si>
  <si>
    <t>HGRES</t>
  </si>
  <si>
    <t>East Asian Lang &amp; Cltre Rsrch</t>
  </si>
  <si>
    <t>HGRE6</t>
  </si>
  <si>
    <t>East Asian Lng &amp; Cltr Rsrch-L6</t>
  </si>
  <si>
    <t>12601</t>
  </si>
  <si>
    <t>HGEAL Research</t>
  </si>
  <si>
    <t>HHDNO</t>
  </si>
  <si>
    <t>Arts &amp; Humanities Dean's Off</t>
  </si>
  <si>
    <t>HHADM</t>
  </si>
  <si>
    <t>Arts &amp; Hum Dean's Off Admin</t>
  </si>
  <si>
    <t>HHAD6</t>
  </si>
  <si>
    <t>Arts &amp; Hum Dean's Off Admin-L6</t>
  </si>
  <si>
    <t>12404</t>
  </si>
  <si>
    <t>HHDNO Salary Provisions</t>
  </si>
  <si>
    <t>12405</t>
  </si>
  <si>
    <t>HHDNO Dean's Office Ops</t>
  </si>
  <si>
    <t>12408</t>
  </si>
  <si>
    <t>HHDNO A&amp;H Benefits Pool</t>
  </si>
  <si>
    <t>HHDSS</t>
  </si>
  <si>
    <t>Arts &amp; Hum Dean's Off Stdnt Sv</t>
  </si>
  <si>
    <t>12406</t>
  </si>
  <si>
    <t>HHDNO Student Diversity</t>
  </si>
  <si>
    <t>HHRES</t>
  </si>
  <si>
    <t>Arts &amp; Hum Dean's Off Rsch</t>
  </si>
  <si>
    <t>HHRE6</t>
  </si>
  <si>
    <t>Arts &amp; Hum Dean's Off Rsch-L6</t>
  </si>
  <si>
    <t>12407</t>
  </si>
  <si>
    <t>HHDNO Dean's Office Research</t>
  </si>
  <si>
    <t>HITAL</t>
  </si>
  <si>
    <t>Italian Studies</t>
  </si>
  <si>
    <t>HIADM</t>
  </si>
  <si>
    <t>Italian Studies Admin</t>
  </si>
  <si>
    <t>HIAD6</t>
  </si>
  <si>
    <t>Italian Studies Admin-L6</t>
  </si>
  <si>
    <t>12690</t>
  </si>
  <si>
    <t>HITAL Italian Studies Gen Ops</t>
  </si>
  <si>
    <t>HIITL</t>
  </si>
  <si>
    <t>Italian Studies Tchng &amp; Lrng</t>
  </si>
  <si>
    <t>HIIT6</t>
  </si>
  <si>
    <t>Italian Studies Tchng&amp;Lrng-L6</t>
  </si>
  <si>
    <t>12692</t>
  </si>
  <si>
    <t>HITAL Reading &amp; Comp</t>
  </si>
  <si>
    <t>12693</t>
  </si>
  <si>
    <t>HITAL Temp Academic Support</t>
  </si>
  <si>
    <t>HIRES</t>
  </si>
  <si>
    <t>Italian Studies Research</t>
  </si>
  <si>
    <t>HIRE6</t>
  </si>
  <si>
    <t>Italian Studies Research-L6</t>
  </si>
  <si>
    <t>12691</t>
  </si>
  <si>
    <t>HITAL Research</t>
  </si>
  <si>
    <t>HKCLF</t>
  </si>
  <si>
    <t>Comp Lit &amp; French Admin</t>
  </si>
  <si>
    <t>HKADM</t>
  </si>
  <si>
    <t>HKAD6</t>
  </si>
  <si>
    <t>Comp Lit &amp; French Admin-L6</t>
  </si>
  <si>
    <t>12570</t>
  </si>
  <si>
    <t>HKCLF Comp Lit &amp; French Gen Op</t>
  </si>
  <si>
    <t>HLCOM</t>
  </si>
  <si>
    <t>Comparative Literature</t>
  </si>
  <si>
    <t>HLADM</t>
  </si>
  <si>
    <t>Comp Lit Admin</t>
  </si>
  <si>
    <t>HLAD6</t>
  </si>
  <si>
    <t>Comp Lit Admin-L6</t>
  </si>
  <si>
    <t>12555</t>
  </si>
  <si>
    <t>HLCOM Comp Lit Gen Ops</t>
  </si>
  <si>
    <t>HLCTL</t>
  </si>
  <si>
    <t>Comp Lit Tchng &amp; Lrng</t>
  </si>
  <si>
    <t>HLCT6</t>
  </si>
  <si>
    <t>Comp Lit Tchng &amp; Lrng-L6</t>
  </si>
  <si>
    <t>12556</t>
  </si>
  <si>
    <t>HLCOM Comparative Lit Library</t>
  </si>
  <si>
    <t>12557</t>
  </si>
  <si>
    <t>HLCOM Rdg &amp; Composition Instr</t>
  </si>
  <si>
    <t>12559</t>
  </si>
  <si>
    <t>HLCOM TAS salaries, non-R &amp; C</t>
  </si>
  <si>
    <t>HLRES</t>
  </si>
  <si>
    <t>Comp Lit Rsch</t>
  </si>
  <si>
    <t>HLRE6</t>
  </si>
  <si>
    <t>Comp Lit Rsch-L6</t>
  </si>
  <si>
    <t>12558</t>
  </si>
  <si>
    <t>HLCOM Research</t>
  </si>
  <si>
    <t>HMUSC</t>
  </si>
  <si>
    <t>Music</t>
  </si>
  <si>
    <t>HMADM</t>
  </si>
  <si>
    <t>Music Admin</t>
  </si>
  <si>
    <t>HMAD6</t>
  </si>
  <si>
    <t>Music Admin-L6</t>
  </si>
  <si>
    <t>12750</t>
  </si>
  <si>
    <t>HMUSC Music Gen Ops</t>
  </si>
  <si>
    <t>HMMTL</t>
  </si>
  <si>
    <t>Music Tchng &amp; Lrng</t>
  </si>
  <si>
    <t>HMMT6</t>
  </si>
  <si>
    <t>Music Tchng &amp; Lrng-L6</t>
  </si>
  <si>
    <t>12754</t>
  </si>
  <si>
    <t>HMUSC R&amp;C Activities</t>
  </si>
  <si>
    <t>12755</t>
  </si>
  <si>
    <t>HMUSC Temporary Acad Support</t>
  </si>
  <si>
    <t>12795</t>
  </si>
  <si>
    <t>HMUSC Perf Gen Ops</t>
  </si>
  <si>
    <t>HMRES</t>
  </si>
  <si>
    <t>Music Rsch</t>
  </si>
  <si>
    <t>HMRE6</t>
  </si>
  <si>
    <t>Music Rsch-L6</t>
  </si>
  <si>
    <t>12753</t>
  </si>
  <si>
    <t>HMUSC Research</t>
  </si>
  <si>
    <t>HNNES</t>
  </si>
  <si>
    <t>Near Eastern Studies</t>
  </si>
  <si>
    <t>HNADM</t>
  </si>
  <si>
    <t>Near Eastern Stdies Admin</t>
  </si>
  <si>
    <t>HNAD6</t>
  </si>
  <si>
    <t>Near Eastern Stdies Admin-L6</t>
  </si>
  <si>
    <t>12820</t>
  </si>
  <si>
    <t>HNNES Near Eastern Gen Ops</t>
  </si>
  <si>
    <t>HNETL</t>
  </si>
  <si>
    <t>Near Estrn Stdies Tch &amp; Lrn</t>
  </si>
  <si>
    <t>HNET6</t>
  </si>
  <si>
    <t>Near Estrn Stdies Tch &amp; Lrn-L6</t>
  </si>
  <si>
    <t>12821</t>
  </si>
  <si>
    <t>HNNES Rdg &amp; Comp Instr</t>
  </si>
  <si>
    <t>12823</t>
  </si>
  <si>
    <t>HNNES TAS Temp Acad Support</t>
  </si>
  <si>
    <t>HNRES</t>
  </si>
  <si>
    <t>Near Eastern Stdies Rsch</t>
  </si>
  <si>
    <t>HNRE6</t>
  </si>
  <si>
    <t>Near Eastern Stdies Rsch-L6</t>
  </si>
  <si>
    <t>12822</t>
  </si>
  <si>
    <t>HNNES Research</t>
  </si>
  <si>
    <t>HOGSP</t>
  </si>
  <si>
    <t>German Span &amp; Port Admin</t>
  </si>
  <si>
    <t>HOADM</t>
  </si>
  <si>
    <t>HOAD6</t>
  </si>
  <si>
    <t>German Span &amp; Port Admin-L6</t>
  </si>
  <si>
    <t>12675</t>
  </si>
  <si>
    <t>HOGSP Germ Span &amp; Port Gen Ops</t>
  </si>
  <si>
    <t>HPMED</t>
  </si>
  <si>
    <t>Medieval Studies</t>
  </si>
  <si>
    <t>HPADM</t>
  </si>
  <si>
    <t>Medieval Stdies Tchng &amp; Lrng</t>
  </si>
  <si>
    <t>HPAD6</t>
  </si>
  <si>
    <t>Medieval Stdies Tchng&amp;Lrng-L6</t>
  </si>
  <si>
    <t>12735</t>
  </si>
  <si>
    <t>HPMED Medieval Studies Gen Ops</t>
  </si>
  <si>
    <t>HQISS</t>
  </si>
  <si>
    <t>Italian Scan &amp; Slavic Admin</t>
  </si>
  <si>
    <t>HQADM</t>
  </si>
  <si>
    <t>Italian Scan &amp; Slav Admin</t>
  </si>
  <si>
    <t>HQAD6</t>
  </si>
  <si>
    <t>Italian Scan &amp; Slav Admin-L6</t>
  </si>
  <si>
    <t>12705</t>
  </si>
  <si>
    <t>HQISS Ital San &amp; Slav Gen Ops</t>
  </si>
  <si>
    <t>HRHET</t>
  </si>
  <si>
    <t>Rhetoric</t>
  </si>
  <si>
    <t>HRADM</t>
  </si>
  <si>
    <t>Rhetoric Admin</t>
  </si>
  <si>
    <t>HRAD6</t>
  </si>
  <si>
    <t>Rhetoric Admin-L6</t>
  </si>
  <si>
    <t>12850</t>
  </si>
  <si>
    <t>HRHET Rhetoric Gen Ops</t>
  </si>
  <si>
    <t>HRRES</t>
  </si>
  <si>
    <t>Rhetoric Rsch</t>
  </si>
  <si>
    <t>HRRE6</t>
  </si>
  <si>
    <t>Rhetoric Rsch-L6</t>
  </si>
  <si>
    <t>12852</t>
  </si>
  <si>
    <t>HRHET Research</t>
  </si>
  <si>
    <t>HRRTL</t>
  </si>
  <si>
    <t>Rhetoric Tchng &amp; Lrng</t>
  </si>
  <si>
    <t>HRRT6</t>
  </si>
  <si>
    <t>Rhetoric Tchng &amp; Lrng-L6</t>
  </si>
  <si>
    <t>12851</t>
  </si>
  <si>
    <t>HRHET Rdg &amp; Comp Instr</t>
  </si>
  <si>
    <t>12853</t>
  </si>
  <si>
    <t>HRHET Temp Academic Support</t>
  </si>
  <si>
    <t>HSCAN</t>
  </si>
  <si>
    <t>Scandinavian Languages</t>
  </si>
  <si>
    <t>HSADM</t>
  </si>
  <si>
    <t>Scan Lang Admin</t>
  </si>
  <si>
    <t>HSAD6</t>
  </si>
  <si>
    <t>Scan Lang Admin-L6</t>
  </si>
  <si>
    <t>12880</t>
  </si>
  <si>
    <t>HSCAN Scand Lang Gen Ops</t>
  </si>
  <si>
    <t>12882</t>
  </si>
  <si>
    <t>HSCAN Celtic Studies</t>
  </si>
  <si>
    <t>HSRES</t>
  </si>
  <si>
    <t>Scan Lang Rsch</t>
  </si>
  <si>
    <t>HSRE6</t>
  </si>
  <si>
    <t>Scan Lang Rsch-L6</t>
  </si>
  <si>
    <t>12883</t>
  </si>
  <si>
    <t>HSCAN Research</t>
  </si>
  <si>
    <t>HSSTL</t>
  </si>
  <si>
    <t>Scan Lang Tchng &amp; Lrng</t>
  </si>
  <si>
    <t>HSST6</t>
  </si>
  <si>
    <t>Scan Lang Tchng &amp; Lrng-L6</t>
  </si>
  <si>
    <t>12881</t>
  </si>
  <si>
    <t>HSCAN Rdg &amp; Comp Instr</t>
  </si>
  <si>
    <t>12884</t>
  </si>
  <si>
    <t>HSCAN Celtic Rdg &amp; Comp Instr</t>
  </si>
  <si>
    <t>12885</t>
  </si>
  <si>
    <t>HSCAN Temp Academic Support</t>
  </si>
  <si>
    <t>HTAHN</t>
  </si>
  <si>
    <t>Ancient His &amp; Med Arch</t>
  </si>
  <si>
    <t>HTATL</t>
  </si>
  <si>
    <t>Anc His &amp; Med Arch Tch &amp; Lrn</t>
  </si>
  <si>
    <t>HTAT6</t>
  </si>
  <si>
    <t>Anc His &amp; Med Arch Tch&amp;Lrn-L6</t>
  </si>
  <si>
    <t>12420</t>
  </si>
  <si>
    <t>HTAHN Gen Ops</t>
  </si>
  <si>
    <t>HUFLM</t>
  </si>
  <si>
    <t>Film and Media</t>
  </si>
  <si>
    <t>HUADM</t>
  </si>
  <si>
    <t>Film &amp; Media Admin</t>
  </si>
  <si>
    <t>HUAD6</t>
  </si>
  <si>
    <t>Film &amp; Media Admin-L6</t>
  </si>
  <si>
    <t>12630</t>
  </si>
  <si>
    <t>HUFLM Film Studies Gen Ops</t>
  </si>
  <si>
    <t>HUFTL</t>
  </si>
  <si>
    <t>Film &amp; Media Tchng &amp; Lrng</t>
  </si>
  <si>
    <t>HUFT6</t>
  </si>
  <si>
    <t>Film &amp; Media Tchng &amp; Lrng-L6</t>
  </si>
  <si>
    <t>12632</t>
  </si>
  <si>
    <t>HUFLM Rdg &amp; Composition Instr</t>
  </si>
  <si>
    <t>12634</t>
  </si>
  <si>
    <t>HUFLM Temp Academic Support</t>
  </si>
  <si>
    <t>HURES</t>
  </si>
  <si>
    <t>Film &amp; Media Rsch</t>
  </si>
  <si>
    <t>HURE6</t>
  </si>
  <si>
    <t>Film &amp; Media Rsch-L6</t>
  </si>
  <si>
    <t>12633</t>
  </si>
  <si>
    <t>HUFLM Research</t>
  </si>
  <si>
    <t>HVSSA</t>
  </si>
  <si>
    <t>South &amp; Southeast Asian Std</t>
  </si>
  <si>
    <t>HVADM</t>
  </si>
  <si>
    <t>Sth &amp; SE Asia Stdies Admin</t>
  </si>
  <si>
    <t>HVAD6</t>
  </si>
  <si>
    <t>Sth &amp; SE Asia Stdies Admin-L6</t>
  </si>
  <si>
    <t>12910</t>
  </si>
  <si>
    <t>HVSSA So &amp; SE Asian Gen Ops</t>
  </si>
  <si>
    <t>HVATL</t>
  </si>
  <si>
    <t>Sth &amp; SE Asia Stdies Tchng &amp; L</t>
  </si>
  <si>
    <t>HVAT6</t>
  </si>
  <si>
    <t>Sth &amp; SE Asia StdiesTchng&amp;L-L6</t>
  </si>
  <si>
    <t>12911</t>
  </si>
  <si>
    <t>HVSSA Rdg &amp; Comp Instr</t>
  </si>
  <si>
    <t>12913</t>
  </si>
  <si>
    <t>HVSSA TAS Administration</t>
  </si>
  <si>
    <t>HVRES</t>
  </si>
  <si>
    <t>Sth &amp; SE Asia Stdies Rsch</t>
  </si>
  <si>
    <t>HVRE6</t>
  </si>
  <si>
    <t>Sth &amp; SE Asia Stdies Rsch-L6</t>
  </si>
  <si>
    <t>12912</t>
  </si>
  <si>
    <t>HVSSA Research</t>
  </si>
  <si>
    <t>HWBUD</t>
  </si>
  <si>
    <t>Buddhist Studies</t>
  </si>
  <si>
    <t>HWBTL</t>
  </si>
  <si>
    <t>Buddhist Stdies Tchng &amp; Lrng</t>
  </si>
  <si>
    <t>HWBT6</t>
  </si>
  <si>
    <t>Buddhist Stds Tchng &amp; Lrng-L6</t>
  </si>
  <si>
    <t>31350</t>
  </si>
  <si>
    <t>HWBUD Buddhist Studies Gen Op</t>
  </si>
  <si>
    <t>HWRES</t>
  </si>
  <si>
    <t>Buddhist Stdies Rsch</t>
  </si>
  <si>
    <t>HWRE6</t>
  </si>
  <si>
    <t>Buddhist Stdies Rsch-L6</t>
  </si>
  <si>
    <t>31351</t>
  </si>
  <si>
    <t>HWBUD Buddhist St Research</t>
  </si>
  <si>
    <t>HYHRT</t>
  </si>
  <si>
    <t>Hum Res &amp; Teaching Support</t>
  </si>
  <si>
    <t>HYHR5</t>
  </si>
  <si>
    <t>Hum Res &amp; Teaching Support-L5</t>
  </si>
  <si>
    <t>HYHR6</t>
  </si>
  <si>
    <t>Hum Res &amp; Teaching Support-L6</t>
  </si>
  <si>
    <t>32355</t>
  </si>
  <si>
    <t>HYHRT CSM Interdiscp Research</t>
  </si>
  <si>
    <t>32356</t>
  </si>
  <si>
    <t>HYHRT Study of Religion</t>
  </si>
  <si>
    <t>32357</t>
  </si>
  <si>
    <t>HYHRT Study of Value</t>
  </si>
  <si>
    <t>HZGER</t>
  </si>
  <si>
    <t>German</t>
  </si>
  <si>
    <t>HZADM</t>
  </si>
  <si>
    <t>German Admin</t>
  </si>
  <si>
    <t>HZAD6</t>
  </si>
  <si>
    <t>German Admin-L6</t>
  </si>
  <si>
    <t>12660</t>
  </si>
  <si>
    <t>HZGER German Gen Ops</t>
  </si>
  <si>
    <t>12661</t>
  </si>
  <si>
    <t>HZGER Dutch Studies</t>
  </si>
  <si>
    <t>HZGTL</t>
  </si>
  <si>
    <t>German Tchng &amp; Lrng</t>
  </si>
  <si>
    <t>HZGT6</t>
  </si>
  <si>
    <t>German Tchng &amp; Lrng-L6</t>
  </si>
  <si>
    <t>12662</t>
  </si>
  <si>
    <t>HZGER Rdg &amp; Comp Instr</t>
  </si>
  <si>
    <t>12664</t>
  </si>
  <si>
    <t>HZGER TAS: German</t>
  </si>
  <si>
    <t>HZRES</t>
  </si>
  <si>
    <t>German Rsch</t>
  </si>
  <si>
    <t>HZRE6</t>
  </si>
  <si>
    <t>German Rsch-L6</t>
  </si>
  <si>
    <t>12663</t>
  </si>
  <si>
    <t>HZGER Research</t>
  </si>
  <si>
    <t>INCAS</t>
  </si>
  <si>
    <t>CASMA</t>
  </si>
  <si>
    <t>INADM</t>
  </si>
  <si>
    <t>CASMA Admin</t>
  </si>
  <si>
    <t>INAD6</t>
  </si>
  <si>
    <t>CASMA Admin-L6</t>
  </si>
  <si>
    <t>12540</t>
  </si>
  <si>
    <t>INCAS CASMA Gen Ops</t>
  </si>
  <si>
    <t>KDCJS</t>
  </si>
  <si>
    <t>Center for Jewish Studies</t>
  </si>
  <si>
    <t>KDCJ5</t>
  </si>
  <si>
    <t>Center for Jewish Studies-L5</t>
  </si>
  <si>
    <t>KDCJ6</t>
  </si>
  <si>
    <t>Center for Jewish Studies-L6</t>
  </si>
  <si>
    <t>12720</t>
  </si>
  <si>
    <t>KDCJS Jewish Studies Gen Ops</t>
  </si>
  <si>
    <t>15902</t>
  </si>
  <si>
    <t>KDCJS Magnes Operations</t>
  </si>
  <si>
    <t>LORFS</t>
  </si>
  <si>
    <t>Rhetoric Film Art Hist Admin</t>
  </si>
  <si>
    <t>LOADM</t>
  </si>
  <si>
    <t>LOAD6</t>
  </si>
  <si>
    <t>Rhetoric Film Art Hist Adm-L6</t>
  </si>
  <si>
    <t>12865</t>
  </si>
  <si>
    <t>LORFS Rhet Film Art Hist Admin</t>
  </si>
  <si>
    <t>12866</t>
  </si>
  <si>
    <t>LORFS Rhet Film Tech Support</t>
  </si>
  <si>
    <t>LPSPP</t>
  </si>
  <si>
    <t>Spanish &amp; Portuguese</t>
  </si>
  <si>
    <t>LPADM</t>
  </si>
  <si>
    <t>Span &amp; Port Admin</t>
  </si>
  <si>
    <t>LPAD6</t>
  </si>
  <si>
    <t>Span &amp; Port Admin-L6</t>
  </si>
  <si>
    <t>12925</t>
  </si>
  <si>
    <t>LPSPP Spanish &amp; Port Gen Ops</t>
  </si>
  <si>
    <t>LPRES</t>
  </si>
  <si>
    <t>Span &amp; Port Rsch</t>
  </si>
  <si>
    <t>LPRE6</t>
  </si>
  <si>
    <t>Span &amp; Port Rsch-L6</t>
  </si>
  <si>
    <t>12926</t>
  </si>
  <si>
    <t>LPSPP Resarch</t>
  </si>
  <si>
    <t>LPSTL</t>
  </si>
  <si>
    <t>Span &amp; Port Tchng &amp; Lrng</t>
  </si>
  <si>
    <t>LPST6</t>
  </si>
  <si>
    <t>Span &amp; Port Tchng &amp; Lrng-L6</t>
  </si>
  <si>
    <t>12927</t>
  </si>
  <si>
    <t>LPSPP R&amp;C: Sp &amp; Portuguese</t>
  </si>
  <si>
    <t>12928</t>
  </si>
  <si>
    <t>LPSPP TAS: Sp &amp; Portuguese</t>
  </si>
  <si>
    <t>LQAPR</t>
  </si>
  <si>
    <t>Art Practice</t>
  </si>
  <si>
    <t>LQADM</t>
  </si>
  <si>
    <t>Art Practice Admin</t>
  </si>
  <si>
    <t>LQAD6</t>
  </si>
  <si>
    <t>Art Practice Admin-L6</t>
  </si>
  <si>
    <t>12465</t>
  </si>
  <si>
    <t>LQAPR Art Practice Gen Ops</t>
  </si>
  <si>
    <t>LQATL</t>
  </si>
  <si>
    <t>Art Practice Tchng &amp; Lrng</t>
  </si>
  <si>
    <t>LQAT6</t>
  </si>
  <si>
    <t>Art Practice Tchng &amp; Lrng-L6</t>
  </si>
  <si>
    <t>12467</t>
  </si>
  <si>
    <t>LQAPR TAS Temp Acad Support</t>
  </si>
  <si>
    <t>LQINS</t>
  </si>
  <si>
    <t>AP Instructional Studios</t>
  </si>
  <si>
    <t>12480</t>
  </si>
  <si>
    <t>LQAPR Sudios Gen Ops</t>
  </si>
  <si>
    <t>12481</t>
  </si>
  <si>
    <t>LQAPR Studios Ceramics</t>
  </si>
  <si>
    <t>12482</t>
  </si>
  <si>
    <t>LQAPR Studios Painting</t>
  </si>
  <si>
    <t>12483</t>
  </si>
  <si>
    <t>LQAPR Studios Sculpture</t>
  </si>
  <si>
    <t>12484</t>
  </si>
  <si>
    <t>LQAPR Studios Printmaking</t>
  </si>
  <si>
    <t>12485</t>
  </si>
  <si>
    <t>LQAPR Studios Metal</t>
  </si>
  <si>
    <t>12487</t>
  </si>
  <si>
    <t>LQAPR Studios Worth Ryder Gal</t>
  </si>
  <si>
    <t>12488</t>
  </si>
  <si>
    <t>LQAPR St Digital Media Lab</t>
  </si>
  <si>
    <t>LQRES</t>
  </si>
  <si>
    <t>Art Practice Rsch</t>
  </si>
  <si>
    <t>LQRE6</t>
  </si>
  <si>
    <t>Art Practice Rsch-L6</t>
  </si>
  <si>
    <t>12466</t>
  </si>
  <si>
    <t>LQAPR Art Practice Research</t>
  </si>
  <si>
    <t>LRTOW</t>
  </si>
  <si>
    <t>Townsend Ctr Humanities</t>
  </si>
  <si>
    <t>LRADM</t>
  </si>
  <si>
    <t>Townsend Ctr Hum Admin</t>
  </si>
  <si>
    <t>LRAD6</t>
  </si>
  <si>
    <t>Townsend Ctr Hum Admin-L6</t>
  </si>
  <si>
    <t>12940</t>
  </si>
  <si>
    <t>LRTOW Townsend Ctr Gen Ops</t>
  </si>
  <si>
    <t>LRRES</t>
  </si>
  <si>
    <t>Townsend Ctr Hum Rsch</t>
  </si>
  <si>
    <t>LRADP</t>
  </si>
  <si>
    <t>LRTOW Administered Programs</t>
  </si>
  <si>
    <t>12941</t>
  </si>
  <si>
    <t>LRTOW Townsend Ctr Fellows</t>
  </si>
  <si>
    <t>12942</t>
  </si>
  <si>
    <t>LRTOW Tsnd Ctr Working Groups</t>
  </si>
  <si>
    <t>12943</t>
  </si>
  <si>
    <t>LRTOW Tsnd Ctr DBTCH Newslettr</t>
  </si>
  <si>
    <t>12944</t>
  </si>
  <si>
    <t>LRTOW Tsnd Ctr Prgms</t>
  </si>
  <si>
    <t>12946</t>
  </si>
  <si>
    <t>LRTOW Tsnd Ctr Discovery Prog</t>
  </si>
  <si>
    <t>12955</t>
  </si>
  <si>
    <t>LRTOW Adm Pro Art Tech &amp; Cultu</t>
  </si>
  <si>
    <t>12956</t>
  </si>
  <si>
    <t>LRTOW Adm Pro Qui Parle</t>
  </si>
  <si>
    <t>12957</t>
  </si>
  <si>
    <t>LRTOW Adm Pro Representations</t>
  </si>
  <si>
    <t>LSCLA</t>
  </si>
  <si>
    <t>Classics</t>
  </si>
  <si>
    <t>LSADM</t>
  </si>
  <si>
    <t>Classics Admin</t>
  </si>
  <si>
    <t>LSAD6</t>
  </si>
  <si>
    <t>Classics Admin-L6</t>
  </si>
  <si>
    <t>12525</t>
  </si>
  <si>
    <t>LSCLA Classics Gen Ops</t>
  </si>
  <si>
    <t>LSCTL</t>
  </si>
  <si>
    <t>Classics Tchng &amp; Lrng</t>
  </si>
  <si>
    <t>LSCT6</t>
  </si>
  <si>
    <t>Classics Tchng &amp; Lrng-L6</t>
  </si>
  <si>
    <t>12526</t>
  </si>
  <si>
    <t>LSCLA Nemea</t>
  </si>
  <si>
    <t>12528</t>
  </si>
  <si>
    <t>LSCLA TAS Administration</t>
  </si>
  <si>
    <t>12529</t>
  </si>
  <si>
    <t>LSCLA R&amp;C ALLOCATION</t>
  </si>
  <si>
    <t>LSRES</t>
  </si>
  <si>
    <t>Classics Rsch</t>
  </si>
  <si>
    <t>LSRE6</t>
  </si>
  <si>
    <t>Classics Rsch-L6</t>
  </si>
  <si>
    <t>12527</t>
  </si>
  <si>
    <t>LSCLA Research</t>
  </si>
  <si>
    <t>LTSLL</t>
  </si>
  <si>
    <t>Slavic Languages &amp; Literature</t>
  </si>
  <si>
    <t>LTADM</t>
  </si>
  <si>
    <t>Slavic Lang &amp; Lit Admin</t>
  </si>
  <si>
    <t>LTAD6</t>
  </si>
  <si>
    <t>Slavic Lang &amp; Lit Admin-L6</t>
  </si>
  <si>
    <t>12895</t>
  </si>
  <si>
    <t>LTSLL Slavic Lang &amp; Lit Gen Op</t>
  </si>
  <si>
    <t>LTRES</t>
  </si>
  <si>
    <t>Slavic Lang &amp; Lit Rsch</t>
  </si>
  <si>
    <t>LTRE6</t>
  </si>
  <si>
    <t>Slavic Lang &amp; Lit Rsch-L6</t>
  </si>
  <si>
    <t>12896</t>
  </si>
  <si>
    <t>LTSLL Research</t>
  </si>
  <si>
    <t>LTSTL</t>
  </si>
  <si>
    <t>Slavic Lang &amp; Lit Tchng &amp; Lrng</t>
  </si>
  <si>
    <t>LTST6</t>
  </si>
  <si>
    <t>Slavic Lang &amp; Lit Tch &amp; Lrn-L6</t>
  </si>
  <si>
    <t>12897</t>
  </si>
  <si>
    <t>LTSLL Rdg &amp; Comp Instr</t>
  </si>
  <si>
    <t>LXNMA</t>
  </si>
  <si>
    <t>New Music &amp; Audio Tech</t>
  </si>
  <si>
    <t>LXADM</t>
  </si>
  <si>
    <t>New Music &amp; Audio Tch Admin</t>
  </si>
  <si>
    <t>LXAD6</t>
  </si>
  <si>
    <t>New Music&amp;Audio Tech Adm-L6</t>
  </si>
  <si>
    <t>12510</t>
  </si>
  <si>
    <t>LXNMA New Mus &amp; Aud Gen Ops</t>
  </si>
  <si>
    <t>NWARC</t>
  </si>
  <si>
    <t>Arts Research Center</t>
  </si>
  <si>
    <t>NWADM</t>
  </si>
  <si>
    <t>Arts Rsch Center Admin</t>
  </si>
  <si>
    <t>NWAD6</t>
  </si>
  <si>
    <t>Arts Rsch Center Admin-L6</t>
  </si>
  <si>
    <t>31130</t>
  </si>
  <si>
    <t>NWARC General Operations</t>
  </si>
  <si>
    <t>NWRES</t>
  </si>
  <si>
    <t>Arts Rsch Center Rsch</t>
  </si>
  <si>
    <t>NWRE6</t>
  </si>
  <si>
    <t>Arts Rsch Center Rsch-L6</t>
  </si>
  <si>
    <t>31131</t>
  </si>
  <si>
    <t>NWARC Research/Residencies</t>
  </si>
  <si>
    <t>31132</t>
  </si>
  <si>
    <t>NWARC Other</t>
  </si>
  <si>
    <t>L&amp;S Math &amp; Physical Sci</t>
  </si>
  <si>
    <t>Berkeley Seismological Lab</t>
  </si>
  <si>
    <t>NQADM</t>
  </si>
  <si>
    <t>BSL Administration</t>
  </si>
  <si>
    <t>NQAD6</t>
  </si>
  <si>
    <t>BSL Administration-L6</t>
  </si>
  <si>
    <t>24210</t>
  </si>
  <si>
    <t>NQBSL Seismo Admin</t>
  </si>
  <si>
    <t>24212</t>
  </si>
  <si>
    <t>NQBSL Seismo Misc</t>
  </si>
  <si>
    <t>NQRES</t>
  </si>
  <si>
    <t>BSL Seismo Research</t>
  </si>
  <si>
    <t>NQRE6</t>
  </si>
  <si>
    <t>BSL Seismo Research-L6</t>
  </si>
  <si>
    <t>24220</t>
  </si>
  <si>
    <t>NQBSL Res Misc</t>
  </si>
  <si>
    <t>24229</t>
  </si>
  <si>
    <t>NQBSL Operational Grants</t>
  </si>
  <si>
    <t>NQRSV</t>
  </si>
  <si>
    <t>BSL Recharge Services</t>
  </si>
  <si>
    <t>NQRS6</t>
  </si>
  <si>
    <t>BSL Recharge Services-L6</t>
  </si>
  <si>
    <t>24221</t>
  </si>
  <si>
    <t>NQBSL GCL Recharge</t>
  </si>
  <si>
    <t>Astronomy</t>
  </si>
  <si>
    <t>PAADM</t>
  </si>
  <si>
    <t>Astronomy Administration</t>
  </si>
  <si>
    <t>PAAD6</t>
  </si>
  <si>
    <t>Astronomy Administration-L6</t>
  </si>
  <si>
    <t>12980</t>
  </si>
  <si>
    <t>PAAST Astron Gen Ops</t>
  </si>
  <si>
    <t>PAATL</t>
  </si>
  <si>
    <t>Astronomy Teaching &amp; Learning</t>
  </si>
  <si>
    <t>PAAT6</t>
  </si>
  <si>
    <t>Astronomy Teaching &amp; Lrnng-L6</t>
  </si>
  <si>
    <t>12981</t>
  </si>
  <si>
    <t>PAAST Computing</t>
  </si>
  <si>
    <t>12985</t>
  </si>
  <si>
    <t>PAAST Temp Academic Support</t>
  </si>
  <si>
    <t>12988</t>
  </si>
  <si>
    <t>PAAST-Perm Fac Salaries</t>
  </si>
  <si>
    <t>PAFAC</t>
  </si>
  <si>
    <t>Astronomy Facilities</t>
  </si>
  <si>
    <t>PAFA6</t>
  </si>
  <si>
    <t>Astronomy Facilities-L6</t>
  </si>
  <si>
    <t>12982</t>
  </si>
  <si>
    <t>PAAST Facilities</t>
  </si>
  <si>
    <t>PARES</t>
  </si>
  <si>
    <t>Astronomy Research</t>
  </si>
  <si>
    <t>PARE6</t>
  </si>
  <si>
    <t>Astronomy Research-L6</t>
  </si>
  <si>
    <t>12983</t>
  </si>
  <si>
    <t>PAAST Research Non-Grants</t>
  </si>
  <si>
    <t>12984</t>
  </si>
  <si>
    <t>PAAST Research</t>
  </si>
  <si>
    <t>PCENT</t>
  </si>
  <si>
    <t>MPS Centers and Programs</t>
  </si>
  <si>
    <t>PCCTR</t>
  </si>
  <si>
    <t>MPS Centers</t>
  </si>
  <si>
    <t>PCNNI</t>
  </si>
  <si>
    <t>Nanosci Nanoengineering Inst</t>
  </si>
  <si>
    <t>31376</t>
  </si>
  <si>
    <t>PCENT Nanosci Nanoengin Admin</t>
  </si>
  <si>
    <t>31377</t>
  </si>
  <si>
    <t>PCENT Nanosci Nanoeng Research</t>
  </si>
  <si>
    <t>31385</t>
  </si>
  <si>
    <t>PCENT Nanosci Nanoeng Educ Out</t>
  </si>
  <si>
    <t>31390</t>
  </si>
  <si>
    <t>PCENT Nanosci Nanoeng Misc Fnd</t>
  </si>
  <si>
    <t>PCPRG</t>
  </si>
  <si>
    <t>MPS Programs</t>
  </si>
  <si>
    <t>PCSMI</t>
  </si>
  <si>
    <t>Berkeley Science and Math Init</t>
  </si>
  <si>
    <t>12968</t>
  </si>
  <si>
    <t>PCENT California Teach Program</t>
  </si>
  <si>
    <t>12969</t>
  </si>
  <si>
    <t>PCENT Math for America</t>
  </si>
  <si>
    <t>PDPSD</t>
  </si>
  <si>
    <t>Physical Sc Dean's Off</t>
  </si>
  <si>
    <t>PDADM</t>
  </si>
  <si>
    <t>Physical Sci Dean's Office Adm</t>
  </si>
  <si>
    <t>PDAD6</t>
  </si>
  <si>
    <t>Physical Sci Dean's Off Adm-L6</t>
  </si>
  <si>
    <t>12965</t>
  </si>
  <si>
    <t>PDPSD Phys Sc Dean Gen Ops</t>
  </si>
  <si>
    <t>12967</t>
  </si>
  <si>
    <t>PDPSD Salary Provisions</t>
  </si>
  <si>
    <t>12970</t>
  </si>
  <si>
    <t>PDPSD Benefits Pool</t>
  </si>
  <si>
    <t>PDDSS</t>
  </si>
  <si>
    <t>Phys Sci Dean's Off Student Sv</t>
  </si>
  <si>
    <t>12966</t>
  </si>
  <si>
    <t>PDPSD Stdt Diversity</t>
  </si>
  <si>
    <t>Earth &amp; Planetary Science</t>
  </si>
  <si>
    <t>PGADM</t>
  </si>
  <si>
    <t>Earth &amp; Plan Sci Admin</t>
  </si>
  <si>
    <t>PGAD6</t>
  </si>
  <si>
    <t>Earth &amp; Plan Sci Admin-L6</t>
  </si>
  <si>
    <t>12995</t>
  </si>
  <si>
    <t>PGEGE Gen Ops</t>
  </si>
  <si>
    <t>PGETL</t>
  </si>
  <si>
    <t>Earth &amp; Plan Sci Teach &amp; Learn</t>
  </si>
  <si>
    <t>PGET6</t>
  </si>
  <si>
    <t>Earth &amp; Plan Sci Tch &amp; Lrn-L6</t>
  </si>
  <si>
    <t>12996</t>
  </si>
  <si>
    <t>PGEGE Computing</t>
  </si>
  <si>
    <t>12997</t>
  </si>
  <si>
    <t>PGEGE Sum Camp</t>
  </si>
  <si>
    <t>13001</t>
  </si>
  <si>
    <t>PGEGE Temporary Acad Salary</t>
  </si>
  <si>
    <t>PGRES</t>
  </si>
  <si>
    <t>Earth &amp; Plan Sci Research</t>
  </si>
  <si>
    <t>PGRE6</t>
  </si>
  <si>
    <t>Earth &amp; Plan Sci Research-L6</t>
  </si>
  <si>
    <t>12998</t>
  </si>
  <si>
    <t>PGEGE Research</t>
  </si>
  <si>
    <t>12999</t>
  </si>
  <si>
    <t>PGEGE Misc</t>
  </si>
  <si>
    <t>13000</t>
  </si>
  <si>
    <t>PGEGE Ctr for IsotopeGeochem</t>
  </si>
  <si>
    <t>PGRSV</t>
  </si>
  <si>
    <t>Earth &amp; Planet Sci Recharge Sv</t>
  </si>
  <si>
    <t>PGRS6</t>
  </si>
  <si>
    <t>Earth&amp;Planet Sci Rchrge Sv-L6</t>
  </si>
  <si>
    <t>13021</t>
  </si>
  <si>
    <t>PGEGE Recharge Services</t>
  </si>
  <si>
    <t>PHADM</t>
  </si>
  <si>
    <t>Physics Administration</t>
  </si>
  <si>
    <t>PHAD6</t>
  </si>
  <si>
    <t>Physics Administration-L6</t>
  </si>
  <si>
    <t>13050</t>
  </si>
  <si>
    <t>PHYSI Gen Ops</t>
  </si>
  <si>
    <t>13057</t>
  </si>
  <si>
    <t>PHYSI Events &amp; Special Prgms</t>
  </si>
  <si>
    <t>13081</t>
  </si>
  <si>
    <t>PHYSI Academic Office Ops</t>
  </si>
  <si>
    <t>13082</t>
  </si>
  <si>
    <t>PHYSI Financial Service Ops</t>
  </si>
  <si>
    <t>13083</t>
  </si>
  <si>
    <t>PHYSI Support Service Ops</t>
  </si>
  <si>
    <t>31668</t>
  </si>
  <si>
    <t>PHYSI Physics Development Ops</t>
  </si>
  <si>
    <t>PHPSS</t>
  </si>
  <si>
    <t>Physics Student Services-L6</t>
  </si>
  <si>
    <t>13084</t>
  </si>
  <si>
    <t>PHYSI Student Support</t>
  </si>
  <si>
    <t>31665</t>
  </si>
  <si>
    <t>PHYSI Sci Diversity Ofc.</t>
  </si>
  <si>
    <t>31669</t>
  </si>
  <si>
    <t>PHYSI Student Service Ops</t>
  </si>
  <si>
    <t>PHFAC</t>
  </si>
  <si>
    <t>Physics Facilities</t>
  </si>
  <si>
    <t>PHFA6</t>
  </si>
  <si>
    <t>Physics Facilities-L6</t>
  </si>
  <si>
    <t>13052</t>
  </si>
  <si>
    <t>PHYSI Facilities</t>
  </si>
  <si>
    <t>PHPTL</t>
  </si>
  <si>
    <t>Physics Teaching &amp; Learning</t>
  </si>
  <si>
    <t>PHPT6</t>
  </si>
  <si>
    <t>Physics Teaching &amp; Learning-L6</t>
  </si>
  <si>
    <t>13051</t>
  </si>
  <si>
    <t>PHYSI Computing</t>
  </si>
  <si>
    <t>13053</t>
  </si>
  <si>
    <t>PHYSI Physics lll Lab</t>
  </si>
  <si>
    <t>13054</t>
  </si>
  <si>
    <t>PHYSI PIL</t>
  </si>
  <si>
    <t>13055</t>
  </si>
  <si>
    <t>PHYSI Acad Salary</t>
  </si>
  <si>
    <t>31666</t>
  </si>
  <si>
    <t>PHYSI Temporary Acad Support</t>
  </si>
  <si>
    <t>31667</t>
  </si>
  <si>
    <t>PHYSI TAS-Gateway Courses</t>
  </si>
  <si>
    <t>PHRES</t>
  </si>
  <si>
    <t>Physics Research</t>
  </si>
  <si>
    <t>PHRE6</t>
  </si>
  <si>
    <t>Physics Research-L6</t>
  </si>
  <si>
    <t>13056</t>
  </si>
  <si>
    <t>PHYSI Research</t>
  </si>
  <si>
    <t>13058</t>
  </si>
  <si>
    <t>PHYSI SS Astrophysics</t>
  </si>
  <si>
    <t>13059</t>
  </si>
  <si>
    <t>PHYSI SS Atomic &amp; Molecular</t>
  </si>
  <si>
    <t>13060</t>
  </si>
  <si>
    <t>PHYSI SS Biophysics</t>
  </si>
  <si>
    <t>13061</t>
  </si>
  <si>
    <t>PHYSI SS Condensed Matter Expe</t>
  </si>
  <si>
    <t>13062</t>
  </si>
  <si>
    <t>PHYSI SS Condensed Matter Theo</t>
  </si>
  <si>
    <t>13064</t>
  </si>
  <si>
    <t>PHYSI SS Nuclear</t>
  </si>
  <si>
    <t>13065</t>
  </si>
  <si>
    <t>PHYSI SS Optics</t>
  </si>
  <si>
    <t>13066</t>
  </si>
  <si>
    <t>PHYSI SS Particle Experiment</t>
  </si>
  <si>
    <t>13067</t>
  </si>
  <si>
    <t>PHYSI SS Particle Theory</t>
  </si>
  <si>
    <t>13068</t>
  </si>
  <si>
    <t>PHYSI SS Plasma</t>
  </si>
  <si>
    <t>13069</t>
  </si>
  <si>
    <t>PHYSI SS Other Theoretical/Mat</t>
  </si>
  <si>
    <t>13070</t>
  </si>
  <si>
    <t>PHYSI Ctr Theoretical Physics</t>
  </si>
  <si>
    <t>13071</t>
  </si>
  <si>
    <t>PHYSI Ctr Cosmological Physics</t>
  </si>
  <si>
    <t>13072</t>
  </si>
  <si>
    <t>PHYSI Ctr Quantum Coherent Sci</t>
  </si>
  <si>
    <t>13101</t>
  </si>
  <si>
    <t>13102</t>
  </si>
  <si>
    <t>PHYSI Ctr Particle Physics</t>
  </si>
  <si>
    <t>PHSHP</t>
  </si>
  <si>
    <t>Physics Shops &amp;Services</t>
  </si>
  <si>
    <t>PHSH6</t>
  </si>
  <si>
    <t>Physics Recharge_Services-L6</t>
  </si>
  <si>
    <t>13075</t>
  </si>
  <si>
    <t>PHYSI Shops Machine Shop</t>
  </si>
  <si>
    <t>13077</t>
  </si>
  <si>
    <t>PHYSI Shops PANIC</t>
  </si>
  <si>
    <t>13078</t>
  </si>
  <si>
    <t>PHYSI Shops Stdt Shop</t>
  </si>
  <si>
    <t>13080</t>
  </si>
  <si>
    <t>PHYSI Shops Support Services</t>
  </si>
  <si>
    <t>PMATH</t>
  </si>
  <si>
    <t>Mathematics</t>
  </si>
  <si>
    <t>PMADM</t>
  </si>
  <si>
    <t>Mathematics Administration</t>
  </si>
  <si>
    <t>PMAD6</t>
  </si>
  <si>
    <t>Mathematics Administration-L6</t>
  </si>
  <si>
    <t>13035</t>
  </si>
  <si>
    <t>PMATH Gen Ops</t>
  </si>
  <si>
    <t>PMMSS</t>
  </si>
  <si>
    <t>Mathematics Student Services</t>
  </si>
  <si>
    <t>13037</t>
  </si>
  <si>
    <t>PMATH Stdt Serv</t>
  </si>
  <si>
    <t>PMMTL</t>
  </si>
  <si>
    <t>Mathematics Teaching &amp; Learn</t>
  </si>
  <si>
    <t>PMMT6</t>
  </si>
  <si>
    <t>Mathematics Teach &amp; Learn-L6</t>
  </si>
  <si>
    <t>13036</t>
  </si>
  <si>
    <t>PMATH Computing</t>
  </si>
  <si>
    <t>13038</t>
  </si>
  <si>
    <t>PMATH Calculus Lab</t>
  </si>
  <si>
    <t>13040</t>
  </si>
  <si>
    <t>PMATH In-Year Instruct Support</t>
  </si>
  <si>
    <t>13041</t>
  </si>
  <si>
    <t>PMATH TAS Gateway</t>
  </si>
  <si>
    <t>13049</t>
  </si>
  <si>
    <t>PMATH Math Diagnostic Testing</t>
  </si>
  <si>
    <t>PMRES</t>
  </si>
  <si>
    <t>Mathematics Research</t>
  </si>
  <si>
    <t>PMPAM</t>
  </si>
  <si>
    <t>Ctr for Pure &amp; Applied Math</t>
  </si>
  <si>
    <t>24165</t>
  </si>
  <si>
    <t>PMATH CPAM Admin</t>
  </si>
  <si>
    <t>24166</t>
  </si>
  <si>
    <t>PMATH CPAM Research</t>
  </si>
  <si>
    <t>PMRE6</t>
  </si>
  <si>
    <t>Mathematics Research-L6</t>
  </si>
  <si>
    <t>13039</t>
  </si>
  <si>
    <t>PMATH Research</t>
  </si>
  <si>
    <t>PSTAT</t>
  </si>
  <si>
    <t>Statistics</t>
  </si>
  <si>
    <t>PSADM</t>
  </si>
  <si>
    <t>Statistics Administration</t>
  </si>
  <si>
    <t>PSAD6</t>
  </si>
  <si>
    <t>Statistics Administration-L6</t>
  </si>
  <si>
    <t>13085</t>
  </si>
  <si>
    <t>PSTAT Stat Gen Ops</t>
  </si>
  <si>
    <t>13089</t>
  </si>
  <si>
    <t>PSTAT BLSS</t>
  </si>
  <si>
    <t>13092</t>
  </si>
  <si>
    <t>PSTAT Special Programs</t>
  </si>
  <si>
    <t>PSSSS</t>
  </si>
  <si>
    <t>Statistics Student Services-L6</t>
  </si>
  <si>
    <t>13093</t>
  </si>
  <si>
    <t>PSTAT Student Support</t>
  </si>
  <si>
    <t>PSRES</t>
  </si>
  <si>
    <t>Statistics Research</t>
  </si>
  <si>
    <t>PSRE6</t>
  </si>
  <si>
    <t>Statistics Research-L6</t>
  </si>
  <si>
    <t>13090</t>
  </si>
  <si>
    <t>PSTAT Research</t>
  </si>
  <si>
    <t>PSSTL</t>
  </si>
  <si>
    <t>Statistics Teaching &amp; Learning</t>
  </si>
  <si>
    <t>PSST6</t>
  </si>
  <si>
    <t>Statistics Teaching &amp; Learn-L6</t>
  </si>
  <si>
    <t>13086</t>
  </si>
  <si>
    <t>PSTAT Temp Academic Support</t>
  </si>
  <si>
    <t>13087</t>
  </si>
  <si>
    <t>PSTAT TAS-GATEWAY</t>
  </si>
  <si>
    <t>13088</t>
  </si>
  <si>
    <t>PSTAT Statistics Comp Facility</t>
  </si>
  <si>
    <t>13091</t>
  </si>
  <si>
    <t>PSTAT Academic Salaries</t>
  </si>
  <si>
    <t>LS1SS</t>
  </si>
  <si>
    <t>L&amp;S Social Sciences</t>
  </si>
  <si>
    <t>DTLAB</t>
  </si>
  <si>
    <t>SS Data Lab</t>
  </si>
  <si>
    <t>DTLA5</t>
  </si>
  <si>
    <t>SS Data Lab-L5</t>
  </si>
  <si>
    <t>DTLA6</t>
  </si>
  <si>
    <t>SS Data Lab-L6</t>
  </si>
  <si>
    <t>32590</t>
  </si>
  <si>
    <t>DTLAB General Operations</t>
  </si>
  <si>
    <t>32591</t>
  </si>
  <si>
    <t>DTLAB UCDATA Archive</t>
  </si>
  <si>
    <t>JVBRG</t>
  </si>
  <si>
    <t>B Bain Research Group</t>
  </si>
  <si>
    <t>JVADM</t>
  </si>
  <si>
    <t>B Bain Research Group Admin</t>
  </si>
  <si>
    <t>JVAD6</t>
  </si>
  <si>
    <t>B Bain Research Group Admin-L6</t>
  </si>
  <si>
    <t>24685</t>
  </si>
  <si>
    <t>JVBRG BBRG Gen Support</t>
  </si>
  <si>
    <t>QIIAS</t>
  </si>
  <si>
    <t>Interdiscipl SocSci Pgm</t>
  </si>
  <si>
    <t>QIADM</t>
  </si>
  <si>
    <t>Interdiscipl SS Pgm Adm</t>
  </si>
  <si>
    <t>QIAD6</t>
  </si>
  <si>
    <t>Interdiscipl SS Pgm Adm-L6</t>
  </si>
  <si>
    <t>13414</t>
  </si>
  <si>
    <t>QIIAS ISSP Gen Op</t>
  </si>
  <si>
    <t>QICSP</t>
  </si>
  <si>
    <t>Interdiscipl SS Pgm Cog Sci</t>
  </si>
  <si>
    <t>QICS6</t>
  </si>
  <si>
    <t>Interdiscipl SS Pgm Cog Sci-L6</t>
  </si>
  <si>
    <t>13342</t>
  </si>
  <si>
    <t>QIIAS ISSP Cog Sci TAS</t>
  </si>
  <si>
    <t>13350</t>
  </si>
  <si>
    <t>QIIAS ISSP Cog Sci Gen Ops</t>
  </si>
  <si>
    <t>QIITL</t>
  </si>
  <si>
    <t>Interdiscipl SS Pgm Tch&amp;Lm</t>
  </si>
  <si>
    <t>QIIT6</t>
  </si>
  <si>
    <t>Interdiscipl SS Pgm Tch&amp;Lm-L6</t>
  </si>
  <si>
    <t>13406</t>
  </si>
  <si>
    <t>QIIAS ISSP Asian Studies</t>
  </si>
  <si>
    <t>13407</t>
  </si>
  <si>
    <t>QIIAS ISSP Dev Studies</t>
  </si>
  <si>
    <t>13408</t>
  </si>
  <si>
    <t>QIIAS ISSP IAS Courses</t>
  </si>
  <si>
    <t>13409</t>
  </si>
  <si>
    <t>QIIAS ISSP Latin Am Std</t>
  </si>
  <si>
    <t>13410</t>
  </si>
  <si>
    <t>QIIAS ISSP Middle East Std</t>
  </si>
  <si>
    <t>13411</t>
  </si>
  <si>
    <t>QIIAS ISSP Peace_Conflict Std</t>
  </si>
  <si>
    <t>13412</t>
  </si>
  <si>
    <t>QIIAS ISSP Political Economy</t>
  </si>
  <si>
    <t>13413</t>
  </si>
  <si>
    <t>QIIAS ISSP GPP Minor</t>
  </si>
  <si>
    <t>13419</t>
  </si>
  <si>
    <t>QIIAS ISSP TAS</t>
  </si>
  <si>
    <t>SAAMS</t>
  </si>
  <si>
    <t>African Am Studies</t>
  </si>
  <si>
    <t>SAADM</t>
  </si>
  <si>
    <t>African Am Studies Admin</t>
  </si>
  <si>
    <t>SAAD6</t>
  </si>
  <si>
    <t>African Am Studies Admin-L6</t>
  </si>
  <si>
    <t>13130</t>
  </si>
  <si>
    <t>SAAMS Af Am St Gen Ops</t>
  </si>
  <si>
    <t>SAATL</t>
  </si>
  <si>
    <t>African Amer Stdies Tch&amp;Lrn</t>
  </si>
  <si>
    <t>SAAT6</t>
  </si>
  <si>
    <t>African Amer Stdies Tch&amp;Lrn-L6</t>
  </si>
  <si>
    <t>13132</t>
  </si>
  <si>
    <t>SAAMS Af Am St R&amp;C</t>
  </si>
  <si>
    <t>13133</t>
  </si>
  <si>
    <t>SAAMS Temp Academic Support</t>
  </si>
  <si>
    <t>SARES</t>
  </si>
  <si>
    <t>African Am Studies Research</t>
  </si>
  <si>
    <t>SARE6</t>
  </si>
  <si>
    <t>African Am Studies Research-L6</t>
  </si>
  <si>
    <t>13131</t>
  </si>
  <si>
    <t>SAAMS Research</t>
  </si>
  <si>
    <t>SBETH</t>
  </si>
  <si>
    <t>Ethnic Studies</t>
  </si>
  <si>
    <t>SBADM</t>
  </si>
  <si>
    <t>Ethnic Studies Administration</t>
  </si>
  <si>
    <t>SBAD6</t>
  </si>
  <si>
    <t>Ethnic Studies Admin-L6</t>
  </si>
  <si>
    <t>13205</t>
  </si>
  <si>
    <t>SBETH Ethnic Studies Gen Ops</t>
  </si>
  <si>
    <t>13207</t>
  </si>
  <si>
    <t>SBETH Chicano Studies</t>
  </si>
  <si>
    <t>13209</t>
  </si>
  <si>
    <t>SBETH Asian American Studies</t>
  </si>
  <si>
    <t>13211</t>
  </si>
  <si>
    <t>SBETH Native American Studies</t>
  </si>
  <si>
    <t>SBETL</t>
  </si>
  <si>
    <t>Ethnic Studies Teach &amp; Learn</t>
  </si>
  <si>
    <t>SBET6</t>
  </si>
  <si>
    <t>Ethnic Studies Teach&amp;Learn-L6</t>
  </si>
  <si>
    <t>13208</t>
  </si>
  <si>
    <t>SBETH Reading and Composition</t>
  </si>
  <si>
    <t>13213</t>
  </si>
  <si>
    <t>SBETH Library</t>
  </si>
  <si>
    <t>13214</t>
  </si>
  <si>
    <t>SBETH Temp Academic Support</t>
  </si>
  <si>
    <t>SBRES</t>
  </si>
  <si>
    <t>Ethnic Studies Research</t>
  </si>
  <si>
    <t>SBRE6</t>
  </si>
  <si>
    <t>Ethnic Studies Research-L6</t>
  </si>
  <si>
    <t>13206</t>
  </si>
  <si>
    <t>SBETH Ethnic Studies Research</t>
  </si>
  <si>
    <t>SDDEM</t>
  </si>
  <si>
    <t>Demography</t>
  </si>
  <si>
    <t>SDADM</t>
  </si>
  <si>
    <t>Demography Administration</t>
  </si>
  <si>
    <t>SDAD6</t>
  </si>
  <si>
    <t>Demography Administration-L6</t>
  </si>
  <si>
    <t>13175</t>
  </si>
  <si>
    <t>SDDEM Demography Gen Ops</t>
  </si>
  <si>
    <t>SDDTL</t>
  </si>
  <si>
    <t>Demography Teaching &amp; Learning</t>
  </si>
  <si>
    <t>SDDT6</t>
  </si>
  <si>
    <t>Demography Tchng &amp; Lrnng-L6</t>
  </si>
  <si>
    <t>13178</t>
  </si>
  <si>
    <t>SDDEM Temp Academic Support</t>
  </si>
  <si>
    <t>SDRES</t>
  </si>
  <si>
    <t>Demography Research</t>
  </si>
  <si>
    <t>SDRE6</t>
  </si>
  <si>
    <t>Demography Research-L6</t>
  </si>
  <si>
    <t>13177</t>
  </si>
  <si>
    <t>SDDEM Research</t>
  </si>
  <si>
    <t>SECON</t>
  </si>
  <si>
    <t>Economics</t>
  </si>
  <si>
    <t>SEADM</t>
  </si>
  <si>
    <t>Economics Administration</t>
  </si>
  <si>
    <t>SEAD6</t>
  </si>
  <si>
    <t>Economics Administration-L6</t>
  </si>
  <si>
    <t>13190</t>
  </si>
  <si>
    <t>SECON Econ Gen Ops</t>
  </si>
  <si>
    <t>13199</t>
  </si>
  <si>
    <t>SECON Economic Dept Projects</t>
  </si>
  <si>
    <t>SEETL</t>
  </si>
  <si>
    <t>Economics Teaching &amp; Learning</t>
  </si>
  <si>
    <t>SEET6</t>
  </si>
  <si>
    <t>Economics Teaching&amp;Learning-L6</t>
  </si>
  <si>
    <t>13194</t>
  </si>
  <si>
    <t>SECON Temp Academic Support</t>
  </si>
  <si>
    <t>13197</t>
  </si>
  <si>
    <t>SECON Student Aid</t>
  </si>
  <si>
    <t>SERES</t>
  </si>
  <si>
    <t>Economics Research</t>
  </si>
  <si>
    <t>SERE6</t>
  </si>
  <si>
    <t>Economics Research-L6</t>
  </si>
  <si>
    <t>13191</t>
  </si>
  <si>
    <t>SECON Econometrics Lab</t>
  </si>
  <si>
    <t>13192</t>
  </si>
  <si>
    <t>SECON Research</t>
  </si>
  <si>
    <t>13195</t>
  </si>
  <si>
    <t>SECON CLE</t>
  </si>
  <si>
    <t>13196</t>
  </si>
  <si>
    <t>SECON Burch Center Funds</t>
  </si>
  <si>
    <t>13198</t>
  </si>
  <si>
    <t>SECON Center Research</t>
  </si>
  <si>
    <t>SGEOG</t>
  </si>
  <si>
    <t>Geography</t>
  </si>
  <si>
    <t>SGADM</t>
  </si>
  <si>
    <t>Geography Administration</t>
  </si>
  <si>
    <t>SGAD6</t>
  </si>
  <si>
    <t>Geography Administration-L6</t>
  </si>
  <si>
    <t>13230</t>
  </si>
  <si>
    <t>SGEOG Geography Gen Ops</t>
  </si>
  <si>
    <t>SGGTL</t>
  </si>
  <si>
    <t>Geography Teaching &amp; Learning</t>
  </si>
  <si>
    <t>SGGT6</t>
  </si>
  <si>
    <t>Geography Teaching&amp;Learning-L6</t>
  </si>
  <si>
    <t>13231</t>
  </si>
  <si>
    <t>SGEOG Computing Facility</t>
  </si>
  <si>
    <t>13233</t>
  </si>
  <si>
    <t>SGEOG Temp Academic Support</t>
  </si>
  <si>
    <t>SGRES</t>
  </si>
  <si>
    <t>Geography Research</t>
  </si>
  <si>
    <t>SGRE6</t>
  </si>
  <si>
    <t>Geography Research-L6</t>
  </si>
  <si>
    <t>13232</t>
  </si>
  <si>
    <t>SGEOG Research</t>
  </si>
  <si>
    <t>SHIST</t>
  </si>
  <si>
    <t>History</t>
  </si>
  <si>
    <t>SHADM</t>
  </si>
  <si>
    <t>History Administration</t>
  </si>
  <si>
    <t>SHAD6</t>
  </si>
  <si>
    <t>History Administration-L6</t>
  </si>
  <si>
    <t>13245</t>
  </si>
  <si>
    <t>SHIST History Gen Ops</t>
  </si>
  <si>
    <t>13249</t>
  </si>
  <si>
    <t>SHIST Student Support</t>
  </si>
  <si>
    <t>SHHTL</t>
  </si>
  <si>
    <t>History Teaching &amp; Learning</t>
  </si>
  <si>
    <t>SHHT6</t>
  </si>
  <si>
    <t>History Teaching &amp; Learning-L6</t>
  </si>
  <si>
    <t>13247</t>
  </si>
  <si>
    <t>SHIST History R&amp;C Instruction</t>
  </si>
  <si>
    <t>13248</t>
  </si>
  <si>
    <t>SHIST Temp Academic Support</t>
  </si>
  <si>
    <t>13250</t>
  </si>
  <si>
    <t>SHIST Hist Soc Sci Proj (HSSP)</t>
  </si>
  <si>
    <t>SHRES</t>
  </si>
  <si>
    <t>History Research</t>
  </si>
  <si>
    <t>SHRE6</t>
  </si>
  <si>
    <t>History Research-L6</t>
  </si>
  <si>
    <t>13246</t>
  </si>
  <si>
    <t>SHIST Research</t>
  </si>
  <si>
    <t>SISOC</t>
  </si>
  <si>
    <t>Sociology</t>
  </si>
  <si>
    <t>SIADM</t>
  </si>
  <si>
    <t>Sociology Administration</t>
  </si>
  <si>
    <t>SIAD6</t>
  </si>
  <si>
    <t>Sociology Administration-L6</t>
  </si>
  <si>
    <t>13305</t>
  </si>
  <si>
    <t>SISOC Sociology Gen Ops</t>
  </si>
  <si>
    <t>SIRES</t>
  </si>
  <si>
    <t>Sociology Research</t>
  </si>
  <si>
    <t>SIRE6</t>
  </si>
  <si>
    <t>Sociology Research-L6</t>
  </si>
  <si>
    <t>13306</t>
  </si>
  <si>
    <t>SISOC Research</t>
  </si>
  <si>
    <t>SISTL</t>
  </si>
  <si>
    <t>Sociology Teaching &amp; Learning</t>
  </si>
  <si>
    <t>SIST6</t>
  </si>
  <si>
    <t>Sociology Teaching&amp;Learning-L6</t>
  </si>
  <si>
    <t>13307</t>
  </si>
  <si>
    <t>SISOC Temp Academic Support</t>
  </si>
  <si>
    <t>13308</t>
  </si>
  <si>
    <t>SISOC Prog on Comp Stds of Soc</t>
  </si>
  <si>
    <t>SLING</t>
  </si>
  <si>
    <t>Linguistics</t>
  </si>
  <si>
    <t>SLADM</t>
  </si>
  <si>
    <t>Linguistics Administration</t>
  </si>
  <si>
    <t>SLAD6</t>
  </si>
  <si>
    <t>Linguistics Administration-L6</t>
  </si>
  <si>
    <t>13260</t>
  </si>
  <si>
    <t>SLING Linguistics Gen Ops</t>
  </si>
  <si>
    <t>SLLTL</t>
  </si>
  <si>
    <t>Linguistics Teaching&amp;Learning</t>
  </si>
  <si>
    <t>SLLT6</t>
  </si>
  <si>
    <t>Linguistics Tching &amp; Lrning-L6</t>
  </si>
  <si>
    <t>13263</t>
  </si>
  <si>
    <t>SLING Phonology Lab</t>
  </si>
  <si>
    <t>13264</t>
  </si>
  <si>
    <t>SLING Linguistics R&amp;C Instruct</t>
  </si>
  <si>
    <t>13265</t>
  </si>
  <si>
    <t>SLING Temp Academic Supptort</t>
  </si>
  <si>
    <t>SLRES</t>
  </si>
  <si>
    <t>Linguistics Research</t>
  </si>
  <si>
    <t>SLRE6</t>
  </si>
  <si>
    <t>Linguistics Research-L6</t>
  </si>
  <si>
    <t>13261</t>
  </si>
  <si>
    <t>SLING Research</t>
  </si>
  <si>
    <t>13262</t>
  </si>
  <si>
    <t>SLING SCOIL</t>
  </si>
  <si>
    <t>SPOLS</t>
  </si>
  <si>
    <t>Political Science</t>
  </si>
  <si>
    <t>SPADM</t>
  </si>
  <si>
    <t>Political Science Admin</t>
  </si>
  <si>
    <t>SPAD6</t>
  </si>
  <si>
    <t>Political Science Admin-L6</t>
  </si>
  <si>
    <t>13275</t>
  </si>
  <si>
    <t>SPOLS Poli Sc Gen Ops</t>
  </si>
  <si>
    <t>SPPTL</t>
  </si>
  <si>
    <t>Political Sci Tching &amp; Lrning</t>
  </si>
  <si>
    <t>SPPT6</t>
  </si>
  <si>
    <t>Political Sci Tching&amp;Lrning-L6</t>
  </si>
  <si>
    <t>13276</t>
  </si>
  <si>
    <t>SPOLS Computing</t>
  </si>
  <si>
    <t>13280</t>
  </si>
  <si>
    <t>SPOLS Temp Academic Support</t>
  </si>
  <si>
    <t>SPRES</t>
  </si>
  <si>
    <t>Political Science Research</t>
  </si>
  <si>
    <t>SPRE6</t>
  </si>
  <si>
    <t>Political Science Research-L6</t>
  </si>
  <si>
    <t>13279</t>
  </si>
  <si>
    <t>SPOLS Research</t>
  </si>
  <si>
    <t>SRIIS</t>
  </si>
  <si>
    <t>The Social Science Matrix</t>
  </si>
  <si>
    <t>SRII5</t>
  </si>
  <si>
    <t>The Social Science Matrix-L5</t>
  </si>
  <si>
    <t>SRII6</t>
  </si>
  <si>
    <t>The Social Science Matrix-L6</t>
  </si>
  <si>
    <t>20980</t>
  </si>
  <si>
    <t>SRIIS Matrix Administration</t>
  </si>
  <si>
    <t>20981</t>
  </si>
  <si>
    <t>SRIIS Matrix Research and Prog</t>
  </si>
  <si>
    <t>24350</t>
  </si>
  <si>
    <t>SRIIS IBER Projects</t>
  </si>
  <si>
    <t>24365</t>
  </si>
  <si>
    <t>SRIIS Adm Central Ops</t>
  </si>
  <si>
    <t>24375</t>
  </si>
  <si>
    <t>SRIIS Fung Center on Risk Mgmt</t>
  </si>
  <si>
    <t>24376</t>
  </si>
  <si>
    <t>SRIIS XLAB Subject Funds</t>
  </si>
  <si>
    <t>24378</t>
  </si>
  <si>
    <t>SRIIS CEGA Research Grants</t>
  </si>
  <si>
    <t>24379</t>
  </si>
  <si>
    <t>SRIIS Berkeley Population Ctr</t>
  </si>
  <si>
    <t>24382</t>
  </si>
  <si>
    <t>SRIIS CEDA</t>
  </si>
  <si>
    <t>24383</t>
  </si>
  <si>
    <t>SRIIS Res Econometrics Lab</t>
  </si>
  <si>
    <t>24384</t>
  </si>
  <si>
    <t>SRIIS Ctr Regulatory Policy</t>
  </si>
  <si>
    <t>24386</t>
  </si>
  <si>
    <t>SRIIS XLAB</t>
  </si>
  <si>
    <t>24387</t>
  </si>
  <si>
    <t>SRIIS Res Other Research</t>
  </si>
  <si>
    <t>24396</t>
  </si>
  <si>
    <t>SRIIS CHR Research Grants</t>
  </si>
  <si>
    <t>24397</t>
  </si>
  <si>
    <t>SRIIS Competition Policy Ctr</t>
  </si>
  <si>
    <t>24398</t>
  </si>
  <si>
    <t>SRIIS CEGA Operations</t>
  </si>
  <si>
    <t>31450</t>
  </si>
  <si>
    <t>BUGMS Global Metro Admin</t>
  </si>
  <si>
    <t>SSSSD</t>
  </si>
  <si>
    <t>Social Science Dean's Off</t>
  </si>
  <si>
    <t>SSADM</t>
  </si>
  <si>
    <t>Social Sci Dean's Office Admin</t>
  </si>
  <si>
    <t>SSAD6</t>
  </si>
  <si>
    <t>Social Sci Dean's Off Admin-L6</t>
  </si>
  <si>
    <t>13115</t>
  </si>
  <si>
    <t>SSSSD Soc Sc Dean Gen Ops</t>
  </si>
  <si>
    <t>13118</t>
  </si>
  <si>
    <t>SSSSD Salary Provisions</t>
  </si>
  <si>
    <t>13119</t>
  </si>
  <si>
    <t>SSSSD Ben Funding Pool</t>
  </si>
  <si>
    <t>13120</t>
  </si>
  <si>
    <t>SSSSD Inst Integr Soc Sciences</t>
  </si>
  <si>
    <t>SSDSS</t>
  </si>
  <si>
    <t>Social Sci Dean's Off Stdnt Sv</t>
  </si>
  <si>
    <t>13117</t>
  </si>
  <si>
    <t>SSSSD Student Diversity Off</t>
  </si>
  <si>
    <t>SSRES</t>
  </si>
  <si>
    <t>Social Sci Dean's Off Research</t>
  </si>
  <si>
    <t>SSRE6</t>
  </si>
  <si>
    <t>Social Sci Dean's Off Rsrch-L6</t>
  </si>
  <si>
    <t>13116</t>
  </si>
  <si>
    <t>SSSSD Research</t>
  </si>
  <si>
    <t>SWOME</t>
  </si>
  <si>
    <t>Gender and Women's Studies</t>
  </si>
  <si>
    <t>SWADM</t>
  </si>
  <si>
    <t>Gender &amp; Women's Studies Admin</t>
  </si>
  <si>
    <t>SWAD6</t>
  </si>
  <si>
    <t>Gender&amp;Women's Stdies Admin-L6</t>
  </si>
  <si>
    <t>13320</t>
  </si>
  <si>
    <t>SWOME Gen &amp; Women's St Gen Ops</t>
  </si>
  <si>
    <t>SWRES</t>
  </si>
  <si>
    <t>Gender &amp; Women's Studies Rsrch</t>
  </si>
  <si>
    <t>SWRE6</t>
  </si>
  <si>
    <t>Gender&amp;Women's Stdies Rsrch-L6</t>
  </si>
  <si>
    <t>13321</t>
  </si>
  <si>
    <t>SWOME Research</t>
  </si>
  <si>
    <t>SWWTL</t>
  </si>
  <si>
    <t>Gender&amp;Women's Stdies Tch&amp;Lrn</t>
  </si>
  <si>
    <t>SWWT6</t>
  </si>
  <si>
    <t>Gender&amp;Women's Stds Tch&amp;Lrn-L6</t>
  </si>
  <si>
    <t>13322</t>
  </si>
  <si>
    <t>SWOME Temp Academic Support</t>
  </si>
  <si>
    <t>13323</t>
  </si>
  <si>
    <t>SWOME R&amp;C Funding</t>
  </si>
  <si>
    <t>SYPSY</t>
  </si>
  <si>
    <t>Psychology</t>
  </si>
  <si>
    <t>SYADM</t>
  </si>
  <si>
    <t>Psychology Administration</t>
  </si>
  <si>
    <t>SYAD6</t>
  </si>
  <si>
    <t>Psychology Administration-L6</t>
  </si>
  <si>
    <t>13290</t>
  </si>
  <si>
    <t>SYPSY Psych Gen Ops</t>
  </si>
  <si>
    <t>13294</t>
  </si>
  <si>
    <t>SYPSY Faculty Academic Sal</t>
  </si>
  <si>
    <t>SYPSS</t>
  </si>
  <si>
    <t>Psychology Student Support</t>
  </si>
  <si>
    <t>13295</t>
  </si>
  <si>
    <t>SYPSY Student Support</t>
  </si>
  <si>
    <t>SYPTL</t>
  </si>
  <si>
    <t>Psychology Teaching &amp; Learning</t>
  </si>
  <si>
    <t>SYPT6</t>
  </si>
  <si>
    <t>Psychology Tching &amp; Lrning-L6</t>
  </si>
  <si>
    <t>13293</t>
  </si>
  <si>
    <t>SYPSY Temp Academic Support</t>
  </si>
  <si>
    <t>SYRES</t>
  </si>
  <si>
    <t>Psychology Research</t>
  </si>
  <si>
    <t>SYRE6</t>
  </si>
  <si>
    <t>Psychology Research-L6</t>
  </si>
  <si>
    <t>13291</t>
  </si>
  <si>
    <t>SYPSY Research</t>
  </si>
  <si>
    <t>SYRSV</t>
  </si>
  <si>
    <t>Psychology Recharge_Services</t>
  </si>
  <si>
    <t>SYRS6</t>
  </si>
  <si>
    <t>Psychology Recharge_Srvices-L6</t>
  </si>
  <si>
    <t>13292</t>
  </si>
  <si>
    <t>SYPSY Clinic</t>
  </si>
  <si>
    <t>SZANT</t>
  </si>
  <si>
    <t>Anthropology</t>
  </si>
  <si>
    <t>SZADM</t>
  </si>
  <si>
    <t>Anthropology Administration</t>
  </si>
  <si>
    <t>SZAD6</t>
  </si>
  <si>
    <t>Anthropology Administration-L6</t>
  </si>
  <si>
    <t>13160</t>
  </si>
  <si>
    <t>SZANT Anthro Gen Ops</t>
  </si>
  <si>
    <t>13165</t>
  </si>
  <si>
    <t>SZANT Faculty Salaries</t>
  </si>
  <si>
    <t>SZATL</t>
  </si>
  <si>
    <t>Anthropology Tching &amp; Lrning</t>
  </si>
  <si>
    <t>SZAT6</t>
  </si>
  <si>
    <t>Anthropology Tching&amp;Lrning-L6</t>
  </si>
  <si>
    <t>13161</t>
  </si>
  <si>
    <t>SZANT Computing</t>
  </si>
  <si>
    <t>13163</t>
  </si>
  <si>
    <t>SZANT Folklore Program</t>
  </si>
  <si>
    <t>13164</t>
  </si>
  <si>
    <t>SZANT Temp Academic Support</t>
  </si>
  <si>
    <t>13166</t>
  </si>
  <si>
    <t>SZANT Anthro R&amp;C Instruction</t>
  </si>
  <si>
    <t>SZRES</t>
  </si>
  <si>
    <t>Anthropology Research</t>
  </si>
  <si>
    <t>SZRE6</t>
  </si>
  <si>
    <t>Anthropology Research-L6</t>
  </si>
  <si>
    <t>13162</t>
  </si>
  <si>
    <t>SZANT Research</t>
  </si>
  <si>
    <t>LS1UI</t>
  </si>
  <si>
    <t>L&amp;S Undergraduate Division</t>
  </si>
  <si>
    <t>QBUDL</t>
  </si>
  <si>
    <t>Undergrad Div Dean's Office</t>
  </si>
  <si>
    <t>QBADM</t>
  </si>
  <si>
    <t>Undergrad Div Dean's Off Admin</t>
  </si>
  <si>
    <t>QBAD6</t>
  </si>
  <si>
    <t>Undrgrd Div Dean's Off Admn-L6</t>
  </si>
  <si>
    <t>12091</t>
  </si>
  <si>
    <t>QBUDL Collegiums</t>
  </si>
  <si>
    <t>13330</t>
  </si>
  <si>
    <t>QBUDL General Ops</t>
  </si>
  <si>
    <t>13331</t>
  </si>
  <si>
    <t>QBUDL Salary Provisions</t>
  </si>
  <si>
    <t>13332</t>
  </si>
  <si>
    <t>QBUDL Administration</t>
  </si>
  <si>
    <t>13336</t>
  </si>
  <si>
    <t>QBUDL Undergrad Div Benefits</t>
  </si>
  <si>
    <t>QCADV</t>
  </si>
  <si>
    <t>L&amp;S Undergraduate Advising</t>
  </si>
  <si>
    <t>QCADM</t>
  </si>
  <si>
    <t>L&amp;S Undergraduate Advising Adm</t>
  </si>
  <si>
    <t>QCAD6</t>
  </si>
  <si>
    <t>L&amp;S Undergraduate Advsg Adm-L6</t>
  </si>
  <si>
    <t>12100</t>
  </si>
  <si>
    <t>QCADV Gen Ops</t>
  </si>
  <si>
    <t>12101</t>
  </si>
  <si>
    <t>QCADV Computing Svs</t>
  </si>
  <si>
    <t>12102</t>
  </si>
  <si>
    <t>QCADV Peer Advising</t>
  </si>
  <si>
    <t>QHUIS</t>
  </si>
  <si>
    <t>Undergrad Interdisc Studies</t>
  </si>
  <si>
    <t>QHADM</t>
  </si>
  <si>
    <t>Undrgrd Intrdisc Stdies Adm</t>
  </si>
  <si>
    <t>QHAD6</t>
  </si>
  <si>
    <t>Undrgrd Intrdisc Stdies Adm-L6</t>
  </si>
  <si>
    <t>13339</t>
  </si>
  <si>
    <t>QHUIS TP UGIS Gen Ops</t>
  </si>
  <si>
    <t>QHUTL</t>
  </si>
  <si>
    <t>Undgrd Itdsc Stdies Tch &amp; Lrn</t>
  </si>
  <si>
    <t>QHUT6</t>
  </si>
  <si>
    <t>Undgrd Itdsc Stdies Tch&amp;Lrn-L6</t>
  </si>
  <si>
    <t>13337</t>
  </si>
  <si>
    <t>QHUIS Discovery Courses</t>
  </si>
  <si>
    <t>13338</t>
  </si>
  <si>
    <t>QHUIS UGIS Courses</t>
  </si>
  <si>
    <t>13341</t>
  </si>
  <si>
    <t>QHUIS TP Am Studies</t>
  </si>
  <si>
    <t>13343</t>
  </si>
  <si>
    <t>QHUIS TP Dean of UG Education</t>
  </si>
  <si>
    <t>13345</t>
  </si>
  <si>
    <t>QHUIS TP Freshman Seminars</t>
  </si>
  <si>
    <t>13346</t>
  </si>
  <si>
    <t>QHUIS TP ID Studies Field Maj</t>
  </si>
  <si>
    <t>13347</t>
  </si>
  <si>
    <t>AVAILABLE FOR USE</t>
  </si>
  <si>
    <t>13348</t>
  </si>
  <si>
    <t>QHUIS Media Studies</t>
  </si>
  <si>
    <t>13349</t>
  </si>
  <si>
    <t>QHUIS TP Religious Studies</t>
  </si>
  <si>
    <t>QKCWP</t>
  </si>
  <si>
    <t>College Writing Programs</t>
  </si>
  <si>
    <t>QKWTL</t>
  </si>
  <si>
    <t>College Wrtng Prgms Tch &amp; Lrn</t>
  </si>
  <si>
    <t>QKWT6</t>
  </si>
  <si>
    <t>College Wrtng Prgms Tch&amp;Lrn-L6</t>
  </si>
  <si>
    <t>13431</t>
  </si>
  <si>
    <t>QKCWP CWP Gen Ops</t>
  </si>
  <si>
    <t>QLROT</t>
  </si>
  <si>
    <t>ROTC Military Affairs</t>
  </si>
  <si>
    <t>QLADM</t>
  </si>
  <si>
    <t>ROTC Mltry Affrs Prgms Admin</t>
  </si>
  <si>
    <t>QLAD6</t>
  </si>
  <si>
    <t>ROTC Mltry Affrs Pgms Adm-L6</t>
  </si>
  <si>
    <t>13445</t>
  </si>
  <si>
    <t>QLROT ROTC MA Gen Oper</t>
  </si>
  <si>
    <t>QLRTL</t>
  </si>
  <si>
    <t>ROTC Mltry Affrs Prgms Tch&amp;Lrn</t>
  </si>
  <si>
    <t>QLRT6</t>
  </si>
  <si>
    <t>ROTC Mtry Affs Pgm Tch&amp;Lrn-L6</t>
  </si>
  <si>
    <t>13447</t>
  </si>
  <si>
    <t>QLROT ROTC Aerospace Studies</t>
  </si>
  <si>
    <t>13448</t>
  </si>
  <si>
    <t>QLROT ROTC Military Science</t>
  </si>
  <si>
    <t>13449</t>
  </si>
  <si>
    <t>QLROT ROTC Naval Science</t>
  </si>
  <si>
    <t>QMRES</t>
  </si>
  <si>
    <t>Off of Undergraduate Research</t>
  </si>
  <si>
    <t>QMRTL</t>
  </si>
  <si>
    <t>Off Udrgrd Rsrch Teach &amp; Learn</t>
  </si>
  <si>
    <t>QMRT6</t>
  </si>
  <si>
    <t>Off Udrgrd Rsrch Teach &amp; Lr-L6</t>
  </si>
  <si>
    <t>13357</t>
  </si>
  <si>
    <t>QMRES UCDC Gen Ops</t>
  </si>
  <si>
    <t>13385</t>
  </si>
  <si>
    <t>QMRES SO Schshp Gen Ops</t>
  </si>
  <si>
    <t>13400</t>
  </si>
  <si>
    <t>QMRES UG Res Gen Ops</t>
  </si>
  <si>
    <t>13401</t>
  </si>
  <si>
    <t>QMRES UG Res Computing</t>
  </si>
  <si>
    <t>13402</t>
  </si>
  <si>
    <t>QMRES UG Res URAP</t>
  </si>
  <si>
    <t>13403</t>
  </si>
  <si>
    <t>QMRES UG Res Haas Scholars</t>
  </si>
  <si>
    <t>OACAD</t>
  </si>
  <si>
    <t>Other Academic</t>
  </si>
  <si>
    <t>ACADS</t>
  </si>
  <si>
    <t>Academic Senate</t>
  </si>
  <si>
    <t>KGACS</t>
  </si>
  <si>
    <t>KGAC5</t>
  </si>
  <si>
    <t>Academic Senate-L5</t>
  </si>
  <si>
    <t>KGAC6</t>
  </si>
  <si>
    <t>Academic Senate-L6</t>
  </si>
  <si>
    <t>10160</t>
  </si>
  <si>
    <t>KGACS Acad Senate Ops</t>
  </si>
  <si>
    <t>10163</t>
  </si>
  <si>
    <t>KGACS COR Research</t>
  </si>
  <si>
    <t>10164</t>
  </si>
  <si>
    <t>KGACS Acad Sen Compensation</t>
  </si>
  <si>
    <t>10166</t>
  </si>
  <si>
    <t>KGACS Salary Provisions</t>
  </si>
  <si>
    <t>EVCP3</t>
  </si>
  <si>
    <t>Academic Core</t>
  </si>
  <si>
    <t>DSDDO</t>
  </si>
  <si>
    <t>Data Science</t>
  </si>
  <si>
    <t>DSOPS</t>
  </si>
  <si>
    <t>Data Sci Dean Ofc Ops-L5</t>
  </si>
  <si>
    <t>DSOP6</t>
  </si>
  <si>
    <t>Data Sci Dean Ofc Ops-L6</t>
  </si>
  <si>
    <t>30766</t>
  </si>
  <si>
    <t>DSDDO Data Sci Admin and Ops</t>
  </si>
  <si>
    <t>30767</t>
  </si>
  <si>
    <t>DSDDO TAS</t>
  </si>
  <si>
    <t>KAEVC</t>
  </si>
  <si>
    <t>Exec Vice Chanc &amp; Prov Dept</t>
  </si>
  <si>
    <t>KAEV5</t>
  </si>
  <si>
    <t>Exec Vice Chanc &amp; Prov Dept-L5</t>
  </si>
  <si>
    <t>KAEV6</t>
  </si>
  <si>
    <t>Exec Vice Chanc &amp; Prov Dept-L6</t>
  </si>
  <si>
    <t>10135</t>
  </si>
  <si>
    <t>KAEVC Immed Off GenOps</t>
  </si>
  <si>
    <t>10141</t>
  </si>
  <si>
    <t>KAEVC Salary Provisions</t>
  </si>
  <si>
    <t>OT1VP</t>
  </si>
  <si>
    <t>Office for the Faculty</t>
  </si>
  <si>
    <t>EOVPI</t>
  </si>
  <si>
    <t>Faculty Immediate Office</t>
  </si>
  <si>
    <t>EOVP5</t>
  </si>
  <si>
    <t>Faculty Immediate Office-L5</t>
  </si>
  <si>
    <t>EOVP6</t>
  </si>
  <si>
    <t>Faculty Immediate Office-L6</t>
  </si>
  <si>
    <t>10140</t>
  </si>
  <si>
    <t>EOVPI Regents Jr Fac Flwshp</t>
  </si>
  <si>
    <t>15250</t>
  </si>
  <si>
    <t>EOVPI Faculty Immed Office</t>
  </si>
  <si>
    <t>15251</t>
  </si>
  <si>
    <t>EOVPI Dean Searches</t>
  </si>
  <si>
    <t>15252</t>
  </si>
  <si>
    <t>EOVPI Rgts Profshps &amp; Lectshps</t>
  </si>
  <si>
    <t>15253</t>
  </si>
  <si>
    <t>EOVPI Faculty Awards</t>
  </si>
  <si>
    <t>15254</t>
  </si>
  <si>
    <t>EOVPI Salary Provisions</t>
  </si>
  <si>
    <t>15280</t>
  </si>
  <si>
    <t>EOVPI Acad Complnc &amp; Disablty</t>
  </si>
  <si>
    <t>31321</t>
  </si>
  <si>
    <t>KAEVC HHMI</t>
  </si>
  <si>
    <t>EPAPO</t>
  </si>
  <si>
    <t>Academic Personnel Office</t>
  </si>
  <si>
    <t>EPAP5</t>
  </si>
  <si>
    <t>Academic Personnel Office-L5</t>
  </si>
  <si>
    <t>EPAP6</t>
  </si>
  <si>
    <t>Academic Personnel Office-L6</t>
  </si>
  <si>
    <t>15265</t>
  </si>
  <si>
    <t>EPAPO Acad Personnel Gen Ops</t>
  </si>
  <si>
    <t>15266</t>
  </si>
  <si>
    <t>EPAPO Unit 18 Prof Dev Fund</t>
  </si>
  <si>
    <t>ERFEO</t>
  </si>
  <si>
    <t>Faculty Equity &amp; WelfareRetOfc</t>
  </si>
  <si>
    <t>ERFE5</t>
  </si>
  <si>
    <t>Faculty Equity &amp; WelfareOfc-L5</t>
  </si>
  <si>
    <t>ERFE6</t>
  </si>
  <si>
    <t>Faculty Equity &amp; WelfareOfc-L6</t>
  </si>
  <si>
    <t>15295</t>
  </si>
  <si>
    <t>ERFEO Fac Equity Off Gen Ops</t>
  </si>
  <si>
    <t>15296</t>
  </si>
  <si>
    <t>ERFEO Jr Faculty Mentor Prog</t>
  </si>
  <si>
    <t>15297</t>
  </si>
  <si>
    <t>ERFEO Career Dvpmt Grants</t>
  </si>
  <si>
    <t>ERRET</t>
  </si>
  <si>
    <t>UC Berkeley Retirement Center</t>
  </si>
  <si>
    <t>ERRE6</t>
  </si>
  <si>
    <t>UC Berkeley Retirement Ctr-L6</t>
  </si>
  <si>
    <t>15325</t>
  </si>
  <si>
    <t>ERFEO Retirement Ctr Gen Ops</t>
  </si>
  <si>
    <t>15326</t>
  </si>
  <si>
    <t>ERFEO Programs and Activities</t>
  </si>
  <si>
    <t>15329</t>
  </si>
  <si>
    <t>ERFEO Emeriti Association</t>
  </si>
  <si>
    <t>15330</t>
  </si>
  <si>
    <t>ERFEO Retiree's Association</t>
  </si>
  <si>
    <t>SAFP3</t>
  </si>
  <si>
    <t>Strategic Acad and Fac Plan</t>
  </si>
  <si>
    <t>BKSAF</t>
  </si>
  <si>
    <t>SAFP Admin_Operations</t>
  </si>
  <si>
    <t>BKAPR</t>
  </si>
  <si>
    <t>SAFP Academic Program Rev</t>
  </si>
  <si>
    <t>BKAP6</t>
  </si>
  <si>
    <t>SAFP Academic Program Rev-L6</t>
  </si>
  <si>
    <t>30742</t>
  </si>
  <si>
    <t>BKSAF Program Reviews</t>
  </si>
  <si>
    <t>BKFAC</t>
  </si>
  <si>
    <t>SAFP Facilities</t>
  </si>
  <si>
    <t>BKFA6</t>
  </si>
  <si>
    <t>SAFP Facilities-L6</t>
  </si>
  <si>
    <t>30743</t>
  </si>
  <si>
    <t>BKSAF Facilities-Related Proj</t>
  </si>
  <si>
    <t>BKSAO</t>
  </si>
  <si>
    <t>SAFP Immediate Office</t>
  </si>
  <si>
    <t>BKSA6</t>
  </si>
  <si>
    <t>SAFP Immediate Office-L6</t>
  </si>
  <si>
    <t>30745</t>
  </si>
  <si>
    <t>BKSAF SAFP Salary Provisions</t>
  </si>
  <si>
    <t>30746</t>
  </si>
  <si>
    <t>BKSAF SAFP Immediate Office</t>
  </si>
  <si>
    <t>BKSAP</t>
  </si>
  <si>
    <t>SAFP Strategic Academic Plan</t>
  </si>
  <si>
    <t>BKSP6</t>
  </si>
  <si>
    <t>SAFP Strategic AcademicPlan-L6</t>
  </si>
  <si>
    <t>30744</t>
  </si>
  <si>
    <t>BKSAF Strategic Academic Plan</t>
  </si>
  <si>
    <t>BTCNM</t>
  </si>
  <si>
    <t>Center for New Media</t>
  </si>
  <si>
    <t>BTCN5</t>
  </si>
  <si>
    <t>Center for New Media-L5</t>
  </si>
  <si>
    <t>BTCN6</t>
  </si>
  <si>
    <t>Center for New Media-L6</t>
  </si>
  <si>
    <t>31470</t>
  </si>
  <si>
    <t>BTCNM New Media Administration</t>
  </si>
  <si>
    <t>31471</t>
  </si>
  <si>
    <t>BTCNM New Media Research</t>
  </si>
  <si>
    <t>31472</t>
  </si>
  <si>
    <t>BTCNM New Media Academics</t>
  </si>
  <si>
    <t>31473</t>
  </si>
  <si>
    <t>BTCNM New Media Programming</t>
  </si>
  <si>
    <t>KIVEO</t>
  </si>
  <si>
    <t>Global Engagement OfC_GEO</t>
  </si>
  <si>
    <t>KIVE5</t>
  </si>
  <si>
    <t>Global Engagement OfC_GEO-L5</t>
  </si>
  <si>
    <t>KIVE6</t>
  </si>
  <si>
    <t>Global Engagement OfC_GEO-L6</t>
  </si>
  <si>
    <t>14298</t>
  </si>
  <si>
    <t>KIVEO Global Engagement Office</t>
  </si>
  <si>
    <t>SSALL</t>
  </si>
  <si>
    <t>Summer Sessn, Study Abrd, OLLI</t>
  </si>
  <si>
    <t>EWSUM</t>
  </si>
  <si>
    <t>Summer Sessions &amp; Study Abroad</t>
  </si>
  <si>
    <t>EW1IP</t>
  </si>
  <si>
    <t>Stdy Abroad &amp; Intl Programs</t>
  </si>
  <si>
    <t>EWADV</t>
  </si>
  <si>
    <t>Study Abroad Advising</t>
  </si>
  <si>
    <t>15590</t>
  </si>
  <si>
    <t>EWSUM Study Abroad Advising</t>
  </si>
  <si>
    <t>EWDIR</t>
  </si>
  <si>
    <t>Study Abroad Director</t>
  </si>
  <si>
    <t>15357</t>
  </si>
  <si>
    <t>EWSUM Study Abroad Admin</t>
  </si>
  <si>
    <t>15659</t>
  </si>
  <si>
    <t>EWSUM Study Abroad Intl Affil</t>
  </si>
  <si>
    <t>EWSAP</t>
  </si>
  <si>
    <t>Study Abroad Programs</t>
  </si>
  <si>
    <t>15595</t>
  </si>
  <si>
    <t>EWSUM Study Abroad Program</t>
  </si>
  <si>
    <t>EWADM</t>
  </si>
  <si>
    <t>Summer Sess &amp; Study Abroad Adm</t>
  </si>
  <si>
    <t>EWAD6</t>
  </si>
  <si>
    <t>Sum Sess &amp; Study Abroad Adm-L6</t>
  </si>
  <si>
    <t>15356</t>
  </si>
  <si>
    <t>EWSUM Ad Dean's Admin</t>
  </si>
  <si>
    <t>15358</t>
  </si>
  <si>
    <t>EWSUM Ad Business Services</t>
  </si>
  <si>
    <t>15359</t>
  </si>
  <si>
    <t>EWSUM Ad Marketing</t>
  </si>
  <si>
    <t>15360</t>
  </si>
  <si>
    <t>EWSUM Fundraising</t>
  </si>
  <si>
    <t>15361</t>
  </si>
  <si>
    <t>EWSUM Ad Computing Services</t>
  </si>
  <si>
    <t>15364</t>
  </si>
  <si>
    <t>EWSUM Campus Support</t>
  </si>
  <si>
    <t>15390</t>
  </si>
  <si>
    <t>EWSUM Summer Waivers</t>
  </si>
  <si>
    <t>EWINS</t>
  </si>
  <si>
    <t>Summer Instruction</t>
  </si>
  <si>
    <t>EWIN6</t>
  </si>
  <si>
    <t>Summer Instruction-L6</t>
  </si>
  <si>
    <t>15401</t>
  </si>
  <si>
    <t>EWSUM Landscape Architecture</t>
  </si>
  <si>
    <t>15410</t>
  </si>
  <si>
    <t>EWSUM Instr Afr American Std</t>
  </si>
  <si>
    <t>15411</t>
  </si>
  <si>
    <t>EWSUM Instr Anthropology</t>
  </si>
  <si>
    <t>15412</t>
  </si>
  <si>
    <t>EWSUM Instr Art History</t>
  </si>
  <si>
    <t>15413</t>
  </si>
  <si>
    <t>EWSUM Instr Astronomy</t>
  </si>
  <si>
    <t>15414</t>
  </si>
  <si>
    <t>EWSUM Instr Business Amin</t>
  </si>
  <si>
    <t>15415</t>
  </si>
  <si>
    <t>EWSUM Instr Chemistry</t>
  </si>
  <si>
    <t>15416</t>
  </si>
  <si>
    <t>EWSUM Instr City &amp; Regnl Plng</t>
  </si>
  <si>
    <t>15417</t>
  </si>
  <si>
    <t>EWSUM Instr Coll Writing Prog</t>
  </si>
  <si>
    <t>15418</t>
  </si>
  <si>
    <t>EWSUM Instr Comp Lit</t>
  </si>
  <si>
    <t>15419</t>
  </si>
  <si>
    <t>EWSUM Instr E Asian Lang</t>
  </si>
  <si>
    <t>15420</t>
  </si>
  <si>
    <t>EWSUM Instr Economics</t>
  </si>
  <si>
    <t>15421</t>
  </si>
  <si>
    <t>EWSUM Instr Education</t>
  </si>
  <si>
    <t>15422</t>
  </si>
  <si>
    <t>EWSUM Instr Engineering</t>
  </si>
  <si>
    <t>15423</t>
  </si>
  <si>
    <t>EWSUM Instr English</t>
  </si>
  <si>
    <t>15424</t>
  </si>
  <si>
    <t>EWSUM Instr CED Architecture</t>
  </si>
  <si>
    <t>15426</t>
  </si>
  <si>
    <t>EWSUM Instr French</t>
  </si>
  <si>
    <t>15427</t>
  </si>
  <si>
    <t>EWSUM Instr Geography</t>
  </si>
  <si>
    <t>15428</t>
  </si>
  <si>
    <t>EWSUM Instr Earth &amp; Planet Sci</t>
  </si>
  <si>
    <t>15429</t>
  </si>
  <si>
    <t>EWSUM Instr Hlth &amp; Med Sci</t>
  </si>
  <si>
    <t>15430</t>
  </si>
  <si>
    <t>EWSUM Instr History</t>
  </si>
  <si>
    <t>15432</t>
  </si>
  <si>
    <t>EWSUM Instr School of Infor</t>
  </si>
  <si>
    <t>15433</t>
  </si>
  <si>
    <t>EWSUM Instr Integrative Biol</t>
  </si>
  <si>
    <t>15434</t>
  </si>
  <si>
    <t>EWSUM Instr Int'l &amp; Area Studi</t>
  </si>
  <si>
    <t>15435</t>
  </si>
  <si>
    <t>EWSUM Instr Legal Studies</t>
  </si>
  <si>
    <t>15436</t>
  </si>
  <si>
    <t>EWSUM Instr Linguistics</t>
  </si>
  <si>
    <t>15437</t>
  </si>
  <si>
    <t>EWSUM Instr Mathematics</t>
  </si>
  <si>
    <t>15438</t>
  </si>
  <si>
    <t>EWSUM Instr Music</t>
  </si>
  <si>
    <t>15439</t>
  </si>
  <si>
    <t>EWSUM Instr Near Eastern Std</t>
  </si>
  <si>
    <t>15440</t>
  </si>
  <si>
    <t>EWSUM Instr Nutritional Sci</t>
  </si>
  <si>
    <t>15441</t>
  </si>
  <si>
    <t>EWSUM Instr Optometry</t>
  </si>
  <si>
    <t>15442</t>
  </si>
  <si>
    <t>EWSUM Instr Philosophy</t>
  </si>
  <si>
    <t>15443</t>
  </si>
  <si>
    <t>EWSUM Instr Physics</t>
  </si>
  <si>
    <t>15444</t>
  </si>
  <si>
    <t>EWSUM Instr Political Science</t>
  </si>
  <si>
    <t>15445</t>
  </si>
  <si>
    <t>EWSUM Instr Psychology</t>
  </si>
  <si>
    <t>15446</t>
  </si>
  <si>
    <t>EWSUM Instr Sociology</t>
  </si>
  <si>
    <t>15447</t>
  </si>
  <si>
    <t>EWSUM Instr Statistics</t>
  </si>
  <si>
    <t>15449</t>
  </si>
  <si>
    <t>EWSUM Instr Theater Arts</t>
  </si>
  <si>
    <t>15450</t>
  </si>
  <si>
    <t>EWSUM Women's Studies</t>
  </si>
  <si>
    <t>15452</t>
  </si>
  <si>
    <t>EWSUM Art Practice</t>
  </si>
  <si>
    <t>15453</t>
  </si>
  <si>
    <t>EWSUM Social Welfare</t>
  </si>
  <si>
    <t>15454</t>
  </si>
  <si>
    <t>EWSUM Physical Education</t>
  </si>
  <si>
    <t>15457</t>
  </si>
  <si>
    <t>EWSUM Instr Env Sci, Pol &amp; Mgt</t>
  </si>
  <si>
    <t>15458</t>
  </si>
  <si>
    <t>EWSUM Instr Journalism</t>
  </si>
  <si>
    <t>15460</t>
  </si>
  <si>
    <t>EWSUM Instr Public Policy</t>
  </si>
  <si>
    <t>15519</t>
  </si>
  <si>
    <t>EWSUM Summer Instr Master Acct</t>
  </si>
  <si>
    <t>15521</t>
  </si>
  <si>
    <t>EWSUM Bioengineering</t>
  </si>
  <si>
    <t>15522</t>
  </si>
  <si>
    <t>EWSUM Civil &amp; Env Eng</t>
  </si>
  <si>
    <t>15523</t>
  </si>
  <si>
    <t>EWSUM Elec Eng</t>
  </si>
  <si>
    <t>15524</t>
  </si>
  <si>
    <t>EWSUM Comp Sci</t>
  </si>
  <si>
    <t>15526</t>
  </si>
  <si>
    <t>EWSUM Ind Eng &amp; Op Res</t>
  </si>
  <si>
    <t>15527</t>
  </si>
  <si>
    <t>EWSUM Mat Sci &amp; Eng</t>
  </si>
  <si>
    <t>15528</t>
  </si>
  <si>
    <t>EWSUM Mechanical Eng</t>
  </si>
  <si>
    <t>15529</t>
  </si>
  <si>
    <t>EWSUM Nuclear Eng</t>
  </si>
  <si>
    <t>15530</t>
  </si>
  <si>
    <t>EWSUM Ocean Eng</t>
  </si>
  <si>
    <t>15531</t>
  </si>
  <si>
    <t>EWSUM Chem_Biomolecular Eng</t>
  </si>
  <si>
    <t>15535</t>
  </si>
  <si>
    <t>EWSUM I CASMA Classics</t>
  </si>
  <si>
    <t>15536</t>
  </si>
  <si>
    <t>EWSUM I CASMA SSEAS Studies</t>
  </si>
  <si>
    <t>15539</t>
  </si>
  <si>
    <t>EWSUM Energy Resource Group</t>
  </si>
  <si>
    <t>15550</t>
  </si>
  <si>
    <t>EWSUM I Eth Asian American</t>
  </si>
  <si>
    <t>15551</t>
  </si>
  <si>
    <t>EWSUM I Eth Chicano Studies</t>
  </si>
  <si>
    <t>15552</t>
  </si>
  <si>
    <t>EWSUM I Eth Ethnic Studies</t>
  </si>
  <si>
    <t>15553</t>
  </si>
  <si>
    <t>EWSUM I Eth Native Amer Std</t>
  </si>
  <si>
    <t>15565</t>
  </si>
  <si>
    <t>EWSUM I GSPA German</t>
  </si>
  <si>
    <t>15566</t>
  </si>
  <si>
    <t>EWSUM I GSPA Spanish &amp; Port</t>
  </si>
  <si>
    <t>15600</t>
  </si>
  <si>
    <t>EWSUM I ISSC Celtic Studies</t>
  </si>
  <si>
    <t>15601</t>
  </si>
  <si>
    <t>EWSUM I ISSC Italian Studies</t>
  </si>
  <si>
    <t>15602</t>
  </si>
  <si>
    <t>EWSUM I ISSC Scandinavian</t>
  </si>
  <si>
    <t>15603</t>
  </si>
  <si>
    <t>EWSUM I ISSC Slavic Languages</t>
  </si>
  <si>
    <t>15615</t>
  </si>
  <si>
    <t>EWSUM I MCB Biochem &amp; Mol Biol</t>
  </si>
  <si>
    <t>15616</t>
  </si>
  <si>
    <t>EWSUM I MCB Cell &amp; Dvpmtl Biol</t>
  </si>
  <si>
    <t>15617</t>
  </si>
  <si>
    <t>EWSUM I MCB Genetics</t>
  </si>
  <si>
    <t>15619</t>
  </si>
  <si>
    <t>EWSUM I MCB Neurobiology</t>
  </si>
  <si>
    <t>15621</t>
  </si>
  <si>
    <t>EWSUM Plant and Microbial Biol</t>
  </si>
  <si>
    <t>15630</t>
  </si>
  <si>
    <t>EWSUM I PH Dietetic</t>
  </si>
  <si>
    <t>15631</t>
  </si>
  <si>
    <t>EWSUM I PH School of Pub Hlth</t>
  </si>
  <si>
    <t>15645</t>
  </si>
  <si>
    <t>EWSUM I R&amp;F Rhetoric</t>
  </si>
  <si>
    <t>15646</t>
  </si>
  <si>
    <t>EWSUM I R&amp;F Film Studies</t>
  </si>
  <si>
    <t>15661</t>
  </si>
  <si>
    <t>EWSUM UGIS Admin</t>
  </si>
  <si>
    <t>15662</t>
  </si>
  <si>
    <t>EWSUM Digital Humanities</t>
  </si>
  <si>
    <t>UYOLI</t>
  </si>
  <si>
    <t>Osher Lifelong Learning Inst</t>
  </si>
  <si>
    <t>UYOL5</t>
  </si>
  <si>
    <t>Osher Lifelong Learng Inst-L5</t>
  </si>
  <si>
    <t>UYOL6</t>
  </si>
  <si>
    <t>Osher Lifelong Learng Inst-L6</t>
  </si>
  <si>
    <t>31490</t>
  </si>
  <si>
    <t>UYOLI OLLI General Operations</t>
  </si>
  <si>
    <t>UCLIB</t>
  </si>
  <si>
    <t>UC Library</t>
  </si>
  <si>
    <t>KPADM</t>
  </si>
  <si>
    <t>Library Administration</t>
  </si>
  <si>
    <t>KPLIA</t>
  </si>
  <si>
    <t>Univ Librarian Admin</t>
  </si>
  <si>
    <t>KPBUD</t>
  </si>
  <si>
    <t>Central Operations Budget</t>
  </si>
  <si>
    <t>15780</t>
  </si>
  <si>
    <t>KPADM General Operations</t>
  </si>
  <si>
    <t>15784</t>
  </si>
  <si>
    <t>KPADM LAUC B</t>
  </si>
  <si>
    <t>15786</t>
  </si>
  <si>
    <t>KPADM Budget Reserves</t>
  </si>
  <si>
    <t>15787</t>
  </si>
  <si>
    <t>KPADM Salary Provisions</t>
  </si>
  <si>
    <t>KPDVA</t>
  </si>
  <si>
    <t>Development &amp; Campaigns</t>
  </si>
  <si>
    <t>15820</t>
  </si>
  <si>
    <t>KPADM Development</t>
  </si>
  <si>
    <t>15821</t>
  </si>
  <si>
    <t>KPADM Campaign Funds</t>
  </si>
  <si>
    <t>KPLIO</t>
  </si>
  <si>
    <t>University Librarian Operation</t>
  </si>
  <si>
    <t>15781</t>
  </si>
  <si>
    <t>KPADM Library Human Resources</t>
  </si>
  <si>
    <t>15783</t>
  </si>
  <si>
    <t>KPADM Librarians Office</t>
  </si>
  <si>
    <t>15788</t>
  </si>
  <si>
    <t>KPADM Library Communications</t>
  </si>
  <si>
    <t>15915</t>
  </si>
  <si>
    <t>KPADM East Asian Library Admin</t>
  </si>
  <si>
    <t>KQDCS</t>
  </si>
  <si>
    <t>Digtl Initiatives &amp; Collab Svs</t>
  </si>
  <si>
    <t>KQILS</t>
  </si>
  <si>
    <t>Interlibrary Services</t>
  </si>
  <si>
    <t>KQILO</t>
  </si>
  <si>
    <t>Interlibrary Svs Operations</t>
  </si>
  <si>
    <t>15845</t>
  </si>
  <si>
    <t>KQDCS Borrowing Services</t>
  </si>
  <si>
    <t>15846</t>
  </si>
  <si>
    <t>KQDCS Lending Services</t>
  </si>
  <si>
    <t>15847</t>
  </si>
  <si>
    <t>KQDCS BAKER Services</t>
  </si>
  <si>
    <t>15848</t>
  </si>
  <si>
    <t>KQDCS ILS Administration</t>
  </si>
  <si>
    <t>KQNRS</t>
  </si>
  <si>
    <t>UC North Reg Lib Facility</t>
  </si>
  <si>
    <t>KQNRL</t>
  </si>
  <si>
    <t>Northern Reg Storage Fac</t>
  </si>
  <si>
    <t>15750</t>
  </si>
  <si>
    <t>KQDCS NRLF Operations</t>
  </si>
  <si>
    <t>15751</t>
  </si>
  <si>
    <t>KQDCS NRLF Revenue</t>
  </si>
  <si>
    <t>KQTEC</t>
  </si>
  <si>
    <t>LIB Library Technologies</t>
  </si>
  <si>
    <t>KQLSO</t>
  </si>
  <si>
    <t>Library Systems Operations</t>
  </si>
  <si>
    <t>15765</t>
  </si>
  <si>
    <t>KQDCS Systems</t>
  </si>
  <si>
    <t>15766</t>
  </si>
  <si>
    <t>KQDCS Cerf</t>
  </si>
  <si>
    <t>15767</t>
  </si>
  <si>
    <t>KQDCS Systems Administration</t>
  </si>
  <si>
    <t>15886</t>
  </si>
  <si>
    <t>KQDCS Cataloging</t>
  </si>
  <si>
    <t>15955</t>
  </si>
  <si>
    <t>KQDCS Digital Image Lab</t>
  </si>
  <si>
    <t>KRCFO</t>
  </si>
  <si>
    <t>Library Finance and Operations</t>
  </si>
  <si>
    <t>KRCAS</t>
  </si>
  <si>
    <t>LIB Central Admin Svs</t>
  </si>
  <si>
    <t>KRBUS</t>
  </si>
  <si>
    <t>Library Business Services</t>
  </si>
  <si>
    <t>15785</t>
  </si>
  <si>
    <t>KRCFO Public Copier Rebates</t>
  </si>
  <si>
    <t>15795</t>
  </si>
  <si>
    <t>KRCFO Business Servcs Ops</t>
  </si>
  <si>
    <t>15796</t>
  </si>
  <si>
    <t>KRCFO Central Supplies</t>
  </si>
  <si>
    <t>KRFAC</t>
  </si>
  <si>
    <t>Facilities Security &amp; Mail Svs</t>
  </si>
  <si>
    <t>15811</t>
  </si>
  <si>
    <t>KRCFO Facilities</t>
  </si>
  <si>
    <t>15812</t>
  </si>
  <si>
    <t>KRCFO Security</t>
  </si>
  <si>
    <t>15887</t>
  </si>
  <si>
    <t>KRCFO Transportation_Mail Svcs</t>
  </si>
  <si>
    <t>KRLDO</t>
  </si>
  <si>
    <t>Library Design Operations</t>
  </si>
  <si>
    <t>15810</t>
  </si>
  <si>
    <t>KRCFO Library Design&amp;Exhibits</t>
  </si>
  <si>
    <t>KSBAN</t>
  </si>
  <si>
    <t>BANCROFT LIBRARY ADMIN</t>
  </si>
  <si>
    <t>KSBAA</t>
  </si>
  <si>
    <t>Bancroft Administration</t>
  </si>
  <si>
    <t>KSBLO</t>
  </si>
  <si>
    <t>Bancroft Library Operations</t>
  </si>
  <si>
    <t>15900</t>
  </si>
  <si>
    <t>KSBAN Bancroft Admin</t>
  </si>
  <si>
    <t>15903</t>
  </si>
  <si>
    <t>KSBAN Bancroft Public Svcs</t>
  </si>
  <si>
    <t>15904</t>
  </si>
  <si>
    <t>KSBAN Bancroft Tech Serv</t>
  </si>
  <si>
    <t>15905</t>
  </si>
  <si>
    <t>KSBAN Mark Twain</t>
  </si>
  <si>
    <t>15907</t>
  </si>
  <si>
    <t>KSBAN University Archives</t>
  </si>
  <si>
    <t>KSCTP</t>
  </si>
  <si>
    <t>Center Tebtunis Papyri</t>
  </si>
  <si>
    <t>15909</t>
  </si>
  <si>
    <t>KSBAN Ctr Tebtunis Papyri</t>
  </si>
  <si>
    <t>31040</t>
  </si>
  <si>
    <t>KSBAN General Ops</t>
  </si>
  <si>
    <t>31041</t>
  </si>
  <si>
    <t>KSBAN Research</t>
  </si>
  <si>
    <t>KSROH</t>
  </si>
  <si>
    <t>Regional Oral History</t>
  </si>
  <si>
    <t>15901</t>
  </si>
  <si>
    <t>KSBAN Reg Oral Hist</t>
  </si>
  <si>
    <t>15908</t>
  </si>
  <si>
    <t>KSBAN Social Movement</t>
  </si>
  <si>
    <t>15910</t>
  </si>
  <si>
    <t>KSBAN Biotechnology</t>
  </si>
  <si>
    <t>15911</t>
  </si>
  <si>
    <t>KSBAN University/History</t>
  </si>
  <si>
    <t>15912</t>
  </si>
  <si>
    <t>KSBAN Community/Arts/Lit</t>
  </si>
  <si>
    <t>15913</t>
  </si>
  <si>
    <t>KSBAN Politics/Government</t>
  </si>
  <si>
    <t>15914</t>
  </si>
  <si>
    <t>KSBAN Food and Wine in Cal</t>
  </si>
  <si>
    <t>KTEDU</t>
  </si>
  <si>
    <t>Ed Initiatives &amp;User Svcs</t>
  </si>
  <si>
    <t>KTAHM</t>
  </si>
  <si>
    <t>Arts &amp; Humanities</t>
  </si>
  <si>
    <t>KTADM</t>
  </si>
  <si>
    <t>Arts &amp; Humanities Admin</t>
  </si>
  <si>
    <t>15837</t>
  </si>
  <si>
    <t>KTEDU Arts and Humanities Adm</t>
  </si>
  <si>
    <t>15838</t>
  </si>
  <si>
    <t>KTEDU Arts and Humanities Ops</t>
  </si>
  <si>
    <t>15945</t>
  </si>
  <si>
    <t>KTEDU Anthropology</t>
  </si>
  <si>
    <t>15947</t>
  </si>
  <si>
    <t>KTEDU Environmental Design</t>
  </si>
  <si>
    <t>15953</t>
  </si>
  <si>
    <t>KTEDU Music Library</t>
  </si>
  <si>
    <t>15954</t>
  </si>
  <si>
    <t>KTEDU Art History/Classics</t>
  </si>
  <si>
    <t>KTDMA</t>
  </si>
  <si>
    <t>Doe Moffitt Administration</t>
  </si>
  <si>
    <t>KTDMC</t>
  </si>
  <si>
    <t>DM Doe Moffitt Circulation</t>
  </si>
  <si>
    <t>15826</t>
  </si>
  <si>
    <t>KTEDU DM Library Cards</t>
  </si>
  <si>
    <t>15827</t>
  </si>
  <si>
    <t>KTEDU DM Library Privileges</t>
  </si>
  <si>
    <t>15863</t>
  </si>
  <si>
    <t>KTEDU Access Services Admin</t>
  </si>
  <si>
    <t>15864</t>
  </si>
  <si>
    <t>KTEDU Access Services Ops</t>
  </si>
  <si>
    <t>15865</t>
  </si>
  <si>
    <t>KTEDU Doe Circulation</t>
  </si>
  <si>
    <t>15866</t>
  </si>
  <si>
    <t>KTEDU DM Main Stacks</t>
  </si>
  <si>
    <t>15867</t>
  </si>
  <si>
    <t>KTEDU DM Reserves</t>
  </si>
  <si>
    <t>15868</t>
  </si>
  <si>
    <t>KTEDU DM Moffitt Circulation</t>
  </si>
  <si>
    <t>15870</t>
  </si>
  <si>
    <t>KTEDU DM News/Microforms</t>
  </si>
  <si>
    <t>KTDMO</t>
  </si>
  <si>
    <t>Doe Moffitt Operations</t>
  </si>
  <si>
    <t>15822</t>
  </si>
  <si>
    <t>KTEDU EDU Administration</t>
  </si>
  <si>
    <t>15823</t>
  </si>
  <si>
    <t>KTEDU EDU Operations</t>
  </si>
  <si>
    <t>15824</t>
  </si>
  <si>
    <t>KTEDU DM Doe Moffitt Admin</t>
  </si>
  <si>
    <t>15825</t>
  </si>
  <si>
    <t>KTEDU DM Visiting Scholars</t>
  </si>
  <si>
    <t>15931</t>
  </si>
  <si>
    <t>KTEDU DM Graphics Office</t>
  </si>
  <si>
    <t>KTDRC</t>
  </si>
  <si>
    <t>Collections</t>
  </si>
  <si>
    <t>15828</t>
  </si>
  <si>
    <t>KTEDU DM Morrison</t>
  </si>
  <si>
    <t>15829</t>
  </si>
  <si>
    <t>KTEDU DM South/S.East Asia</t>
  </si>
  <si>
    <t>15830</t>
  </si>
  <si>
    <t>KTEDU Internatl/Area Studies</t>
  </si>
  <si>
    <t>15831</t>
  </si>
  <si>
    <t>KTEDU DM Graduate Services</t>
  </si>
  <si>
    <t>15832</t>
  </si>
  <si>
    <t>KTEDU Research/Collections Adm</t>
  </si>
  <si>
    <t>15833</t>
  </si>
  <si>
    <t>KTEDU DM Gov't Information</t>
  </si>
  <si>
    <t>15834</t>
  </si>
  <si>
    <t>KTEDU DM Reference Services</t>
  </si>
  <si>
    <t>15835</t>
  </si>
  <si>
    <t>KTEDU DM Humanities/Soc Sci</t>
  </si>
  <si>
    <t>15836</t>
  </si>
  <si>
    <t>KTEDU DM Data Lab</t>
  </si>
  <si>
    <t>KTIUS</t>
  </si>
  <si>
    <t>Doe Moffitt Instruct &amp; Usr Svs</t>
  </si>
  <si>
    <t>15930</t>
  </si>
  <si>
    <t>KTEDU DM Instruct Admin</t>
  </si>
  <si>
    <t>15932</t>
  </si>
  <si>
    <t>KTEDU DM Media Resources</t>
  </si>
  <si>
    <t>15933</t>
  </si>
  <si>
    <t>KTEDU DM Cal Heritage</t>
  </si>
  <si>
    <t>15934</t>
  </si>
  <si>
    <t>KTEDU Instruction Admin</t>
  </si>
  <si>
    <t>15935</t>
  </si>
  <si>
    <t>KTEDU Instruction Svcs Ops</t>
  </si>
  <si>
    <t>KTSCE</t>
  </si>
  <si>
    <t>Engineering_Phys Sciences</t>
  </si>
  <si>
    <t>KTSCA</t>
  </si>
  <si>
    <t>Engineering_Phys Sciences Adm</t>
  </si>
  <si>
    <t>15971</t>
  </si>
  <si>
    <t>KTEDU Chemistry Library</t>
  </si>
  <si>
    <t>15972</t>
  </si>
  <si>
    <t>KTEDU Earth Sciences/Maps</t>
  </si>
  <si>
    <t>15973</t>
  </si>
  <si>
    <t>KTEDU Engineering</t>
  </si>
  <si>
    <t>15974</t>
  </si>
  <si>
    <t>KTEDU Math_Statistics</t>
  </si>
  <si>
    <t>15975</t>
  </si>
  <si>
    <t>KTEDU Engineer_ Phys Sci Admin</t>
  </si>
  <si>
    <t>15976</t>
  </si>
  <si>
    <t>KTEDU Physics_Astronomy</t>
  </si>
  <si>
    <t>15977</t>
  </si>
  <si>
    <t>KTEDU Engineer_Phys Sci Ops</t>
  </si>
  <si>
    <t>KTSCI</t>
  </si>
  <si>
    <t>Natural &amp; Health Sciences</t>
  </si>
  <si>
    <t>KTPUB</t>
  </si>
  <si>
    <t>Public Health Ops</t>
  </si>
  <si>
    <t>15991</t>
  </si>
  <si>
    <t>KTEDU Public Health Ops_YR 1</t>
  </si>
  <si>
    <t>15992</t>
  </si>
  <si>
    <t>KTEDU Public Health YR 2</t>
  </si>
  <si>
    <t>15993</t>
  </si>
  <si>
    <t>KTEDU Public Health YR 3</t>
  </si>
  <si>
    <t>KTSCO</t>
  </si>
  <si>
    <t>Natural_Health Sciences Ops</t>
  </si>
  <si>
    <t>15970</t>
  </si>
  <si>
    <t>KTEDU Biosciences Library</t>
  </si>
  <si>
    <t>15990</t>
  </si>
  <si>
    <t>KTEDU Optometry</t>
  </si>
  <si>
    <t>15994</t>
  </si>
  <si>
    <t>KTEDU Life_Health Sciences Adm</t>
  </si>
  <si>
    <t>15995</t>
  </si>
  <si>
    <t>KTEDU Life_Health Sciences Ops</t>
  </si>
  <si>
    <t>KTSOC</t>
  </si>
  <si>
    <t>Social Sciences</t>
  </si>
  <si>
    <t>KTBUS</t>
  </si>
  <si>
    <t>Business Library Admin</t>
  </si>
  <si>
    <t>15948</t>
  </si>
  <si>
    <t>KTEDU Business Library</t>
  </si>
  <si>
    <t>KTEDS</t>
  </si>
  <si>
    <t>Edu_Psych and Soc Welfare</t>
  </si>
  <si>
    <t>15946</t>
  </si>
  <si>
    <t>KTEDU Education/Psychology</t>
  </si>
  <si>
    <t>15949</t>
  </si>
  <si>
    <t>KTEDU Social Welfare</t>
  </si>
  <si>
    <t>KTSSA</t>
  </si>
  <si>
    <t>Social Sciences Ops</t>
  </si>
  <si>
    <t>15943</t>
  </si>
  <si>
    <t>KTEDU Social Sciences Admin</t>
  </si>
  <si>
    <t>15944</t>
  </si>
  <si>
    <t>KTEDU Social Sciences Ops</t>
  </si>
  <si>
    <t>KTUSA</t>
  </si>
  <si>
    <t>User Svcs Admin</t>
  </si>
  <si>
    <t>KTUSO</t>
  </si>
  <si>
    <t>User Services Operations</t>
  </si>
  <si>
    <t>15978</t>
  </si>
  <si>
    <t>KTEDU User Svcs Admin</t>
  </si>
  <si>
    <t>KUDCS</t>
  </si>
  <si>
    <t>Collections Services</t>
  </si>
  <si>
    <t>KUCOL</t>
  </si>
  <si>
    <t>KUCLM</t>
  </si>
  <si>
    <t>Collections Library Monos</t>
  </si>
  <si>
    <t>16030</t>
  </si>
  <si>
    <t>KUDCS Bancroft Monographs</t>
  </si>
  <si>
    <t>16085</t>
  </si>
  <si>
    <t>KUDCS Gen Library Monographs</t>
  </si>
  <si>
    <t>KUCLS</t>
  </si>
  <si>
    <t>Collections LIB Serials</t>
  </si>
  <si>
    <t>16590</t>
  </si>
  <si>
    <t>KUDCS Library Serials</t>
  </si>
  <si>
    <t>16591</t>
  </si>
  <si>
    <t>KUDCS Publ Contracts Serials</t>
  </si>
  <si>
    <t>16985</t>
  </si>
  <si>
    <t>KUDCS CDL Shared Acquisitions</t>
  </si>
  <si>
    <t>KUCSA</t>
  </si>
  <si>
    <t>Collections Svcs Ops</t>
  </si>
  <si>
    <t>KUCSO</t>
  </si>
  <si>
    <t>15885</t>
  </si>
  <si>
    <t>KUDCS Acquisitions</t>
  </si>
  <si>
    <t>15950</t>
  </si>
  <si>
    <t>KUDCS Collections Services Ops</t>
  </si>
  <si>
    <t>KUPRE</t>
  </si>
  <si>
    <t>Preservation Operations</t>
  </si>
  <si>
    <t>15952</t>
  </si>
  <si>
    <t>KUDCS Preservation</t>
  </si>
  <si>
    <t>15956</t>
  </si>
  <si>
    <t>KUDCS Microfilming</t>
  </si>
  <si>
    <t>KULBL</t>
  </si>
  <si>
    <t>UCB_LBL Administration</t>
  </si>
  <si>
    <t>KULBO</t>
  </si>
  <si>
    <t>UCB_LBL Operations-L6</t>
  </si>
  <si>
    <t>15957</t>
  </si>
  <si>
    <t>KUDCS UCB-LBL Contract</t>
  </si>
  <si>
    <t>UNEX3</t>
  </si>
  <si>
    <t>University Extension</t>
  </si>
  <si>
    <t>EXADM</t>
  </si>
  <si>
    <t>UNEX Administrative Depts</t>
  </si>
  <si>
    <t>EXCCG</t>
  </si>
  <si>
    <t>Contracts, Gifts, and Grants</t>
  </si>
  <si>
    <t>EXCC6</t>
  </si>
  <si>
    <t>Contracts, Gifts and Grants-L6</t>
  </si>
  <si>
    <t>29916</t>
  </si>
  <si>
    <t>EXADM FEDERAL C&amp;G</t>
  </si>
  <si>
    <t>29917</t>
  </si>
  <si>
    <t>EXADM STATE C&amp;G</t>
  </si>
  <si>
    <t>29918</t>
  </si>
  <si>
    <t>EXADM LOCAL GOVT C&amp;G</t>
  </si>
  <si>
    <t>29919</t>
  </si>
  <si>
    <t>EXADM OTHER SOURCES</t>
  </si>
  <si>
    <t>29920</t>
  </si>
  <si>
    <t>EXADM Private Gifts</t>
  </si>
  <si>
    <t>EXCMG</t>
  </si>
  <si>
    <t>Communications, Marketing Svcs</t>
  </si>
  <si>
    <t>EXCAT</t>
  </si>
  <si>
    <t>Unex Catalog</t>
  </si>
  <si>
    <t>29864</t>
  </si>
  <si>
    <t>EXADM MKTG SUMMER CAT EVEN</t>
  </si>
  <si>
    <t>29865</t>
  </si>
  <si>
    <t>EXADM MKTG SUMMER CAT ODD</t>
  </si>
  <si>
    <t>29866</t>
  </si>
  <si>
    <t>EXADM MKTG FALL CAT</t>
  </si>
  <si>
    <t>29867</t>
  </si>
  <si>
    <t>EXADM MKTG SPRING CAT</t>
  </si>
  <si>
    <t>EXIMC</t>
  </si>
  <si>
    <t>Unex Instl Marketing</t>
  </si>
  <si>
    <t>29862</t>
  </si>
  <si>
    <t>EXADM CMS PUBLICITY</t>
  </si>
  <si>
    <t>29863</t>
  </si>
  <si>
    <t>EXADM CMS INST ADVTG</t>
  </si>
  <si>
    <t>EXMKT</t>
  </si>
  <si>
    <t>UNEX CMS Gen OPS</t>
  </si>
  <si>
    <t>29861</t>
  </si>
  <si>
    <t>EXADM CMS GEN OPS</t>
  </si>
  <si>
    <t>EXDOG</t>
  </si>
  <si>
    <t>Deans's Office Group</t>
  </si>
  <si>
    <t>EXDO6</t>
  </si>
  <si>
    <t>Deans's Office Group-L6</t>
  </si>
  <si>
    <t>29857</t>
  </si>
  <si>
    <t>EXADM DOF GEN OPS</t>
  </si>
  <si>
    <t>29858</t>
  </si>
  <si>
    <t>EXADM DOF SPECIAL PROJ</t>
  </si>
  <si>
    <t>29859</t>
  </si>
  <si>
    <t>EXADM UNEX HOLDING ACCOUNT</t>
  </si>
  <si>
    <t>29860</t>
  </si>
  <si>
    <t>EXADM DOF HUMAN RESOURCES</t>
  </si>
  <si>
    <t>EXFSG</t>
  </si>
  <si>
    <t>Facility &amp; Scheduling Group</t>
  </si>
  <si>
    <t>EXFS6</t>
  </si>
  <si>
    <t>Facility &amp; Scheduling Group-L6</t>
  </si>
  <si>
    <t>29879</t>
  </si>
  <si>
    <t>EXADM FACL FUP</t>
  </si>
  <si>
    <t>29881</t>
  </si>
  <si>
    <t>EXADM FACIL Belmont Ctr</t>
  </si>
  <si>
    <t>29882</t>
  </si>
  <si>
    <t>EXADM FACL SFDTC CTR</t>
  </si>
  <si>
    <t>29883</t>
  </si>
  <si>
    <t>EXADM FACL Hillegas Ctr</t>
  </si>
  <si>
    <t>29888</t>
  </si>
  <si>
    <t>EXADM SF LAGUNA MOVE Proj</t>
  </si>
  <si>
    <t>29889</t>
  </si>
  <si>
    <t>EXADM SF Moma Ctr</t>
  </si>
  <si>
    <t>29890</t>
  </si>
  <si>
    <t>EXADM GBB GEN OPS</t>
  </si>
  <si>
    <t>29896</t>
  </si>
  <si>
    <t>EXADM CTR GEN OPS</t>
  </si>
  <si>
    <t>29898</t>
  </si>
  <si>
    <t>EXADM Belmont Ctr Gen Ops</t>
  </si>
  <si>
    <t>29899</t>
  </si>
  <si>
    <t>EXADM SF Moma Ctr Gen Ops</t>
  </si>
  <si>
    <t>29904</t>
  </si>
  <si>
    <t>EXADM SCHEDULING</t>
  </si>
  <si>
    <t>EXFST</t>
  </si>
  <si>
    <t>FAST Group</t>
  </si>
  <si>
    <t>EXFT6</t>
  </si>
  <si>
    <t>FAST Group-L6</t>
  </si>
  <si>
    <t>29851</t>
  </si>
  <si>
    <t>EXADM REPRO GEN OPS</t>
  </si>
  <si>
    <t>29853</t>
  </si>
  <si>
    <t>EXADM FNSV BUS OFFC GEN OPS</t>
  </si>
  <si>
    <t>29854</t>
  </si>
  <si>
    <t>EXADM FNSV CASHR OFFC GEN OPS</t>
  </si>
  <si>
    <t>29855</t>
  </si>
  <si>
    <t>EXADM Offc of DIR FINANCE ADMI</t>
  </si>
  <si>
    <t>29870</t>
  </si>
  <si>
    <t>EXADM MAIL GEN OPS</t>
  </si>
  <si>
    <t>29871</t>
  </si>
  <si>
    <t>EXADM NAVB</t>
  </si>
  <si>
    <t>29873</t>
  </si>
  <si>
    <t>EXADM CLRG CASH CLEARING</t>
  </si>
  <si>
    <t>EXISG</t>
  </si>
  <si>
    <t>Information Systems Group</t>
  </si>
  <si>
    <t>EXIS6</t>
  </si>
  <si>
    <t>Information Systems Group-L6</t>
  </si>
  <si>
    <t>29847</t>
  </si>
  <si>
    <t>EXADM C T F GEN OPS</t>
  </si>
  <si>
    <t>29848</t>
  </si>
  <si>
    <t>EXADM DATA MIGRATION</t>
  </si>
  <si>
    <t>29850</t>
  </si>
  <si>
    <t>EXADM MIS GEN OPS</t>
  </si>
  <si>
    <t>EXOTH</t>
  </si>
  <si>
    <t>Misc Revenue &amp; Expense</t>
  </si>
  <si>
    <t>EXOT6</t>
  </si>
  <si>
    <t>Misc Revenue &amp; Expense-L6</t>
  </si>
  <si>
    <t>29807</t>
  </si>
  <si>
    <t>EXADM XYRND REV/EXP ACCR</t>
  </si>
  <si>
    <t>29912</t>
  </si>
  <si>
    <t>EXADM MISC Revenue &amp; Exp</t>
  </si>
  <si>
    <t>29913</t>
  </si>
  <si>
    <t>EXADM MISC BAD DEBTS</t>
  </si>
  <si>
    <t>EXSAS</t>
  </si>
  <si>
    <t>EXSA6</t>
  </si>
  <si>
    <t>Office of the Registrar-L6</t>
  </si>
  <si>
    <t>29901</t>
  </si>
  <si>
    <t>EXADM RECORDS</t>
  </si>
  <si>
    <t>29902</t>
  </si>
  <si>
    <t>EXADM DIRECTORS OFFICE</t>
  </si>
  <si>
    <t>29903</t>
  </si>
  <si>
    <t>EXADM REGISTRATION</t>
  </si>
  <si>
    <t>HYACD</t>
  </si>
  <si>
    <t>Unex Academic Depts</t>
  </si>
  <si>
    <t>HYAIS</t>
  </si>
  <si>
    <t>Academic Indirect Support</t>
  </si>
  <si>
    <t>HYENP</t>
  </si>
  <si>
    <t>Unex-Campus Programs Dept</t>
  </si>
  <si>
    <t>29806</t>
  </si>
  <si>
    <t>HYACD CorpTrngDom&amp;IntlCtrctDpt</t>
  </si>
  <si>
    <t>29808</t>
  </si>
  <si>
    <t>HYACD SMBio Deptl</t>
  </si>
  <si>
    <t>29810</t>
  </si>
  <si>
    <t>HYACD A&amp;D Deptl</t>
  </si>
  <si>
    <t>29812</t>
  </si>
  <si>
    <t>HYACD BHS Dept</t>
  </si>
  <si>
    <t>29815</t>
  </si>
  <si>
    <t>HYACD Eng Tech &amp; Env Mgmt Dept</t>
  </si>
  <si>
    <t>29818</t>
  </si>
  <si>
    <t>HYACD Education Deptl</t>
  </si>
  <si>
    <t>29821</t>
  </si>
  <si>
    <t>HYACD B&amp;M Deptl</t>
  </si>
  <si>
    <t>29826</t>
  </si>
  <si>
    <t>HYACD Intl Diploma Dept</t>
  </si>
  <si>
    <t>29834</t>
  </si>
  <si>
    <t>HYACD FALL FRESHMAN DEPTL</t>
  </si>
  <si>
    <t>29837</t>
  </si>
  <si>
    <t>HYACD Travel Study Deptl</t>
  </si>
  <si>
    <t>29840</t>
  </si>
  <si>
    <t>HYACD HUMANITIES DEPTL</t>
  </si>
  <si>
    <t>29893</t>
  </si>
  <si>
    <t>HYACD Intl Student Svcs Dept</t>
  </si>
  <si>
    <t>29922</t>
  </si>
  <si>
    <t>HYACD XCMIL IS COLLEGE GEN OP</t>
  </si>
  <si>
    <t>29924</t>
  </si>
  <si>
    <t>HYACD SELF SUPPORT DEGREE DEPT</t>
  </si>
  <si>
    <t>29926</t>
  </si>
  <si>
    <t>HYACD UNX_UCB_Deptl</t>
  </si>
  <si>
    <t>29931</t>
  </si>
  <si>
    <t>HYACD Law Global Access</t>
  </si>
  <si>
    <t>HYCTP</t>
  </si>
  <si>
    <t>Corporate Training</t>
  </si>
  <si>
    <t>HYCOR</t>
  </si>
  <si>
    <t>Corp Trng-Dom &amp; Intl Cntrct Pr</t>
  </si>
  <si>
    <t>29805</t>
  </si>
  <si>
    <t>HYACD CorpTrngDom&amp;IntlCtrctPg</t>
  </si>
  <si>
    <t>HYINP</t>
  </si>
  <si>
    <t>International Programs</t>
  </si>
  <si>
    <t>HYIDP</t>
  </si>
  <si>
    <t>International Diploma Programs</t>
  </si>
  <si>
    <t>29827</t>
  </si>
  <si>
    <t>HYACD Intl Diploma Programs</t>
  </si>
  <si>
    <t>HYIPP</t>
  </si>
  <si>
    <t>International Partnership Prog</t>
  </si>
  <si>
    <t>29839</t>
  </si>
  <si>
    <t>HYACD Intl Undergrad &amp; Prep</t>
  </si>
  <si>
    <t>29856</t>
  </si>
  <si>
    <t>HYACD Intl Partnership Program</t>
  </si>
  <si>
    <t>HYISS</t>
  </si>
  <si>
    <t>Intl Student Svcs_Fees</t>
  </si>
  <si>
    <t>29828</t>
  </si>
  <si>
    <t>HYACD Intl Student Srvcs_Fees</t>
  </si>
  <si>
    <t>HYNPP</t>
  </si>
  <si>
    <t>Non Public Programs</t>
  </si>
  <si>
    <t>HYFPF</t>
  </si>
  <si>
    <t>Fall Program for Freshmen</t>
  </si>
  <si>
    <t>29835</t>
  </si>
  <si>
    <t>HYACD FALL FRESHMAN PROGRAM</t>
  </si>
  <si>
    <t>HYPUP</t>
  </si>
  <si>
    <t>Public Programs</t>
  </si>
  <si>
    <t>HYAND</t>
  </si>
  <si>
    <t>Art &amp; Design Programs</t>
  </si>
  <si>
    <t>29811</t>
  </si>
  <si>
    <t>HYACD A&amp;D Prgms</t>
  </si>
  <si>
    <t>HYBHG</t>
  </si>
  <si>
    <t>Berkeley Haas GlobalAccess Prg</t>
  </si>
  <si>
    <t>29833</t>
  </si>
  <si>
    <t>HYACD Haas GlobalAccess Prg</t>
  </si>
  <si>
    <t>HYBHS</t>
  </si>
  <si>
    <t>Behavorial Health Sciences Pro</t>
  </si>
  <si>
    <t>29813</t>
  </si>
  <si>
    <t>HYACD BHS Programs</t>
  </si>
  <si>
    <t>HYBSM</t>
  </si>
  <si>
    <t>Business &amp; Management Programs</t>
  </si>
  <si>
    <t>29822</t>
  </si>
  <si>
    <t>HYACD B&amp;M Programs</t>
  </si>
  <si>
    <t>HYEDU</t>
  </si>
  <si>
    <t>EDUCATION Programs</t>
  </si>
  <si>
    <t>29819</t>
  </si>
  <si>
    <t>HYACD Ed Programs</t>
  </si>
  <si>
    <t>HYETE</t>
  </si>
  <si>
    <t>Eng Tech &amp;Env Mgt Programs</t>
  </si>
  <si>
    <t>29816</t>
  </si>
  <si>
    <t>HYACD Eng Tech &amp; Env Mgmt Prog</t>
  </si>
  <si>
    <t>HYHUM</t>
  </si>
  <si>
    <t>Humanities Programs</t>
  </si>
  <si>
    <t>29841</t>
  </si>
  <si>
    <t>HYACD Humanities Programs</t>
  </si>
  <si>
    <t>HYSMB</t>
  </si>
  <si>
    <t>Sciences Mathmtcs &amp; Biotch Prg</t>
  </si>
  <si>
    <t>29809</t>
  </si>
  <si>
    <t>HYACD SMBio Prgms</t>
  </si>
  <si>
    <t>HYTSP</t>
  </si>
  <si>
    <t>Travel Study Programs</t>
  </si>
  <si>
    <t>29838</t>
  </si>
  <si>
    <t>HYACD Travel Study Prgms</t>
  </si>
  <si>
    <t>HYSSP</t>
  </si>
  <si>
    <t>Self Supporting Degrees</t>
  </si>
  <si>
    <t>HYSS6</t>
  </si>
  <si>
    <t>Self Supporting Degrees-L6</t>
  </si>
  <si>
    <t>29925</t>
  </si>
  <si>
    <t>HYACD SELF SUPPORT DEGREE PGM</t>
  </si>
  <si>
    <t>HYUBX</t>
  </si>
  <si>
    <t>UCB_EXT Programs</t>
  </si>
  <si>
    <t>HYCEP</t>
  </si>
  <si>
    <t>Concurrent Programs</t>
  </si>
  <si>
    <t>29907</t>
  </si>
  <si>
    <t>HYACD CONCURRENT Programs</t>
  </si>
  <si>
    <t>HYXCP</t>
  </si>
  <si>
    <t>Unex Campus Programs</t>
  </si>
  <si>
    <t>29927</t>
  </si>
  <si>
    <t>HYACD UNC_UCB_Programs</t>
  </si>
  <si>
    <t>Undergraduate Education</t>
  </si>
  <si>
    <t>ENAPF</t>
  </si>
  <si>
    <t>Undergrad Edu Administration</t>
  </si>
  <si>
    <t>ENAPO</t>
  </si>
  <si>
    <t>Undergrad Edu Immediate Office</t>
  </si>
  <si>
    <t>ENAP6</t>
  </si>
  <si>
    <t>Undergrad Edu Immediate Off-L6</t>
  </si>
  <si>
    <t>30720</t>
  </si>
  <si>
    <t>ENAPF Acad Plan and UG Ed Init</t>
  </si>
  <si>
    <t>30722</t>
  </si>
  <si>
    <t>ENAPF UG Edu Salary Provisions</t>
  </si>
  <si>
    <t>30740</t>
  </si>
  <si>
    <t>ENAPF UG Edu Immed Office</t>
  </si>
  <si>
    <t>ENFAP</t>
  </si>
  <si>
    <t>Athletic Eligibility</t>
  </si>
  <si>
    <t>ENFA6</t>
  </si>
  <si>
    <t>Athletic Eligibility-L6</t>
  </si>
  <si>
    <t>21425</t>
  </si>
  <si>
    <t>ENAPF Athletic Eligibility</t>
  </si>
  <si>
    <t>KCBCP</t>
  </si>
  <si>
    <t>Berkeley Connect Program</t>
  </si>
  <si>
    <t>KCBC5</t>
  </si>
  <si>
    <t>Berkeley Connect Program-L5</t>
  </si>
  <si>
    <t>KCBC6</t>
  </si>
  <si>
    <t>Berkeley Connect Program-L6</t>
  </si>
  <si>
    <t>32570</t>
  </si>
  <si>
    <t>KCBCP Berkeley Connect</t>
  </si>
  <si>
    <t>KVCAD</t>
  </si>
  <si>
    <t>Arts and Design Initiative</t>
  </si>
  <si>
    <t>KVCA5</t>
  </si>
  <si>
    <t>Arts and Design Initiative-L5</t>
  </si>
  <si>
    <t>KVCA6</t>
  </si>
  <si>
    <t>Arts and Design Initiative-L6</t>
  </si>
  <si>
    <t>32645</t>
  </si>
  <si>
    <t>KVCAD Arts and Design Imdt Ofc</t>
  </si>
  <si>
    <t>QRACH</t>
  </si>
  <si>
    <t>American Cultures</t>
  </si>
  <si>
    <t>QRAC5</t>
  </si>
  <si>
    <t>American Cultures-L5</t>
  </si>
  <si>
    <t>QRAC6</t>
  </si>
  <si>
    <t>American Cultures-L6</t>
  </si>
  <si>
    <t>13417</t>
  </si>
  <si>
    <t>QRACH Amer Cultures Gen Oper</t>
  </si>
  <si>
    <t>UOSLC</t>
  </si>
  <si>
    <t>Student Learning Ctr</t>
  </si>
  <si>
    <t>UOACA</t>
  </si>
  <si>
    <t>Academic Support</t>
  </si>
  <si>
    <t>UOAC6</t>
  </si>
  <si>
    <t>Academic Support-L6</t>
  </si>
  <si>
    <t>20666</t>
  </si>
  <si>
    <t>UOSLC SLC Math Adm</t>
  </si>
  <si>
    <t>20675</t>
  </si>
  <si>
    <t>UOSLC SLC Interdisciplinary</t>
  </si>
  <si>
    <t>20684</t>
  </si>
  <si>
    <t>UOSLC SLC Science</t>
  </si>
  <si>
    <t>20696</t>
  </si>
  <si>
    <t>UOSLC SLC Social Science</t>
  </si>
  <si>
    <t>20720</t>
  </si>
  <si>
    <t>UOSLC SLC Study Strategies</t>
  </si>
  <si>
    <t>20729</t>
  </si>
  <si>
    <t>UOSLC SLC Writing</t>
  </si>
  <si>
    <t>UOGAD</t>
  </si>
  <si>
    <t>General Admin</t>
  </si>
  <si>
    <t>UOGA6</t>
  </si>
  <si>
    <t>General Admin-L6</t>
  </si>
  <si>
    <t>20607</t>
  </si>
  <si>
    <t>UOSLC SLC Office Adm</t>
  </si>
  <si>
    <t>20608</t>
  </si>
  <si>
    <t>UOSLC SLC General</t>
  </si>
  <si>
    <t>20651</t>
  </si>
  <si>
    <t>UOSLC SLC Front Desk</t>
  </si>
  <si>
    <t>UOSUM</t>
  </si>
  <si>
    <t>Summer Programs</t>
  </si>
  <si>
    <t>UOSU6</t>
  </si>
  <si>
    <t>Summer Programs-L6</t>
  </si>
  <si>
    <t>20611</t>
  </si>
  <si>
    <t>UOSLC SLC Summer Sessions</t>
  </si>
  <si>
    <t>20612</t>
  </si>
  <si>
    <t>UOSLC SLC Summer Bridge</t>
  </si>
  <si>
    <t>20614</t>
  </si>
  <si>
    <t>UOSLC SLC SPEAR</t>
  </si>
  <si>
    <t>Educational Technology Srvs</t>
  </si>
  <si>
    <t>URCTO</t>
  </si>
  <si>
    <t>Office of CATO</t>
  </si>
  <si>
    <t>URCT6</t>
  </si>
  <si>
    <t>Office of CATO-L6</t>
  </si>
  <si>
    <t>20930</t>
  </si>
  <si>
    <t>URMED RTL Administration</t>
  </si>
  <si>
    <t>26228</t>
  </si>
  <si>
    <t>URMED RCT Salary Plan</t>
  </si>
  <si>
    <t>URDLS</t>
  </si>
  <si>
    <t>Digital Learning Services</t>
  </si>
  <si>
    <t>URDLT</t>
  </si>
  <si>
    <t>Digital Learning Ops</t>
  </si>
  <si>
    <t>32525</t>
  </si>
  <si>
    <t>URMED OLE OnlineEdInitiatveOps</t>
  </si>
  <si>
    <t>32615</t>
  </si>
  <si>
    <t>URMED Online Ed Admin</t>
  </si>
  <si>
    <t>URILT</t>
  </si>
  <si>
    <t>Innov Learning Tech</t>
  </si>
  <si>
    <t>32620</t>
  </si>
  <si>
    <t>URMED Online Ed Programs</t>
  </si>
  <si>
    <t>URKAL</t>
  </si>
  <si>
    <t>Med Svs KALX Radio Station</t>
  </si>
  <si>
    <t>URKA6</t>
  </si>
  <si>
    <t>Med Svs KALX Radio Station-L6</t>
  </si>
  <si>
    <t>20910</t>
  </si>
  <si>
    <t>URMED KALX Income</t>
  </si>
  <si>
    <t>20924</t>
  </si>
  <si>
    <t>URMED KALX Ops General</t>
  </si>
  <si>
    <t>URRIN</t>
  </si>
  <si>
    <t>Research Information</t>
  </si>
  <si>
    <t>URRI6</t>
  </si>
  <si>
    <t>Research Information-L6</t>
  </si>
  <si>
    <t>26225</t>
  </si>
  <si>
    <t>URMED Collection Space</t>
  </si>
  <si>
    <t>26226</t>
  </si>
  <si>
    <t>URMED Museum Informatics</t>
  </si>
  <si>
    <t>26229</t>
  </si>
  <si>
    <t>URMED RIT Future</t>
  </si>
  <si>
    <t>26230</t>
  </si>
  <si>
    <t>URMED RDM Research Data Mgmt</t>
  </si>
  <si>
    <t>26234</t>
  </si>
  <si>
    <t>URMED Berkeley Research Comput</t>
  </si>
  <si>
    <t>26335</t>
  </si>
  <si>
    <t>URMED Digital Humanities</t>
  </si>
  <si>
    <t>26390</t>
  </si>
  <si>
    <t>URMED RIT Budget Mgmt</t>
  </si>
  <si>
    <t>URSET</t>
  </si>
  <si>
    <t>ETS EducTechnology</t>
  </si>
  <si>
    <t>URSAD</t>
  </si>
  <si>
    <t>ETS Administration</t>
  </si>
  <si>
    <t>20932</t>
  </si>
  <si>
    <t>URMED Administration</t>
  </si>
  <si>
    <t>20934</t>
  </si>
  <si>
    <t>URMED ETS Projects</t>
  </si>
  <si>
    <t>20938</t>
  </si>
  <si>
    <t>URMED ETS Technical Systems</t>
  </si>
  <si>
    <t>20943</t>
  </si>
  <si>
    <t>URMED ETS Production Services</t>
  </si>
  <si>
    <t>20958</t>
  </si>
  <si>
    <t>URMED ETS Spaces and Ops</t>
  </si>
  <si>
    <t>20959</t>
  </si>
  <si>
    <t>URMED ETS Support</t>
  </si>
  <si>
    <t>20961</t>
  </si>
  <si>
    <t>URMED ETS Income</t>
  </si>
  <si>
    <t>26453</t>
  </si>
  <si>
    <t>URMED ETS Student Labs</t>
  </si>
  <si>
    <t>26730</t>
  </si>
  <si>
    <t>URMED ETS Learning Systems Dev</t>
  </si>
  <si>
    <t>26731</t>
  </si>
  <si>
    <t>URMED ETS Training and Support</t>
  </si>
  <si>
    <t>26732</t>
  </si>
  <si>
    <t>URMED ETS Teach and Learn Sv</t>
  </si>
  <si>
    <t>26733</t>
  </si>
  <si>
    <t>URMED ETS Bus Events _Prod Sv</t>
  </si>
  <si>
    <t>URTLF</t>
  </si>
  <si>
    <t>Teachg_Learning_Faculty Engmnt</t>
  </si>
  <si>
    <t>URAIS</t>
  </si>
  <si>
    <t>Acad Innov Studio</t>
  </si>
  <si>
    <t>20963</t>
  </si>
  <si>
    <t>URMED AIS Programming</t>
  </si>
  <si>
    <t>URTLG</t>
  </si>
  <si>
    <t>Teaching_Learning</t>
  </si>
  <si>
    <t>30307</t>
  </si>
  <si>
    <t>URMED IIP AcadTchingAwardPrgms</t>
  </si>
  <si>
    <t>30310</t>
  </si>
  <si>
    <t>URMED IIP Faculty Dev Programs</t>
  </si>
  <si>
    <t>30311</t>
  </si>
  <si>
    <t>URMED IIP CurricImprvGrntPrgms</t>
  </si>
  <si>
    <t>30314</t>
  </si>
  <si>
    <t>URMED IIP General Admin</t>
  </si>
  <si>
    <t>UWASC</t>
  </si>
  <si>
    <t>Athletic Study Center</t>
  </si>
  <si>
    <t>UWSAA</t>
  </si>
  <si>
    <t>Student Athlete Advising</t>
  </si>
  <si>
    <t>UWSA6</t>
  </si>
  <si>
    <t>Student Athlete Advising-L6</t>
  </si>
  <si>
    <t>20414</t>
  </si>
  <si>
    <t>UWASC ASC Events</t>
  </si>
  <si>
    <t>20415</t>
  </si>
  <si>
    <t>UWASC ASC Programs</t>
  </si>
  <si>
    <t>UWSAG</t>
  </si>
  <si>
    <t>Student Athlete General Adm</t>
  </si>
  <si>
    <t>UWSG6</t>
  </si>
  <si>
    <t>Student Athlete General Adm-L6</t>
  </si>
  <si>
    <t>20416</t>
  </si>
  <si>
    <t>UWASC Ath Adm General</t>
  </si>
  <si>
    <t>UWTPG</t>
  </si>
  <si>
    <t>ASC Tutorial Program</t>
  </si>
  <si>
    <t>UWTP6</t>
  </si>
  <si>
    <t>ASC Tutorial Program-L6</t>
  </si>
  <si>
    <t>20413</t>
  </si>
  <si>
    <t>UWASC Ath Adm Reserves</t>
  </si>
  <si>
    <t>VR1GD</t>
  </si>
  <si>
    <t>Graduate Division</t>
  </si>
  <si>
    <t>OLGDD</t>
  </si>
  <si>
    <t>Graduate Division Ops</t>
  </si>
  <si>
    <t>OLDNS</t>
  </si>
  <si>
    <t>Grad Dean's Immed Office</t>
  </si>
  <si>
    <t>OLDN6</t>
  </si>
  <si>
    <t>Grad Dean's Immed Office-L6</t>
  </si>
  <si>
    <t>25965</t>
  </si>
  <si>
    <t>OLGDD IO Deans Off Gen Ops SPO</t>
  </si>
  <si>
    <t>25974</t>
  </si>
  <si>
    <t>OLGDD Academic Services</t>
  </si>
  <si>
    <t>26021</t>
  </si>
  <si>
    <t>OLGDD Aptmts Part Fee Remis</t>
  </si>
  <si>
    <t>26022</t>
  </si>
  <si>
    <t>OLGDD Aptmts Full Fee Remiss</t>
  </si>
  <si>
    <t>26023</t>
  </si>
  <si>
    <t>OLGDD Aptmts NRT Remiss</t>
  </si>
  <si>
    <t>26024</t>
  </si>
  <si>
    <t>OLGDD Aptmts GSHIP</t>
  </si>
  <si>
    <t>26025</t>
  </si>
  <si>
    <t>OLGDD Aptmts Other</t>
  </si>
  <si>
    <t>OLEXR</t>
  </si>
  <si>
    <t>External Relations</t>
  </si>
  <si>
    <t>OLEX6</t>
  </si>
  <si>
    <t>External Relations-L6</t>
  </si>
  <si>
    <t>25967</t>
  </si>
  <si>
    <t>OLGDD IO Development</t>
  </si>
  <si>
    <t>25972</t>
  </si>
  <si>
    <t>OLGDD IO Lectures</t>
  </si>
  <si>
    <t>26105</t>
  </si>
  <si>
    <t>OLGDD Communications_Events</t>
  </si>
  <si>
    <t>OLGSI</t>
  </si>
  <si>
    <t>Grad Div GSI Training</t>
  </si>
  <si>
    <t>OLGS6</t>
  </si>
  <si>
    <t>Grad Div GSI Training-L6</t>
  </si>
  <si>
    <t>26090</t>
  </si>
  <si>
    <t>OLGDD GSI Train Gen Ops</t>
  </si>
  <si>
    <t>OLGSV</t>
  </si>
  <si>
    <t>Grad Division Services</t>
  </si>
  <si>
    <t>OLGV6</t>
  </si>
  <si>
    <t>Grad Division Services-L6</t>
  </si>
  <si>
    <t>25990</t>
  </si>
  <si>
    <t>OLGDD Bus/Finance Office</t>
  </si>
  <si>
    <t>26050</t>
  </si>
  <si>
    <t>OLGDD Student Services Gen Ops</t>
  </si>
  <si>
    <t>26130</t>
  </si>
  <si>
    <t>OLGDD IS Gen Ops - Systems</t>
  </si>
  <si>
    <t>OQFEL</t>
  </si>
  <si>
    <t>Grad Division Fellowships</t>
  </si>
  <si>
    <t>OQDIR</t>
  </si>
  <si>
    <t>Grad Div Directed Student Aid</t>
  </si>
  <si>
    <t>OQDI6</t>
  </si>
  <si>
    <t>Grad Div Directed Stdnt Aid-L6</t>
  </si>
  <si>
    <t>26052</t>
  </si>
  <si>
    <t>OQFEL Flwshp Block Grant Adm</t>
  </si>
  <si>
    <t>26053</t>
  </si>
  <si>
    <t>OQFEL Flwshp Fellowships</t>
  </si>
  <si>
    <t>26055</t>
  </si>
  <si>
    <t>OQFEL USAP Fellowships</t>
  </si>
  <si>
    <t>26056</t>
  </si>
  <si>
    <t>OQFEL Special OP Fellowships</t>
  </si>
  <si>
    <t>26058</t>
  </si>
  <si>
    <t>OQFEL Chancellor's Fellowships</t>
  </si>
  <si>
    <t>OQFND</t>
  </si>
  <si>
    <t>Grad Div DptDirected Stdnt Aid</t>
  </si>
  <si>
    <t>OQFN6</t>
  </si>
  <si>
    <t>Grad Div DptDrctd Stdnt Aid-L6</t>
  </si>
  <si>
    <t>26054</t>
  </si>
  <si>
    <t>OQFEL Flwshp Dept Restricted</t>
  </si>
  <si>
    <t>26057</t>
  </si>
  <si>
    <t>OQFEL Flwshp Grant Awards</t>
  </si>
  <si>
    <t>26059</t>
  </si>
  <si>
    <t>OQFEL GradFellowshpMatchngPrgm</t>
  </si>
  <si>
    <t>SCHOL</t>
  </si>
  <si>
    <t>Schools</t>
  </si>
  <si>
    <t>BOALT</t>
  </si>
  <si>
    <t>Boalt School of Law</t>
  </si>
  <si>
    <t>CLLAW</t>
  </si>
  <si>
    <t>Law</t>
  </si>
  <si>
    <t>CLADM</t>
  </si>
  <si>
    <t>CLBLD</t>
  </si>
  <si>
    <t>11871</t>
  </si>
  <si>
    <t>CLLAW Building Services</t>
  </si>
  <si>
    <t>11872</t>
  </si>
  <si>
    <t>CLLAW Operations</t>
  </si>
  <si>
    <t>11874</t>
  </si>
  <si>
    <t>CLLAW Telegraph</t>
  </si>
  <si>
    <t>CLBUS</t>
  </si>
  <si>
    <t>11868</t>
  </si>
  <si>
    <t>CLLAW Fin Plan and Analysis</t>
  </si>
  <si>
    <t>11869</t>
  </si>
  <si>
    <t>CLLAW ADM Business Services</t>
  </si>
  <si>
    <t>CLCAR</t>
  </si>
  <si>
    <t>Career Services</t>
  </si>
  <si>
    <t>11999</t>
  </si>
  <si>
    <t>CLLAW Career Services</t>
  </si>
  <si>
    <t>CLCFO</t>
  </si>
  <si>
    <t>Central Finance Office</t>
  </si>
  <si>
    <t>11865</t>
  </si>
  <si>
    <t>CLLAW One Time Provisions</t>
  </si>
  <si>
    <t>11875</t>
  </si>
  <si>
    <t>CLLAW Salary Provisions</t>
  </si>
  <si>
    <t>11880</t>
  </si>
  <si>
    <t>CLLAW Dean's Extramural</t>
  </si>
  <si>
    <t>11894</t>
  </si>
  <si>
    <t>CLLAW Commitments</t>
  </si>
  <si>
    <t>CLCOM</t>
  </si>
  <si>
    <t>Communication</t>
  </si>
  <si>
    <t>11895</t>
  </si>
  <si>
    <t>CLLAW Marktg and Communication</t>
  </si>
  <si>
    <t>CLDEV</t>
  </si>
  <si>
    <t>Alumni Relations</t>
  </si>
  <si>
    <t>11890</t>
  </si>
  <si>
    <t>CLLAW Alumni General Ops</t>
  </si>
  <si>
    <t>11891</t>
  </si>
  <si>
    <t>CLLAW Annual Giving</t>
  </si>
  <si>
    <t>11892</t>
  </si>
  <si>
    <t>CLLAW Alumni Events</t>
  </si>
  <si>
    <t>11893</t>
  </si>
  <si>
    <t>CLLAW Major Gifts</t>
  </si>
  <si>
    <t>11896</t>
  </si>
  <si>
    <t>CLLAW Corp and Fdn Engagement</t>
  </si>
  <si>
    <t>CLDIO</t>
  </si>
  <si>
    <t>Dean's Office</t>
  </si>
  <si>
    <t>11866</t>
  </si>
  <si>
    <t>CLLAW Dean Immediate Ofc</t>
  </si>
  <si>
    <t>CLEVN</t>
  </si>
  <si>
    <t>Events</t>
  </si>
  <si>
    <t>32396</t>
  </si>
  <si>
    <t>CLLAW Spec Proj and Event Svcs</t>
  </si>
  <si>
    <t>CLFOP</t>
  </si>
  <si>
    <t>Aid Operations</t>
  </si>
  <si>
    <t>11998</t>
  </si>
  <si>
    <t>CLLAW JD Financial Aid Admin</t>
  </si>
  <si>
    <t>CLFSU</t>
  </si>
  <si>
    <t>Faculty Support Unit</t>
  </si>
  <si>
    <t>11921</t>
  </si>
  <si>
    <t>CLLAW Fac Support Unit</t>
  </si>
  <si>
    <t>CLJDA</t>
  </si>
  <si>
    <t>JD Admissions</t>
  </si>
  <si>
    <t>11996</t>
  </si>
  <si>
    <t>CLLAW JD Outreach and Recruitm</t>
  </si>
  <si>
    <t>11997</t>
  </si>
  <si>
    <t>CLLAW JD Admissions</t>
  </si>
  <si>
    <t>CLLIT</t>
  </si>
  <si>
    <t>Law IT</t>
  </si>
  <si>
    <t>11870</t>
  </si>
  <si>
    <t>CLLAW Computer Services</t>
  </si>
  <si>
    <t>11873</t>
  </si>
  <si>
    <t>CLLAW Media Services</t>
  </si>
  <si>
    <t>32600</t>
  </si>
  <si>
    <t>CLLAW Online Education</t>
  </si>
  <si>
    <t>CLLOP</t>
  </si>
  <si>
    <t>Library Operations</t>
  </si>
  <si>
    <t>12065</t>
  </si>
  <si>
    <t>CLLAW Library Gen Ops</t>
  </si>
  <si>
    <t>12066</t>
  </si>
  <si>
    <t>CLLAW Library Collection</t>
  </si>
  <si>
    <t>12068</t>
  </si>
  <si>
    <t>CLLAW Studnt Lab and Lib Comp</t>
  </si>
  <si>
    <t>12069</t>
  </si>
  <si>
    <t>CLLAW Index to For Leg Prdcls</t>
  </si>
  <si>
    <t>12070</t>
  </si>
  <si>
    <t>CLLAW Boalt Express</t>
  </si>
  <si>
    <t>CLPAY</t>
  </si>
  <si>
    <t>HR_Payroll</t>
  </si>
  <si>
    <t>11867</t>
  </si>
  <si>
    <t>CLLAW Human Resources Payrll</t>
  </si>
  <si>
    <t>CLSSR</t>
  </si>
  <si>
    <t>Student Services and Registrar</t>
  </si>
  <si>
    <t>11995</t>
  </si>
  <si>
    <t>CLLAW Student Services</t>
  </si>
  <si>
    <t>12000</t>
  </si>
  <si>
    <t>CLLAW Registrar Office</t>
  </si>
  <si>
    <t>CLCEE</t>
  </si>
  <si>
    <t>Executive Education</t>
  </si>
  <si>
    <t>CLCE6</t>
  </si>
  <si>
    <t>Executive Education-L6</t>
  </si>
  <si>
    <t>12005</t>
  </si>
  <si>
    <t>CLLAW Executive Education</t>
  </si>
  <si>
    <t>CLDEG</t>
  </si>
  <si>
    <t>Degree Programs</t>
  </si>
  <si>
    <t>CLJDP</t>
  </si>
  <si>
    <t>JD Program</t>
  </si>
  <si>
    <t>11956</t>
  </si>
  <si>
    <t>CLLAW JD Ladder Fac Sals</t>
  </si>
  <si>
    <t>11975</t>
  </si>
  <si>
    <t>CLLAW JD Lecturers</t>
  </si>
  <si>
    <t>11976</t>
  </si>
  <si>
    <t>CLLAW Visitors</t>
  </si>
  <si>
    <t>11977</t>
  </si>
  <si>
    <t>CLLAW JD Instr Private Fac Sal</t>
  </si>
  <si>
    <t>11984</t>
  </si>
  <si>
    <t>CLLAW JD Instr Lects in Res</t>
  </si>
  <si>
    <t>CLJSP</t>
  </si>
  <si>
    <t>JSP and LS Program</t>
  </si>
  <si>
    <t>12015</t>
  </si>
  <si>
    <t>CLLAW JSP General Ops</t>
  </si>
  <si>
    <t>12016</t>
  </si>
  <si>
    <t>CLLAW JSP Ladder Fac Sals</t>
  </si>
  <si>
    <t>12017</t>
  </si>
  <si>
    <t>CLLAW Legal Studies Instr</t>
  </si>
  <si>
    <t>12020</t>
  </si>
  <si>
    <t>CLLAW Legal Studies Gen Ops</t>
  </si>
  <si>
    <t>CLLLM</t>
  </si>
  <si>
    <t>LLM Program</t>
  </si>
  <si>
    <t>12002</t>
  </si>
  <si>
    <t>CLLAW LLM Pgrm Administration</t>
  </si>
  <si>
    <t>12004</t>
  </si>
  <si>
    <t>CLLAW LLM Direct Instruction</t>
  </si>
  <si>
    <t>CLSKL</t>
  </si>
  <si>
    <t>JD Skills Program</t>
  </si>
  <si>
    <t>11978</t>
  </si>
  <si>
    <t>CLLAW Experiential Education</t>
  </si>
  <si>
    <t>11979</t>
  </si>
  <si>
    <t>CLLAW Academic Support Prg</t>
  </si>
  <si>
    <t>11980</t>
  </si>
  <si>
    <t>CLLAW Legal_Research_Writing</t>
  </si>
  <si>
    <t>11981</t>
  </si>
  <si>
    <t>CLLAW Competitions</t>
  </si>
  <si>
    <t>11982</t>
  </si>
  <si>
    <t>CLLAW Field Placement Prg</t>
  </si>
  <si>
    <t>11983</t>
  </si>
  <si>
    <t>CLLAW UCDC Law Prg</t>
  </si>
  <si>
    <t>CLSUP</t>
  </si>
  <si>
    <t>Instruction Support</t>
  </si>
  <si>
    <t>11920</t>
  </si>
  <si>
    <t>CLLAW Fac Funds School</t>
  </si>
  <si>
    <t>11922</t>
  </si>
  <si>
    <t>CLLAW Fac Summer Sals</t>
  </si>
  <si>
    <t>11927</t>
  </si>
  <si>
    <t>CLLAW FS Faculty Start Up</t>
  </si>
  <si>
    <t>11955</t>
  </si>
  <si>
    <t>CLLAW Curriculum Planning</t>
  </si>
  <si>
    <t>CLFIN</t>
  </si>
  <si>
    <t>Financial Aid</t>
  </si>
  <si>
    <t>CLAID</t>
  </si>
  <si>
    <t>Aid</t>
  </si>
  <si>
    <t>12018</t>
  </si>
  <si>
    <t>CLLAW Fin Aid Provisions</t>
  </si>
  <si>
    <t>12019</t>
  </si>
  <si>
    <t>CLLAW JSP Financial Aid</t>
  </si>
  <si>
    <t>12035</t>
  </si>
  <si>
    <t>CLLAW JD Need Merit Based Awar</t>
  </si>
  <si>
    <t>12037</t>
  </si>
  <si>
    <t>CLLAW JD Loan Repmt Assist Prg</t>
  </si>
  <si>
    <t>12038</t>
  </si>
  <si>
    <t>CLLAW JD Prizes</t>
  </si>
  <si>
    <t>12039</t>
  </si>
  <si>
    <t>CLLAW JD Summer Fellowships</t>
  </si>
  <si>
    <t>12040</t>
  </si>
  <si>
    <t>CLLAW FA LLM Financial Aid</t>
  </si>
  <si>
    <t>12041</t>
  </si>
  <si>
    <t>CLLAW JD Bridge Emplynt Prg</t>
  </si>
  <si>
    <t>12042</t>
  </si>
  <si>
    <t>CLLAW FA Dean's &amp; Matching</t>
  </si>
  <si>
    <t>12043</t>
  </si>
  <si>
    <t>CLLAW JD Scholarships</t>
  </si>
  <si>
    <t>12044</t>
  </si>
  <si>
    <t>CLLAW JD Other Discretionary</t>
  </si>
  <si>
    <t>CLINS</t>
  </si>
  <si>
    <t>Law JD Clinics</t>
  </si>
  <si>
    <t>CLCLI</t>
  </si>
  <si>
    <t>Law Clinics</t>
  </si>
  <si>
    <t>11957</t>
  </si>
  <si>
    <t>CLLAW Clinics General Admin</t>
  </si>
  <si>
    <t>11964</t>
  </si>
  <si>
    <t>CLLAW Intl Human Rights Law</t>
  </si>
  <si>
    <t>11965</t>
  </si>
  <si>
    <t>CLLAW Samlsn Law Tech Pub Pol</t>
  </si>
  <si>
    <t>11966</t>
  </si>
  <si>
    <t>CLLAW Death Penalty Clinic</t>
  </si>
  <si>
    <t>11967</t>
  </si>
  <si>
    <t>CLLAW East Bay Cmmty Law Ctr</t>
  </si>
  <si>
    <t>11968</t>
  </si>
  <si>
    <t>CLLAW Environment Law Clinic</t>
  </si>
  <si>
    <t>11969</t>
  </si>
  <si>
    <t>CLLAW Policy Advocacy Clinic</t>
  </si>
  <si>
    <t>CLRES</t>
  </si>
  <si>
    <t>Law Research</t>
  </si>
  <si>
    <t>CLCAI</t>
  </si>
  <si>
    <t>Centers &amp; Institutes</t>
  </si>
  <si>
    <t>11876</t>
  </si>
  <si>
    <t>CLLAW Warren Institute</t>
  </si>
  <si>
    <t>11877</t>
  </si>
  <si>
    <t>CLLAW RS Criminal Justice Ctr</t>
  </si>
  <si>
    <t>11878</t>
  </si>
  <si>
    <t>CLLAW Miller Institute</t>
  </si>
  <si>
    <t>11879</t>
  </si>
  <si>
    <t>CLLAW PublicLaw and Policy Ctr</t>
  </si>
  <si>
    <t>11881</t>
  </si>
  <si>
    <t>CLLAW Ctr Hlth Econ Fam Scty</t>
  </si>
  <si>
    <t>11882</t>
  </si>
  <si>
    <t>CLLAW JewishLaw and Israeli St</t>
  </si>
  <si>
    <t>11883</t>
  </si>
  <si>
    <t>CLLAW Reproductive Justice Ctr</t>
  </si>
  <si>
    <t>11884</t>
  </si>
  <si>
    <t>CLLAW Mindfulness In Law</t>
  </si>
  <si>
    <t>11885</t>
  </si>
  <si>
    <t>CLLAW Visiting Scholars</t>
  </si>
  <si>
    <t>11886</t>
  </si>
  <si>
    <t>CLLAW Korea Law Ctr</t>
  </si>
  <si>
    <t>11887</t>
  </si>
  <si>
    <t>CLLAW- Civil Just Res Inst</t>
  </si>
  <si>
    <t>11888</t>
  </si>
  <si>
    <t>CLLAW Center for Consumer Law</t>
  </si>
  <si>
    <t>11889</t>
  </si>
  <si>
    <t>CLLAW Berkeley Judicial</t>
  </si>
  <si>
    <t>11923</t>
  </si>
  <si>
    <t>CLLAW BerkCtr for Law and Tech</t>
  </si>
  <si>
    <t>11924</t>
  </si>
  <si>
    <t>CLLAW Henderson Center</t>
  </si>
  <si>
    <t>11928</t>
  </si>
  <si>
    <t>CLLAW Berk Comp EQlty_Anti-D</t>
  </si>
  <si>
    <t>11959</t>
  </si>
  <si>
    <t>CLLAW Ctr Law Energy and Envir</t>
  </si>
  <si>
    <t>11961</t>
  </si>
  <si>
    <t>CLLAW Berk Ctr Law Bus and Eco</t>
  </si>
  <si>
    <t>11963</t>
  </si>
  <si>
    <t>CLLAW Kadish Center</t>
  </si>
  <si>
    <t>CLCOL</t>
  </si>
  <si>
    <t>12067</t>
  </si>
  <si>
    <t>CLLAW Robbins Collection</t>
  </si>
  <si>
    <t>CLFAC</t>
  </si>
  <si>
    <t>Faculty</t>
  </si>
  <si>
    <t>11925</t>
  </si>
  <si>
    <t>CLLAW FS Fac I&amp;R Grants</t>
  </si>
  <si>
    <t>11926</t>
  </si>
  <si>
    <t>CLLAW FS Committee on Resrch</t>
  </si>
  <si>
    <t>12036</t>
  </si>
  <si>
    <t>CLLAW FA Rsrch &amp; Project Grant</t>
  </si>
  <si>
    <t>CLORU</t>
  </si>
  <si>
    <t>ORUs</t>
  </si>
  <si>
    <t>14620</t>
  </si>
  <si>
    <t>CLLAW Human Rights Ctr Gen Ops</t>
  </si>
  <si>
    <t>14621</t>
  </si>
  <si>
    <t>CLLAW HRC Faculty Costs</t>
  </si>
  <si>
    <t>14622</t>
  </si>
  <si>
    <t>CLLAW Human Rights Instruction</t>
  </si>
  <si>
    <t>14623</t>
  </si>
  <si>
    <t>CLLAW Human Rights Ctr</t>
  </si>
  <si>
    <t>14624</t>
  </si>
  <si>
    <t>CLLAW Human Rights Development</t>
  </si>
  <si>
    <t>14625</t>
  </si>
  <si>
    <t>CLLAW Human Rights Outreach</t>
  </si>
  <si>
    <t>14626</t>
  </si>
  <si>
    <t>CLLAW Human Rights Ctr Other</t>
  </si>
  <si>
    <t>14627</t>
  </si>
  <si>
    <t>CLLAW Human Rights Center</t>
  </si>
  <si>
    <t>24056</t>
  </si>
  <si>
    <t>CLLAW Inst Legal Res - Admin</t>
  </si>
  <si>
    <t>24057</t>
  </si>
  <si>
    <t>CLLAW Inst Legal Res- Research</t>
  </si>
  <si>
    <t>24062</t>
  </si>
  <si>
    <t>CLLAW Inst Legal Res - Misc</t>
  </si>
  <si>
    <t>24065</t>
  </si>
  <si>
    <t>CLLAW CSLS Admin</t>
  </si>
  <si>
    <t>24066</t>
  </si>
  <si>
    <t>CLLAW CSLS Misc</t>
  </si>
  <si>
    <t>24075</t>
  </si>
  <si>
    <t>CLLAW CSLS Faculty Res</t>
  </si>
  <si>
    <t>24076</t>
  </si>
  <si>
    <t>CLLAW CSLS Student Res</t>
  </si>
  <si>
    <t>24077</t>
  </si>
  <si>
    <t>CLLAW CSLS Gen Support</t>
  </si>
  <si>
    <t>24078</t>
  </si>
  <si>
    <t>CLLAW CSLS Other Res Proj</t>
  </si>
  <si>
    <t>24330</t>
  </si>
  <si>
    <t>CLLAW Statewide Database</t>
  </si>
  <si>
    <t>24331</t>
  </si>
  <si>
    <t>CLLAW Statewide DB Contractors</t>
  </si>
  <si>
    <t>24332</t>
  </si>
  <si>
    <t>CLLAW BC Research Projects</t>
  </si>
  <si>
    <t>CLSTU</t>
  </si>
  <si>
    <t>Student Organizations Support</t>
  </si>
  <si>
    <t>CLJAG</t>
  </si>
  <si>
    <t>Journals &amp; Groups</t>
  </si>
  <si>
    <t>12003</t>
  </si>
  <si>
    <t>CLLAW Student Groups</t>
  </si>
  <si>
    <t>12050</t>
  </si>
  <si>
    <t>CLLAW California Law Review</t>
  </si>
  <si>
    <t>12051</t>
  </si>
  <si>
    <t>CLLAW Ecology Law Quarterly</t>
  </si>
  <si>
    <t>12052</t>
  </si>
  <si>
    <t>CLLAW Berk Tech Law Jrnl</t>
  </si>
  <si>
    <t>12053</t>
  </si>
  <si>
    <t>CLLAW La Raza Law Jrnl</t>
  </si>
  <si>
    <t>12054</t>
  </si>
  <si>
    <t>CLLAW BerkJrnl Emp and LabrLaw</t>
  </si>
  <si>
    <t>12055</t>
  </si>
  <si>
    <t>CLLAW Berk Jrnl of Intl Law</t>
  </si>
  <si>
    <t>12056</t>
  </si>
  <si>
    <t>CLLAW Berk Women Law Jrnl</t>
  </si>
  <si>
    <t>12057</t>
  </si>
  <si>
    <t>CLLAW Student Jrnl Coordinator</t>
  </si>
  <si>
    <t>12058</t>
  </si>
  <si>
    <t>CLLAW Jrnl AfrAmer Law and Pol</t>
  </si>
  <si>
    <t>12059</t>
  </si>
  <si>
    <t>CLLAW Berk Business Law Jrnl</t>
  </si>
  <si>
    <t>12060</t>
  </si>
  <si>
    <t>CLLAW Asian Law Journal</t>
  </si>
  <si>
    <t>12061</t>
  </si>
  <si>
    <t>CLLAW Berk Jrnl of Crimin Law</t>
  </si>
  <si>
    <t>12062</t>
  </si>
  <si>
    <t>CLLAW Jrnl MidEast Islamic Law</t>
  </si>
  <si>
    <t>12063</t>
  </si>
  <si>
    <t>CLLAW SLIPS Student Groups</t>
  </si>
  <si>
    <t>GSCPP</t>
  </si>
  <si>
    <t>Goldman Sch of Public Policy</t>
  </si>
  <si>
    <t>CADEV</t>
  </si>
  <si>
    <t>GSPP Development Office</t>
  </si>
  <si>
    <t>CADE5</t>
  </si>
  <si>
    <t>GSPP Development Office-L5</t>
  </si>
  <si>
    <t>CADE6</t>
  </si>
  <si>
    <t>GSPP Development Office-L6</t>
  </si>
  <si>
    <t>14085</t>
  </si>
  <si>
    <t>CADEV DEV Development Gen Ops</t>
  </si>
  <si>
    <t>CBALT</t>
  </si>
  <si>
    <t>Alternative Education</t>
  </si>
  <si>
    <t>CBAL5</t>
  </si>
  <si>
    <t>Alternative Education-L5</t>
  </si>
  <si>
    <t>CBAL6</t>
  </si>
  <si>
    <t>Alternative Education-L6</t>
  </si>
  <si>
    <t>14086</t>
  </si>
  <si>
    <t>CBALT International Alliances</t>
  </si>
  <si>
    <t>14087</t>
  </si>
  <si>
    <t>CBALT Master of Public Affairs</t>
  </si>
  <si>
    <t>14088</t>
  </si>
  <si>
    <t>CBALT Online Education</t>
  </si>
  <si>
    <t>14121</t>
  </si>
  <si>
    <t>CBALT PR PPIA Program</t>
  </si>
  <si>
    <t>14123</t>
  </si>
  <si>
    <t>CBALT PR Exec Intl Programs</t>
  </si>
  <si>
    <t>CFPPR</t>
  </si>
  <si>
    <t>GSPP Programs &amp; Research</t>
  </si>
  <si>
    <t>CFPP5</t>
  </si>
  <si>
    <t>GSPP Programs &amp; Research-L5</t>
  </si>
  <si>
    <t>CFPP6</t>
  </si>
  <si>
    <t>GSPP Programs &amp; Research-L6</t>
  </si>
  <si>
    <t>14120</t>
  </si>
  <si>
    <t>CFPPR PR Research Activities</t>
  </si>
  <si>
    <t>14122</t>
  </si>
  <si>
    <t>CFPPR PR Special Programs</t>
  </si>
  <si>
    <t>14124</t>
  </si>
  <si>
    <t>CFPPR PR Wildavsky Forum</t>
  </si>
  <si>
    <t>14129</t>
  </si>
  <si>
    <t>CFPPR CEPP Ctr Enviro Pub Pol</t>
  </si>
  <si>
    <t>14132</t>
  </si>
  <si>
    <t>CFPPR DEAN Rh Goldman Lecture</t>
  </si>
  <si>
    <t>24389</t>
  </si>
  <si>
    <t>CFPPR BPHUP</t>
  </si>
  <si>
    <t>CHDCA</t>
  </si>
  <si>
    <t>GSPP Student Affairs</t>
  </si>
  <si>
    <t>CHDC5</t>
  </si>
  <si>
    <t>GSPP Student Affairs-L5</t>
  </si>
  <si>
    <t>CHDC6</t>
  </si>
  <si>
    <t>GSPP Student Affairs-L6</t>
  </si>
  <si>
    <t>14125</t>
  </si>
  <si>
    <t>CASPP SS Tuition and Fees</t>
  </si>
  <si>
    <t>14140</t>
  </si>
  <si>
    <t>CHDCA AST DN Student Services</t>
  </si>
  <si>
    <t>14141</t>
  </si>
  <si>
    <t>CHDCA AST DN Alumni Services</t>
  </si>
  <si>
    <t>14142</t>
  </si>
  <si>
    <t>CHDCA AST DN Career Services</t>
  </si>
  <si>
    <t>14144</t>
  </si>
  <si>
    <t>CHDCA Student Groups</t>
  </si>
  <si>
    <t>14145</t>
  </si>
  <si>
    <t>CHDCA Student Aid</t>
  </si>
  <si>
    <t>CJDEN</t>
  </si>
  <si>
    <t>GSPP Dean's Immediate Office</t>
  </si>
  <si>
    <t>CJDE5</t>
  </si>
  <si>
    <t>GSPP Dean's Immediate Ofc-L5</t>
  </si>
  <si>
    <t>CJDE6</t>
  </si>
  <si>
    <t>GSPP Dean's Immediate Ofc-L6</t>
  </si>
  <si>
    <t>14112</t>
  </si>
  <si>
    <t>CJDEN School Discretionary</t>
  </si>
  <si>
    <t>14113</t>
  </si>
  <si>
    <t>CJDEN Dean Advisory Board</t>
  </si>
  <si>
    <t>14116</t>
  </si>
  <si>
    <t>CJDEN Salary Provisions</t>
  </si>
  <si>
    <t>14117</t>
  </si>
  <si>
    <t>CJDEN Fac Recruitmt Retention</t>
  </si>
  <si>
    <t>14130</t>
  </si>
  <si>
    <t>CJDEN DEAN Dean Events</t>
  </si>
  <si>
    <t>14131</t>
  </si>
  <si>
    <t>CJDEN DEAN Dean Activities</t>
  </si>
  <si>
    <t>14133</t>
  </si>
  <si>
    <t>CJDEN DEAN Discretionary Exps</t>
  </si>
  <si>
    <t>CKGEN</t>
  </si>
  <si>
    <t>GSPP Department Ops</t>
  </si>
  <si>
    <t>CKGE5</t>
  </si>
  <si>
    <t>GSPP Department Ops-L5</t>
  </si>
  <si>
    <t>CKGE6</t>
  </si>
  <si>
    <t>GSPP Department Ops-L6</t>
  </si>
  <si>
    <t>14100</t>
  </si>
  <si>
    <t>CKGEN OPS Operating Expenses</t>
  </si>
  <si>
    <t>14101</t>
  </si>
  <si>
    <t>CKGEN OPS Tech SupportandEquip</t>
  </si>
  <si>
    <t>14102</t>
  </si>
  <si>
    <t>CKGEN OPS Temporary Teaching</t>
  </si>
  <si>
    <t>14103</t>
  </si>
  <si>
    <t>CKGEN OPS Faculty Payroll</t>
  </si>
  <si>
    <t>14105</t>
  </si>
  <si>
    <t>CKGEN OPS Academic Stud Empl</t>
  </si>
  <si>
    <t>KFSHE</t>
  </si>
  <si>
    <t>Center Studies in Higher Ed</t>
  </si>
  <si>
    <t>KFSH5</t>
  </si>
  <si>
    <t>Center Studies in Higher Ed-L5</t>
  </si>
  <si>
    <t>KFSH6</t>
  </si>
  <si>
    <t>Center Studies in Higher Ed-L6</t>
  </si>
  <si>
    <t>10157</t>
  </si>
  <si>
    <t>KFSHE Professoriate Challenges</t>
  </si>
  <si>
    <t>10158</t>
  </si>
  <si>
    <t>KFSHE General Operations</t>
  </si>
  <si>
    <t>10159</t>
  </si>
  <si>
    <t>KFSHE Univ History</t>
  </si>
  <si>
    <t>30700</t>
  </si>
  <si>
    <t>KFSHE General Accounts</t>
  </si>
  <si>
    <t>30701</t>
  </si>
  <si>
    <t>KFSHE Digital Age</t>
  </si>
  <si>
    <t>30703</t>
  </si>
  <si>
    <t>KFSHE HE Access</t>
  </si>
  <si>
    <t>30705</t>
  </si>
  <si>
    <t>KFSHE Clark Kerr Project</t>
  </si>
  <si>
    <t>30706</t>
  </si>
  <si>
    <t>KFSHE David Gardner Project</t>
  </si>
  <si>
    <t>30708</t>
  </si>
  <si>
    <t>KFSHE Seminars</t>
  </si>
  <si>
    <t>30711</t>
  </si>
  <si>
    <t>KFSHE Exec Leadership Academy</t>
  </si>
  <si>
    <t>HAAS3</t>
  </si>
  <si>
    <t>Haas School of Business</t>
  </si>
  <si>
    <t>BAHSB</t>
  </si>
  <si>
    <t>Haas Core Programs</t>
  </si>
  <si>
    <t>BAAAF</t>
  </si>
  <si>
    <t>BACTE</t>
  </si>
  <si>
    <t>Teaching Excellence</t>
  </si>
  <si>
    <t>10209</t>
  </si>
  <si>
    <t>BAHSB Ctr for Teaching Excel</t>
  </si>
  <si>
    <t>BAFCA</t>
  </si>
  <si>
    <t>Faculty Assistants</t>
  </si>
  <si>
    <t>10200</t>
  </si>
  <si>
    <t>BAHSB Business Svcs Assts</t>
  </si>
  <si>
    <t>10201</t>
  </si>
  <si>
    <t>BAHSB Fac Assts</t>
  </si>
  <si>
    <t>10372</t>
  </si>
  <si>
    <t>BAHSB B&amp;O Fac Assists</t>
  </si>
  <si>
    <t>BAGRP</t>
  </si>
  <si>
    <t>Faculty Groups</t>
  </si>
  <si>
    <t>10553</t>
  </si>
  <si>
    <t>BAHSB Acad Group Ch Acctng</t>
  </si>
  <si>
    <t>10554</t>
  </si>
  <si>
    <t>BAHSB Acad Group Ch BPP</t>
  </si>
  <si>
    <t>10555</t>
  </si>
  <si>
    <t>BAHSB Acad Group Ch EAP</t>
  </si>
  <si>
    <t>10556</t>
  </si>
  <si>
    <t>BAHSB Acad Group Ch Finance</t>
  </si>
  <si>
    <t>10557</t>
  </si>
  <si>
    <t>BAHSB Acad Group Ch Marketing</t>
  </si>
  <si>
    <t>10558</t>
  </si>
  <si>
    <t>BAHSB Acad Group Ch OITM</t>
  </si>
  <si>
    <t>10559</t>
  </si>
  <si>
    <t>BAHSB Acad Group Ch MORS</t>
  </si>
  <si>
    <t>10560</t>
  </si>
  <si>
    <t>BAHSB Acad Grp Ch Real Estate</t>
  </si>
  <si>
    <t>BAIBD</t>
  </si>
  <si>
    <t>Intl Bus Development</t>
  </si>
  <si>
    <t>10240</t>
  </si>
  <si>
    <t>BAHSB Intl Business Dev</t>
  </si>
  <si>
    <t>BAOIS</t>
  </si>
  <si>
    <t>Other Instruction Support</t>
  </si>
  <si>
    <t>10534</t>
  </si>
  <si>
    <t>BAHSB Acad Faculty Gen Ops</t>
  </si>
  <si>
    <t>10535</t>
  </si>
  <si>
    <t>BAHSB Temporary Instruction</t>
  </si>
  <si>
    <t>10537</t>
  </si>
  <si>
    <t>BAHSB Acad Student Employees</t>
  </si>
  <si>
    <t>10538</t>
  </si>
  <si>
    <t>BAHSB Acad Sal Savings/Buyouts</t>
  </si>
  <si>
    <t>BADNO</t>
  </si>
  <si>
    <t>External Engagement</t>
  </si>
  <si>
    <t>BADAR</t>
  </si>
  <si>
    <t>Haas Devt and Alumni Relations</t>
  </si>
  <si>
    <t>10186</t>
  </si>
  <si>
    <t>BAHSB Devel Gen Ops</t>
  </si>
  <si>
    <t>10187</t>
  </si>
  <si>
    <t>BAHSB Devel Alumni Relations</t>
  </si>
  <si>
    <t>10188</t>
  </si>
  <si>
    <t>BAHSB Devel Annual Fund Unit</t>
  </si>
  <si>
    <t>10190</t>
  </si>
  <si>
    <t>BAHSB Devel Corp and Fndn Rel</t>
  </si>
  <si>
    <t>10191</t>
  </si>
  <si>
    <t>BAHSB Dev Info Mgmt &amp; Stwrdshp</t>
  </si>
  <si>
    <t>10192</t>
  </si>
  <si>
    <t>BAHSB Devel Deans Activities</t>
  </si>
  <si>
    <t>10193</t>
  </si>
  <si>
    <t>BAHSB Devel Symposium</t>
  </si>
  <si>
    <t>10194</t>
  </si>
  <si>
    <t>BAHSB Devel Events</t>
  </si>
  <si>
    <t>10195</t>
  </si>
  <si>
    <t>BAHSB Major Gifts</t>
  </si>
  <si>
    <t>BAOCC</t>
  </si>
  <si>
    <t>10429</t>
  </si>
  <si>
    <t>BAHSB PT &amp; Alum Career Gen Ops</t>
  </si>
  <si>
    <t>10430</t>
  </si>
  <si>
    <t>BAHSB Career Recruitment Ctr</t>
  </si>
  <si>
    <t>10431</t>
  </si>
  <si>
    <t>BAHSB FTMBA Career Gen Ops</t>
  </si>
  <si>
    <t>10448</t>
  </si>
  <si>
    <t>BAHSB Career Gen Ops</t>
  </si>
  <si>
    <t>BASEX</t>
  </si>
  <si>
    <t>CEE</t>
  </si>
  <si>
    <t>10459</t>
  </si>
  <si>
    <t>BAHSB Exec Ed Gen Ops</t>
  </si>
  <si>
    <t>10460</t>
  </si>
  <si>
    <t>BAHSB Exec Ed Prgm Cost</t>
  </si>
  <si>
    <t>10461</t>
  </si>
  <si>
    <t>BAHSB Exec Ed Bldg Activity</t>
  </si>
  <si>
    <t>10462</t>
  </si>
  <si>
    <t>BAHSB Exec Ed Open</t>
  </si>
  <si>
    <t>10463</t>
  </si>
  <si>
    <t>BAHSB Exec Ed Partner</t>
  </si>
  <si>
    <t>10464</t>
  </si>
  <si>
    <t>BAHSB Exec Ed Custom</t>
  </si>
  <si>
    <t>10465</t>
  </si>
  <si>
    <t>BAHSB Exec Ed Statoil</t>
  </si>
  <si>
    <t>BAINS</t>
  </si>
  <si>
    <t>BAAAI</t>
  </si>
  <si>
    <t>10650</t>
  </si>
  <si>
    <t>BAHSB Student Aid FTMBA</t>
  </si>
  <si>
    <t>10651</t>
  </si>
  <si>
    <t>BAHSB Student Aid SelfSupp MBA</t>
  </si>
  <si>
    <t>10652</t>
  </si>
  <si>
    <t>BAHSB Student Aid PhD</t>
  </si>
  <si>
    <t>10653</t>
  </si>
  <si>
    <t>BAHSB Student Aid Undergrad</t>
  </si>
  <si>
    <t>10654</t>
  </si>
  <si>
    <t>BAHSB Student Aid General</t>
  </si>
  <si>
    <t>BAAAO</t>
  </si>
  <si>
    <t>Academic Planning</t>
  </si>
  <si>
    <t>10206</t>
  </si>
  <si>
    <t>BAHSB Acad Planning Gen Ops</t>
  </si>
  <si>
    <t>10207</t>
  </si>
  <si>
    <t>BAHSB Leadership Dev Ser- LDS</t>
  </si>
  <si>
    <t>10208</t>
  </si>
  <si>
    <t>BAHSB Berk Innov Ldr Dev-BILD</t>
  </si>
  <si>
    <t>10219</t>
  </si>
  <si>
    <t>BAHSB Instr Prog Discretion</t>
  </si>
  <si>
    <t>10344</t>
  </si>
  <si>
    <t>BAHSB Master's in Prof Acctg</t>
  </si>
  <si>
    <t>10533</t>
  </si>
  <si>
    <t>BAHSB Acad Classroom Material</t>
  </si>
  <si>
    <t>BAIND</t>
  </si>
  <si>
    <t>PhD</t>
  </si>
  <si>
    <t>10275</t>
  </si>
  <si>
    <t>BAHSB Instr PhD Gen Ops</t>
  </si>
  <si>
    <t>10276</t>
  </si>
  <si>
    <t>BAHSB Instr PhD Stdt Sup</t>
  </si>
  <si>
    <t>BAINF</t>
  </si>
  <si>
    <t>MFE</t>
  </si>
  <si>
    <t>10314</t>
  </si>
  <si>
    <t>BAHSB Instr MFE Gen Ops</t>
  </si>
  <si>
    <t>BAINM</t>
  </si>
  <si>
    <t>FTMBA</t>
  </si>
  <si>
    <t>10249</t>
  </si>
  <si>
    <t>BAHSB FTMBA Gen Ops</t>
  </si>
  <si>
    <t>10250</t>
  </si>
  <si>
    <t>BAHSB Instr MBA SS Wkshp</t>
  </si>
  <si>
    <t>10251</t>
  </si>
  <si>
    <t>BAHSB Instr MBA Stdt Serv</t>
  </si>
  <si>
    <t>10437</t>
  </si>
  <si>
    <t>BAHSB FTMBA Admissions</t>
  </si>
  <si>
    <t>BAINU</t>
  </si>
  <si>
    <t>Undergraduate</t>
  </si>
  <si>
    <t>10286</t>
  </si>
  <si>
    <t>BAHSB Instr UG Gen Ops</t>
  </si>
  <si>
    <t>10292</t>
  </si>
  <si>
    <t>BAHSB Instr UG Other Actvts</t>
  </si>
  <si>
    <t>10293</t>
  </si>
  <si>
    <t>BAHSB Instr UG PreCollege</t>
  </si>
  <si>
    <t>10294</t>
  </si>
  <si>
    <t>BAHSB HAAS COE MET</t>
  </si>
  <si>
    <t>10295</t>
  </si>
  <si>
    <t>BAHSB BioBusiness UG</t>
  </si>
  <si>
    <t>10649</t>
  </si>
  <si>
    <t>BAHSB Student Acts Gen Ops</t>
  </si>
  <si>
    <t>BAONL</t>
  </si>
  <si>
    <t>Emerging Initiatives</t>
  </si>
  <si>
    <t>10210</t>
  </si>
  <si>
    <t>BAHSB Emerging Initiatives</t>
  </si>
  <si>
    <t>BAWPS</t>
  </si>
  <si>
    <t>Working Professionals MBA Prgs</t>
  </si>
  <si>
    <t>10301</t>
  </si>
  <si>
    <t>BAHSB EWMBA Gen Ops</t>
  </si>
  <si>
    <t>10306</t>
  </si>
  <si>
    <t>BAHSB Instr Exec MBA Gen Ops</t>
  </si>
  <si>
    <t>10318</t>
  </si>
  <si>
    <t>BAHSB Instr BCEMBA Indirect</t>
  </si>
  <si>
    <t>10320</t>
  </si>
  <si>
    <t>BAHSB Instr BCEMBA Direct</t>
  </si>
  <si>
    <t>10439</t>
  </si>
  <si>
    <t>BAHSB WPMBA Admn and EWMBA Mkt</t>
  </si>
  <si>
    <t>10440</t>
  </si>
  <si>
    <t>BAHSB Instr BCEMBA Marketing</t>
  </si>
  <si>
    <t>BARES</t>
  </si>
  <si>
    <t>Research</t>
  </si>
  <si>
    <t>BAAGE</t>
  </si>
  <si>
    <t>Faculty Research</t>
  </si>
  <si>
    <t>10536</t>
  </si>
  <si>
    <t>BAHSB Acad Summer Ninths</t>
  </si>
  <si>
    <t>10633</t>
  </si>
  <si>
    <t>BAHSB Res Dean's Ofc Grants</t>
  </si>
  <si>
    <t>10634</t>
  </si>
  <si>
    <t>BAHSB Res COR Campus Grants</t>
  </si>
  <si>
    <t>10636</t>
  </si>
  <si>
    <t>BAHSB URAP Grants</t>
  </si>
  <si>
    <t>10639</t>
  </si>
  <si>
    <t>BAHSB Res Other Activities</t>
  </si>
  <si>
    <t>BABLB</t>
  </si>
  <si>
    <t>B-Lab</t>
  </si>
  <si>
    <t>10325</t>
  </si>
  <si>
    <t>BAHSB Behavioral Lab</t>
  </si>
  <si>
    <t>BASAI</t>
  </si>
  <si>
    <t>BAAHR</t>
  </si>
  <si>
    <t>Academic HR</t>
  </si>
  <si>
    <t>10374</t>
  </si>
  <si>
    <t>BAHSB Acad HR Gen Ops</t>
  </si>
  <si>
    <t>10540</t>
  </si>
  <si>
    <t>BAHSB Acad Recruiting Start-up</t>
  </si>
  <si>
    <t>10541</t>
  </si>
  <si>
    <t>BAHSB Acad Recruit Candidates</t>
  </si>
  <si>
    <t>10545</t>
  </si>
  <si>
    <t>BAHSB Acad Visiting Schols</t>
  </si>
  <si>
    <t>BAAPR</t>
  </si>
  <si>
    <t>School Central</t>
  </si>
  <si>
    <t>10176</t>
  </si>
  <si>
    <t>BAHSB Dean Discretion</t>
  </si>
  <si>
    <t>10196</t>
  </si>
  <si>
    <t>BAHSB Haas Annual Fund Rev</t>
  </si>
  <si>
    <t>10373</t>
  </si>
  <si>
    <t>BAHSB B&amp;O Haas Gear</t>
  </si>
  <si>
    <t>10375</t>
  </si>
  <si>
    <t>BAHSB Cafe</t>
  </si>
  <si>
    <t>10376</t>
  </si>
  <si>
    <t>BAHSB BO Admin Repro Unit</t>
  </si>
  <si>
    <t>10521</t>
  </si>
  <si>
    <t>BAHSB Endow Chr &amp; Disting Prof</t>
  </si>
  <si>
    <t>10569</t>
  </si>
  <si>
    <t>BAHSB SAI Lib Data Serv</t>
  </si>
  <si>
    <t>10582</t>
  </si>
  <si>
    <t>BAHSB Central Provision</t>
  </si>
  <si>
    <t>10583</t>
  </si>
  <si>
    <t>BAHSB Schoolwide Commitments</t>
  </si>
  <si>
    <t>10584</t>
  </si>
  <si>
    <t>BAHSB Student Fee Revenue</t>
  </si>
  <si>
    <t>10587</t>
  </si>
  <si>
    <t>BAHSB PROV Salary Provisions</t>
  </si>
  <si>
    <t>BAFIN</t>
  </si>
  <si>
    <t>10362</t>
  </si>
  <si>
    <t>BASHB Finance</t>
  </si>
  <si>
    <t>10364</t>
  </si>
  <si>
    <t>BAHSB BO Accounting Gen Ops</t>
  </si>
  <si>
    <t>BAHCS</t>
  </si>
  <si>
    <t>Enterprise Computing Svc Mgt</t>
  </si>
  <si>
    <t>10395</t>
  </si>
  <si>
    <t>BAHSB ECSM Media Svc</t>
  </si>
  <si>
    <t>10406</t>
  </si>
  <si>
    <t>BAHSB ECSM Gen Ops</t>
  </si>
  <si>
    <t>10407</t>
  </si>
  <si>
    <t>BAHSB ECSM Node Bank</t>
  </si>
  <si>
    <t>10408</t>
  </si>
  <si>
    <t>BAHSB ECSM Systems</t>
  </si>
  <si>
    <t>10409</t>
  </si>
  <si>
    <t>BAHSB ECSM Lab Svcs</t>
  </si>
  <si>
    <t>10410</t>
  </si>
  <si>
    <t>BAHSB ECSM Projects</t>
  </si>
  <si>
    <t>10411</t>
  </si>
  <si>
    <t>BAHSB ECSM Training</t>
  </si>
  <si>
    <t>10412</t>
  </si>
  <si>
    <t>BAHSB ECSM Databases</t>
  </si>
  <si>
    <t>10413</t>
  </si>
  <si>
    <t>BAHSB ECSM Bus An and App Dev</t>
  </si>
  <si>
    <t>10414</t>
  </si>
  <si>
    <t>BAHSB ECSM Info Svcs</t>
  </si>
  <si>
    <t>10415</t>
  </si>
  <si>
    <t>BAHSB ECSM Project Mgmt</t>
  </si>
  <si>
    <t>10416</t>
  </si>
  <si>
    <t>BAHSB ECSM Technical Support</t>
  </si>
  <si>
    <t>10417</t>
  </si>
  <si>
    <t>BAHSB ECSM Systms and Insfras</t>
  </si>
  <si>
    <t>BAMNT</t>
  </si>
  <si>
    <t>Haas Facilities</t>
  </si>
  <si>
    <t>10189</t>
  </si>
  <si>
    <t>BAHSB B&amp;O Building Fund</t>
  </si>
  <si>
    <t>10367</t>
  </si>
  <si>
    <t>BAHSB ECSM Bldg Maintenance</t>
  </si>
  <si>
    <t>10368</t>
  </si>
  <si>
    <t>BAHSB ECSM Bldg Improvements</t>
  </si>
  <si>
    <t>10369</t>
  </si>
  <si>
    <t>BAHSB ECSM Bldg Furnishings</t>
  </si>
  <si>
    <t>10370</t>
  </si>
  <si>
    <t>BAHSB ECSM Bldg Security</t>
  </si>
  <si>
    <t>10371</t>
  </si>
  <si>
    <t>BAHSB Haas Offsite Rent Leases</t>
  </si>
  <si>
    <t>10377</t>
  </si>
  <si>
    <t>BAHSB Onsite Facility Gen Ops</t>
  </si>
  <si>
    <t>10397</t>
  </si>
  <si>
    <t>BAHSB NAB Project</t>
  </si>
  <si>
    <t>BAOPS</t>
  </si>
  <si>
    <t>Dean and Immediate Office</t>
  </si>
  <si>
    <t>10175</t>
  </si>
  <si>
    <t>BAHSB Dean Gen Ops</t>
  </si>
  <si>
    <t>10177</t>
  </si>
  <si>
    <t>BAHSB Deans Initiatives</t>
  </si>
  <si>
    <t>BASHR</t>
  </si>
  <si>
    <t>HR Staff and Administration</t>
  </si>
  <si>
    <t>10363</t>
  </si>
  <si>
    <t>BAHSB Schoolwide Activities</t>
  </si>
  <si>
    <t>10365</t>
  </si>
  <si>
    <t>BAHSB HR Staff Gen Ops</t>
  </si>
  <si>
    <t>10366</t>
  </si>
  <si>
    <t>BAHSB Offce and Instr Supplies</t>
  </si>
  <si>
    <t>BASMC</t>
  </si>
  <si>
    <t>Marketing and Communications</t>
  </si>
  <si>
    <t>10469</t>
  </si>
  <si>
    <t>BASHSB MarComm Gen Ops</t>
  </si>
  <si>
    <t>10470</t>
  </si>
  <si>
    <t>BAHSB M&amp;C WWW Gen Ops</t>
  </si>
  <si>
    <t>10494</t>
  </si>
  <si>
    <t>BAHSB M&amp;C Pubs Gen Ops</t>
  </si>
  <si>
    <t>10495</t>
  </si>
  <si>
    <t>BAHSB M&amp;C Pubs Cal Bus</t>
  </si>
  <si>
    <t>10498</t>
  </si>
  <si>
    <t>BAHSB MarComm Pubs &amp; Comms</t>
  </si>
  <si>
    <t>BCHCI</t>
  </si>
  <si>
    <t>Haas Centers and Institutes</t>
  </si>
  <si>
    <t>BCOUR</t>
  </si>
  <si>
    <t>Teachng_Research_Outreach</t>
  </si>
  <si>
    <t>BCABC</t>
  </si>
  <si>
    <t>Asia Business Center</t>
  </si>
  <si>
    <t>10332</t>
  </si>
  <si>
    <t>BCHCI Haas Asia Business Ctr</t>
  </si>
  <si>
    <t>BCBEI</t>
  </si>
  <si>
    <t>UCEI_Energy Institute</t>
  </si>
  <si>
    <t>10335</t>
  </si>
  <si>
    <t>BCHCI Cleantech to Market C2M</t>
  </si>
  <si>
    <t>10336</t>
  </si>
  <si>
    <t>BCHCI Energy Institute Gen Ops</t>
  </si>
  <si>
    <t>10337</t>
  </si>
  <si>
    <t>BCHCI Energy Inst Research</t>
  </si>
  <si>
    <t>16160</t>
  </si>
  <si>
    <t>BCHCI BERC Energy Res Collab</t>
  </si>
  <si>
    <t>24855</t>
  </si>
  <si>
    <t>BCHCI UCEI General OPs</t>
  </si>
  <si>
    <t>BCCMR</t>
  </si>
  <si>
    <t>CMR</t>
  </si>
  <si>
    <t>10505</t>
  </si>
  <si>
    <t>BCHCI CMR Gen Ops</t>
  </si>
  <si>
    <t>10506</t>
  </si>
  <si>
    <t>BCHCI CMR Other Actvts</t>
  </si>
  <si>
    <t>BCCPE</t>
  </si>
  <si>
    <t>Political Economics</t>
  </si>
  <si>
    <t>10326</t>
  </si>
  <si>
    <t>BCHCI Ctr for Political Econ</t>
  </si>
  <si>
    <t>BCFIS</t>
  </si>
  <si>
    <t>Fisher Center for RE_FCREUE</t>
  </si>
  <si>
    <t>24388</t>
  </si>
  <si>
    <t>BCHCI Fisher Ctr Real Estate</t>
  </si>
  <si>
    <t>24390</t>
  </si>
  <si>
    <t>BCHCI Fisher Ctr Research</t>
  </si>
  <si>
    <t>24391</t>
  </si>
  <si>
    <t>BCHCI Fisher Ctr Policy Adv Bd</t>
  </si>
  <si>
    <t>24392</t>
  </si>
  <si>
    <t>BCHCI Fisher Ctr Conferences</t>
  </si>
  <si>
    <t>24393</t>
  </si>
  <si>
    <t>BCHCI Fishr Ctr Academic Supp</t>
  </si>
  <si>
    <t>BCIBI</t>
  </si>
  <si>
    <t>Inst for Business Innovation</t>
  </si>
  <si>
    <t>10178</t>
  </si>
  <si>
    <t>BCHCI Haas@Work</t>
  </si>
  <si>
    <t>10352</t>
  </si>
  <si>
    <t>BCHCI ORU Ctr MOT Gen Ops</t>
  </si>
  <si>
    <t>23705</t>
  </si>
  <si>
    <t>BCHCI IBI Gen Ops</t>
  </si>
  <si>
    <t>23706</t>
  </si>
  <si>
    <t>BCHCI Misc Funds</t>
  </si>
  <si>
    <t>23707</t>
  </si>
  <si>
    <t>BCHCI Berk Haas Entrepship Prg</t>
  </si>
  <si>
    <t>23708</t>
  </si>
  <si>
    <t>BCHCI Fisher Ctr Mgt and Tech</t>
  </si>
  <si>
    <t>23709</t>
  </si>
  <si>
    <t>BCHCI Cntr Ind Econ Pol Theory</t>
  </si>
  <si>
    <t>23710</t>
  </si>
  <si>
    <t>BCHCI Cntr for Mgmt of Tech</t>
  </si>
  <si>
    <t>23711</t>
  </si>
  <si>
    <t>BCHCI Garwood Center</t>
  </si>
  <si>
    <t>23712</t>
  </si>
  <si>
    <t>BCHCI Student Support</t>
  </si>
  <si>
    <t>23714</t>
  </si>
  <si>
    <t>BCHCI Haas@Work Program</t>
  </si>
  <si>
    <t>23716</t>
  </si>
  <si>
    <t>BCHCI Tusher Center for ICM</t>
  </si>
  <si>
    <t>BCIMS</t>
  </si>
  <si>
    <t>Instit for Bus and Soc Impact</t>
  </si>
  <si>
    <t>10253</t>
  </si>
  <si>
    <t>BCHCI Ctr for Resp Bus</t>
  </si>
  <si>
    <t>10254</t>
  </si>
  <si>
    <t>BCHCI Instr Health Mgt Prog</t>
  </si>
  <si>
    <t>10264</t>
  </si>
  <si>
    <t>BCHCI CSSL Gen Ops</t>
  </si>
  <si>
    <t>10265</t>
  </si>
  <si>
    <t>BCHCI CSSL Social Impact Award</t>
  </si>
  <si>
    <t>10473</t>
  </si>
  <si>
    <t>BCHCI Berk Bus Acad for Youth</t>
  </si>
  <si>
    <t>10474</t>
  </si>
  <si>
    <t>BCHCI BOOST_Berkeley</t>
  </si>
  <si>
    <t>32640</t>
  </si>
  <si>
    <t>BCHCI Inst Bus Soc Impct Ops</t>
  </si>
  <si>
    <t>32641</t>
  </si>
  <si>
    <t>BCHCI Ctr for Eqty_Gdr_Ldsp</t>
  </si>
  <si>
    <t>BCINB</t>
  </si>
  <si>
    <t>Clausen</t>
  </si>
  <si>
    <t>10241</t>
  </si>
  <si>
    <t>BCHCI Clausen Center</t>
  </si>
  <si>
    <t>BCOFR</t>
  </si>
  <si>
    <t>CFRM</t>
  </si>
  <si>
    <t>10342</t>
  </si>
  <si>
    <t>BCHCI CFRM Gen Ops</t>
  </si>
  <si>
    <t>10343</t>
  </si>
  <si>
    <t>BCHCI ORUCtr CFRM Conference</t>
  </si>
  <si>
    <t>SC1OP</t>
  </si>
  <si>
    <t>School of Optometry</t>
  </si>
  <si>
    <t>BOOPT</t>
  </si>
  <si>
    <t>School of Optometry Dean</t>
  </si>
  <si>
    <t>BOAAF</t>
  </si>
  <si>
    <t>OPT Acad Aff &amp; Faculty Review</t>
  </si>
  <si>
    <t>BOAA6</t>
  </si>
  <si>
    <t>OPT Acad Aff &amp; Faculty Rvw-L6</t>
  </si>
  <si>
    <t>13655</t>
  </si>
  <si>
    <t>BOOPT AA General Operations</t>
  </si>
  <si>
    <t>13665</t>
  </si>
  <si>
    <t>BOOPT AA Temp Instruc Costs</t>
  </si>
  <si>
    <t>BOEXT</t>
  </si>
  <si>
    <t>OPT External Affairs</t>
  </si>
  <si>
    <t>BOEXC</t>
  </si>
  <si>
    <t>CE</t>
  </si>
  <si>
    <t>13724</t>
  </si>
  <si>
    <t>BOOPT CE General Operations</t>
  </si>
  <si>
    <t>13725</t>
  </si>
  <si>
    <t>BOOPT CE Berkeley Practicum</t>
  </si>
  <si>
    <t>13726</t>
  </si>
  <si>
    <t>BOOPT CE Morgan/Sarv Symposium</t>
  </si>
  <si>
    <t>13729</t>
  </si>
  <si>
    <t>BOOPT CE Glaucoma BOLD</t>
  </si>
  <si>
    <t>BOEXD</t>
  </si>
  <si>
    <t>DAR</t>
  </si>
  <si>
    <t>13737</t>
  </si>
  <si>
    <t>BOOPT ER Development</t>
  </si>
  <si>
    <t>13738</t>
  </si>
  <si>
    <t>BOOPT ER Professional Affairs</t>
  </si>
  <si>
    <t>13739</t>
  </si>
  <si>
    <t>BOOPT ER Special Events</t>
  </si>
  <si>
    <t>13740</t>
  </si>
  <si>
    <t>BOOPT ER Gifts/Endowments</t>
  </si>
  <si>
    <t>BOINS</t>
  </si>
  <si>
    <t>OPT Optometry Instruction</t>
  </si>
  <si>
    <t>BOPRG</t>
  </si>
  <si>
    <t>OPT Optometry Professional</t>
  </si>
  <si>
    <t>13750</t>
  </si>
  <si>
    <t>BOOPT OP General Operations</t>
  </si>
  <si>
    <t>13757</t>
  </si>
  <si>
    <t>BOOPT OP Equip Replacement</t>
  </si>
  <si>
    <t>BOVIS</t>
  </si>
  <si>
    <t>OPT Vision Science Program</t>
  </si>
  <si>
    <t>13770</t>
  </si>
  <si>
    <t>BOOPT VS General Operations</t>
  </si>
  <si>
    <t>13776</t>
  </si>
  <si>
    <t>BOOPT VS Student Support</t>
  </si>
  <si>
    <t>BOOPS</t>
  </si>
  <si>
    <t>OPT Departmental Operations</t>
  </si>
  <si>
    <t>BODIM</t>
  </si>
  <si>
    <t>OPT Dean's Immediate Office</t>
  </si>
  <si>
    <t>13695</t>
  </si>
  <si>
    <t>BOOPT BO Department Reserves</t>
  </si>
  <si>
    <t>13706</t>
  </si>
  <si>
    <t>BOOPT DN General Operations</t>
  </si>
  <si>
    <t>13707</t>
  </si>
  <si>
    <t>BOOPT DN Professional Affairs</t>
  </si>
  <si>
    <t>13710</t>
  </si>
  <si>
    <t>BOOPT DN Dean's Reserves</t>
  </si>
  <si>
    <t>BOOP6</t>
  </si>
  <si>
    <t>OPT Departmental Operations-L6</t>
  </si>
  <si>
    <t>13688</t>
  </si>
  <si>
    <t>BOOPT BO Gen Operations SPO</t>
  </si>
  <si>
    <t>13699</t>
  </si>
  <si>
    <t>BOOPT BO Business &amp; Research</t>
  </si>
  <si>
    <t>13701</t>
  </si>
  <si>
    <t>BOOPT BO Facilities &amp; Safety</t>
  </si>
  <si>
    <t>13702</t>
  </si>
  <si>
    <t>BOOPT BO IT Services</t>
  </si>
  <si>
    <t>13703</t>
  </si>
  <si>
    <t>BOOPT BO Publications</t>
  </si>
  <si>
    <t>13704</t>
  </si>
  <si>
    <t>BOOPT BO Events</t>
  </si>
  <si>
    <t>BPOPC</t>
  </si>
  <si>
    <t>Optometry Clinic</t>
  </si>
  <si>
    <t>BPCLN</t>
  </si>
  <si>
    <t>OPC Optometry BPinic</t>
  </si>
  <si>
    <t>BPCL6</t>
  </si>
  <si>
    <t>OPC Optometry Bpinic-L6</t>
  </si>
  <si>
    <t>13845</t>
  </si>
  <si>
    <t>BPOPC GO Clinic Admin &amp; Supp</t>
  </si>
  <si>
    <t>13893</t>
  </si>
  <si>
    <t>BPOPC SS Patient Services</t>
  </si>
  <si>
    <t>13894</t>
  </si>
  <si>
    <t>BPOPC SS Computing</t>
  </si>
  <si>
    <t>13895</t>
  </si>
  <si>
    <t>BPOPC SS Administrative Off</t>
  </si>
  <si>
    <t>13904</t>
  </si>
  <si>
    <t>BPOPC PC Contact Lenses</t>
  </si>
  <si>
    <t>BPCLP</t>
  </si>
  <si>
    <t>OPC BPinical Practica</t>
  </si>
  <si>
    <t>BPCP6</t>
  </si>
  <si>
    <t>OPC BPinical Practica-L6</t>
  </si>
  <si>
    <t>13905</t>
  </si>
  <si>
    <t>BPOPC CP Optometric Residents</t>
  </si>
  <si>
    <t>BPFPP</t>
  </si>
  <si>
    <t>OPC Faculty Practice Plan</t>
  </si>
  <si>
    <t>BPFP6</t>
  </si>
  <si>
    <t>OPC Faculty Practice Plan-L6</t>
  </si>
  <si>
    <t>13906</t>
  </si>
  <si>
    <t>BPOPC CP Telemed &amp; eHealth Ctr</t>
  </si>
  <si>
    <t>13929</t>
  </si>
  <si>
    <t>BPOPC Digital Health</t>
  </si>
  <si>
    <t>BPOCP</t>
  </si>
  <si>
    <t>OPC Off Campus Practices</t>
  </si>
  <si>
    <t>BPOC6</t>
  </si>
  <si>
    <t>OPC Off Campus Practices-L6</t>
  </si>
  <si>
    <t>13910</t>
  </si>
  <si>
    <t>BPOPC OCP Auxiliary Clinics</t>
  </si>
  <si>
    <t>BPSHC</t>
  </si>
  <si>
    <t>OPC Student Health Centers</t>
  </si>
  <si>
    <t>13912</t>
  </si>
  <si>
    <t>BPOPC SH Aux Clinics (CSUs)</t>
  </si>
  <si>
    <t>BPPCR</t>
  </si>
  <si>
    <t>OPC Patient Care</t>
  </si>
  <si>
    <t>BPPC6</t>
  </si>
  <si>
    <t>OPC Patient Care-L6</t>
  </si>
  <si>
    <t>13860</t>
  </si>
  <si>
    <t>BPOPC IS Instr General Sup</t>
  </si>
  <si>
    <t>13863</t>
  </si>
  <si>
    <t>BPOPC Binocular Vision</t>
  </si>
  <si>
    <t>13864</t>
  </si>
  <si>
    <t>BPOPC PC Minor Hall Clinics</t>
  </si>
  <si>
    <t>13868</t>
  </si>
  <si>
    <t>BPOPC PC Low Vision</t>
  </si>
  <si>
    <t>13870</t>
  </si>
  <si>
    <t>BPOPC PC Refractiv Surgery Ctr</t>
  </si>
  <si>
    <t>13876</t>
  </si>
  <si>
    <t>BPOPC Minor Clinic Gen_Admin</t>
  </si>
  <si>
    <t>13882</t>
  </si>
  <si>
    <t>BPOPC Dry Eye Clinic</t>
  </si>
  <si>
    <t>13883</t>
  </si>
  <si>
    <t>BPOPC Infant-Child Clinic</t>
  </si>
  <si>
    <t>13884</t>
  </si>
  <si>
    <t>BPOPC Sports Vision</t>
  </si>
  <si>
    <t>13885</t>
  </si>
  <si>
    <t>BPOPC Medical Svcs</t>
  </si>
  <si>
    <t>13886</t>
  </si>
  <si>
    <t>BPOPC Myopia Control</t>
  </si>
  <si>
    <t>13887</t>
  </si>
  <si>
    <t>BPOPC OSIC Clinic</t>
  </si>
  <si>
    <t>13888</t>
  </si>
  <si>
    <t>BPOPC SVAC Clinic</t>
  </si>
  <si>
    <t>13889</t>
  </si>
  <si>
    <t>BPOPC Vision Functions Clinic</t>
  </si>
  <si>
    <t>13890</t>
  </si>
  <si>
    <t>BPOPC SS Eyewear Center</t>
  </si>
  <si>
    <t>BPTNG</t>
  </si>
  <si>
    <t>OPC Tang Ctr</t>
  </si>
  <si>
    <t>BPTN6</t>
  </si>
  <si>
    <t>OPC Tang Ctr-L6</t>
  </si>
  <si>
    <t>13920</t>
  </si>
  <si>
    <t>BPOPC TC Tang Eye Center</t>
  </si>
  <si>
    <t>13923</t>
  </si>
  <si>
    <t>BPOPC TC Tang Administration</t>
  </si>
  <si>
    <t>13924</t>
  </si>
  <si>
    <t>BPOPC Primary Care</t>
  </si>
  <si>
    <t>BQRES</t>
  </si>
  <si>
    <t>OPT Research Support</t>
  </si>
  <si>
    <t>BQRE5</t>
  </si>
  <si>
    <t>OPT Research Support-L5</t>
  </si>
  <si>
    <t>BQRE6</t>
  </si>
  <si>
    <t>OPT Research Support-L6</t>
  </si>
  <si>
    <t>13822</t>
  </si>
  <si>
    <t>BQRES RS Pre Award</t>
  </si>
  <si>
    <t>13823</t>
  </si>
  <si>
    <t>BQRES RS Post Award Federal</t>
  </si>
  <si>
    <t>13824</t>
  </si>
  <si>
    <t>BQRES RS Post Award State</t>
  </si>
  <si>
    <t>13825</t>
  </si>
  <si>
    <t>BQRES RS Post Award Private</t>
  </si>
  <si>
    <t>13826</t>
  </si>
  <si>
    <t>BQRES RS Post Award Gifts</t>
  </si>
  <si>
    <t>13827</t>
  </si>
  <si>
    <t>BQRES RS Post Award Other</t>
  </si>
  <si>
    <t>13828</t>
  </si>
  <si>
    <t>BQRES RS Other</t>
  </si>
  <si>
    <t>13829</t>
  </si>
  <si>
    <t>BQRES DN Startup</t>
  </si>
  <si>
    <t>13830</t>
  </si>
  <si>
    <t>BQRES DN Trainees</t>
  </si>
  <si>
    <t>SC1PH</t>
  </si>
  <si>
    <t>School of Public Health</t>
  </si>
  <si>
    <t>COREC</t>
  </si>
  <si>
    <t>SPH Divisional Rsrch and Cntrs</t>
  </si>
  <si>
    <t>COCRA</t>
  </si>
  <si>
    <t>Central_Res_Expen</t>
  </si>
  <si>
    <t>CORAD</t>
  </si>
  <si>
    <t>Research_Admin</t>
  </si>
  <si>
    <t>13994</t>
  </si>
  <si>
    <t>COREC Year_End_Clearing</t>
  </si>
  <si>
    <t>29942</t>
  </si>
  <si>
    <t>COREC Research_Admin</t>
  </si>
  <si>
    <t>COCTR</t>
  </si>
  <si>
    <t>SPH Centers</t>
  </si>
  <si>
    <t>COCT6</t>
  </si>
  <si>
    <t>SPH Centers-L6</t>
  </si>
  <si>
    <t>14026</t>
  </si>
  <si>
    <t>COREC Center for Green Chem</t>
  </si>
  <si>
    <t>30001</t>
  </si>
  <si>
    <t>CPSPH Large Units-Various Fds</t>
  </si>
  <si>
    <t>30003</t>
  </si>
  <si>
    <t>CPSPH Centers - State Funds</t>
  </si>
  <si>
    <t>30004</t>
  </si>
  <si>
    <t>COREC RobertWoodJhnsnShlrs_RWJ</t>
  </si>
  <si>
    <t>30006</t>
  </si>
  <si>
    <t>COREC CtrInfectDis&amp;Emerg_CIDER</t>
  </si>
  <si>
    <t>30018</t>
  </si>
  <si>
    <t>CPSPH PRO Extramural</t>
  </si>
  <si>
    <t>32536</t>
  </si>
  <si>
    <t>COREC Arsenic Hlth Effects_ARP</t>
  </si>
  <si>
    <t>32541</t>
  </si>
  <si>
    <t>COREC Chld'sHlth&amp;AirPoll_CHAPS</t>
  </si>
  <si>
    <t>32543</t>
  </si>
  <si>
    <t>COREC CtrEntrpshpIntHlth_CEIHD</t>
  </si>
  <si>
    <t>32548</t>
  </si>
  <si>
    <t>COREC CtrIntTrnResEIVD_CITREID</t>
  </si>
  <si>
    <t>32554</t>
  </si>
  <si>
    <t>COREC HIV Forum (HIVDC)</t>
  </si>
  <si>
    <t>32557</t>
  </si>
  <si>
    <t>COREC Peers and Wellness_PAWS</t>
  </si>
  <si>
    <t>32560</t>
  </si>
  <si>
    <t>COREC ResourceCtrOnAging_RCA</t>
  </si>
  <si>
    <t>CORCH</t>
  </si>
  <si>
    <t>SPH Research</t>
  </si>
  <si>
    <t>COCEH</t>
  </si>
  <si>
    <t>Children_Enviorn_Health_Inst</t>
  </si>
  <si>
    <t>32539</t>
  </si>
  <si>
    <t>COREC CA_Chldhd_Leukemia</t>
  </si>
  <si>
    <t>32545</t>
  </si>
  <si>
    <t>COREC CtrEnvResChldsHlth</t>
  </si>
  <si>
    <t>COCHC</t>
  </si>
  <si>
    <t>CreatingHealthyPeople</t>
  </si>
  <si>
    <t>14024</t>
  </si>
  <si>
    <t>COREC JMP Joint Med Prg Res</t>
  </si>
  <si>
    <t>30008</t>
  </si>
  <si>
    <t>COREC Ctr_MCH_Helen_Wallace</t>
  </si>
  <si>
    <t>30009</t>
  </si>
  <si>
    <t>COREC Innovations_for_Youth</t>
  </si>
  <si>
    <t>32538</t>
  </si>
  <si>
    <t>COREC Bixby Center</t>
  </si>
  <si>
    <t>COEBI</t>
  </si>
  <si>
    <t>Epi_Bio_IDV</t>
  </si>
  <si>
    <t>14000</t>
  </si>
  <si>
    <t>COREC InfectD_Research_PI</t>
  </si>
  <si>
    <t>14007</t>
  </si>
  <si>
    <t>COREC Epid_Research _PI</t>
  </si>
  <si>
    <t>14043</t>
  </si>
  <si>
    <t>COREC Biostats_Research_PI</t>
  </si>
  <si>
    <t>29941</t>
  </si>
  <si>
    <t>COREC CTML_CI_BigData</t>
  </si>
  <si>
    <t>32547</t>
  </si>
  <si>
    <t>COREC CtrGlobalPublicHlth_CGPH</t>
  </si>
  <si>
    <t>32563</t>
  </si>
  <si>
    <t>COREC Wet Lab</t>
  </si>
  <si>
    <t>COEOH</t>
  </si>
  <si>
    <t>Envir_Occupation_Health_Serv</t>
  </si>
  <si>
    <t>14015</t>
  </si>
  <si>
    <t>COREC Environmental_Health_Res</t>
  </si>
  <si>
    <t>14016</t>
  </si>
  <si>
    <t>COREC Envir Research Offsite</t>
  </si>
  <si>
    <t>30010</t>
  </si>
  <si>
    <t>COREC CtrOccupEnvironHlth</t>
  </si>
  <si>
    <t>30017</t>
  </si>
  <si>
    <t>COREC Labor_Occupational_Hlth</t>
  </si>
  <si>
    <t>32553</t>
  </si>
  <si>
    <t>COREC Hlth_Init_of_Americas</t>
  </si>
  <si>
    <t>32561</t>
  </si>
  <si>
    <t>COREC SafeTREC</t>
  </si>
  <si>
    <t>COEQU</t>
  </si>
  <si>
    <t>Health_Equity</t>
  </si>
  <si>
    <t>14037</t>
  </si>
  <si>
    <t>COREC CHHD Research</t>
  </si>
  <si>
    <t>32535</t>
  </si>
  <si>
    <t>COREC Alcohol Resrch Grp_ARG</t>
  </si>
  <si>
    <t>32546</t>
  </si>
  <si>
    <t>COREC CtrFamily&amp;CommHlth_CFCH</t>
  </si>
  <si>
    <t>32558</t>
  </si>
  <si>
    <t>COREC Prevention Res Ctr</t>
  </si>
  <si>
    <t>COHMR</t>
  </si>
  <si>
    <t>HPM Research</t>
  </si>
  <si>
    <t>14053</t>
  </si>
  <si>
    <t>COREC HealthPolicyMgmtResearch</t>
  </si>
  <si>
    <t>14084</t>
  </si>
  <si>
    <t>COREC Health_Resourse_inAction</t>
  </si>
  <si>
    <t>30005</t>
  </si>
  <si>
    <t>COREC Global_Health_Practice</t>
  </si>
  <si>
    <t>30007</t>
  </si>
  <si>
    <t>COREC Ctr_Hlth_Org_Inov_Res</t>
  </si>
  <si>
    <t>32537</t>
  </si>
  <si>
    <t>COREC BerkCtrHealthTech_BCHT</t>
  </si>
  <si>
    <t>32540</t>
  </si>
  <si>
    <t>COREC CA ProgramOnAccess_CPAC</t>
  </si>
  <si>
    <t>32544</t>
  </si>
  <si>
    <t>COREC CtrEnviroHlthTrckg_CEPHT</t>
  </si>
  <si>
    <t>CPACA</t>
  </si>
  <si>
    <t>SPH Academic Dept</t>
  </si>
  <si>
    <t>CPADD</t>
  </si>
  <si>
    <t>SPH_Academic_Div</t>
  </si>
  <si>
    <t>CPHMS</t>
  </si>
  <si>
    <t>CHHD Comm Health &amp; Human Dev</t>
  </si>
  <si>
    <t>14027</t>
  </si>
  <si>
    <t>CPACA PublicHlthNutrition-PHN</t>
  </si>
  <si>
    <t>14036</t>
  </si>
  <si>
    <t>CPACA CHHD Inst &amp; Operations</t>
  </si>
  <si>
    <t>14052</t>
  </si>
  <si>
    <t>CPSPH HPM Research /PI</t>
  </si>
  <si>
    <t>32555</t>
  </si>
  <si>
    <t>CPACA HSB</t>
  </si>
  <si>
    <t>32565</t>
  </si>
  <si>
    <t>CPACA Maternal Child Health</t>
  </si>
  <si>
    <t>CPHPM</t>
  </si>
  <si>
    <t>Health Policy &amp; Management</t>
  </si>
  <si>
    <t>14047</t>
  </si>
  <si>
    <t>CPACA HPM Ops</t>
  </si>
  <si>
    <t>14050</t>
  </si>
  <si>
    <t>CPACA HSPA</t>
  </si>
  <si>
    <t>CPHSC</t>
  </si>
  <si>
    <t>Health_Sciences</t>
  </si>
  <si>
    <t>13995</t>
  </si>
  <si>
    <t>CPACA Infect General Ops</t>
  </si>
  <si>
    <t>14003</t>
  </si>
  <si>
    <t>CPACA Epid Ops</t>
  </si>
  <si>
    <t>14011</t>
  </si>
  <si>
    <t>CPACA Envir General Ops</t>
  </si>
  <si>
    <t>14039</t>
  </si>
  <si>
    <t>CPACA BIOS Gen Ops</t>
  </si>
  <si>
    <t>32542</t>
  </si>
  <si>
    <t>CPACA Computer Lab</t>
  </si>
  <si>
    <t>CPIND</t>
  </si>
  <si>
    <t>Inter_Disc</t>
  </si>
  <si>
    <t>13992</t>
  </si>
  <si>
    <t>InterDisc_Admin_UnderGrad</t>
  </si>
  <si>
    <t>14028</t>
  </si>
  <si>
    <t>CPACA Joint Medical Program</t>
  </si>
  <si>
    <t>14064</t>
  </si>
  <si>
    <t>CPACA OnlineOnCampusMPH</t>
  </si>
  <si>
    <t>32549</t>
  </si>
  <si>
    <t>CPACA PublicHlthPracticeLeader</t>
  </si>
  <si>
    <t>32551</t>
  </si>
  <si>
    <t>CPACA DRPH</t>
  </si>
  <si>
    <t>32556</t>
  </si>
  <si>
    <t>CPACA Inter-Disc Degree</t>
  </si>
  <si>
    <t>CPCAE</t>
  </si>
  <si>
    <t>Central_Academ_Expen</t>
  </si>
  <si>
    <t>CPADM</t>
  </si>
  <si>
    <t>Academ_Admin</t>
  </si>
  <si>
    <t>13990</t>
  </si>
  <si>
    <t>CPACA Academic_Admin</t>
  </si>
  <si>
    <t>13991</t>
  </si>
  <si>
    <t>CPACA Other Academic Programs</t>
  </si>
  <si>
    <t>CQADM</t>
  </si>
  <si>
    <t>SPH Administration</t>
  </si>
  <si>
    <t>CQBUS</t>
  </si>
  <si>
    <t>SPH Central Business Ops</t>
  </si>
  <si>
    <t>CQUAD</t>
  </si>
  <si>
    <t>Admin Services</t>
  </si>
  <si>
    <t>14065</t>
  </si>
  <si>
    <t>CQADM Budget Office</t>
  </si>
  <si>
    <t>14068</t>
  </si>
  <si>
    <t>CQADM Gen Ops Human Resc &amp; Pay</t>
  </si>
  <si>
    <t>14069</t>
  </si>
  <si>
    <t>CQADM Purchasing</t>
  </si>
  <si>
    <t>14070</t>
  </si>
  <si>
    <t>CQADM FASU</t>
  </si>
  <si>
    <t>14071</t>
  </si>
  <si>
    <t>CQADM Facilities</t>
  </si>
  <si>
    <t>14072</t>
  </si>
  <si>
    <t>CQADM IT</t>
  </si>
  <si>
    <t>31261</t>
  </si>
  <si>
    <t>CQADM Div Allocation and SPO</t>
  </si>
  <si>
    <t>32559</t>
  </si>
  <si>
    <t>CQADM Marketing and Comms</t>
  </si>
  <si>
    <t>CQEXT</t>
  </si>
  <si>
    <t>SPH Ext Relations</t>
  </si>
  <si>
    <t>CQEX6</t>
  </si>
  <si>
    <t>SPH Ext Relations-L6</t>
  </si>
  <si>
    <t>14073</t>
  </si>
  <si>
    <t>CQADM DEV Gen Ops</t>
  </si>
  <si>
    <t>14074</t>
  </si>
  <si>
    <t>CQADM DEV Alumni Activity</t>
  </si>
  <si>
    <t>32552</t>
  </si>
  <si>
    <t>CQADM Gift Admin</t>
  </si>
  <si>
    <t>CQSSV</t>
  </si>
  <si>
    <t>SPH Student Svcs</t>
  </si>
  <si>
    <t>CQSS6</t>
  </si>
  <si>
    <t>SPH Student Svcs-L6</t>
  </si>
  <si>
    <t>14076</t>
  </si>
  <si>
    <t>CQADM STU Gen Ops</t>
  </si>
  <si>
    <t>14077</t>
  </si>
  <si>
    <t>CQADM STU Financial Aid</t>
  </si>
  <si>
    <t>CQUDN</t>
  </si>
  <si>
    <t>SPH Dean's Immediate Office</t>
  </si>
  <si>
    <t>CQUD6</t>
  </si>
  <si>
    <t>SPH Dean's Immed Office-L6</t>
  </si>
  <si>
    <t>14066</t>
  </si>
  <si>
    <t>CQADM Dean's Office</t>
  </si>
  <si>
    <t>32550</t>
  </si>
  <si>
    <t>CQADM Diversity</t>
  </si>
  <si>
    <t>CQWEL</t>
  </si>
  <si>
    <t>SPH Wellness Letter</t>
  </si>
  <si>
    <t>CQWE6</t>
  </si>
  <si>
    <t>SPH Wellness-L6</t>
  </si>
  <si>
    <t>14083</t>
  </si>
  <si>
    <t>CQADM REV Wellness Letter</t>
  </si>
  <si>
    <t>32562</t>
  </si>
  <si>
    <t>CQADM Wellness Guide</t>
  </si>
  <si>
    <t>SCEDU</t>
  </si>
  <si>
    <t>Graduate School of Education</t>
  </si>
  <si>
    <t>EAEDU</t>
  </si>
  <si>
    <t>School of Education</t>
  </si>
  <si>
    <t>EA1AO</t>
  </si>
  <si>
    <t>EAEDU Administrative Ops</t>
  </si>
  <si>
    <t>EA1A6</t>
  </si>
  <si>
    <t>EAEDU Administrative Ops-L6</t>
  </si>
  <si>
    <t>11255</t>
  </si>
  <si>
    <t>EAEDU AO Gen Ops</t>
  </si>
  <si>
    <t>11256</t>
  </si>
  <si>
    <t>EAEDU AO Business Services</t>
  </si>
  <si>
    <t>11257</t>
  </si>
  <si>
    <t>EAEDU AO Student Services</t>
  </si>
  <si>
    <t>11259</t>
  </si>
  <si>
    <t>EAEDU AO Equip/Facilities</t>
  </si>
  <si>
    <t>11275</t>
  </si>
  <si>
    <t>EAEDU AO Staff</t>
  </si>
  <si>
    <t>11276</t>
  </si>
  <si>
    <t>EAEDU AO Genl Supt</t>
  </si>
  <si>
    <t>11278</t>
  </si>
  <si>
    <t>EAEDU AO Salary Provisions</t>
  </si>
  <si>
    <t>11286</t>
  </si>
  <si>
    <t>EAEDU AO C&amp;D: MST</t>
  </si>
  <si>
    <t>11287</t>
  </si>
  <si>
    <t>EAEDU AO C&amp;D: HD</t>
  </si>
  <si>
    <t>11288</t>
  </si>
  <si>
    <t>EAEDU AO LLSC</t>
  </si>
  <si>
    <t>11289</t>
  </si>
  <si>
    <t>EAEDU AO POME</t>
  </si>
  <si>
    <t>11290</t>
  </si>
  <si>
    <t>EAEDU AO LangLit/SocCulturStud</t>
  </si>
  <si>
    <t>11325</t>
  </si>
  <si>
    <t>EAEDU AO AS: CD</t>
  </si>
  <si>
    <t>11326</t>
  </si>
  <si>
    <t>EAEDU AO AS: ELLC</t>
  </si>
  <si>
    <t>11327</t>
  </si>
  <si>
    <t>EAEDU AO AS:POME</t>
  </si>
  <si>
    <t>11328</t>
  </si>
  <si>
    <t>EAEDU AO AS:SCS</t>
  </si>
  <si>
    <t>11381</t>
  </si>
  <si>
    <t>EAEDU AO EMACS</t>
  </si>
  <si>
    <t>EA1AP</t>
  </si>
  <si>
    <t>EAEDU Academic Programs</t>
  </si>
  <si>
    <t>EA1P6</t>
  </si>
  <si>
    <t>EAEDU Academic Programs-L6</t>
  </si>
  <si>
    <t>11270</t>
  </si>
  <si>
    <t>EAEDU HR Senate</t>
  </si>
  <si>
    <t>11271</t>
  </si>
  <si>
    <t>EAEDU HR Nonsenate Instruct</t>
  </si>
  <si>
    <t>11285</t>
  </si>
  <si>
    <t>EAEDU AD Gen Ops</t>
  </si>
  <si>
    <t>11311</t>
  </si>
  <si>
    <t>EAEDU UI Course Offerings</t>
  </si>
  <si>
    <t>11312</t>
  </si>
  <si>
    <t>EAEDU UI Awards</t>
  </si>
  <si>
    <t>11360</t>
  </si>
  <si>
    <t>EAEDU PE Gen Ops</t>
  </si>
  <si>
    <t>11361</t>
  </si>
  <si>
    <t>EAEDU PE DTE</t>
  </si>
  <si>
    <t>11362</t>
  </si>
  <si>
    <t>EAEDU PE MACSME</t>
  </si>
  <si>
    <t>11364</t>
  </si>
  <si>
    <t>EAEDU PE MUSE</t>
  </si>
  <si>
    <t>11367</t>
  </si>
  <si>
    <t>EAEDU PE Prin Inst</t>
  </si>
  <si>
    <t>11369</t>
  </si>
  <si>
    <t>EAEDU Educational Leadership</t>
  </si>
  <si>
    <t>11370</t>
  </si>
  <si>
    <t>EAEDU PE School Psychology</t>
  </si>
  <si>
    <t>EA1DO</t>
  </si>
  <si>
    <t>EAEDU Dean's Office</t>
  </si>
  <si>
    <t>EA1D6</t>
  </si>
  <si>
    <t>EAEDU Dean's Office-L6</t>
  </si>
  <si>
    <t>11240</t>
  </si>
  <si>
    <t>EAEDU DO Dean Gen Ops</t>
  </si>
  <si>
    <t>11241</t>
  </si>
  <si>
    <t>EAEDU DO Dean Initiatives</t>
  </si>
  <si>
    <t>11242</t>
  </si>
  <si>
    <t>EAEDU DO Endowed Chairs</t>
  </si>
  <si>
    <t>11243</t>
  </si>
  <si>
    <t>EAEDU DO Gifts</t>
  </si>
  <si>
    <t>11244</t>
  </si>
  <si>
    <t>EAEDU DO Faculty RRS</t>
  </si>
  <si>
    <t>11247</t>
  </si>
  <si>
    <t>EAEDU DO Clearing Account</t>
  </si>
  <si>
    <t>11258</t>
  </si>
  <si>
    <t>EAEDU DO School Relations</t>
  </si>
  <si>
    <t>11387</t>
  </si>
  <si>
    <t>EAEDU DO Financial Awards</t>
  </si>
  <si>
    <t>EA1DR</t>
  </si>
  <si>
    <t>EAEDU Dept Research_Trng</t>
  </si>
  <si>
    <t>EA1R6</t>
  </si>
  <si>
    <t>EAEDU Dept Research_Trng-L6</t>
  </si>
  <si>
    <t>11329</t>
  </si>
  <si>
    <t>EAEDU DR Faculty Init</t>
  </si>
  <si>
    <t>11331</t>
  </si>
  <si>
    <t>EAEDU DR Extramural</t>
  </si>
  <si>
    <t>11351</t>
  </si>
  <si>
    <t>EAEDU FS BEAR</t>
  </si>
  <si>
    <t>EA1FS</t>
  </si>
  <si>
    <t>EAEDU Enrichment</t>
  </si>
  <si>
    <t>EA1F6</t>
  </si>
  <si>
    <t>EAEDU Enrichment-L6</t>
  </si>
  <si>
    <t>11345</t>
  </si>
  <si>
    <t>EAEDU FS ECO</t>
  </si>
  <si>
    <t>11346</t>
  </si>
  <si>
    <t>EAEDU FS BAWP</t>
  </si>
  <si>
    <t>11347</t>
  </si>
  <si>
    <t>EAEDU FS CWP</t>
  </si>
  <si>
    <t>11348</t>
  </si>
  <si>
    <t>EAEDU FS NWP</t>
  </si>
  <si>
    <t>11349</t>
  </si>
  <si>
    <t>EAEDU FS ATDP</t>
  </si>
  <si>
    <t>11352</t>
  </si>
  <si>
    <t>EAEDU FS CASN</t>
  </si>
  <si>
    <t>11354</t>
  </si>
  <si>
    <t>EAEDU FS UCLinks</t>
  </si>
  <si>
    <t>11356</t>
  </si>
  <si>
    <t>EAEDU FS CRLP</t>
  </si>
  <si>
    <t>SCHSW</t>
  </si>
  <si>
    <t>School of Social Welfare</t>
  </si>
  <si>
    <t>CSDEP</t>
  </si>
  <si>
    <t>Dept of Social Welfare</t>
  </si>
  <si>
    <t>CSDNS</t>
  </si>
  <si>
    <t>Sch Soc Welfare Dean's Office</t>
  </si>
  <si>
    <t>CSDN6</t>
  </si>
  <si>
    <t>Sch Soc Welfare Dean's Off-L6</t>
  </si>
  <si>
    <t>14155</t>
  </si>
  <si>
    <t>CSDEP Dean Discretion</t>
  </si>
  <si>
    <t>14157</t>
  </si>
  <si>
    <t>CSDEP Dean Reserves</t>
  </si>
  <si>
    <t>14160</t>
  </si>
  <si>
    <t>CSDEP Salary Provisions</t>
  </si>
  <si>
    <t>CSOPS</t>
  </si>
  <si>
    <t>Social Welfare Ops</t>
  </si>
  <si>
    <t>CSOP6</t>
  </si>
  <si>
    <t>Social Welfare Ops-L6</t>
  </si>
  <si>
    <t>14156</t>
  </si>
  <si>
    <t>CSDEP Development</t>
  </si>
  <si>
    <t>14166</t>
  </si>
  <si>
    <t>CSDEP Department Gen Ops</t>
  </si>
  <si>
    <t>14167</t>
  </si>
  <si>
    <t>CSDEP Student Academic Affairs</t>
  </si>
  <si>
    <t>14168</t>
  </si>
  <si>
    <t>CSDEP Departmental Research</t>
  </si>
  <si>
    <t>14169</t>
  </si>
  <si>
    <t>CSDEP Computing/Lab</t>
  </si>
  <si>
    <t>14170</t>
  </si>
  <si>
    <t>CSDEP Temporary Instruction</t>
  </si>
  <si>
    <t>14171</t>
  </si>
  <si>
    <t>CSDEP Student Support</t>
  </si>
  <si>
    <t>14172</t>
  </si>
  <si>
    <t>CSDEP Field Instruction</t>
  </si>
  <si>
    <t>14173</t>
  </si>
  <si>
    <t>CSDEP Communications</t>
  </si>
  <si>
    <t>CURCH</t>
  </si>
  <si>
    <t>CUEDC</t>
  </si>
  <si>
    <t>Cal Social Work Education Ctr</t>
  </si>
  <si>
    <t>CUED6</t>
  </si>
  <si>
    <t>Cal Social Work Edu Ctr- L6</t>
  </si>
  <si>
    <t>14176</t>
  </si>
  <si>
    <t>CURCH CalSWEC Gen Ops</t>
  </si>
  <si>
    <t>14177</t>
  </si>
  <si>
    <t>CURCH CalSWEC IV-E Subs</t>
  </si>
  <si>
    <t>14180</t>
  </si>
  <si>
    <t>CURCH CalSWEC Mental Health</t>
  </si>
  <si>
    <t>CURES</t>
  </si>
  <si>
    <t>Ctr for Social Services Res</t>
  </si>
  <si>
    <t>CURE6</t>
  </si>
  <si>
    <t>Ctr for Social Services Res-L6</t>
  </si>
  <si>
    <t>14185</t>
  </si>
  <si>
    <t>CURCH CSSR Gen Ops</t>
  </si>
  <si>
    <t>14186</t>
  </si>
  <si>
    <t>CURCH CSSR Aging Center</t>
  </si>
  <si>
    <t>14187</t>
  </si>
  <si>
    <t>CURCH CSSR Children's Archive</t>
  </si>
  <si>
    <t>14188</t>
  </si>
  <si>
    <t>CURCH Dissertation Awards</t>
  </si>
  <si>
    <t>14190</t>
  </si>
  <si>
    <t>CURCH CSSR NonProfitManagement</t>
  </si>
  <si>
    <t>14192</t>
  </si>
  <si>
    <t>CURCH Berkeley China Research</t>
  </si>
  <si>
    <t>14195</t>
  </si>
  <si>
    <t>CURCH CSSR Mental Health Cntr</t>
  </si>
  <si>
    <t>SCJOU</t>
  </si>
  <si>
    <t>School of Journalism</t>
  </si>
  <si>
    <t>DJOUR</t>
  </si>
  <si>
    <t>School of Journalism Dept</t>
  </si>
  <si>
    <t>DJOU5</t>
  </si>
  <si>
    <t>School of Journalism Dept-L5</t>
  </si>
  <si>
    <t>DJOU6</t>
  </si>
  <si>
    <t>School of Journalism Dept-L6</t>
  </si>
  <si>
    <t>11776</t>
  </si>
  <si>
    <t>DJOUR Development Activities</t>
  </si>
  <si>
    <t>11777</t>
  </si>
  <si>
    <t>DJOUR Dean Discretionary</t>
  </si>
  <si>
    <t>11778</t>
  </si>
  <si>
    <t>DJOUR Financial Aid</t>
  </si>
  <si>
    <t>11779</t>
  </si>
  <si>
    <t>DJOUR Technology Cost Center</t>
  </si>
  <si>
    <t>11780</t>
  </si>
  <si>
    <t>DJOUR General Operations SPO</t>
  </si>
  <si>
    <t>11784</t>
  </si>
  <si>
    <t>DJOUR Instruction</t>
  </si>
  <si>
    <t>11850</t>
  </si>
  <si>
    <t>DJOUR Student Services</t>
  </si>
  <si>
    <t>DKCTR</t>
  </si>
  <si>
    <t>Knight Digital Media Center</t>
  </si>
  <si>
    <t>DKCT5</t>
  </si>
  <si>
    <t>Knight Digital Media Center-L5</t>
  </si>
  <si>
    <t>DKCT6</t>
  </si>
  <si>
    <t>Knight Digital Media Center-L6</t>
  </si>
  <si>
    <t>11861</t>
  </si>
  <si>
    <t>DKCTR Digital Media Ctr Gen Op</t>
  </si>
  <si>
    <t>11862</t>
  </si>
  <si>
    <t>DKCTR KDMC Training &amp; Workshop</t>
  </si>
  <si>
    <t>DLFAC</t>
  </si>
  <si>
    <t>DLFA5</t>
  </si>
  <si>
    <t>Faculty Research-L5</t>
  </si>
  <si>
    <t>DLFA6</t>
  </si>
  <si>
    <t>Faculty Research-L6</t>
  </si>
  <si>
    <t>11775</t>
  </si>
  <si>
    <t>DLFAC Journalism Faculty Grant</t>
  </si>
  <si>
    <t>11851</t>
  </si>
  <si>
    <t>DLFAC IRP Invstigative Rprting</t>
  </si>
  <si>
    <t>SCSIM</t>
  </si>
  <si>
    <t>School of Information</t>
  </si>
  <si>
    <t>MIRES</t>
  </si>
  <si>
    <t>School of Info Research</t>
  </si>
  <si>
    <t>MICTR</t>
  </si>
  <si>
    <t>Centers</t>
  </si>
  <si>
    <t>MILTC</t>
  </si>
  <si>
    <t>CTR Long Term Cyber Security</t>
  </si>
  <si>
    <t>14239</t>
  </si>
  <si>
    <t>MIRES CLTC Administration</t>
  </si>
  <si>
    <t>14240</t>
  </si>
  <si>
    <t>MIRES CLTC Research</t>
  </si>
  <si>
    <t>MIPNC</t>
  </si>
  <si>
    <t>PNC_ECAI</t>
  </si>
  <si>
    <t>14379</t>
  </si>
  <si>
    <t>MIRES PNC PC Gen Ops</t>
  </si>
  <si>
    <t>14380</t>
  </si>
  <si>
    <t>MIRES PNC PC Faculty Costs</t>
  </si>
  <si>
    <t>14381</t>
  </si>
  <si>
    <t>MIRES PNC PC Instruction</t>
  </si>
  <si>
    <t>14382</t>
  </si>
  <si>
    <t>MIRES PNC PC Research</t>
  </si>
  <si>
    <t>14383</t>
  </si>
  <si>
    <t>MIRES PNC PC Development</t>
  </si>
  <si>
    <t>14384</t>
  </si>
  <si>
    <t>MIRES PNC PC Library</t>
  </si>
  <si>
    <t>14385</t>
  </si>
  <si>
    <t>MIRES PNC PC Outreach</t>
  </si>
  <si>
    <t>14386</t>
  </si>
  <si>
    <t>MIRES PNC PC Other</t>
  </si>
  <si>
    <t>14387</t>
  </si>
  <si>
    <t>14389</t>
  </si>
  <si>
    <t>MIRES PNC EC Gen Ops</t>
  </si>
  <si>
    <t>14390</t>
  </si>
  <si>
    <t>MIRES PNC EC Faculty Costs</t>
  </si>
  <si>
    <t>14391</t>
  </si>
  <si>
    <t>MIRES PNC EC Instruction</t>
  </si>
  <si>
    <t>14393</t>
  </si>
  <si>
    <t>MIRES PNC EC Development</t>
  </si>
  <si>
    <t>14394</t>
  </si>
  <si>
    <t>MIRES PNC EC Library</t>
  </si>
  <si>
    <t>14395</t>
  </si>
  <si>
    <t>MIRES PNC EC Other</t>
  </si>
  <si>
    <t>14396</t>
  </si>
  <si>
    <t>MISRS</t>
  </si>
  <si>
    <t>School - Research</t>
  </si>
  <si>
    <t>MISR6</t>
  </si>
  <si>
    <t>School Research-L6</t>
  </si>
  <si>
    <t>14208</t>
  </si>
  <si>
    <t>MIRES Research</t>
  </si>
  <si>
    <t>14235</t>
  </si>
  <si>
    <t>MIRES Fac Unrestricted Gifts</t>
  </si>
  <si>
    <t>14236</t>
  </si>
  <si>
    <t>MIRES Res Sup</t>
  </si>
  <si>
    <t>14237</t>
  </si>
  <si>
    <t>MIRES COR</t>
  </si>
  <si>
    <t>MMIMS</t>
  </si>
  <si>
    <t>School of Info Operations</t>
  </si>
  <si>
    <t>MMODP</t>
  </si>
  <si>
    <t>Online Degree Programs</t>
  </si>
  <si>
    <t>MMICS</t>
  </si>
  <si>
    <t>MICS Operations</t>
  </si>
  <si>
    <t>14241</t>
  </si>
  <si>
    <t>MMIMS Online Cybersecurity Deg</t>
  </si>
  <si>
    <t>MMODA</t>
  </si>
  <si>
    <t>MIDS Operations</t>
  </si>
  <si>
    <t>14249</t>
  </si>
  <si>
    <t>MMIMS Online Data Sciences</t>
  </si>
  <si>
    <t>MMOPS</t>
  </si>
  <si>
    <t>MIMS and PhD Operations</t>
  </si>
  <si>
    <t>MMDEA</t>
  </si>
  <si>
    <t>14205</t>
  </si>
  <si>
    <t>MMIMS Dean's Immediate Office</t>
  </si>
  <si>
    <t>14206</t>
  </si>
  <si>
    <t>MMIMS Dean's Discretionary</t>
  </si>
  <si>
    <t>14210</t>
  </si>
  <si>
    <t>MMIMS Strategic Projects</t>
  </si>
  <si>
    <t>MMEXT</t>
  </si>
  <si>
    <t>14250</t>
  </si>
  <si>
    <t>MMIMS External Relations Ops</t>
  </si>
  <si>
    <t>14252</t>
  </si>
  <si>
    <t>MMIMS Ldrshp Trng Prog_Exec Ed</t>
  </si>
  <si>
    <t>MMGOT</t>
  </si>
  <si>
    <t>General Ops and Teaching</t>
  </si>
  <si>
    <t>14200</t>
  </si>
  <si>
    <t>MMIMS General Ops</t>
  </si>
  <si>
    <t>14207</t>
  </si>
  <si>
    <t>MMIMS Salary Provisions</t>
  </si>
  <si>
    <t>14220</t>
  </si>
  <si>
    <t>MMIMS Instructional Support</t>
  </si>
  <si>
    <t>14238</t>
  </si>
  <si>
    <t>MMIMS Computing Ops</t>
  </si>
  <si>
    <t>14253</t>
  </si>
  <si>
    <t>MMIMS Ext Affiliates Programs</t>
  </si>
  <si>
    <t>MMSSV</t>
  </si>
  <si>
    <t>14280</t>
  </si>
  <si>
    <t>MMIMS StudentServicesOps&amp;Adm</t>
  </si>
  <si>
    <t>14281</t>
  </si>
  <si>
    <t>MMIMS Student Fellowships</t>
  </si>
  <si>
    <t>VCRES</t>
  </si>
  <si>
    <t>Research, Policy, Planng &amp; Adm</t>
  </si>
  <si>
    <t>Academic Research Units</t>
  </si>
  <si>
    <t>ANIPS</t>
  </si>
  <si>
    <t>Center Integrative Planetary</t>
  </si>
  <si>
    <t>ANIP5</t>
  </si>
  <si>
    <t>Ctr Integrative Planetary-L5</t>
  </si>
  <si>
    <t>ANIP6</t>
  </si>
  <si>
    <t>Ctr Integrative Planetary-L6</t>
  </si>
  <si>
    <t>31020</t>
  </si>
  <si>
    <t>ANIPS General Ops</t>
  </si>
  <si>
    <t>31021</t>
  </si>
  <si>
    <t>ANIPS Research</t>
  </si>
  <si>
    <t>ATSSC</t>
  </si>
  <si>
    <t>Center Sexual Culture</t>
  </si>
  <si>
    <t>ATSS5</t>
  </si>
  <si>
    <t>Center Sexual Culture-L5</t>
  </si>
  <si>
    <t>ATSS6</t>
  </si>
  <si>
    <t>Center Sexual Culture-L6</t>
  </si>
  <si>
    <t>31080</t>
  </si>
  <si>
    <t>ATSSC General Ops</t>
  </si>
  <si>
    <t>BDATA</t>
  </si>
  <si>
    <t>Data Science Institute</t>
  </si>
  <si>
    <t>BDAT5</t>
  </si>
  <si>
    <t>Data Science Institute-L5</t>
  </si>
  <si>
    <t>BDAT6</t>
  </si>
  <si>
    <t>Data Science Institute-L6</t>
  </si>
  <si>
    <t>32610</t>
  </si>
  <si>
    <t>BDATA Data Science Institute</t>
  </si>
  <si>
    <t>BYHBR</t>
  </si>
  <si>
    <t>CA Health Benefits Review Pgm</t>
  </si>
  <si>
    <t>BYHB5</t>
  </si>
  <si>
    <t>CA Health Benefits Review_L5</t>
  </si>
  <si>
    <t>BYHB6</t>
  </si>
  <si>
    <t>CA Health Benefits Review_L6</t>
  </si>
  <si>
    <t>32323</t>
  </si>
  <si>
    <t>BYHBR CHBRP Gen Ops</t>
  </si>
  <si>
    <t>CGEGA</t>
  </si>
  <si>
    <t>Center for Eff Global Action</t>
  </si>
  <si>
    <t>CGEG5</t>
  </si>
  <si>
    <t>Ctr for Eff Global Action-L5</t>
  </si>
  <si>
    <t>CGEG6</t>
  </si>
  <si>
    <t>Ctr for Eff Global Action-L6</t>
  </si>
  <si>
    <t>32314</t>
  </si>
  <si>
    <t>CGEGA CEGA Research</t>
  </si>
  <si>
    <t>32315</t>
  </si>
  <si>
    <t>CGEGA CEGA Operations</t>
  </si>
  <si>
    <t>CITRS</t>
  </si>
  <si>
    <t>CITRIS</t>
  </si>
  <si>
    <t>CICAS</t>
  </si>
  <si>
    <t>Ctr for Atmospheric Studies</t>
  </si>
  <si>
    <t>CICA6</t>
  </si>
  <si>
    <t>Ctr for Atmospheric Studies-L6</t>
  </si>
  <si>
    <t>31010</t>
  </si>
  <si>
    <t>CITRS CAS General Ops</t>
  </si>
  <si>
    <t>CICIE</t>
  </si>
  <si>
    <t>Cal Inst for Energy Environ</t>
  </si>
  <si>
    <t>CICI6</t>
  </si>
  <si>
    <t>Cal Inst for Energy Envirn-L6</t>
  </si>
  <si>
    <t>31860</t>
  </si>
  <si>
    <t>CITRS CIEE Research</t>
  </si>
  <si>
    <t>31863</t>
  </si>
  <si>
    <t>CITRS CIEE Technical</t>
  </si>
  <si>
    <t>31865</t>
  </si>
  <si>
    <t>CITRS CIEE General Ops</t>
  </si>
  <si>
    <t>CITR5</t>
  </si>
  <si>
    <t>CITRIS-L5</t>
  </si>
  <si>
    <t>CITR6</t>
  </si>
  <si>
    <t>CITRIS-L6</t>
  </si>
  <si>
    <t>31160</t>
  </si>
  <si>
    <t>CITRS Operating Funds</t>
  </si>
  <si>
    <t>31161</t>
  </si>
  <si>
    <t>CITRS Gift/Donor Funds</t>
  </si>
  <si>
    <t>31163</t>
  </si>
  <si>
    <t>CITRS Research RA Managed</t>
  </si>
  <si>
    <t>31174</t>
  </si>
  <si>
    <t>CITRS Comp Sci &amp; Engineering</t>
  </si>
  <si>
    <t>DUSEL</t>
  </si>
  <si>
    <t>Deep Underground Sci &amp; Eng Lab</t>
  </si>
  <si>
    <t>DUSE5</t>
  </si>
  <si>
    <t>Deep Undrgrnd Sci &amp; Eng Lab-L5</t>
  </si>
  <si>
    <t>DUSE6</t>
  </si>
  <si>
    <t>Deep Undrgrnd Sci &amp; Eng Lab-L6</t>
  </si>
  <si>
    <t>32280</t>
  </si>
  <si>
    <t>DUSEL Operations</t>
  </si>
  <si>
    <t>32282</t>
  </si>
  <si>
    <t>DUSEL FAC: Facilities</t>
  </si>
  <si>
    <t>32283</t>
  </si>
  <si>
    <t>DUSEL PRJ: Project Wide</t>
  </si>
  <si>
    <t>32284</t>
  </si>
  <si>
    <t>DUSEL SCI: Science</t>
  </si>
  <si>
    <t>32289</t>
  </si>
  <si>
    <t>DUSEL Research</t>
  </si>
  <si>
    <t>EMECI</t>
  </si>
  <si>
    <t>BECI - Energy and Climate Inst</t>
  </si>
  <si>
    <t>EMBEC</t>
  </si>
  <si>
    <t>BECI Immediate Office</t>
  </si>
  <si>
    <t>EMBE6</t>
  </si>
  <si>
    <t>BECI Immediate Office-L6</t>
  </si>
  <si>
    <t>31243</t>
  </si>
  <si>
    <t>EMECI BECI General Ops</t>
  </si>
  <si>
    <t>32360</t>
  </si>
  <si>
    <t>EMECI BECI Research</t>
  </si>
  <si>
    <t>Helen Wills Neuroscience Inst</t>
  </si>
  <si>
    <t>EUNEC</t>
  </si>
  <si>
    <t>HWNI Centers and Institutes</t>
  </si>
  <si>
    <t>EUICS</t>
  </si>
  <si>
    <t>HWNI Inst Cognitive Studies</t>
  </si>
  <si>
    <t>24300</t>
  </si>
  <si>
    <t>EUNEU ICS General Ops</t>
  </si>
  <si>
    <t>24301</t>
  </si>
  <si>
    <t>EUNEU ICS Research</t>
  </si>
  <si>
    <t>EUNEI</t>
  </si>
  <si>
    <t>HWNI Centers</t>
  </si>
  <si>
    <t>26691</t>
  </si>
  <si>
    <t>EUNEU Ctr Neural Eng and Proth</t>
  </si>
  <si>
    <t>26692</t>
  </si>
  <si>
    <t>EUNEU Brain Imaging Center</t>
  </si>
  <si>
    <t>26694</t>
  </si>
  <si>
    <t>EUNEU SP Student Programs HWNI</t>
  </si>
  <si>
    <t>26696</t>
  </si>
  <si>
    <t>EUNEU RN Redwood Ct Theor Neur</t>
  </si>
  <si>
    <t>EUNIO</t>
  </si>
  <si>
    <t>HWNI Immediate Office</t>
  </si>
  <si>
    <t>EUNI6</t>
  </si>
  <si>
    <t>HWNI Immediate Office-L6</t>
  </si>
  <si>
    <t>26690</t>
  </si>
  <si>
    <t>EUNEU Hist Op b4 FY11-12</t>
  </si>
  <si>
    <t>26693</t>
  </si>
  <si>
    <t>EUNEU General Ops</t>
  </si>
  <si>
    <t>26697</t>
  </si>
  <si>
    <t>EUNEU Research</t>
  </si>
  <si>
    <t>26699</t>
  </si>
  <si>
    <t>EUNEU PA Professional Activity</t>
  </si>
  <si>
    <t>EZBIE</t>
  </si>
  <si>
    <t>Cal EPA</t>
  </si>
  <si>
    <t>EZBI5</t>
  </si>
  <si>
    <t>Cal EPA-L5</t>
  </si>
  <si>
    <t>EXBI6</t>
  </si>
  <si>
    <t>Cal EPA-L6</t>
  </si>
  <si>
    <t>31411</t>
  </si>
  <si>
    <t>EZBIE Inst Envimnt Admin</t>
  </si>
  <si>
    <t>31412</t>
  </si>
  <si>
    <t>EZBIE Inst Envimnt Research</t>
  </si>
  <si>
    <t>IEIRP</t>
  </si>
  <si>
    <t>Independent Research Programs</t>
  </si>
  <si>
    <t>IEIR5</t>
  </si>
  <si>
    <t>Independent Rsrch Programs-L5</t>
  </si>
  <si>
    <t>IEIR6</t>
  </si>
  <si>
    <t>Independent Rsrch Programs-L6</t>
  </si>
  <si>
    <t>32291</t>
  </si>
  <si>
    <t>IEIRP Independent Researchers</t>
  </si>
  <si>
    <t>QB3 Institute</t>
  </si>
  <si>
    <t>IQBB5</t>
  </si>
  <si>
    <t>QB3 Institute-L5</t>
  </si>
  <si>
    <t>IQBB6</t>
  </si>
  <si>
    <t>QB3 Institute-L6</t>
  </si>
  <si>
    <t>31090</t>
  </si>
  <si>
    <t>IQBBB FGL General Ops</t>
  </si>
  <si>
    <t>31091</t>
  </si>
  <si>
    <t>IQBBB FGL Research</t>
  </si>
  <si>
    <t>31140</t>
  </si>
  <si>
    <t>IQBBB Operations</t>
  </si>
  <si>
    <t>31145</t>
  </si>
  <si>
    <t>IQBBB Hollis</t>
  </si>
  <si>
    <t>31150</t>
  </si>
  <si>
    <t>IQBBB Research</t>
  </si>
  <si>
    <t>31152</t>
  </si>
  <si>
    <t>IQBBB Synthetic Biology Center</t>
  </si>
  <si>
    <t>31815</t>
  </si>
  <si>
    <t>IQBBB QB3 Biomoleculr Nano Ctr</t>
  </si>
  <si>
    <t>31816</t>
  </si>
  <si>
    <t>IQBBB QB3 Mass Spectrometry</t>
  </si>
  <si>
    <t>31817</t>
  </si>
  <si>
    <t>IQBBB QB3 Genomic Sequencing</t>
  </si>
  <si>
    <t>31818</t>
  </si>
  <si>
    <t>IQBBB QB3 Nuclear Mag Res Spec</t>
  </si>
  <si>
    <t>31819</t>
  </si>
  <si>
    <t>IQBBB QB3 Proteomic Mass Spec</t>
  </si>
  <si>
    <t>31820</t>
  </si>
  <si>
    <t>IQBBB QB3 Storeroom</t>
  </si>
  <si>
    <t>31821</t>
  </si>
  <si>
    <t>IQBBB QB3 MacroLab</t>
  </si>
  <si>
    <t>31822</t>
  </si>
  <si>
    <t>IQBBB CIRM/QB3 STEM CELL</t>
  </si>
  <si>
    <t>31823</t>
  </si>
  <si>
    <t>IQBBB QB3 Comp Genom Res Lab</t>
  </si>
  <si>
    <t>31824</t>
  </si>
  <si>
    <t>IQBBB QB3 Functional Genomics</t>
  </si>
  <si>
    <t>JAISI</t>
  </si>
  <si>
    <t>InstFor StudyOfSocietal Issues</t>
  </si>
  <si>
    <t>JAGEN</t>
  </si>
  <si>
    <t>ISSI General</t>
  </si>
  <si>
    <t>JAGE6</t>
  </si>
  <si>
    <t>ISSI General-L6</t>
  </si>
  <si>
    <t>24510</t>
  </si>
  <si>
    <t>JAISI Admin</t>
  </si>
  <si>
    <t>24582</t>
  </si>
  <si>
    <t>JAISI Research</t>
  </si>
  <si>
    <t>24597</t>
  </si>
  <si>
    <t>JAISI Faculty Funds</t>
  </si>
  <si>
    <t>JAISC</t>
  </si>
  <si>
    <t>ISSI Centers 1</t>
  </si>
  <si>
    <t>JAIS6</t>
  </si>
  <si>
    <t>ISSI Centers 1-L6</t>
  </si>
  <si>
    <t>24513</t>
  </si>
  <si>
    <t>JAISC ISSC Admin</t>
  </si>
  <si>
    <t>24514</t>
  </si>
  <si>
    <t>JAISI Ct for Latino Pol Res</t>
  </si>
  <si>
    <t>24515</t>
  </si>
  <si>
    <t>JAISC Ct for Working Famil</t>
  </si>
  <si>
    <t>24595</t>
  </si>
  <si>
    <t>JAISI Ctr for Ethnographic Res</t>
  </si>
  <si>
    <t>24617</t>
  </si>
  <si>
    <t>JAISI Graduate Training Progr</t>
  </si>
  <si>
    <t>24618</t>
  </si>
  <si>
    <t>JAISC Misc</t>
  </si>
  <si>
    <t>JASRC</t>
  </si>
  <si>
    <t>ISSI Centers 2</t>
  </si>
  <si>
    <t>JASR6</t>
  </si>
  <si>
    <t>ISSI Centers 2-L6</t>
  </si>
  <si>
    <t>24580</t>
  </si>
  <si>
    <t>JAISI UC Data Admin</t>
  </si>
  <si>
    <t>24581</t>
  </si>
  <si>
    <t>JAISI UC Data Archive</t>
  </si>
  <si>
    <t>24596</t>
  </si>
  <si>
    <t>JAISI Ctr for Study of Soc Ins</t>
  </si>
  <si>
    <t>24599</t>
  </si>
  <si>
    <t>JAISI Berkeley Ctr for Soc Med</t>
  </si>
  <si>
    <t>24611</t>
  </si>
  <si>
    <t>JAISI Rchg UC Data</t>
  </si>
  <si>
    <t>Space Sciences Laboratory</t>
  </si>
  <si>
    <t>JBRCH</t>
  </si>
  <si>
    <t>SSL Recharge Account</t>
  </si>
  <si>
    <t>JBRC6</t>
  </si>
  <si>
    <t>SSL Recharge Account-L6</t>
  </si>
  <si>
    <t>24547</t>
  </si>
  <si>
    <t>JBSSL Rechg Machine Shop</t>
  </si>
  <si>
    <t>24553</t>
  </si>
  <si>
    <t>JBSSL Rechg Garage</t>
  </si>
  <si>
    <t>24557</t>
  </si>
  <si>
    <t>JBSSL Rechg Recharge</t>
  </si>
  <si>
    <t>JBSS5</t>
  </si>
  <si>
    <t>Space Sciences Laboratory-L5</t>
  </si>
  <si>
    <t>JBSS6</t>
  </si>
  <si>
    <t>Space Sciences Laboratory-L6</t>
  </si>
  <si>
    <t>24530</t>
  </si>
  <si>
    <t>JBSSL SSL Admin</t>
  </si>
  <si>
    <t>24532</t>
  </si>
  <si>
    <t>JBSSL SSL Contracts &amp; Grants</t>
  </si>
  <si>
    <t>24533</t>
  </si>
  <si>
    <t>JBSSL SSL Misc</t>
  </si>
  <si>
    <t>JDURD</t>
  </si>
  <si>
    <t>Inst of Urban &amp; Regional Devel</t>
  </si>
  <si>
    <t>JDOPS</t>
  </si>
  <si>
    <t>IURD Outreach_Public Service</t>
  </si>
  <si>
    <t>JDOP6</t>
  </si>
  <si>
    <t>IURD Outreach_Public Svc-L6</t>
  </si>
  <si>
    <t>24650</t>
  </si>
  <si>
    <t>JDURD PR Conference/Seminar</t>
  </si>
  <si>
    <t>24670</t>
  </si>
  <si>
    <t>JDURD PR Research Projects</t>
  </si>
  <si>
    <t>JDRES</t>
  </si>
  <si>
    <t>IURD Research</t>
  </si>
  <si>
    <t>JDRE6</t>
  </si>
  <si>
    <t>IURD Research-L6</t>
  </si>
  <si>
    <t>24660</t>
  </si>
  <si>
    <t>JDURD PR Student Projects</t>
  </si>
  <si>
    <t>24680</t>
  </si>
  <si>
    <t>JDURD Community Projects</t>
  </si>
  <si>
    <t>JDUR5</t>
  </si>
  <si>
    <t>Inst of Urban&amp;RegionalDevel-L5</t>
  </si>
  <si>
    <t>JDUR6</t>
  </si>
  <si>
    <t>Inst of Urban&amp;RegionalDevel-L6</t>
  </si>
  <si>
    <t>24640</t>
  </si>
  <si>
    <t>JDURD IURD General</t>
  </si>
  <si>
    <t>JETRA</t>
  </si>
  <si>
    <t>UC Transportation Ctr</t>
  </si>
  <si>
    <t>JETR5</t>
  </si>
  <si>
    <t>UC Transportation Ctr-L5</t>
  </si>
  <si>
    <t>JETR6</t>
  </si>
  <si>
    <t>UC Transportation Ctr-L6</t>
  </si>
  <si>
    <t>24885</t>
  </si>
  <si>
    <t>JETRA UC Trans Ctr GenAdmin</t>
  </si>
  <si>
    <t>24886</t>
  </si>
  <si>
    <t>JETRA UC Trans Ctr Publication</t>
  </si>
  <si>
    <t>24887</t>
  </si>
  <si>
    <t>JETRA UC Trans Ctr Student Act</t>
  </si>
  <si>
    <t>24888</t>
  </si>
  <si>
    <t>JETRA UC Trans Ctr Travel</t>
  </si>
  <si>
    <t>24889</t>
  </si>
  <si>
    <t>JETRA UC Trans Ctr Mtgs &amp; Conf</t>
  </si>
  <si>
    <t>JOMIL</t>
  </si>
  <si>
    <t>Miller Inst Basic Research</t>
  </si>
  <si>
    <t>JOMI5</t>
  </si>
  <si>
    <t>Miller Inst Basic Research-L5</t>
  </si>
  <si>
    <t>JOMI6</t>
  </si>
  <si>
    <t>Miller Inst Basic Research-L6</t>
  </si>
  <si>
    <t>24810</t>
  </si>
  <si>
    <t>JOMIL MIBR Admin</t>
  </si>
  <si>
    <t>24811</t>
  </si>
  <si>
    <t>JOMIL MIBR Fellow Program</t>
  </si>
  <si>
    <t>24812</t>
  </si>
  <si>
    <t>JOMIL MIBR Miller Prof Progr</t>
  </si>
  <si>
    <t>24813</t>
  </si>
  <si>
    <t>JOMIL MIBR Visiting Prof Progr</t>
  </si>
  <si>
    <t>JYHST</t>
  </si>
  <si>
    <t>History of Sci &amp; Technology</t>
  </si>
  <si>
    <t>JYHS5</t>
  </si>
  <si>
    <t>History of Sci &amp; Technology-L5</t>
  </si>
  <si>
    <t>JYHS6</t>
  </si>
  <si>
    <t>History of Sci &amp; Technology-L6</t>
  </si>
  <si>
    <t>24795</t>
  </si>
  <si>
    <t>JYHST HST Admin</t>
  </si>
  <si>
    <t>24797</t>
  </si>
  <si>
    <t>JYHST HST Misc</t>
  </si>
  <si>
    <t>24798</t>
  </si>
  <si>
    <t>JYHST Sci &amp; Tech Society Ctr</t>
  </si>
  <si>
    <t>31060</t>
  </si>
  <si>
    <t>JYHST General Ops</t>
  </si>
  <si>
    <t>31061</t>
  </si>
  <si>
    <t>JYHST Research</t>
  </si>
  <si>
    <t>KJCRG</t>
  </si>
  <si>
    <t>Ctr for Race &amp; Gender</t>
  </si>
  <si>
    <t>KJCR5</t>
  </si>
  <si>
    <t>Ctr for Race &amp; Gender-L5</t>
  </si>
  <si>
    <t>KJCR6</t>
  </si>
  <si>
    <t>Ctr for Race &amp; Gender-L6</t>
  </si>
  <si>
    <t>31100</t>
  </si>
  <si>
    <t>KJCRG Ctr Race &amp; Gender GenOps</t>
  </si>
  <si>
    <t>LAASC</t>
  </si>
  <si>
    <t>Africa Studies Ctr for</t>
  </si>
  <si>
    <t>LAAS5</t>
  </si>
  <si>
    <t>Africa Studies Ctr for-L5</t>
  </si>
  <si>
    <t>LAAS6</t>
  </si>
  <si>
    <t>Africa Studies Ctr for-L6</t>
  </si>
  <si>
    <t>14399</t>
  </si>
  <si>
    <t>LAASC ASC EC Gen Ops</t>
  </si>
  <si>
    <t>14405</t>
  </si>
  <si>
    <t>LAASC ASC ASC EC Other</t>
  </si>
  <si>
    <t>LBEAS</t>
  </si>
  <si>
    <t>Inst East Asian Studies</t>
  </si>
  <si>
    <t>LBEAC</t>
  </si>
  <si>
    <t>IEAS Centers</t>
  </si>
  <si>
    <t>LBEC6</t>
  </si>
  <si>
    <t>IEAS Centers-L6</t>
  </si>
  <si>
    <t>14458</t>
  </si>
  <si>
    <t>LBEAS Chinese Language Center</t>
  </si>
  <si>
    <t>14462</t>
  </si>
  <si>
    <t>LBEAS Group Asian Studies</t>
  </si>
  <si>
    <t>14469</t>
  </si>
  <si>
    <t>LBEAS Ctr Chinese Studies</t>
  </si>
  <si>
    <t>14477</t>
  </si>
  <si>
    <t>LBEAS Ctr Silk Road Studies</t>
  </si>
  <si>
    <t>14479</t>
  </si>
  <si>
    <t>LBEAS IEAS CL Gen Ops</t>
  </si>
  <si>
    <t>14483</t>
  </si>
  <si>
    <t>LBEAS Ctr Japanese Studies</t>
  </si>
  <si>
    <t>14493</t>
  </si>
  <si>
    <t>LBEAS Ctr Korean Studies</t>
  </si>
  <si>
    <t>14504</t>
  </si>
  <si>
    <t>LBEAS IEAS IUB Gen/Ops</t>
  </si>
  <si>
    <t>14722</t>
  </si>
  <si>
    <t>LBEAS Ctr SE Asian Studies</t>
  </si>
  <si>
    <t>31516</t>
  </si>
  <si>
    <t>LBEAS Ctr Buddhist Studies</t>
  </si>
  <si>
    <t>LBEAK</t>
  </si>
  <si>
    <t>Ctr for Korean Studies</t>
  </si>
  <si>
    <t>LBEK6</t>
  </si>
  <si>
    <t>Ctr for Korean Studies-L6</t>
  </si>
  <si>
    <t>14494</t>
  </si>
  <si>
    <t>LBEAS IEAS KS Faculty Costs</t>
  </si>
  <si>
    <t>14496</t>
  </si>
  <si>
    <t>LBEAS 'KS Colloq/Conference</t>
  </si>
  <si>
    <t>14497</t>
  </si>
  <si>
    <t>LBEAS KS Visiting Scholars</t>
  </si>
  <si>
    <t>14498</t>
  </si>
  <si>
    <t>LBEAS IEAS KS Library</t>
  </si>
  <si>
    <t>14501</t>
  </si>
  <si>
    <t>LBEAS KS Student Supp/Activ</t>
  </si>
  <si>
    <t>LBEAO</t>
  </si>
  <si>
    <t>IEAS Operations</t>
  </si>
  <si>
    <t>LBEO6</t>
  </si>
  <si>
    <t>IEAS Operations-L6</t>
  </si>
  <si>
    <t>14419</t>
  </si>
  <si>
    <t>LBEAS IEAS Gen Ops</t>
  </si>
  <si>
    <t>14433</t>
  </si>
  <si>
    <t>LBEAS IEAS PB Ops/General</t>
  </si>
  <si>
    <t>14436</t>
  </si>
  <si>
    <t>LBEAS IEAS ASIAN SU Gen Ops</t>
  </si>
  <si>
    <t>LBEAX</t>
  </si>
  <si>
    <t>IEAS Asian Survey</t>
  </si>
  <si>
    <t>LBEX6</t>
  </si>
  <si>
    <t>IEAS Asian Survey-L6</t>
  </si>
  <si>
    <t>14441</t>
  </si>
  <si>
    <t>LBEAS IEAS SS China</t>
  </si>
  <si>
    <t>LBES5</t>
  </si>
  <si>
    <t>Inst East Asian Studies-L5</t>
  </si>
  <si>
    <t>LBES6</t>
  </si>
  <si>
    <t>Inst East Asian Studies-L6</t>
  </si>
  <si>
    <t>14421</t>
  </si>
  <si>
    <t>LBEAS IEAS Conference/Colloq</t>
  </si>
  <si>
    <t>14424</t>
  </si>
  <si>
    <t>LBEAS IEAS Other</t>
  </si>
  <si>
    <t>LCIES</t>
  </si>
  <si>
    <t>Institute of European Studies</t>
  </si>
  <si>
    <t>LCEUC</t>
  </si>
  <si>
    <t>French Cult Std Prog</t>
  </si>
  <si>
    <t>LCEC6</t>
  </si>
  <si>
    <t>French Cult Std Prog-L6</t>
  </si>
  <si>
    <t>14538</t>
  </si>
  <si>
    <t>LCIES EURO FC Gen Ops</t>
  </si>
  <si>
    <t>14540</t>
  </si>
  <si>
    <t>LCIES EURO FC Instruction</t>
  </si>
  <si>
    <t>LCEUG</t>
  </si>
  <si>
    <t>German Studies Prgm</t>
  </si>
  <si>
    <t>LCEG6</t>
  </si>
  <si>
    <t>German Studies Prgm-L6</t>
  </si>
  <si>
    <t>14510</t>
  </si>
  <si>
    <t>LCIES EURO GS Gen Ops</t>
  </si>
  <si>
    <t>LCEUP</t>
  </si>
  <si>
    <t>Portugal Std Prgm</t>
  </si>
  <si>
    <t>LCEP6</t>
  </si>
  <si>
    <t>Portugal Std Prgm-L6</t>
  </si>
  <si>
    <t>14556</t>
  </si>
  <si>
    <t>LCIES EURO PS Gen Ops</t>
  </si>
  <si>
    <t>LCEUS</t>
  </si>
  <si>
    <t>Spanish Studies Prgm</t>
  </si>
  <si>
    <t>LCES6</t>
  </si>
  <si>
    <t>Spanish Studies Prgm-L6</t>
  </si>
  <si>
    <t>14565</t>
  </si>
  <si>
    <t>LCIES EURO SP Gen OSP</t>
  </si>
  <si>
    <t>LCEUW</t>
  </si>
  <si>
    <t>WEurope Program</t>
  </si>
  <si>
    <t>LCEW6</t>
  </si>
  <si>
    <t>WEurope Prgm-L6</t>
  </si>
  <si>
    <t>14517</t>
  </si>
  <si>
    <t>LCIES EURO WE Gen Ops</t>
  </si>
  <si>
    <t>LCEUZ</t>
  </si>
  <si>
    <t>Finnish Studies Prgm</t>
  </si>
  <si>
    <t>LCEZ6</t>
  </si>
  <si>
    <t>Finnish Studies Prgm-L6</t>
  </si>
  <si>
    <t>14520</t>
  </si>
  <si>
    <t>LCIES EURO FS Gen Ops</t>
  </si>
  <si>
    <t>LDINT</t>
  </si>
  <si>
    <t>Institute International Stud</t>
  </si>
  <si>
    <t>LDCAN</t>
  </si>
  <si>
    <t>Canadian Studies Program</t>
  </si>
  <si>
    <t>LDCA6</t>
  </si>
  <si>
    <t>Canadian Studies Program-L6</t>
  </si>
  <si>
    <t>14409</t>
  </si>
  <si>
    <t>LDINT CAN EC Gen Ops</t>
  </si>
  <si>
    <t>14412</t>
  </si>
  <si>
    <t>LDINT CAN EC Res</t>
  </si>
  <si>
    <t>LDCPD</t>
  </si>
  <si>
    <t>Ctr on the Politics of Dvlpmt</t>
  </si>
  <si>
    <t>LDCP6</t>
  </si>
  <si>
    <t>Ctr on the Politics of Dvlp-L6</t>
  </si>
  <si>
    <t>14324</t>
  </si>
  <si>
    <t>LDINT Ctr Politics of Dev Ops</t>
  </si>
  <si>
    <t>14325</t>
  </si>
  <si>
    <t>LDINT Ctr Politics of Dev Res</t>
  </si>
  <si>
    <t>LDEGP</t>
  </si>
  <si>
    <t>Emma Goldman Papers Project</t>
  </si>
  <si>
    <t>LDEG6</t>
  </si>
  <si>
    <t>Emma Goldman Papers Project-L6</t>
  </si>
  <si>
    <t>24740</t>
  </si>
  <si>
    <t>LDINT EGPP Program Expenses</t>
  </si>
  <si>
    <t>LDIOT</t>
  </si>
  <si>
    <t>IAIIS Other Research Projects</t>
  </si>
  <si>
    <t>LDIO6</t>
  </si>
  <si>
    <t>AIIS Other Resrch Projects-L6</t>
  </si>
  <si>
    <t>14668</t>
  </si>
  <si>
    <t>LDINT INT'L OR Gen Ops</t>
  </si>
  <si>
    <t>14671</t>
  </si>
  <si>
    <t>LDINT INT'L OR Research</t>
  </si>
  <si>
    <t>14674</t>
  </si>
  <si>
    <t>LDINT INT'L OR RPGP</t>
  </si>
  <si>
    <t>14675</t>
  </si>
  <si>
    <t>LDINT INTL OR EURO</t>
  </si>
  <si>
    <t>14676</t>
  </si>
  <si>
    <t>LDINT INT'L OR Foreign Policy</t>
  </si>
  <si>
    <t>LDPUB</t>
  </si>
  <si>
    <t>IIS - PUBLICATIONS</t>
  </si>
  <si>
    <t>LDPU6</t>
  </si>
  <si>
    <t>IIS - Publications-L6</t>
  </si>
  <si>
    <t>14297</t>
  </si>
  <si>
    <t>LDINT ADM PUBLICATIONS</t>
  </si>
  <si>
    <t>LDROM</t>
  </si>
  <si>
    <t>Romance Philology</t>
  </si>
  <si>
    <t>LDRO6</t>
  </si>
  <si>
    <t>Romance Philology-L6</t>
  </si>
  <si>
    <t>14791</t>
  </si>
  <si>
    <t>LDINT ROMANCE Gen Ops</t>
  </si>
  <si>
    <t>LDSEM</t>
  </si>
  <si>
    <t>IIS - SEMIOTIC JOURNAL</t>
  </si>
  <si>
    <t>LDSE6</t>
  </si>
  <si>
    <t>IIS - Semiotic Journal-L6</t>
  </si>
  <si>
    <t>14322</t>
  </si>
  <si>
    <t>LDINT SEMIOTIC JOURNAL</t>
  </si>
  <si>
    <t>LELAS</t>
  </si>
  <si>
    <t>Latin Am Studies Ctr for</t>
  </si>
  <si>
    <t>LELA5</t>
  </si>
  <si>
    <t>Latin Am Studies Ctr for-L5</t>
  </si>
  <si>
    <t>LELA6</t>
  </si>
  <si>
    <t>Latin Am Studies Ctr for-L6</t>
  </si>
  <si>
    <t>14677</t>
  </si>
  <si>
    <t>LELAS LATIN OR Gen Ops</t>
  </si>
  <si>
    <t>LFMES</t>
  </si>
  <si>
    <t>Middle Eastern Studies</t>
  </si>
  <si>
    <t>LFME5</t>
  </si>
  <si>
    <t>Middle Eastern Studies-L5</t>
  </si>
  <si>
    <t>LFME6</t>
  </si>
  <si>
    <t>Middle Eastern Studies-L6</t>
  </si>
  <si>
    <t>14687</t>
  </si>
  <si>
    <t>LFMES Gen Ops</t>
  </si>
  <si>
    <t>14690</t>
  </si>
  <si>
    <t>LFMES Research</t>
  </si>
  <si>
    <t>LGSEE</t>
  </si>
  <si>
    <t>Slavic &amp; East Euro Studies</t>
  </si>
  <si>
    <t>LGSE5</t>
  </si>
  <si>
    <t>Slavic &amp; East Euro Studies-L5</t>
  </si>
  <si>
    <t>LGSE6</t>
  </si>
  <si>
    <t>Slavic &amp; East Euro Studies-L6</t>
  </si>
  <si>
    <t>14697</t>
  </si>
  <si>
    <t>LGSEE SLAV Gen Ops</t>
  </si>
  <si>
    <t>14698</t>
  </si>
  <si>
    <t>LGSEE SLAV Associates Prg</t>
  </si>
  <si>
    <t>14703</t>
  </si>
  <si>
    <t>LGSEE SLAV Research</t>
  </si>
  <si>
    <t>LHSAS</t>
  </si>
  <si>
    <t>South Asian Studies</t>
  </si>
  <si>
    <t>LHSA5</t>
  </si>
  <si>
    <t>South Asian Studies-L5</t>
  </si>
  <si>
    <t>LHSA6</t>
  </si>
  <si>
    <t>South Asian Studies-L6</t>
  </si>
  <si>
    <t>14709</t>
  </si>
  <si>
    <t>LHSAS SO ASIAN Gen Ops</t>
  </si>
  <si>
    <t>14712</t>
  </si>
  <si>
    <t>LHSAS SO ASIAN Res</t>
  </si>
  <si>
    <t>14718</t>
  </si>
  <si>
    <t>LHSAS SO ASIAN PUB Gen Ops</t>
  </si>
  <si>
    <t>LUEUR</t>
  </si>
  <si>
    <t>France Berkeley Fund</t>
  </si>
  <si>
    <t>LUEU5</t>
  </si>
  <si>
    <t>France Berkeley Fund-L5</t>
  </si>
  <si>
    <t>LUEU6</t>
  </si>
  <si>
    <t>France Berkeley Fund-L6</t>
  </si>
  <si>
    <t>14529</t>
  </si>
  <si>
    <t>LUEUR EURO FB Gen Ops</t>
  </si>
  <si>
    <t>NGITS</t>
  </si>
  <si>
    <t>Inst Transportation Studies</t>
  </si>
  <si>
    <t>NGRES</t>
  </si>
  <si>
    <t>ITS Research</t>
  </si>
  <si>
    <t>NGRE6</t>
  </si>
  <si>
    <t>ITS Research-L6</t>
  </si>
  <si>
    <t>23910</t>
  </si>
  <si>
    <t>NGITS Ops Mgmt/Admin</t>
  </si>
  <si>
    <t>23926</t>
  </si>
  <si>
    <t>NGITS Res Projects Other</t>
  </si>
  <si>
    <t>23927</t>
  </si>
  <si>
    <t>NGITS Res Projects Safety</t>
  </si>
  <si>
    <t>23928</t>
  </si>
  <si>
    <t>NGITS Res Projects PRC</t>
  </si>
  <si>
    <t>23929</t>
  </si>
  <si>
    <t>NGITS Res Projects PATH</t>
  </si>
  <si>
    <t>23930</t>
  </si>
  <si>
    <t>NGITS Res Projects NEXTOR</t>
  </si>
  <si>
    <t>23931</t>
  </si>
  <si>
    <t>NGITS Res Projects CCIT</t>
  </si>
  <si>
    <t>23932</t>
  </si>
  <si>
    <t>NGITS Res Projects TSRC</t>
  </si>
  <si>
    <t>23933</t>
  </si>
  <si>
    <t>NGITS RES PROJECTS TSC</t>
  </si>
  <si>
    <t>NGTTR</t>
  </si>
  <si>
    <t>ITS Tech Trans</t>
  </si>
  <si>
    <t>NGTT6</t>
  </si>
  <si>
    <t>ITS Tech Trans-L6</t>
  </si>
  <si>
    <t>23935</t>
  </si>
  <si>
    <t>NGITS Tec Course Costs</t>
  </si>
  <si>
    <t>NHEDR</t>
  </si>
  <si>
    <t>Ctr Environ Design Research</t>
  </si>
  <si>
    <t>NHCBE</t>
  </si>
  <si>
    <t>CEDR Ctr Built Environment</t>
  </si>
  <si>
    <t>NHCB6</t>
  </si>
  <si>
    <t>CEDR Ctr Built Environment-L6</t>
  </si>
  <si>
    <t>24003</t>
  </si>
  <si>
    <t>NHEDR Research Programs</t>
  </si>
  <si>
    <t>24006</t>
  </si>
  <si>
    <t>NHEDR GI Publications</t>
  </si>
  <si>
    <t>24008</t>
  </si>
  <si>
    <t>NHEDR Conferences</t>
  </si>
  <si>
    <t>NHED5</t>
  </si>
  <si>
    <t>Ctr Environ Design Reseach-L5</t>
  </si>
  <si>
    <t>NHED6</t>
  </si>
  <si>
    <t>Ctr Environ Design Reseach-L6</t>
  </si>
  <si>
    <t>23955</t>
  </si>
  <si>
    <t>NHEDR General Operations</t>
  </si>
  <si>
    <t>NPRAL</t>
  </si>
  <si>
    <t>Radio Astronomy Lab</t>
  </si>
  <si>
    <t>NPRA5</t>
  </si>
  <si>
    <t>Radio Astronomy Lab-L5</t>
  </si>
  <si>
    <t>NPRA6</t>
  </si>
  <si>
    <t>Radio Astronomy Lab-L6</t>
  </si>
  <si>
    <t>24180</t>
  </si>
  <si>
    <t>NPRAL RAL GEN OPS</t>
  </si>
  <si>
    <t>24182</t>
  </si>
  <si>
    <t>NPRAL RAL Science</t>
  </si>
  <si>
    <t>NPRES</t>
  </si>
  <si>
    <t>RAL Research</t>
  </si>
  <si>
    <t>NPRE6</t>
  </si>
  <si>
    <t>RAL Research-L6</t>
  </si>
  <si>
    <t>24197</t>
  </si>
  <si>
    <t>NPRAL Res Merged Array</t>
  </si>
  <si>
    <t>24198</t>
  </si>
  <si>
    <t>NPRAL Res 1hT</t>
  </si>
  <si>
    <t>NRTAC</t>
  </si>
  <si>
    <t>Theoretical Astrophysics Ctr</t>
  </si>
  <si>
    <t>NRTA5</t>
  </si>
  <si>
    <t>Theoreticl Astrophysics Ctr-L5</t>
  </si>
  <si>
    <t>NRTA6</t>
  </si>
  <si>
    <t>Theoreticl Astrophysics Ctr-L6</t>
  </si>
  <si>
    <t>24240</t>
  </si>
  <si>
    <t>NRTAC TAC Gen Ops</t>
  </si>
  <si>
    <t>24241</t>
  </si>
  <si>
    <t>NRTAC TAC Science</t>
  </si>
  <si>
    <t>NSARF</t>
  </si>
  <si>
    <t>Archaeological Res Facility</t>
  </si>
  <si>
    <t>NSAR5</t>
  </si>
  <si>
    <t>Archeological Res Facility-L5</t>
  </si>
  <si>
    <t>NSAR6</t>
  </si>
  <si>
    <t>Archeological Res Facility-L6</t>
  </si>
  <si>
    <t>24255</t>
  </si>
  <si>
    <t>NSARF ARF Admin</t>
  </si>
  <si>
    <t>24256</t>
  </si>
  <si>
    <t>NSARF ARF Research</t>
  </si>
  <si>
    <t>24258</t>
  </si>
  <si>
    <t>NSARF ARF Outreach</t>
  </si>
  <si>
    <t>NSPUB</t>
  </si>
  <si>
    <t>ARF Publications</t>
  </si>
  <si>
    <t>NSPU6</t>
  </si>
  <si>
    <t>ARF Publications-L6</t>
  </si>
  <si>
    <t>24285</t>
  </si>
  <si>
    <t>NSARF Pubs Newsletter</t>
  </si>
  <si>
    <t>24286</t>
  </si>
  <si>
    <t>NSARF Pubs Misc Publications</t>
  </si>
  <si>
    <t>NUIGS</t>
  </si>
  <si>
    <t>Inst of Governmental Studies</t>
  </si>
  <si>
    <t>NUADM</t>
  </si>
  <si>
    <t>IGS Adninstration</t>
  </si>
  <si>
    <t>NUAD6</t>
  </si>
  <si>
    <t>IGS Administration-L6</t>
  </si>
  <si>
    <t>24315</t>
  </si>
  <si>
    <t>NUIGS General Operations</t>
  </si>
  <si>
    <t>24316</t>
  </si>
  <si>
    <t>NUIGS Matsui Cntr for Politics</t>
  </si>
  <si>
    <t>24319</t>
  </si>
  <si>
    <t>NUIGS Library</t>
  </si>
  <si>
    <t>24320</t>
  </si>
  <si>
    <t>NUIGS Publication Sales</t>
  </si>
  <si>
    <t>24321</t>
  </si>
  <si>
    <t>NUIGS BPPP</t>
  </si>
  <si>
    <t>24322</t>
  </si>
  <si>
    <t>NUIGS Fellowships</t>
  </si>
  <si>
    <t>24323</t>
  </si>
  <si>
    <t>NUIGS Endowment Activity</t>
  </si>
  <si>
    <t>24324</t>
  </si>
  <si>
    <t>NUIGS Seminars/Conferences</t>
  </si>
  <si>
    <t>24325</t>
  </si>
  <si>
    <t>NUIGS Sponsored Research</t>
  </si>
  <si>
    <t>NUBRE</t>
  </si>
  <si>
    <t>Berk Roundtable Intl Economy</t>
  </si>
  <si>
    <t>NUBR6</t>
  </si>
  <si>
    <t>Berk Roundtable IntlEconomy-L6</t>
  </si>
  <si>
    <t>14597</t>
  </si>
  <si>
    <t>NUIGS INTL BR Research</t>
  </si>
  <si>
    <t>14613</t>
  </si>
  <si>
    <t>NUIGS INTL EC Research</t>
  </si>
  <si>
    <t>NUSAC</t>
  </si>
  <si>
    <t>IGS UC_Sacramento</t>
  </si>
  <si>
    <t>NUSA6</t>
  </si>
  <si>
    <t>IGS UC_Sacramento-L6</t>
  </si>
  <si>
    <t>24333</t>
  </si>
  <si>
    <t>NUIGS UC/Sacramento Program</t>
  </si>
  <si>
    <t>NVPSR</t>
  </si>
  <si>
    <t>Inst of Personality &amp; Soc Res</t>
  </si>
  <si>
    <t>NVPS5</t>
  </si>
  <si>
    <t>Inst of Personality&amp;Soc Res-L5</t>
  </si>
  <si>
    <t>NVPS6</t>
  </si>
  <si>
    <t>Inst of Personality&amp;Soc Res-L6</t>
  </si>
  <si>
    <t>24335</t>
  </si>
  <si>
    <t>NVPSR IPSR Admin</t>
  </si>
  <si>
    <t>24336</t>
  </si>
  <si>
    <t>NVPSR IPSR Research</t>
  </si>
  <si>
    <t>NYIHD</t>
  </si>
  <si>
    <t>Inst of Human Development</t>
  </si>
  <si>
    <t>NYADM</t>
  </si>
  <si>
    <t>IHD Immediate Office</t>
  </si>
  <si>
    <t>NYAD6</t>
  </si>
  <si>
    <t>IHD Immediate Office-L6</t>
  </si>
  <si>
    <t>24420</t>
  </si>
  <si>
    <t>NYIHD Immediate Office Gen Ops</t>
  </si>
  <si>
    <t>24438</t>
  </si>
  <si>
    <t>NYIHD Immediate Off Research</t>
  </si>
  <si>
    <t>NYCYP</t>
  </si>
  <si>
    <t>CCYP Child Youth Policy</t>
  </si>
  <si>
    <t>NYCY6</t>
  </si>
  <si>
    <t>CCYP Child Youth Policy-L6</t>
  </si>
  <si>
    <t>31030</t>
  </si>
  <si>
    <t>NYIHD CCYP General Ops</t>
  </si>
  <si>
    <t>31031</t>
  </si>
  <si>
    <t>NYIHD CCYP Research</t>
  </si>
  <si>
    <t>NYGGS</t>
  </si>
  <si>
    <t>Greater Good Science Ctr</t>
  </si>
  <si>
    <t>NYGG6</t>
  </si>
  <si>
    <t>Greater Good Science Ctr-L6</t>
  </si>
  <si>
    <t>24405</t>
  </si>
  <si>
    <t>NYIHD Greater Good Science Ctr</t>
  </si>
  <si>
    <t>NZIIR</t>
  </si>
  <si>
    <t>Inst Research on Labor and Emp</t>
  </si>
  <si>
    <t>NZCLR</t>
  </si>
  <si>
    <t>CLRE Ctr Labor Res and Edu</t>
  </si>
  <si>
    <t>NZCL6</t>
  </si>
  <si>
    <t>CLRE Ctr Labor Res and Edu-L6</t>
  </si>
  <si>
    <t>24454</t>
  </si>
  <si>
    <t>NZIIR CLRE General Ops</t>
  </si>
  <si>
    <t>24458</t>
  </si>
  <si>
    <t>NZIIR CLRE Research</t>
  </si>
  <si>
    <t>NZIRL</t>
  </si>
  <si>
    <t>IRLE Immediate Office</t>
  </si>
  <si>
    <t>NZIR6</t>
  </si>
  <si>
    <t>IRLE Immediate Office-L6</t>
  </si>
  <si>
    <t>24439</t>
  </si>
  <si>
    <t>NZIIR IRLE General Ops</t>
  </si>
  <si>
    <t>24440</t>
  </si>
  <si>
    <t>NZIIR IRLE Faculty Grants</t>
  </si>
  <si>
    <t>24457</t>
  </si>
  <si>
    <t>NZIIR IRLE Research</t>
  </si>
  <si>
    <t>NZRES</t>
  </si>
  <si>
    <t>IRLE Research Centers</t>
  </si>
  <si>
    <t>NZRE6</t>
  </si>
  <si>
    <t>IRLE Research Centers-L6</t>
  </si>
  <si>
    <t>24447</t>
  </si>
  <si>
    <t>NZIIR CWED Ctr Wage Empl Dynam</t>
  </si>
  <si>
    <t>24450</t>
  </si>
  <si>
    <t>NZIIR CPER General Ops</t>
  </si>
  <si>
    <t>24461</t>
  </si>
  <si>
    <t>NZIIR Ctr Study Child Care Emp</t>
  </si>
  <si>
    <t>OMINT</t>
  </si>
  <si>
    <t>Blum Center</t>
  </si>
  <si>
    <t>OMBDE</t>
  </si>
  <si>
    <t>Blum Ctr for Developing Econs</t>
  </si>
  <si>
    <t>OMBD6</t>
  </si>
  <si>
    <t>BlumCtr for DevelopingEcons-L6</t>
  </si>
  <si>
    <t>31600</t>
  </si>
  <si>
    <t>OMINT Blum Center Operations</t>
  </si>
  <si>
    <t>31603</t>
  </si>
  <si>
    <t>OMINT Blum Center Events</t>
  </si>
  <si>
    <t>31605</t>
  </si>
  <si>
    <t>OMINT Blum Center Education</t>
  </si>
  <si>
    <t>31608</t>
  </si>
  <si>
    <t>OMINT Blum Ctr Big Ideas</t>
  </si>
  <si>
    <t>31610</t>
  </si>
  <si>
    <t>OMINT Blum Center Initiatives</t>
  </si>
  <si>
    <t>31611</t>
  </si>
  <si>
    <t>OMINT Blum Ctr Executive Edu</t>
  </si>
  <si>
    <t>OOEBI</t>
  </si>
  <si>
    <t>Energy Biosciences Institute</t>
  </si>
  <si>
    <t>OOADM</t>
  </si>
  <si>
    <t>EBI Administration</t>
  </si>
  <si>
    <t>OOAD6</t>
  </si>
  <si>
    <t>EBI Administration-L6</t>
  </si>
  <si>
    <t>32220</t>
  </si>
  <si>
    <t>OOEBI Operations</t>
  </si>
  <si>
    <t>32221</t>
  </si>
  <si>
    <t>OOEBI UIUC Admin Op</t>
  </si>
  <si>
    <t>OOOUT</t>
  </si>
  <si>
    <t>EBI Non-Research Programs</t>
  </si>
  <si>
    <t>OOOU6</t>
  </si>
  <si>
    <t>EBI Non-Research Programs-L6</t>
  </si>
  <si>
    <t>32250</t>
  </si>
  <si>
    <t>OOEBI Education Outreach</t>
  </si>
  <si>
    <t>32251</t>
  </si>
  <si>
    <t>OOEBI UIUC Outreach</t>
  </si>
  <si>
    <t>OORES</t>
  </si>
  <si>
    <t>EBI Research</t>
  </si>
  <si>
    <t>OORE6</t>
  </si>
  <si>
    <t>EBI Research-L6</t>
  </si>
  <si>
    <t>32230</t>
  </si>
  <si>
    <t>OOEBI Energy Biosciences Insti</t>
  </si>
  <si>
    <t>32231</t>
  </si>
  <si>
    <t>OOEBI Biofuel Feedstocks</t>
  </si>
  <si>
    <t>32232</t>
  </si>
  <si>
    <t>OOEBI Depolymerization</t>
  </si>
  <si>
    <t>32233</t>
  </si>
  <si>
    <t>OOEBI Biofuel Production</t>
  </si>
  <si>
    <t>32234</t>
  </si>
  <si>
    <t>OOEBI MEOR</t>
  </si>
  <si>
    <t>32235</t>
  </si>
  <si>
    <t>OOEBI Gulf Bioremediation</t>
  </si>
  <si>
    <t>32236</t>
  </si>
  <si>
    <t>OOEBI Fossil Fuel Bioproc</t>
  </si>
  <si>
    <t>32237</t>
  </si>
  <si>
    <t>OOEBI Socioeconomic</t>
  </si>
  <si>
    <t>32238</t>
  </si>
  <si>
    <t>OOEBI Support Centers</t>
  </si>
  <si>
    <t>32246</t>
  </si>
  <si>
    <t>OOEBI-FacultyFundsnon-BP</t>
  </si>
  <si>
    <t>32247</t>
  </si>
  <si>
    <t>OOEBI Faculty Startup &amp; Retent</t>
  </si>
  <si>
    <t>32248</t>
  </si>
  <si>
    <t>OOEBI Support Centers (UIUC)</t>
  </si>
  <si>
    <t>32249</t>
  </si>
  <si>
    <t>OOEBI General Research</t>
  </si>
  <si>
    <t>OPSKY</t>
  </si>
  <si>
    <t>SkyDeck</t>
  </si>
  <si>
    <t>OPSK5</t>
  </si>
  <si>
    <t>SkyDeck-L5</t>
  </si>
  <si>
    <t>OPSK6</t>
  </si>
  <si>
    <t>SkyDeck-L6</t>
  </si>
  <si>
    <t>32416</t>
  </si>
  <si>
    <t>OPSKY SkyDeck Operations</t>
  </si>
  <si>
    <t>ORDNN</t>
  </si>
  <si>
    <t>Donner Laboratory</t>
  </si>
  <si>
    <t>ORDN5</t>
  </si>
  <si>
    <t>Donner Laboratory-L5</t>
  </si>
  <si>
    <t>ORDN6</t>
  </si>
  <si>
    <t>Donner Laboratory-L6</t>
  </si>
  <si>
    <t>24875</t>
  </si>
  <si>
    <t>ORDNN LBL Donner Misc</t>
  </si>
  <si>
    <t>OVKAV</t>
  </si>
  <si>
    <t>Kavli Energy Nanoscience Inst</t>
  </si>
  <si>
    <t>OVKA5</t>
  </si>
  <si>
    <t>Kavli Enrgy Nanoscience Int-L5</t>
  </si>
  <si>
    <t>OVKA6</t>
  </si>
  <si>
    <t>Kavli Enrgy Nanoscience Int-L6</t>
  </si>
  <si>
    <t>31180</t>
  </si>
  <si>
    <t>OAVCR - KAVLI Institute</t>
  </si>
  <si>
    <t>OYSCC</t>
  </si>
  <si>
    <t>Stem Cell Center</t>
  </si>
  <si>
    <t>OYSC5</t>
  </si>
  <si>
    <t>Stem Cell Center-L5</t>
  </si>
  <si>
    <t>OYSC6</t>
  </si>
  <si>
    <t>Stem Cell Center-L6</t>
  </si>
  <si>
    <t>31595</t>
  </si>
  <si>
    <t>OYSCC Stem Cell Research</t>
  </si>
  <si>
    <t>SMTOC</t>
  </si>
  <si>
    <t>Simons Institute TOC</t>
  </si>
  <si>
    <t>SMTO5</t>
  </si>
  <si>
    <t>Simons Institute TOC-L5</t>
  </si>
  <si>
    <t>SMTO6</t>
  </si>
  <si>
    <t>Simons Institute TOC-L6</t>
  </si>
  <si>
    <t>31245</t>
  </si>
  <si>
    <t>SMTOC Operations</t>
  </si>
  <si>
    <t>31246</t>
  </si>
  <si>
    <t>SMTOC Programs</t>
  </si>
  <si>
    <t>31247</t>
  </si>
  <si>
    <t>SMTOC Other Science</t>
  </si>
  <si>
    <t>31248</t>
  </si>
  <si>
    <t>SMTOC Outreach</t>
  </si>
  <si>
    <t>31249</t>
  </si>
  <si>
    <t>SMTOC Dir. Opp. Funds</t>
  </si>
  <si>
    <t>31250</t>
  </si>
  <si>
    <t>SMTOC Incoming</t>
  </si>
  <si>
    <t>31251</t>
  </si>
  <si>
    <t>SMTOC Fundraising</t>
  </si>
  <si>
    <t>STBSI</t>
  </si>
  <si>
    <t>Tsinghua Shenzen Inst</t>
  </si>
  <si>
    <t>STBS5</t>
  </si>
  <si>
    <t>Tsinghua Shenzen Inst-L5</t>
  </si>
  <si>
    <t>STBS6</t>
  </si>
  <si>
    <t>Tsinghua Shenzen Inst-L6</t>
  </si>
  <si>
    <t>31014</t>
  </si>
  <si>
    <t>STBSI Admin</t>
  </si>
  <si>
    <t>31015</t>
  </si>
  <si>
    <t>STBSI Research</t>
  </si>
  <si>
    <t>Research Administrative Units</t>
  </si>
  <si>
    <t>Environment, Health &amp; Safety</t>
  </si>
  <si>
    <t>FHORS</t>
  </si>
  <si>
    <t>FHEHS RS Radiation Safety</t>
  </si>
  <si>
    <t>FHOR6</t>
  </si>
  <si>
    <t>FHEHS RS Radiation Safety-L6</t>
  </si>
  <si>
    <t>21615</t>
  </si>
  <si>
    <t>FHEHS HM RadiationUse Auth</t>
  </si>
  <si>
    <t>21616</t>
  </si>
  <si>
    <t>FHEHS HM Rad Saf Const Support</t>
  </si>
  <si>
    <t>FHSAD</t>
  </si>
  <si>
    <t>EHS Administration</t>
  </si>
  <si>
    <t>FHSA6</t>
  </si>
  <si>
    <t>EHS Administration-L6</t>
  </si>
  <si>
    <t>21530</t>
  </si>
  <si>
    <t>FHEHS AD Business Srvcs &amp; Ops</t>
  </si>
  <si>
    <t>21531</t>
  </si>
  <si>
    <t>FHEHS AD SystmsWebApplics&amp;Tech</t>
  </si>
  <si>
    <t>21532</t>
  </si>
  <si>
    <t>FHEHS AD FinanceIncome&amp;BudSvcs</t>
  </si>
  <si>
    <t>21533</t>
  </si>
  <si>
    <t>FHEHS AD Human Resources Admin</t>
  </si>
  <si>
    <t>21534</t>
  </si>
  <si>
    <t>FHEHS AD EHS Management</t>
  </si>
  <si>
    <t>21536</t>
  </si>
  <si>
    <t>FHEHS AD Comm &amp; Outreach</t>
  </si>
  <si>
    <t>FHSAW</t>
  </si>
  <si>
    <t>EHS Environmental Programs</t>
  </si>
  <si>
    <t>FHSW6</t>
  </si>
  <si>
    <t>EHS Environmental Programs-L6</t>
  </si>
  <si>
    <t>21546</t>
  </si>
  <si>
    <t>FHEHS EP Environmental Prgms</t>
  </si>
  <si>
    <t>FHSFD</t>
  </si>
  <si>
    <t>EHS Fire Prevention</t>
  </si>
  <si>
    <t>FHSF6</t>
  </si>
  <si>
    <t>EHS Fire Prevention-L6</t>
  </si>
  <si>
    <t>21591</t>
  </si>
  <si>
    <t>FHEHS FP Fire &amp; Life Safety</t>
  </si>
  <si>
    <t>21592</t>
  </si>
  <si>
    <t>FHEHS FP Construction Support</t>
  </si>
  <si>
    <t>FHSHS</t>
  </si>
  <si>
    <t>EHS Health &amp; Safety Programs</t>
  </si>
  <si>
    <t>FHSH6</t>
  </si>
  <si>
    <t>EHS Health &amp; Safety Prgrms-L6</t>
  </si>
  <si>
    <t>12375</t>
  </si>
  <si>
    <t>FHEHS Div Cntrl Gen Ops</t>
  </si>
  <si>
    <t>21631</t>
  </si>
  <si>
    <t>FHEHS HS Biohazard Safety</t>
  </si>
  <si>
    <t>21635</t>
  </si>
  <si>
    <t>FHEHS HS Gen Health &amp; Safety</t>
  </si>
  <si>
    <t>21640</t>
  </si>
  <si>
    <t>FHEHS HS Research Unit Support</t>
  </si>
  <si>
    <t>21643</t>
  </si>
  <si>
    <t>FHEHS HS OLAC Support</t>
  </si>
  <si>
    <t>21647</t>
  </si>
  <si>
    <t>FHEHS HS Laser/NIR Safety</t>
  </si>
  <si>
    <t>FHSHW</t>
  </si>
  <si>
    <t>EHS Hazardous Materials Mgmt</t>
  </si>
  <si>
    <t>FHSX6</t>
  </si>
  <si>
    <t>EHS Hazardous Mats Mgmt-L6</t>
  </si>
  <si>
    <t>21605</t>
  </si>
  <si>
    <t>FHEHS HM Hazardous Waste</t>
  </si>
  <si>
    <t>21612</t>
  </si>
  <si>
    <t>FHEHS HM Special Projects</t>
  </si>
  <si>
    <t>21613</t>
  </si>
  <si>
    <t>FHEHS HM Haz Matl Shipping</t>
  </si>
  <si>
    <t>FHSRM</t>
  </si>
  <si>
    <t>EHS UCOP Risk Servs Temp Fds</t>
  </si>
  <si>
    <t>FHSR6</t>
  </si>
  <si>
    <t>EHS UCOP Risk Servs TempFds-L6</t>
  </si>
  <si>
    <t>21675</t>
  </si>
  <si>
    <t>FHEHS UCOP Be Smart Prog Admin</t>
  </si>
  <si>
    <t>21676</t>
  </si>
  <si>
    <t>FHEHS UCOP WC Surpl Rbate Adm</t>
  </si>
  <si>
    <t>21680</t>
  </si>
  <si>
    <t>FHEHS UCOP Auto Liab Admin</t>
  </si>
  <si>
    <t>Off of Laboratory Animal Care</t>
  </si>
  <si>
    <t>JRANI</t>
  </si>
  <si>
    <t>OLAC Animal Services</t>
  </si>
  <si>
    <t>JRAN6</t>
  </si>
  <si>
    <t>OLAC Animal Services-L6</t>
  </si>
  <si>
    <t>26620</t>
  </si>
  <si>
    <t>JROLA Husbandry Supplies/PPE</t>
  </si>
  <si>
    <t>26627</t>
  </si>
  <si>
    <t>JROLA Outside Lab Animal Work</t>
  </si>
  <si>
    <t>26628</t>
  </si>
  <si>
    <t>JROLA Facility Supplies</t>
  </si>
  <si>
    <t>JRGEN</t>
  </si>
  <si>
    <t>OLAC General Ops</t>
  </si>
  <si>
    <t>JRGE6</t>
  </si>
  <si>
    <t>OLAC General Ops-L6</t>
  </si>
  <si>
    <t>26575</t>
  </si>
  <si>
    <t>JROLA Ops Admin</t>
  </si>
  <si>
    <t>LLSGO</t>
  </si>
  <si>
    <t>SISS General Operations</t>
  </si>
  <si>
    <t>LLSG6</t>
  </si>
  <si>
    <t>SISS General Operations-L6</t>
  </si>
  <si>
    <t>14787</t>
  </si>
  <si>
    <t>LLSIS SISS General Operations</t>
  </si>
  <si>
    <t>OAVCR</t>
  </si>
  <si>
    <t>Research Immediate Office</t>
  </si>
  <si>
    <t>OARES</t>
  </si>
  <si>
    <t>Research ORU Finance</t>
  </si>
  <si>
    <t>OARE6</t>
  </si>
  <si>
    <t>Research ORU Finance-L6</t>
  </si>
  <si>
    <t>31770</t>
  </si>
  <si>
    <t>OAVCR Research Support Gen Ops</t>
  </si>
  <si>
    <t>OAVCC</t>
  </si>
  <si>
    <t>Research Control Ops</t>
  </si>
  <si>
    <t>OAVC6</t>
  </si>
  <si>
    <t>Research Control Ops-L6</t>
  </si>
  <si>
    <t>14301</t>
  </si>
  <si>
    <t>OAVCR Root Org</t>
  </si>
  <si>
    <t>31220</t>
  </si>
  <si>
    <t>OAVCR Salary Provisions</t>
  </si>
  <si>
    <t>31221</t>
  </si>
  <si>
    <t>OAVCR Commitments</t>
  </si>
  <si>
    <t>31222</t>
  </si>
  <si>
    <t>OAVCR Restricted Funds</t>
  </si>
  <si>
    <t>31223</t>
  </si>
  <si>
    <t>OAVCR Fellowships</t>
  </si>
  <si>
    <t>31224</t>
  </si>
  <si>
    <t>OAVCR Central Cost Sharing</t>
  </si>
  <si>
    <t>31225</t>
  </si>
  <si>
    <t>OAVCR CU STIP &amp; Gift Fee</t>
  </si>
  <si>
    <t>31227</t>
  </si>
  <si>
    <t>OAVCR CU Employee Recognition</t>
  </si>
  <si>
    <t>31228</t>
  </si>
  <si>
    <t>OAVCR Center Allocations</t>
  </si>
  <si>
    <t>31230</t>
  </si>
  <si>
    <t>OAVCR Benefit Provisions</t>
  </si>
  <si>
    <t>OAVCO</t>
  </si>
  <si>
    <t>Research Office</t>
  </si>
  <si>
    <t>OAVO6</t>
  </si>
  <si>
    <t>Research Office-L6</t>
  </si>
  <si>
    <t>14299</t>
  </si>
  <si>
    <t>OAVCR ADM DEVELOPMENT</t>
  </si>
  <si>
    <t>14317</t>
  </si>
  <si>
    <t>OAVCR ADM IS Gen Ops</t>
  </si>
  <si>
    <t>14761</t>
  </si>
  <si>
    <t>OAVCR OFF RES Gen Ops</t>
  </si>
  <si>
    <t>31200</t>
  </si>
  <si>
    <t>OAVCR Research Immediate Off</t>
  </si>
  <si>
    <t>31201</t>
  </si>
  <si>
    <t>OAVCR Research Unit Support</t>
  </si>
  <si>
    <t>31202</t>
  </si>
  <si>
    <t>OAVCR Campuswide Efforts</t>
  </si>
  <si>
    <t>OAVCS</t>
  </si>
  <si>
    <t>Research Special Programs</t>
  </si>
  <si>
    <t>OAVS6</t>
  </si>
  <si>
    <t>Research Special Programs-L6</t>
  </si>
  <si>
    <t>26474</t>
  </si>
  <si>
    <t>OAVCR VSPA Administration</t>
  </si>
  <si>
    <t>31242</t>
  </si>
  <si>
    <t>OAVCR Grand Challenges Initiat</t>
  </si>
  <si>
    <t>31244</t>
  </si>
  <si>
    <t>OAVCR BRDO</t>
  </si>
  <si>
    <t>31252</t>
  </si>
  <si>
    <t>OAVCR Sackler Ctr</t>
  </si>
  <si>
    <t>31296</t>
  </si>
  <si>
    <t>OSRAC BioMan to Market</t>
  </si>
  <si>
    <t>OSRAC</t>
  </si>
  <si>
    <t>Research Admin &amp; Compliance</t>
  </si>
  <si>
    <t>OSACU</t>
  </si>
  <si>
    <t>Animal Care &amp; Use</t>
  </si>
  <si>
    <t>OSAC6</t>
  </si>
  <si>
    <t>Animal Care &amp; Use-L6</t>
  </si>
  <si>
    <t>26630</t>
  </si>
  <si>
    <t>OSRAC ACUC Administration</t>
  </si>
  <si>
    <t>OSCHS</t>
  </si>
  <si>
    <t>Offc fr Protectn of Human Subj</t>
  </si>
  <si>
    <t>OSCH6</t>
  </si>
  <si>
    <t>Off fr Protect of Human Sbj-L6</t>
  </si>
  <si>
    <t>26645</t>
  </si>
  <si>
    <t>OSRAC OPHS Administration</t>
  </si>
  <si>
    <t>OSRA5</t>
  </si>
  <si>
    <t>Research Admin &amp; Compliance-L5</t>
  </si>
  <si>
    <t>OSRA6</t>
  </si>
  <si>
    <t>Research Admin &amp; Compliance-L6</t>
  </si>
  <si>
    <t>31280</t>
  </si>
  <si>
    <t>OSRAC Administration</t>
  </si>
  <si>
    <t>31282</t>
  </si>
  <si>
    <t>OSRAC Elec Netwk_Sys Admin</t>
  </si>
  <si>
    <t>OSSPO</t>
  </si>
  <si>
    <t>Sponsored Projects Office</t>
  </si>
  <si>
    <t>OSSP6</t>
  </si>
  <si>
    <t>Sponsored Projects Office-L6</t>
  </si>
  <si>
    <t>26471</t>
  </si>
  <si>
    <t>OSRAC SPO Research Admin</t>
  </si>
  <si>
    <t>OTUIL</t>
  </si>
  <si>
    <t>Intellct Prop_Indstry Res Alnc</t>
  </si>
  <si>
    <t>OTIAO</t>
  </si>
  <si>
    <t>IPIRA-Industry Alliance Office</t>
  </si>
  <si>
    <t>OTIA6</t>
  </si>
  <si>
    <t>IPIRA-Industry AllianceOfc L6</t>
  </si>
  <si>
    <t>31391</t>
  </si>
  <si>
    <t>OTUIL Industry Alliances Admin</t>
  </si>
  <si>
    <t>OTOTL</t>
  </si>
  <si>
    <t>IPIRA-Ofc Technology Licensing</t>
  </si>
  <si>
    <t>OTOT6</t>
  </si>
  <si>
    <t>IPIRA-OfcTechnologyLicensng-L6</t>
  </si>
  <si>
    <t>26530</t>
  </si>
  <si>
    <t>OTUIL General Operations</t>
  </si>
  <si>
    <t>26531</t>
  </si>
  <si>
    <t>OTUIL Patent Income/Expenses</t>
  </si>
  <si>
    <t>OTUI5</t>
  </si>
  <si>
    <t>IntellctProp_IndstryResAlnc-L5</t>
  </si>
  <si>
    <t>OTUI6</t>
  </si>
  <si>
    <t>IntellctProp_IndstryResAlnc-L6</t>
  </si>
  <si>
    <t>31310</t>
  </si>
  <si>
    <t>OTUIL IPIRA Admin.</t>
  </si>
  <si>
    <t>Research Enterprise Supp Svcs</t>
  </si>
  <si>
    <t>RRES5</t>
  </si>
  <si>
    <t>Rsrch Enterprise Supp Svcs L5</t>
  </si>
  <si>
    <t>RRES6</t>
  </si>
  <si>
    <t>Rsrch Enterprise Supp Svcs L6</t>
  </si>
  <si>
    <t>31771</t>
  </si>
  <si>
    <t>RRESS Li Ka Shing</t>
  </si>
  <si>
    <t>31772</t>
  </si>
  <si>
    <t>RRESS Stanley</t>
  </si>
  <si>
    <t>31773</t>
  </si>
  <si>
    <t>RRESS Central Services</t>
  </si>
  <si>
    <t>31774</t>
  </si>
  <si>
    <t>RRESS Helios</t>
  </si>
  <si>
    <t>31775</t>
  </si>
  <si>
    <t>RRESS Material Receiving</t>
  </si>
  <si>
    <t>Res Museum &amp; Field Stations</t>
  </si>
  <si>
    <t>ECHES</t>
  </si>
  <si>
    <t>Human Evolution Research Ctr</t>
  </si>
  <si>
    <t>ECHE5</t>
  </si>
  <si>
    <t>Human Evolution Resrch Ctr-L5</t>
  </si>
  <si>
    <t>ECHE6</t>
  </si>
  <si>
    <t>Human Evolution Resrch Ctr-L6</t>
  </si>
  <si>
    <t>25215</t>
  </si>
  <si>
    <t>ECHES LHES Administration</t>
  </si>
  <si>
    <t>25216</t>
  </si>
  <si>
    <t>ECHES LHES Research</t>
  </si>
  <si>
    <t>NLBRS</t>
  </si>
  <si>
    <t>Field Stn Behavioral Research</t>
  </si>
  <si>
    <t>NLBR5</t>
  </si>
  <si>
    <t>Field Stn Behavioral Rsrch-L5</t>
  </si>
  <si>
    <t>NLBR6</t>
  </si>
  <si>
    <t>Field Stn Behavioral Rsrch-L6</t>
  </si>
  <si>
    <t>24120</t>
  </si>
  <si>
    <t>NLBRS FSBR Admin</t>
  </si>
  <si>
    <t>OBNUM</t>
  </si>
  <si>
    <t>BNHM Admin Svcs</t>
  </si>
  <si>
    <t>OBNU5</t>
  </si>
  <si>
    <t>BNHM Admin Svcs-L5</t>
  </si>
  <si>
    <t>OBNU6</t>
  </si>
  <si>
    <t>BNHM Admin Svcs-L6</t>
  </si>
  <si>
    <t>24900</t>
  </si>
  <si>
    <t>OBNUM General</t>
  </si>
  <si>
    <t>24904</t>
  </si>
  <si>
    <t>OBNUM Other Projects</t>
  </si>
  <si>
    <t>OCMEE</t>
  </si>
  <si>
    <t>Essig Mus of Entomology</t>
  </si>
  <si>
    <t>OC1CU</t>
  </si>
  <si>
    <t>EME Curation</t>
  </si>
  <si>
    <t>OC1C6</t>
  </si>
  <si>
    <t>EME Curation-L6</t>
  </si>
  <si>
    <t>24915</t>
  </si>
  <si>
    <t>OCMEE Cur Insect Collection</t>
  </si>
  <si>
    <t>OCMAD</t>
  </si>
  <si>
    <t>Essig Mus Of Entomology Admin</t>
  </si>
  <si>
    <t>OCMA6</t>
  </si>
  <si>
    <t>EssigMusOfEntomology Admin-L6</t>
  </si>
  <si>
    <t>24906</t>
  </si>
  <si>
    <t>OCMEE EME Admin</t>
  </si>
  <si>
    <t>24908</t>
  </si>
  <si>
    <t>OCMEE EME Research</t>
  </si>
  <si>
    <t>ODMJH</t>
  </si>
  <si>
    <t>University_Jepson Herbaria</t>
  </si>
  <si>
    <t>OD1AD</t>
  </si>
  <si>
    <t>UH_JH Admin</t>
  </si>
  <si>
    <t>OD1A6</t>
  </si>
  <si>
    <t>UH_JH Admin-L6</t>
  </si>
  <si>
    <t>25021</t>
  </si>
  <si>
    <t>ODMJH UH/JH Business Ops</t>
  </si>
  <si>
    <t>OD1CM</t>
  </si>
  <si>
    <t>UH_JH Collections Management</t>
  </si>
  <si>
    <t>OD1C6</t>
  </si>
  <si>
    <t>UH_JH Collections Mgmt-L6</t>
  </si>
  <si>
    <t>25037</t>
  </si>
  <si>
    <t>ODMJH Coll Other</t>
  </si>
  <si>
    <t>OD1JA</t>
  </si>
  <si>
    <t>Jepson Herbarium</t>
  </si>
  <si>
    <t>OD1J6</t>
  </si>
  <si>
    <t>Jepson Herbarium-L6</t>
  </si>
  <si>
    <t>24990</t>
  </si>
  <si>
    <t>ODMJH JH Research</t>
  </si>
  <si>
    <t>OD1UH</t>
  </si>
  <si>
    <t>Univ Herbarium</t>
  </si>
  <si>
    <t>OD1U6</t>
  </si>
  <si>
    <t>Univ Herbarium-L6</t>
  </si>
  <si>
    <t>24960</t>
  </si>
  <si>
    <t>ODMJH UH Research</t>
  </si>
  <si>
    <t>OEMPA</t>
  </si>
  <si>
    <t>Mus of Paleontology</t>
  </si>
  <si>
    <t>OE1AD</t>
  </si>
  <si>
    <t>UCMP Admin</t>
  </si>
  <si>
    <t>OE1A6</t>
  </si>
  <si>
    <t>UMCP Admin-L6</t>
  </si>
  <si>
    <t>25065</t>
  </si>
  <si>
    <t>OEMPA Misc</t>
  </si>
  <si>
    <t>25080</t>
  </si>
  <si>
    <t>OEMPA Adm Business office</t>
  </si>
  <si>
    <t>OE1CM</t>
  </si>
  <si>
    <t>UCMP Collections Management</t>
  </si>
  <si>
    <t>OEMC6</t>
  </si>
  <si>
    <t>UCMP Collections Management-L6</t>
  </si>
  <si>
    <t>25095</t>
  </si>
  <si>
    <t>OEMPA Col Data Mgmt Sys Ad</t>
  </si>
  <si>
    <t>25096</t>
  </si>
  <si>
    <t>OEMPA Col Curation</t>
  </si>
  <si>
    <t>25097</t>
  </si>
  <si>
    <t>OEMPA Col Exhibits</t>
  </si>
  <si>
    <t>25100</t>
  </si>
  <si>
    <t>OEMPA Col Collections</t>
  </si>
  <si>
    <t>OE1MF</t>
  </si>
  <si>
    <t>UCMP Museum Facilities</t>
  </si>
  <si>
    <t>OE1F6</t>
  </si>
  <si>
    <t>UCMP Museum Facilities-L6</t>
  </si>
  <si>
    <t>25116</t>
  </si>
  <si>
    <t>OEMPA Fac Molec Phylogeny Lab</t>
  </si>
  <si>
    <t>25117</t>
  </si>
  <si>
    <t>OEMPA Fac Prep Labs</t>
  </si>
  <si>
    <t>OE1MU</t>
  </si>
  <si>
    <t>UCMP Museum Relations</t>
  </si>
  <si>
    <t>OE1M6</t>
  </si>
  <si>
    <t>UCMP Museum Relations-L6</t>
  </si>
  <si>
    <t>25130</t>
  </si>
  <si>
    <t>OEMPA Rel Education</t>
  </si>
  <si>
    <t>OE1RE</t>
  </si>
  <si>
    <t>UCMP Research</t>
  </si>
  <si>
    <t>OE1R6</t>
  </si>
  <si>
    <t>UCMP Research-L6</t>
  </si>
  <si>
    <t>25145</t>
  </si>
  <si>
    <t>OEMPA Res Projects</t>
  </si>
  <si>
    <t>Mus of Vertebrate Zoology</t>
  </si>
  <si>
    <t>OFCMG</t>
  </si>
  <si>
    <t>MVZ Collections Management</t>
  </si>
  <si>
    <t>OFCM6</t>
  </si>
  <si>
    <t>MVZ Collections Management-L6</t>
  </si>
  <si>
    <t>25160</t>
  </si>
  <si>
    <t>OFMVZ Vert Zoology Misc</t>
  </si>
  <si>
    <t>25195</t>
  </si>
  <si>
    <t>OFMVZ Col Exhibits</t>
  </si>
  <si>
    <t>OFEGL</t>
  </si>
  <si>
    <t>MVZ Evol Genetics Lab</t>
  </si>
  <si>
    <t>OFEG6</t>
  </si>
  <si>
    <t>MVZ Evol Genetics Lab-L6</t>
  </si>
  <si>
    <t>25226</t>
  </si>
  <si>
    <t>OFMVZ EGL Training</t>
  </si>
  <si>
    <t>OFHRS</t>
  </si>
  <si>
    <t>MVZ Hastings Reservation</t>
  </si>
  <si>
    <t>OFHR6</t>
  </si>
  <si>
    <t>MVZ Hastings Reservation-L6</t>
  </si>
  <si>
    <t>25201</t>
  </si>
  <si>
    <t>OFMVZ HR Hastings Operations</t>
  </si>
  <si>
    <t>25203</t>
  </si>
  <si>
    <t>OFMVZ HR Research Extramural</t>
  </si>
  <si>
    <t>OFRES</t>
  </si>
  <si>
    <t>MVZ Research Extramural</t>
  </si>
  <si>
    <t>OFRE6</t>
  </si>
  <si>
    <t>MVZ Research Extramural-L6</t>
  </si>
  <si>
    <t>25176</t>
  </si>
  <si>
    <t>OFMVZ Admn</t>
  </si>
  <si>
    <t>25177</t>
  </si>
  <si>
    <t>OFMVZ Adm Human Resources</t>
  </si>
  <si>
    <t>25178</t>
  </si>
  <si>
    <t>OFMVZ Adm Fellowships</t>
  </si>
  <si>
    <t>25220</t>
  </si>
  <si>
    <t>OFMVZ Research</t>
  </si>
  <si>
    <t>OGHMA</t>
  </si>
  <si>
    <t>PA Hearst Mus of Anthropology</t>
  </si>
  <si>
    <t>OGADM</t>
  </si>
  <si>
    <t>HMA Admin</t>
  </si>
  <si>
    <t>OGAD6</t>
  </si>
  <si>
    <t>HMA Admin-L6</t>
  </si>
  <si>
    <t>25255</t>
  </si>
  <si>
    <t>OGHMA Adm General Admin</t>
  </si>
  <si>
    <t>OGPOR</t>
  </si>
  <si>
    <t>HMA Public Outreach</t>
  </si>
  <si>
    <t>OGPO6</t>
  </si>
  <si>
    <t>HMA Public Outreach-L6</t>
  </si>
  <si>
    <t>25299</t>
  </si>
  <si>
    <t>OGHMA Pub Public Programs</t>
  </si>
  <si>
    <t>OGRES</t>
  </si>
  <si>
    <t>HMA Research</t>
  </si>
  <si>
    <t>OGRE6</t>
  </si>
  <si>
    <t>HMA Research-L6</t>
  </si>
  <si>
    <t>25291</t>
  </si>
  <si>
    <t>OGHMA Res Projects Ethnology</t>
  </si>
  <si>
    <t>25292</t>
  </si>
  <si>
    <t>OGHMA Res Grants</t>
  </si>
  <si>
    <t>OIBOT</t>
  </si>
  <si>
    <t>UC Botanical Garden</t>
  </si>
  <si>
    <t>OIBO5</t>
  </si>
  <si>
    <t>UC Botanical Garden-L5</t>
  </si>
  <si>
    <t>OIBO6</t>
  </si>
  <si>
    <t>UC Botanical Garden-L6</t>
  </si>
  <si>
    <t>25529</t>
  </si>
  <si>
    <t>OIBOT Administration</t>
  </si>
  <si>
    <t>25530</t>
  </si>
  <si>
    <t>OIBOT Facilities</t>
  </si>
  <si>
    <t>25536</t>
  </si>
  <si>
    <t>OIBOT Development</t>
  </si>
  <si>
    <t>25545</t>
  </si>
  <si>
    <t>OIBOT Visitor Services</t>
  </si>
  <si>
    <t>25560</t>
  </si>
  <si>
    <t>OIBOT Horticulture</t>
  </si>
  <si>
    <t>25570</t>
  </si>
  <si>
    <t>OIBOT Education and Outreach</t>
  </si>
  <si>
    <t>25572</t>
  </si>
  <si>
    <t>OIBOT Curation</t>
  </si>
  <si>
    <t>OJDRS</t>
  </si>
  <si>
    <t>Res Field Stns &amp; Nature Reserv</t>
  </si>
  <si>
    <t>OJANG</t>
  </si>
  <si>
    <t>Angelo Coastal Reserve</t>
  </si>
  <si>
    <t>OJAN6</t>
  </si>
  <si>
    <t>Angelo Coastal Reserve-L6</t>
  </si>
  <si>
    <t>25710</t>
  </si>
  <si>
    <t>OJDRS Angelo Operations</t>
  </si>
  <si>
    <t>25711</t>
  </si>
  <si>
    <t>OJDRS Angelo Research</t>
  </si>
  <si>
    <t>25712</t>
  </si>
  <si>
    <t>OJDRS Angelo Edu/Outreach</t>
  </si>
  <si>
    <t>OJSAG</t>
  </si>
  <si>
    <t>Sagehen Creek Field Station</t>
  </si>
  <si>
    <t>OJSA6</t>
  </si>
  <si>
    <t>Sagehen Creek Field Station-L6</t>
  </si>
  <si>
    <t>25731</t>
  </si>
  <si>
    <t>OJDRS Sagehen Operations</t>
  </si>
  <si>
    <t>25733</t>
  </si>
  <si>
    <t>OJDRS Sagehen Edu/ Outreach</t>
  </si>
  <si>
    <t>OJSNO</t>
  </si>
  <si>
    <t>Central Sierra Snow Lab</t>
  </si>
  <si>
    <t>OJSN6</t>
  </si>
  <si>
    <t>Central Sierra Snow Lab-L6</t>
  </si>
  <si>
    <t>25740</t>
  </si>
  <si>
    <t>OJDRS Snow Lab Operations</t>
  </si>
  <si>
    <t>OKLHS</t>
  </si>
  <si>
    <t>Lawrence Hall of Science</t>
  </si>
  <si>
    <t>OKADM</t>
  </si>
  <si>
    <t>LHS Admin</t>
  </si>
  <si>
    <t>OKBRM</t>
  </si>
  <si>
    <t>Business Office</t>
  </si>
  <si>
    <t>25759</t>
  </si>
  <si>
    <t>OKLHS Adm Misc</t>
  </si>
  <si>
    <t>25761</t>
  </si>
  <si>
    <t>OKLHS Adm Business Office</t>
  </si>
  <si>
    <t>25762</t>
  </si>
  <si>
    <t>OKLHS Adm Human Resources</t>
  </si>
  <si>
    <t>OKDIR</t>
  </si>
  <si>
    <t>LHS Immediate Office</t>
  </si>
  <si>
    <t>25760</t>
  </si>
  <si>
    <t>OKLHS Adm Director</t>
  </si>
  <si>
    <t>25899</t>
  </si>
  <si>
    <t>OKLHS Sts Family Health</t>
  </si>
  <si>
    <t>OKITS</t>
  </si>
  <si>
    <t>LHS IT</t>
  </si>
  <si>
    <t>25763</t>
  </si>
  <si>
    <t>OKLHS Adm Technical Services</t>
  </si>
  <si>
    <t>OKRDC</t>
  </si>
  <si>
    <t>Resources Development Office</t>
  </si>
  <si>
    <t>25766</t>
  </si>
  <si>
    <t>OKLHS Res Dev Management</t>
  </si>
  <si>
    <t>25767</t>
  </si>
  <si>
    <t>OKLHS AdmResource Development</t>
  </si>
  <si>
    <t>25768</t>
  </si>
  <si>
    <t>OKLHS Adm Annual Fund</t>
  </si>
  <si>
    <t>25770</t>
  </si>
  <si>
    <t>OKLHS Grants and Contracts</t>
  </si>
  <si>
    <t>25771</t>
  </si>
  <si>
    <t>OKLHS Memberships</t>
  </si>
  <si>
    <t>25930</t>
  </si>
  <si>
    <t>OKLHS Communications</t>
  </si>
  <si>
    <t>OKCUR</t>
  </si>
  <si>
    <t>LHS Curriculum Dev</t>
  </si>
  <si>
    <t>OKFOS</t>
  </si>
  <si>
    <t>FOSS_CML</t>
  </si>
  <si>
    <t>25786</t>
  </si>
  <si>
    <t>OKLHS FOSS General</t>
  </si>
  <si>
    <t>25787</t>
  </si>
  <si>
    <t>OKLHS CML Sales</t>
  </si>
  <si>
    <t>25788</t>
  </si>
  <si>
    <t>OKLDG</t>
  </si>
  <si>
    <t>Learning Design Group</t>
  </si>
  <si>
    <t>25775</t>
  </si>
  <si>
    <t>OKLHS Grants &amp; Other</t>
  </si>
  <si>
    <t>25776</t>
  </si>
  <si>
    <t>OKLHS GEMS General</t>
  </si>
  <si>
    <t>25777</t>
  </si>
  <si>
    <t>OKLHS GEMS Network</t>
  </si>
  <si>
    <t>25781</t>
  </si>
  <si>
    <t>OKLHS GEMS Teacher Research</t>
  </si>
  <si>
    <t>OKPLN</t>
  </si>
  <si>
    <t>Planetarium Activities</t>
  </si>
  <si>
    <t>25816</t>
  </si>
  <si>
    <t>OKLHS HOU General</t>
  </si>
  <si>
    <t>25821</t>
  </si>
  <si>
    <t>OKLHS GSS General</t>
  </si>
  <si>
    <t>25824</t>
  </si>
  <si>
    <t>OKLHS POPS Sales</t>
  </si>
  <si>
    <t>OKSEP</t>
  </si>
  <si>
    <t>LHS SEPUP General</t>
  </si>
  <si>
    <t>25796</t>
  </si>
  <si>
    <t>OKLHS SEPUP Sales</t>
  </si>
  <si>
    <t>25797</t>
  </si>
  <si>
    <t>OKLHS SEPUP General</t>
  </si>
  <si>
    <t>25798</t>
  </si>
  <si>
    <t>OKLHS Issue Oriented Life Sci</t>
  </si>
  <si>
    <t>OKOTR</t>
  </si>
  <si>
    <t>LHS Other</t>
  </si>
  <si>
    <t>OKDIB</t>
  </si>
  <si>
    <t>LHS Digital</t>
  </si>
  <si>
    <t>25806</t>
  </si>
  <si>
    <t>OKLHS Science View General</t>
  </si>
  <si>
    <t>OKDIS</t>
  </si>
  <si>
    <t>LHS Discovery Store</t>
  </si>
  <si>
    <t>25946</t>
  </si>
  <si>
    <t>OKLHS Disc Sales</t>
  </si>
  <si>
    <t>OKPFS</t>
  </si>
  <si>
    <t>Public Food Services</t>
  </si>
  <si>
    <t>25906</t>
  </si>
  <si>
    <t>OKLHS Pub Food Services</t>
  </si>
  <si>
    <t>OKRGO</t>
  </si>
  <si>
    <t>Research Group &amp; Evaluation</t>
  </si>
  <si>
    <t>25789</t>
  </si>
  <si>
    <t>OKLHS Research Eval &amp; Assessmt</t>
  </si>
  <si>
    <t>OKPUB</t>
  </si>
  <si>
    <t>LHS Public Progs</t>
  </si>
  <si>
    <t>OKPSC</t>
  </si>
  <si>
    <t>LHS Public Programs</t>
  </si>
  <si>
    <t>25893</t>
  </si>
  <si>
    <t>OKLHS PSC Programs</t>
  </si>
  <si>
    <t>25905</t>
  </si>
  <si>
    <t>OKLHS PSC Admissions</t>
  </si>
  <si>
    <t>25941</t>
  </si>
  <si>
    <t>OKLHS Exhibits</t>
  </si>
  <si>
    <t>OKSCH</t>
  </si>
  <si>
    <t>LHS School Progs</t>
  </si>
  <si>
    <t>OKCAS</t>
  </si>
  <si>
    <t>LHS After School Prog</t>
  </si>
  <si>
    <t>25827</t>
  </si>
  <si>
    <t>OKLHS CSAS (Aft Sch Prg)</t>
  </si>
  <si>
    <t>OKCME</t>
  </si>
  <si>
    <t>CEMEE_EQUALS</t>
  </si>
  <si>
    <t>25791</t>
  </si>
  <si>
    <t>OKLHS Math Equity Proj -EQUALS</t>
  </si>
  <si>
    <t>25792</t>
  </si>
  <si>
    <t>OKLHS EQUALS General</t>
  </si>
  <si>
    <t>25878</t>
  </si>
  <si>
    <t>OKLHS BAMP</t>
  </si>
  <si>
    <t>OKEBY</t>
  </si>
  <si>
    <t>East Bay Academy of Young Scie</t>
  </si>
  <si>
    <t>25809</t>
  </si>
  <si>
    <t>OKLHS ebays</t>
  </si>
  <si>
    <t>OKLST</t>
  </si>
  <si>
    <t>Leadership in Science Training</t>
  </si>
  <si>
    <t>25871</t>
  </si>
  <si>
    <t>OKLHS BASP</t>
  </si>
  <si>
    <t>25873</t>
  </si>
  <si>
    <t>OKLHS CUSTOM</t>
  </si>
  <si>
    <t>25876</t>
  </si>
  <si>
    <t>OKLHS MARE</t>
  </si>
  <si>
    <t>OXBOR</t>
  </si>
  <si>
    <t>Blue Oak Reserve</t>
  </si>
  <si>
    <t>OXBO5</t>
  </si>
  <si>
    <t>Blue Oak Reserve-L5</t>
  </si>
  <si>
    <t>OXBO6</t>
  </si>
  <si>
    <t>Blue Oak Reserve-L6</t>
  </si>
  <si>
    <t>32260</t>
  </si>
  <si>
    <t>OXBOR Operations</t>
  </si>
  <si>
    <t>32261</t>
  </si>
  <si>
    <t>OXBOR Research</t>
  </si>
  <si>
    <t>32262</t>
  </si>
  <si>
    <t>OXBOR Capital Projects</t>
  </si>
  <si>
    <t>Gump Research Field Station</t>
  </si>
  <si>
    <t>OZGU5</t>
  </si>
  <si>
    <t>Gump Research Field Station-L5</t>
  </si>
  <si>
    <t>OZGU6</t>
  </si>
  <si>
    <t>Gump Research Field Station-L6</t>
  </si>
  <si>
    <t>32200</t>
  </si>
  <si>
    <t>OZGUM Gump Operations</t>
  </si>
  <si>
    <t>32201</t>
  </si>
  <si>
    <t>OZGUM Gump Capital Impr</t>
  </si>
  <si>
    <t>32202</t>
  </si>
  <si>
    <t>OZGUM Gump Research</t>
  </si>
  <si>
    <t>32203</t>
  </si>
  <si>
    <t>OZGUM Pass Through Activities</t>
  </si>
  <si>
    <t>32204</t>
  </si>
  <si>
    <t>OZGUM Prior Year Activities</t>
  </si>
  <si>
    <t>(Multiple Items)</t>
  </si>
  <si>
    <t>Rate change type</t>
  </si>
  <si>
    <t>Between 0 and 5%</t>
  </si>
  <si>
    <t>Above 5%</t>
  </si>
  <si>
    <t>0% to 15%</t>
  </si>
  <si>
    <t>Rates increases are driven by compensation increases, market price for disposal of waste, changes in allocation of FTE expenses and subsidy across different services. The rate with the 18% increase has less than $3k of recharge income associated with it.</t>
  </si>
  <si>
    <t>Vehicle Verification</t>
  </si>
  <si>
    <t>Trailer Registration</t>
  </si>
  <si>
    <t>CryoEM - Artica Weekends (Fri-Sun)</t>
  </si>
  <si>
    <t>Training</t>
  </si>
  <si>
    <t>Histology</t>
  </si>
  <si>
    <t>Primate (animal)</t>
  </si>
  <si>
    <t>MTS 4-Channel Controller</t>
  </si>
  <si>
    <t>2.5 mg Cas9-NLS</t>
  </si>
  <si>
    <t>CITRS Room Rentals</t>
  </si>
  <si>
    <t>Karen Stierwalt</t>
  </si>
  <si>
    <t xml:space="preserve"> Room 238 (0 - 4 Hours) </t>
  </si>
  <si>
    <t xml:space="preserve"> Room 238  (  All Day) </t>
  </si>
  <si>
    <t xml:space="preserve"> Room 240 (  0 - 4 Hours) </t>
  </si>
  <si>
    <t xml:space="preserve"> Room 240 (  All Day) </t>
  </si>
  <si>
    <t xml:space="preserve"> Room 242 (  0 - 4 Hours) </t>
  </si>
  <si>
    <t xml:space="preserve"> Room 242 (  All Day) </t>
  </si>
  <si>
    <t xml:space="preserve"> Room 250 (  0 - 4 Hours) </t>
  </si>
  <si>
    <t xml:space="preserve"> Room 250 (  All Day) </t>
  </si>
  <si>
    <t xml:space="preserve"> Room 300 (  0 - 4 Hours) </t>
  </si>
  <si>
    <t xml:space="preserve"> Room 300 (  All Day) </t>
  </si>
  <si>
    <t xml:space="preserve"> Room 310 (  0 - 4 Hours) </t>
  </si>
  <si>
    <t xml:space="preserve"> Room 310 (  All Day) </t>
  </si>
  <si>
    <t xml:space="preserve"> Room 630 (  0 - 4 Hours) </t>
  </si>
  <si>
    <t xml:space="preserve"> Room 630 (  All Day) </t>
  </si>
  <si>
    <t>2/3rds Catering</t>
  </si>
  <si>
    <t>Boat Driver (3 hr min)</t>
  </si>
  <si>
    <t>Group Surcharge</t>
  </si>
  <si>
    <t>MALDI</t>
  </si>
  <si>
    <t>Taimour Khalid</t>
  </si>
  <si>
    <t>Caressa Mulder</t>
  </si>
  <si>
    <t>Hi Bay</t>
  </si>
  <si>
    <t>Flow Cytometry Facility_Aria Fusion Sorter (pka Dako_Cytomation Mo Flo Sorter)</t>
  </si>
  <si>
    <t>Flow Cytometry Facility_HHMI Aria Fusion Sorter</t>
  </si>
  <si>
    <t>Flow Cytometry Facility_LSR Fortess &amp; X20 (pka BD Biosciences LSR II)</t>
  </si>
  <si>
    <t>Flow Cytometry Facility_BD Biosciences Influx Sorter (pda Cytopeia Influx Sorter)</t>
  </si>
  <si>
    <t>Imaging Facility_Zeiss 980 (K)</t>
  </si>
  <si>
    <t xml:space="preserve">Subsidized Rate_Label  </t>
  </si>
  <si>
    <t>Mi-Seq v2 NANO</t>
  </si>
  <si>
    <t>CGRL Access 2 months (5 users)</t>
  </si>
  <si>
    <t xml:space="preserve">CGRL Additional Users </t>
  </si>
  <si>
    <t>CGRL Consulting</t>
  </si>
  <si>
    <t>Ruxin Liu</t>
  </si>
  <si>
    <t>Plunge Freezer</t>
  </si>
  <si>
    <t>Dan Hoisie</t>
  </si>
  <si>
    <t xml:space="preserve">Wheeler Auditorium_Portable Sound system - Package 3 </t>
  </si>
  <si>
    <t>Jacob Beyder</t>
  </si>
  <si>
    <t>Headcount</t>
  </si>
  <si>
    <t>Events Support Equipment _Switcher 4-8 channel</t>
  </si>
  <si>
    <t>New (FY21)</t>
  </si>
  <si>
    <t>Heidi Wagner</t>
  </si>
  <si>
    <t>Berkeley Forests Total</t>
  </si>
  <si>
    <t>CITRS Room Rentals Total</t>
  </si>
  <si>
    <t>Sum of FY22 Budgeted Rates (FY21)</t>
  </si>
  <si>
    <t>Sum of FY23 Budgeted Rates (FY21)</t>
  </si>
  <si>
    <t>Sum of FY21 Budgeted Rates Percentage Change</t>
  </si>
  <si>
    <t>Carpentry Labor</t>
  </si>
  <si>
    <t>Shop Labor -Shop Assistant</t>
  </si>
  <si>
    <t>Count of Recharge Unit</t>
  </si>
  <si>
    <t>FY2020-21 multi-year recharge rate for budgeting purposes only.</t>
  </si>
  <si>
    <t>Row Labels</t>
  </si>
  <si>
    <t>Sum of FY21 Approved Rates</t>
  </si>
  <si>
    <t>FY2017-18 multi-year recharge rate for budgeting purposes only. (Based on FY18 Recharge Rate_04_04_17.xlsx)</t>
  </si>
  <si>
    <t>FY 2020-21 Proposed Recharge Rate ($ in thousands)</t>
  </si>
  <si>
    <t>FY21 budgeted total recharge expenses (excludes subsidy)</t>
  </si>
  <si>
    <t>FY21 budgeted recharge expenses net of subsidy (includes subsidy)</t>
  </si>
  <si>
    <t>We anticipate a 40% decline in revenue and have reduced the expected volume of Rigaku (&lt;4 hr) services by 66% given this year's trends. We are in the process of finalizing an agreement with LBNL to support 50% of the Facility Director's salary during FY21</t>
  </si>
  <si>
    <t>4% to 16%</t>
  </si>
  <si>
    <t>-0% to 8%</t>
  </si>
  <si>
    <t>No external customers</t>
  </si>
  <si>
    <t xml:space="preserve">The rate decreases are primarily driven by projected market prices for Helium.  The appointment of the Liquid Air Plant Manager has been reduced to 35% (instead of 100%) to reduce overhead cost and help clear the current deficit. </t>
  </si>
  <si>
    <t>-5% to 0%</t>
  </si>
  <si>
    <t>A portion of the Facility Director's time will be paid on a grant (10%). We will continue to monitor the activity to determine if/when a rate adjustment is necessary. The out of tolerance surplus was carried from the previous fiscal year which we are slowly reducing. This was caused by a position vacancy and a new computing cluster that had increased the usage and efficiency in the facility. The surplus has been incorporated into the FY21 rates, but since productivity is down in some services the rates are not all decreasing in order to accomodate for the potential decrease in those areas and increases in software licensing costs.</t>
  </si>
  <si>
    <t>One significant customer (Smit) left UCB in Sept19, which caused a decifit build up. We are expecting to replace this PI with a new one starting in March 2020. Our rates are increasing by 8% due to the deficit carried forwards.</t>
  </si>
  <si>
    <t>Minimum % Mark-up (surcharge) for external clients</t>
  </si>
  <si>
    <t>0% to 36%</t>
  </si>
  <si>
    <t>Proposal to increase rates is due to the following:  increase of staff salaries, the cost of maintenance contracts, and the cost of lab supplies.</t>
  </si>
  <si>
    <t>0% to 7%</t>
  </si>
  <si>
    <t>Off-campus IRC</t>
  </si>
  <si>
    <t>3% to 5%</t>
  </si>
  <si>
    <t>3% to 71%</t>
  </si>
  <si>
    <t>The rates are increasing primarily driven by increases in compensation, reduction of subsidy and productive hours.</t>
  </si>
  <si>
    <t>1.2% to 4.1%</t>
  </si>
  <si>
    <t>-50% to 4%</t>
  </si>
  <si>
    <t>0% -5%</t>
  </si>
  <si>
    <t>0% - 5%</t>
  </si>
  <si>
    <t>Downtime from flooding is increasing rates</t>
  </si>
  <si>
    <t>The increases are driven by the difficulty and time it takes to complete these samples.  We have increased all the external rates.</t>
  </si>
  <si>
    <t>0% to 100%</t>
  </si>
  <si>
    <t>DNA has 13 services but the DNA Sequencing service is 92.1% of it's total revenue. This rate has remained the same.  We changed the rate of DNA Quantification - Qubit from $0.50 to $1.00 and $0.50 / 100% increase. This was a new service this year, FY20, and we now have actual data to calculate a more appropriate rate.</t>
  </si>
  <si>
    <t>CJO - No revenue on recharge fund but $100K on surcharge?</t>
  </si>
  <si>
    <t>The rate is flat primarily driven by an increase in compensation offset by a decrease in FTE.</t>
  </si>
  <si>
    <t>The rate increase is primarily driven by an increase in compensation offset by an increase in volume.</t>
  </si>
  <si>
    <t>Driven by salary increases.  Does not include $146K projected FY20 ending deficit.  Rate should be $22.55%/</t>
  </si>
  <si>
    <t>-6.3% - 0%</t>
  </si>
  <si>
    <t>The decrease in the hourly rate is primarily driven by an increase in volume.  The mark-up rate is also increasing volume but is kept flat with increased salary expenses.</t>
  </si>
  <si>
    <t>-13% - 33%</t>
  </si>
  <si>
    <t>The rates are increasing primarily driven by an increase in expenses and a reduction in volume due to equipment repairs and additional user training time.</t>
  </si>
  <si>
    <t>-25% - 20%</t>
  </si>
  <si>
    <t>The rates are flat primarily driven by an increase in compensation offset by subsidy increases.  Sharon did not include full subsidy needed for $75/hour labor rate in rate calculation.</t>
  </si>
  <si>
    <t>No submission  - no longer needs to certify</t>
  </si>
  <si>
    <t>The rates are flat primarily driven by an increase in volume.</t>
  </si>
  <si>
    <t>0% and 2%</t>
  </si>
  <si>
    <t>The rates are primarily flat due to increases in volume.</t>
  </si>
  <si>
    <t>-10% to 77%</t>
  </si>
  <si>
    <t>After FY20 increase of 57% to graduation events, Cal Performances is raising the rate for Hearst Greek Theatre - Graduation add'l fee by 77%.  Other graduation fees are increasing 9-46%.</t>
  </si>
  <si>
    <t>Need back up for total expenses as well as volume by rate. As an alternate, would need total expenses in FY19 vs FY20 to explain the rate increases. The submission is missing an expense analysis tab. Need an exception to the policy regarding the surcharge percentage. Left message asking Cal to call me on 5/9/19 (Need same documentation for FY21 - C.Owen)</t>
  </si>
  <si>
    <t>1% - 4%</t>
  </si>
  <si>
    <t>Does not include FY20 ending deficit</t>
  </si>
  <si>
    <t>5% - 7%</t>
  </si>
  <si>
    <t>6 to 44%</t>
  </si>
  <si>
    <t>C.Owen - Revenue is not being split between the recharge and surcharge funds.  Need expense breakdown for services.</t>
  </si>
  <si>
    <t>Unknown</t>
  </si>
  <si>
    <t>The smartview tabs were missing and the Calculation does not include details on salaries and S&amp;E. Need to clarify. The template is not in line with the standard recharge template.</t>
  </si>
  <si>
    <t>2% to 5%</t>
  </si>
  <si>
    <t>The smartview tabs were missing and the Calculation does not include details on salaries and SE. Need to clarify. The template is not in line with the standard recharge template. How are prior year surplus/deficit included?</t>
  </si>
  <si>
    <t>The SmartView tabs are missing and the Calculation sheet does not include the prior year deficit.</t>
  </si>
  <si>
    <t>-1% - 1%</t>
  </si>
  <si>
    <t>IST further simplified its rate structure from 4 to 2 rates by combining voice mail installation services into voice services.</t>
  </si>
  <si>
    <t>The mark up rate is flat primarily driven by increases in salaries and expenses offset by a higher cost of goods sold base.</t>
  </si>
  <si>
    <t>The rates are increasing primarily driven by reduction in productive hours offset by reduction in compensation. This unit used to work a lot of overtime and no longer does.</t>
  </si>
  <si>
    <t>C.Owen Using 50% of the FY21 carryforward balance in Adj for Current Year Ops</t>
  </si>
  <si>
    <t>-31% to 29%</t>
  </si>
  <si>
    <t>Volume on largest service (Database Storage) is increasing which is driving decreased rate. Volumes on remaining services are decreasing and are causing SQL Server rate increases and are balanced on others by reduction in salary expenses.</t>
  </si>
  <si>
    <t>IST: Telecommunications Services_DNR</t>
  </si>
  <si>
    <t>IST: Telecommunications Services_Wi-Fi Expansion</t>
  </si>
  <si>
    <t>IST DNR</t>
  </si>
  <si>
    <t>New services</t>
  </si>
  <si>
    <t>Wave 3</t>
  </si>
  <si>
    <t>Cryo-EM</t>
  </si>
  <si>
    <t>Space Sciences Lab - Specialized Service Facility</t>
  </si>
  <si>
    <t>Space Sciences Lab - Engineering</t>
  </si>
  <si>
    <t>Zahra Rezapour/ Paula Milano</t>
  </si>
  <si>
    <t>Meeting attendees</t>
  </si>
  <si>
    <t>Meeting Dates and Times</t>
  </si>
  <si>
    <t>Calvin Eng, Doug Warrick</t>
  </si>
  <si>
    <t>4/14 - 11:30 - 12:00 pm</t>
  </si>
  <si>
    <t>Ruxin Liu,  Lorena B. Villezar-Clelo</t>
  </si>
  <si>
    <t>4/17 - 10:00 - 10:30 am</t>
  </si>
  <si>
    <t>4/21 - 10:30 - 11:00 am</t>
  </si>
  <si>
    <t>Ruxin Liu,  Dary Hong</t>
  </si>
  <si>
    <t>4/17 - 9:00 - 10:00 am</t>
  </si>
  <si>
    <t xml:space="preserve">Carla Arechar </t>
  </si>
  <si>
    <t>4/14 - 9:00 - 10:00 am</t>
  </si>
  <si>
    <t>Maria Odezynskyj, Eric Chu, Sharon Norris</t>
  </si>
  <si>
    <t>4/24 - 2:30 - 3:00 pm</t>
  </si>
  <si>
    <t>Maria Odezynskyj, Sharon Norris</t>
  </si>
  <si>
    <t>4/24 - 3:00 - 3:30 pm</t>
  </si>
  <si>
    <t>Maria Odezynskyj, Eric Fraser</t>
  </si>
  <si>
    <t>Maria Odezynskyj, Scott Shackleton</t>
  </si>
  <si>
    <t>Maria Odezynskyj, Elizabeth Geno, Shakhzod Takhirov</t>
  </si>
  <si>
    <t>4/24 - 3:30 - 4:00 pm</t>
  </si>
  <si>
    <t>Maria Odezynskyj, Zuleman Lara</t>
  </si>
  <si>
    <t>5/05 - 2:00 - 2:30 pm</t>
  </si>
  <si>
    <t>Wanda Nieters and Natasha Gilooly</t>
  </si>
  <si>
    <t>5/01 - 2:00 - 3:00 pm</t>
  </si>
  <si>
    <t>Heidi Wagner,Sharon Gillars, Reema Kazak, Stefania Mambelli</t>
  </si>
  <si>
    <t>5/08 - 10:00 - 10:30 am</t>
  </si>
  <si>
    <t>5/01 - 1:30 - 2:00 pm</t>
  </si>
  <si>
    <t>Jaime Turnbull-Dreher, Heidi Wagner,Sharon Gillars, Alison Killilea</t>
  </si>
  <si>
    <t>4/21 - 11:00 - 12 noon</t>
  </si>
  <si>
    <t>Jaime Turnbull-Dreher, Heidi Wagner,Sharon Gillars,Alison Killilea</t>
  </si>
  <si>
    <t>Jaime Turnbull-Dreher, Heidi Wagner,Sharon Gillars, Darshan Leitze</t>
  </si>
  <si>
    <t>5/08 - 2:00 - 2:30 pm</t>
  </si>
  <si>
    <t>Judith Yee,  Heidi Wagner</t>
  </si>
  <si>
    <t>5/08 - 1:30 - 2:00 pm</t>
  </si>
  <si>
    <t>Sharon Gillars, Heidi Wagner, Danielle Jorgens</t>
  </si>
  <si>
    <t>5/08 - 2:30 - 3:00 pm</t>
  </si>
  <si>
    <t>Wanda Nieters / Siti Keo / Veronica Padilla</t>
  </si>
  <si>
    <t>not certifying in FY21</t>
  </si>
  <si>
    <t>Wanda Nieters / Simon Leaver-Appelman</t>
  </si>
  <si>
    <t>5/08 - 10:30 - 11:00 am</t>
  </si>
  <si>
    <t>5/01 - 8:30 - 9:30 am</t>
  </si>
  <si>
    <t>4/17 - 11:00 - 12:00 pm</t>
  </si>
  <si>
    <t>Kong Chou / Stella Pretzlaf</t>
  </si>
  <si>
    <t>4/28 - 11:00 - 12:00 pm</t>
  </si>
  <si>
    <t>5/05 - 9:00 - 10:00 am</t>
  </si>
  <si>
    <t>Kong Chou / Isaac Mankita</t>
  </si>
  <si>
    <t>4/28 - 9:00 - 10:00 am</t>
  </si>
  <si>
    <t>Seamus Wilmot, Jacob Beyder</t>
  </si>
  <si>
    <t>4/17 - 1:30 - 2:00 pm</t>
  </si>
  <si>
    <t xml:space="preserve">Shondell Moody </t>
  </si>
  <si>
    <t>4/17 - 2:00 - 2:30 pm</t>
  </si>
  <si>
    <t>4/17 - 2:30 - 3:00 pm</t>
  </si>
  <si>
    <t>Kelly Fuller / Mark Shaw</t>
  </si>
  <si>
    <t>5/05 - 11:30 - 12:00 pm</t>
  </si>
  <si>
    <t>Fallon Batchelor / Brenda Naputi</t>
  </si>
  <si>
    <t>5/01 - 9:30 - 10:30 am</t>
  </si>
  <si>
    <t>4/16 - 10:00 - 10:30 am</t>
  </si>
  <si>
    <t>Taimour Khalid / Rafael Magdaleno</t>
  </si>
  <si>
    <t>4/21 - 2:00 - 2:30 pm</t>
  </si>
  <si>
    <t>Caressa Mulder / Mark Shaw</t>
  </si>
  <si>
    <t>5/05 - 11:00 - 11:30 am</t>
  </si>
  <si>
    <t>4/16 - 10:30 - 11:00 am</t>
  </si>
  <si>
    <t>Michael Keith / Brenda Naputi</t>
  </si>
  <si>
    <t>4/21 - 9:30 - 10:00 am</t>
  </si>
  <si>
    <t>4/16 - 9:30 - 10:00 am</t>
  </si>
  <si>
    <t>Monica Sun / Rafael Magdaleno</t>
  </si>
  <si>
    <t>4/14 - 4:00 - 4:30 pm</t>
  </si>
  <si>
    <t>Zahra Rezapour / Brenda Naputi</t>
  </si>
  <si>
    <t>4/24 - 10:30 - 12 noon</t>
  </si>
  <si>
    <t>Melissa A Baksic/Charisse Taylor/Tim O'Conner</t>
  </si>
  <si>
    <t>4/24 - 1:00 - 2:00 pm</t>
  </si>
  <si>
    <t>4/24 - 9:30 - 10:00 am</t>
  </si>
  <si>
    <t>Taimour Khalid / Rafael Magdaleno/Karen Cheong</t>
  </si>
  <si>
    <t>4/21 - 9:00 - 9:30 am</t>
  </si>
  <si>
    <t>John Stenske/ Lydia Smith</t>
  </si>
  <si>
    <t>4/14 - 2:00 - 2:30 pm</t>
  </si>
  <si>
    <t xml:space="preserve"> Final Comments</t>
  </si>
  <si>
    <t>Meeting Comments</t>
  </si>
  <si>
    <t>-1% to 1%</t>
  </si>
  <si>
    <t>Change in Costs due to COVID-19</t>
  </si>
  <si>
    <t>Change in Recharge Income due to COVID-19</t>
  </si>
  <si>
    <t>Submission Forecasted Year End Def./Sur.</t>
  </si>
  <si>
    <t>Compensation increasing, volumes appear flat.  Seems to have substantially more surcharge income.</t>
  </si>
  <si>
    <t>Initial Comments</t>
  </si>
  <si>
    <t>n/a</t>
  </si>
  <si>
    <t>Spring was going good until campus shut down.Wait until work is complete before billing. Most expense is compensation.  $50-100K in hole.  Opportunity for new service model for remote service. Threat is loss of live production model.</t>
  </si>
  <si>
    <t>4/12 - 11:00 - 11:45 am</t>
  </si>
  <si>
    <t>Revised Forecasted Year End Sur/(Def)</t>
  </si>
  <si>
    <t>Indu Tandon, Airdri Stoddard, Jon Schainker, Owen McGrath</t>
  </si>
  <si>
    <t>-4% to 0%</t>
  </si>
  <si>
    <t>Currently working on identifying external clients who will require ongoing MicroAnalytical services. The surcharge rate of 25% was previously used for external customers, we are increasing it to 35% this year and willl continue to increase it annually to be within compliance. The unit will clear its FY20 beginning deficit by June, and operation has become more efficient due to newer equipment. Because of these factors we have reduced the rates.</t>
  </si>
  <si>
    <t>The rate is increasing 10% due to a 29% reduction of projected billable/production hours and a 22% reduction of expenses.</t>
  </si>
  <si>
    <t>We are still accessing the demand of the new instrumentation installed in May, 2019. The PG&amp;E power outages in the fall caused major disruptions to this facility which skewed the data. The operation mode for the new equipment has changed the usage levels for remaining instruments. We tried to include these factors in our hourly rate projections for FY2020-21 to the best of our ability and adjusted the proposed rates to balance the operating costs. The rate increases are higher than 5% for the majority of the recharge rates, given the expected increase in compensation for Dr. Hasan Celik per new contract agreement, effective July 2020.</t>
  </si>
  <si>
    <t>-8% to 0%</t>
  </si>
  <si>
    <t>-3% to 11% (overall 3%)</t>
  </si>
  <si>
    <t>Three rates are increasing above 4%: Elevator maintenance is increasing 11% primarily driven by UCOP approval of new pay rates for elevator's mechanics (volume of $188K). Pest Mgmt is increasing 5% driven by expens increases (volume of $363K). Inspection services is increasing 5% primarily driven by changes in the labor pool for this service (volume of $18K).</t>
  </si>
  <si>
    <t>Director's salary is increasing.</t>
  </si>
  <si>
    <t>Would like to keep FY20 rates. Needs new submission.</t>
  </si>
  <si>
    <t>Revenue decrease due to lBNL having own equipment.  Began split distr for director 50/50. Potential combining with NMR next year. Need to resubmit.</t>
  </si>
  <si>
    <t>Capitol Proj renovation work has led to reduced staff and volumes. Wanting to restructure.  Would like to keep FY21 rates.</t>
  </si>
  <si>
    <t>Might have to reduce rates even though impacted by PG&amp;E shutdowns.  More people downloading software. Will resubmit to reduce rates.</t>
  </si>
  <si>
    <t xml:space="preserve">Increasing dir sal to 75%. </t>
  </si>
  <si>
    <t>4/14 - 11:00 - noon</t>
  </si>
  <si>
    <t>Potential restart of recharge activity like painting.  Campus support and budget is threat depending on funding.  Weakness is high staffing but strength too because of abilities.  Will depts do less in cleaning/custodial?  CoGen Plant (66360-21780) accrues expenses in June.  Bought plant 3 yrs ago and hired mgmt company, 200 buildings to provide heat, electricity. Replacing turbine in CoGen so will be buying energy from PG&amp;E for two months.  Needs backup and calc for Purchased Utilities.</t>
  </si>
  <si>
    <t>Salaries increase regularly, main cost because S&amp;E covered.</t>
  </si>
  <si>
    <t xml:space="preserve">Strength = low salaries and had a surplus before shut down.  </t>
  </si>
  <si>
    <t>Needed</t>
  </si>
  <si>
    <t>Salaries increase regularly, main cost.  Strength is new svc for training fee.  120 people have been trained for free so far this year so expect to train at least 60 people for 2 hours each in FY21.</t>
  </si>
  <si>
    <t>0% to 6%</t>
  </si>
  <si>
    <t>Small facility, no subsidy, Pis need to keep plants alive, has been very efficiently run by facility manager. Challenge is old equipment &amp; expensive ($8K)service contract. No equip depreciation.</t>
  </si>
  <si>
    <t>Campus-wide Pis using Greenhouse. 85% occupancy rate.  Challenge is increasing salaries for new staff.  Future location is unknown.</t>
  </si>
  <si>
    <t xml:space="preserve">50% subsidized.  Equip purchased on fed funds. Trying to provide remote imaging </t>
  </si>
  <si>
    <t>Tolerance</t>
  </si>
  <si>
    <t>Large % increases due to new hire salary increases.</t>
  </si>
  <si>
    <t>Reduced</t>
  </si>
  <si>
    <t>Personnel for events driven by compensation (unionized).  Fixed costs pro-rated so if no events then costs stay but salary exp is reduced. Difficulties in UCPath attributing hours to events.</t>
  </si>
  <si>
    <t>Weakness is no hiring currently</t>
  </si>
  <si>
    <t>Responsible for campus alarms and card keys, monitoring, design, &amp; installation</t>
  </si>
  <si>
    <t>Depends on department budgeting for these services.  If campus sees large budget cuts, likely less services ordered.</t>
  </si>
  <si>
    <t>Needs to evaluate</t>
  </si>
  <si>
    <t>Jeanette started as Mgr 1 month ago.  Lots of USPS experience, no clue about campus finances.  People are strengths, down to 5 staff.  Knowledge. Necessary to campus for deliveries in emergency situations. W/T is mail volume which is decreasing.  Increases in pkg delivery.  Opportunities for shredding expansion</t>
  </si>
  <si>
    <t>no change</t>
  </si>
  <si>
    <t>Everything relies on state budget, campus budget.  May need to revise.  Projects span diff fys  so ebbs and flows.</t>
  </si>
  <si>
    <t>decrease</t>
  </si>
  <si>
    <t>New projects new Pis.  Current VA contract 4 yrs $36K/yr.  Solid cust base.  Projected large OOT deficit so is considering resubmission to raise rate (orig req is 17% decr to rate).</t>
  </si>
  <si>
    <t xml:space="preserve">Strong to this point, double earning to last year. </t>
  </si>
  <si>
    <t>Follow up</t>
  </si>
  <si>
    <t>Discuss allocating expenses on recharge fund (portion of rent and salaries)</t>
  </si>
  <si>
    <t>Process all Visas, campus likes int'l students for higher tuition, not diversified cust base, reduced recharge due to summer sessions going online ($500K).  Strength is ext revenue for students staying in country after graduation ($400K/yr).</t>
  </si>
  <si>
    <t>Doudna lab left (big cust), M.West bringing in more custs but COVID has cut that.  Weakness is loss of major users. Strength is facility director ingenuity and drive to create new services.</t>
  </si>
  <si>
    <t>CIRM/QB3 Shared Stem Cell Facility CTAF</t>
  </si>
  <si>
    <t>The decrease in several rates is primarily driven by change in beginning balance from deficit to surplus.</t>
  </si>
  <si>
    <t>-81% to 0%</t>
  </si>
  <si>
    <t>-69% to 0%</t>
  </si>
  <si>
    <t>Expected use of new Histology service is reducing rate on Specialized Service and other rates remaining the same as FY20.</t>
  </si>
  <si>
    <t>Increased volumes, outside projects, large beginning surplus, but lack of 4th qtr income will cause deficit</t>
  </si>
  <si>
    <t>Labor only. Weakness is having to pay people without billing.</t>
  </si>
  <si>
    <t>resubmit</t>
  </si>
  <si>
    <t>Only source of fly food so will be fine when business resumes.  At about 50% of business during shut down.</t>
  </si>
  <si>
    <t>15% to 20%</t>
  </si>
  <si>
    <t>Consistency of prior billing is strength.  COVID causing extra deficit.  Submitting grant proposal for new mass spec equipment.  Wekness is exp staff.</t>
  </si>
  <si>
    <t>New director from Carnegie Hall. Campus needs class space which is significantly less income.  40 diff commencements in May-June.  All cancelled this year. Mass gatherings will be last to be restarted. Developing seating plans for social distancing.</t>
  </si>
  <si>
    <t>Recharge is small portion of BF oper budget.  Sells $300-400K timber.</t>
  </si>
  <si>
    <t xml:space="preserve">Problems.  Sensitive to in-house fabrication projects.  Needs to carry staff until build mode starts in next year or two.  </t>
  </si>
  <si>
    <t>Should see recharge next year. Occurs after build period. SSL changing buisiness model</t>
  </si>
  <si>
    <t>Steady business.</t>
  </si>
  <si>
    <t>Ramping up with more outside customers</t>
  </si>
  <si>
    <t>Verify FY19 deficit clearing with Zahra</t>
  </si>
  <si>
    <t>-93% to -14%</t>
  </si>
  <si>
    <t>New equip and gets cust exposure by presenting at Nanolab and CoE. New UCSF labs. Outdated website, decr. In billable hours due to inability to fill position. Opport to support undergrad programs/research. &amp; Jr Colleges.</t>
  </si>
  <si>
    <t>New Tystar equip and users are excited to use.  Equip Depr balance was good and was able to purchase furnace. Providing COVID research.  No idea about new faculty recruitment is weekness. Delicate balance btw external member usage over campus researchers.  Experienced staff is retiring.</t>
  </si>
  <si>
    <t>Purchasing equip on recharge?</t>
  </si>
  <si>
    <t>Expanding to RFS which needs infrastructure investment.  No projects currently during COVID shut down. Lab is too small to have multiple projs even with proper PPE. Elizabeth will add depreciation tab.</t>
  </si>
  <si>
    <t>The unit has consolidated its rate structure from eight to two rates. The rate increase is primarily driven by increases in compensation and lower volume. RAM is increasing due to new equipment.</t>
  </si>
  <si>
    <t>Unsure</t>
  </si>
  <si>
    <t xml:space="preserve">Ticket driven work.  Strong staff, multiple teams. Set up for remote work &amp; unusual hours.  Reduced productivity for childcare, wfh.  Challenges being remote for installation. More coord collab needed. Oppt is containerization across cloud platforms but cost could be threat.  COVID has brought IT community together.  Hiring freeze will cause problems.  Tech workers are in demand so turnover is looming threat. WFH is uncertain, uncharted terr.  Cheaper choice to go dir to cloud but there are security risks with that. Several "internal recharges" could be streamlined. </t>
  </si>
  <si>
    <t xml:space="preserve">Internal recharges on 55611? </t>
  </si>
  <si>
    <t>Below threshold</t>
  </si>
  <si>
    <t>General stability in use auths (volume).  Relied on UCSC recharges and that is drying up. Oppt for laser safety service. Threat could be construction increases.  Price sensitive to increases so highly subsidized.  Should be considered common goods.</t>
  </si>
  <si>
    <t>Imbalance btw deptIDs should be resolved with loss of UCSC recharge.  Review depreciation on 67888.</t>
  </si>
  <si>
    <t xml:space="preserve">No subsidy is strength but threat w/reduced contruction on campus. New MOU w/UCOP to cover 1 FTE (not signed yet). </t>
  </si>
  <si>
    <t>-4% to 12%</t>
  </si>
  <si>
    <t>Big threats from COVID-19.  Waste decreased when labs closed. Potential buildup in labs so could be big June. Should go back to normal. Increases in supply costs.</t>
  </si>
  <si>
    <t>Hybrid chaged to  affiliates but not internal depts.</t>
  </si>
  <si>
    <t>Consolidated services and sole provider of voice services on campus.  Dedicated knowledgeable staff. Demand for wired svcs is decreasing and losing staff due to retirement. Oppt to move to hybrid (cloud) model and VOIP capability. Vendor maintaining svcs could go bankrupt, rising expenses, power outages and network infrastructure failure</t>
  </si>
  <si>
    <t>Too many changes w/COVID to implement new rates. Could create mid-yr rate recovery mechanism but likely to stay same for FY21. Highly knowledgeable staff, excellent relations with vendors, recent upgrades.  Unsustainable funding needs model updated (FY10), hybrid billing is precarious, staffing levels are low from cuts, strategic decisions are top down.  Could be common goods, Oppt to update recharge for current costs. Power outages/fires, low morale fr uncertainty, rising costs. Planned retirement has been cancelled/delayed.</t>
  </si>
  <si>
    <t>Knowledgeable staff, support student empl prog, recent plan optimization. Weakness is supports on 4% of campus population, one vendor source, usage increasing, staff salary increases. Oppt to consolidate vendors. Threat is quality of vendor cell coverage.</t>
  </si>
  <si>
    <t>Consolidate Productivity Suite w/Voice? $400K Infrastructure costs will be moved from DNR in June.</t>
  </si>
  <si>
    <t>New asst working on allocation of expenses for time/motion study which has been done. No response from researchers. No COVID shutdown and actual increase in animals for new research. Changed shifts to accommodate social distancing.  Increased PPE &amp; computer expenses. New cages needed for COVID research - will need new rate.</t>
  </si>
  <si>
    <t>Check on equipment depr for FY19 &amp; FY20. New goat fire service, pilot program so no rate yet.</t>
  </si>
  <si>
    <t>Strong customer base.  Less passthrough due to less gas.</t>
  </si>
  <si>
    <t>Sole provider of moving services.  Lots of business prepping classrooms and labs for social distancing. Campus will be charged more initially because Tamra is training on COVID procations.</t>
  </si>
  <si>
    <t>subsidized with Culver City property sale</t>
  </si>
  <si>
    <t>Strong clientel and need on campus, weakness is depends on clientel.   Rates need to attract business but cover costs.  External contracts is slow approval process. 11 years of history.</t>
  </si>
  <si>
    <t>FY21 $ amounts subsidized</t>
  </si>
  <si>
    <t>FY21 $ amounts subsidized on federal funds only</t>
  </si>
  <si>
    <t>-40% to 300%</t>
  </si>
  <si>
    <t>The rates are increasing primarily driven by increases in compensation. Reapplying subsidy is causing large changes in rates.</t>
  </si>
  <si>
    <t>5/01 - 10:00 - 11:00 am</t>
  </si>
  <si>
    <t>The rates increases are primarily driven by salary and benefit increases.</t>
  </si>
  <si>
    <t>Business is steady with customer base and available square footage.</t>
  </si>
  <si>
    <t>Confusing Narrative</t>
  </si>
  <si>
    <t>Expanding undergrad classes, unique facility w/global significance, NSF designated coral reef site, good NSF feedback</t>
  </si>
  <si>
    <t>Small projs appreciate management and expertise. Less employees reduces productive hours.  Harder to recuperate with downturns.  Looking at expanding services across campus. Recalled carpenter gives more flexibility. Partnering with Capital Projects. Struggled since Small Proj Guidelines were announced.  Dependent on campus departmental funding for renovation projects.</t>
  </si>
  <si>
    <t xml:space="preserve">Easy access for campus customers.  Low repair costs. Keeps equipment working for student research oppt.  Weakness is staffing-now 1 person so productive hours have been reduced.  Hard to hire experienced staff. Oppty to staff share but tricky with union rules. </t>
  </si>
  <si>
    <t xml:space="preserve">Strong cust base. Fractured team 4-5 yrs ago with split Cal Answers.  Manager oversees billing (concrete) and platform leads (strategies). 4of5 team members work from home plus 1 partial appt (both depts want to hire her 100%). Overall demand has decreased so infrastructure needs to be re-evaluated- per unit costs increase. Threat from outside cloud offerings. Oppty is to change mix of cost elements by providing low cost AWS only service and outside remote consulting. Currnt empls needed for risk mgmt, troubleshoot.  COVID is wrench because WFH is raising questions re how much can be done at home. Needs to be responsive to makrket conditions. UCOP is trying to centralize systems (UCPATH, COAs). </t>
  </si>
  <si>
    <t>Strong cust base. Fractured team 4-5 yrs ago with split Cal Answers.  Manager oversees billing (concrete) and platform leads (strategies). 4of5 team members work from home plus 1 partial appt (both depts want to hire her 100%). Overall demand has decreased so infrastructure needs to be re-evaluated- per unit costs increase. Assumed that  one retiree but is staying.</t>
  </si>
  <si>
    <t>Are resubmitting</t>
  </si>
  <si>
    <t xml:space="preserve">Helium expenses track with oil so is cheap now.  May be slow to restart research in June.  Oppty of new Prof.  Instruments are up and running ready to go.  Threats are breaking income. </t>
  </si>
  <si>
    <t>Strong customer base and service offerings.  Historical surplus will help with COVID impact.  Will be decreasing salary subsidy to reduce</t>
  </si>
  <si>
    <t>Will resubmit</t>
  </si>
  <si>
    <t>-60% to 30%</t>
  </si>
  <si>
    <t>The rates are decreasing primarily due to increases in prior year surplus</t>
  </si>
  <si>
    <t xml:space="preserve">Unique shake table can be used commercially.  2nd lab 484 seeing more work lately.  Staff is S&amp;W? COE is helping with equip upgrade over next few yrs.  Econ downturn decreases usage.  </t>
  </si>
  <si>
    <t>5/08 - 9:00 - 9:30 am</t>
  </si>
  <si>
    <t xml:space="preserve">Strengths is specialized services &amp; tolerances not avail commercially. Weakness is througput capacity. Oppt is new machie Hi-Axis automated capacity unique to campus. Uptick in work from other departments.  Threats is cyclical demand fr small # of Pis. If downturn in research funding then  Manager is expert welder has announced retirement, want to recall, don't know if can hire a lower cost. Campus machine shops are considering consolidating. </t>
  </si>
  <si>
    <t>Consolidation of machine shops across campus?</t>
  </si>
  <si>
    <t>0%-30%</t>
  </si>
  <si>
    <t>Analytical facility w/high end instumentation. Chemistry based. Shifting toward more external customers. All custs affected by COVID-19. Been working at lower level during shut-down.</t>
  </si>
  <si>
    <t>Slight decrease</t>
  </si>
  <si>
    <t>Moving to using A/R system for invoicing. Hoping to increase external custs. New faculty hire. Shutdowns are threats. Staffing is variable last yr due to availability of staff.  Department will subsidize to keep rates stable.  Facility is hoping that increases in volumes will decrease subsidy over time.</t>
  </si>
  <si>
    <t>Would like to defer equip depr 4th qtr.  Follow up on need to req exception to external cust IRC markup.</t>
  </si>
  <si>
    <t>Will likely use internal funds to cover deficit.</t>
  </si>
  <si>
    <t>Good relationships with vendors (Corning, etc) to get better rates than BearBuy.  Oppts to refill product upon reopenning.  Threats are reduced sales (down 80% currently) due to shutdowns.  LSA Storeroom might need to contract in size in about  a year due to construction. Staffing rehires at lower FTE and expected 4-5 new PIs.</t>
  </si>
  <si>
    <t>Increases in external customers.  Old facility and equip (PI and dept funding for recent new equip)  Poss Univ matching funds for building improvements.  Grant writing to replace equip.  Threat is decrease in users over past year. Services don't cover internal cust costs. Break in service might decrease external cust base. Decent surplus fund don't want to burn thru due to COVID. New to business contracts and worried.</t>
  </si>
  <si>
    <t xml:space="preserve">Strong room rentals since 2009 when building built.  Concerned about COVID shutdown and no income but same expenses. Want to keep rates the same so will reduce expenses as needed. </t>
  </si>
  <si>
    <t>5/11 - 9:30 - 10:00 am</t>
  </si>
  <si>
    <t>CITRS SDH Room Rentals</t>
  </si>
  <si>
    <t>Maybe</t>
  </si>
  <si>
    <t xml:space="preserve">New submission. </t>
  </si>
  <si>
    <t>Fallon Batchelor / Brenda Naputi / Karen Stierwalt (ret 6/20) / Tracy Turner / Nathan Gossett</t>
  </si>
  <si>
    <t>Paula wants to split outside cust activity from recharge fund in FY21.</t>
  </si>
  <si>
    <t>Set up meeting for 1st Qtr review of new recharge business.</t>
  </si>
  <si>
    <t>Predictable income flow, strong cust base. No loss of income due to COVID shutdown. Augments campus services and will add on services to give added service level to improve internet access.  Needs always changing which is threat and oppt.</t>
  </si>
  <si>
    <t>5/12 - 10:00 - 10:30 am</t>
  </si>
  <si>
    <t>5/12 - 10:30 - 11:00 am</t>
  </si>
  <si>
    <t>Staffing diliema due to Hitomi accident and other staff family medical problems. Still getting samples and volume should ramp up dramatically when staff returns.</t>
  </si>
  <si>
    <t>5/12 - 11:00 - 12:00 pm</t>
  </si>
  <si>
    <t>Stella Pretzlaf, Kong Chou</t>
  </si>
  <si>
    <t>Better Connectivity and fully redundant network connections, security.  Costly to expand/upgrade and key staff retirements.  Oppt to migrate to Cloud services for impr redundancy &amp; Disaster recover.  Reducing internal billing and review/revise capital plan.  Threats of rising maint &amp; support costs, power outages, network infrastructure failure, security vulnerabilities, reduced demand.</t>
  </si>
  <si>
    <t>Strengths are implementaion of new tool, growing need for data backup, knowledgeable team.  Weaknesses are security risks, migration delayed to new tool, challenging recharge billing, allocating staff time working remotely.  Oppt migrate to Cloud for redundancy, lower storage costs with Commvault migration, review infrastructure need.  Threats are rising maintenance &amp; support costs, security vulnerabilities, reduced demand.</t>
  </si>
  <si>
    <t>Strengths are upgraded infrastructure, data sfety, growing need for archiving, knowledgeable team.  Weakneeses are security risks, difficulty allocation remote staff time. Oppt to review infrastructure needs, migration to Cloud for redundancy and disaster recovery, reduced internal billing.  Threats are rising costs, security vulnerabilities, reduced demand.</t>
  </si>
  <si>
    <t>-13% to 0%</t>
  </si>
  <si>
    <t>Could have approved FY19 rates on Recharge website with note about proposed rates by headcount. Circle back after campus budget hearings.</t>
  </si>
  <si>
    <t>Combined with V.C. Genomic Sequencing Lab (GSL) in FY21</t>
  </si>
  <si>
    <t>Joe Magliaro, Heidi Wagner,Sharon Gillars, Hitomi Asahara (n/a due to accident)</t>
  </si>
  <si>
    <t>-15%</t>
  </si>
  <si>
    <t>The rates are decreasing primarily driven by decreases in compensation offset by higher volume.</t>
  </si>
  <si>
    <t>Maria Odezynskyj, Eric Fraser, Caitlin Dey-Ward</t>
  </si>
  <si>
    <t>0% to 38.8%</t>
  </si>
  <si>
    <t>Resubmitted 5/26/20 with 39% increase to card key services to to system upgrade and maintenance</t>
  </si>
  <si>
    <t>Summary</t>
  </si>
  <si>
    <t>N</t>
  </si>
  <si>
    <t>Police - Metal Key</t>
  </si>
  <si>
    <t>IST - Storage</t>
  </si>
  <si>
    <t>IST - DNR</t>
  </si>
  <si>
    <t>Police - Alarms - Video - Card Key Total</t>
  </si>
  <si>
    <t>Police - Fingerprinting Total</t>
  </si>
  <si>
    <t>Police - Metal Key Total</t>
  </si>
  <si>
    <t>Police - Personnel Total</t>
  </si>
  <si>
    <t>FY22 Approved Rates</t>
  </si>
  <si>
    <t>mark up</t>
  </si>
  <si>
    <t>FlashSmart CHNS analyzer</t>
  </si>
  <si>
    <t>Project Management Fee_Project budget $10,000,001 - $25,000,000</t>
  </si>
  <si>
    <t>Project Management Fee_Project budget $25,000,001 -$50,000,000</t>
  </si>
  <si>
    <t>Project Management Fee_Project budget $50,000,001 - $200,000,000</t>
  </si>
  <si>
    <t>Project Management Fee_Project budget $200,000,001 and over</t>
  </si>
  <si>
    <t>$5,200 + 12% of the project budget over $35,000</t>
  </si>
  <si>
    <t>$61,000 + 10% of the project budget over $500,000</t>
  </si>
  <si>
    <t>$111,000 + 8% of the project budget over $1,000,000</t>
  </si>
  <si>
    <t>$431,000 + 7% of the project budget over $5,000,000</t>
  </si>
  <si>
    <t>$781,000 + 6% of the project budget over $10,000,000</t>
  </si>
  <si>
    <t>$1,681,000 + 5% of the project budget over $25,000,000</t>
  </si>
  <si>
    <t>$2,931,000 + 2% of the project budget over $50,000,000</t>
  </si>
  <si>
    <t>$5,931,000 + 0.9% of the project budget over $200,000,000</t>
  </si>
  <si>
    <t>Gateway Estimate</t>
  </si>
  <si>
    <t>AVC Hourly Rate</t>
  </si>
  <si>
    <t>Campus Architect/Director Hourly Rate</t>
  </si>
  <si>
    <t>Project Manager/Planner Hourly Rate</t>
  </si>
  <si>
    <t>Construction Manager Hourly Rate</t>
  </si>
  <si>
    <t>Contract Administrator/Project Accountant/Project Management Assistant</t>
  </si>
  <si>
    <t>Shop Labor - Shop Assistant</t>
  </si>
  <si>
    <t>Project Management Fee - CP Projects up to 500k</t>
  </si>
  <si>
    <t>Project Management Fee - CP Projects 500k+</t>
  </si>
  <si>
    <t>UC User_Instrument Usage/hr:_LSM880 Confocal Microscope</t>
  </si>
  <si>
    <t>UC User_Instrument Usage/hr:_Leica Cryo</t>
  </si>
  <si>
    <t>UC User_Instrument Usage/hr:_Lumar</t>
  </si>
  <si>
    <t>UC User_Instrument Usage/hr:_Leica Microtome RM2255</t>
  </si>
  <si>
    <t>UC Consulting on:_Microscopy/microtechnique/consult &gt;30min (hr)</t>
  </si>
  <si>
    <t>Jules Friedman</t>
  </si>
  <si>
    <t>J Deferral</t>
  </si>
  <si>
    <t>H-1B Extension/Amendment LATE SUBMISSION</t>
  </si>
  <si>
    <t>Karen Cheong</t>
  </si>
  <si>
    <t>Special Services</t>
  </si>
  <si>
    <t>Zahra Rezapour</t>
  </si>
  <si>
    <t>QB3 Cell and Tissue Analysis Facility (CTAF)</t>
  </si>
  <si>
    <t>Custom</t>
  </si>
  <si>
    <t>Video Scan Converter - HD</t>
  </si>
  <si>
    <t>Zoom Webinar Account</t>
  </si>
  <si>
    <t>Berkeley Video _Post Production Editing (hour)</t>
  </si>
  <si>
    <t>Berkeley Video _Post Production Editing (day)</t>
  </si>
  <si>
    <t>Berkeley Video _Basic Video Animation Package (hour)</t>
  </si>
  <si>
    <t>Berkeley Video _Basic Video Animation Package (day)</t>
  </si>
  <si>
    <t>Analysis Access</t>
  </si>
  <si>
    <t>Halo Platform</t>
  </si>
  <si>
    <t>Hamster BCF3 (cage 7x11)</t>
  </si>
  <si>
    <t>Mouse Barrier (cage 7x11)</t>
  </si>
  <si>
    <t>Mouse Static (7x11)</t>
  </si>
  <si>
    <t>Mouse Wkly Chnge/Thermo (7x11)</t>
  </si>
  <si>
    <t>PacBio_SMRT Lib Prep (low input)</t>
  </si>
  <si>
    <t>PacBio_SMRT Lib Prep (Ultra low input)</t>
  </si>
  <si>
    <t>NovaSeq SP 100PE</t>
  </si>
  <si>
    <t>Imaging Facility_Zeiss LSM-880--NLO-OPO</t>
  </si>
  <si>
    <t>Imaging Facility_Zeiss 2 Photon Deep Peek (DeepPeek)</t>
  </si>
  <si>
    <t>IST - Video Systems</t>
  </si>
  <si>
    <t>% credit off supplier price</t>
  </si>
  <si>
    <t>Celia Maddox</t>
  </si>
  <si>
    <t>Anthony Magliaro</t>
  </si>
  <si>
    <t>Andrew Kraus</t>
  </si>
  <si>
    <t xml:space="preserve">Energy Biosciences Institute </t>
  </si>
  <si>
    <t>Yi Liu</t>
  </si>
  <si>
    <t>Floor Centrifuge</t>
  </si>
  <si>
    <t>Microscope/Micro-balance/FTIR</t>
  </si>
  <si>
    <t>HPLC/IC/FPLC</t>
  </si>
  <si>
    <t>LC/GC-MS</t>
  </si>
  <si>
    <t>Lyophilizer/Chamber/Rotovap</t>
  </si>
  <si>
    <t>Biomek</t>
  </si>
  <si>
    <t>Fermentor</t>
  </si>
  <si>
    <t>Liquid Helium ($ / liter) for FY21 / mark up for FY22</t>
  </si>
  <si>
    <t>Gaseous Nitrogen ($ / net cu ft) for FY21 / mark up for FY22</t>
  </si>
  <si>
    <t>Liquid Nitrogen ($ / liter) for FY21 / mark up for FY22</t>
  </si>
  <si>
    <t>Bulk Nitrogen ($ / liter) for FY21 / mark up for FY22</t>
  </si>
  <si>
    <t>Insectary Greenhouse_per sq.ft. per week</t>
  </si>
  <si>
    <t>Growth chamber_per sq.ft. per week</t>
  </si>
  <si>
    <t>Lath house and outback_per sq.ft. per week</t>
  </si>
  <si>
    <t>Light_per sq.ft. per week</t>
  </si>
  <si>
    <t>Pest control_per sq.ft. per week</t>
  </si>
  <si>
    <t>Planting/General Services_Hourly</t>
  </si>
  <si>
    <t>Field: irrigation (water usage)_100 linear ft/month</t>
  </si>
  <si>
    <t>Field: supplies &amp; expenses_100 linear ft/month</t>
  </si>
  <si>
    <t>Field services_hourly</t>
  </si>
  <si>
    <t>Super soil_bag</t>
  </si>
  <si>
    <t>Metro mix soil in bag_bag</t>
  </si>
  <si>
    <t>Metro mix soil in flat_flat</t>
  </si>
  <si>
    <t>Metro mix soil 838 in bag</t>
  </si>
  <si>
    <t>Metro mix soil 838 in flat</t>
  </si>
  <si>
    <t>Sunshine mix soil #1&amp;4 in bag_bag</t>
  </si>
  <si>
    <t>Sunshine mix soil #1&amp;4 in flat_flat</t>
  </si>
  <si>
    <t>2" pot (new pot only)_each</t>
  </si>
  <si>
    <t>4" pot (new pot only)_each</t>
  </si>
  <si>
    <t>Label (new label only)_each</t>
  </si>
  <si>
    <t>8 packs-6 cells (new 8 packs only)_each</t>
  </si>
  <si>
    <t>recycled pot, flat and dome_each</t>
  </si>
  <si>
    <t xml:space="preserve">Label  </t>
  </si>
  <si>
    <t>North Greenhouse Facility_per sq.ft. per week</t>
  </si>
  <si>
    <t>South Greenhouse Facility_per sq.ft. per week</t>
  </si>
  <si>
    <t>Zellerbach Hall Auditorium - Multi Event Per Day Venue Use Fee</t>
  </si>
  <si>
    <t>Zellerbach Playhouse - Multi Event Per Day Venue Use Fee</t>
  </si>
  <si>
    <t>Zellerbach Hall Auditorium Ticketing Services</t>
  </si>
  <si>
    <t>Zellerbach Hall Playhouse Ticketing Services</t>
  </si>
  <si>
    <t>Wheeler Hall Auditorium Ticketing Services</t>
  </si>
  <si>
    <t>Greek Theatre Ticketing Services</t>
  </si>
  <si>
    <t>Front of House Staff</t>
  </si>
  <si>
    <t xml:space="preserve">Private Event Safety Mgmt </t>
  </si>
  <si>
    <t xml:space="preserve">Additional Equip Rental </t>
  </si>
  <si>
    <t>Merchandise Sales</t>
  </si>
  <si>
    <t>Metal Detectors</t>
  </si>
  <si>
    <t>Fire Watch (allows silencing of fire alarm)</t>
  </si>
  <si>
    <t>Catering Fee (All Venues)</t>
  </si>
  <si>
    <t>15% of gross</t>
  </si>
  <si>
    <t>hr (3hr min)</t>
  </si>
  <si>
    <t>min per event</t>
  </si>
  <si>
    <t>Concessions (Zellerbach Only, can be waived if income exceeds 1500)</t>
  </si>
  <si>
    <t>$ per unit per day</t>
  </si>
  <si>
    <t>FY2021-22 Recharge rates with increases over 7%</t>
  </si>
  <si>
    <t>FY2021-22 Recharge rates with 0% to 7% increase</t>
  </si>
  <si>
    <t xml:space="preserve">FY2021-22 Recharge rates with 0% increase </t>
  </si>
  <si>
    <t xml:space="preserve">FY2021-22 Recharge rates with decrease </t>
  </si>
  <si>
    <t>Count of FY22 Approved Rates</t>
  </si>
  <si>
    <t>MVZ EGL Sequencing &amp; Storeroom</t>
  </si>
  <si>
    <t>Dry Ice</t>
  </si>
  <si>
    <t>MSF - Center for Stable Isotope Biogeochemistry</t>
  </si>
  <si>
    <t>Mini Projects Program</t>
  </si>
  <si>
    <t>% of Contract Value</t>
  </si>
  <si>
    <t>IST - Software Resale</t>
  </si>
  <si>
    <t>IST: Telecommunications Services_DNR Full Service</t>
  </si>
  <si>
    <t>IST: Telecommunications Services_DNR Core, Security, ISP Service</t>
  </si>
  <si>
    <t>IST: Telecommunications Services_DNR Core Service only</t>
  </si>
  <si>
    <t>NC soil/sediments</t>
  </si>
  <si>
    <t>N Special (Difficult Samples)</t>
  </si>
  <si>
    <t>Fingerprinting-External</t>
  </si>
  <si>
    <t>California Policy Lab</t>
  </si>
  <si>
    <t>Chris Runde</t>
  </si>
  <si>
    <t>UC-CCP basic data access</t>
  </si>
  <si>
    <t>UC-CCP linkage</t>
  </si>
  <si>
    <t>IRLE</t>
  </si>
  <si>
    <t>Genetic Epidemiology and Genomics Laboratory (GEGL)</t>
  </si>
  <si>
    <t>Reema Kazak</t>
  </si>
  <si>
    <t>Emily Schwarz</t>
  </si>
  <si>
    <t>Basic Cost Service</t>
  </si>
  <si>
    <t>Standard Cost Service</t>
  </si>
  <si>
    <t>Medium Cost Service</t>
  </si>
  <si>
    <t>High Cost Service</t>
  </si>
  <si>
    <t>Custom Service</t>
  </si>
  <si>
    <t>$/samples</t>
  </si>
  <si>
    <t>SC1PH Total</t>
  </si>
  <si>
    <t>$/unit</t>
  </si>
  <si>
    <t>FY2022-23 Recharge Rates for Budgeting purposes only</t>
  </si>
  <si>
    <t>New (FY23)</t>
  </si>
  <si>
    <t>% service fee</t>
  </si>
  <si>
    <t>3T MRI Scanner (0-100 hours)</t>
  </si>
  <si>
    <t>3T MRI Scanner (101-200 hours)</t>
  </si>
  <si>
    <t>3T MRI Scanner (201-300 hours)</t>
  </si>
  <si>
    <t>3T MRI Scanner (301-400 hours)</t>
  </si>
  <si>
    <t>3T MRI Scanner (400+ hours)</t>
  </si>
  <si>
    <t>7T MRI Scanner</t>
  </si>
  <si>
    <t>Catering coffee break</t>
  </si>
  <si>
    <t>Storeroom service fee</t>
  </si>
  <si>
    <t>Novaseq S4 150PE</t>
  </si>
  <si>
    <t>Novaseq S4 35SR</t>
  </si>
  <si>
    <t>RNAseq (25M reads) w ribodepletion</t>
  </si>
  <si>
    <t>Biomek mRNA oligo-d(T)</t>
  </si>
  <si>
    <t>Low input</t>
  </si>
  <si>
    <t>Hybridization capture</t>
  </si>
  <si>
    <t xml:space="preserve">qPCR </t>
  </si>
  <si>
    <t xml:space="preserve">Digital qPCR </t>
  </si>
  <si>
    <t>NextSeq P1 150PE</t>
  </si>
  <si>
    <t>NextSeq P2 100SR/10X</t>
  </si>
  <si>
    <t>NextSeq P2 100PE</t>
  </si>
  <si>
    <t>NextSeq P2 150PE</t>
  </si>
  <si>
    <t>NextSeq P3 50SR</t>
  </si>
  <si>
    <t>NextSeq P3 100SR/10X</t>
  </si>
  <si>
    <t>NextSeq P3 100PE</t>
  </si>
  <si>
    <t>NextSeq P3 150PE</t>
  </si>
  <si>
    <t>Custom Read Primer</t>
  </si>
  <si>
    <t>Custom Index Primer</t>
  </si>
  <si>
    <t>MiSeq v2 Nano 300SR/150PE</t>
  </si>
  <si>
    <t>MiSeq v3 150SR/75PE</t>
  </si>
  <si>
    <t>MiSeq v3 300PE</t>
  </si>
  <si>
    <t>Pac Bio Sequel 8M SMRT Cell</t>
  </si>
  <si>
    <t>Pac Bio IsoSeq Lib Prep</t>
  </si>
  <si>
    <t>Pac Bio Amplicon Lib Prep</t>
  </si>
  <si>
    <t>Bioanalyzer</t>
  </si>
  <si>
    <t>Size Selection</t>
  </si>
  <si>
    <t>Fragment Analyzer</t>
  </si>
  <si>
    <t>Monthly data hosting</t>
  </si>
  <si>
    <t>Dissemination</t>
  </si>
  <si>
    <t>Database architecture consulting</t>
  </si>
  <si>
    <t>$ month</t>
  </si>
  <si>
    <t>Imaging Facility_Nikon spining disk (Wall-E)</t>
  </si>
  <si>
    <t xml:space="preserve">Imaging Facility_Nikon spining disk (Wall-E)_Overnight and weekends </t>
  </si>
  <si>
    <t>Imaging Facility_Nikon spining disk (Stay Puft)</t>
  </si>
  <si>
    <t xml:space="preserve">Imaging Facility_Nikon spining disk (Stay Puft)_Overnight and weekends </t>
  </si>
  <si>
    <t>Imaging Facility_Rocinnate</t>
  </si>
  <si>
    <t xml:space="preserve">Imaging Facility_Rocinnate)_Overnight and weekends </t>
  </si>
  <si>
    <t>Imaging Facility_Film Training Fee for all instruments</t>
  </si>
  <si>
    <t>Imaging Facility_Bitplane Imaris Software (Deep Thought)</t>
  </si>
  <si>
    <t>Imaging Facility_Bitplane Imaris Software (ThreadRipper)</t>
  </si>
  <si>
    <t>Flow Cytometry Facility_Cytek Aurora Analyzer</t>
  </si>
  <si>
    <t>Kip Static Actuator</t>
  </si>
  <si>
    <t>Machine Shop service fee</t>
  </si>
  <si>
    <t>Opera Phenix (1-6 Hours)</t>
  </si>
  <si>
    <t>Opera Phenix ( &gt;6 hours)</t>
  </si>
  <si>
    <t>Materials service fee</t>
  </si>
  <si>
    <t>Monograph - New Case, old worn materials</t>
  </si>
  <si>
    <t>Monograph - Newer, paper back</t>
  </si>
  <si>
    <t>UC User_Instrument Usage/hr:_AxioZoom</t>
  </si>
  <si>
    <t>UC User_Instrument Usage/hr:_Elyra PS</t>
  </si>
  <si>
    <t>External Customer Membership</t>
  </si>
  <si>
    <t>Membership for additional user</t>
  </si>
  <si>
    <t>Storeroom purchases service fees</t>
  </si>
  <si>
    <t>Liquid Helium ($ / liter) % service fee</t>
  </si>
  <si>
    <t xml:space="preserve">Helium Recovery Credit ($ / liter) </t>
  </si>
  <si>
    <t>Helium Dewar cool-down ($ / dewar) % service fee</t>
  </si>
  <si>
    <t>Gaseous Nitrogen ($ / net cu ft) for FY21 / % service fee</t>
  </si>
  <si>
    <t>Liquid Nitrogen ($ / liter) for FY21 / % service fee</t>
  </si>
  <si>
    <t>Bulk Nitrogen ($ / liter) for FY21 / % service fee</t>
  </si>
  <si>
    <t>Video Systems_New Camera Installation</t>
  </si>
  <si>
    <t>Video Systems_Video System Maintenance and Support</t>
  </si>
  <si>
    <t>$/camera</t>
  </si>
  <si>
    <t>MCB Next Generation Sequencing</t>
  </si>
  <si>
    <t>Yulia Golubovskaya</t>
  </si>
  <si>
    <t>Partial Amplicon Library Prep: PCR2 + Bead Clean-Up + QC</t>
  </si>
  <si>
    <t>Full Amplicon Library Prep: PCR1 + PCR2 + Bead Clean-Up + QC</t>
  </si>
  <si>
    <t>iSeq 300cycles (2x150bp)</t>
  </si>
  <si>
    <t>MiSeq Reagent Kit v2 (300 cycles)</t>
  </si>
  <si>
    <t>MiSeq Reagent Kit v3 (150 cycles)</t>
  </si>
  <si>
    <t>MiSeq Reagent Kit v3 (600 cycles)</t>
  </si>
  <si>
    <t>NextSeq 2000 P3 Reagents (300 Cycles) </t>
  </si>
  <si>
    <t>NextSeq 1000/2000 P2 Reagents (300 Cycles) v3</t>
  </si>
  <si>
    <t>Sequencing (kits brought in by the end users)</t>
  </si>
  <si>
    <t>Consultation</t>
  </si>
  <si>
    <t>sample</t>
  </si>
  <si>
    <t>plate</t>
  </si>
  <si>
    <t>Drew Vaeth</t>
  </si>
  <si>
    <t>Material percentage service fee</t>
  </si>
  <si>
    <t>MCB Storeroom_service fee</t>
  </si>
  <si>
    <t>Percentage service fee</t>
  </si>
  <si>
    <t>Fly Food percentage service fee</t>
  </si>
  <si>
    <t>Zulfat Mathers</t>
  </si>
  <si>
    <t>Heather Rubio</t>
  </si>
  <si>
    <t>Cryo Clem</t>
  </si>
  <si>
    <t>Genomic DNA Prep</t>
  </si>
  <si>
    <t>DNA Size Select Beads 50ml</t>
  </si>
  <si>
    <t>Full Plasmid Seq Sample</t>
  </si>
  <si>
    <t>FPS Library Prop only Plate</t>
  </si>
  <si>
    <t>$/Batch</t>
  </si>
  <si>
    <t>Passthrough service fee</t>
  </si>
  <si>
    <t>Material service fee</t>
  </si>
  <si>
    <t xml:space="preserve"> Room 238  (All Day) </t>
  </si>
  <si>
    <t xml:space="preserve"> Room 240 (0 - 4 Hours) </t>
  </si>
  <si>
    <t xml:space="preserve"> Room 240 (All Day) </t>
  </si>
  <si>
    <t xml:space="preserve"> Room 242 (0 - 4 Hours) </t>
  </si>
  <si>
    <t xml:space="preserve"> Room 242 (All Day) </t>
  </si>
  <si>
    <t xml:space="preserve"> Room 250 (0 - 4 Hours) </t>
  </si>
  <si>
    <t xml:space="preserve"> Room 250 (All Day) </t>
  </si>
  <si>
    <t xml:space="preserve"> Room 300 (0 - 4 Hours) </t>
  </si>
  <si>
    <t xml:space="preserve"> Room 300 (All Day) </t>
  </si>
  <si>
    <t xml:space="preserve"> Room 310 (0 - 4 Hours) </t>
  </si>
  <si>
    <t xml:space="preserve"> Room 310 (All Day) </t>
  </si>
  <si>
    <t xml:space="preserve"> Room 630 (0 - 4 Hours) </t>
  </si>
  <si>
    <t xml:space="preserve"> Room 630 (All Day) </t>
  </si>
  <si>
    <t>FY2022-23 multi-year recharge rates for budgeting purposes only.</t>
  </si>
  <si>
    <t>FY25 Budgeted Rates</t>
  </si>
  <si>
    <t>FY24 Budgeted Rates</t>
  </si>
  <si>
    <t>FY23 Budgeted Rates</t>
  </si>
  <si>
    <t>Amy Utstein</t>
  </si>
  <si>
    <t>Simon Leaver-Appelman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</si>
</sst>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7" formatCode="_(&quot;$&quot;* #,##0_);_(&quot;$&quot;* \(#,##0\);_(&quot;$&quot;* &quot;-&quot;??_);_(@_)"/>
    <numFmt numFmtId="168" formatCode="0.000%"/>
    <numFmt numFmtId="169" formatCode="."/>
  </numFmts>
  <fonts count="25">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name val="Geneva"/>
    </font>
    <font>
      <sz val="10"/>
      <color theme="1"/>
      <name val="Calibri"/>
      <family val="2"/>
      <scheme val="minor"/>
    </font>
    <font>
      <u/>
      <sz val="10"/>
      <color indexed="12"/>
      <name val="Geneva"/>
    </font>
    <font>
      <sz val="10"/>
      <name val="Arial"/>
      <family val="2"/>
    </font>
    <font>
      <sz val="9"/>
      <name val="Microsoft Sans Serif"/>
      <family val="2"/>
    </font>
    <font>
      <b/>
      <sz val="14"/>
      <color theme="1"/>
      <name val="Calibri"/>
      <family val="2"/>
      <scheme val="minor"/>
    </font>
    <font>
      <sz val="11"/>
      <name val="Calibri"/>
      <family val="2"/>
      <scheme val="minor"/>
    </font>
    <font>
      <b/>
      <sz val="11"/>
      <name val="Calibri"/>
      <family val="2"/>
      <scheme val="minor"/>
    </font>
    <font>
      <b/>
      <i/>
      <sz val="14"/>
      <color theme="1"/>
      <name val="Calibri"/>
      <family val="2"/>
      <scheme val="minor"/>
    </font>
    <font>
      <sz val="10"/>
      <name val="Calibri"/>
      <family val="2"/>
      <scheme val="minor"/>
    </font>
    <font>
      <b/>
      <sz val="10"/>
      <name val="Calibri"/>
      <family val="2"/>
      <scheme val="minor"/>
    </font>
    <font>
      <sz val="18"/>
      <color rgb="FFFF0000"/>
      <name val="Calibri"/>
      <family val="2"/>
      <scheme val="minor"/>
    </font>
    <font>
      <b/>
      <sz val="11"/>
      <color rgb="FFFF0000"/>
      <name val="Calibri"/>
      <family val="2"/>
      <scheme val="minor"/>
    </font>
    <font>
      <sz val="9"/>
      <name val="Microsoft Sans Serif"/>
      <family val="2"/>
    </font>
    <font>
      <b/>
      <sz val="11"/>
      <color theme="0"/>
      <name val="Calibri"/>
      <family val="2"/>
      <scheme val="minor"/>
    </font>
    <font>
      <sz val="11"/>
      <color theme="4" tint="-0.249977111117893"/>
      <name val="Calibri"/>
      <family val="2"/>
      <scheme val="minor"/>
    </font>
    <font>
      <sz val="11"/>
      <color rgb="FF0070C0"/>
      <name val="Calibri"/>
      <family val="2"/>
      <scheme val="minor"/>
    </font>
    <font>
      <b/>
      <sz val="11"/>
      <color rgb="FF0070C0"/>
      <name val="Calibri"/>
      <family val="2"/>
      <scheme val="minor"/>
    </font>
    <font>
      <b/>
      <sz val="10"/>
      <color theme="4" tint="-0.249977111117893"/>
      <name val="Calibri"/>
      <family val="2"/>
      <scheme val="minor"/>
    </font>
    <font>
      <sz val="11"/>
      <color rgb="FF00B050"/>
      <name val="Calibri"/>
      <family val="2"/>
      <scheme val="minor"/>
    </font>
    <font>
      <sz val="12"/>
      <color theme="1"/>
      <name val="Calibri"/>
      <family val="2"/>
      <scheme val="minor"/>
    </font>
  </fonts>
  <fills count="19">
    <fill>
      <patternFill patternType="none"/>
    </fill>
    <fill>
      <patternFill patternType="gray125"/>
    </fill>
    <fill>
      <patternFill patternType="solid">
        <fgColor theme="0" tint="-0.249977111117893"/>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0"/>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3" tint="0.39997558519241921"/>
        <bgColor indexed="64"/>
      </patternFill>
    </fill>
    <fill>
      <patternFill patternType="solid">
        <fgColor theme="7" tint="0.39994506668294322"/>
        <bgColor indexed="64"/>
      </patternFill>
    </fill>
    <fill>
      <patternFill patternType="solid">
        <fgColor theme="4" tint="0.39997558519241921"/>
        <bgColor indexed="64"/>
      </patternFill>
    </fill>
  </fills>
  <borders count="21">
    <border>
      <left/>
      <right/>
      <top/>
      <bottom/>
      <diagonal/>
    </border>
    <border>
      <left style="thin">
        <color rgb="FFABABAB"/>
      </left>
      <right/>
      <top style="thin">
        <color rgb="FFABABAB"/>
      </top>
      <bottom/>
      <diagonal/>
    </border>
    <border>
      <left style="thin">
        <color indexed="65"/>
      </left>
      <right/>
      <top style="thin">
        <color rgb="FFABABAB"/>
      </top>
      <bottom/>
      <diagonal/>
    </border>
    <border>
      <left style="thin">
        <color rgb="FFABABAB"/>
      </left>
      <right/>
      <top style="thin">
        <color indexed="65"/>
      </top>
      <bottom/>
      <diagonal/>
    </border>
    <border>
      <left style="thin">
        <color rgb="FFABABAB"/>
      </left>
      <right style="thin">
        <color rgb="FFABABAB"/>
      </right>
      <top style="thin">
        <color rgb="FFABABAB"/>
      </top>
      <bottom/>
      <diagonal/>
    </border>
    <border>
      <left style="thin">
        <color rgb="FFABABAB"/>
      </left>
      <right/>
      <top/>
      <bottom/>
      <diagonal/>
    </border>
    <border>
      <left style="thin">
        <color rgb="FFABABAB"/>
      </left>
      <right style="thin">
        <color rgb="FFABABAB"/>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ABABAB"/>
      </left>
      <right/>
      <top style="thin">
        <color indexed="64"/>
      </top>
      <bottom style="thin">
        <color indexed="64"/>
      </bottom>
      <diagonal/>
    </border>
    <border>
      <left/>
      <right/>
      <top style="thin">
        <color rgb="FFABABAB"/>
      </top>
      <bottom/>
      <diagonal/>
    </border>
    <border>
      <left/>
      <right/>
      <top/>
      <bottom style="medium">
        <color indexed="64"/>
      </bottom>
      <diagonal/>
    </border>
    <border>
      <left style="thin">
        <color rgb="FFABABAB"/>
      </left>
      <right/>
      <top style="thin">
        <color rgb="FFABABAB"/>
      </top>
      <bottom style="medium">
        <color indexed="64"/>
      </bottom>
      <diagonal/>
    </border>
    <border>
      <left/>
      <right/>
      <top style="thin">
        <color rgb="FFABABAB"/>
      </top>
      <bottom style="medium">
        <color indexed="64"/>
      </bottom>
      <diagonal/>
    </border>
    <border>
      <left style="thin">
        <color rgb="FFABABAB"/>
      </left>
      <right style="thin">
        <color rgb="FFABABAB"/>
      </right>
      <top style="thin">
        <color rgb="FFABABAB"/>
      </top>
      <bottom style="medium">
        <color indexed="64"/>
      </bottom>
      <diagonal/>
    </border>
    <border>
      <left/>
      <right/>
      <top style="medium">
        <color theme="4" tint="-0.249977111117893"/>
      </top>
      <bottom/>
      <diagonal/>
    </border>
    <border>
      <left/>
      <right/>
      <top style="thin">
        <color theme="4" tint="-0.249977111117893"/>
      </top>
      <bottom style="medium">
        <color theme="4" tint="-0.249977111117893"/>
      </bottom>
      <diagonal/>
    </border>
    <border>
      <left/>
      <right style="thin">
        <color rgb="FFABABAB"/>
      </right>
      <top/>
      <bottom style="medium">
        <color indexed="64"/>
      </bottom>
      <diagonal/>
    </border>
    <border>
      <left style="thin">
        <color rgb="FFABABAB"/>
      </left>
      <right/>
      <top style="thin">
        <color rgb="FFABABAB"/>
      </top>
      <bottom style="thin">
        <color indexed="65"/>
      </bottom>
      <diagonal/>
    </border>
    <border>
      <left style="thin">
        <color rgb="FFABABAB"/>
      </left>
      <right style="thin">
        <color rgb="FFABABAB"/>
      </right>
      <top style="thin">
        <color rgb="FFABABAB"/>
      </top>
      <bottom style="thin">
        <color rgb="FFABABAB"/>
      </bottom>
      <diagonal/>
    </border>
    <border>
      <left/>
      <right/>
      <top style="thin">
        <color theme="0" tint="-0.14996795556505021"/>
      </top>
      <bottom style="thin">
        <color theme="0" tint="-0.14996795556505021"/>
      </bottom>
      <diagonal/>
    </border>
  </borders>
  <cellStyleXfs count="48">
    <xf numFmtId="0" fontId="0" fillId="0" borderId="0"/>
    <xf numFmtId="44" fontId="1" fillId="0" borderId="0" applyFont="0" applyFill="0" applyBorder="0" applyAlignment="0" applyProtection="0"/>
    <xf numFmtId="9" fontId="1" fillId="0" borderId="0" applyFont="0" applyFill="0" applyBorder="0" applyAlignment="0" applyProtection="0"/>
    <xf numFmtId="0" fontId="4" fillId="0" borderId="0"/>
    <xf numFmtId="38" fontId="4" fillId="0" borderId="0" applyFont="0" applyFill="0" applyBorder="0" applyAlignment="0" applyProtection="0"/>
    <xf numFmtId="8" fontId="4" fillId="0" borderId="0" applyFont="0" applyFill="0" applyBorder="0" applyAlignment="0" applyProtection="0"/>
    <xf numFmtId="9" fontId="4" fillId="0" borderId="0" applyFont="0" applyFill="0" applyBorder="0" applyAlignment="0" applyProtection="0"/>
    <xf numFmtId="0" fontId="6" fillId="0" borderId="0" applyNumberFormat="0" applyFill="0" applyBorder="0" applyAlignment="0" applyProtection="0">
      <alignment vertical="top"/>
      <protection locked="0"/>
    </xf>
    <xf numFmtId="41" fontId="4" fillId="0" borderId="0" applyFont="0" applyFill="0" applyBorder="0" applyAlignment="0" applyProtection="0"/>
    <xf numFmtId="44" fontId="4" fillId="0" borderId="0" applyFont="0" applyFill="0" applyBorder="0" applyAlignment="0" applyProtection="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8" fillId="0" borderId="0"/>
    <xf numFmtId="0" fontId="1" fillId="0" borderId="0"/>
    <xf numFmtId="43" fontId="1" fillId="0" borderId="0" applyFont="0" applyFill="0" applyBorder="0" applyAlignment="0" applyProtection="0"/>
    <xf numFmtId="0" fontId="17"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4" fillId="0" borderId="0"/>
    <xf numFmtId="9" fontId="1"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3" fontId="4" fillId="0" borderId="0" applyFont="0" applyFill="0" applyBorder="0" applyAlignment="0" applyProtection="0"/>
    <xf numFmtId="0" fontId="4" fillId="0" borderId="0"/>
    <xf numFmtId="0" fontId="24" fillId="0" borderId="0"/>
    <xf numFmtId="44"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0" fontId="4" fillId="0" borderId="0"/>
  </cellStyleXfs>
  <cellXfs count="269">
    <xf numFmtId="0" fontId="0" fillId="0" borderId="0" xfId="0"/>
    <xf numFmtId="0" fontId="0" fillId="0" borderId="0" xfId="0" applyAlignment="1">
      <alignment wrapText="1"/>
    </xf>
    <xf numFmtId="0" fontId="0" fillId="0" borderId="0" xfId="0" applyAlignment="1">
      <alignment horizontal="left" wrapText="1"/>
    </xf>
    <xf numFmtId="0" fontId="0" fillId="0" borderId="0" xfId="0" applyAlignment="1">
      <alignment horizontal="left"/>
    </xf>
    <xf numFmtId="0" fontId="0" fillId="0" borderId="0" xfId="0" pivotButton="1"/>
    <xf numFmtId="0" fontId="0" fillId="0" borderId="0" xfId="0" applyNumberFormat="1"/>
    <xf numFmtId="44" fontId="0" fillId="0" borderId="0" xfId="0" applyNumberFormat="1"/>
    <xf numFmtId="0" fontId="0" fillId="0" borderId="0" xfId="0" pivotButton="1" applyAlignment="1">
      <alignment wrapText="1"/>
    </xf>
    <xf numFmtId="0" fontId="2" fillId="0" borderId="0" xfId="0" applyFont="1" applyAlignment="1">
      <alignment horizontal="left" vertical="top"/>
    </xf>
    <xf numFmtId="43" fontId="0" fillId="0" borderId="0" xfId="26" applyFont="1"/>
    <xf numFmtId="0" fontId="0" fillId="0" borderId="0" xfId="0" applyFont="1" applyAlignment="1">
      <alignment wrapText="1"/>
    </xf>
    <xf numFmtId="0" fontId="0" fillId="0" borderId="0" xfId="0" applyFont="1" applyAlignment="1">
      <alignment vertical="top"/>
    </xf>
    <xf numFmtId="14" fontId="0" fillId="0" borderId="0" xfId="0" applyNumberFormat="1" applyFont="1" applyAlignment="1">
      <alignment vertical="top"/>
    </xf>
    <xf numFmtId="0" fontId="0" fillId="0" borderId="0" xfId="0" applyFont="1" applyAlignment="1">
      <alignment vertical="top" wrapText="1"/>
    </xf>
    <xf numFmtId="164" fontId="0" fillId="0" borderId="0" xfId="0" applyNumberFormat="1" applyFont="1" applyAlignment="1">
      <alignment vertical="top"/>
    </xf>
    <xf numFmtId="0" fontId="0" fillId="0" borderId="0" xfId="0" applyNumberFormat="1" applyFont="1" applyAlignment="1">
      <alignment vertical="top"/>
    </xf>
    <xf numFmtId="164" fontId="0" fillId="0" borderId="0" xfId="0" applyNumberFormat="1" applyFont="1" applyAlignment="1">
      <alignment vertical="top" wrapText="1"/>
    </xf>
    <xf numFmtId="43" fontId="1" fillId="0" borderId="0" xfId="26" applyFont="1" applyAlignment="1">
      <alignment vertical="top"/>
    </xf>
    <xf numFmtId="164" fontId="1" fillId="0" borderId="0" xfId="2" applyNumberFormat="1" applyFont="1" applyAlignment="1">
      <alignment vertical="top"/>
    </xf>
    <xf numFmtId="0" fontId="0" fillId="0" borderId="0" xfId="0" applyAlignment="1">
      <alignment vertical="top"/>
    </xf>
    <xf numFmtId="0" fontId="0" fillId="0" borderId="0" xfId="0" applyAlignment="1">
      <alignment horizontal="center" vertical="top"/>
    </xf>
    <xf numFmtId="0" fontId="0" fillId="0" borderId="0" xfId="0" applyFill="1" applyAlignment="1">
      <alignment horizontal="center" vertical="top"/>
    </xf>
    <xf numFmtId="0" fontId="0" fillId="8" borderId="0" xfId="0" applyFill="1" applyAlignment="1">
      <alignment horizontal="center" vertical="top"/>
    </xf>
    <xf numFmtId="0" fontId="3" fillId="8" borderId="0" xfId="0" applyFont="1" applyFill="1" applyAlignment="1">
      <alignment horizontal="left" vertical="top"/>
    </xf>
    <xf numFmtId="0" fontId="0" fillId="8" borderId="0" xfId="0" applyFill="1" applyAlignment="1">
      <alignment vertical="top"/>
    </xf>
    <xf numFmtId="0" fontId="0" fillId="8" borderId="0" xfId="0" applyFill="1" applyAlignment="1">
      <alignment horizontal="left" vertical="top"/>
    </xf>
    <xf numFmtId="0" fontId="9" fillId="8" borderId="0" xfId="0" quotePrefix="1" applyFont="1" applyFill="1" applyAlignment="1">
      <alignment vertical="top"/>
    </xf>
    <xf numFmtId="9" fontId="0" fillId="8" borderId="0" xfId="2" applyFont="1" applyFill="1" applyAlignment="1">
      <alignment horizontal="center" vertical="top"/>
    </xf>
    <xf numFmtId="167" fontId="0" fillId="8" borderId="0" xfId="1" applyNumberFormat="1" applyFont="1" applyFill="1" applyAlignment="1">
      <alignment horizontal="center" vertical="top"/>
    </xf>
    <xf numFmtId="167" fontId="10" fillId="8" borderId="0" xfId="1" applyNumberFormat="1" applyFont="1" applyFill="1" applyAlignment="1">
      <alignment horizontal="center" vertical="top"/>
    </xf>
    <xf numFmtId="0" fontId="9" fillId="8" borderId="0" xfId="0" applyFont="1" applyFill="1" applyAlignment="1">
      <alignment horizontal="left" vertical="top"/>
    </xf>
    <xf numFmtId="167" fontId="0" fillId="8" borderId="0" xfId="1" applyNumberFormat="1" applyFont="1" applyFill="1" applyAlignment="1">
      <alignment horizontal="center" vertical="top" wrapText="1"/>
    </xf>
    <xf numFmtId="0" fontId="3" fillId="2" borderId="7" xfId="0" applyFont="1" applyFill="1" applyBorder="1" applyAlignment="1">
      <alignment horizontal="center" vertical="top" wrapText="1"/>
    </xf>
    <xf numFmtId="0" fontId="3" fillId="2" borderId="9" xfId="0" applyFont="1" applyFill="1" applyBorder="1" applyAlignment="1">
      <alignment horizontal="left" vertical="top" wrapText="1"/>
    </xf>
    <xf numFmtId="0" fontId="3" fillId="2" borderId="9" xfId="0" applyFont="1" applyFill="1" applyBorder="1" applyAlignment="1">
      <alignment horizontal="center" vertical="top" wrapText="1"/>
    </xf>
    <xf numFmtId="9" fontId="3" fillId="6" borderId="9" xfId="2" applyFont="1" applyFill="1" applyBorder="1" applyAlignment="1">
      <alignment horizontal="center" vertical="top" wrapText="1"/>
    </xf>
    <xf numFmtId="167" fontId="3" fillId="6" borderId="9" xfId="1" applyNumberFormat="1" applyFont="1" applyFill="1" applyBorder="1" applyAlignment="1">
      <alignment horizontal="center" vertical="top" wrapText="1"/>
    </xf>
    <xf numFmtId="167" fontId="11" fillId="9" borderId="9" xfId="1" applyNumberFormat="1" applyFont="1" applyFill="1" applyBorder="1" applyAlignment="1">
      <alignment horizontal="center" vertical="top" wrapText="1"/>
    </xf>
    <xf numFmtId="9" fontId="3" fillId="9" borderId="9" xfId="2" applyFont="1" applyFill="1" applyBorder="1" applyAlignment="1">
      <alignment horizontal="center" vertical="top" wrapText="1"/>
    </xf>
    <xf numFmtId="0" fontId="3" fillId="9" borderId="9" xfId="0" applyFont="1" applyFill="1" applyBorder="1" applyAlignment="1">
      <alignment horizontal="center" vertical="top" wrapText="1"/>
    </xf>
    <xf numFmtId="0" fontId="3" fillId="10" borderId="9" xfId="0" applyFont="1" applyFill="1" applyBorder="1" applyAlignment="1">
      <alignment horizontal="center" vertical="top" wrapText="1"/>
    </xf>
    <xf numFmtId="0" fontId="3" fillId="7" borderId="9" xfId="0" applyFont="1" applyFill="1" applyBorder="1" applyAlignment="1">
      <alignment horizontal="center" vertical="top" wrapText="1"/>
    </xf>
    <xf numFmtId="167" fontId="3" fillId="7" borderId="9" xfId="1" applyNumberFormat="1" applyFont="1" applyFill="1" applyBorder="1" applyAlignment="1">
      <alignment horizontal="center" vertical="top" wrapText="1"/>
    </xf>
    <xf numFmtId="0" fontId="3" fillId="0" borderId="5" xfId="0" applyFont="1" applyBorder="1" applyAlignment="1">
      <alignment horizontal="left" vertical="top"/>
    </xf>
    <xf numFmtId="9" fontId="0" fillId="0" borderId="0" xfId="2" applyFont="1" applyFill="1" applyAlignment="1">
      <alignment horizontal="center" vertical="top"/>
    </xf>
    <xf numFmtId="167" fontId="0" fillId="0" borderId="0" xfId="1" applyNumberFormat="1" applyFont="1" applyFill="1" applyAlignment="1">
      <alignment horizontal="center" vertical="top"/>
    </xf>
    <xf numFmtId="167" fontId="10" fillId="0" borderId="0" xfId="1" applyNumberFormat="1" applyFont="1" applyFill="1" applyAlignment="1">
      <alignment vertical="top"/>
    </xf>
    <xf numFmtId="0" fontId="3" fillId="0" borderId="1" xfId="0" applyFont="1" applyBorder="1" applyAlignment="1">
      <alignment horizontal="left" vertical="top"/>
    </xf>
    <xf numFmtId="0" fontId="0" fillId="0" borderId="1" xfId="0" applyBorder="1" applyAlignment="1">
      <alignment horizontal="left" vertical="top" wrapText="1"/>
    </xf>
    <xf numFmtId="0" fontId="3" fillId="0" borderId="0" xfId="0" applyFont="1" applyAlignment="1">
      <alignment horizontal="left" vertical="top"/>
    </xf>
    <xf numFmtId="0" fontId="0" fillId="0" borderId="0" xfId="0" applyAlignment="1">
      <alignment horizontal="left" vertical="top"/>
    </xf>
    <xf numFmtId="9" fontId="0" fillId="0" borderId="0" xfId="2" applyFont="1" applyAlignment="1">
      <alignment horizontal="center" vertical="top"/>
    </xf>
    <xf numFmtId="167" fontId="0" fillId="0" borderId="0" xfId="1" applyNumberFormat="1" applyFont="1" applyAlignment="1">
      <alignment horizontal="center" vertical="top"/>
    </xf>
    <xf numFmtId="167" fontId="10" fillId="0" borderId="0" xfId="1" applyNumberFormat="1" applyFont="1" applyAlignment="1">
      <alignment vertical="top"/>
    </xf>
    <xf numFmtId="167" fontId="10" fillId="0" borderId="0" xfId="1" applyNumberFormat="1" applyFont="1" applyAlignment="1">
      <alignment horizontal="center" vertical="top"/>
    </xf>
    <xf numFmtId="9" fontId="5" fillId="8" borderId="0" xfId="2" applyFont="1" applyFill="1" applyAlignment="1">
      <alignment horizontal="center" vertical="top" wrapText="1"/>
    </xf>
    <xf numFmtId="9" fontId="5" fillId="0" borderId="0" xfId="2" applyFont="1" applyAlignment="1">
      <alignment horizontal="center" vertical="top" wrapText="1"/>
    </xf>
    <xf numFmtId="0" fontId="3" fillId="12" borderId="9" xfId="0" applyFont="1" applyFill="1" applyBorder="1" applyAlignment="1">
      <alignment horizontal="center" vertical="top" wrapText="1"/>
    </xf>
    <xf numFmtId="0" fontId="0" fillId="0" borderId="0" xfId="0" applyAlignment="1">
      <alignment vertical="top" wrapText="1"/>
    </xf>
    <xf numFmtId="0" fontId="0" fillId="8" borderId="0" xfId="0" applyFill="1" applyAlignment="1">
      <alignment vertical="top" wrapText="1"/>
    </xf>
    <xf numFmtId="167" fontId="3" fillId="3" borderId="9" xfId="1" applyNumberFormat="1" applyFont="1" applyFill="1" applyBorder="1" applyAlignment="1">
      <alignment horizontal="center" vertical="top" wrapText="1"/>
    </xf>
    <xf numFmtId="167" fontId="0" fillId="0" borderId="0" xfId="1" applyNumberFormat="1" applyFont="1" applyFill="1" applyAlignment="1">
      <alignment horizontal="center" vertical="top" wrapText="1"/>
    </xf>
    <xf numFmtId="167" fontId="0" fillId="0" borderId="0" xfId="1" applyNumberFormat="1" applyFont="1" applyAlignment="1">
      <alignment horizontal="center" vertical="top" wrapText="1"/>
    </xf>
    <xf numFmtId="0" fontId="0" fillId="8" borderId="0" xfId="0" applyFill="1" applyBorder="1" applyAlignment="1">
      <alignment horizontal="left" vertical="top"/>
    </xf>
    <xf numFmtId="168" fontId="0" fillId="0" borderId="0" xfId="2" applyNumberFormat="1" applyFont="1" applyAlignment="1">
      <alignment horizontal="center" vertical="top"/>
    </xf>
    <xf numFmtId="49" fontId="0" fillId="8" borderId="0" xfId="1" applyNumberFormat="1" applyFont="1" applyFill="1" applyAlignment="1">
      <alignment vertical="top" wrapText="1"/>
    </xf>
    <xf numFmtId="49" fontId="3" fillId="11" borderId="9" xfId="1" applyNumberFormat="1" applyFont="1" applyFill="1" applyBorder="1" applyAlignment="1">
      <alignment horizontal="center" vertical="top" wrapText="1"/>
    </xf>
    <xf numFmtId="49" fontId="0" fillId="0" borderId="0" xfId="1" applyNumberFormat="1" applyFont="1" applyFill="1" applyAlignment="1">
      <alignment vertical="top" wrapText="1"/>
    </xf>
    <xf numFmtId="49" fontId="0" fillId="0" borderId="0" xfId="1" applyNumberFormat="1" applyFont="1" applyAlignment="1">
      <alignment vertical="top" wrapText="1"/>
    </xf>
    <xf numFmtId="167" fontId="5" fillId="8" borderId="0" xfId="1" applyNumberFormat="1" applyFont="1" applyFill="1" applyAlignment="1">
      <alignment horizontal="center" vertical="top" wrapText="1"/>
    </xf>
    <xf numFmtId="167" fontId="3" fillId="9" borderId="9" xfId="1" applyNumberFormat="1" applyFont="1" applyFill="1" applyBorder="1" applyAlignment="1">
      <alignment horizontal="center" vertical="top" wrapText="1"/>
    </xf>
    <xf numFmtId="167" fontId="5" fillId="0" borderId="0" xfId="1" applyNumberFormat="1" applyFont="1" applyAlignment="1">
      <alignment horizontal="center" vertical="top" wrapText="1"/>
    </xf>
    <xf numFmtId="0" fontId="3" fillId="0" borderId="0" xfId="0" applyFont="1" applyAlignment="1">
      <alignment vertical="top"/>
    </xf>
    <xf numFmtId="0" fontId="12" fillId="0" borderId="0" xfId="0" applyFont="1"/>
    <xf numFmtId="0" fontId="0" fillId="0" borderId="5" xfId="0" applyFont="1" applyBorder="1" applyAlignment="1">
      <alignment horizontal="left" vertical="top" wrapText="1"/>
    </xf>
    <xf numFmtId="0" fontId="0" fillId="0" borderId="5" xfId="0" applyFont="1" applyBorder="1" applyAlignment="1">
      <alignment horizontal="center" vertical="top"/>
    </xf>
    <xf numFmtId="0" fontId="0" fillId="0" borderId="1" xfId="0" applyFont="1" applyBorder="1" applyAlignment="1">
      <alignment horizontal="left" vertical="top" wrapText="1"/>
    </xf>
    <xf numFmtId="0" fontId="0" fillId="0" borderId="1" xfId="0" applyFont="1" applyBorder="1" applyAlignment="1">
      <alignment horizontal="center" vertical="top"/>
    </xf>
    <xf numFmtId="0" fontId="11" fillId="0" borderId="1" xfId="0" applyFont="1" applyBorder="1" applyAlignment="1">
      <alignment horizontal="left" vertical="top"/>
    </xf>
    <xf numFmtId="0" fontId="10" fillId="0" borderId="1" xfId="0" applyFont="1" applyBorder="1" applyAlignment="1">
      <alignment horizontal="left" vertical="top" wrapText="1"/>
    </xf>
    <xf numFmtId="0" fontId="10" fillId="0" borderId="1" xfId="0" applyFont="1" applyBorder="1" applyAlignment="1">
      <alignment horizontal="center" vertical="top"/>
    </xf>
    <xf numFmtId="0" fontId="10" fillId="0" borderId="1" xfId="0" applyFont="1" applyBorder="1" applyAlignment="1">
      <alignment vertical="top" wrapText="1"/>
    </xf>
    <xf numFmtId="9" fontId="10" fillId="0" borderId="0" xfId="2" applyFont="1" applyFill="1" applyAlignment="1">
      <alignment horizontal="center" vertical="top"/>
    </xf>
    <xf numFmtId="167" fontId="10" fillId="0" borderId="0" xfId="1" applyNumberFormat="1" applyFont="1" applyFill="1" applyAlignment="1">
      <alignment horizontal="center" vertical="top"/>
    </xf>
    <xf numFmtId="0" fontId="10" fillId="0" borderId="0" xfId="0" applyFont="1" applyFill="1" applyAlignment="1">
      <alignment horizontal="center" vertical="top"/>
    </xf>
    <xf numFmtId="0" fontId="10" fillId="0" borderId="0" xfId="0" applyFont="1" applyFill="1" applyBorder="1" applyAlignment="1">
      <alignment horizontal="center" vertical="top"/>
    </xf>
    <xf numFmtId="49" fontId="10" fillId="0" borderId="0" xfId="1" applyNumberFormat="1" applyFont="1" applyFill="1" applyAlignment="1">
      <alignment vertical="top" wrapText="1"/>
    </xf>
    <xf numFmtId="167" fontId="10" fillId="0" borderId="0" xfId="1" applyNumberFormat="1" applyFont="1" applyFill="1" applyAlignment="1">
      <alignment horizontal="center" vertical="top" wrapText="1"/>
    </xf>
    <xf numFmtId="0" fontId="10" fillId="0" borderId="0" xfId="0" applyFont="1" applyAlignment="1">
      <alignment vertical="top"/>
    </xf>
    <xf numFmtId="0" fontId="11" fillId="0" borderId="3" xfId="0" applyFont="1" applyBorder="1" applyAlignment="1">
      <alignment horizontal="left" vertical="top"/>
    </xf>
    <xf numFmtId="0" fontId="10" fillId="0" borderId="3" xfId="0" applyFont="1" applyBorder="1" applyAlignment="1">
      <alignment horizontal="left" vertical="top" wrapText="1"/>
    </xf>
    <xf numFmtId="0" fontId="10" fillId="0" borderId="5" xfId="0" applyFont="1" applyBorder="1" applyAlignment="1">
      <alignment vertical="top" wrapText="1"/>
    </xf>
    <xf numFmtId="9" fontId="10" fillId="0" borderId="0" xfId="2" quotePrefix="1" applyFont="1" applyFill="1" applyAlignment="1">
      <alignment horizontal="center" vertical="top"/>
    </xf>
    <xf numFmtId="167" fontId="10" fillId="0" borderId="0" xfId="1" quotePrefix="1" applyNumberFormat="1" applyFont="1" applyFill="1" applyAlignment="1">
      <alignment horizontal="center" vertical="top"/>
    </xf>
    <xf numFmtId="0" fontId="10" fillId="0" borderId="0" xfId="0" quotePrefix="1" applyFont="1" applyFill="1" applyBorder="1" applyAlignment="1">
      <alignment horizontal="center" vertical="top"/>
    </xf>
    <xf numFmtId="9" fontId="10" fillId="0" borderId="0" xfId="0" applyNumberFormat="1" applyFont="1" applyFill="1" applyBorder="1" applyAlignment="1">
      <alignment horizontal="center" vertical="top"/>
    </xf>
    <xf numFmtId="0" fontId="10" fillId="0" borderId="0" xfId="0" applyFont="1" applyFill="1" applyAlignment="1">
      <alignment vertical="top"/>
    </xf>
    <xf numFmtId="0" fontId="14" fillId="2" borderId="1" xfId="0" applyFont="1" applyFill="1" applyBorder="1" applyAlignment="1">
      <alignment horizontal="left" vertical="top"/>
    </xf>
    <xf numFmtId="0" fontId="14" fillId="2" borderId="2" xfId="0" applyFont="1" applyFill="1" applyBorder="1" applyAlignment="1">
      <alignment horizontal="left" vertical="top"/>
    </xf>
    <xf numFmtId="9" fontId="10" fillId="0" borderId="0" xfId="0" applyNumberFormat="1" applyFont="1" applyFill="1" applyAlignment="1">
      <alignment horizontal="center" vertical="top"/>
    </xf>
    <xf numFmtId="0" fontId="10" fillId="0" borderId="0" xfId="0" quotePrefix="1" applyFont="1" applyFill="1" applyAlignment="1">
      <alignment horizontal="center" vertical="top"/>
    </xf>
    <xf numFmtId="9" fontId="10" fillId="0" borderId="0" xfId="0" applyNumberFormat="1" applyFont="1" applyFill="1" applyAlignment="1">
      <alignment horizontal="center" vertical="top" wrapText="1"/>
    </xf>
    <xf numFmtId="0" fontId="10" fillId="0" borderId="5" xfId="0" applyFont="1" applyBorder="1" applyAlignment="1">
      <alignment horizontal="center" vertical="top"/>
    </xf>
    <xf numFmtId="9" fontId="13" fillId="0" borderId="0" xfId="2" applyFont="1" applyFill="1" applyAlignment="1">
      <alignment horizontal="center" vertical="top" wrapText="1"/>
    </xf>
    <xf numFmtId="167" fontId="13" fillId="0" borderId="0" xfId="1" applyNumberFormat="1" applyFont="1" applyFill="1" applyAlignment="1">
      <alignment horizontal="center" vertical="top" wrapText="1"/>
    </xf>
    <xf numFmtId="0" fontId="10" fillId="0" borderId="0" xfId="0" quotePrefix="1" applyFont="1" applyFill="1" applyAlignment="1">
      <alignment horizontal="center" vertical="top" wrapText="1"/>
    </xf>
    <xf numFmtId="44" fontId="0" fillId="0" borderId="0" xfId="1" applyNumberFormat="1" applyFont="1" applyFill="1" applyAlignment="1">
      <alignment horizontal="center" vertical="top"/>
    </xf>
    <xf numFmtId="49" fontId="10" fillId="0" borderId="0" xfId="1" applyNumberFormat="1" applyFont="1" applyFill="1" applyAlignment="1">
      <alignment horizontal="left" vertical="top" wrapText="1"/>
    </xf>
    <xf numFmtId="0" fontId="10" fillId="0" borderId="5" xfId="0" applyFont="1" applyBorder="1" applyAlignment="1">
      <alignment horizontal="left" vertical="top" wrapText="1"/>
    </xf>
    <xf numFmtId="0" fontId="15" fillId="8" borderId="0" xfId="0" applyFont="1" applyFill="1" applyAlignment="1">
      <alignment horizontal="left" vertical="top"/>
    </xf>
    <xf numFmtId="14" fontId="10" fillId="0" borderId="0" xfId="0" applyNumberFormat="1" applyFont="1" applyFill="1" applyAlignment="1">
      <alignment vertical="top"/>
    </xf>
    <xf numFmtId="0" fontId="14" fillId="2" borderId="4" xfId="0" applyNumberFormat="1" applyFont="1" applyFill="1" applyBorder="1" applyAlignment="1">
      <alignment horizontal="center" vertical="top"/>
    </xf>
    <xf numFmtId="0" fontId="13" fillId="0" borderId="4" xfId="0" applyNumberFormat="1" applyFont="1" applyBorder="1" applyAlignment="1">
      <alignment horizontal="center" vertical="top"/>
    </xf>
    <xf numFmtId="0" fontId="13" fillId="0" borderId="6" xfId="0" applyNumberFormat="1" applyFont="1" applyBorder="1" applyAlignment="1">
      <alignment horizontal="center" vertical="top"/>
    </xf>
    <xf numFmtId="0" fontId="11" fillId="0" borderId="5" xfId="0" applyFont="1" applyBorder="1" applyAlignment="1">
      <alignment horizontal="left" vertical="top"/>
    </xf>
    <xf numFmtId="44" fontId="0" fillId="0" borderId="0" xfId="1" applyNumberFormat="1" applyFont="1" applyFill="1" applyAlignment="1">
      <alignment horizontal="center" vertical="top" wrapText="1"/>
    </xf>
    <xf numFmtId="167" fontId="2" fillId="0" borderId="0" xfId="1" applyNumberFormat="1" applyFont="1" applyFill="1" applyAlignment="1">
      <alignment horizontal="center" vertical="top" wrapText="1"/>
    </xf>
    <xf numFmtId="0" fontId="2" fillId="0" borderId="0" xfId="0" applyFont="1" applyAlignment="1">
      <alignment vertical="top" wrapText="1"/>
    </xf>
    <xf numFmtId="0" fontId="10" fillId="0" borderId="0" xfId="0" applyFont="1" applyAlignment="1">
      <alignment vertical="top" wrapText="1"/>
    </xf>
    <xf numFmtId="167" fontId="2" fillId="0" borderId="0" xfId="1" quotePrefix="1" applyNumberFormat="1" applyFont="1" applyFill="1" applyAlignment="1">
      <alignment horizontal="center" vertical="top" wrapText="1"/>
    </xf>
    <xf numFmtId="9" fontId="2" fillId="0" borderId="0" xfId="2" applyFont="1" applyFill="1" applyAlignment="1">
      <alignment horizontal="center" vertical="top" wrapText="1"/>
    </xf>
    <xf numFmtId="0" fontId="10" fillId="0" borderId="0" xfId="0" applyFont="1" applyFill="1" applyAlignment="1">
      <alignment vertical="top" wrapText="1"/>
    </xf>
    <xf numFmtId="9" fontId="10" fillId="0" borderId="0" xfId="0" quotePrefix="1" applyNumberFormat="1" applyFont="1" applyFill="1" applyAlignment="1">
      <alignment horizontal="center" vertical="top"/>
    </xf>
    <xf numFmtId="0" fontId="10" fillId="0" borderId="0" xfId="0" applyFont="1" applyFill="1" applyAlignment="1">
      <alignment horizontal="center" vertical="top" wrapText="1"/>
    </xf>
    <xf numFmtId="0" fontId="10" fillId="0" borderId="0" xfId="0" applyFont="1" applyAlignment="1">
      <alignment horizontal="center" vertical="top"/>
    </xf>
    <xf numFmtId="167" fontId="14" fillId="2" borderId="2" xfId="0" applyNumberFormat="1" applyFont="1" applyFill="1" applyBorder="1" applyAlignment="1">
      <alignment horizontal="left" vertical="top"/>
    </xf>
    <xf numFmtId="167" fontId="14" fillId="2" borderId="2" xfId="0" applyNumberFormat="1" applyFont="1" applyFill="1" applyBorder="1" applyAlignment="1">
      <alignment horizontal="left" vertical="top" wrapText="1"/>
    </xf>
    <xf numFmtId="0" fontId="14" fillId="2" borderId="2" xfId="0" applyFont="1" applyFill="1" applyBorder="1" applyAlignment="1">
      <alignment horizontal="center" vertical="top"/>
    </xf>
    <xf numFmtId="49" fontId="14" fillId="2" borderId="2" xfId="0" applyNumberFormat="1" applyFont="1" applyFill="1" applyBorder="1" applyAlignment="1">
      <alignment horizontal="left" vertical="top" wrapText="1"/>
    </xf>
    <xf numFmtId="0" fontId="14" fillId="2" borderId="2" xfId="0" applyFont="1" applyFill="1" applyBorder="1" applyAlignment="1">
      <alignment horizontal="center" vertical="top" wrapText="1"/>
    </xf>
    <xf numFmtId="167" fontId="14" fillId="2" borderId="2" xfId="1" applyNumberFormat="1" applyFont="1" applyFill="1" applyBorder="1" applyAlignment="1">
      <alignment horizontal="left" vertical="top"/>
    </xf>
    <xf numFmtId="9" fontId="10" fillId="0" borderId="0" xfId="0" quotePrefix="1" applyNumberFormat="1" applyFont="1" applyFill="1" applyAlignment="1">
      <alignment horizontal="center" vertical="top" wrapText="1"/>
    </xf>
    <xf numFmtId="167" fontId="1" fillId="0" borderId="0" xfId="1" applyNumberFormat="1" applyFont="1" applyFill="1" applyAlignment="1">
      <alignment horizontal="center" vertical="top" wrapText="1"/>
    </xf>
    <xf numFmtId="0" fontId="0" fillId="0" borderId="0" xfId="0" quotePrefix="1" applyFont="1" applyFill="1" applyAlignment="1">
      <alignment horizontal="center" vertical="top"/>
    </xf>
    <xf numFmtId="167" fontId="1" fillId="0" borderId="0" xfId="1" applyNumberFormat="1" applyFont="1" applyFill="1" applyAlignment="1">
      <alignment horizontal="center" vertical="top"/>
    </xf>
    <xf numFmtId="14" fontId="1" fillId="0" borderId="0" xfId="0" applyNumberFormat="1" applyFont="1" applyAlignment="1">
      <alignment vertical="top"/>
    </xf>
    <xf numFmtId="49" fontId="0" fillId="0" borderId="0" xfId="1" applyNumberFormat="1" applyFont="1" applyFill="1" applyAlignment="1">
      <alignment horizontal="left" vertical="top" wrapText="1"/>
    </xf>
    <xf numFmtId="14" fontId="10" fillId="0" borderId="0" xfId="0" applyNumberFormat="1" applyFont="1" applyFill="1" applyAlignment="1">
      <alignment horizontal="center" vertical="top"/>
    </xf>
    <xf numFmtId="14" fontId="10" fillId="0" borderId="0" xfId="0" applyNumberFormat="1" applyFont="1" applyFill="1" applyAlignment="1">
      <alignment horizontal="center" vertical="top" wrapText="1"/>
    </xf>
    <xf numFmtId="169" fontId="0" fillId="0" borderId="0" xfId="0" applyNumberFormat="1" applyFont="1" applyAlignment="1">
      <alignment horizontal="center" vertical="top"/>
    </xf>
    <xf numFmtId="0" fontId="3" fillId="0" borderId="0" xfId="0" applyFont="1"/>
    <xf numFmtId="0" fontId="10" fillId="0" borderId="0" xfId="27" applyFont="1"/>
    <xf numFmtId="0" fontId="17" fillId="0" borderId="0" xfId="27" applyNumberFormat="1" applyFont="1"/>
    <xf numFmtId="0" fontId="11" fillId="0" borderId="0" xfId="27" applyFont="1"/>
    <xf numFmtId="0" fontId="10" fillId="0" borderId="0" xfId="27" applyFont="1" applyProtection="1">
      <protection locked="0"/>
    </xf>
    <xf numFmtId="0" fontId="16" fillId="0" borderId="0" xfId="27" applyFont="1" applyAlignment="1">
      <alignment vertical="center" wrapText="1"/>
    </xf>
    <xf numFmtId="0" fontId="0" fillId="0" borderId="5" xfId="0" applyBorder="1" applyAlignment="1">
      <alignment horizontal="left" vertical="top" wrapText="1"/>
    </xf>
    <xf numFmtId="169" fontId="0" fillId="0" borderId="11" xfId="0" applyNumberFormat="1" applyFont="1" applyBorder="1" applyAlignment="1">
      <alignment horizontal="center" vertical="top"/>
    </xf>
    <xf numFmtId="0" fontId="11" fillId="0" borderId="12" xfId="0" applyFont="1" applyBorder="1" applyAlignment="1">
      <alignment horizontal="left" vertical="top"/>
    </xf>
    <xf numFmtId="0" fontId="10" fillId="0" borderId="12" xfId="0" applyFont="1" applyBorder="1" applyAlignment="1">
      <alignment horizontal="left" vertical="top" wrapText="1"/>
    </xf>
    <xf numFmtId="0" fontId="10" fillId="0" borderId="12" xfId="0" applyFont="1" applyBorder="1" applyAlignment="1">
      <alignment horizontal="center" vertical="top"/>
    </xf>
    <xf numFmtId="0" fontId="13" fillId="0" borderId="14" xfId="0" applyNumberFormat="1" applyFont="1" applyBorder="1" applyAlignment="1">
      <alignment horizontal="center" vertical="top"/>
    </xf>
    <xf numFmtId="9" fontId="10" fillId="0" borderId="11" xfId="2" applyFont="1" applyFill="1" applyBorder="1" applyAlignment="1">
      <alignment horizontal="center" vertical="top"/>
    </xf>
    <xf numFmtId="167" fontId="10" fillId="0" borderId="11" xfId="1" applyNumberFormat="1" applyFont="1" applyFill="1" applyBorder="1" applyAlignment="1">
      <alignment horizontal="center" vertical="top"/>
    </xf>
    <xf numFmtId="167" fontId="2" fillId="0" borderId="11" xfId="1" applyNumberFormat="1" applyFont="1" applyFill="1" applyBorder="1" applyAlignment="1">
      <alignment horizontal="center" vertical="top" wrapText="1"/>
    </xf>
    <xf numFmtId="167" fontId="10" fillId="0" borderId="11" xfId="1" applyNumberFormat="1" applyFont="1" applyFill="1" applyBorder="1" applyAlignment="1">
      <alignment vertical="top"/>
    </xf>
    <xf numFmtId="0" fontId="10" fillId="0" borderId="11" xfId="0" applyFont="1" applyFill="1" applyBorder="1" applyAlignment="1">
      <alignment horizontal="center" vertical="top"/>
    </xf>
    <xf numFmtId="49" fontId="10" fillId="0" borderId="11" xfId="1" applyNumberFormat="1" applyFont="1" applyFill="1" applyBorder="1" applyAlignment="1">
      <alignment vertical="top" wrapText="1"/>
    </xf>
    <xf numFmtId="167" fontId="10" fillId="0" borderId="11" xfId="1" applyNumberFormat="1" applyFont="1" applyFill="1" applyBorder="1" applyAlignment="1">
      <alignment horizontal="center" vertical="top" wrapText="1"/>
    </xf>
    <xf numFmtId="14" fontId="10" fillId="0" borderId="11" xfId="0" applyNumberFormat="1" applyFont="1" applyFill="1" applyBorder="1" applyAlignment="1">
      <alignment vertical="top"/>
    </xf>
    <xf numFmtId="14" fontId="10" fillId="0" borderId="11" xfId="0" applyNumberFormat="1" applyFont="1" applyFill="1" applyBorder="1" applyAlignment="1">
      <alignment horizontal="center" vertical="top" wrapText="1"/>
    </xf>
    <xf numFmtId="9" fontId="13" fillId="0" borderId="11" xfId="2" applyFont="1" applyFill="1" applyBorder="1" applyAlignment="1">
      <alignment horizontal="center" vertical="top" wrapText="1"/>
    </xf>
    <xf numFmtId="9" fontId="10" fillId="0" borderId="11" xfId="0" applyNumberFormat="1" applyFont="1" applyFill="1" applyBorder="1" applyAlignment="1">
      <alignment horizontal="center" vertical="top"/>
    </xf>
    <xf numFmtId="14" fontId="10" fillId="0" borderId="11" xfId="0" applyNumberFormat="1" applyFont="1" applyFill="1" applyBorder="1" applyAlignment="1">
      <alignment horizontal="center" vertical="top"/>
    </xf>
    <xf numFmtId="167" fontId="13" fillId="0" borderId="11" xfId="1" applyNumberFormat="1" applyFont="1" applyFill="1" applyBorder="1" applyAlignment="1">
      <alignment horizontal="center" vertical="top" wrapText="1"/>
    </xf>
    <xf numFmtId="0" fontId="18" fillId="13" borderId="15" xfId="0" applyFont="1" applyFill="1" applyBorder="1"/>
    <xf numFmtId="0" fontId="18" fillId="13" borderId="0" xfId="0" applyFont="1" applyFill="1" applyBorder="1"/>
    <xf numFmtId="0" fontId="0" fillId="0" borderId="0" xfId="0" applyFont="1"/>
    <xf numFmtId="0" fontId="18" fillId="13" borderId="0" xfId="0" applyFont="1" applyFill="1" applyBorder="1" applyAlignment="1">
      <alignment wrapText="1"/>
    </xf>
    <xf numFmtId="0" fontId="3" fillId="14" borderId="0" xfId="0" applyFont="1" applyFill="1" applyAlignment="1">
      <alignment vertical="top" wrapText="1"/>
    </xf>
    <xf numFmtId="44" fontId="0" fillId="0" borderId="0" xfId="0" applyNumberFormat="1" applyFont="1" applyAlignment="1">
      <alignment vertical="top"/>
    </xf>
    <xf numFmtId="0" fontId="3" fillId="15" borderId="0" xfId="0" applyFont="1" applyFill="1" applyAlignment="1">
      <alignment vertical="top" wrapText="1"/>
    </xf>
    <xf numFmtId="44" fontId="3" fillId="15" borderId="0" xfId="0" applyNumberFormat="1" applyFont="1" applyFill="1" applyAlignment="1">
      <alignment vertical="top"/>
    </xf>
    <xf numFmtId="164" fontId="3" fillId="15" borderId="0" xfId="0" applyNumberFormat="1" applyFont="1" applyFill="1" applyAlignment="1">
      <alignment vertical="top"/>
    </xf>
    <xf numFmtId="0" fontId="3" fillId="15" borderId="0" xfId="0" applyNumberFormat="1" applyFont="1" applyFill="1" applyAlignment="1">
      <alignment vertical="top"/>
    </xf>
    <xf numFmtId="0" fontId="3" fillId="0" borderId="16" xfId="0" applyFont="1" applyBorder="1" applyAlignment="1">
      <alignment vertical="top" wrapText="1"/>
    </xf>
    <xf numFmtId="44" fontId="3" fillId="0" borderId="16" xfId="0" applyNumberFormat="1" applyFont="1" applyBorder="1" applyAlignment="1">
      <alignment vertical="top"/>
    </xf>
    <xf numFmtId="164" fontId="3" fillId="0" borderId="16" xfId="0" applyNumberFormat="1" applyFont="1" applyBorder="1" applyAlignment="1">
      <alignment vertical="top"/>
    </xf>
    <xf numFmtId="0" fontId="3" fillId="0" borderId="16" xfId="0" applyNumberFormat="1" applyFont="1" applyBorder="1" applyAlignment="1">
      <alignment vertical="top"/>
    </xf>
    <xf numFmtId="0" fontId="19" fillId="0" borderId="0" xfId="0" applyFont="1" applyAlignment="1">
      <alignment vertical="top" wrapText="1"/>
    </xf>
    <xf numFmtId="0" fontId="0" fillId="16" borderId="0" xfId="0" applyFont="1" applyFill="1" applyAlignment="1">
      <alignment vertical="top"/>
    </xf>
    <xf numFmtId="0" fontId="0" fillId="16" borderId="0" xfId="0" applyFont="1" applyFill="1" applyAlignment="1">
      <alignment wrapText="1"/>
    </xf>
    <xf numFmtId="164" fontId="0" fillId="5" borderId="0" xfId="0" applyNumberFormat="1" applyFont="1" applyFill="1" applyAlignment="1">
      <alignment vertical="top" wrapText="1"/>
    </xf>
    <xf numFmtId="0" fontId="0" fillId="5" borderId="0" xfId="0" applyNumberFormat="1" applyFont="1" applyFill="1" applyAlignment="1">
      <alignment vertical="top"/>
    </xf>
    <xf numFmtId="164" fontId="0" fillId="4" borderId="0" xfId="0" applyNumberFormat="1" applyFont="1" applyFill="1" applyAlignment="1">
      <alignment vertical="top" wrapText="1"/>
    </xf>
    <xf numFmtId="0" fontId="0" fillId="4" borderId="0" xfId="0" applyNumberFormat="1" applyFont="1" applyFill="1" applyAlignment="1">
      <alignment vertical="top"/>
    </xf>
    <xf numFmtId="0" fontId="0" fillId="4" borderId="0" xfId="0" applyFill="1"/>
    <xf numFmtId="164" fontId="0" fillId="4" borderId="0" xfId="0" applyNumberFormat="1" applyFont="1" applyFill="1" applyAlignment="1">
      <alignment vertical="top"/>
    </xf>
    <xf numFmtId="0" fontId="0" fillId="4" borderId="0" xfId="0" applyFont="1" applyFill="1" applyAlignment="1">
      <alignment vertical="top"/>
    </xf>
    <xf numFmtId="9" fontId="10" fillId="0" borderId="0" xfId="2" applyFont="1" applyFill="1" applyBorder="1" applyAlignment="1">
      <alignment horizontal="center" vertical="top"/>
    </xf>
    <xf numFmtId="167" fontId="10" fillId="0" borderId="0" xfId="1" applyNumberFormat="1" applyFont="1" applyFill="1" applyBorder="1" applyAlignment="1">
      <alignment horizontal="center" vertical="top"/>
    </xf>
    <xf numFmtId="167" fontId="2" fillId="0" borderId="0" xfId="1" applyNumberFormat="1" applyFont="1" applyFill="1" applyBorder="1" applyAlignment="1">
      <alignment horizontal="center" vertical="top" wrapText="1"/>
    </xf>
    <xf numFmtId="167" fontId="10" fillId="0" borderId="0" xfId="1" applyNumberFormat="1" applyFont="1" applyFill="1" applyBorder="1" applyAlignment="1">
      <alignment vertical="top"/>
    </xf>
    <xf numFmtId="49" fontId="10" fillId="0" borderId="0" xfId="1" applyNumberFormat="1" applyFont="1" applyFill="1" applyBorder="1" applyAlignment="1">
      <alignment vertical="top" wrapText="1"/>
    </xf>
    <xf numFmtId="167" fontId="10" fillId="0" borderId="0" xfId="1" applyNumberFormat="1" applyFont="1" applyFill="1" applyBorder="1" applyAlignment="1">
      <alignment horizontal="center" vertical="top" wrapText="1"/>
    </xf>
    <xf numFmtId="14" fontId="10" fillId="0" borderId="0" xfId="0" applyNumberFormat="1" applyFont="1" applyFill="1" applyBorder="1" applyAlignment="1">
      <alignment vertical="top"/>
    </xf>
    <xf numFmtId="14" fontId="10" fillId="0" borderId="0" xfId="0" applyNumberFormat="1" applyFont="1" applyFill="1" applyBorder="1" applyAlignment="1">
      <alignment horizontal="center" vertical="top" wrapText="1"/>
    </xf>
    <xf numFmtId="0" fontId="4" fillId="0" borderId="8" xfId="35" applyBorder="1" applyAlignment="1">
      <alignment vertical="top"/>
    </xf>
    <xf numFmtId="0" fontId="2" fillId="0" borderId="1" xfId="0" applyFont="1" applyBorder="1" applyAlignment="1">
      <alignment vertical="top" wrapText="1"/>
    </xf>
    <xf numFmtId="0" fontId="20" fillId="8" borderId="0" xfId="0" applyFont="1" applyFill="1" applyAlignment="1">
      <alignment vertical="top" wrapText="1"/>
    </xf>
    <xf numFmtId="0" fontId="21" fillId="2" borderId="9" xfId="0" applyFont="1" applyFill="1" applyBorder="1" applyAlignment="1">
      <alignment horizontal="center" vertical="top" wrapText="1"/>
    </xf>
    <xf numFmtId="0" fontId="20" fillId="0" borderId="1" xfId="0" applyFont="1" applyBorder="1" applyAlignment="1">
      <alignment vertical="top" wrapText="1"/>
    </xf>
    <xf numFmtId="0" fontId="20" fillId="0" borderId="5" xfId="0" applyFont="1" applyBorder="1" applyAlignment="1">
      <alignment vertical="top" wrapText="1"/>
    </xf>
    <xf numFmtId="0" fontId="20" fillId="0" borderId="13" xfId="0" applyFont="1" applyBorder="1" applyAlignment="1">
      <alignment vertical="top" wrapText="1"/>
    </xf>
    <xf numFmtId="0" fontId="20" fillId="0" borderId="0" xfId="0" applyFont="1" applyBorder="1" applyAlignment="1">
      <alignment vertical="top" wrapText="1"/>
    </xf>
    <xf numFmtId="0" fontId="20" fillId="0" borderId="10" xfId="0" applyFont="1" applyBorder="1" applyAlignment="1">
      <alignment vertical="top" wrapText="1"/>
    </xf>
    <xf numFmtId="0" fontId="20" fillId="0" borderId="5" xfId="0" applyFont="1" applyFill="1" applyBorder="1" applyAlignment="1">
      <alignment horizontal="left" vertical="top" wrapText="1"/>
    </xf>
    <xf numFmtId="0" fontId="20" fillId="0" borderId="12" xfId="0" applyFont="1" applyBorder="1" applyAlignment="1">
      <alignment vertical="top" wrapText="1"/>
    </xf>
    <xf numFmtId="0" fontId="20" fillId="0" borderId="0" xfId="0" applyFont="1" applyAlignment="1">
      <alignment vertical="top" wrapText="1"/>
    </xf>
    <xf numFmtId="0" fontId="4" fillId="0" borderId="0" xfId="35" applyBorder="1" applyAlignment="1">
      <alignment vertical="top" wrapText="1"/>
    </xf>
    <xf numFmtId="14" fontId="10" fillId="0" borderId="0" xfId="0" applyNumberFormat="1" applyFont="1" applyFill="1" applyBorder="1" applyAlignment="1">
      <alignment horizontal="center" vertical="top"/>
    </xf>
    <xf numFmtId="0" fontId="4" fillId="0" borderId="0" xfId="35" applyBorder="1" applyAlignment="1">
      <alignment vertical="top"/>
    </xf>
    <xf numFmtId="9" fontId="4" fillId="0" borderId="0" xfId="35" applyNumberFormat="1" applyBorder="1" applyAlignment="1">
      <alignment horizontal="center" vertical="top" wrapText="1"/>
    </xf>
    <xf numFmtId="0" fontId="13" fillId="0" borderId="4" xfId="0" applyNumberFormat="1" applyFont="1" applyBorder="1" applyAlignment="1">
      <alignment horizontal="left" vertical="top" wrapText="1"/>
    </xf>
    <xf numFmtId="0" fontId="13" fillId="0" borderId="6" xfId="0" applyNumberFormat="1" applyFont="1" applyBorder="1" applyAlignment="1">
      <alignment horizontal="center" vertical="top" wrapText="1"/>
    </xf>
    <xf numFmtId="0" fontId="19" fillId="8" borderId="0" xfId="0" applyFont="1" applyFill="1" applyAlignment="1">
      <alignment vertical="top" wrapText="1"/>
    </xf>
    <xf numFmtId="0" fontId="19" fillId="0" borderId="5" xfId="0" applyFont="1" applyBorder="1" applyAlignment="1">
      <alignment vertical="top" wrapText="1"/>
    </xf>
    <xf numFmtId="0" fontId="22" fillId="2" borderId="2" xfId="0" applyFont="1" applyFill="1" applyBorder="1" applyAlignment="1">
      <alignment horizontal="left" vertical="top" wrapText="1"/>
    </xf>
    <xf numFmtId="0" fontId="19" fillId="0" borderId="1" xfId="0" applyFont="1" applyBorder="1" applyAlignment="1">
      <alignment vertical="top" wrapText="1"/>
    </xf>
    <xf numFmtId="0" fontId="19" fillId="0" borderId="10" xfId="0" applyFont="1" applyBorder="1" applyAlignment="1">
      <alignment vertical="top" wrapText="1"/>
    </xf>
    <xf numFmtId="0" fontId="19" fillId="0" borderId="1" xfId="0" applyFont="1" applyFill="1" applyBorder="1" applyAlignment="1">
      <alignment horizontal="left" vertical="top" wrapText="1"/>
    </xf>
    <xf numFmtId="49" fontId="2" fillId="0" borderId="0" xfId="1" applyNumberFormat="1" applyFont="1" applyFill="1" applyAlignment="1">
      <alignment vertical="top" wrapText="1"/>
    </xf>
    <xf numFmtId="0" fontId="10" fillId="0" borderId="10" xfId="0" applyFont="1" applyBorder="1" applyAlignment="1">
      <alignment vertical="top" wrapText="1"/>
    </xf>
    <xf numFmtId="169" fontId="0" fillId="0" borderId="0" xfId="0" applyNumberFormat="1" applyFont="1" applyBorder="1" applyAlignment="1">
      <alignment horizontal="center" vertical="top"/>
    </xf>
    <xf numFmtId="169" fontId="0" fillId="0" borderId="17" xfId="0" applyNumberFormat="1" applyFont="1" applyBorder="1" applyAlignment="1">
      <alignment horizontal="center" vertical="top"/>
    </xf>
    <xf numFmtId="0" fontId="10" fillId="0" borderId="18" xfId="0" applyFont="1" applyBorder="1" applyAlignment="1">
      <alignment horizontal="left" vertical="top" wrapText="1"/>
    </xf>
    <xf numFmtId="0" fontId="10" fillId="0" borderId="19" xfId="0" applyFont="1" applyBorder="1" applyAlignment="1">
      <alignment horizontal="left" vertical="top" wrapText="1"/>
    </xf>
    <xf numFmtId="0" fontId="4" fillId="0" borderId="20" xfId="35" applyBorder="1" applyAlignment="1">
      <alignment horizontal="center" vertical="top"/>
    </xf>
    <xf numFmtId="0" fontId="4" fillId="0" borderId="0" xfId="35" applyBorder="1" applyAlignment="1">
      <alignment horizontal="center" vertical="top"/>
    </xf>
    <xf numFmtId="49" fontId="3" fillId="17" borderId="9" xfId="1" applyNumberFormat="1" applyFont="1" applyFill="1" applyBorder="1" applyAlignment="1">
      <alignment horizontal="center" vertical="top" wrapText="1"/>
    </xf>
    <xf numFmtId="167" fontId="3" fillId="12" borderId="9" xfId="1" applyNumberFormat="1" applyFont="1" applyFill="1" applyBorder="1" applyAlignment="1">
      <alignment horizontal="center" vertical="top" wrapText="1"/>
    </xf>
    <xf numFmtId="167" fontId="3" fillId="11" borderId="9" xfId="1" applyNumberFormat="1" applyFont="1" applyFill="1" applyBorder="1" applyAlignment="1">
      <alignment horizontal="center" vertical="top" wrapText="1"/>
    </xf>
    <xf numFmtId="0" fontId="11" fillId="2" borderId="9" xfId="0" applyFont="1" applyFill="1" applyBorder="1" applyAlignment="1">
      <alignment horizontal="center" vertical="top" wrapText="1"/>
    </xf>
    <xf numFmtId="167" fontId="23" fillId="0" borderId="0" xfId="1" applyNumberFormat="1" applyFont="1" applyFill="1" applyAlignment="1">
      <alignment horizontal="center" vertical="top"/>
    </xf>
    <xf numFmtId="0" fontId="10" fillId="0" borderId="0" xfId="35" applyFont="1" applyBorder="1" applyAlignment="1">
      <alignment vertical="top" wrapText="1"/>
    </xf>
    <xf numFmtId="167" fontId="10" fillId="0" borderId="0" xfId="1" applyNumberFormat="1" applyFont="1" applyFill="1" applyAlignment="1">
      <alignment horizontal="left" vertical="top"/>
    </xf>
    <xf numFmtId="167" fontId="10" fillId="0" borderId="0" xfId="1" applyNumberFormat="1" applyFont="1" applyFill="1" applyAlignment="1">
      <alignment horizontal="left" vertical="top" wrapText="1"/>
    </xf>
    <xf numFmtId="167" fontId="0" fillId="8" borderId="0" xfId="1" applyNumberFormat="1" applyFont="1" applyFill="1" applyAlignment="1">
      <alignment horizontal="left" vertical="top"/>
    </xf>
    <xf numFmtId="49" fontId="3" fillId="11" borderId="9" xfId="1" applyNumberFormat="1" applyFont="1" applyFill="1" applyBorder="1" applyAlignment="1">
      <alignment horizontal="left" vertical="top" wrapText="1"/>
    </xf>
    <xf numFmtId="167" fontId="0" fillId="0" borderId="0" xfId="1" applyNumberFormat="1" applyFont="1" applyFill="1" applyAlignment="1">
      <alignment horizontal="left" vertical="top"/>
    </xf>
    <xf numFmtId="167" fontId="0" fillId="0" borderId="0" xfId="1" applyNumberFormat="1" applyFont="1" applyAlignment="1">
      <alignment horizontal="left" vertical="top"/>
    </xf>
    <xf numFmtId="167" fontId="0" fillId="0" borderId="0" xfId="1" applyNumberFormat="1" applyFont="1" applyAlignment="1">
      <alignment horizontal="left" vertical="top" wrapText="1"/>
    </xf>
    <xf numFmtId="167" fontId="2" fillId="0" borderId="0" xfId="1" applyNumberFormat="1" applyFont="1" applyFill="1" applyAlignment="1">
      <alignment horizontal="left" vertical="top" wrapText="1"/>
    </xf>
    <xf numFmtId="167" fontId="0" fillId="0" borderId="0" xfId="1" applyNumberFormat="1" applyFont="1" applyFill="1" applyAlignment="1">
      <alignment horizontal="left" vertical="top" wrapText="1"/>
    </xf>
    <xf numFmtId="44" fontId="0" fillId="0" borderId="0" xfId="1" applyFont="1" applyAlignment="1">
      <alignment vertical="top"/>
    </xf>
    <xf numFmtId="44" fontId="19" fillId="0" borderId="0" xfId="1" applyFont="1" applyAlignment="1">
      <alignment vertical="top" wrapText="1"/>
    </xf>
    <xf numFmtId="167" fontId="0" fillId="0" borderId="0" xfId="1" quotePrefix="1" applyNumberFormat="1" applyFont="1" applyAlignment="1">
      <alignment horizontal="left" vertical="top" wrapText="1"/>
    </xf>
    <xf numFmtId="0" fontId="10" fillId="0" borderId="0" xfId="0" applyFont="1" applyAlignment="1">
      <alignment horizontal="left" vertical="top" wrapText="1"/>
    </xf>
    <xf numFmtId="0" fontId="12" fillId="0" borderId="0" xfId="0" applyFont="1" applyAlignment="1"/>
    <xf numFmtId="44" fontId="0" fillId="0" borderId="0" xfId="1" applyFont="1"/>
    <xf numFmtId="0" fontId="3" fillId="14" borderId="0" xfId="0" applyFont="1" applyFill="1"/>
    <xf numFmtId="44" fontId="0" fillId="0" borderId="0" xfId="0" applyNumberFormat="1" applyFont="1"/>
    <xf numFmtId="10" fontId="0" fillId="0" borderId="0" xfId="0" applyNumberFormat="1" applyFont="1"/>
    <xf numFmtId="0" fontId="0" fillId="0" borderId="0" xfId="0" applyNumberFormat="1" applyFont="1"/>
    <xf numFmtId="0" fontId="3" fillId="15" borderId="0" xfId="0" applyFont="1" applyFill="1"/>
    <xf numFmtId="44" fontId="3" fillId="15" borderId="0" xfId="0" applyNumberFormat="1" applyFont="1" applyFill="1"/>
    <xf numFmtId="10" fontId="3" fillId="15" borderId="0" xfId="0" applyNumberFormat="1" applyFont="1" applyFill="1"/>
    <xf numFmtId="0" fontId="3" fillId="15" borderId="0" xfId="0" applyNumberFormat="1" applyFont="1" applyFill="1"/>
    <xf numFmtId="0" fontId="3" fillId="0" borderId="16" xfId="0" applyFont="1" applyBorder="1"/>
    <xf numFmtId="44" fontId="3" fillId="0" borderId="16" xfId="0" applyNumberFormat="1" applyFont="1" applyBorder="1"/>
    <xf numFmtId="10" fontId="3" fillId="0" borderId="16" xfId="0" applyNumberFormat="1" applyFont="1" applyBorder="1"/>
    <xf numFmtId="0" fontId="3" fillId="0" borderId="16" xfId="0" applyNumberFormat="1" applyFont="1" applyBorder="1"/>
    <xf numFmtId="0" fontId="8" fillId="0" borderId="0" xfId="27" applyNumberFormat="1" applyFont="1"/>
    <xf numFmtId="0" fontId="18" fillId="13" borderId="0" xfId="0" applyFont="1" applyFill="1"/>
    <xf numFmtId="0" fontId="12" fillId="0" borderId="0" xfId="0" applyFont="1" applyAlignment="1">
      <alignment horizontal="left" vertical="top"/>
    </xf>
    <xf numFmtId="0" fontId="3" fillId="18" borderId="0" xfId="0" applyFont="1" applyFill="1" applyAlignment="1">
      <alignment horizontal="left"/>
    </xf>
    <xf numFmtId="43" fontId="18" fillId="13" borderId="0" xfId="26" applyFont="1" applyFill="1" applyAlignment="1">
      <alignment horizontal="center" wrapText="1"/>
    </xf>
    <xf numFmtId="43" fontId="3" fillId="18" borderId="0" xfId="26" applyFont="1" applyFill="1" applyAlignment="1">
      <alignment horizontal="left"/>
    </xf>
    <xf numFmtId="43" fontId="0" fillId="0" borderId="0" xfId="26" applyFont="1" applyAlignment="1">
      <alignment horizontal="right"/>
    </xf>
  </cellXfs>
  <cellStyles count="48">
    <cellStyle name="Comma" xfId="26" builtinId="3"/>
    <cellStyle name="Comma [0] 2" xfId="4"/>
    <cellStyle name="Comma [0] 3" xfId="8"/>
    <cellStyle name="Comma 2" xfId="19"/>
    <cellStyle name="Comma 2 2" xfId="28"/>
    <cellStyle name="Comma 3" xfId="38"/>
    <cellStyle name="Comma 3 2" xfId="46"/>
    <cellStyle name="Comma 4" xfId="39"/>
    <cellStyle name="Comma 5" xfId="41"/>
    <cellStyle name="Currency" xfId="1" builtinId="4"/>
    <cellStyle name="Currency 2" xfId="5"/>
    <cellStyle name="Currency 2 2" xfId="30"/>
    <cellStyle name="Currency 2 3" xfId="44"/>
    <cellStyle name="Currency 2_data" xfId="29"/>
    <cellStyle name="Currency 3" xfId="9"/>
    <cellStyle name="Currency 4" xfId="36"/>
    <cellStyle name="Currency 5" xfId="37"/>
    <cellStyle name="Currency 6" xfId="40"/>
    <cellStyle name="Hyperlink 2" xfId="7"/>
    <cellStyle name="Normal" xfId="0" builtinId="0"/>
    <cellStyle name="Normal 10" xfId="20"/>
    <cellStyle name="Normal 10 2" xfId="21"/>
    <cellStyle name="Normal 11" xfId="23"/>
    <cellStyle name="Normal 11 2" xfId="42"/>
    <cellStyle name="Normal 12" xfId="24"/>
    <cellStyle name="Normal 13" xfId="27"/>
    <cellStyle name="Normal 2" xfId="3"/>
    <cellStyle name="Normal 2 2" xfId="11"/>
    <cellStyle name="Normal 2 2 2" xfId="47"/>
    <cellStyle name="Normal 2 3" xfId="10"/>
    <cellStyle name="Normal 2 4" xfId="25"/>
    <cellStyle name="Normal 2 5" xfId="43"/>
    <cellStyle name="Normal 2_data" xfId="31"/>
    <cellStyle name="Normal 3" xfId="12"/>
    <cellStyle name="Normal 3 2" xfId="22"/>
    <cellStyle name="Normal 3_data" xfId="32"/>
    <cellStyle name="Normal 4" xfId="13"/>
    <cellStyle name="Normal 5" xfId="14"/>
    <cellStyle name="Normal 6" xfId="15"/>
    <cellStyle name="Normal 7" xfId="16"/>
    <cellStyle name="Normal 8" xfId="17"/>
    <cellStyle name="Normal 9" xfId="18"/>
    <cellStyle name="Normal_7.Services by type rate incr." xfId="35"/>
    <cellStyle name="Percent" xfId="2" builtinId="5"/>
    <cellStyle name="Percent 2" xfId="6"/>
    <cellStyle name="Percent 2 2" xfId="33"/>
    <cellStyle name="Percent 2 3" xfId="45"/>
    <cellStyle name="Percent 3" xfId="34"/>
  </cellStyles>
  <dxfs count="17">
    <dxf>
      <alignment wrapText="1" readingOrder="0"/>
    </dxf>
    <dxf>
      <numFmt numFmtId="34" formatCode="_(&quot;$&quot;* #,##0.00_);_(&quot;$&quot;* \(#,##0.00\);_(&quot;$&quot;* &quot;-&quot;??_);_(@_)"/>
    </dxf>
    <dxf>
      <alignment wrapText="1" readingOrder="0"/>
    </dxf>
    <dxf>
      <alignment wrapText="1" readingOrder="0"/>
    </dxf>
    <dxf>
      <numFmt numFmtId="34" formatCode="_(&quot;$&quot;* #,##0.00_);_(&quot;$&quot;* \(#,##0.00\);_(&quot;$&quot;* &quot;-&quot;??_);_(@_)"/>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numFmt numFmtId="34" formatCode="_(&quot;$&quot;* #,##0.00_);_(&quot;$&quot;* \(#,##0.00\);_(&quot;$&quot;* &quot;-&quot;??_);_(@_)"/>
    </dxf>
    <dxf>
      <alignment wrapText="1" readingOrder="0"/>
    </dxf>
    <dxf>
      <alignment wrapText="1" readingOrder="0"/>
    </dxf>
    <dxf>
      <alignment wrapText="1" readingOrder="0"/>
    </dxf>
    <dxf>
      <numFmt numFmtId="34" formatCode="_(&quot;$&quot;* #,##0.00_);_(&quot;$&quot;* \(#,##0.00\);_(&quot;$&quot;* &quot;-&quot;??_);_(@_)"/>
    </dxf>
  </dxfs>
  <tableStyles count="0" defaultTableStyle="TableStyleMedium2" defaultPivotStyle="PivotStyleMedium9"/>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Author" refreshedDate="44357.468390393522" createdVersion="6" refreshedVersion="6" minRefreshableVersion="3" recordCount="1198">
  <cacheSource type="worksheet">
    <worksheetSource ref="A1:BO1612" sheet="data"/>
  </cacheSource>
  <cacheFields count="79">
    <cacheField name="#" numFmtId="0">
      <sharedItems containsString="0" containsBlank="1" containsNumber="1" containsInteger="1" minValue="1" maxValue="97"/>
    </cacheField>
    <cacheField name="Division" numFmtId="0">
      <sharedItems containsBlank="1" count="13">
        <s v="COL1S"/>
        <s v="LS1PS"/>
        <s v="VCBAS"/>
        <s v="COENG"/>
        <s v="CALPF"/>
        <s v="VCRAC"/>
        <s v="VCRAU"/>
        <s v="VPAPF"/>
        <s v="COCHM"/>
        <s v="CO1NR"/>
        <s v="LS1BS"/>
        <s v="VCRMS"/>
        <m/>
      </sharedItems>
    </cacheField>
    <cacheField name="Summary" numFmtId="0">
      <sharedItems containsBlank="1" count="3">
        <s v="Y"/>
        <s v="N"/>
        <m/>
      </sharedItems>
    </cacheField>
    <cacheField name="Shared Drive" numFmtId="0">
      <sharedItems containsBlank="1"/>
    </cacheField>
    <cacheField name="Recharge Unit" numFmtId="0">
      <sharedItems containsBlank="1" count="89">
        <s v="College of Letters &amp; Science Facilities Office"/>
        <s v="College of Letters &amp; Science Refrigeration &amp; Equipment Repair Shop"/>
        <s v="BSL - GCL (Berkeley Seismological Lab)"/>
        <s v="Property Mgmt - Fleet Services"/>
        <s v="Property Mgmt - Moving and Event Services"/>
        <s v="Property Mgmt - Rental Storage Program"/>
        <s v="UC Library Bindery"/>
        <s v="ERSO/Cory Hall Machine Shop"/>
        <s v="Cal Performances"/>
        <s v="Brain Imaging Center"/>
        <s v="Stanley Hall Storeroom"/>
        <s v="V.C. Genomics Sequencing Lab"/>
        <s v="MacroLab Facility"/>
        <s v="Mass Spectrometry Facility"/>
        <s v="NMR (Nuclear Magnetic Resonance Spectrometer)"/>
        <s v="Proteomic Mass Spectrometry (PMS)"/>
        <s v="QB3 Cell and Tissue Analysis Facility (CTAF)"/>
        <s v="Office of Laboratory Animal Care"/>
        <s v="Office of Laboratory Animal Care Research Service"/>
        <s v="Berkeley International Office"/>
        <s v="Mail Services"/>
        <s v="EH&amp;S Radiation Safety Recharge Program"/>
        <s v="EH&amp;S Fire &amp; Life Safety Recharge Program"/>
        <s v="EH&amp;S Chemical Waste Recharge Program"/>
        <s v="Physics"/>
        <s v="Police - Personnel"/>
        <s v="Police - Fingerprinting"/>
        <s v="Facilities Services"/>
        <s v="Chemistry - MicroAnalytical Facility"/>
        <s v="College of Chem R&amp;D Engineering Support Svcs"/>
        <s v="College of Chemistry - Molecular Graphics Facility"/>
        <s v="College of Chemistry X-Ray Crystallography (ChexRay)"/>
        <s v="Pitzer Center Support "/>
        <s v="College of Chemistry NMR Facility"/>
        <s v="College of Chemistry - Liquid Air Plant"/>
        <s v="College of Chemistry - Storeroom purchases"/>
        <s v="Educational Technology Services"/>
        <s v="Richmond Field Station - Coe Dean's Office"/>
        <s v="EECS:IDSG"/>
        <s v="EECS:CUSG"/>
        <s v="Nanolab"/>
        <s v="CNR Biological Imaging Facility"/>
        <s v="Berkeley Forests"/>
        <s v="Oxford Tract Facilities"/>
        <s v="ICP Facility"/>
        <s v="MSF - Center for Stable Isotope Biogeochemistry"/>
        <s v="MCB Storeroom"/>
        <s v="MCB Tissue Culture Facility"/>
        <s v="MCB On-Call Glass Washing Services"/>
        <s v="MCB Fly Food Scientific Facility"/>
        <s v="MCB Media Prep Facility"/>
        <s v="MCB DNA Sequencing Facility"/>
        <s v="Cancer Research Laboratory"/>
        <s v="IST - Voice Mail"/>
        <s v="IST - Cellular Services"/>
        <s v="IST - Platform Consulting"/>
        <s v="IST - Database labor"/>
        <s v="IST - Premise wiring"/>
        <s v="IST - Video Systems"/>
        <s v="IST - Database services"/>
        <s v="IST"/>
        <s v="IST - Platform systems support "/>
        <s v="IST - Storage"/>
        <s v="IST - Virtual machine"/>
        <s v="IST - Back up"/>
        <s v="IST - Colocation"/>
        <s v="IST - DNR"/>
        <s v="Civil and Environmental Engineering"/>
        <s v="Earthquake Engineering Research Center (PEER)"/>
        <s v="High Throughput Screening Center"/>
        <s v="Biomolecular Nanotech Center (BNC)"/>
        <s v="MVZ EGL Sequencing &amp; Storeroom"/>
        <s v="Space Sciences Lab Machine Shop (JBSSL)"/>
        <s v="Space Sciences Lab - Data Services"/>
        <s v="R.B. Gump Research Station"/>
        <s v="Capital Strategies"/>
        <s v="Electron Microscopy Laboratory"/>
        <s v="Earth and Planetary Sciences"/>
        <s v="SSL Specialize Service Facilities"/>
        <s v="CA Institute of Quantitative Biology - IQBBB Cryo EM facility"/>
        <s v="SSL Engineering"/>
        <s v="CITRS Room Rentals"/>
        <s v="Energy Biosciences Institute "/>
        <m/>
        <s v="Police - Alarms - Video - Card Key" u="1"/>
        <s v="MVZ EGL Sequencing" u="1"/>
        <s v="Police - Metal Key" u="1"/>
        <s v="MVZ EGL Storeroom" u="1"/>
        <s v="Mass Spectrometry Facility - Center for Stable Isotope Biogeochemistry" u="1"/>
      </sharedItems>
    </cacheField>
    <cacheField name="Submitted By" numFmtId="0">
      <sharedItems containsBlank="1"/>
    </cacheField>
    <cacheField name="Prepared By" numFmtId="0">
      <sharedItems containsBlank="1"/>
    </cacheField>
    <cacheField name="FY22 Cert. Start Date" numFmtId="0">
      <sharedItems containsNonDate="0" containsDate="1" containsString="0" containsBlank="1" minDate="2021-07-01T00:00:00" maxDate="2021-07-02T00:00:00"/>
    </cacheField>
    <cacheField name="FY22 Cert. End Date" numFmtId="0">
      <sharedItems containsNonDate="0" containsDate="1" containsString="0" containsBlank="1" minDate="2022-06-30T00:00:00" maxDate="2022-07-01T00:00:00"/>
    </cacheField>
    <cacheField name="FY22 Cert. Start Date (Originally Submitted)" numFmtId="0">
      <sharedItems containsNonDate="0" containsDate="1" containsString="0" containsBlank="1" minDate="2021-07-01T00:00:00" maxDate="2021-07-02T00:00:00"/>
    </cacheField>
    <cacheField name="Effective Date" numFmtId="0">
      <sharedItems containsNonDate="0" containsDate="1" containsString="0" containsBlank="1" minDate="2020-03-01T00:00:00" maxDate="2021-07-02T00:00:00"/>
    </cacheField>
    <cacheField name="Description of Service" numFmtId="0">
      <sharedItems containsBlank="1" count="820">
        <m/>
        <s v="Carpentry Labor"/>
        <s v="New - Project Management Fee - Shop Projects"/>
        <s v="Project Management Fee - CP Projects up to 500k"/>
        <s v="Project Management Fee - CP Projects 500k+"/>
        <s v="Shop Labor - Journeyman"/>
        <s v="Shop Labor - Preventive Maintenance"/>
        <s v="Shop Labor - Shop Assistant"/>
        <s v="Material Mark-up"/>
        <s v="Infrastructure Access"/>
        <s v="Usage"/>
        <s v="DMV Registration per vehicle"/>
        <s v="Non-Compliance Fee per vehicle per month"/>
        <s v="Vehicle Compliance Fee per vehicle per month"/>
        <s v="License Plate Replacement per vehicle"/>
        <s v="Boat Registration Renewal"/>
        <s v="Vehicle and/or Fuel Card Processing Fee per card per month"/>
        <s v="New/Replacement Fuel Cards Setup per card"/>
        <s v="New/Replacement Vehicle Rental Card Setup per card"/>
        <s v="Administration/Research  Hourly Rate"/>
        <s v="Vehicle Verification"/>
        <s v="Trailer Registration"/>
        <s v="Admin. Cost - per hour"/>
        <s v="8'x18&quot; Tables"/>
        <s v="6'x18&quot; Tables"/>
        <s v="8'x30&quot; or 6'x30&quot; Tables"/>
        <s v="60&quot; Round Tables"/>
        <s v="Flags"/>
        <s v="Basic Folding Chairs"/>
        <s v="Chalkboards"/>
        <s v="White board"/>
        <s v="Tarps, 12'x80'"/>
        <s v="Tarps, 12'x65'"/>
        <s v="Tarps, 12'x74'"/>
        <s v="Stanchions"/>
        <s v="Easels"/>
        <s v="Stage"/>
        <s v="Cubic Square Foot"/>
        <s v="Cage 15'x12'x8' (1440 cf)"/>
        <s v="Cage 20'x10'x8' (1600 cf)"/>
        <s v="Cage 16'x16'x8' (2048 cf)"/>
        <s v="Cage 16'x15'x8' (1920 cf)"/>
        <s v="Cage 12'x16'x8' (1536 cf)"/>
        <s v="Cage 15'x15'x8' (1800 cf)"/>
        <s v="Cage 12'x12'x8' (1152 cf)"/>
        <s v="Cage 10'x15'x8' (1200 cf)"/>
        <s v="Cage 11'x15'x8' (1320 cf)"/>
        <s v="Pallet Space 4'x'4x4.5' (72 cf)"/>
        <s v="Oversized pallets 4'x4'x9 (60 @ 144 cubic ft each)"/>
        <s v="Hard Case Binding_Buckram"/>
        <s v="Hard Case Binding_Flush case"/>
        <s v="Hard Case Binding_Monograph"/>
        <s v="Hard Case Binding_Mylar"/>
        <s v="Hard Case Binding_Edition binding"/>
        <s v="Hard Case Binding_Pamphlets"/>
        <s v="Hard Case Binding_Thesis binding"/>
        <s v="Archival Enclosures_Phase Boxes"/>
        <s v="Archival Enclosures_Kasemake Boxes"/>
        <s v="Archival Enclosures_Custom Enclosures"/>
        <s v="Printing_Printing from PDF (thesis, reprints)"/>
        <s v="Printing_Preservation photocopy"/>
        <s v="Printing_Reprint with image enhancement"/>
        <s v="Digitization_Flat Sheet Scanning"/>
        <s v="Machine Shop Hourly Rate"/>
        <s v="Zellerbach Hall_Event Fee "/>
        <s v="Zellerbach Hall Auditorium - Multi Event Per Day Venue Use Fee"/>
        <s v="Zellerbach Hall_Additional Graduation Event Fee -each hour above the graduation event fee."/>
        <s v="Zellerbach Playhouse_Event Fee - Full Day"/>
        <s v="Zellerbach Playhouse - Multi Event Per Day Venue Use Fee"/>
        <s v="Zellerbach Playhouse_Additional Graduation Event Fee -each hour above the graduation event fee."/>
        <s v="Wheeler Auditorium_Event Fee - Full Day"/>
        <s v="Wheeler Auditorium_Graduation Event Fee "/>
        <s v="Wheeler Auditorium_Additional Graduation Event Fee -each hour above the graduation event fee."/>
        <s v="Wheeler Auditorium_Portable Sound system - Package 1 "/>
        <s v="Wheeler Auditorium_Portable Sound system - Package 2 "/>
        <s v="Wheeler Auditorium_Portable Sound system - Package 3 "/>
        <s v="Wheeler Auditorium_10K Projector - Large Venue Fulll - HD "/>
        <s v="Hearst Greek Theatre_Event Fee - Full Day"/>
        <s v="Hearst Greek Theatre_Graduation Event Fee"/>
        <s v="Hearst Greek Theatre_Additional Graduation Event Fee -each hour above the graduation event fee."/>
        <s v="Additional Equipment not in inventory"/>
        <s v="Concessions and merchandise sales"/>
        <s v="All other contract services"/>
        <s v="Print Ticket Stock Only, (per event)"/>
        <s v="Full Service Advance Sales"/>
        <s v="Zellerbach Hall Auditorium Ticketing Services"/>
        <s v="Zellerbach Hall Playhouse Ticketing Services"/>
        <s v="Wheeler Hall Auditorium Ticketing Services"/>
        <s v="Greek Theatre Ticketing Services"/>
        <s v="Credit Card Fees"/>
        <s v="Stage Crew Supervisor"/>
        <s v="Stage Crew"/>
        <s v="House Manager"/>
        <s v="Assistant House Manager"/>
        <s v="Ticket Takers/Ushers"/>
        <s v="Front of House Staff"/>
        <s v="Box Office Lead Cashiers"/>
        <s v="Box Office Cashiers"/>
        <s v="Event Coordinator, Non CP Venues"/>
        <s v="Private Event Safety Mgmt "/>
        <s v="Additional Equip Rental "/>
        <s v="Merchandise Sales"/>
        <s v="Metal Detectors"/>
        <s v="Fire Watch (allows silencing of fire alarm)"/>
        <s v="Concessions (Zellerbach Only, can be waived if income exceeds 1500)"/>
        <s v="Catering Fee (All Venues)"/>
        <s v="3T MRI Scanner"/>
        <s v="Storeroom Markup"/>
        <s v="Dry Ice (per 2 lb scoop)"/>
        <s v="Hi-Seq4000 100PER"/>
        <s v="Hi-Seq4000 50SRR"/>
        <s v="Mi-Seq v3 150 cycle"/>
        <s v="Mi-Seq v3 600 cycle"/>
        <s v="Mi-Seq v2 NANO"/>
        <s v="BIOANALYZER_Femto Pulse (mRNA/HMW gDNA)"/>
        <s v="BIOANALYZER_DNA/RNA BioA/FA"/>
        <s v="PacBio_SMRT Lib Prep (10Kb+)"/>
        <s v="PacBio_SMRT Lib Prep (low input)"/>
        <s v="PacBio_SMRT Lib Prep (Ultra low input)"/>
        <s v="PacBio Sequencing Sequel SMRT Cell (20 hour)"/>
        <s v="10x single cell chip"/>
        <s v="10x single cell 3' library gel bead kit v2"/>
        <s v="iTag (full)"/>
        <s v="Biomek mRNA Seq"/>
        <s v="Biomek RNA Seq,RiboZero"/>
        <s v="Biomek Illumina gDNA Prep"/>
        <s v="Human Genome (30x)"/>
        <s v="Human Exome (100x)"/>
        <s v="DNAseq (10gb)"/>
        <s v="10GBNovaSeqData (37M reads)"/>
        <s v="RNAseq (25M reads)"/>
        <s v="qPCR"/>
        <s v="Qubit"/>
        <s v="HOURLY"/>
        <s v="Pippen Prep"/>
        <s v="Bead Clean"/>
        <s v="DNA HMW Extractions"/>
        <s v="DNA extraction (high cost)"/>
        <s v="DNA extraction (low cost)"/>
        <s v="NanoDrop Quantitation"/>
        <s v="New Array GSA v2"/>
        <s v="New Array Meg"/>
        <s v="New Array Omni 2.5"/>
        <s v="New Array EPIC"/>
        <s v="New Array OmniExpressExome"/>
        <s v="NovaSeq SP 100SR/10x"/>
        <s v="NovaSeq SP 100PE"/>
        <s v="NovaSeq SP 150PE"/>
        <s v="NovaSeq SP 250PE"/>
        <s v="NovaSeq S1 100PE"/>
        <s v="NovaSeq S1 150PE"/>
        <s v="NovaSeq S1 100SR/10x"/>
        <s v="Novaseq S4 lane"/>
        <s v="ONT Rapid Prep"/>
        <s v="ONT Flongle Flowcell"/>
        <s v="ONT GrindION Flowcell"/>
        <s v="CGRL Access 2 months (5 users)"/>
        <s v="CGRL Additional Users "/>
        <s v="Consulting"/>
        <s v="96 tubes of competent cells "/>
        <s v="LIC cloning 96 samples"/>
        <s v="LIC Cloning &lt;24 (Per sample)"/>
        <s v="E. coli protein expression testing, 96 samples"/>
        <s v="E. coli expression testing (per sample)"/>
        <s v="40 mg TEV protease"/>
        <s v="2.5 mg Cas9-NLS"/>
        <s v="Protein purification 2L E. coli"/>
        <s v="Hourly Charge"/>
        <s v="Phusion polymerase"/>
        <s v="Master Mixes"/>
        <s v="Plasmid purchase"/>
        <s v="Shipping (dry ice)"/>
        <s v="MALDI"/>
        <s v="High Res GC"/>
        <s v="High Res LC"/>
        <s v="Low Res GC"/>
        <s v="Consulting "/>
        <s v="800MHz &lt;10 hours"/>
        <s v="800MHz 10-24 hours"/>
        <s v="800MHz &gt;24 hours"/>
        <s v="900MHz &lt;10 hours"/>
        <s v="900MHz 10-24 hours"/>
        <s v="900MHz &gt;24 hours"/>
        <s v="Normal Analysis_1D"/>
        <s v="Normal Analysis_2D "/>
        <s v="High Resolution "/>
        <s v="High Resolution with Fractionation"/>
        <s v="Sample Prep_Sample Digest"/>
        <s v="Sample Prep_Additional Digest "/>
        <s v="Sample Prep_Desalt "/>
        <s v="Sample Prep_Enzymatic Digest"/>
        <s v="Hourly Rate 1-50 hrs"/>
        <s v="Hourly Rate 51-125 hrs"/>
        <s v="Hourly Rate 126+ hrs"/>
        <s v="Specialized Equip"/>
        <s v="Incucyte"/>
        <s v="Custom"/>
        <s v="Histology"/>
        <s v="Aquatic Habitat (Large) - PI labor"/>
        <s v="Aquatic Habitat (Medium) - PI labor"/>
        <s v="Aquatic Habitat (Small) - PI labor"/>
        <s v="Bat colony (room) Quarantine"/>
        <s v="Bat colony (room) No food"/>
        <s v="Bat cage small"/>
        <s v="Bat cage regular"/>
        <s v="Chicken (cage)"/>
        <s v="Finches (cage)"/>
        <s v="Finches (aviary)"/>
        <s v="Finch (room)"/>
        <s v="Fish (tank)"/>
        <s v="Fish (tank)-PI labor"/>
        <s v="Frog (xlg tank)"/>
        <s v="Frog (xlg tank)- PI labor"/>
        <s v="Frog (lg tank)"/>
        <s v="Frog (lg tank) -PI labor"/>
        <s v="Frog (med tank)"/>
        <s v="Frog (med Tank)-PI labor"/>
        <s v="Frog (sm tank) "/>
        <s v="Frog (sm Tank)-PI labor"/>
        <s v="Guinea Pig (cage)"/>
        <s v="Guinea Pig Breeding Tub/Cage"/>
        <s v="Hamster (cage 7x11)"/>
        <s v="Hamster (cage 10x19)"/>
        <s v="Hamster BCF3 (cage 7x11)"/>
        <s v="Humming Bird (cage 3'x3')"/>
        <s v="Invertebrate (marine tank)"/>
        <s v="Invertebrate (small cage)"/>
        <s v="Lizard (Xlarge tank)"/>
        <s v="Lizard (Large tank)"/>
        <s v="Lizard (Medium cage)"/>
        <s v="Lizard (Small tank)"/>
        <s v="Mouse wild (cage 7x11)"/>
        <s v="Mouse (cage 7x11)"/>
        <s v="Mouse Barrier (cage 7x11)"/>
        <s v="Mouse (BCF2 cage)"/>
        <s v="Mouse (BCF3 cage)"/>
        <s v="Mouse (OLACBreed) Reactivated"/>
        <s v="Mouse FSBR Pit"/>
        <s v="Mouse Static (7x11)"/>
        <s v="Mouse Wkly Chnge/Thermo (7x11)"/>
        <s v="Primate (animal)"/>
        <s v="Rabbit (cage)"/>
        <s v="Rat (cage)"/>
        <s v="Salamander Aquatic (Large tank)"/>
        <s v="Salamander Aquatic (Small tank)"/>
        <s v="Salamander Terrestrial (Small tank)"/>
        <s v="Starlings (outdoor aviary)"/>
        <s v="Tuco Tuco (animal)-PI labor"/>
        <s v="Anesthesia Machine (mobile) "/>
        <s v="Anesthesia machine - add. hr "/>
        <s v="Anesthetic Gas Scavenging Unit 1st HR "/>
        <s v="Anesthetic Gas Scavenging Unit Add. HR "/>
        <s v="Animal Shipping Processing "/>
        <s v="Bleed "/>
        <s v="Bleed - Guinea Pig "/>
        <s v="Bleed - Rabbit (11-20ml) "/>
        <s v="Bleed - Rabbit (&lt;=10ml) "/>
        <s v="Bleed - Rodent (1-3) "/>
        <s v="Bleed - Rodent (4-5) "/>
        <s v="Box "/>
        <s v="Cesarean section "/>
        <s v="Downdraft Table Use (1st/HR) "/>
        <s v="Downdraft Table Use (add. hrs) "/>
        <s v="Euthanasia-Rabbit "/>
        <s v="Euthanasia-Rodent "/>
        <s v="Gas sterilization (ethylene oxide) "/>
        <s v="Injection Rabbit "/>
        <s v="Injection Rodent "/>
        <s v="OLAC Surgical Suite - Lab Use 1st/HR "/>
        <s v="OLAC Surgical Suite - Lab Use Add. HR "/>
        <s v="OLAC Surgical Suite w/Anesthetist 1st hr "/>
        <s v="OLAC Surgical Suite w/Anesthetist Add. HR "/>
        <s v="Over crowded cage/separated "/>
        <s v="Pre-surgical Preparation "/>
        <s v="Radiograph Print 10x12 "/>
        <s v="Radiograph Print 14x17 "/>
        <s v="Radiograph Print 8x10 "/>
        <s v="Radiograph-Machine "/>
        <s v="Research support Vet (per hour) "/>
        <s v="Reserch Support AHT (Hour) "/>
        <s v="Rodent Anesthesia Assist. "/>
        <s v="Rodent Ear Notch "/>
        <s v="Rodent Ear Notch (Cage) "/>
        <s v="Rodent Quarantine (per 1-10 cages) "/>
        <s v="Single Vascular Catheter "/>
        <s v="Pharmacy/Special Request Processing"/>
        <s v="Surgery-Resource Fee "/>
        <s v="Surgical Pack "/>
        <s v="Term. Bleed Rodent (after 1st) "/>
        <s v="Term. Bleed-Rabbit "/>
        <s v="Term. Bleed-Rodent "/>
        <s v="Total Protein Test (TP) "/>
        <s v="Transfer Service Fee "/>
        <s v="Ultrasound "/>
        <s v="Urinalysis "/>
        <s v="PR Processing"/>
        <s v="J-1 Scholar Services"/>
        <s v="J-1 Extension"/>
        <s v="J-1 Expedite"/>
        <s v="H1B - Academic"/>
        <s v="H1B - Non Academic"/>
        <s v="Summer Sessions"/>
        <s v="J-1 Student Intern"/>
        <s v="TN"/>
        <s v="O-1"/>
        <s v="J Deferral"/>
        <s v="H-1B Extension/Amendment LATE SUBMISSION"/>
        <s v="Outgoing Mail"/>
        <s v="stamp sales single denomination"/>
        <s v="Shredding Service-standard"/>
        <s v="Parcel Pickup-parcel or tub"/>
        <s v="Poster Posting Service"/>
        <s v="Misc. Labor"/>
        <s v="RAM Use fee - class 3  (2)"/>
        <s v="RAM Use fee - class 2  (2)"/>
        <s v="RAM Use fee - class 1  (2)"/>
        <s v="RAM Use fee - On Hold (2)"/>
        <s v="RPM Class 1 Use Fee - Electron Microscopes, very low hazard devices, (3)"/>
        <s v="RPM Class 2 Use Fee   (4)"/>
        <s v="RPM Class 3 Use Fee"/>
        <s v="On-Hold RPM RUA Fee  (5)"/>
        <s v="Non-Routine Survey, fee per survey  (6)"/>
        <s v="Late Dosimetry fee, per late dosimeter"/>
        <s v="Hourly rate for EH&amp;S Technicians for special projects"/>
        <s v="Hourly rate for EH&amp;S Specialists for special projects"/>
        <s v="Hourly rate for EH&amp;S Radiation Safety Officer (RSO)/Assistant RSO"/>
        <s v="FLS Construction Services to Campus Clients *"/>
        <s v="FLS Construction Services to  Campus Affiliates (1)"/>
        <s v="FLS Construction Services to Non-Campus, Non-Affiliated (2)"/>
        <s v="FLS Services to Non-State Supported Facilities/Services, Basic or Special Events - Campus Clients"/>
        <s v="FLS Services to Non-State Supported Facilities/Services, Basic or Special Events - Campus Affiliates (1)"/>
        <s v="FLS Services to Non-State Supported Facilities/Services, Basic or Special Events - Non-Campus, Non-Affiliated (2)"/>
        <s v="1a. Waste stream per item charge (handling charge):"/>
        <s v="1b.Routine chemical waste (Consolidated rate)"/>
        <s v="1b.Controlled substances"/>
        <s v="1b.Medical waste for autoclave  (7)"/>
        <s v="1b.Medical waste for incineration  (7)"/>
        <s v="3. Extraordinary Waste - Cylinders  (8)"/>
        <s v="4. Unknowns (1)"/>
        <s v="5. Hourly Rate for EH&amp;S Technicians for Special Projects (9)"/>
        <s v="6. Hourly Rate for EH&amp;S Specialists for  Special Projects (9)"/>
        <s v="Machine Shop material mark up"/>
        <s v="Police Officer-Straight Time"/>
        <s v="Police Officer-Overtime"/>
        <s v="Police Sergeant-Straight Time"/>
        <s v="Police Sergeant-Overtime"/>
        <s v="Security Patrol Officer (SPO)-Straight Time"/>
        <s v="Security Patrol Officer (SPO)-Overtime"/>
        <s v="Community Service Officer (CSO)-Straight Time"/>
        <s v="Community Service Officer (CSO)-Overtime"/>
        <s v="Police Reports"/>
        <s v="Fingerprinting"/>
        <s v="Alarm_Equip Installation, Repair or Maintenance"/>
        <s v="Alarm_Base Service"/>
        <s v="Alarm_Zone Service"/>
        <s v="Card Key Access Systems:_Installation, Repair and Maintenance"/>
        <s v="Without unlock or alarms:_Sensor"/>
        <s v="Without unlock or alarms:_Clearance Code"/>
        <s v="Without unlock or alarms:_Elevator"/>
        <s v="With either unlock or alarm:_Sensor"/>
        <s v="With either unlock or alarm:_Clearance Code"/>
        <s v="With either unlock or alarm:_Elevator"/>
        <s v="With both unlock and alarm:_Sensor"/>
        <s v="With both unlock and alarm:_Clearance Code"/>
        <s v="With both unlock and alarm:_Elevator"/>
        <s v="CHN Analysis"/>
        <s v="CHNS with sulfur"/>
        <s v="CHNA air sensitive"/>
        <s v="ICP"/>
        <s v="FlashSmart CHNS analyzer"/>
        <s v="Chemistry Shops Labor"/>
        <s v="Materials"/>
        <s v="Graphics Consulting (hour)"/>
        <s v="Disk Usage (Gb / month)"/>
        <s v="Linux Time (hour)"/>
        <s v="Poster Printing (sq.ft.)"/>
        <s v="X-ray diffraction - Service Structure"/>
        <s v="Rigaku (&lt;4 hr)"/>
        <s v="Rigaku (&gt;4 hr)"/>
        <s v="Exam only "/>
        <s v="PXRD Instrument Time (per hour)"/>
        <s v="Pitzer Center Support (per hour)"/>
        <s v="Low Field Instruments On Hour - AV300, AVB400, AVQ400"/>
        <s v="Low Field Instruments Off Hour - AV300, AVB400, AVQ400"/>
        <s v="High Field Instruments On Hour - AV500, AV600, AV700"/>
        <s v="High Field Instruments Off Hour - AV500, AV600, AV700"/>
        <s v="Auto-500 On-Hour"/>
        <s v="Auto-500 Off-Hour"/>
        <s v="ssNMR On-Hour"/>
        <s v="ssNMR Off-Hour"/>
        <s v="Liquid Helium ($ / liter) for FY21 / mark up for FY22"/>
        <s v="Helium Dewar cool-down ($ / dewar) for FY21 / mark up for FY22"/>
        <s v="Helium Recovery Credit ($ / liter) for FY21 / credit off supplier price for FY22"/>
        <s v="Gaseous Nitrogen ($ / net cu ft) for FY21 / mark up for FY22"/>
        <s v="Liquid Nitrogen ($ / liter) for FY21 / mark up for FY22"/>
        <s v="Bulk Nitrogen ($ / liter) for FY21 / mark up for FY22"/>
        <s v="Storeroom purchases"/>
        <s v="Dry Ice"/>
        <s v="Labor_AV Project Management"/>
        <s v="Labor_Engineering Tech*"/>
        <s v="Labor_Student Assistant"/>
        <s v="Labor_Events Technology Specialist*"/>
        <s v="Labor_Events Coordination"/>
        <s v="Labor_Editing"/>
        <s v="Labor_Producer"/>
        <s v="Equipment for Checkout_Data/Video Projector (a.k.a. LCD/DLP Projector)"/>
        <s v="Equipment for Checkout_Data/Video Projector Cart (a.k.a. VCR or DVD w/ LCD/Data Projector)"/>
        <s v="Equipment for Checkout_Blu Ray Projector Cart"/>
        <s v="Equipment for Checkout_Document Camera"/>
        <s v="Equipment for Checkout_Multi-Standard VCR/DVD Playback Deck"/>
        <s v="Equipment for Checkout_Screen"/>
        <s v="Events Support Equipment _Electric Vehicle (per trip)"/>
        <s v="Events Support Equipment _Digital Video Playback/Record Deck (1/2 day)"/>
        <s v="Events Support Equipment _Digital Video Playback/Record Deck (day)"/>
        <s v="Events Support Equipment _Large Portable PA Speaker with Stand (Day)"/>
        <s v="Events Support Equipment _Small or Med Portable PA Speaker with Stand (day)"/>
        <s v="Events Support Equipment _Recorder: MP3 (Day)"/>
        <s v="Events Support Equipment _3-4 Channel Audio Mixer (1/2 day)"/>
        <s v="Events Support Equipment _3-4 Channel Audio Mixer (day)"/>
        <s v="Events Support Equipment _4 Channel Audio Mixer-auto (1/2 day)"/>
        <s v="Events Support Equipment _4 Channel Audio Mixer-auto (day)"/>
        <s v="Events Support Equipment _6 Channel Mixer (1/2 day)"/>
        <s v="Events Support Equipment _6 Channel Mixer (day)"/>
        <s v="Events Support Equipment _8 Channel Digital Mixer (1/2 day)"/>
        <s v="Events Support Equipment _8 Channel Digital Mixer (day)"/>
        <s v="Events Support Equipment _10 Channel Mixer (1/2 day)"/>
        <s v="Events Support Equipment _10 Channel Mixer (day)"/>
        <s v="Events Support Equipment _16 Channel Mixer (day)"/>
        <s v="Events Support Equipment _Passive Mic Splitter (1/2 day)"/>
        <s v="Events Support Equipment _Passive Mic Splitter (day)"/>
        <s v="Events Support Equipment _Lighting Kit (1/2 day)"/>
        <s v="Events Support Equipment _Lighting Kit (day)"/>
        <s v="Events Support Equipment _Uplight Kit (day)"/>
        <s v="Events Support Equipment _Audio Press Pool (1/2 day)"/>
        <s v="Events Support Equipment _Audio Press Pool (day)"/>
        <s v="Events Support Equipment _Wireless Microphone &amp; Receiver (1/2 day)"/>
        <s v="Events Support Equipment _Wireless Microphone &amp; Receiver (day)"/>
        <s v="Events Support Equipment _Wireless Quad Mic &amp; Receiver (1/2 day)"/>
        <s v="Events Support Equipment _Wireless Quad Mic &amp; Receiver (day)"/>
        <s v="Events Support Equipment _Laptop-PC or Mac (day)"/>
        <s v="Events Support Equipment _CD Player (flat)"/>
        <s v="Events Support Equipment _Computer Speaker (flat)"/>
        <s v="Events Support Equipment _Headset Microphone &amp; wireless kit (flat)"/>
        <s v="Events Support Equipment _iPod Music Player (flat)"/>
        <s v="Events Support Equipment _Wired Instrument Microphone (flat)"/>
        <s v="Events Support Equipment _Wired Microphone (flat)"/>
        <s v="Events Support Equipment _Blu-ray Player (flat)"/>
        <s v="Events Support Equipment _Data Projector-4-5K (1/2 day)"/>
        <s v="Events Support Equipment _Data Projector-4-5K (day)"/>
        <s v="Events Support Equipment _Data Projector-Short Throw 6.5K (day)"/>
        <s v="Events Support Equipment _Laser Pointer (flat)"/>
        <s v="Events Support Equipment _Monitor Plasma-42&quot;-55&quot; (flat)"/>
        <s v="Events Support Equipment _Monitor 23&quot; (flat)"/>
        <s v="Events Support Equipment _Screen-6' (flat)"/>
        <s v="Events Support Equipment _Screen-7.5x10' + Techs (1/2 day)"/>
        <s v="Events Support Equipment _Screen-7.5x10' + Techs (day)"/>
        <s v="Events Support Equipment _Screen-8' (flat)"/>
        <s v="Events Support Equipment _Wireless PowerPoint Remote (flat)"/>
        <s v="Events Support Equipment _Logitech Video conference Camera (day)"/>
        <s v="Events Support Equipment _HD Camera-Basic (1/2 day)"/>
        <s v="Events Support Equipment _HD Camera-Basic (day)"/>
        <s v="Events Support Equipment _Spider Pod (1/2 day)"/>
        <s v="Events Support Equipment _Spider Pod (day)"/>
        <s v="Events Support Equipment _VGA Simple Switcher (flat)"/>
        <s v="Events Support Equipment _Switcher 8 channel"/>
        <s v="Events Support Equipment _Switcher 4-8 channel"/>
        <s v="Events Support Equipment _Video Scaler (1/2 day)"/>
        <s v="Events Support Equipment _Video Scaler (day)"/>
        <s v="Video Scan Converter - HD"/>
        <s v="Zoom Webinar Account"/>
        <s v="Digital Video Processing_Webcast Distribution Package (0-1 Hr Program)"/>
        <s v="Digital Video Processing_Webcast Distribution Package (1-2 Hr Program)"/>
        <s v="Digital Video Processing_Webcast Distribution Package (2-3 Hr Program)"/>
        <s v="Onsite Video Production Packages_Camera Package (1/2 day)"/>
        <s v="Onsite Video Production Packages_Camera Package (day)"/>
        <s v="Onsite Video Production Packages_PowerPoint Capture (1/2 day)"/>
        <s v="Onsite Video Production Packages_PowerPoint Capture (day)"/>
        <s v="Onsite Video Production Packages_Live Streaming Package + Set Up (1/2 day)"/>
        <s v="Onsite Video Production Packages_Live Streaming Package + Setup (day)"/>
        <s v="Onsite Video Production Packages_Live Switcher Package (1/2 day)"/>
        <s v="Onsite Video Production Packages_Live Switcher Package (day)"/>
        <s v="Berkeley Video _C300 Camera Package"/>
        <s v="Berkeley Video _4K Camera Package"/>
        <s v="Berkeley Video _Field Audio Package"/>
        <s v="Berkeley Video _Production lights/grip"/>
        <s v="Berkeley Video _Furniture (2 interview chairs)"/>
        <s v="Berkeley Video _Furniture (oak table and chairs ) "/>
        <s v="Berkeley Video _Teleprompter"/>
        <s v="Berkeley Video _Basic Video Animation Package (hour)"/>
        <s v="Berkeley Video _Basic Video Animation Package (day)"/>
        <s v="Berkeley Video _Post Production Editing (hour)"/>
        <s v="Berkeley Video _Post Production Editing (day)"/>
        <s v="Berkeley Video _Content Licensing: 1-3 minute film"/>
        <s v="Berkeley Video _Content Licensing: 3-5 minute film"/>
        <s v="Regular Time_Elevator Maintenance"/>
        <s v="Regular Time_Electro-Mechanical Trades"/>
        <s v="Regular Time_Structural Trades                         "/>
        <s v="Regular Time_Facilities Support Group  "/>
        <s v="Regular Time_Engineering Services "/>
        <s v="Regular Time_Electronic Techs "/>
        <s v="Regular Time_Grounds Services                     "/>
        <s v="Regular Time_Campus Recycling / Refuse Services"/>
        <s v="Regular Time_Pest Management            "/>
        <s v="Regular Time_Custodial Services           "/>
        <s v="Regular Time_Call Business Center"/>
        <s v="Regular Time_Key Cutting                                                "/>
        <s v="Inspection Services hourly"/>
        <s v="Inspection Services Fee_Project budget $0 - $35,000"/>
        <s v="Inspection Services Fee_Project budget $35,001 - $10,000,000"/>
        <s v="Inspection Services Fee_Project budget $10,000,001 - $50,000,000"/>
        <s v="Inspection Services Fee_Project budget $50,000,001 and over"/>
        <s v="Skilled Crafts"/>
        <s v="Custodian/Laborer"/>
        <s v="ACCOUNT SUPPORT, SOFTWARE, LICENSES, ETC._CIF - Full"/>
        <s v="ACCOUNT SUPPORT, SOFTWARE, LICENSES, ETC._CIF - Limited"/>
        <s v="NETWORKING INFRASTRUCTURE_ICF - Full"/>
        <s v="NETWORKING INFRASTRUCTURE_ICF - Limited"/>
        <s v="BASE STORAGE INFRASTRUCTURE_SIF - Full"/>
        <s v="BASE STORAGE INFRASTRUCTURE_SIF - Limited"/>
        <s v="BASE STORAGE INFRASTRUCTURE_Disk Storage"/>
        <s v="BASE STORAGE INFRASTRUCTURE_Disk Archive (quarterly backup/no snapshots)"/>
        <s v="Desktop Contract"/>
        <s v="Server Contract"/>
        <s v="Virtual Server Contract"/>
        <s v="Printer Contract"/>
        <s v="T&amp;M"/>
        <s v="Access Fee"/>
        <s v="General Rate"/>
        <s v="Tier 2 Special Equipment"/>
        <s v="Tier 2 Special Equip Volume Rate"/>
        <s v="Tier 1 Equipment Rate"/>
        <s v="Tier 3 Equipment Rate"/>
        <s v="Tier 3 Volume Rate"/>
        <s v="Staff Services"/>
        <s v="Mark-up Rate"/>
        <s v="UC User_Instrument Usage/hr:_AxioImager microscopes (2)"/>
        <s v="UC User_Instrument Usage/hr:_AxioObserver Z1 inverted microscope"/>
        <s v="UC User_Instrument Usage/hr:_Delta Vision"/>
        <s v="UC User_Instrument Usage/hr:_Zeiss Elyra"/>
        <s v="UC User_Instrument Usage/hr:_IVIS in vivo imager"/>
        <s v="UC User_Instrument Usage/hr:_Leica Cryo"/>
        <s v="UC User_Instrument Usage/hr:_Leica Microtome RM2255"/>
        <s v="UC User_Instrument Usage/hr:_LSM710 Confocal Microscope"/>
        <s v="UC User_Instrument Usage/hr:_Lumar"/>
        <s v="UC User_Instrument Usage/hr:_Leica Spinning Disk"/>
        <s v="UC User_Training on:_Microscopy/microtechnique/general services hourly rate"/>
        <s v="UC Consulting on:_Microscopy/microtechnique/consult &gt;30min (hr)"/>
        <s v="UC User_Instrument Usage/hr:_LSM880 Confocal Microscope"/>
        <s v="Research Use - Monthly HQ &amp; Staff House"/>
        <s v="Research Use - Monthly A-Frame"/>
        <s v="Research Use - Monthly Entymology, Bunk House &amp; Basement"/>
        <s v="Research Use - Monthly Trapper Cabins &amp; Guest House"/>
        <s v="Instructional Use - Lodging"/>
        <s v="Instructional Use - Meeting House / Kitchen"/>
        <s v="Conference Use - Lodging Houses"/>
        <s v="Conference Use - Vaux Center w. Meeting House"/>
        <s v="Conference Use - Meeting House"/>
        <s v="Meals"/>
        <s v="Research Labor Support"/>
        <s v="North Greenhouse Facility_per sq.ft. per week"/>
        <s v="South Greenhouse Facility_per sq.ft. per week"/>
        <s v="Insectary Greenhouse_per sq.ft. per week"/>
        <s v="Growth chamber_per sq.ft. per week"/>
        <s v="Lath house and outback_per sq.ft. per week"/>
        <s v="Light_per sq.ft. per week"/>
        <s v="Pest control_per sq.ft. per week"/>
        <s v="Planting/General Services_Hourly"/>
        <s v="Field: irrigation (water usage)_100 linear ft/month"/>
        <s v="Field: supplies &amp; expenses_100 linear ft/month"/>
        <s v="Field services_hourly"/>
        <s v="Super soil_bag"/>
        <s v="Metro mix soil in bag_bag"/>
        <s v="Metro mix soil in flat_flat"/>
        <s v="Metro mix soil 838 in bag"/>
        <s v="Metro mix soil 838 in flat"/>
        <s v="Sunshine mix soil #1&amp;4 in bag_bag"/>
        <s v="Sunshine mix soil #1&amp;4 in flat_flat"/>
        <s v="2&quot; pot (new pot only)_each"/>
        <s v="4&quot; pot (new pot only)_each"/>
        <s v="Label (new label only)_each"/>
        <s v="8 packs-6 cells (new 8 packs only)_each"/>
        <s v="recycled pot, flat and dome_each"/>
        <s v="Label  "/>
        <s v="ICP Facility: Initial training (first 2 hrs)"/>
        <s v="ICP Facility: Hourly usage"/>
        <s v="NC"/>
        <s v="NC Special (Difficult Samples)"/>
        <s v="NCS"/>
        <s v="NCS (Difficult Samples)"/>
        <s v="Organic Oxygen (18O Solid)"/>
        <s v="Oxygen (water by IRMS)"/>
        <s v="Hydrogen (water by IRMS)"/>
        <s v="Hydrogen Special (water by IRMS)"/>
        <s v="Hydrogen (Solid Samples)"/>
        <s v="Hydrogen and Oxygen (Water by Laser)"/>
        <s v="Hydrogen and Oxygen (Solid Samples)"/>
        <s v="Carbonates"/>
        <s v="Sulfur Isotopic Analysis"/>
        <s v="Trace Gases-N2"/>
        <s v="Trace Gases-Co2"/>
        <s v="Triple Oxygen by laser"/>
        <s v="MCB Storeroom_Material Mark-up"/>
        <s v="Hourly Labor Rate"/>
        <s v="MCB On-Call GWS_Hourly labor rate"/>
        <s v="Fly Food - per liter"/>
        <s v="Fly Food Materials mark-up"/>
        <s v="Media Set-up Rates:_Media: Orders from 1-4 liters"/>
        <s v="Media Set-up Rates:_Media: Orders from 5-7 liters"/>
        <s v="Media Set-up Rates:_Media:Orders from 8-10 liters"/>
        <s v="Media Set-up Rates:_Media: Add'l 1-4 liter increments"/>
        <s v="Media Set-up Rates:_Media: Add'l 5-7 liter increments"/>
        <s v="Media Set-up Rates:_Media: Add'l 8-10 liter increments"/>
        <s v="Media Set-up Rates:_Solutions: Orders up to 5 liters"/>
        <s v="Media Set-up Rates:_Solutions: Add'l 5 liter increments "/>
        <s v="Dispensing Rates:_Media: 100 mm plates"/>
        <s v="Dispensing Rates:_Media: 60 mm plates "/>
        <s v="Dispensing Rates:_Media: 150 mm plates "/>
        <s v="Dispensing Rates:_Media: stabs "/>
        <s v="Dispensing Rates:_Solutions: 100 &amp; 500 ml bottles"/>
        <s v="Dispensing Rates:_Solutions: 1 liter flasks"/>
        <s v="DNA per sequence"/>
        <s v="DNA per genotype"/>
        <s v="PCR cleanup by plate"/>
        <s v="CFX96 PCR"/>
        <s v="Cell line authentication"/>
        <s v="DNA Quantification"/>
        <s v="DNA Quantification - Qubit "/>
        <s v="PCR Cleanup by Tube"/>
        <s v="QX200"/>
        <s v="Plasmid Prep"/>
        <s v="Hourly Consultation rate"/>
        <s v="PCR Cleanup Beads"/>
        <s v="Sanger Sequencing Reaction Cleanup Beads"/>
        <s v="Flow Cytometry Facility_Aria Fusion Sorter (pka Dako_Cytomation Mo Flo Sorter)"/>
        <s v="Flow Cytometry Facility_LSR Fortess &amp; X20 (pka BD Biosciences LSR II)"/>
        <s v="Flow Cytometry Facility_BD Biosciences Influx Sorter (pda Cytopeia Influx Sorter)"/>
        <s v="Flow Cytometry Facility_HHMI Aria Fusion Sorter"/>
        <s v="Gene Targeting Facility_Pronuclear injection to generate transgenic mice"/>
        <s v="Gene Targeting Facility_Cytoplasmic injection of Cas9 mRNA/sgRNA "/>
        <s v="Gene Targeting Facility_Preparation of Cas9 mRNA and one sgRNA "/>
        <s v="Gene Targeting Facility_Injection of ES cells into blastocysts "/>
        <s v="Gene Targeting Facility_Sperm Cryopreservation"/>
        <s v="Imaging Facility_Zeiss LightSheet Z1"/>
        <s v="Imaging Facility_Zeiss LightSheet Z1_Overnight and weekends "/>
        <s v="Imaging Facility_Zeiss AxioZoom Fluorescent Stereoscope"/>
        <s v="Imaging Facility_Zeiss LSM 710 AxioObserver"/>
        <s v="Imaging Facility_Zeiss LSM 710 AxioObserver_Overnight and weekends "/>
        <s v="Imaging Facility_Zeiss LSM 780 NLO AxioExaminer"/>
        <s v="Imaging Facility_Andor/Nikon Spinning Disk"/>
        <s v="Imaging Facility_Andor/Nikon Spinning Disk_Overnight and weekends "/>
        <s v="Imaging Facility_Zeiss LSM 510 NLO AxioVert with FLIM"/>
        <s v="Imaging Facility_Zeiss 980 (K)"/>
        <s v="Imaging Facility_Zeiss Axio Scan Z1"/>
        <s v="Imaging Facility_3i Upright SDC with SLM"/>
        <s v="Imaging Facility_3i Sutter in Vivo SLM"/>
        <s v="Imaging Facility_Nikon Wide Field"/>
        <s v="Imaging Facility_Zeiss 2 Photon Deep Peek (DeepPeek)"/>
        <s v="Imaging Facility_Zeiss LSM-880-NLO airy Scan"/>
        <s v="Imaging Facility_Zeiss LSM-880--NLO-OPO"/>
        <s v="Imaging Facility_Zeiss LightSheet for CLARITY"/>
        <s v="Imaging Facility_Zeiss LightSheet for CLARITY_Overnight and Weekends"/>
        <s v="Imaging Facility_Bitplane Imaris Software"/>
        <s v="Imaging Facility_Training Fee for all instruments"/>
        <s v="Imaging Facility_Consultation Fee"/>
        <s v="IST: Telecommunications Services_Voice Services_Lines and Features_   Standard lines with features "/>
        <s v="IST: Telecommunications Services_Voice Services_Lines and Features_   Standard lines without features "/>
        <s v="IST: Telecommunications Services_Cellular Service &amp; Usage"/>
        <s v="IST: Enterprise Data_System Administration from DBA_System Administration from DBA"/>
        <s v="IST: Enterprise Data_System Administration from DBA_   System Administration DBA extended support pkg"/>
        <s v="IST: Telecommunications Services_Premise Wiring_   Premise wiring (per drop)"/>
        <s v="IST: Software Distribution Software Resale"/>
        <s v="Video Systems_Installation, Repair and Maintenance"/>
        <s v="Video Systems_Video system per DVR"/>
        <s v="Video Systems_Video system per Camera"/>
        <s v="IST: Enterprise Data_System Administration from DBA_   Additional Storage with Backups (5gig)"/>
        <s v="IST: Enterprise Data_Database Services_   SQL Server Service"/>
        <s v="IST: Enterprise Data_Database Services_   SQL Server - Add on for Dedicated instance"/>
        <s v="IST: Enterprise Data_Database Services_   SQL Server - Add on , Production Support for dedicated instance"/>
        <s v="IST: Enterprise Data_Database Services_   Oracle Service"/>
        <s v="IST: Enterprise Data_Database Services_   Oracle - Add on for dedicated instance"/>
        <s v="IST: Enterprise Data_Database Services_   Oracle - Add on for dedicated VM"/>
        <s v="IST: Platforms Infrastructure Services_   Platform Services System Adm"/>
        <s v="IST: Platforms Infrastructure Services_   Platform Services System Support Standard"/>
        <s v="IST: Platforms Infrastructure Services_   Platform Services System Support Extended"/>
        <s v="IST: Platforms Infrastructure Services_Storage rates_   Performance Tier"/>
        <s v="IST: Platforms Infrastructure Services_Storage rates_   Utility Tier"/>
        <s v="IST: Platforms Infrastructure Services_Cloud Computing VPS_   VM ESX Host"/>
        <s v="IST: Platforms Infrastructure Services_Cloud Computing VPS_   VM Base (incl 1vCPU and 1 GB RAM)"/>
        <s v="IST: Platforms Infrastructure Services_Cloud Computing VPS_   VM Additional RAM"/>
        <s v="IST: Platforms Infrastructure Services_Cloud Computing VPS_   VM Additional vCPU"/>
        <s v="IST: Platforms Infrastructure Services_Cloud Computing VPS_   VM Performance Tier storage"/>
        <s v="IST: Platforms Infrastructure Services_Cloud Computing VPS_   VM Utility Tier Storage"/>
        <s v="IST: Platforms Infrastructure Services_UC BACKUP"/>
        <s v="IST: Platforms Infrastructure Services_Colocation campus Data Center hosting "/>
        <s v="IST: Telecommunications Services_DNR"/>
        <s v="IST: Telecommunications Services_Wi-Fi Expansion"/>
        <s v="Structures Lab"/>
        <s v="Concrete Shop - Electronics and Mechanics Shop"/>
        <s v="Shaking Table"/>
        <s v="Data Acquisition Control System"/>
        <s v="Hydraulic Controller"/>
        <s v="MTS 4-Channel Controller"/>
        <s v="R&amp;D Engineer (Lab Project Director)"/>
        <s v="R&amp;D Engineer (Post-Doc)"/>
        <s v="Lab Technician"/>
        <s v="4000 Kip Load Frame"/>
        <s v="&lt; 200 Kip Static Actuator"/>
        <s v="&gt; 200 kip Static Actuator"/>
        <s v="&lt; 200 Kip Dynamic Actuator"/>
        <s v="&gt; 200 kip Dynamic Actuator"/>
        <s v="Opera Phenix"/>
        <s v="Envision per hour"/>
        <s v="Thermo CombiDrop per hour"/>
        <s v="V11 Bravo"/>
        <s v="Washer"/>
        <s v="BioMek"/>
        <s v="Materials Mark-up"/>
        <s v="CRISPR sub library aliquot"/>
        <s v="LentiViral Packaging"/>
        <s v="Genomic Purification"/>
        <s v="Custom Hourly"/>
        <s v="Screening Weekly"/>
        <s v="Analysis Access"/>
        <s v="Halo Platform"/>
        <s v="Photolithography"/>
        <s v="Zeiss"/>
        <s v="PHI XPS"/>
        <s v="FIB"/>
        <s v="Sequencer"/>
        <s v="Training"/>
        <s v="Hourly Rate"/>
        <s v="GB Datalab Backups (JBRDB)"/>
        <s v="Accounts"/>
        <s v="Tier 1:  Single User Desktop"/>
        <s v="Tier 2:  Workgroup Servers"/>
        <s v="Tier 3:  Large Servers"/>
        <s v="Direct Attached Storage "/>
        <s v="Tier 1 Storage  "/>
        <s v="Tier 2 Storage "/>
        <s v="Full Usage (person/day)"/>
        <s v="Day Usage (person/day)"/>
        <s v="Passthrough Markup"/>
        <s v="Catering"/>
        <s v="2/3rds Catering"/>
        <s v="Boat Driver (3 hr min)"/>
        <s v="Group Surcharge"/>
        <s v="Project Management Fee_Project budget $0 - $35,000"/>
        <s v="Project Management Fee_Project budget $35,001 - $500,000"/>
        <s v="Project Management Fee_Project budget $500,001 - $1,000,000"/>
        <s v="Project Management Fee_Project budget $1,000,001 - $5,000,000"/>
        <s v="Project Management Fee_Project budget $5,000,001 - $10,000,000"/>
        <s v="Project Management Fee_Project budget $10,000,001 - $25,000,000"/>
        <s v="Project Management Fee_Project budget $25,000,001 -$50,000,000"/>
        <s v="Project Management Fee_Project budget $50,000,001 - $200,000,000"/>
        <s v="Project Management Fee_Project budget $200,000,001 and over"/>
        <s v="Gateway Estimate"/>
        <s v="Mini Projects Program"/>
        <s v="AVC Hourly Rate"/>
        <s v="Campus Architect/Director Hourly Rate"/>
        <s v="Project Manager/Planner Hourly Rate"/>
        <s v="Construction Manager Hourly Rate"/>
        <s v="Contract Administrator/Project Accountant/Project Management Assistant"/>
        <s v="Beam Time"/>
        <s v="Critical Point Drying"/>
        <s v="Vacuum Evaporator"/>
        <s v="High Pressure Freezer"/>
        <s v="Freeze Substitution"/>
        <s v="Sputter coating"/>
        <s v="Microtome"/>
        <s v="Plunge Freezer"/>
        <s v="Fee-for-service charges (hourly)"/>
        <s v="Scanning Electron Microscope - Machine Use"/>
        <s v="SEM - Machine w/ Assistance"/>
        <s v="Petrographic -Machine Use"/>
        <s v="Petrographic -Machine Use w/ Assistance"/>
        <s v="X-Ray Diffraction Lab (XRD) - Machine Use"/>
        <s v="XRD - Machine w/ Assistance"/>
        <s v="Rock Crushing Lab - Independent"/>
        <s v="Rocking Crushing Lab - w/Assistance"/>
        <s v="Specialty Lab"/>
        <s v="Snout 2 and Bayside"/>
        <s v="Snout 1"/>
        <s v="Bertha"/>
        <s v="B20 and small calibration"/>
        <s v="Jeffrey"/>
        <s v="JDEM"/>
        <s v="New Calibration"/>
        <s v="B20L Clean Room (10K)"/>
        <s v="B20 Small and Silver 320 Clean Rooms"/>
        <s v="Addition 125 Clean Room"/>
        <s v="Potting and Bake Out Ovens"/>
        <s v="Flight Bake Out Oven"/>
        <s v="Vibration Table"/>
        <s v="Faraday Room"/>
        <s v="Hi Bay"/>
        <s v="CryoEM - Krios"/>
        <s v="CryoEM - Artica"/>
        <s v="CryoEM - Artica Weekends (Fri-Sun)"/>
        <s v="Labor"/>
        <s v=" Room 238 (0 - 4 Hours) "/>
        <s v=" Room 238  (  All Day) "/>
        <s v=" Room 240 (  0 - 4 Hours) "/>
        <s v=" Room 240 (  All Day) "/>
        <s v=" Room 242 (  0 - 4 Hours) "/>
        <s v=" Room 242 (  All Day) "/>
        <s v=" Room 250 (  0 - 4 Hours) "/>
        <s v=" Room 250 (  All Day) "/>
        <s v=" Room 300 (  0 - 4 Hours) "/>
        <s v=" Room 300 (  All Day) "/>
        <s v=" Room 310 (  0 - 4 Hours) "/>
        <s v=" Room 310 (  All Day) "/>
        <s v=" Room 630 (  0 - 4 Hours) "/>
        <s v=" Room 630 (  All Day) "/>
        <s v="Special Services"/>
        <s v="Floor Centrifuge"/>
        <s v="Microscope/Micro-balance/FTIR"/>
        <s v="HPLC/IC/FPLC"/>
        <s v="LC/GC-MS"/>
        <s v="Lyophilizer/Chamber/Rotovap"/>
        <s v="Fermentor"/>
      </sharedItems>
    </cacheField>
    <cacheField name="Unit of Measure" numFmtId="0">
      <sharedItems containsBlank="1" count="94">
        <m/>
        <s v="$/hour"/>
        <s v="% fee"/>
        <s v="% mark up"/>
        <s v="$/PI"/>
        <s v="$/account"/>
        <s v="$/vehicle"/>
        <s v="$/vehicle/month"/>
        <s v="$/renewal"/>
        <s v="$/card/month"/>
        <s v="$/card"/>
        <s v="$/each"/>
        <s v="$/CF"/>
        <s v="$/month"/>
        <s v="$/day"/>
        <s v="$/event"/>
        <s v="% of gross sales plus cashier"/>
        <s v="$/ticket"/>
        <s v="cost"/>
        <s v="15% of gross"/>
        <s v="$ per unit per day"/>
        <s v="hr (3hr min)"/>
        <s v="min per event"/>
        <s v="$/2 lb scoop"/>
        <s v="$/lane"/>
        <s v="$/sample"/>
        <s v="$/run"/>
        <s v="$/2 months"/>
        <s v="per denomination"/>
        <s v="$/box"/>
        <s v="$/parcel or tub"/>
        <s v="$/posting"/>
        <s v="$/survey"/>
        <s v="$/late dosimeter"/>
        <s v="$/item"/>
        <s v="$/lb"/>
        <s v="$ mark up/item over cost"/>
        <s v="$/GB/month"/>
        <s v="$/sqf"/>
        <s v="$/analysis"/>
        <s v="$/structure"/>
        <s v="$/minute"/>
        <s v="mark up"/>
        <s v="% credit off supplier price"/>
        <s v="lb"/>
        <s v="$/trip"/>
        <s v="$/half day"/>
        <s v="$/key"/>
        <s v="% of project budget"/>
        <s v="accounts * 12"/>
        <s v="$/GB"/>
        <s v="$/contract"/>
        <s v="monthly"/>
        <s v="bed nights"/>
        <s v="days"/>
        <s v="hours"/>
        <s v="$/sf/week"/>
        <s v="$/100 linear ft/month"/>
        <s v="$/liter"/>
        <s v="$/sequence"/>
        <s v="$/genotype"/>
        <s v="$/plate"/>
        <s v="$/Bottle"/>
        <s v="$/line/month"/>
        <s v="Cost/passthrough  "/>
        <s v="$/drop"/>
        <s v="$/annl"/>
        <s v="$/5GB of additional storage/month"/>
        <s v="$/application/month"/>
        <s v="$/instance/month"/>
        <s v="$/VM/month"/>
        <s v="$/pkg/month"/>
        <s v="$/GB/month "/>
        <s v="$/ESX Host/month"/>
        <s v="$/VM Base/month"/>
        <s v="$/1GB RAM/month"/>
        <s v="$/vCPU/month"/>
        <s v="$/rack unit/month"/>
        <s v="Headcount"/>
        <s v="$/channel/hour"/>
        <s v="$/weekly"/>
        <s v="$/terabyte"/>
        <s v="$/person/day"/>
        <s v="$ per day"/>
        <s v="$5,200 + 12% of the project budget over $35,000"/>
        <s v="$61,000 + 10% of the project budget over $500,000"/>
        <s v="$111,000 + 8% of the project budget over $1,000,000"/>
        <s v="$431,000 + 7% of the project budget over $5,000,000"/>
        <s v="$781,000 + 6% of the project budget over $10,000,000"/>
        <s v="$1,681,000 + 5% of the project budget over $25,000,000"/>
        <s v="$2,931,000 + 2% of the project budget over $50,000,000"/>
        <s v="$5,931,000 + 0.9% of the project budget over $200,000,000"/>
        <s v="% of Contract Value"/>
        <s v="Daily"/>
      </sharedItems>
    </cacheField>
    <cacheField name="Prior Period Approved Rates (FY16)" numFmtId="0">
      <sharedItems containsBlank="1" containsMixedTypes="1" containsNumber="1" minValue="-8.3000000000000007" maxValue="6630"/>
    </cacheField>
    <cacheField name="Current Period Proposed Rates (FY17)" numFmtId="0">
      <sharedItems containsBlank="1" containsMixedTypes="1" containsNumber="1" minValue="-6.3" maxValue="7070"/>
    </cacheField>
    <cacheField name="Prior Period Approved Rates (FY17)" numFmtId="0">
      <sharedItems containsBlank="1" containsMixedTypes="1" containsNumber="1" minValue="-6.3" maxValue="7070"/>
    </cacheField>
    <cacheField name="Current Period Proposed Rates (FY18)" numFmtId="0">
      <sharedItems containsBlank="1" containsMixedTypes="1" containsNumber="1" minValue="-4.7" maxValue="6076"/>
    </cacheField>
    <cacheField name="FY18 Budgeted Rates" numFmtId="0">
      <sharedItems containsBlank="1" containsMixedTypes="1" containsNumber="1" minValue="-4.7" maxValue="6076"/>
    </cacheField>
    <cacheField name="FY18 Approved Rates" numFmtId="0">
      <sharedItems containsBlank="1" containsMixedTypes="1" containsNumber="1" minValue="-4.7" maxValue="6076"/>
    </cacheField>
    <cacheField name="FY19 Budgeted Rates" numFmtId="0">
      <sharedItems containsBlank="1" containsMixedTypes="1" containsNumber="1" minValue="-4.7" maxValue="6657"/>
    </cacheField>
    <cacheField name="FY20 Budgeted Rates (FY19)" numFmtId="0">
      <sharedItems containsBlank="1" containsMixedTypes="1" containsNumber="1" minValue="-4.9400000000000004" maxValue="6857"/>
    </cacheField>
    <cacheField name="FY21 Budgeted Rates (FY19)" numFmtId="0">
      <sharedItems containsBlank="1" containsMixedTypes="1" containsNumber="1" minValue="-5.18" maxValue="7063"/>
    </cacheField>
    <cacheField name="FY19 Approved Rates" numFmtId="0">
      <sharedItems containsBlank="1" containsMixedTypes="1" containsNumber="1" minValue="-6.7" maxValue="25189"/>
    </cacheField>
    <cacheField name="FY20 Budgeted Rates" numFmtId="0">
      <sharedItems containsBlank="1" containsMixedTypes="1" containsNumber="1" minValue="-6.7" maxValue="44378"/>
    </cacheField>
    <cacheField name="FY21 Budgeted Rates (FY20)" numFmtId="0">
      <sharedItems containsBlank="1" containsMixedTypes="1" containsNumber="1" minValue="-7.04" maxValue="44378"/>
    </cacheField>
    <cacheField name="FY22 Budgeted Rates (FY20)" numFmtId="0">
      <sharedItems containsBlank="1" containsMixedTypes="1" containsNumber="1" minValue="-7.39" maxValue="27098.27"/>
    </cacheField>
    <cacheField name="FY20 Approved Rates" numFmtId="0">
      <sharedItems containsBlank="1" containsMixedTypes="1" containsNumber="1" minValue="-11.3" maxValue="44378"/>
    </cacheField>
    <cacheField name="FY21 Budgeted Rates" numFmtId="0">
      <sharedItems containsBlank="1" containsMixedTypes="1" containsNumber="1" minValue="-8.5" maxValue="20005"/>
    </cacheField>
    <cacheField name="FY22 Budgeted Rates (FY21)" numFmtId="0">
      <sharedItems containsBlank="1" containsMixedTypes="1" containsNumber="1" minValue="-8.93" maxValue="21680"/>
    </cacheField>
    <cacheField name="FY23 Budgeted Rates (FY21)" numFmtId="0">
      <sharedItems containsBlank="1" containsMixedTypes="1" containsNumber="1" minValue="-9.3699999999999992" maxValue="16341"/>
    </cacheField>
    <cacheField name="FY21 Approved Rates" numFmtId="0">
      <sharedItems containsBlank="1" containsMixedTypes="1" containsNumber="1" minValue="-10" maxValue="20005"/>
    </cacheField>
    <cacheField name="FY22 Budgeted Rates (FY22)" numFmtId="0">
      <sharedItems containsBlank="1" containsMixedTypes="1" containsNumber="1" minValue="0" maxValue="21006"/>
    </cacheField>
    <cacheField name="FY23 Budgeted Rates (FY22)" numFmtId="0">
      <sharedItems containsBlank="1" containsMixedTypes="1" containsNumber="1" minValue="0" maxValue="22057"/>
    </cacheField>
    <cacheField name="FY24 Budgeted Rates (FY22)" numFmtId="0">
      <sharedItems containsBlank="1" containsMixedTypes="1" containsNumber="1" minValue="0" maxValue="23160"/>
    </cacheField>
    <cacheField name="FY22 Approved Rates" numFmtId="0">
      <sharedItems containsBlank="1" containsMixedTypes="1" containsNumber="1" minValue="0" maxValue="21006"/>
    </cacheField>
    <cacheField name="FY22 Percent Change " numFmtId="0">
      <sharedItems containsBlank="1" containsMixedTypes="1" containsNumber="1" minValue="-7.2" maxValue="7467.3544303797462"/>
    </cacheField>
    <cacheField name="FY22 Change" numFmtId="0">
      <sharedItems containsString="0" containsBlank="1" containsNumber="1" minValue="-1573" maxValue="12090"/>
    </cacheField>
    <cacheField name="New (FY22)" numFmtId="0">
      <sharedItems containsBlank="1"/>
    </cacheField>
    <cacheField name="% change" numFmtId="0">
      <sharedItems containsBlank="1" count="8">
        <m/>
        <s v="Between 0% and 5%"/>
        <s v="0%"/>
        <s v="Decrease"/>
        <s v="New"/>
        <s v="Discontinued"/>
        <s v="Between 5% and 7%"/>
        <s v="Over 7%"/>
      </sharedItems>
    </cacheField>
    <cacheField name="Div" numFmtId="0">
      <sharedItems containsBlank="1"/>
    </cacheField>
    <cacheField name="Dept" numFmtId="0">
      <sharedItems containsBlank="1"/>
    </cacheField>
    <cacheField name="Division Name" numFmtId="0">
      <sharedItems containsBlank="1" count="13">
        <m/>
        <s v="L&amp;S Core"/>
        <s v="L&amp;S Math &amp; Physical Sci"/>
        <s v="Administration"/>
        <s v="College of Engineering"/>
        <s v="Cal Performances_SMA"/>
        <s v="Academic Research Units"/>
        <s v="Research Administrative Units"/>
        <s v="Undergraduate Education"/>
        <s v="College of Chemistry"/>
        <s v="College of Natural Resources"/>
        <s v="L&amp;S Biological Sciences"/>
        <s v="Res Museum &amp; Field Stations"/>
      </sharedItems>
    </cacheField>
    <cacheField name="DFL" numFmtId="0">
      <sharedItems containsBlank="1"/>
    </cacheField>
    <cacheField name="Primary driver for high rate increase (provided by the unit)" numFmtId="0">
      <sharedItems containsBlank="1"/>
    </cacheField>
    <cacheField name="Recharge Lead Comments" numFmtId="0">
      <sharedItems containsBlank="1"/>
    </cacheField>
    <cacheField name="Notes" numFmtId="0">
      <sharedItems containsNonDate="0" containsString="0" containsBlank="1"/>
    </cacheField>
    <cacheField name="No. of recharge rates" numFmtId="0">
      <sharedItems containsString="0" containsBlank="1" containsNumber="1" containsInteger="1" minValue="1" maxValue="97"/>
    </cacheField>
    <cacheField name="Minimum % Mark-up (surcharge) for external clients" numFmtId="0">
      <sharedItems containsBlank="1" containsMixedTypes="1" containsNumber="1" minValue="0" maxValue="2"/>
    </cacheField>
    <cacheField name="$ amount of surcharge  for external clients" numFmtId="0">
      <sharedItems containsBlank="1" containsMixedTypes="1" containsNumber="1" minValue="0" maxValue="800"/>
    </cacheField>
    <cacheField name="Exceptions request on hand for lower % mark up than policy?" numFmtId="0">
      <sharedItems containsBlank="1"/>
    </cacheField>
    <cacheField name="Notes regarding exception to the policy" numFmtId="0">
      <sharedItems containsBlank="1"/>
    </cacheField>
    <cacheField name="FY22 budgeted total recharge expenses (excludes subsidy)" numFmtId="0">
      <sharedItems containsString="0" containsBlank="1" containsNumber="1" minValue="31" maxValue="10960"/>
    </cacheField>
    <cacheField name="FY22 budgeted recharge expenses net of subsidy (includes subsidy)" numFmtId="0">
      <sharedItems containsString="0" containsBlank="1" containsNumber="1" minValue="27.033999999999999" maxValue="10960"/>
    </cacheField>
    <cacheField name="% on federal funds" numFmtId="0">
      <sharedItems containsString="0" containsBlank="1" containsNumber="1" minValue="0" maxValue="1"/>
    </cacheField>
    <cacheField name="FY22 $ amounts subsidized" numFmtId="0">
      <sharedItems containsString="0" containsBlank="1" containsNumber="1" minValue="-34" maxValue="2500"/>
    </cacheField>
    <cacheField name="Subsidy* High&gt;30K Low&lt;30K" numFmtId="0">
      <sharedItems containsBlank="1"/>
    </cacheField>
    <cacheField name="FY22 $ amounts subsidized on federal funds only" numFmtId="0">
      <sharedItems containsString="0" containsBlank="1" containsNumber="1" minValue="-0.34" maxValue="2000"/>
    </cacheField>
    <cacheField name="UCRP interest and GAEL subsidized if federal funds charged?" numFmtId="0">
      <sharedItems containsBlank="1"/>
    </cacheField>
    <cacheField name="Volume" numFmtId="0">
      <sharedItems containsBlank="1"/>
    </cacheField>
    <cacheField name="Expenses Trends" numFmtId="0">
      <sharedItems containsBlank="1"/>
    </cacheField>
    <cacheField name="Productive hours" numFmtId="0">
      <sharedItems containsBlank="1"/>
    </cacheField>
    <cacheField name="% Rate Incr./Decr." numFmtId="0">
      <sharedItems containsBlank="1"/>
    </cacheField>
    <cacheField name="Submission Forecasted Year End Def./Sur." numFmtId="0">
      <sharedItems containsBlank="1"/>
    </cacheField>
    <cacheField name="Narrative" numFmtId="0">
      <sharedItems containsBlank="1" longText="1"/>
    </cacheField>
    <cacheField name="Change in Recharge Income due to COVID-19" numFmtId="0">
      <sharedItems containsBlank="1"/>
    </cacheField>
    <cacheField name="Change in Costs due to COVID-19" numFmtId="0">
      <sharedItems containsBlank="1"/>
    </cacheField>
    <cacheField name="Tolerance" numFmtId="0">
      <sharedItems containsString="0" containsBlank="1" containsNumber="1" minValue="-1000" maxValue="-0.5"/>
    </cacheField>
    <cacheField name="Revised Forecasted Year End Sur/(Def)" numFmtId="0">
      <sharedItems containsString="0" containsBlank="1" containsNumber="1" containsInteger="1" minValue="-900" maxValue="290"/>
    </cacheField>
    <cacheField name="Ratio of Deficit compared to Tolerance" numFmtId="0">
      <sharedItems containsBlank="1" containsMixedTypes="1" containsNumber="1" minValue="1.0909090909090908" maxValue="28.260869565217391"/>
    </cacheField>
    <cacheField name="New or changed deficit waiver compared to prior year?" numFmtId="0">
      <sharedItems containsBlank="1"/>
    </cacheField>
    <cacheField name="Meeting attendees" numFmtId="0">
      <sharedItems containsBlank="1"/>
    </cacheField>
    <cacheField name="Meeting Dates and Times" numFmtId="0">
      <sharedItems containsBlank="1" containsMixedTypes="1" containsNumber="1" containsInteger="1" minValue="0" maxValue="0"/>
    </cacheField>
    <cacheField name="Meeting Comments" numFmtId="0">
      <sharedItems containsBlank="1" longText="1"/>
    </cacheField>
    <cacheField name="Follow up" numFmtId="0">
      <sharedItems containsBlank="1"/>
    </cacheField>
    <cacheField name="FY21 Deficit Waiver Requested?" numFmtId="0">
      <sharedItems containsBlank="1"/>
    </cacheField>
    <cacheField name=" Final Comments" numFmtId="0">
      <sharedItems containsNonDate="0" containsString="0" containsBlank="1"/>
    </cacheField>
    <cacheField name="CO Approval" numFmtId="0">
      <sharedItems containsNonDate="0" containsString="0" containsBlank="1"/>
    </cacheField>
    <cacheField name="Approval Wave No." numFmtId="0">
      <sharedItems containsBlank="1"/>
    </cacheField>
    <cacheField name="Recharge Committee Approval" numFmtId="0">
      <sharedItems containsDate="1" containsBlank="1" containsMixedTypes="1" minDate="2021-03-11T00:00:00" maxDate="2021-03-12T00:00: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uthor" refreshedDate="44624.582260532407" createdVersion="6" refreshedVersion="6" minRefreshableVersion="3" recordCount="897">
  <cacheSource type="worksheet">
    <worksheetSource ref="A1:BO896" sheet="data"/>
  </cacheSource>
  <cacheFields count="67">
    <cacheField name="#" numFmtId="169">
      <sharedItems containsString="0" containsBlank="1" containsNumber="1" containsInteger="1" minValue="1" maxValue="98"/>
    </cacheField>
    <cacheField name="Division" numFmtId="0">
      <sharedItems containsBlank="1" count="15">
        <s v="COENG"/>
        <s v="SC1PH"/>
        <s v="VCRAC"/>
        <s v="LS1PS"/>
        <s v="CO1NR"/>
        <s v="COL1S"/>
        <s v="VCRAU"/>
        <s v="VCBAS"/>
        <s v="VPAPF"/>
        <s v="LS1BS"/>
        <s v="VCRMS"/>
        <m/>
        <s v="COCHM"/>
        <s v="CALPF"/>
        <s v="VCFIN" u="1"/>
      </sharedItems>
    </cacheField>
    <cacheField name="Summary" numFmtId="0">
      <sharedItems containsBlank="1" count="3">
        <s v="N"/>
        <s v="Y"/>
        <m/>
      </sharedItems>
    </cacheField>
    <cacheField name="Shared Drive" numFmtId="0">
      <sharedItems containsBlank="1"/>
    </cacheField>
    <cacheField name="Recharge Unit" numFmtId="0">
      <sharedItems containsBlank="1" count="96">
        <s v="Earthquake Engineering Research Center (PEER)"/>
        <s v="Genetic Epidemiology and Genomics Laboratory (GEGL)"/>
        <s v="California Policy Lab"/>
        <s v="Space Sciences Lab Machine Shop (JBSSL)"/>
        <s v="Space Sciences Lab - Data Services"/>
        <s v="SSL Specialize Service Facilities"/>
        <s v="SSL Engineering"/>
        <s v="Energy Biosciences Institute "/>
        <s v="Mass Spectrometry Facility"/>
        <s v="Earth and Planetary Sciences"/>
        <s v="Nanolab"/>
        <s v="Oxford Tract Facilities"/>
        <s v="College of Letters &amp; Science Facilities Office"/>
        <s v="College of Letters &amp; Science Refrigeration &amp; Equipment Repair Shop"/>
        <s v="Stanley Hall Storeroom"/>
        <s v="High Throughput Screening Center"/>
        <s v="Physics"/>
        <s v="Berkeley Forests"/>
        <s v="Office of Laboratory Animal Care"/>
        <s v="Office of Laboratory Animal Care Research Service"/>
        <s v="CNR Biological Imaging Facility"/>
        <s v="Property Mgmt - Fleet Services"/>
        <s v="Property Mgmt - Moving and Event Services"/>
        <s v="UC Library Bindery"/>
        <s v="IST - Voice Mail"/>
        <s v="IST - Cellular Services"/>
        <s v="IST - Database labor"/>
        <s v="IST - Premise wiring"/>
        <s v="IST - Software Resale"/>
        <s v="IST - Video Systems"/>
        <s v="IST - Database services"/>
        <s v="IST - Platform Consulting"/>
        <s v="IST - Platform systems support "/>
        <s v="IST - Storage"/>
        <s v="IST - Virtual machine"/>
        <s v="IST - Back up"/>
        <s v="IST - Colocation"/>
        <s v="IST - DNR"/>
        <s v="Police - Personnel"/>
        <s v="Police - Fingerprinting"/>
        <s v="MacroLab Facility"/>
        <s v="CITRS Room Rentals"/>
        <s v="Berkeley International Office"/>
        <s v="Cancer Research Laboratory"/>
        <s v="MVZ EGL Sequencing &amp; Storeroom"/>
        <s v="Mail Services"/>
        <s v="Facilities Services"/>
        <s v="V.C. Genomics Sequencing Lab"/>
        <s v="EECS:IDSG"/>
        <s v="EECS:CUSG"/>
        <s v="ERSO/Cory Hall Machine Shop"/>
        <s v="Civil and Environmental Engineering"/>
        <s v="ICP Facility"/>
        <s v="Capital Strategies"/>
        <s v="Proteomic Mass Spectrometry (PMS)"/>
        <s v="QB3 Cell and Tissue Analysis Facility (CTAF)"/>
        <s v="Biomolecular Nanotech Center (BNC)"/>
        <s v="R.B. Gump Research Station"/>
        <s v="CA Institute of Quantitative Biology - IQBBB Cryo EM facility"/>
        <s v="EH&amp;S Radiation Safety Recharge Program"/>
        <s v="EH&amp;S Fire &amp; Life Safety Recharge Program"/>
        <s v="EH&amp;S Chemical Waste Recharge Program"/>
        <s v="MSF - Center for Stable Isotope Biogeochemistry"/>
        <s v="MCB Storeroom"/>
        <s v="MCB Tissue Culture Facility"/>
        <s v="MCB On-Call Glass Washing Services"/>
        <s v="MCB Fly Food Scientific Facility"/>
        <s v="MCB Media Prep Facility"/>
        <s v="MCB DNA Sequencing Facility"/>
        <s v="MCB Next Generation Sequencing"/>
        <s v="Electron Microscopy Laboratory"/>
        <m/>
        <s v="Chemistry - MicroAnalytical Facility"/>
        <s v="College of Chem R&amp;D Engineering Support Svcs"/>
        <s v="College of Chemistry - Molecular Graphics Facility"/>
        <s v="College of Chemistry X-Ray Crystallography (ChexRay)"/>
        <s v="Pitzer Center Support "/>
        <s v="College of Chemistry NMR Facility"/>
        <s v="College of Chemistry - Liquid Air Plant"/>
        <s v="College of Chemistry - Storeroom purchases"/>
        <s v="NMR (Nuclear Magnetic Resonance Spectrometer)"/>
        <s v="Brain Imaging Center"/>
        <s v="Cal Performances"/>
        <s v="Educational Technology Services"/>
        <s v="BSL - GCL (Berkeley Seismological Lab)" u="1"/>
        <s v="Police - Alarms - Video - Card Key" u="1"/>
        <s v="MVZ EGL Sequencing" u="1"/>
        <s v="Police - Metal Key" u="1"/>
        <s v="IST" u="1"/>
        <s v="MVZ EGL Storeroom" u="1"/>
        <s v="Mass Spectrometry Facility - Center for Stable Isotope Biogeochemistry" u="1"/>
        <s v="CIRM/QB3 Shared Stem Cell Facility" u="1"/>
        <s v="Richmond Field Station - Coe Dean's Office" u="1"/>
        <s v="IST - Data Network" u="1"/>
        <s v="police" u="1"/>
        <s v="Property Mgmt - Rental Storage Program" u="1"/>
      </sharedItems>
    </cacheField>
    <cacheField name="Submitted By" numFmtId="0">
      <sharedItems containsBlank="1"/>
    </cacheField>
    <cacheField name="Prepared By" numFmtId="0">
      <sharedItems containsBlank="1"/>
    </cacheField>
    <cacheField name="FY23 Cert. Start Date" numFmtId="0">
      <sharedItems containsNonDate="0" containsDate="1" containsString="0" containsBlank="1" minDate="2021-07-01T00:00:00" maxDate="2022-07-02T00:00:00"/>
    </cacheField>
    <cacheField name="FY23 Cert. End Date" numFmtId="0">
      <sharedItems containsNonDate="0" containsDate="1" containsString="0" containsBlank="1" minDate="2022-06-30T00:00:00" maxDate="2023-07-01T00:00:00"/>
    </cacheField>
    <cacheField name="Effective Date" numFmtId="0">
      <sharedItems containsNonDate="0" containsDate="1" containsString="0" containsBlank="1" minDate="2020-03-01T00:00:00" maxDate="2022-07-02T00:00:00"/>
    </cacheField>
    <cacheField name="Description of Service" numFmtId="0">
      <sharedItems containsBlank="1" count="1010">
        <s v="R&amp;D Engineer (Lab Project Director)"/>
        <s v="R&amp;D Engineer (Post-Doc)"/>
        <s v="Lab Technician"/>
        <s v="Shaking Table"/>
        <s v="4000 Kip Load Frame"/>
        <s v="Kip Static Actuator"/>
        <s v="&lt; 200 Kip Static Actuator"/>
        <s v="&gt; 200 kip Static Actuator"/>
        <s v="&lt; 200 Kip Dynamic Actuator"/>
        <s v="&gt; 200 kip Dynamic Actuator"/>
        <m/>
        <s v="Basic Cost Service"/>
        <s v="Standard Cost Service"/>
        <s v="Medium Cost Service"/>
        <s v="High Cost Service"/>
        <s v="Custom Service"/>
        <s v="UC-CCP basic data access"/>
        <s v="UC-CCP linkage"/>
        <s v="Monthly data hosting"/>
        <s v="Dissemination"/>
        <s v="Database architecture consulting"/>
        <s v="Hourly Rate"/>
        <s v="GB Datalab Backups (JBRDB)"/>
        <s v="Accounts"/>
        <s v="Tier 1:  Single User Desktop"/>
        <s v="Tier 2:  Workgroup Servers"/>
        <s v="Tier 3:  Large Servers"/>
        <s v="Direct Attached Storage "/>
        <s v="Tier 1 Storage  "/>
        <s v="Tier 2 Storage "/>
        <s v="Snout 2 and Bayside"/>
        <s v="Snout 1"/>
        <s v="Bertha"/>
        <s v="B20 and small calibration"/>
        <s v="Jeffrey"/>
        <s v="JDEM"/>
        <s v="New Calibration"/>
        <s v="B20L Clean Room (10K)"/>
        <s v="B20 Small and Silver 320 Clean Rooms"/>
        <s v="Addition 125 Clean Room"/>
        <s v="Potting and Bake Out Ovens"/>
        <s v="Flight Bake Out Oven"/>
        <s v="Vibration Table"/>
        <s v="Faraday Room"/>
        <s v="Hi Bay"/>
        <s v="Labor"/>
        <s v="Floor Centrifuge"/>
        <s v="Microscope/Micro-balance/FTIR"/>
        <s v="HPLC/IC/FPLC"/>
        <s v="LC/GC-MS"/>
        <s v="Lyophilizer/Chamber/Rotovap"/>
        <s v="Special Services"/>
        <s v="Biomek"/>
        <s v="Fermentor"/>
        <s v="MALDI"/>
        <s v="High Res GC"/>
        <s v="High Res LC"/>
        <s v="Low Res GC"/>
        <s v="Consulting "/>
        <s v="Scanning Electron Microscope - Machine Use"/>
        <s v="SEM - Machine w/ Assistance"/>
        <s v="Petrographic -Machine Use"/>
        <s v="Petrographic -Machine Use w/ Assistance"/>
        <s v="X-Ray Diffraction Lab (XRD) - Machine Use"/>
        <s v="XRD - Machine w/ Assistance"/>
        <s v="Rock Crushing Lab - Independent"/>
        <s v="Rocking Crushing Lab - w/Assistance"/>
        <s v="Specialty Lab"/>
        <s v="Access Fee"/>
        <s v="General Rate"/>
        <s v="Tier 1 Equipment Rate"/>
        <s v="Tier 2 Special Equipment"/>
        <s v="Tier 2 Special Equip Volume Rate"/>
        <s v="Tier 3 Equipment Rate"/>
        <s v="Tier 3 Volume Rate"/>
        <s v="Staff Services"/>
        <s v="% service fee"/>
        <s v="North Greenhouse Facility_per sq.ft. per week"/>
        <s v="South Greenhouse Facility_per sq.ft. per week"/>
        <s v="Insectary Greenhouse_per sq.ft. per week"/>
        <s v="Growth chamber_per sq.ft. per week"/>
        <s v="Lath house and outback_per sq.ft. per week"/>
        <s v="Light_per sq.ft. per week"/>
        <s v="Pest control_per sq.ft. per week"/>
        <s v="Planting/General Services_Hourly"/>
        <s v="Field: irrigation (water usage)_100 linear ft/month"/>
        <s v="Field: supplies &amp; expenses_100 linear ft/month"/>
        <s v="Field services_hourly"/>
        <s v="Super soil_bag"/>
        <s v="Metro mix soil in bag_bag"/>
        <s v="Metro mix soil in flat_flat"/>
        <s v="Metro mix soil 838 in bag"/>
        <s v="Metro mix soil 838 in flat"/>
        <s v="Sunshine mix soil #1&amp;4 in bag_bag"/>
        <s v="Sunshine mix soil #1&amp;4 in flat_flat"/>
        <s v="2&quot; pot (new pot only)_each"/>
        <s v="4&quot; pot (new pot only)_each"/>
        <s v="Label (new label only)_each"/>
        <s v="8 packs-6 cells (new 8 packs only)_each"/>
        <s v="recycled pot, flat and dome_each"/>
        <s v="Label  "/>
        <s v="Carpentry Labor"/>
        <s v="New - Project Management Fee - Shop Projects"/>
        <s v="Project Management Fee - CP Projects up to 500k"/>
        <s v="Project Management Fee - CP Projects 500k+"/>
        <s v="Shop Labor - Journeyman"/>
        <s v="Shop Labor - Preventive Maintenance"/>
        <s v="Shop Labor - Shop Assistant"/>
        <s v="Material percentage service fee"/>
        <s v="Storeroom service fee"/>
        <s v="Dry Ice (per 2 lb scoop)"/>
        <s v="Opera Phenix (1-6 Hours)"/>
        <s v="Opera Phenix ( &gt;6 hours)"/>
        <s v="Envision per hour"/>
        <s v="V11 Bravo"/>
        <s v="Washer"/>
        <s v="Materials service fee"/>
        <s v="CRISPR sub library aliquot"/>
        <s v="LentiViral Packaging"/>
        <s v="Genomic Purification"/>
        <s v="Custom Hourly"/>
        <s v="Screening Weekly"/>
        <s v="Analysis Access"/>
        <s v="Halo Platform"/>
        <s v="Machine Shop service fee"/>
        <s v="Machine Shop Hourly Rate"/>
        <s v="Research Use - Monthly HQ &amp; Staff House"/>
        <s v="Research Use - Monthly A-Frame"/>
        <s v="Research Use - Monthly Entymology, Bunk House &amp; Basement"/>
        <s v="Research Use - Monthly Trapper Cabins &amp; Guest House"/>
        <s v="Instructional Use - Lodging"/>
        <s v="Instructional Use - Meeting House / Kitchen"/>
        <s v="Conference Use - Lodging Houses"/>
        <s v="Conference Use - Vaux Center w. Meeting House"/>
        <s v="Conference Use - Meeting House"/>
        <s v="Meals"/>
        <s v="Research Labor Support"/>
        <s v="Aquatic Habitat (Large) - PI labor"/>
        <s v="Aquatic Habitat (Medium) - PI labor"/>
        <s v="Aquatic Habitat (Small) - PI labor"/>
        <s v="Bat colony (room) Quarantine"/>
        <s v="Bat colony (room) No food"/>
        <s v="Bat cage small"/>
        <s v="Bat cage regular"/>
        <s v="Chicken (cage)"/>
        <s v="Finches (cage)"/>
        <s v="Finches (aviary)"/>
        <s v="Finch (room)"/>
        <s v="Fish (tank)"/>
        <s v="Fish (tank)-PI labor"/>
        <s v="Frog (xlg tank)"/>
        <s v="Frog (xlg tank)- PI labor"/>
        <s v="Frog (lg tank)"/>
        <s v="Frog (lg tank) -PI labor"/>
        <s v="Frog (med tank)"/>
        <s v="Frog (med Tank)-PI labor"/>
        <s v="Frog (sm tank) "/>
        <s v="Frog (sm Tank)-PI labor"/>
        <s v="Guinea Pig (cage)"/>
        <s v="Guinea Pig Breeding Tub/Cage"/>
        <s v="Hamster (cage 7x11)"/>
        <s v="Hamster (cage 10x19)"/>
        <s v="Hamster BCF3 (cage 7x11)"/>
        <s v="Humming Bird (cage 3'x3')"/>
        <s v="Invertebrate (marine tank)"/>
        <s v="Invertebrate (small cage)"/>
        <s v="Lizard (Xlarge tank)"/>
        <s v="Lizard (Large tank)"/>
        <s v="Lizard (Medium cage)"/>
        <s v="Lizard (Small tank)"/>
        <s v="Mouse wild (cage 7x11)"/>
        <s v="Mouse (cage 7x11)"/>
        <s v="Mouse Barrier (cage 7x11)"/>
        <s v="Mouse (BCF2 cage)"/>
        <s v="Mouse (BCF3 cage)"/>
        <s v="Mouse (OLACBreed) Reactivated"/>
        <s v="Mouse FSBR Pit"/>
        <s v="Mouse Static (7x11)"/>
        <s v="Mouse Wkly Chnge/Thermo (7x11)"/>
        <s v="Primate (animal)"/>
        <s v="Rat (cage)"/>
        <s v="Salamander Aquatic (Large tank)"/>
        <s v="Salamander Aquatic (Small tank)"/>
        <s v="Salamander Terrestrial (Small tank)"/>
        <s v="Starlings (outdoor aviary)"/>
        <s v="Tuco Tuco (animal)-PI labor"/>
        <s v="Anesthesia Machine (mobile) "/>
        <s v="Anesthesia machine - add. hr "/>
        <s v="Anesthetic Gas Scavenging Unit 1st HR "/>
        <s v="Anesthetic Gas Scavenging Unit Add. HR "/>
        <s v="Animal Shipping Processing "/>
        <s v="Bleed "/>
        <s v="Bleed - Guinea Pig "/>
        <s v="Bleed - Rabbit (11-20ml) "/>
        <s v="Bleed - Rabbit (&lt;=10ml) "/>
        <s v="Bleed - Rodent (1-3) "/>
        <s v="Bleed - Rodent (4-5) "/>
        <s v="Box "/>
        <s v="Cesarean section "/>
        <s v="Downdraft Table Use (1st/HR) "/>
        <s v="Downdraft Table Use (add. hrs) "/>
        <s v="Euthanasia-Rabbit "/>
        <s v="Euthanasia-Rodent "/>
        <s v="Gas sterilization (ethylene oxide) "/>
        <s v="Injection Rabbit "/>
        <s v="Injection Rodent "/>
        <s v="OLAC Surgical Suite - Lab Use 1st/HR "/>
        <s v="OLAC Surgical Suite - Lab Use Add. HR "/>
        <s v="OLAC Surgical Suite w/Anesthetist 1st hr "/>
        <s v="OLAC Surgical Suite w/Anesthetist Add. HR "/>
        <s v="Over crowded cage/separated "/>
        <s v="Pre-surgical Preparation "/>
        <s v="Radiograph Print 10x12 "/>
        <s v="Radiograph Print 14x17 "/>
        <s v="Radiograph Print 8x10 "/>
        <s v="Radiograph-Machine "/>
        <s v="Research support Vet (per hour) "/>
        <s v="Reserch Support AHT (Hour) "/>
        <s v="Rodent Anesthesia Assist. "/>
        <s v="Rodent Ear Notch "/>
        <s v="Rodent Ear Notch (Cage) "/>
        <s v="Rodent Quarantine (per 1-10 cages) "/>
        <s v="Single Vascular Catheter "/>
        <s v="Pharmacy/Special Request Processing"/>
        <s v="Surgery-Resource Fee "/>
        <s v="Surgical Pack "/>
        <s v="Term. Bleed Rodent (after 1st) "/>
        <s v="Term. Bleed-Rabbit "/>
        <s v="Term. Bleed-Rodent "/>
        <s v="Total Protein Test (TP) "/>
        <s v="Transfer Service Fee "/>
        <s v="Ultrasound "/>
        <s v="Urinalysis "/>
        <s v="UC User_Instrument Usage/hr:_AxioImager microscopes (2)"/>
        <s v="UC User_Instrument Usage/hr:_AxioObserver Z1 inverted microscope"/>
        <s v="UC User_Instrument Usage/hr:_Delta Vision"/>
        <s v="UC User_Instrument Usage/hr:_AxioZoom"/>
        <s v="UC User_Instrument Usage/hr:_Elyra PS"/>
        <s v="UC User_Instrument Usage/hr:_IVIS in vivo imager"/>
        <s v="UC User_Instrument Usage/hr:_Leica Cryo"/>
        <s v="UC User_Instrument Usage/hr:_Leica Microtome RM2255"/>
        <s v="UC User_Instrument Usage/hr:_LSM710 Confocal Microscope"/>
        <s v="UC User_Instrument Usage/hr:_LSM880 Confocal Microscope"/>
        <s v="UC User_Instrument Usage/hr:_Lumar"/>
        <s v="UC User_Instrument Usage/hr:_Leica Spinning Disk"/>
        <s v="UC User_Training on:_Microscopy/microtechnique/general services hourly rate"/>
        <s v="UC Consulting on:_Microscopy/microtechnique/consult &gt;30min (hr)"/>
        <s v="DMV Registration per vehicle"/>
        <s v="Non-Compliance Fee per vehicle per month"/>
        <s v="Vehicle Compliance Fee per vehicle per month"/>
        <s v="License Plate Replacement per vehicle"/>
        <s v="Boat Registration Renewal"/>
        <s v="Vehicle and/or Fuel Card Processing Fee per card per month"/>
        <s v="New/Replacement Fuel Cards Setup per card"/>
        <s v="New/Replacement Vehicle Rental Card Setup per card"/>
        <s v="Administration/Research  Hourly Rate"/>
        <s v="Vehicle Verification"/>
        <s v="Trailer Registration"/>
        <s v="Admin. Cost - per hour"/>
        <s v="8'x18&quot; Tables"/>
        <s v="6'x18&quot; Tables"/>
        <s v="8'x30&quot; or 6'x30&quot; Tables"/>
        <s v="60&quot; Round Tables"/>
        <s v="Flags"/>
        <s v="Basic Folding Chairs"/>
        <s v="Chalkboards"/>
        <s v="White board"/>
        <s v="Tarps, 12'x80'"/>
        <s v="Tarps, 12'x65'"/>
        <s v="Tarps, 12'x74'"/>
        <s v="Stanchions"/>
        <s v="Easels"/>
        <s v="Stage"/>
        <s v="Hard Case Binding_Buckram"/>
        <s v="Hard Case Binding_Flush case"/>
        <s v="Monograph - New Case, old worn materials"/>
        <s v="Monograph - Newer, paper back"/>
        <s v="Hard Case Binding_Mylar"/>
        <s v="Hard Case Binding_Edition binding"/>
        <s v="Hard Case Binding_Pamphlets"/>
        <s v="Hard Case Binding_Thesis binding"/>
        <s v="Archival Enclosures_Phase Boxes"/>
        <s v="Archival Enclosures_Kasemake Boxes"/>
        <s v="Archival Enclosures_Custom Enclosures"/>
        <s v="Printing_Printing from PDF (thesis, reprints)"/>
        <s v="Printing_Preservation photocopy"/>
        <s v="Printing_Reprint with image enhancement"/>
        <s v="Digitization_Flat Sheet Scanning"/>
        <s v="IST: Telecommunications Services_Voice Services_Lines and Features_   Standard lines with features "/>
        <s v="IST: Telecommunications Services_Voice Services_Lines and Features_   Standard lines without features "/>
        <s v="IST: Telecommunications Services_Cellular Service &amp; Usage"/>
        <s v="IST: Enterprise Data_System Administration from DBA_System Administration from DBA"/>
        <s v="IST: Enterprise Data_System Administration from DBA_   System Administration DBA extended support pkg"/>
        <s v="IST: Telecommunications Services_Premise Wiring_   Premise wiring (per drop)"/>
        <s v="IST: Software Distribution Software Resale"/>
        <s v="Video Systems_Installation, Repair and Maintenance"/>
        <s v="Video Systems_New Camera Installation"/>
        <s v="Video Systems_Video System Maintenance and Support"/>
        <s v="Video Systems_Video system per Camera"/>
        <s v="IST: Enterprise Data_System Administration from DBA_   Additional Storage with Backups (5gig)"/>
        <s v="IST: Enterprise Data_Database Services_   SQL Server Service"/>
        <s v="IST: Enterprise Data_Database Services_   SQL Server - Add on for Dedicated instance"/>
        <s v="IST: Enterprise Data_Database Services_   SQL Server - Add on , Production Support for dedicated instance"/>
        <s v="IST: Enterprise Data_Database Services_   Oracle Service"/>
        <s v="IST: Enterprise Data_Database Services_   Oracle - Add on for dedicated instance"/>
        <s v="IST: Enterprise Data_Database Services_   Oracle - Add on for dedicated VM"/>
        <s v="IST: Platforms Infrastructure Services_   Platform Services System Adm"/>
        <s v="IST: Platforms Infrastructure Services_   Platform Services System Support Standard"/>
        <s v="IST: Platforms Infrastructure Services_   Platform Services System Support Extended"/>
        <s v="IST: Platforms Infrastructure Services_Storage rates_   Utility Tier"/>
        <s v="IST: Platforms Infrastructure Services_Storage rates_   Performance Tier"/>
        <s v="IST: Platforms Infrastructure Services_Cloud Computing VPS_   VM ESX Host"/>
        <s v="IST: Platforms Infrastructure Services_Cloud Computing VPS_   VM Base (incl 1vCPU and 1 GB RAM)"/>
        <s v="IST: Platforms Infrastructure Services_Cloud Computing VPS_   VM Additional RAM"/>
        <s v="IST: Platforms Infrastructure Services_Cloud Computing VPS_   VM Additional vCPU"/>
        <s v="IST: Platforms Infrastructure Services_Cloud Computing VPS_   VM Performance Tier storage"/>
        <s v="IST: Platforms Infrastructure Services_Cloud Computing VPS_   VM Utility Tier Storage"/>
        <s v="IST: Platforms Infrastructure Services_UC BACKUP"/>
        <s v="IST: Platforms Infrastructure Services_Colocation campus Data Center hosting "/>
        <s v="IST: Telecommunications Services_DNR Full Service"/>
        <s v="IST: Telecommunications Services_DNR Core, Security, ISP Service"/>
        <s v="IST: Telecommunications Services_DNR Core Service only"/>
        <s v="Police Officer-Straight Time"/>
        <s v="Police Officer-Overtime"/>
        <s v="Police Sergeant-Straight Time"/>
        <s v="Police Sergeant-Overtime"/>
        <s v="Security Patrol Officer (SPO)-Straight Time"/>
        <s v="Security Patrol Officer (SPO)-Overtime"/>
        <s v="Community Service Officer (CSO)-Straight Time"/>
        <s v="Community Service Officer (CSO)-Overtime"/>
        <s v="Police Reports"/>
        <s v="Fingerprinting-External"/>
        <s v="Fingerprinting"/>
        <s v="96 tubes of competent cells "/>
        <s v="LIC Cloning &lt;24 (Per sample)"/>
        <s v="E. coli expression testing (per sample)"/>
        <s v="40 mg TEV protease"/>
        <s v="2.5 mg Cas9-NLS"/>
        <s v="Protein purification 2L E. coli"/>
        <s v="Hourly Charge"/>
        <s v="Phusion polymerase"/>
        <s v="Master Mixes"/>
        <s v="Plasmid purchase"/>
        <s v="Shipping (dry ice)"/>
        <s v=" Room 238 (0 - 4 Hours) "/>
        <s v=" Room 238  (  All Day) "/>
        <s v=" Room 240 (  0 - 4 Hours) "/>
        <s v=" Room 240 (  All Day) "/>
        <s v=" Room 242 (  0 - 4 Hours) "/>
        <s v=" Room 242 (  All Day) "/>
        <s v=" Room 250 (  0 - 4 Hours) "/>
        <s v=" Room 250 (  All Day) "/>
        <s v=" Room 300 (  0 - 4 Hours) "/>
        <s v=" Room 300 (  All Day) "/>
        <s v=" Room 310 (  0 - 4 Hours) "/>
        <s v=" Room 310 (  All Day) "/>
        <s v=" Room 630 (  0 - 4 Hours) "/>
        <s v=" Room 630 (  All Day) "/>
        <s v="PR Processing"/>
        <s v="J-1 Scholar Services"/>
        <s v="J-1 Extension"/>
        <s v="J-1 Expedite"/>
        <s v="H1B - Academic"/>
        <s v="H1B - Non Academic"/>
        <s v="Summer Sessions"/>
        <s v="J-1 Student Intern"/>
        <s v="TN"/>
        <s v="O-1"/>
        <s v="J Deferral"/>
        <s v="H-1B Extension/Amendment LATE SUBMISSION"/>
        <s v="Imaging Facility_Zeiss LightSheet Z1"/>
        <s v="Imaging Facility_Zeiss LightSheet Z1_Overnight and weekends "/>
        <s v="Imaging Facility_Zeiss AxioZoom Fluorescent Stereoscope"/>
        <s v="Imaging Facility_Zeiss LSM 710 AxioObserver"/>
        <s v="Imaging Facility_Zeiss LSM 710 AxioObserver_Overnight and weekends "/>
        <s v="Imaging Facility_Zeiss LSM 780 NLO AxioExaminer"/>
        <s v="Imaging Facility_Andor/Nikon Spinning Disk"/>
        <s v="Imaging Facility_Andor/Nikon Spinning Disk_Overnight and weekends "/>
        <s v="Imaging Facility_Nikon spining disk (Wall-E)"/>
        <s v="Imaging Facility_Nikon spining disk (Wall-E)_Overnight and weekends "/>
        <s v="Imaging Facility_Nikon spining disk (Stay Puft)"/>
        <s v="Imaging Facility_Nikon spining disk (Stay Puft)_Overnight and weekends "/>
        <s v="Imaging Facility_Rocinnate"/>
        <s v="Imaging Facility_Rocinnate)_Overnight and weekends "/>
        <s v="Imaging Facility_Zeiss 980 (K)"/>
        <s v="Imaging Facility_Zeiss Axio Scan Z1"/>
        <s v="Imaging Facility_3i Upright SDC with SLM"/>
        <s v="Imaging Facility_3i Sutter in Vivo SLM"/>
        <s v="Imaging Facility_Nikon Wide Field"/>
        <s v="Imaging Facility_Zeiss 2 Photon Deep Peek (DeepPeek)"/>
        <s v="Imaging Facility_Zeiss LSM-880-NLO airy Scan"/>
        <s v="Imaging Facility_Zeiss LSM-880--NLO-OPO"/>
        <s v="Imaging Facility_Zeiss LightSheet for CLARITY"/>
        <s v="Imaging Facility_Zeiss LightSheet for CLARITY_Overnight and Weekends"/>
        <s v="Imaging Facility_Bitplane Imaris Software (Deep Thought)"/>
        <s v="Imaging Facility_Bitplane Imaris Software (ThreadRipper)"/>
        <s v="Imaging Facility_Training Fee for all instruments"/>
        <s v="Imaging Facility_Film Training Fee for all instruments"/>
        <s v="Imaging Facility_Consultation Fee"/>
        <s v="Flow Cytometry Facility_Aria Fusion Sorter (pka Dako_Cytomation Mo Flo Sorter)"/>
        <s v="Flow Cytometry Facility_LSR Fortess &amp; X20 (pka BD Biosciences LSR II)"/>
        <s v="Flow Cytometry Facility_BD Biosciences Influx Sorter (pda Cytopeia Influx Sorter)"/>
        <s v="Flow Cytometry Facility_HHMI Aria Fusion Sorter"/>
        <s v="Flow Cytometry Facility_Cytek Aurora Analyzer"/>
        <s v="Gene Targeting Facility_Pronuclear injection to generate transgenic mice"/>
        <s v="Gene Targeting Facility_Cytoplasmic injection of Cas9 mRNA/sgRNA "/>
        <s v="Gene Targeting Facility_Preparation of Cas9 mRNA and one sgRNA "/>
        <s v="Gene Targeting Facility_Injection of ES cells into blastocysts "/>
        <s v="Gene Targeting Facility_Sperm Cryopreservation"/>
        <s v="Sequencer"/>
        <s v="Training"/>
        <s v="Outgoing Mail"/>
        <s v="stamp sales single denomination"/>
        <s v="Shredding Service-standard"/>
        <s v="Parcel Pickup-parcel or tub"/>
        <s v="Poster Posting Service"/>
        <s v="Misc. Labor"/>
        <s v="Alarm_Equip Installation, Repair or Maintenance"/>
        <s v="Alarm_Base Service"/>
        <s v="Alarm_Zone Service"/>
        <s v="Regular Time_Key Cutting                                                "/>
        <s v="Card Key Access Systems:_Installation, Repair and Maintenance"/>
        <s v="Without unlock or alarms:_Sensor"/>
        <s v="Without unlock or alarms:_Clearance Code"/>
        <s v="Without unlock or alarms:_Elevator"/>
        <s v="With either unlock or alarm:_Sensor"/>
        <s v="With either unlock or alarm:_Clearance Code"/>
        <s v="With either unlock or alarm:_Elevator"/>
        <s v="With both unlock and alarm:_Sensor"/>
        <s v="With both unlock and alarm:_Clearance Code"/>
        <s v="With both unlock and alarm:_Elevator"/>
        <s v="Regular Time_Elevator Maintenance"/>
        <s v="Regular Time_Electro-Mechanical Trades"/>
        <s v="Regular Time_Structural Trades                         "/>
        <s v="Regular Time_Facilities Support Group  "/>
        <s v="Regular Time_Engineering Services "/>
        <s v="Regular Time_Electronic Techs "/>
        <s v="Regular Time_Grounds Services                     "/>
        <s v="Regular Time_Campus Recycling / Refuse Services"/>
        <s v="Regular Time_Pest Management            "/>
        <s v="Regular Time_Custodial Services           "/>
        <s v="Regular Time_Call Business Center"/>
        <s v="Inspection Services hourly"/>
        <s v="Inspection Services Fee_Project budget $0 - $35,000"/>
        <s v="Inspection Services Fee_Project budget $35,001 - $10,000,000"/>
        <s v="Inspection Services Fee_Project budget $10,000,001 - $50,000,000"/>
        <s v="Inspection Services Fee_Project budget $50,000,001 and over"/>
        <s v="NovaSeq SP 100SR/10x"/>
        <s v="NovaSeq SP 100PE"/>
        <s v="NovaSeq SP 150PE"/>
        <s v="NovaSeq SP 250PE"/>
        <s v="NovaSeq S1 100PE"/>
        <s v="NovaSeq S1 150PE"/>
        <s v="NovaSeq S1 100SR/10x"/>
        <s v="Novaseq S4 35SR"/>
        <s v="Novaseq S4 150PE"/>
        <s v="Human Genome (30x)"/>
        <s v="Human Exome (100x)"/>
        <s v="DNAseq (10gb)"/>
        <s v="10GBNovaSeqData (37M reads)"/>
        <s v="RNAseq (25M reads)"/>
        <s v="RNAseq (25M reads) w ribodepletion"/>
        <s v="Biomek mRNA oligo-d(T)"/>
        <s v="Biomek RNA Seq,RiboZero"/>
        <s v="Biomek Illumina gDNA Prep"/>
        <s v="Low input"/>
        <s v="Hybridization capture"/>
        <s v="NextSeq P1 150PE"/>
        <s v="NextSeq P2 100SR/10X"/>
        <s v="NextSeq P2 100PE"/>
        <s v="NextSeq P2 150PE"/>
        <s v="NextSeq P3 50SR"/>
        <s v="NextSeq P3 100SR/10X"/>
        <s v="NextSeq P3 100PE"/>
        <s v="NextSeq P3 150PE"/>
        <s v="Custom Read Primer"/>
        <s v="Custom Index Primer"/>
        <s v="Hi-Seq4000 50SRR"/>
        <s v="MiSeq v2 Nano 300SR/150PE"/>
        <s v="MiSeq v3 150SR/75PE"/>
        <s v="MiSeq v3 300PE"/>
        <s v="Pac Bio Sequel 8M SMRT Cell"/>
        <s v="PacBio_SMRT Lib Prep (10Kb+)"/>
        <s v="Pac Bio IsoSeq Lib Prep"/>
        <s v="Pac Bio Amplicon Lib Prep"/>
        <s v="DNA HMW Extractions"/>
        <s v="qPCR "/>
        <s v="Digital qPCR "/>
        <s v="Qubit"/>
        <s v="BIOANALYZER_Femto Pulse (mRNA/HMW gDNA)"/>
        <s v="Bioanalyzer"/>
        <s v="Fragment Analyzer"/>
        <s v="Bead Clean"/>
        <s v="Size Selection"/>
        <s v="10x single cell chip"/>
        <s v="10x single cell 3' library gel bead kit v2"/>
        <s v="HOURLY"/>
        <s v="CGRL Access 2 months (5 users)"/>
        <s v="CGRL Additional Users "/>
        <s v="PacBio_SMRT Lib Prep (low input)"/>
        <s v="PacBio_SMRT Lib Prep (Ultra low input)"/>
        <s v="iTag (full)"/>
        <s v="ACCOUNT SUPPORT, SOFTWARE, LICENSES, ETC._CIF - Full"/>
        <s v="ACCOUNT SUPPORT, SOFTWARE, LICENSES, ETC._CIF - Limited"/>
        <s v="NETWORKING INFRASTRUCTURE_ICF - Full"/>
        <s v="NETWORKING INFRASTRUCTURE_ICF - Limited"/>
        <s v="BASE STORAGE INFRASTRUCTURE_SIF - Full"/>
        <s v="BASE STORAGE INFRASTRUCTURE_SIF - Limited"/>
        <s v="BASE STORAGE INFRASTRUCTURE_Disk Storage"/>
        <s v="BASE STORAGE INFRASTRUCTURE_Disk Archive (quarterly backup/no snapshots)"/>
        <s v="Desktop Contract"/>
        <s v="Server Contract"/>
        <s v="Virtual Server Contract"/>
        <s v="Printer Contract"/>
        <s v="T&amp;M"/>
        <s v="Structures Lab"/>
        <s v="Concrete Shop - Electronics and Mechanics Shop"/>
        <s v="Data Acquisition Control System"/>
        <s v="Hydraulic Controller"/>
        <s v="MTS 4-Channel Controller"/>
        <s v="ICP Facility: Initial training (first 2 hrs)"/>
        <s v="ICP Facility: Hourly usage"/>
        <s v="Project Management Fee_Project budget $0 - $35,000"/>
        <s v="Project Management Fee_Project budget $35,001 - $500,000"/>
        <s v="Project Management Fee_Project budget $500,001 - $1,000,000"/>
        <s v="Project Management Fee_Project budget $1,000,001 - $5,000,000"/>
        <s v="Project Management Fee_Project budget $5,000,001 - $10,000,000"/>
        <s v="Project Management Fee_Project budget $10,000,001 - $25,000,000"/>
        <s v="Project Management Fee_Project budget $25,000,001 -$50,000,000"/>
        <s v="Project Management Fee_Project budget $50,000,001 - $200,000,000"/>
        <s v="Project Management Fee_Project budget $200,000,001 and over"/>
        <s v="Gateway Estimate"/>
        <s v="Mini Projects Program"/>
        <s v="AVC Hourly Rate"/>
        <s v="Campus Architect/Director Hourly Rate"/>
        <s v="Project Manager/Planner Hourly Rate"/>
        <s v="Construction Manager Hourly Rate"/>
        <s v="Contract Administrator/Project Accountant/Project Management Assistant"/>
        <s v="Normal Analysis_1D"/>
        <s v="Normal Analysis_2D "/>
        <s v="High Resolution "/>
        <s v="High Resolution with Fractionation"/>
        <s v="Sample Prep_Sample Digest"/>
        <s v="Sample Prep_Additional Digest "/>
        <s v="Sample Prep_Desalt "/>
        <s v="Sample Prep_Enzymatic Digest"/>
        <s v="Hourly Rate 1-50 hrs"/>
        <s v="Hourly Rate 51-125 hrs"/>
        <s v="Hourly Rate 126+ hrs"/>
        <s v="Specialized Equip"/>
        <s v="Incucyte"/>
        <s v="Custom"/>
        <s v="Histology"/>
        <s v="Photolithography"/>
        <s v="FIB"/>
        <s v="Zeiss"/>
        <s v="PHI XPS"/>
        <s v="Full Usage (person/day)"/>
        <s v="Day Usage (person/day)"/>
        <s v="Passthrough service fee"/>
        <s v="Catering"/>
        <s v="2/3rds Catering"/>
        <s v="Catering coffee break"/>
        <s v="Boat Driver (3 hr min)"/>
        <s v="Group Surcharge"/>
        <s v="CryoEM - Krios"/>
        <s v="CryoEM - Artica"/>
        <s v="CryoEM - Artica Weekends (Fri-Sun)"/>
        <s v="RAM Use fee - class 3  (2)"/>
        <s v="RAM Use fee - class 2  (2)"/>
        <s v="RAM Use fee - class 1  (2)"/>
        <s v="RAM Use fee - On Hold (2)"/>
        <s v="RPM Class 1 Use Fee - Electron Microscopes, very low hazard devices, (3)"/>
        <s v="RPM Class 2 Use Fee   (4)"/>
        <s v="RPM Class 3 Use Fee"/>
        <s v="On-Hold RPM RUA Fee  (5)"/>
        <s v="Non-Routine Survey, fee per survey  (6)"/>
        <s v="Late Dosimetry fee, per late dosimeter"/>
        <s v="Hourly rate for EH&amp;S Technicians for special projects"/>
        <s v="Hourly rate for EH&amp;S Specialists for special projects"/>
        <s v="Hourly rate for EH&amp;S Radiation Safety Officer (RSO)/Assistant RSO"/>
        <s v="FLS Construction Services to Campus Clients *"/>
        <s v="FLS Services to Non-State Supported Facilities/Services, Basic or Special Events - Campus Clients"/>
        <s v="1a. Waste stream per item charge (handling charge):"/>
        <s v="1b.Routine chemical waste (Consolidated rate)"/>
        <s v="1b.Controlled substances"/>
        <s v="1b.Medical waste for autoclave  (7)"/>
        <s v="1b.Medical waste for incineration  (7)"/>
        <s v="3. Extraordinary Waste - Cylinders  (8)"/>
        <s v="4. Unknowns (1)"/>
        <s v="5. Hourly Rate for EH&amp;S Technicians for Special Projects (9)"/>
        <s v="6. Hourly Rate for EH&amp;S Specialists for  Special Projects (9)"/>
        <s v="NC"/>
        <s v="NC soil/sediments"/>
        <s v="NC Special (Difficult Samples)"/>
        <s v="N Special (Difficult Samples)"/>
        <s v="NCS"/>
        <s v="NCS (Difficult Samples)"/>
        <s v="Organic Oxygen (18O Solid)"/>
        <s v="Oxygen (water by IRMS)"/>
        <s v="Hydrogen (water by IRMS)"/>
        <s v="Hydrogen Special (water by IRMS)"/>
        <s v="Hydrogen (Solid Samples)"/>
        <s v="Hydrogen and Oxygen (Water by Laser)"/>
        <s v="Hydrogen and Oxygen (Solid Samples)"/>
        <s v="Carbonates"/>
        <s v="Sulfur Isotopic Analysis"/>
        <s v="Trace Gases-N2"/>
        <s v="Trace Gases-Co2"/>
        <s v="Triple Oxygen by laser"/>
        <s v="MCB Storeroom_service fee"/>
        <s v="Hourly Labor Rate"/>
        <s v="Percentage service fee"/>
        <s v="MCB On-Call GWS_Hourly labor rate"/>
        <s v="Fly Food - per liter"/>
        <s v="Fly Food percentage service fee"/>
        <s v="Media Set-up Rates:_Media: Orders from 1-4 liters"/>
        <s v="Media Set-up Rates:_Media: Orders from 5-7 liters"/>
        <s v="Media Set-up Rates:_Media:Orders from 8-10 liters"/>
        <s v="Media Set-up Rates:_Media: Add'l 1-4 liter increments"/>
        <s v="Media Set-up Rates:_Media: Add'l 5-7 liter increments"/>
        <s v="Media Set-up Rates:_Media: Add'l 8-10 liter increments"/>
        <s v="Media Set-up Rates:_Solutions: Orders up to 5 liters"/>
        <s v="Media Set-up Rates:_Solutions: Add'l 5 liter increments "/>
        <s v="Dispensing Rates:_Media: 100 mm plates"/>
        <s v="Dispensing Rates:_Media: 60 mm plates "/>
        <s v="Dispensing Rates:_Media: 150 mm plates "/>
        <s v="Dispensing Rates:_Media: stabs "/>
        <s v="Dispensing Rates:_Solutions: 100 &amp; 500 ml bottles"/>
        <s v="Dispensing Rates:_Solutions: 1 liter flasks"/>
        <s v="DNA per sequence"/>
        <s v="DNA per genotype"/>
        <s v="PCR cleanup by plate"/>
        <s v="CFX96 PCR"/>
        <s v="Cell line authentication"/>
        <s v="DNA Quantification"/>
        <s v="DNA Quantification - Qubit "/>
        <s v="PCR Cleanup by Tube"/>
        <s v="QX200"/>
        <s v="Plasmid Prep"/>
        <s v="Genomic DNA Prep"/>
        <s v="Hourly Consultation rate"/>
        <s v="PCR Cleanup Beads"/>
        <s v="DNA Size Select Beads 50ml"/>
        <s v="Full Plasmid Seq Sample"/>
        <s v="FPS Library Prop only Plate"/>
        <s v="Partial Amplicon Library Prep: PCR2 + Bead Clean-Up + QC"/>
        <s v="Full Amplicon Library Prep: PCR1 + PCR2 + Bead Clean-Up + QC"/>
        <s v="iSeq 300cycles (2x150bp)"/>
        <s v="MiSeq Reagent Kit v2 (300 cycles)"/>
        <s v="MiSeq Reagent Kit v3 (150 cycles)"/>
        <s v="MiSeq Reagent Kit v3 (600 cycles)"/>
        <s v="NextSeq 2000 P3 Reagents (300 Cycles) "/>
        <s v="NextSeq 1000/2000 P2 Reagents (300 Cycles) v3"/>
        <s v="Sequencing (kits brought in by the end users)"/>
        <s v="Consultation"/>
        <s v="Beam Time"/>
        <s v="Critical Point Drying"/>
        <s v="Vacuum Evaporator"/>
        <s v="High Pressure Freezer"/>
        <s v="Freeze Substitution"/>
        <s v="Sputter coating"/>
        <s v="Microtome"/>
        <s v="Plunge Freezer"/>
        <s v="Cryo Clem"/>
        <s v="Fee-for-service charges (hourly)"/>
        <s v="Material service fee"/>
        <s v="CHN Analysis"/>
        <s v="CHNS with sulfur"/>
        <s v="CHNA air sensitive"/>
        <s v="ICP"/>
        <s v="FlashSmart CHNS analyzer"/>
        <s v="Chemistry Shops Labor"/>
        <s v="Graphics Consulting (hour)"/>
        <s v="Disk Usage (Gb / month)"/>
        <s v="Linux Time (hour)"/>
        <s v="Poster Printing (sq.ft.)"/>
        <s v="X-ray diffraction - Service Structure"/>
        <s v="Rigaku (&lt;4 hr)"/>
        <s v="Rigaku (&gt;4 hr)"/>
        <s v="Exam only "/>
        <s v="PXRD Instrument Time (per hour)"/>
        <s v="Pitzer Center Support (per hour)"/>
        <s v="Low Field Instruments On Hour - AV300, AVB400, AVQ400"/>
        <s v="Low Field Instruments Off Hour - AV300, AVB400, AVQ400"/>
        <s v="High Field Instruments On Hour - AV500, AV600, AV700"/>
        <s v="High Field Instruments Off Hour - AV500, AV600, AV700"/>
        <s v="Auto-500 On-Hour"/>
        <s v="Auto-500 Off-Hour"/>
        <s v="ssNMR On-Hour"/>
        <s v="ssNMR Off-Hour"/>
        <s v="Consulting"/>
        <s v="External Customer Membership"/>
        <s v="Membership for additional user"/>
        <s v="Liquid Helium ($ / liter) % service fee"/>
        <s v="Helium Recovery Credit ($ / liter) "/>
        <s v="Helium Dewar cool-down ($ / dewar) % service fee"/>
        <s v="Gaseous Nitrogen ($ / net cu ft) for FY21 / % service fee"/>
        <s v="Liquid Nitrogen ($ / liter) for FY21 / % service fee"/>
        <s v="Bulk Nitrogen ($ / liter) for FY21 / % service fee"/>
        <s v="Storeroom purchases service fees"/>
        <s v="Dry Ice"/>
        <s v="800MHz &lt;10 hours"/>
        <s v="800MHz 10-24 hours"/>
        <s v="800MHz &gt;24 hours"/>
        <s v="900MHz &lt;10 hours"/>
        <s v="900MHz 10-24 hours"/>
        <s v="900MHz &gt;24 hours"/>
        <s v="3T MRI Scanner (0-100 hours)"/>
        <s v="3T MRI Scanner (101-200 hours)"/>
        <s v="3T MRI Scanner (201-300 hours)"/>
        <s v="3T MRI Scanner (301-400 hours)"/>
        <s v="3T MRI Scanner (400+ hours)"/>
        <s v="7T MRI Scanner"/>
        <s v="Zellerbach Hall_Event Fee "/>
        <s v="Zellerbach Hall Auditorium - Multi Event Per Day Venue Use Fee"/>
        <s v="Zellerbach Playhouse_Event Fee - Full Day"/>
        <s v="Zellerbach Playhouse - Multi Event Per Day Venue Use Fee"/>
        <s v="Wheeler Auditorium_Event Fee - Full Day"/>
        <s v="Wheeler Auditorium_Graduation Event Fee "/>
        <s v="Hearst Greek Theatre_Event Fee - Full Day"/>
        <s v="Hearst Greek Theatre_Graduation Event Fee"/>
        <s v="Additional Equipment not in inventory"/>
        <s v="All other contract services"/>
        <s v="Zellerbach Hall Auditorium Ticketing Services"/>
        <s v="Zellerbach Hall Playhouse Ticketing Services"/>
        <s v="Wheeler Hall Auditorium Ticketing Services"/>
        <s v="Greek Theatre Ticketing Services"/>
        <s v="Stage Crew"/>
        <s v="Front of House Staff"/>
        <s v="Box Office Cashiers"/>
        <s v="Event Coordinator, Non CP Venues"/>
        <s v="Private Event Safety Mgmt "/>
        <s v="Additional Equip Rental "/>
        <s v="Merchandise Sales"/>
        <s v="Metal Detectors"/>
        <s v="Fire Watch (allows silencing of fire alarm)"/>
        <s v="Concessions (Zellerbach Only, can be waived if income exceeds 1500)"/>
        <s v="Catering Fee (All Venues)"/>
        <s v="Labor_Student Assistant"/>
        <s v="Labor_Events Technology Specialist*"/>
        <s v="Labor_Events Coordination"/>
        <s v="Labor_Editing"/>
        <s v="Labor_Producer"/>
        <s v="Events Support Equipment _Electric Vehicle (per trip)"/>
        <s v="Events Support Equipment _Digital Video Playback/Record Deck (day)"/>
        <s v="Events Support Equipment _Large Portable PA Speaker with Stand (Day)"/>
        <s v="Events Support Equipment _Small or Med Portable PA Speaker with Stand (day)"/>
        <s v="Events Support Equipment _Recorder: MP3 (Day)"/>
        <s v="Events Support Equipment _3-4 Channel Audio Mixer (day)"/>
        <s v="Events Support Equipment _4 Channel Audio Mixer-auto (day)"/>
        <s v="Events Support Equipment _6 Channel Mixer (day)"/>
        <s v="Events Support Equipment _8 Channel Digital Mixer (day)"/>
        <s v="Events Support Equipment _10 Channel Mixer (day)"/>
        <s v="Events Support Equipment _16 Channel Mixer (day)"/>
        <s v="Events Support Equipment _Passive Mic Splitter (day)"/>
        <s v="Events Support Equipment _Lighting Kit (day)"/>
        <s v="Events Support Equipment _Uplight Kit (day)"/>
        <s v="Events Support Equipment _Audio Press Pool (day)"/>
        <s v="Events Support Equipment _Wireless Microphone &amp; Receiver (day)"/>
        <s v="Events Support Equipment _Wireless Quad Mic &amp; Receiver (day)"/>
        <s v="Events Support Equipment _Laptop-PC or Mac (day)"/>
        <s v="Events Support Equipment _CD Player (flat)"/>
        <s v="Events Support Equipment _Computer Speaker (flat)"/>
        <s v="Events Support Equipment _Headset Microphone &amp; wireless kit (flat)"/>
        <s v="Events Support Equipment _iPod Music Player (flat)"/>
        <s v="Events Support Equipment _Wired Instrument Microphone (flat)"/>
        <s v="Events Support Equipment _Wired Microphone (flat)"/>
        <s v="Events Support Equipment _Blu-ray Player (flat)"/>
        <s v="Events Support Equipment _Data Projector-4-5K (day)"/>
        <s v="Events Support Equipment _Data Projector-Short Throw 6.5K (day)"/>
        <s v="Events Support Equipment _Laser Pointer (flat)"/>
        <s v="Events Support Equipment _Monitor Plasma-42&quot;-55&quot; (flat)"/>
        <s v="Events Support Equipment _Monitor 23&quot; (flat)"/>
        <s v="Events Support Equipment _Screen-6' (flat)"/>
        <s v="Events Support Equipment _Screen-7.5x10' + Techs (day)"/>
        <s v="Events Support Equipment _Screen-8' (flat)"/>
        <s v="Events Support Equipment _Wireless PowerPoint Remote (flat)"/>
        <s v="Events Support Equipment _Logitech Video conference Camera (day)"/>
        <s v="Events Support Equipment _HD Camera-Basic (day)"/>
        <s v="Events Support Equipment _Spider Pod (day)"/>
        <s v="Events Support Equipment _VGA Simple Switcher (flat)"/>
        <s v="Events Support Equipment _Switcher 4-8 channel"/>
        <s v="Events Support Equipment _Video Scaler (day)"/>
        <s v="Video Scan Converter - HD"/>
        <s v="Zoom Webinar Account"/>
        <s v="Digital Video Processing_Webcast Distribution Package (0-1 Hr Program)"/>
        <s v="Digital Video Processing_Webcast Distribution Package (1-2 Hr Program)"/>
        <s v="Digital Video Processing_Webcast Distribution Package (2-3 Hr Program)"/>
        <s v="Onsite Video Production Packages_Camera Package (day)"/>
        <s v="Onsite Video Production Packages_PowerPoint Capture (day)"/>
        <s v="Onsite Video Production Packages_Live Streaming Package + Setup (day)"/>
        <s v="Onsite Video Production Packages_Live Switcher Package (day)"/>
        <s v="Berkeley Video _C300 Camera Package"/>
        <s v="Berkeley Video _4K Camera Package"/>
        <s v="Berkeley Video _Field Audio Package"/>
        <s v="Berkeley Video _Production lights/grip"/>
        <s v="Berkeley Video _Furniture (2 interview chairs)"/>
        <s v="Berkeley Video _Furniture (oak table and chairs ) "/>
        <s v="Berkeley Video _Teleprompter"/>
        <s v="Berkeley Video _Basic Video Animation Package (hour)"/>
        <s v="Berkeley Video _Basic Video Animation Package (day)"/>
        <s v="Berkeley Video _Post Production Editing (hour)"/>
        <s v="Berkeley Video _Post Production Editing (day)"/>
        <s v="Berkeley Video _Content Licensing: 1-3 minute film"/>
        <s v="Berkeley Video _Content Licensing: 3-5 minute film"/>
        <s v="Project Management Fee_Project budget $10,000,001 - $50,000,000" u="1"/>
        <s v="Materials" u="1"/>
        <s v="Print Ticket Stock Only, (per event)" u="1"/>
        <s v="Liquid Helium ($ / liter)" u="1"/>
        <s v="Subsidized Rate_Insectary Greenhouse_per sq.ft. per week" u="1"/>
        <s v="Subsidized Rate_Planting/General Services_Hourly" u="1"/>
        <s v="ONT Flongle Flowcell" u="1"/>
        <s v="Novaseq S4 lane" u="1"/>
        <s v="Mi-Seq v3 150 cycle" u="1"/>
        <s v="Wheeler Auditorium_Additional Graduation Event Fee -each hour above the graduation event fee." u="1"/>
        <s v="UC User_Instrument Usage/hr:_Stereo Lumar (&quot;GFP Stereo Microscope&quot;)" u="1"/>
        <s v="Storeroom purchases" u="1"/>
        <s v="BIOANALYZER_DNA/RNA BioA/FA" u="1"/>
        <s v="Fly Food Materials mark-up" u="1"/>
        <s v="Ticket Takers/Ushers" u="1"/>
        <s v="Subsidized Rate_Label (new label only)_each" u="1"/>
        <s v="IST: Enterprise Data_Database Services_   My SQL - Basic Service" u="1"/>
        <s v="Subsidized Rate_Metro mix soil in flat_flat" u="1"/>
        <s v="LIC cloning 96 samples" u="1"/>
        <s v="Liquid Nitrogen ($ / liter) for FY21 / mark up for FY22" u="1"/>
        <s v="Key" u="1"/>
        <s v="MCB Storeroom_Material Mark-up" u="1"/>
        <s v="CGRL Consulting" u="1"/>
        <s v="New Array GSA v2" u="1"/>
        <s v="Pallet Space 4'x'4x4.5' (72 cf)" u="1"/>
        <s v="FLS Services to Non-State Supported Facilities/Services, Basic or Special Events - Campus Affiliates (1)" u="1"/>
        <s v="Concessions and merchandise sales" u="1"/>
        <s v="Events Support Equipment _10 Channel Mixer (1/2 day)" u="1"/>
        <s v="Events Support Equipment _Audio Press Pool (1/2 day)" u="1"/>
        <s v="Subsidized Rate_Lath house and outback_per sq.ft. per week" u="1"/>
        <s v="Imaging Facility_Zeiss LSM 510 META AxioPlan " u="1"/>
        <s v="Subsidized Rate_Sunshine mix soil #1&amp;4 in flat_flat" u="1"/>
        <s v="Liquid Helium ($ / liter) for FY21 / mark up for FY22" u="1"/>
        <s v="Shop Labor -Shop Assistant" u="1"/>
        <s v="Gaseous Nitrogen ($ / net cu ft) / mark up" u="1"/>
        <s v="Oversized pallets 4'x4'x9 (60 @ 144 cubic ft each)" u="1"/>
        <s v="House Manager" u="1"/>
        <s v="Box Office Lead Cashiers" u="1"/>
        <s v="Opera Phenix" u="1"/>
        <s v="New Array EPIC" u="1"/>
        <s v="Imaging Facility_Ziess 7-MP" u="1"/>
        <s v="Events Support Equipment _4 Channel Audio Mixer-auto (1/2 day)" u="1"/>
        <s v="Events Support Equipment _Video Switcher - 4 Channel (1/2 day)" u="1"/>
        <s v="Events Support Equipment _Switcher 8 channel" u="1"/>
        <s v="IST: Telecommunications Services_Data Network_   Core, Security, ISP Service" u="1"/>
        <s v="Liquid Helium ($ / liter) / mark up" u="1"/>
        <s v="Berkeley Video _Multi Camera Robotic System (day)" u="1"/>
        <s v="Subsidized Rate_Sunshine mix soil #1&amp;4 in bag_bag" u="1"/>
        <s v="Imaging Facility_Bitplane Imaris Software" u="1"/>
        <s v="New Array Omni 2.5" u="1"/>
        <s v="Berkeley Video _Post Production Editing Station (hour)" u="1"/>
        <s v="Events Support Equipment _Passive Mic Splitter (1/2 day)" u="1"/>
        <s v="3T MRI Scanner" u="1"/>
        <s v="Stage Crew Supervisor" u="1"/>
        <s v="Passthrough Markup" u="1"/>
        <s v="Materials Mark-up" u="1"/>
        <s v="Helium Recovery Credit ($ / liter) for FY21 / credit off supplier price for FY22" u="1"/>
        <s v="IST: Telecommunications Services_DNR" u="1"/>
        <s v="Subsidized Rate_Metro mix soil in bag_bag" u="1"/>
        <s v="Credit Card Fees" u="1"/>
        <s v="Berkeley Video _1/2 day control room rental" u="1"/>
        <s v="IST: Telecommunications Services_Wi-Fi Expansion" u="1"/>
        <s v="Coat Racks" u="1"/>
        <s v="ONT Rapid Prep" u="1"/>
        <s v="Quazar " u="1"/>
        <s v="Subsidized Rate_Pest control_per sq.ft. per week" u="1"/>
        <s v="UC User_Training on:_General consumables" u="1"/>
        <s v="Full Service Advance Sales" u="1"/>
        <s v="IST: Telecommunications Services_Data Network_   Core Service Only" u="1"/>
        <s v="Assistant House Manager" u="1"/>
        <s v="Sanger Sequencing Reaction Cleanup Beads" u="1"/>
        <s v="Wheeler Auditorium_Portable Sound system - Package 3 " u="1"/>
        <s v="Rabbit (cage)" u="1"/>
        <s v="FLS Construction Services to Non-Campus, Non-Affiliated (2)" u="1"/>
        <s v="Infrastructure Access" u="1"/>
        <s v="IST: Telecommunications Services_Voice Installation" u="1"/>
        <s v="UC User_Instrument Usage/hr:_Cryostat" u="1"/>
        <s v="Equipment for Checkout_Multi-Standard VCR/DVD Playback Deck" u="1"/>
        <s v="Zellerbach Hall_Additional Graduation Event Fee -each hour above the graduation event fee." u="1"/>
        <s v="Wheeler Auditorium_Portable Sound system - Package 2 " u="1"/>
        <s v="Advanced Networking" u="1"/>
        <s v="Subsidized Rate_Light_per sq.ft. per week" u="1"/>
        <s v="IST: Telecommunications Services_Productivity Suite" u="1"/>
        <s v="Machine Shop material mark up" u="1"/>
        <s v="Microwave" u="1"/>
        <s v="Events Support Equipment _Video Switcher - 4 Channel (day)" u="1"/>
        <s v="Mi-Seq v3 600 cycle" u="1"/>
        <s v="Subsidized Rate_8 packs-6 cells (new 8 packs only)_each" u="1"/>
        <s v="Wheeler Auditorium_Portable Sound system - Package 1 " u="1"/>
        <s v="Events Support Equipment _Screen-7.5x10' + Techs (1/2 day)" u="1"/>
        <s v="New Array OmniExpressExome" u="1"/>
        <s v="DNA extraction (low cost)" u="1"/>
        <s v="Imaging Facility_Zeiss LSM 510 NLO AxioVert with FLIM" u="1"/>
        <s v="Pippen Prep" u="1"/>
        <s v="Storeroom Markup" u="1"/>
        <s v="qPCR" u="1"/>
        <s v="Berkeley Video _Full day studio rental" u="1"/>
        <s v="Hi-Seq4000 150SRR" u="1"/>
        <s v="Subsidized Rate_Growth chamber_per sq.ft. per week" u="1"/>
        <s v="UC User_Instrument Usage/hr:_Zeiss Elyra" u="1"/>
        <s v="Subsidized Rate_Field: irrigation (water usage)_100 linear ft/month" u="1"/>
        <s v="Imaging Facility_Zeiss Axioimager_Overnight and weekends " u="1"/>
        <s v="IST: Enterprise Data_Database Services_   Open Source Service" u="1"/>
        <s v="Subsidized Rate_2&quot; pot (new pot only)_each" u="1"/>
        <s v="Subsidized Rate_4&quot; pot (new pot only)_each" u="1"/>
        <s v="Labor_Engineering Tech*" u="1"/>
        <s v="Cage 16'x16'x8' (2048 cf)" u="1"/>
        <s v="Helium Recovery Credit ($ / liter) / credit off supplier price" u="1"/>
        <s v="Onsite Video Production Packages_Camera Package (1/2 day)" u="1"/>
        <s v="Helium Recovery Credit ($ / liter)" u="1"/>
        <s v="Gaseous Nitrogen ($ / net cu ft)" u="1"/>
        <s v="E. coli protein expression testing, 96 samples" u="1"/>
        <s v="IST: Telecommunications Services_Data Network_   Full Service" u="1"/>
        <s v="Custodian/Laborer" u="1"/>
        <s v="Onsite Video Production Packages_Live Streaming Package + Set Up (1/2 day)" u="1"/>
        <s v="Bulk Nitrogen ($ / liter)" u="1"/>
        <s v="Cage 10'x15'x8' (1200 cf)" u="1"/>
        <s v="Imaging Facility_Zeiss Axioimager" u="1"/>
        <s v="Imaging Facility_Zeiss LSM-88--NLO-OPO" u="1"/>
        <s v="Hard Case Binding_Monograph" u="1"/>
        <s v="Cage 12'x12'x8' (1152 cf)" u="1"/>
        <s v="Events Support Equipment _Data Projector-4-5K (1/2 day)" u="1"/>
        <s v="Subsidized Rate_Label  " u="1"/>
        <s v="Podium" u="1"/>
        <s v="Berkeley Video _Basic Video Animation Package" u="1"/>
        <s v="NanoDrop Quantitation" u="1"/>
        <s v="Cage 11'x15'x8' (1320 cf)" u="1"/>
        <s v="Zellerbach Playhouse_Additional Graduation Event Fee -each hour above the graduation event fee." u="1"/>
        <s v="Virtual Machine  " u="1"/>
        <s v="Berkeley Video _Daily Post Production Editing" u="1"/>
        <s v="Hangers, plastic white" u="1"/>
        <s v="Cage 12'x16'x8' (1536 cf)" u="1"/>
        <s v="DNA extraction (high cost)" u="1"/>
        <s v="Cubic Square Foot" u="1"/>
        <s v="Berkeley Video _Full day Studio Set Rental" u="1"/>
        <s v="Berkeley Video _Half day Studio Set Rental" u="1"/>
        <s v="Gaseous Nitrogen ($ / net cu ft) for FY21 / mark up for FY22" u="1"/>
        <s v="Labor_AV Project Management" u="1"/>
        <s v="PacBio Sequencing Sequel SMRT Cell (20 hour)" u="1"/>
        <s v="Cage 15'x12'x8' (1440 cf)" u="1"/>
        <s v="Cage 20'x10'x8' (1600 cf)" u="1"/>
        <s v="IST: Telecommunications Services_Voice Mail Consolidated" u="1"/>
        <s v="Skilled Crafts" u="1"/>
        <s v="Hearst Greek Theatre_Additional Graduation Event Fee -each hour above the graduation event fee." u="1"/>
        <s v="Subsidized Rate_Field: supplies &amp; expenses_100 linear ft/month" u="1"/>
        <s v="Equipment for Checkout_Data/Video Projector Cart (a.k.a. VCR or DVD w/ LCD/Data Projector)" u="1"/>
        <s v="Equipment for Checkout_Blu Ray Projector Cart" u="1"/>
        <s v="Events Support Equipment _Spider Pod (1/2 day)" u="1"/>
        <s v="Cage 15'x15'x8' (1800 cf)" u="1"/>
        <s v="Events Support Equipment _6 Channel Mixer (1/2 day)" u="1"/>
        <s v="Events Support Equipment _HD Camera-Basic (1/2 day)" u="1"/>
        <s v="Onsite Video Production Packages_PowerPoint Capture (1/2 day)" u="1"/>
        <s v="Events Support Equipment _Digital Video Playback/Record Deck (1/2 day)" u="1"/>
        <s v="Material Mark-up" u="1"/>
        <s v="FLS Services to Non-State Supported Facilities/Services, Basic or Special Events - Non-Campus, Non-Affiliated (2)" u="1"/>
        <s v="Cage 16'x15'x8' (1920 cf)" u="1"/>
        <s v="UC User_Instrument Usage/hr:_Leica Microtome" u="1"/>
        <s v="Onsite Video Production Packages_Live Switcher Package (1/2 day)" u="1"/>
        <s v="Events Support Equipment _Wireless Microphone &amp; Receiver (1/2 day)" u="1"/>
        <s v="Bulk Nitrogen ($ / liter) for FY21 / mark up for FY22" u="1"/>
        <s v="Equipment for Checkout_Document Camera" u="1"/>
        <s v="Subsidized Rate_Field services_hourly" u="1"/>
        <s v="Subsidized Rate_Metro mix soil 838 in bag" u="1"/>
        <s v="Events Support Equipment _Wireless Quad Mic &amp; Receiver (1/2 day)" u="1"/>
        <s v="New - Project Management Fee - CP Projects" u="1"/>
        <s v="Mark-up Rate" u="1"/>
        <s v="Berkeley Video _Daily In House Animation Support" u="1"/>
        <s v="Bulk Nitrogen ($ / liter) / mark up" u="1"/>
        <s v="Helium Dewar cool-down ($ / dewar)" u="1"/>
        <s v="Video Systems_Video system per DVR" u="1"/>
        <s v="Subsidized Rate_Metro mix soil 838 in flat" u="1"/>
        <s v="Thermo CombiDrop per hour" u="1"/>
        <s v="Zellerbach Playhouse_Graduation Event Fee" u="1"/>
        <s v="ONT GrindION Flowcell" u="1"/>
        <s v="Hi-Seq4000 100PER" u="1"/>
        <s v="IST: Telecommunications Services_Premise Wiring_   Premise wiring (hourly)" u="1"/>
        <s v="Helium Dewar cool-down ($ / dewar) / mark up" u="1"/>
        <s v="Project Management Fee_Project budget $50,000,001 and over" u="1"/>
        <s v="UC User_Instrument Usage/hr:_Microscopy/microtechnique/consult &gt;30min (hr)" u="1"/>
        <s v="Berkeley Video _1/2 day studio rental" u="1"/>
        <s v="FLS Construction Services to  Campus Affiliates (1)" u="1"/>
        <s v="Helium Dewar cool-down ($ / dewar) for FY21 / mark up for FY22" u="1"/>
        <s v="Mi-Seq v2 NANO" u="1"/>
        <s v="Tier 0 Storage " u="1"/>
        <s v="New Array Meg" u="1"/>
        <s v="Subsidized Rate_recycled pot, flat and dome_each" u="1"/>
        <s v="Berkeley Video _Full day control room rental" u="1"/>
        <s v="Biomek mRNA Seq" u="1"/>
        <s v="Events Support Equipment _3-4 Channel Audio Mixer (1/2 day)" u="1"/>
        <s v="Events Support Equipment _8 Channel Digital Mixer (1/2 day)" u="1"/>
        <s v="Usage" u="1"/>
        <s v="Berkeley Video _Multi Camera Robotic System (1/2 day)" u="1"/>
        <s v="Liquid Nitrogen ($ / liter)" u="1"/>
        <s v="Subsidized Rate_North Greenhouse Facility_per sq.ft. per week" u="1"/>
        <s v="Subsidized Rate_South Greenhouse Facility_per sq.ft. per week" u="1"/>
        <s v="Zellerbach Hall_Graduation Event Fee-rate pro-rated for 3 graduations per day " u="1"/>
        <s v="Equipment for Checkout_Data/Video Projector (a.k.a. LCD/DLP Projector)" u="1"/>
        <s v="Events Support Equipment _Lighting Kit (1/2 day)" u="1"/>
        <s v="Events Support Equipment _Video Scaler (1/2 day)" u="1"/>
        <s v="Subsidized Rate_Super soil_bag" u="1"/>
        <s v="Wheeler Auditorium_10K Projector - Large Venue Fulll - HD " u="1"/>
        <s v="Equipment for Checkout_Screen" u="1"/>
        <s v="Liquid Nitrogen ($ / liter) / mark up" u="1"/>
        <s v="Scroll Box" u="1"/>
      </sharedItems>
    </cacheField>
    <cacheField name="Unit of Measure" numFmtId="0">
      <sharedItems containsBlank="1" count="109">
        <s v="$/hour"/>
        <m/>
        <s v="$/samples"/>
        <s v="$/unit"/>
        <s v="$/project"/>
        <s v="$ month"/>
        <s v="$/terabyte"/>
        <s v="Daily"/>
        <s v="Monthly"/>
        <s v="% service fee"/>
        <s v="$/each"/>
        <s v="$/month"/>
        <s v="$/sf/week"/>
        <s v="$/100 linear ft/month"/>
        <s v="% fee"/>
        <s v="$/2 lb scoop"/>
        <s v="$/weekly"/>
        <s v="bed nights"/>
        <s v="days"/>
        <s v="hours"/>
        <s v="$/day"/>
        <s v="$/vehicle"/>
        <s v="$/vehicle/month"/>
        <s v="$/renewal"/>
        <s v="$/card/month"/>
        <s v="$/card"/>
        <s v="$/line/month"/>
        <s v="Cost/passthrough  "/>
        <s v="$/drop"/>
        <s v="$/camera"/>
        <s v="$/5GB of additional storage/month"/>
        <s v="$/application/month"/>
        <s v="$/instance/month"/>
        <s v="$/VM/month"/>
        <s v="$/pkg/month"/>
        <s v="$/GB/month"/>
        <s v="$/GB/month "/>
        <s v="$/ESX Host/month"/>
        <s v="$/VM Base/month"/>
        <s v="$/1GB RAM/month"/>
        <s v="$/vCPU/month"/>
        <s v="$/rack unit/month"/>
        <s v="$/FTE"/>
        <s v="$/sample"/>
        <s v="$/half day"/>
        <s v="$/run"/>
        <s v="per denomination"/>
        <s v="$/box"/>
        <s v="$/parcel or tub"/>
        <s v="$/posting"/>
        <s v="$/key"/>
        <s v="% of project budget"/>
        <s v="$/lane"/>
        <s v="$/2 months"/>
        <s v="accounts * 12"/>
        <s v="$/GB"/>
        <s v="$/contract"/>
        <s v="$/channel/hour"/>
        <s v="$5,200 + 12% of the project budget over $35,000"/>
        <s v="$61,000 + 10% of the project budget over $500,000"/>
        <s v="$111,000 + 8% of the project budget over $1,000,000"/>
        <s v="$431,000 + 7% of the project budget over $5,000,000"/>
        <s v="$781,000 + 6% of the project budget over $10,000,000"/>
        <s v="$1,681,000 + 5% of the project budget over $25,000,000"/>
        <s v="$2,931,000 + 2% of the project budget over $50,000,000"/>
        <s v="$5,931,000 + 0.9% of the project budget over $200,000,000"/>
        <s v="% of Contract Value"/>
        <s v="$/person/day"/>
        <s v="$ per day"/>
        <s v="$/survey"/>
        <s v="$/late dosimeter"/>
        <s v="$/item"/>
        <s v="$/lb"/>
        <s v="$/liter"/>
        <s v="$/sequence"/>
        <s v="$/genotype"/>
        <s v="$/plate"/>
        <s v="$/Bottle"/>
        <s v="$/Batch"/>
        <s v="sample"/>
        <s v="plate"/>
        <s v="$/sqf"/>
        <s v="$/analysis"/>
        <s v="$/structure"/>
        <s v="$/minute"/>
        <s v="% credit off supplier price"/>
        <s v="$/event"/>
        <s v="cost"/>
        <s v="15% of gross"/>
        <s v="$ per unit per day"/>
        <s v="hr (3hr min)"/>
        <s v="min per event"/>
        <s v="$/trip"/>
        <s v="$/dewar" u="1"/>
        <s v="% mark up" u="1"/>
        <s v="$/CF" u="1"/>
        <s v="$/box/month" u="1"/>
        <s v="$ mark up/item over cost" u="1"/>
        <s v="Headcount" u="1"/>
        <s v="$/ticket" u="1"/>
        <s v="$/net cu ft" u="1"/>
        <s v="lb" u="1"/>
        <s v="$/PI" u="1"/>
        <s v="% of gross sales plus cashier" u="1"/>
        <s v="$ each" u="1"/>
        <s v="$/account" u="1"/>
        <s v="$/VM Unit" u="1"/>
        <s v="$/annl" u="1"/>
        <s v="mark up" u="1"/>
      </sharedItems>
    </cacheField>
    <cacheField name="Prior Period Approved Rates (FY16)" numFmtId="0">
      <sharedItems containsBlank="1" containsMixedTypes="1" containsNumber="1" minValue="-8.3000000000000007" maxValue="6630"/>
    </cacheField>
    <cacheField name="Prior Period Approved Rates (FY17)" numFmtId="0">
      <sharedItems containsBlank="1" containsMixedTypes="1" containsNumber="1" minValue="-6.3" maxValue="7070"/>
    </cacheField>
    <cacheField name="FY18 Approved Rates" numFmtId="0">
      <sharedItems containsBlank="1" containsMixedTypes="1" containsNumber="1" minValue="-4.7" maxValue="4004"/>
    </cacheField>
    <cacheField name="FY19 Approved Rates" numFmtId="0">
      <sharedItems containsBlank="1" containsMixedTypes="1" containsNumber="1" minValue="-6.7" maxValue="25189"/>
    </cacheField>
    <cacheField name="FY20 Approved Rates" numFmtId="0">
      <sharedItems containsBlank="1" containsMixedTypes="1" containsNumber="1" minValue="-11.3" maxValue="25741"/>
    </cacheField>
    <cacheField name="FY21 Budgeted Rates" numFmtId="0">
      <sharedItems containsBlank="1" containsMixedTypes="1" containsNumber="1" minValue="-8.5" maxValue="20005"/>
    </cacheField>
    <cacheField name="FY22 Budgeted Rates (FY21)" numFmtId="0">
      <sharedItems containsBlank="1" containsMixedTypes="1" containsNumber="1" minValue="-8.93" maxValue="21680"/>
    </cacheField>
    <cacheField name="FY23 Budgeted Rates (FY21)" numFmtId="0">
      <sharedItems containsBlank="1" containsMixedTypes="1" containsNumber="1" minValue="-9.3699999999999992" maxValue="16341"/>
    </cacheField>
    <cacheField name="FY21 Approved Rates" numFmtId="0">
      <sharedItems containsBlank="1" containsMixedTypes="1" containsNumber="1" minValue="-10" maxValue="20005"/>
    </cacheField>
    <cacheField name="FY22 Budgeted Rates (FY22)" numFmtId="0">
      <sharedItems containsBlank="1" containsMixedTypes="1" containsNumber="1" minValue="0" maxValue="21006"/>
    </cacheField>
    <cacheField name="FY23 Budgeted Rates (FY22)" numFmtId="0">
      <sharedItems containsBlank="1" containsMixedTypes="1" containsNumber="1" minValue="0" maxValue="22057"/>
    </cacheField>
    <cacheField name="FY24 Budgeted Rates (FY22)" numFmtId="0">
      <sharedItems containsBlank="1" containsMixedTypes="1" containsNumber="1" minValue="0" maxValue="23160"/>
    </cacheField>
    <cacheField name="FY22 Approved Rates" numFmtId="0">
      <sharedItems containsBlank="1" containsMixedTypes="1" containsNumber="1" minValue="0" maxValue="21006"/>
    </cacheField>
    <cacheField name="FY23 Budgeted Rates (FY23)" numFmtId="0">
      <sharedItems containsBlank="1" containsMixedTypes="1" containsNumber="1" minValue="0" maxValue="15041.25"/>
    </cacheField>
    <cacheField name="FY24 Budgeted Rates (FY23)" numFmtId="0">
      <sharedItems containsBlank="1" containsMixedTypes="1" containsNumber="1" minValue="0" maxValue="15793.3125"/>
    </cacheField>
    <cacheField name="FY25 Budgeted Rates (FY23)" numFmtId="0">
      <sharedItems containsBlank="1" containsMixedTypes="1" containsNumber="1" minValue="0" maxValue="16582.978125000001"/>
    </cacheField>
    <cacheField name="FY23 Approved Rates" numFmtId="0">
      <sharedItems containsBlank="1" containsMixedTypes="1" containsNumber="1" minValue="0" maxValue="15041.25"/>
    </cacheField>
    <cacheField name="FY23 Percent Change " numFmtId="0">
      <sharedItems containsBlank="1" containsMixedTypes="1" containsNumber="1" minValue="-7.2" maxValue="7467.3544303797462"/>
    </cacheField>
    <cacheField name="FY23 Change" numFmtId="43">
      <sharedItems containsString="0" containsBlank="1" containsNumber="1" minValue="-1573" maxValue="8597"/>
    </cacheField>
    <cacheField name="New (FY23)" numFmtId="0">
      <sharedItems containsBlank="1"/>
    </cacheField>
    <cacheField name="% change" numFmtId="0">
      <sharedItems containsBlank="1" count="8">
        <s v="Between 0% and 5%"/>
        <s v="Between 5% and 7%"/>
        <s v="0%"/>
        <m/>
        <s v="New"/>
        <s v="Decrease"/>
        <s v="Over 7%"/>
        <s v="Discontinued"/>
      </sharedItems>
    </cacheField>
    <cacheField name="Div" numFmtId="0">
      <sharedItems containsBlank="1"/>
    </cacheField>
    <cacheField name="Dept" numFmtId="0">
      <sharedItems containsBlank="1"/>
    </cacheField>
    <cacheField name="Division Name" numFmtId="0">
      <sharedItems containsBlank="1"/>
    </cacheField>
    <cacheField name="DFL" numFmtId="0">
      <sharedItems containsBlank="1"/>
    </cacheField>
    <cacheField name="Primary driver for high rate increase (provided by the unit)" numFmtId="0">
      <sharedItems containsBlank="1"/>
    </cacheField>
    <cacheField name="Recharge Lead Comments" numFmtId="0">
      <sharedItems containsBlank="1"/>
    </cacheField>
    <cacheField name="Notes" numFmtId="0">
      <sharedItems containsNonDate="0" containsString="0" containsBlank="1"/>
    </cacheField>
    <cacheField name="No. of recharge rates" numFmtId="0">
      <sharedItems containsString="0" containsBlank="1" containsNumber="1" containsInteger="1" minValue="1" maxValue="104" count="30">
        <m/>
        <n v="9"/>
        <n v="2"/>
        <n v="1"/>
        <n v="8"/>
        <n v="15"/>
        <n v="5"/>
        <n v="24"/>
        <n v="4"/>
        <n v="13"/>
        <n v="11"/>
        <n v="97"/>
        <n v="14"/>
        <n v="21"/>
        <n v="17"/>
        <n v="3"/>
        <n v="6"/>
        <n v="12"/>
        <n v="33"/>
        <n v="26"/>
        <n v="37"/>
        <n v="16"/>
        <n v="7"/>
        <n v="10"/>
        <n v="25"/>
        <n v="67"/>
        <n v="104" u="1"/>
        <n v="46" u="1"/>
        <n v="41" u="1"/>
        <n v="29" u="1"/>
      </sharedItems>
    </cacheField>
    <cacheField name="Minimum % Mark-up (surcharge) for external clients" numFmtId="0">
      <sharedItems containsBlank="1" containsMixedTypes="1" containsNumber="1" minValue="0" maxValue="61" count="36">
        <m/>
        <n v="0.67"/>
        <n v="0.59"/>
        <n v="0.39"/>
        <s v="-"/>
        <n v="1"/>
        <n v="0.5"/>
        <n v="0"/>
        <n v="0.63"/>
        <n v="0.60499999999999998"/>
        <n v="0.68"/>
        <n v="0.61"/>
        <n v="0.8"/>
        <n v="0.35"/>
        <n v="0.2"/>
        <s v="10 to 50%"/>
        <n v="0.3"/>
        <n v="0.56999999999999995"/>
        <n v="0.09"/>
        <n v="0.15"/>
        <s v="2% to 70%"/>
        <n v="0.24"/>
        <s v="N/A"/>
        <s v="10% to 200%"/>
        <n v="0.6"/>
        <n v="2"/>
        <s v="54% to 300%"/>
        <n v="0.89"/>
        <n v="0.55000000000000004" u="1"/>
        <n v="0.14499999999999999" u="1"/>
        <n v="61" u="1"/>
        <n v="0.1" u="1"/>
        <n v="0.57999999999999996" u="1"/>
        <n v="0.27" u="1"/>
        <n v="3" u="1"/>
        <n v="0.26" u="1"/>
      </sharedItems>
    </cacheField>
    <cacheField name="$ amount of surcharge  for external clients" numFmtId="0">
      <sharedItems containsBlank="1" containsMixedTypes="1" containsNumber="1" minValue="0" maxValue="800"/>
    </cacheField>
    <cacheField name="Exceptions request on hand for lower % mark up than policy?" numFmtId="0">
      <sharedItems containsBlank="1" containsMixedTypes="1" containsNumber="1" containsInteger="1" minValue="0" maxValue="0" count="6">
        <m/>
        <s v="N/A"/>
        <s v="No"/>
        <s v="Off-campus IRC"/>
        <s v="Needed"/>
        <n v="0" u="1"/>
      </sharedItems>
    </cacheField>
    <cacheField name="Notes regarding exception to the policy" numFmtId="0">
      <sharedItems containsBlank="1"/>
    </cacheField>
    <cacheField name="FY23 budgeted total recharge expenses (excludes subsidy)" numFmtId="0">
      <sharedItems containsString="0" containsBlank="1" containsNumber="1" minValue="31" maxValue="10960"/>
    </cacheField>
    <cacheField name="FY23 budgeted recharge expenses net of subsidy (includes subsidy)" numFmtId="0">
      <sharedItems containsString="0" containsBlank="1" containsNumber="1" minValue="27.033999999999999" maxValue="10960"/>
    </cacheField>
    <cacheField name="% on federal funds" numFmtId="0">
      <sharedItems containsString="0" containsBlank="1" containsNumber="1" minValue="0" maxValue="59" count="93">
        <m/>
        <n v="0"/>
        <n v="0.1"/>
        <n v="0.85"/>
        <n v="0.92"/>
        <n v="1"/>
        <n v="0.5"/>
        <n v="0.45"/>
        <n v="0.2"/>
        <n v="0.27"/>
        <n v="0.14000000000000001"/>
        <n v="4.5100000000000001E-2"/>
        <n v="0.3"/>
        <n v="0.38"/>
        <n v="0.31"/>
        <n v="0.39"/>
        <n v="0.8"/>
        <n v="0.44"/>
        <n v="0.04"/>
        <n v="1.7000000000000001E-2"/>
        <n v="1.7899999999999999E-2"/>
        <n v="2.86E-2"/>
        <n v="0.01"/>
        <n v="3.4700000000000002E-2"/>
        <n v="3.5000000000000003E-2"/>
        <n v="0.64"/>
        <n v="0.185"/>
        <n v="0.32"/>
        <n v="0.21"/>
        <n v="0.02"/>
        <n v="0.63400000000000001"/>
        <n v="5.5999999999999999E-3"/>
        <n v="0.25"/>
        <n v="0.41"/>
        <n v="0.3256"/>
        <n v="0.55879999999999996"/>
        <n v="0.48"/>
        <n v="0.21829999999999999"/>
        <n v="0.313"/>
        <n v="0.81820000000000004"/>
        <n v="0.34599999999999997"/>
        <n v="0.40489999999999998"/>
        <n v="0.77"/>
        <n v="0.61"/>
        <n v="0.81"/>
        <n v="0.84"/>
        <n v="0.74"/>
        <n v="0.88"/>
        <n v="0.57999999999999996"/>
        <n v="2E-3"/>
        <n v="0.66" u="1"/>
        <n v="0.11" u="1"/>
        <n v="0.79" u="1"/>
        <n v="59" u="1"/>
        <n v="0.1047" u="1"/>
        <n v="0.1923" u="1"/>
        <n v="0.59" u="1"/>
        <n v="0.49" u="1"/>
        <n v="0.72" u="1"/>
        <n v="0.24610000000000001" u="1"/>
        <n v="0.24" u="1"/>
        <n v="0.35" u="1"/>
        <n v="0.4844" u="1"/>
        <n v="4.19E-2" u="1"/>
        <n v="0.15" u="1"/>
        <n v="3.6200000000000003E-2" u="1"/>
        <n v="0.9" u="1"/>
        <n v="6.6199999999999995E-2" u="1"/>
        <n v="0.54" u="1"/>
        <n v="0.05" u="1"/>
        <n v="0.7" u="1"/>
        <n v="0.64219999999999999" u="1"/>
        <n v="0.74660000000000004" u="1"/>
        <n v="0.67" u="1"/>
        <n v="0.75" u="1"/>
        <n v="7.0000000000000007E-2" u="1"/>
        <n v="0.08" u="1"/>
        <n v="0.55000000000000004" u="1"/>
        <n v="0.03" u="1"/>
        <n v="0.36080000000000001" u="1"/>
        <n v="0.52" u="1"/>
        <n v="0.68" u="1"/>
        <n v="0.76" u="1"/>
        <n v="0.29680000000000001" u="1"/>
        <n v="0.28999999999999998" u="1"/>
        <n v="0.33" u="1"/>
        <n v="0.65" u="1"/>
        <n v="0.34389999999999998" u="1"/>
        <n v="0.37" u="1"/>
        <n v="1.84E-2" u="1"/>
        <n v="0.16" u="1"/>
        <n v="4.7E-2" u="1"/>
        <n v="0.15379999999999999" u="1"/>
      </sharedItems>
    </cacheField>
    <cacheField name="FY23 $ amounts subsidized" numFmtId="0">
      <sharedItems containsString="0" containsBlank="1" containsNumber="1" minValue="-34" maxValue="2500"/>
    </cacheField>
    <cacheField name="Subsidy* High&gt;30K Low&lt;30K" numFmtId="0">
      <sharedItems containsBlank="1"/>
    </cacheField>
    <cacheField name="FY23 $ amounts subsidized on federal funds only" numFmtId="0">
      <sharedItems containsString="0" containsBlank="1" containsNumber="1" minValue="-0.34" maxValue="2000"/>
    </cacheField>
    <cacheField name="UCRP interest and GAEL subsidized if federal funds charged?" numFmtId="0">
      <sharedItems containsBlank="1"/>
    </cacheField>
    <cacheField name="Volume" numFmtId="0">
      <sharedItems containsBlank="1" count="7">
        <m/>
        <s v="Increase"/>
        <s v="Decrease"/>
        <s v="Flat"/>
        <s v="Mixed" u="1"/>
        <s v="New" u="1"/>
        <s v="Unknown" u="1"/>
      </sharedItems>
    </cacheField>
    <cacheField name="Expenses Trends" numFmtId="0">
      <sharedItems containsBlank="1" containsMixedTypes="1" containsNumber="1" minValue="5306.7" maxValue="5306.7" count="11">
        <m/>
        <s v="Above 5% increase"/>
        <s v="Below 5% increase"/>
        <e v="#REF!"/>
        <s v="Increase"/>
        <s v="Decrease"/>
        <s v="Flat"/>
        <s v="Above 5% decrease"/>
        <s v="New"/>
        <s v="Unknown"/>
        <n v="5306.7" u="1"/>
      </sharedItems>
    </cacheField>
    <cacheField name="Productive hours" numFmtId="0">
      <sharedItems containsBlank="1"/>
    </cacheField>
    <cacheField name="% Rate Incr./Decr." numFmtId="0">
      <sharedItems containsBlank="1" containsMixedTypes="1" containsNumber="1" minValue="-0.09" maxValue="0.2" count="64">
        <m/>
        <s v="0%"/>
        <s v="5%"/>
        <s v="0% to 5%"/>
        <s v="-1% to 14.7%"/>
        <s v="0% to 50%"/>
        <s v="0% and 5%"/>
        <s v="0% to 4%"/>
        <s v="0% and 11%"/>
        <s v="0% to 7%"/>
        <s v="0% and 2%"/>
        <s v="0% and 7%"/>
        <s v="-1% to -4%"/>
        <s v="-2%"/>
        <s v="2%"/>
        <s v="13% and 44%"/>
        <s v="25% to 28%"/>
        <s v="-14% to 10%"/>
        <s v="-15% to 0%"/>
        <s v="-12% to 75%"/>
        <s v="-9%"/>
        <s v="1%"/>
        <s v="4.5% to 20%"/>
        <s v="0% to 10%"/>
        <s v="0% to 12%"/>
        <s v="-25% to 18%"/>
        <s v="2% to 6%"/>
        <s v="-4% to 30% (mostly flat)"/>
        <s v="0% to 52%"/>
        <s v="-3% to 0%"/>
        <s v="9%"/>
        <s v="12% and 15%"/>
        <s v="-1% to 0%"/>
        <s v="0% to 6%"/>
        <s v="25%"/>
        <s v="2% to 3%"/>
        <s v="7% to 12%"/>
        <s v="0%-30%"/>
        <s v="4%"/>
        <s v="3% and 6%"/>
        <s v="0% and 50% for one item"/>
        <s v="0% and 52% for one item"/>
        <n v="0"/>
        <s v="-5% to 0%"/>
        <s v="-17% to 43%"/>
        <s v="-6%"/>
        <s v="3% to 4%"/>
        <s v="-19% to 18%"/>
        <s v="0% and 6%"/>
        <s v="0% to 28%"/>
        <s v="New rate structure"/>
        <s v="-50% to 77%"/>
        <n v="0.11" u="1"/>
        <n v="0.01" u="1"/>
        <n v="0.02" u="1"/>
        <n v="-0.02" u="1"/>
        <n v="0.04" u="1"/>
        <n v="0.05" u="1"/>
        <n v="0.08" u="1"/>
        <n v="0.09" u="1"/>
        <n v="0.03" u="1"/>
        <n v="0.1" u="1"/>
        <n v="-0.09" u="1"/>
        <n v="0.2" u="1"/>
      </sharedItems>
    </cacheField>
    <cacheField name="Submission Forecasted Year End Def./Sur." numFmtId="0">
      <sharedItems containsBlank="1"/>
    </cacheField>
    <cacheField name="Narrative" numFmtId="0">
      <sharedItems containsBlank="1" longText="1"/>
    </cacheField>
    <cacheField name="Tolerance" numFmtId="0">
      <sharedItems containsString="0" containsBlank="1" containsNumber="1" minValue="-1000" maxValue="-0.5"/>
    </cacheField>
    <cacheField name="Ratio of Deficit compared to Tolerance" numFmtId="0">
      <sharedItems containsBlank="1" containsMixedTypes="1" containsNumber="1" minValue="-2.8571428571428572" maxValue="28.260869565217391" count="60">
        <m/>
        <s v="N/A"/>
        <n v="0" u="1"/>
        <n v="3" u="1"/>
        <n v="1.6216216216216217" u="1"/>
        <n v="4.2424242424242422" u="1"/>
        <n v="0.57999999999999996" u="1"/>
        <n v="1.9189189189189189" u="1"/>
        <n v="3.1071428571428572" u="1"/>
        <n v="2.0275750202757501" u="1"/>
        <n v="0.33333333333333331" u="1"/>
        <n v="7.8965517241379306" u="1"/>
        <n v="-0.1111111111111111" u="1"/>
        <n v="2.4385964912280702" u="1"/>
        <n v="-0.95597484276729561" u="1"/>
        <n v="0.20833333333333334" u="1"/>
        <n v="3.243243243243243" u="1"/>
        <n v="-0.31428571428571428" u="1"/>
        <n v="1" u="1"/>
        <n v="-1.7825311942959001" u="1"/>
        <n v="-2" u="1"/>
        <n v="-0.38271604938271603" u="1"/>
        <n v="14.111111111111111" u="1"/>
        <n v="0.53333333333333333" u="1"/>
        <n v="8.6666666666666661" u="1"/>
        <n v="1.2339449541284404" u="1"/>
        <n v="0.61728395061728392" u="1"/>
        <n v="-1.0564516129032258" u="1"/>
        <n v="7.5" u="1"/>
        <n v="5" u="1"/>
        <n v="-1.2666666666666666" u="1"/>
        <n v="2.9885057471264367" u="1"/>
        <n v="-5.2631578947368418E-2" u="1"/>
        <n v="28.260869565217391" u="1"/>
        <n v="-0.22105263157894736" u="1"/>
        <n v="0.19230769230769232" u="1"/>
        <n v="0.52727272727272723" u="1"/>
        <n v="-2.3438415563107936E-2" u="1"/>
        <n v="6.5" u="1"/>
        <n v="-1.2658227848101267" u="1"/>
        <n v="1.8172043010752688" u="1"/>
        <n v="1.7924528301886793" u="1"/>
        <n v="0.90322580645161288" u="1"/>
        <n v="-0.82706766917293228" u="1"/>
        <n v="0.967741935483871" u="1"/>
        <n v="0.27173913043478259" u="1"/>
        <n v="2.1624649859943976" u="1"/>
        <n v="0.11467889908256881" u="1"/>
        <n v="0.6" u="1"/>
        <n v="3.6111111111111112" u="1"/>
        <n v="0.25" u="1"/>
        <n v="1.0909090909090908" u="1"/>
        <n v="-2.8571428571428572" u="1"/>
        <n v="0.3867924528301887" u="1"/>
        <n v="8.0291970802919707E-2" u="1"/>
        <n v="0.16666666666666666" u="1"/>
        <n v="6.25" u="1"/>
        <n v="-0.1" u="1"/>
        <n v="3.3333333333333335" u="1"/>
        <n v="16" u="1"/>
      </sharedItems>
    </cacheField>
    <cacheField name="Meeting attendees" numFmtId="0">
      <sharedItems containsBlank="1"/>
    </cacheField>
    <cacheField name="Meeting Dates and Times" numFmtId="0">
      <sharedItems containsBlank="1"/>
    </cacheField>
    <cacheField name="Meeting Comments" numFmtId="0">
      <sharedItems containsBlank="1" count="150" longText="1">
        <m/>
        <s v="Unique shake table (50 yrs old) can be used commercially and specialized technicians. Threat is pandemic and restrictions with external customers. Limping along. 3 Pis are considering working in lab in June/July. All metal and hydrolic oil is recycled. Energy usage is more difficult to reduce but don't have a/c in lab."/>
        <s v="Unique highly skilled technicians available to build complex specialized projects. Weakness is in low holding on to specialized staff. Opportunities for external groups and TAC RAL and CIPS."/>
        <s v="Projected positive surplus for FY21. Only serve SSL clients. Not sure about weaknesses. No plans to expand services or campus customers.  SSL is merging with TAC RAL and CIPS. Greg Passcal is new manager."/>
        <s v="Should see recharge next year. Occurs after build period. SSL changing buisiness model"/>
        <s v="Ramping up with more outside customers and are covering expenses and reducing deficit.  "/>
        <s v="Director salary is subsidized by QB3.  Historic deficit is being paid down. New Hurley lab instument Tony can use when available for more services."/>
        <s v="Last year sucked. Strengths are in demand for needed service. Opportunities are with growing external clientel but difficulty with Business Contracts and getting standard template.  FA wants to raise rates but dept is willing to subsidize."/>
        <s v="Strengths are partnership w/VCRO to help fund equip purchases with other depts (Nanolab and Facilities). Weakness is deficit from last year and COVID.  Opportunities for cost savings. Threats from economic turndown always looking at market trends.  Already excited about sustainability initiatives - not printing out documents, reducing paper files, binders, Re-Use for binders and supplies.  Planning to be back in tolerance by end of FY23."/>
        <s v="Campus-wide Pis using Greenhouse. 85% occupancy rate.  Challenge is increasing salaries for new staff.  Future location is still unknown and greenhouse rebuild is expensive.  Rate increases are driven by salary increases and reduced subsidy."/>
        <s v="Amy Robinson is DFL for this group.  Brian Joseph is director of facilities.  Strength is responsiveness to units - on the spot urgent needs are managed very well.  Unable to get outside vendors to do this work.  Weakness is small cust base so opportunity is expand reach on campus.  One man shop (Jeff) so hard to expand with 50% position or shared position. Difficulties in hiring pool because of specialized  skills needed. Recalled carpenter gives more flexibility. Partnering with Capital Projects to help manage projects (discussing if this should be greater good item). Struggled since Small Proj Guidelines were announced."/>
        <s v="Similar to Carpentry but recovery has been better. Weakness and threat is one-man shop.  Strength is lower salary expenses.  Every hiccup hits hard like knee surgery."/>
        <s v="Strength = convenience for labs/staff Weakness is select customers so problems with building access directly affect Storeroom.  "/>
        <s v="New Synthego product is gaining PI interest but also a threat if doesn't gain steady sales. Strength in staffing but weakness is not being able to increase their effort."/>
        <s v="Strengths are specialized services not avail commercially and quality employees. Highly skilled machinists specializing in high tolerance. Weakness is emminent retirement of skilled technicians due to vaccine mandate and througput capacity. Oppt is potential reorg of staffing and management to fill capacity gaps and salary savings with mid-career hires instead of senior.  Threats is cyclical demand fr small # of Pis. Training new hires is difficult if staff unavailable.  No current manager in shop causes morale issues and strife around internal hires."/>
        <s v="Recharge is small portion of BF oper budget.  Sells $300-400K timber. Strengths are prime location for researchers.  Slow year led to facility &amp; road improvements.  Need a lot more infrastructure upgrades."/>
        <s v="COVID shutdown for 3 months.  Changed to new system and lost all prior data.  Essential business so kept all animal care active.  Had difficulty getting PPE hoods. Involved in COVID research. Challenges with facilities management and adequate staffing due to illness and restrictions. Finally OCt/Nov implemented CA-USE to replace OASIS.  Working with vendor to improve billing statements. Working on app to track empl time and motion (last done in 2014) Working with Facility Services on zero waste and composting.  Starting to look at reuse."/>
        <s v="50% subsidized. High caliber training on microscopy and data analsis.  Access was limited but activity didn't decrease. Reaching 2400 students on campus and 7 new labs.   Deficit waiver requested. But recharge activity is back to normal."/>
        <s v="Strong customer base.  Less passthrough due to less gas and maintenance.  Fleet is replaced cyclically so customers justify non-carbon neutral vehicles because they need them now."/>
        <s v="Sole provider of moving services.  Lots of business prepping classrooms and labs for social distancing. Campus will be charged more initially because Tamra is training on COVID procations."/>
        <s v="Looking for growth with other UCs.  Laid off supervisor in Nov20. Reduced salaries 20%.  Subsidized by Lin Blade fund. Would have pulled $170K last year but mistake made with inventory (see July20 instead of Jun20).  Carbon reductions with retirement of vehicle."/>
        <s v="Service needed by all campus clients. DCIM tool helps manage voice systems.  Moving to cloud and wireless technology and VOIP. Investing in wireless technology.  Threats are potential changes in gov regulations and maintenance costs of infrstucture, power outages cause problems, aging technology needs replacement"/>
        <s v="Knowledgeable staff, support student empl prog, recent plan optimization. Weakness is supports on 4% of campus population, one vendor source, usage increasing, staff salary increases. Oppt to consolidate vendors. Threat is quality of vendor cell coverage."/>
        <s v="Strong cust base. Fractured team 4-5 yrs ago with split Cal Answers.  Manager oversees billing (concrete) and platform leads (strategies). 4of5 team members work from home plus 1 partial appt (both depts want to hire her 100%). Overall demand has decreased so infrastructure needs to be re-evaluated- per unit costs increase. Assumed that  one retiree but is staying."/>
        <s v="New to IST so volumes are best guesses. Strengths are knowledgeable staff. Trend is to add 200 cameras annually.  Weaknesses are "/>
        <s v="Losing customers to cloud based services. Customer base is generally declining though somewhat stable right now. Approaching tipping point. Looking at trade off on transitioning campus to cloud like Amazon. Only 4 technicians so services under threat and difficult to fulfil.  Highly technical staff is highly paid. Causing inequities with existing staff.    Retiring staff is getting VSP so dept paying 6 months severance that was not expected.        ormalizing framework of database provision because transitions req IST support "/>
        <s v="Newish rates (1 or 2 years) supports collocated services.  Don't see this as a growth enterprise unless there's a breach.  Exists because of retiring internal IST recharges. Some remaining internal recharges are with staff salaries. Difficult to get rid of remaining internal recharges.  Customer billing on monthly basis.  Herve' interested in moving to quarterly billing."/>
        <s v="Strengths are upgraded infrastructure, data sfety, growing need for archiving, knowledgeable team.  Weakneeses are security risks, difficulty allocation remote staff time. Oppt to review infrastructure needs, migration to Cloud for redundancy and disaster recovery, reduced internal billing.  Threats are rising costs, security vulnerabilities, reduced demand. Technology changes quickly and gets cheaper.  Maint can increase."/>
        <s v="New manager is more aggressive and team is not responding to requested changes.  Dell expnses are lower.  Pizza boxes are smaller so more can be used but power remains the same. Cloud offerings are threat to service. Coming up with rational strategy to .  Lisc is expiriong next year so want to consolidate with SF"/>
        <s v="Strengths are implementaion of new tool, growing need for data backup, knowledgeable team.  Weaknesses are security risks, migration delayed to new tool, challenging recharge billing, allocating staff time working remotely.  Oppt migrate to Cloud for redundancy, lower storage costs with Commvault migration which was completed Dec20, review infrastructure need.  Threats are rising maintenance &amp; support costs, security vulnerabilities, reduced demand."/>
        <s v="Strengths -Upgraded networks, knowledgeable teams, high computing and management system in data center. Also redundancies with UCSD Super Computing. Weakness is expense of retrofitting. Opportunities in expanding to cloud computing, streamlining to HPC (High Perf Center) will help to reduce utilities cost.  Infrastructure has 30 yr life cycle.  Working group is looking at infrastructure share options to move to industry standards.  Threat is not enough power available.  Need to invest in improvements."/>
        <s v="Service needed by all campus clients. DCIM tool helps manage voice systems.  Moving to cloud and wireless technology and VOIP. Investing in wireless technology.  Threats are potential changes in gov regulations and maintenance costs of infrstucture, power outages cause problems, aging technology needs replacement  FY21:Too many changes w/COVID to implement new rates. Could create mid-yr rate recovery mechanism but likely to stay same for FY21. Highly knowledgeable staff, excellent relations with vendors, recent upgrades.  Unsustainable funding needs model updated (FY10), hybrid billing is precarious, staffing levels are low from cuts, strategic decisions are top down.  Could be common goods, Oppt to update recharge for current costs. Power outages/fires, low morale fr uncertainty, rising costs. Planned retirement has been cancelled/delayed."/>
        <s v="Captive audience on campus for events.  Threat/weakness is COVID events when campus is shutdown. Ramp up to normal operations in the fall.  Risk with new officers and lack of facility knowledge.  Do we have enough staffing?  Hard to hire qualified officers."/>
        <s v="Threat with lack of hiring due to freezes.  Opportunity to expand to external customers."/>
        <s v="New effort on collections.  Customer base is strong, no change in services provided, 5 month waiting time. Threats are supply supplies, and impossibility of hiring. Considering hiring students instead of full-time staff."/>
        <s v="n/a"/>
        <s v="Transition out of Research has gone well. Offers international diversity to campus and increased tuition fees.  Weakness is international politics and health issues like COVID. High turnover with non-recharge advisors. Opportunities in increasing international population.  Virus is still a threat.  Worst is behind them and seeing uptick in scholars. Summer Session has been online for 2 years which causes big dip in recharge."/>
        <s v="COVID restrictions have seriously impacted the facility.  More reduction this FY along with last FY. Flow is doing better but others are challenged with social distancing and limited staffing.  Can't increase rates too much which would decrease usage. Strong usage from MCB Chemistry. Opportunities to minimize repair/maint costs and streamline staffing.  Invested Allison patent $ in endowment - payout is $70K annually.  Will internally subsidize to stay within tolerance."/>
        <s v="Strong lab manager is strength. Depth of experience. Weakness is lack of resources to fall back on.  Opportunity from FY21 is training fee which is showing dividends.  Threats is shut down, equipment failure."/>
        <s v="Printing went away 10 years ago.  Left with Mail Services to distribute external and internal mail.  Growing package delivery with Amazon orders. Down to 5 employees from 35 high. Strength is ability to adapt to needs of campus.  Creative on streamlining deliveries.  Shredding is newer business.  Poised for new delivery needs with campus knowledge.  Weakness is that finances are out of their control and not much support from campus. No longer req to send outgoing mail for campus which reduces revenue.  Opportunity with shredding to create monthly billing.  Threats are lack of funding, staff to manage operations."/>
        <s v="Interesting year able to shift salaries due to COVID changes.  Staffing still strong. Capital Projs changed to in-house custodial potential for trades.  Will change $$ by millions.  Was contracting with First Choice in prior years. Will try to give campus same rates as FC.  Tree trimming is example of position unable to hire so need to outsource. Threats are low except for budget cuts.  Given COVID funding for temp changes to cleaning levels."/>
        <s v="Strong clientele and need on campus, weakness is depends on clientel.   Rates need to attract business but cover costs.  External contracts is slow approval process. 11 years of history."/>
        <s v="Predictable income flow, strong cust base. Fully funded. Recharge allows financial planning and sharing of equip/services across Pis.  Oppt to meet student demand and increase student use."/>
        <s v="Predictable income flow, strong cust base. Fully funded. Recharge allows financial planning and sharing of equip/services across Pis.  Oppt to meet student demand and increase student use. Trying to be their own college which will create &quot;two parent situation&quot;.  Creates uncertainty in reporting/purpose.  IT is a changing landscape and threat of becoming obsolete.  UCOP Sustainability would like more transparency about energy use."/>
        <s v="Strengths are partnership w/VCRO to help fund equip purchases with other depts (Nanolab and Machine Shop). Weakness is deficit from last year and COVID.  Opportunities for cost savings. Threats from economic turndown always looking at market trends.  Already excited about sustainability initiatives - not printing out documents, reducing paper files, binders, Re-Use for binders and supplies.  Planning to be back in tolerance by end of FY23."/>
        <s v="Weakness is that projects need students. Projects are large so there are gaps in productivity.  Strengths are strong skilled team members, resiliancy.  Difficult to get projects over shutdown but opening should help.  Expanding to RFS will increase capacity by 30%. Working to id new income streams.  New equipment from donations.  Were able to keep staff over shutdown. Increased capacity will create need to hire new staff."/>
        <s v="New equipment will reduce energy usage - trying to get NIH equip grant.  Small facility"/>
        <s v="Weakness is fluctuation in number of projects. Can create wild swings.  Revamped rates to provide consistency and good service to campus. Project needs to be funded before recharge is done. COVID has put projects on hold or not funded at all.  Softball and People's Park stalled. Transfers support to other divisions with operating transfers."/>
        <s v="Strong facility, steady customer base. Not much loss due to COVID. Threatened by loss of staff to retirement or poaching."/>
        <s v="Core group finds location and availibility of instruments and Attune very good.  Ever changing equip needs.  Strength in availabe spacing for COVID.  When trained, clients are pretty self sufficient.  Ilab calendaring has been helpful.  Two new Pis and companies."/>
        <s v="Strengths are highly technical staff, can-fix-anything director, and depth of user base.  Weaknesses are facility shutdowns, access restrictions, social distancing and high cost of equipment.  Opportunities to expand remote equip operation. Threats are continued shutdowns, potential retirement of director, high cost of equipment.  Should come back strong in FY22."/>
        <s v="Expanding undergrad classes, unique facility w/global significance, NSF designated coral reef site, good NSF feedback.  Strengths are global clientel and strong UC class support from UCB, UCLA.  Weaknesses show when customers are unable to access the Station.  Able to keep rates steady because of annual Consortium support which provides half annual budget.  Threat is loss of Consortium agreement."/>
        <s v="Rates are increasing due to increased staffing and service contract costs."/>
        <s v="General stability in use auths (volume).  Relatively short lived dip in activity due to COVID.  Weaknesses are small clientel pool. Oppt to grow business with other campuses. Provides decontamination services.  Threat is reduction in xray machine use (not seeing this currently). Sustainability with walking to inspections, reducing waste, choosing low energy disposal sites."/>
        <s v="Strength is better tracking for construction and non-state supported work. Initial dip but have managed to do more inspections than expected.  Try to keep good split betw recharge and state construction work.  "/>
        <s v="Big impact from COVID-19.  Waste decreased when labs closed. Potential buildup in labs so could be big June. Should go back to normal. Increases in supply costs.  "/>
        <s v="Analytical facility w/high end instumentation.  Strengths are research and training facility for UC and beyond, highly specialized and well priced. 3 teaching classes associated. Weakness is need for subsidy because price point doesn't cover expenses. Opportunity to market more and promote."/>
        <s v="Strengths are location, availibility and strong staff. Weakness is in promotion of facility to campus community about cheaper IDT oligos available.  Opportunity to promote better.  Threats with COVID shutdowns, access restrictions and supply chain inconsistencies (slowly improving)."/>
        <s v="Fully staffed now.  Facility has come through COVID shutdown strongly with outside clients. Threat with any loss of large external customer. Oppt with CA budget ."/>
        <s v="Biggest problem is 900-hr on call staffing.  Difficult to hire and they can't work more than 900 hours so constantly hiring."/>
        <s v="Only source of fly food so will be fine when business resumes.  New Fischer lab but potential lab loss will balance out. Very stable.  Getting back to normal over past 6 months.  Plastic supply order issues so placing larger orders to cover needs."/>
        <s v="Most affected by COVID shutdowns."/>
        <s v="COVID caused significant drop in activity but also had retirement so balanced out. Strengths are growing life sciences.  Weakness is increasing salaries. Opportunities are funding.  Threats are shutdowns and potential deteriorating funding. Broadly speaking pretty steady."/>
        <s v="Been able to maintain and are seeing uptick in last 4 months in projects and corp clients.  Weakness is losing qualified staff to retirement. Potential hire at lower cost. Business contracts process is threat to corporate work and could have to forfeit that business.  A/R Invoicing having issue with Stanford."/>
        <s v="Increased rates 7% to balance COVID losses.  Not increasing rates to try to maintain customer base.  Working to increase external customers."/>
        <s v="Very challenging to maintain because Capital Projects are only allowing facility to work on projects less than $35K.  Established customers but not happy about rate increases due to salary and S&amp;E increases. Reduced carpenter staff by transfering carpenter to Dean's Office."/>
        <s v="Looking forward to students returning to campus and poster activity resuming."/>
        <s v="Increasing rates on XRD because of new equipment faster processing. Facility has lost customers over time due to LBNL free svcs and our increased rates."/>
        <s v="Installed new equipment to recover helium.  Will help with analys"/>
        <s v="High demand but product price is increasing.  Moving to markup to avoid constant rate revisions. Weakness has been price fluctuations. Physics is buying external and selling back to Chemistry.  Causes outage."/>
        <s v="Increasing dir sal to 100%.  Volumes decreased in FY21 but expectation is for increased volumes in FY22."/>
        <s v="New customers are using the 800 which is great.  Weakness is replacing equipment at $1.4M.  Strenths and opps with returning faculty.  Threats are power shutoffs because of risk of not being able to restart.  Threat is reduction of salary subsidy."/>
        <s v="Strength is needed service with steady rates. 2 new co-directors are very involved and exploring opportunities. Jack Gallant is transparent and aware of policy.  Weakness is deficit but projections are good to recover completely by end of FY22.  Opportunities are two strong external customers with Kaiser and VA.  Threats are low 7T usage.  Threat is not having depreciation funding to replace 3T/7T"/>
        <s v="Calvin on leave FY21. Strengths are artistic reputation and longetivity.  Core facilities (Greek and Zellerbach) high recognition and slight capacity to optimize space with campus use. Striving for balance between campus needs, community artistic needs and financial stability with external revenue.  Revising recharge structure.  Weakness is culmulative COVID deficit and planning on multiple year reduction strategy.  Recharge is highly funded by commencements and only getting light commencement this spring.  Expecting full return to activity in FY22 but waiting for State regulations on large gatherings.  Haven't set 3rd party rates.  Sustainability opportunities with artist travel, zero waste food operations.  Already switched ZH lighting to LED. More energy used in ZH than expected during shutdown.  Will look at seeing what is causing that, maybe A/C."/>
        <s v="Continuing to support campus but shutdown has severely impacted activity. Looking forward to campus decisions about in-person events which will restore stability. Fund includes classroom technology funding from Capital Projects which is not recharge."/>
        <s v="Jeanette started as Mgr 1 month ago.  Lots of USPS experience, no clue about campus finances.  People are strengths, down to 5 staff.  Knowledge. Necessary to campus for deliveries in emergency situations. W/T is mail volume which is decreasing.  Increases in pkg delivery.  Opportunities for shredding expansion" u="1"/>
        <s v="Only source of fly food so will be fine when business resumes.  At about 50% of business during shut down." u="1"/>
        <s v="Process all Visas, campus likes int'l students for higher tuition, not diversified cust base, reduced recharge due to summer sessions going online ($500K).  Strength is ext revenue for students staying in country after graduation ($400K/yr)." u="1"/>
        <s v="New Tystar equip and users are excited to use.  Equip Depr balance was good and was able to purchase furnace. Providing COVID research.  No idea about new faculty recruitment is weekness. Delicate balance btw external member usage over campus researchers.  Experienced staff is retiring." u="1"/>
        <s v="New director from Carnegie Hall. Campus needs class space which is significantly less income.  40 diff commencements in May-June.  All cancelled this year. Mass gatherings will be last to be restarted. Developing seating plans for social distancing." u="1"/>
        <s v="Personnel for events driven by compensation (unionized).  Fixed costs pro-rated so if no events then costs stay but salary exp is reduced. Difficulties in UCPath attributing hours to events." u="1"/>
        <s v="Labor only. Weakness is having to pay people without billing." u="1"/>
        <s v="Revenue decrease due to lBNL having own equipment.  Began split distr for director 50/50. Potential combining with NMR next year. Need to resubmit." u="1"/>
        <s v="Moving to using A/R system for invoicing. Hoping to increase external custs. New faculty hire. Shutdowns are threats. Staffing is variable last yr due to availability of staff.  Department will subsidize to keep rates stable.  Facility is hoping that increases in volumes will decrease subsidy over time." u="1"/>
        <s v="Easy access for campus customers.  Low repair costs. Keeps equipment working for student research oppt.  Weakness is staffing-now 1 person so productive hours have been reduced.  Hard to hire experienced staff. Oppty to staff share but tricky with union rules. " u="1"/>
        <s v="New asst working on allocation of expenses for time/motion study which has been done. No response from researchers. No COVID shutdown and actual increase in animals for new research. Changed shifts to accommodate social distancing.  Increased PPE &amp; computer expenses. New cages needed for COVID research - will need new rate." u="1"/>
        <s v="Capitol Proj renovation work has led to reduced staff and volumes. Wanting to restructure.  Would like to keep FY21 rates." u="1"/>
        <s v="Potential restart of recharge activity like painting.  Campus support and budget is threat depending on funding.  Weakness is high staffing but strength too because of abilities.  Will depts do less in cleaning/custodial?  CoGen Plant (66360-21780) accrues expenses in June.  Bought plant 3 yrs ago and hired mgmt company, 200 buildings to provide heat, electricity. Replacing turbine in CoGen so will be buying energy from PG&amp;E for two months.  Needs backup and calc for Purchased Utilities." u="1"/>
        <s v="Too many changes w/COVID to implement new rates. Could create mid-yr rate recovery mechanism but likely to stay same for FY21. Highly knowledgeable staff, excellent relations with vendors, recent upgrades.  Unsustainable funding needs model updated (FY10), hybrid billing is precarious, staffing levels are low from cuts, strategic decisions are top down.  Could be common goods, Oppt to update recharge for current costs. Power outages/fires, low morale fr uncertainty, rising costs. Planned retirement has been cancelled/delayed." u="1"/>
        <s v="Salaries increase regularly, main cost because S&amp;E covered." u="1"/>
        <s v="Strengths are implementaion of new tool, growing need for data backup, knowledgeable team.  Weaknesses are security risks, migration delayed to new tool, challenging recharge billing, allocating staff time working remotely.  Oppt migrate to Cloud for redundancy, lower storage costs with Commvault migration, review infrastructure need.  Threats are rising maintenance &amp; support costs, security vulnerabilities, reduced demand." u="1"/>
        <s v="Strong clientel and need on campus, weakness is depends on clientel.   Rates need to attract business but cover costs.  External contracts is slow approval process. 11 years of history." u="1"/>
        <s v="Spring was going good until campus shut down.Wait until work is complete before billing. Most expense is compensation.  $50-100K in hole.  Opportunity for new service model for remote service. Threat is loss of live production model." u="1"/>
        <s v="Problems.  Sensitive to in-house fabrication projects.  Needs to carry staff until build mode starts in next year or two.  " u="1"/>
        <s v="Business is steady with customer base and available square footage." u="1"/>
        <s v="Driven by expense increases" u="1"/>
        <s v="Predictable income flow, strong cust base. No loss of income due to COVID shutdown. Augments campus services and will add on services to give added service level to improve internet access.  Needs always changing which is threat and oppt." u="1"/>
        <s v="Below Threshold" u="1"/>
        <s v="Depends on department budgeting for these services.  If campus sees large budget cuts, likely less services ordered." u="1"/>
        <s v="New projects new Pis.  Current VA contract 4 yrs $36K/yr.  Solid cust base.  Projected large OOT deficit so is considering resubmission to raise rate (orig req is 17% decr to rate)." u="1"/>
        <s v="Hybrid chaged to  affiliates but not internal depts." u="1"/>
        <s v="General stability in use auths (volume).  Relied on UCSC recharges and that is drying up. Oppt for laser safety service. Threat could be construction increases.  Price sensitive to increases so highly subsidized.  Should be considered common goods." u="1"/>
        <s v="No subsidy is strength but threat w/reduced contruction on campus. New MOU w/UCOP to cover 1 FTE (not signed yet). " u="1"/>
        <s v="Consistency of prior billing is strength.  COVID causing extra deficit.  Submitting grant proposal for new mass spec equipment.  Wekness is exp staff." u="1"/>
        <s v="Strong customer base and service offerings.  Historical surplus will help with COVID impact.  Will be decreasing salary subsidy to reduce" u="1"/>
        <s v="Steady business." u="1"/>
        <s v="Ticket driven work.  Strong staff, multiple teams. Set up for remote work &amp; unusual hours.  Reduced productivity for childcare, wfh.  Challenges being remote for installation. More coord collab needed. Oppt is containerization across cloud platforms but cost could be threat.  COVID has brought IT community together.  Hiring freeze will cause problems.  Tech workers are in demand so turnover is looming threat. WFH is uncertain, uncharted terr.  Cheaper choice to go dir to cloud but there are security risks with that. Several &quot;internal recharges&quot; could be streamlined. " u="1"/>
        <s v="Strong to this point, double earning to last year. " u="1"/>
        <s v="See IST for FY22" u="1"/>
        <s v="Ramping up with more outside customers" u="1"/>
        <s v="Small projs appreciate management and expertise. Less employees reduces productive hours.  Harder to recuperate with downturns.  Looking at expanding services across campus. Recalled carpenter gives more flexibility. Partnering with Capital Projects. Struggled since Small Proj Guidelines were announced.  Dependent on campus departmental funding for renovation projects." u="1"/>
        <s v="Everything relies on state budget, campus budget.  May need to revise.  Projects span diff fys so ebbs and flows." u="1"/>
        <s v="Strong room rentals since 2009 when building built.  Concerned about COVID shutdown and no income but same expenses. Want to keep rates the same so will reduce expenses as needed. " u="1"/>
        <s v="Analytical facility w/high end instumentation. Chemistry based. Shifting toward more external customers. All custs affected by COVID-19. Been working at lower level during shut-down." u="1"/>
        <s v="New equip and gets cust exposure by presenting at Nanolab and CoE. New UCSF labs. Outdated website, decr. In billable hours due to inability to fill position. Opport to support undergrad programs/research. &amp; Jr Colleges." u="1"/>
        <s v="Director's salary is increasing." u="1"/>
        <s v="Increasing dir sal to 75%. " u="1"/>
        <s v="Everything relies on state budget, campus budget.  May need to revise.  Projects span diff fys  so ebbs and flows." u="1"/>
        <s v="Spring was going good until campus shut down. Wait until work is complete before billing. Most expense is compensation.  $50-100K in hole.  Opportunity for new service model for remote service. Threat is loss of live production model." u="1"/>
        <s v="subsidized with Culver City property sale" u="1"/>
        <s v="Strength = low salaries and had a surplus before shut down.  " u="1"/>
        <s v="Strengths is specialized services &amp; tolerances not avail commercially. Weakness is througput capacity. Oppt is new machie Hi-Axis automated capacity unique to campus. Uptick in work from other departments.  Threats is cyclical demand fr small # of Pis. If downturn in research funding then  Manager is expert welder has announced retirement, want to recall, don't know if can hire a lower cost. Campus machine shops are considering consolidating. " u="1"/>
        <s v="Campus-wide Pis using Greenhouse. 85% occupancy rate.  Challenge is increasing salaries for new staff.  Future location is unknown." u="1"/>
        <s v="Weakness is no hiring currently" u="1"/>
        <s v="General stability in use auths (volume).  Relied on UCSC recharges and that is drying up. Oppt for laser safety service. Threat could be construction increases.  Price sensitive to increases so highly subsidized.  Should be considered common goods. Imbalance btw deptIDs should be resolved with loss of UCSC recharge.  " u="1"/>
        <s v="50% subsidized.  Equip purchased on fed funds. Trying to provide remote imaging.  Only one rate increasing by " u="1"/>
        <s v="Staffing diliema due to Hitomi accident and other staff family medical problems. Still getting samples and volume should ramp up dramatically when staff returns. All services 0% incr except for DNA Quantification increasing 100% from $.50 to $1." u="1"/>
        <s v="Moving to Facilities Services in FY22" u="1"/>
        <s v="Unique shake table can be used commercially.  2nd lab 484 seeing more work lately.  Staff is S&amp;W? COE is helping with equip upgrade over next few yrs.  Econ downturn decreases usage.  " u="1"/>
        <s v="Better Connectivity and fully redundant network connections, security.  Costly to expand/upgrade and key staff retirements.  Oppt to migrate to Cloud services for impr redundancy &amp; Disaster recover.  Reducing internal billing and review/revise capital plan.  Threats of rising maint &amp; support costs, power outages, network infrastructure failure, security vulnerabilities, reduced demand." u="1"/>
        <s v="Big threats from COVID-19.  Waste decreased when labs closed. Potential buildup in labs so could be big June. Should go back to normal. Increases in supply costs." u="1"/>
        <s v="Salaries increase regularly, main cost.  Strength is new svc for training fee.  120 people have been trained for free so far this year so expect to train at least 60 people for 2 hours each in FY21." u="1"/>
        <s v="Increases in external customers.  Old facility and equip (PI and dept funding for recent new equip)  Poss Univ matching funds for building improvements.  Grant writing to replace equip.  Threat is decrease in users over past year. Services don't cover internal cust costs. Break in service might decrease external cust base. Decent surplus fund don't want to burn thru due to COVID. New to business contracts and worried." u="1"/>
        <s v="Might have to reduce rates even though impacted by PG&amp;E shutdowns.  More people downloading software. Will resubmit to reduce rates." u="1"/>
        <s v="Good relationships with vendors (Corning, etc) to get better rates than BearBuy.  Oppts to refill product upon reopenning.  Threats are reduced sales (down 80% currently) due to shutdowns.  LSA Storeroom might need to contract in size in about  a year due to construction. Staffing rehires at lower FTE and expected 4-5 new PIs." u="1"/>
        <s v="Strong facility, steady customer base." u="1"/>
        <s v="Strong customer base.  Less passthrough due to less gas." u="1"/>
        <s v="Strengths are upgraded infrastructure, data sfety, growing need for archiving, knowledgeable team.  Weakneeses are security risks, difficulty allocation remote staff time. Oppt to review infrastructure needs, migration to Cloud for redundancy and disaster recovery, reduced internal billing.  Threats are rising costs, security vulnerabilities, reduced demand." u="1"/>
        <s v="Helium expenses track with oil so is cheap now.  May be slow to restart research in June.  Oppty of new Prof.  Instruments are up and running ready to go.  Threats are breaking income. " u="1"/>
        <s v="50% subsidized.  Equip purchased on fed funds. Trying to provide remote imaging " u="1"/>
        <s v="Expanding undergrad classes, unique facility w/global significance, NSF designated coral reef site, good NSF feedback" u="1"/>
        <s v="Will likely use internal funds to cover deficit." u="1"/>
        <s v="Recharge is small portion of BF oper budget.  Sells $300-400K timber." u="1"/>
        <s v="Would like to keep FY20 rates. Needs new submission." u="1"/>
        <s v="Small facility, no subsidy, Pis need to keep plants alive, has been very efficiently run by facility manager. Challenge is old equipment &amp; expensive ($8K)service contract. No equip depreciation." u="1"/>
        <s v="Staffing diliema due to Hitomi accident and other staff family medical problems. Still getting samples and volume should ramp up dramatically when staff returns." u="1"/>
        <s v="Increased volumes, outside projects, large beginning surplus, but lack of 4th qtr income will cause deficit" u="1"/>
        <s v="Doudna lab left (big cust), M.West bringing in more custs but COVID has cut that.  Weakness is loss of major users. Strength is facility director ingenuity and drive to create new services." u="1"/>
        <s v="Strong cust base. Fractured team 4-5 yrs ago with split Cal Answers.  Manager oversees billing (concrete) and platform leads (strategies). 4of5 team members work from home plus 1 partial appt (both depts want to hire her 100%). Overall demand has decreased so infrastructure needs to be re-evaluated- per unit costs increase. Threat from outside cloud offerings. Oppty is to change mix of cost elements by providing low cost AWS only service and outside remote consulting. Currnt empls needed for risk mgmt, troubleshoot.  COVID is wrench because WFH is raising questions re how much can be done at home. Needs to be responsive to makrket conditions. UCOP is trying to centralize systems (UCPATH, COAs). " u="1"/>
        <s v="Expanding to RFS which needs infrastructure investment.  No projects currently during COVID shut down. Lab is too small to have multiple projs even with proper PPE. Elizabeth will add depreciation tab." u="1"/>
      </sharedItems>
    </cacheField>
    <cacheField name="Follow up" numFmtId="0">
      <sharedItems containsBlank="1" count="65" longText="1">
        <m/>
        <s v="Facility has had only external customers FY19 -FY21. Might ask if they don't want to be a recharge. All revenue deposited to recharge fund so have created internal subsidy."/>
        <s v="Paula wants to split outside cust activity from recharge fund in FY21."/>
        <s v="Siti is transferring to Linguistics in FY23."/>
        <s v="deficit waiver will be needed"/>
        <s v="GAEL / UCRP Subsidy"/>
        <s v="Separate timber revenue from recharge fund. Ruxin will meet with Lee."/>
        <s v="Working with new CA-USE app to get time and motion study for FY23 rate certification.  Magdalena will reach out when she starts working on new template.  Need to look at UCRP/GAEL subsidy."/>
        <s v="Proper distribution of recharge and surcharge revenues."/>
        <s v="Work on GAEL UCRP subsidy "/>
        <s v="Include prior year balance for FY23"/>
        <s v="Will bring FY22 begin balance to zero.  Need breakdown of rate calculations for non-hourly services."/>
        <s v="Reserves and equip depreciation transaction in FY20. Stella will schedule a meetin in mid June 2021 and Herve' will make inquiries."/>
        <s v="Clarify allocation of prior year ending balance.  50% okay?"/>
        <s v="Resubmitted 5/07/20"/>
        <s v="Will resubmit in next month"/>
        <s v="Will be resubmitting because of expensive new hire and corresponding equities."/>
        <s v="Internal recharges on 55611? "/>
        <s v="Would like Kevin to use standard template for FY23 self cert. and include deficit in rate calc.  Also encouraged to revise financial structure for better reporting."/>
        <s v="Move to rate templates with HSGET sheets."/>
        <s v="n/a"/>
        <s v="Potential resubmission to align expenses "/>
        <s v="GAEL/UCRP subsidy"/>
        <s v="Public Utilities on 66360 rate changes every day. Potential $2M fee from City of Berkeley for sewer services. Greg will provide rate sheet for Public Utilities by June 10."/>
        <s v="Potential add hiring block to business contracts to reduce poaching. Verify federal grant purchase of equipment."/>
        <s v="Needs to adjust prior yr ending balance on calculation. Improvement from FY21 submission with no ending balance.  Will need deficit waiver request."/>
        <s v="Followup on GAEL UCRP Interest subsidy.  Heidi is very interested in why this needs to be subsidized.  Is it a grey area or an audit finding."/>
        <s v="New Corning recycling program for lab plastics - send 1-2 boxes of plastics.  Can't find styrofoam recycler."/>
        <s v="Have not heard about RIC, do not submit business contracts for external customers."/>
        <s v="Talk in Fall about setting up campus lab managers group on sustainability"/>
        <s v="Would like to have back up for total expenses as well as volume by rate. As an alternate, would need total expenses in FY19 vs FY20 to explain the rate increases. Check with Andrew Kraus re: combining recharge and revenue."/>
        <s v="Classroom refresh services pass through with Cap Proj. and $1.2M Fund Balance credit in Sep20."/>
        <s v="Will not resubmit this year" u="1"/>
        <s v="Will resubmit" u="1"/>
        <s v="Confusing Narrative" u="1"/>
        <s v="Political reasons to keep rate same?  Check with Kevin." u="1"/>
        <s v="Imbalance btw deptIDs should be resolved with loss of UCSC recharge.  Review depreciation on 67888." u="1"/>
        <s v="Could have approved FY19 rates on Recharge website with note about proposed rates by headcount. Circle back after campus budget hearings." u="1"/>
        <s v="Set up meeting for 1st Qtr review of new recharge business." u="1"/>
        <s v="Needs to include prior yr ending balance on calculation." u="1"/>
        <s v="Resubmitted 06/05/20" u="1"/>
        <s v="Facility has mainly external customers." u="1"/>
        <s v="Resubmitting?" u="1"/>
        <s v="Resubmitted 6/05/20" u="1"/>
        <s v="Need back up for total expenses as well as volume by rate. As an alternate, would need total expenses in FY19 vs FY20 to explain the rate increases. The submission is missing an expense analysis tab. Need an exception to the policy regarding the surcharge percentage. Left message asking Cal to call me on 5/9/19 (Need same documentation for FY21 - C.Owen)" u="1"/>
        <s v="Purchasing equip on recharge?" u="1"/>
        <s v="Discuss allocating expenses on recharge fund (portion of rent and salaries)" u="1"/>
        <s v="Include prior year balance for FY22" u="1"/>
        <s v="Resubmitted in May with slight increase" u="1"/>
        <s v="Need to resubmit" u="1"/>
        <s v="Req FY20 deficit waiver. Dept will re-evaluate rates in August" u="1"/>
        <s v="Request details on prior FY projects and tie btw hourly rate and project rates." u="1"/>
        <s v="Resubmit?" u="1"/>
        <s v="Review depreciation on 67888. Needs to include prior yr balance on FY22 submission." u="1"/>
        <s v="Check on equipment depr for FY19 &amp; FY20. New goat fire service, pilot program so no rate yet." u="1"/>
        <s v="Consolidation of machine shops across campus?" u="1"/>
        <s v="Would like to defer equip depr 4th qtr.  Follow up on need to req exception to external cust IRC markup." u="1"/>
        <s v="resubmit" u="1"/>
        <s v="Resubmitted in May with slight increases. Dept is subsidizing rates by requesting lower rates than calculation." u="1"/>
        <s v="Resubmitted in May to keep rate at FY20 amt" u="1"/>
        <s v="Are resubmitting" u="1"/>
        <s v="Resubmitted 5/26/20 with 39% increase to card key services to to system upgrade and maintenance" u="1"/>
        <s v="Resubmitted in May with slight increases" u="1"/>
        <s v="Verify FY19 deficit clearing with Zahra" u="1"/>
        <s v="revised GY20 projection?" u="1"/>
      </sharedItems>
    </cacheField>
    <cacheField name="CO Approval" numFmtId="0">
      <sharedItems containsNonDate="0" containsString="0" containsBlank="1"/>
    </cacheField>
    <cacheField name="Approval Wave No." numFmtId="0">
      <sharedItems containsBlank="1"/>
    </cacheField>
    <cacheField name="Recharge Committee Approval" numFmtId="0">
      <sharedItems containsDate="1" containsBlank="1" containsMixedTypes="1" minDate="2020-03-04T00:00:00" maxDate="2021-03-12T00:00:00" count="5">
        <m/>
        <s v="Below threshold"/>
        <d v="2021-03-11T00:00:00"/>
        <d v="2020-03-04T00:00:00" u="1"/>
        <d v="2020-06-05T00:00:00"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98">
  <r>
    <n v="25"/>
    <x v="0"/>
    <x v="0"/>
    <s v="# 002"/>
    <x v="0"/>
    <s v="Natasha Gilooly"/>
    <s v="Natasha Gilooly"/>
    <m/>
    <m/>
    <m/>
    <m/>
    <x v="0"/>
    <x v="0"/>
    <m/>
    <m/>
    <m/>
    <m/>
    <m/>
    <m/>
    <m/>
    <m/>
    <m/>
    <m/>
    <m/>
    <m/>
    <m/>
    <m/>
    <m/>
    <m/>
    <m/>
    <m/>
    <m/>
    <m/>
    <m/>
    <m/>
    <m/>
    <m/>
    <m/>
    <x v="0"/>
    <m/>
    <m/>
    <x v="0"/>
    <m/>
    <m/>
    <s v="Need to subsidize Gael and UCRP interest"/>
    <m/>
    <n v="4"/>
    <n v="0.61"/>
    <s v="-"/>
    <s v="N/A"/>
    <m/>
    <n v="1326"/>
    <n v="1326"/>
    <n v="4.5100000000000001E-2"/>
    <n v="0"/>
    <s v="Low"/>
    <n v="0"/>
    <s v="No"/>
    <s v="Decrease"/>
    <s v="Above 5% increase"/>
    <s v="Increase"/>
    <s v="0% to 5%"/>
    <s v="Deficit"/>
    <s v="The rate structure has changed with the addition of Project Mgt Fees which drives the shop labor rate down. PM fees used to be incorporated in the shop labor rate and are now separate."/>
    <s v="decrease"/>
    <s v="decrease"/>
    <n v="-106"/>
    <n v="-190"/>
    <n v="1.7924528301886793"/>
    <m/>
    <s v="Natasha Gilooly"/>
    <s v="4/29 - 10:00 - 11:00 am"/>
    <s v="Amy Robinson is DFL for this group.  Brian Joseph is director of facilities.  Strength is responsiveness to units - on the spot urgent needs are managed very well.  Unable to get outside vendors to do this work.  Weakness is small cust base so opportunity is expand reach on campus.  One man shop (Jeff) so hard to expand with 50% position or shared position. Difficulties in hiring pool because of specialized  skills needed. Recalled carpenter gives more flexibility. Partnering with Capital Projects to help manage projects (discussing if this should be greater good item). Struggled since Small Proj Guidelines were announced."/>
    <s v="deficit waiver will be needed"/>
    <s v="No"/>
    <m/>
    <m/>
    <m/>
    <m/>
  </r>
  <r>
    <n v="25"/>
    <x v="0"/>
    <x v="1"/>
    <s v="# 002"/>
    <x v="0"/>
    <s v="Natasha Gilooly"/>
    <s v="Natasha Gilooly"/>
    <d v="2021-07-01T00:00:00"/>
    <d v="2022-06-30T00:00:00"/>
    <d v="2021-07-01T00:00:00"/>
    <d v="2021-07-01T00:00:00"/>
    <x v="1"/>
    <x v="1"/>
    <n v="87"/>
    <n v="98"/>
    <n v="98"/>
    <n v="98"/>
    <n v="98"/>
    <n v="98"/>
    <n v="105"/>
    <n v="110"/>
    <n v="115"/>
    <n v="98"/>
    <n v="89"/>
    <n v="90"/>
    <n v="91"/>
    <n v="89"/>
    <n v="89"/>
    <n v="91"/>
    <n v="93"/>
    <n v="100"/>
    <n v="105"/>
    <n v="110"/>
    <n v="116"/>
    <n v="105"/>
    <n v="5.0000000000000044E-2"/>
    <n v="5"/>
    <s v="-"/>
    <x v="1"/>
    <s v="COL1S"/>
    <s v="QALSD"/>
    <x v="1"/>
    <s v="Amy Robinson"/>
    <m/>
    <m/>
    <m/>
    <m/>
    <m/>
    <m/>
    <m/>
    <m/>
    <m/>
    <m/>
    <m/>
    <m/>
    <m/>
    <m/>
    <m/>
    <m/>
    <m/>
    <m/>
    <m/>
    <m/>
    <m/>
    <m/>
    <m/>
    <m/>
    <m/>
    <m/>
    <m/>
    <m/>
    <m/>
    <m/>
    <m/>
    <m/>
    <m/>
    <m/>
    <m/>
    <m/>
  </r>
  <r>
    <n v="25"/>
    <x v="0"/>
    <x v="1"/>
    <s v="# 002"/>
    <x v="0"/>
    <s v="Natasha Gilooly"/>
    <s v="Natasha Gilooly"/>
    <d v="2021-07-01T00:00:00"/>
    <d v="2022-06-30T00:00:00"/>
    <d v="2021-07-01T00:00:00"/>
    <d v="2021-07-01T00:00:00"/>
    <x v="2"/>
    <x v="2"/>
    <m/>
    <m/>
    <n v="10"/>
    <n v="10"/>
    <n v="10"/>
    <n v="10"/>
    <m/>
    <m/>
    <m/>
    <n v="0"/>
    <n v="15"/>
    <n v="15"/>
    <n v="16"/>
    <n v="15"/>
    <n v="20"/>
    <n v="21"/>
    <n v="21"/>
    <n v="20"/>
    <n v="20"/>
    <n v="21"/>
    <n v="21"/>
    <n v="20"/>
    <n v="0"/>
    <n v="0"/>
    <s v="-"/>
    <x v="2"/>
    <s v="COL1S"/>
    <s v="QALSD"/>
    <x v="1"/>
    <s v="Amy Robinson"/>
    <m/>
    <m/>
    <m/>
    <m/>
    <m/>
    <m/>
    <m/>
    <m/>
    <m/>
    <m/>
    <m/>
    <m/>
    <m/>
    <m/>
    <m/>
    <m/>
    <m/>
    <m/>
    <m/>
    <m/>
    <m/>
    <m/>
    <m/>
    <m/>
    <m/>
    <m/>
    <m/>
    <m/>
    <m/>
    <m/>
    <m/>
    <m/>
    <m/>
    <m/>
    <m/>
    <m/>
  </r>
  <r>
    <n v="25"/>
    <x v="0"/>
    <x v="1"/>
    <s v="# 002"/>
    <x v="0"/>
    <s v="Natasha Gilooly"/>
    <s v="Natasha Gilooly"/>
    <d v="2021-07-01T00:00:00"/>
    <d v="2022-06-30T00:00:00"/>
    <d v="2021-07-01T00:00:00"/>
    <d v="2021-07-01T00:00:00"/>
    <x v="3"/>
    <x v="2"/>
    <m/>
    <m/>
    <n v="10"/>
    <n v="10"/>
    <n v="10"/>
    <n v="10"/>
    <m/>
    <m/>
    <m/>
    <n v="0"/>
    <n v="9"/>
    <n v="9"/>
    <n v="9"/>
    <n v="9"/>
    <n v="10"/>
    <n v="10"/>
    <n v="10"/>
    <n v="10"/>
    <n v="10"/>
    <n v="10"/>
    <n v="11"/>
    <n v="10"/>
    <n v="0"/>
    <n v="0"/>
    <s v="-"/>
    <x v="2"/>
    <s v="COL1S"/>
    <s v="QALSD"/>
    <x v="1"/>
    <s v="Amy Robinson"/>
    <m/>
    <m/>
    <m/>
    <m/>
    <m/>
    <m/>
    <m/>
    <m/>
    <m/>
    <m/>
    <m/>
    <m/>
    <m/>
    <m/>
    <m/>
    <m/>
    <m/>
    <m/>
    <m/>
    <m/>
    <m/>
    <m/>
    <m/>
    <m/>
    <m/>
    <m/>
    <m/>
    <m/>
    <m/>
    <m/>
    <m/>
    <m/>
    <m/>
    <m/>
    <m/>
    <m/>
  </r>
  <r>
    <n v="25"/>
    <x v="0"/>
    <x v="1"/>
    <s v="# 002"/>
    <x v="0"/>
    <s v="Natasha Gilooly"/>
    <s v="Natasha Gilooly"/>
    <d v="2021-07-01T00:00:00"/>
    <d v="2022-06-30T00:00:00"/>
    <d v="2021-07-01T00:00:00"/>
    <d v="2021-07-01T00:00:00"/>
    <x v="4"/>
    <x v="2"/>
    <m/>
    <m/>
    <n v="10"/>
    <n v="10"/>
    <n v="10"/>
    <n v="10"/>
    <m/>
    <m/>
    <m/>
    <n v="0"/>
    <n v="9"/>
    <n v="9"/>
    <n v="9"/>
    <n v="9"/>
    <n v="10"/>
    <n v="10"/>
    <n v="10"/>
    <n v="10"/>
    <n v="5"/>
    <n v="5"/>
    <n v="5"/>
    <n v="5"/>
    <n v="-0.5"/>
    <n v="-5"/>
    <s v="-"/>
    <x v="3"/>
    <s v="COL1S"/>
    <s v="QALSD"/>
    <x v="1"/>
    <s v="Amy Robinson"/>
    <m/>
    <m/>
    <m/>
    <m/>
    <m/>
    <m/>
    <m/>
    <m/>
    <m/>
    <m/>
    <m/>
    <m/>
    <m/>
    <m/>
    <m/>
    <m/>
    <m/>
    <m/>
    <m/>
    <m/>
    <m/>
    <m/>
    <m/>
    <m/>
    <m/>
    <m/>
    <m/>
    <m/>
    <m/>
    <m/>
    <m/>
    <m/>
    <m/>
    <m/>
    <m/>
    <m/>
  </r>
  <r>
    <n v="26"/>
    <x v="0"/>
    <x v="0"/>
    <s v="# 002"/>
    <x v="1"/>
    <s v="Natasha Gilooly"/>
    <s v="Natasha Gilooly"/>
    <m/>
    <m/>
    <m/>
    <m/>
    <x v="0"/>
    <x v="0"/>
    <m/>
    <m/>
    <m/>
    <m/>
    <m/>
    <m/>
    <m/>
    <m/>
    <m/>
    <m/>
    <m/>
    <m/>
    <m/>
    <m/>
    <m/>
    <m/>
    <m/>
    <m/>
    <m/>
    <m/>
    <m/>
    <n v="0"/>
    <m/>
    <m/>
    <m/>
    <x v="0"/>
    <m/>
    <m/>
    <x v="0"/>
    <m/>
    <m/>
    <s v="Need to subsidize Gael and UCRP interest"/>
    <m/>
    <n v="4"/>
    <n v="0.61"/>
    <s v="-"/>
    <s v="N/A"/>
    <m/>
    <n v="346"/>
    <n v="346"/>
    <n v="0.3"/>
    <n v="0"/>
    <s v="Low"/>
    <n v="0"/>
    <s v="No"/>
    <s v="Increase"/>
    <s v="Above 5% increase"/>
    <s v="Increase"/>
    <s v="0% and 5%"/>
    <s v="Deficit"/>
    <s v="Downtime from flooding is increasing rates"/>
    <s v="decrease"/>
    <s v="decrease"/>
    <n v="-21"/>
    <n v="-7"/>
    <s v="N/A"/>
    <m/>
    <s v="Wanda Nieters and Natasha Gilooly"/>
    <s v="4/29 - 10:00 - 11:00 am"/>
    <s v="Similar to Carpentry but recovery has been better. Weakness and threat is one-man shop.  Strength is lower salary expenses.  Every hiccup hits hard like knee surgery."/>
    <m/>
    <m/>
    <m/>
    <m/>
    <m/>
    <m/>
  </r>
  <r>
    <n v="26"/>
    <x v="0"/>
    <x v="1"/>
    <s v="# 002"/>
    <x v="1"/>
    <s v="Natasha Gilooly"/>
    <s v="Natasha Gilooly"/>
    <d v="2021-07-01T00:00:00"/>
    <d v="2022-06-30T00:00:00"/>
    <d v="2021-07-01T00:00:00"/>
    <d v="2021-07-01T00:00:00"/>
    <x v="5"/>
    <x v="1"/>
    <n v="87"/>
    <n v="98"/>
    <n v="98"/>
    <n v="98"/>
    <n v="103"/>
    <n v="103"/>
    <n v="115"/>
    <n v="120"/>
    <n v="126"/>
    <n v="98"/>
    <n v="115"/>
    <n v="117"/>
    <n v="119"/>
    <n v="115"/>
    <n v="119"/>
    <n v="121"/>
    <n v="123"/>
    <n v="145"/>
    <n v="145"/>
    <n v="150"/>
    <n v="155"/>
    <n v="145"/>
    <n v="0"/>
    <n v="0"/>
    <s v="-"/>
    <x v="2"/>
    <s v="COL1S"/>
    <s v="QALSD"/>
    <x v="1"/>
    <s v="Amy Robinson"/>
    <m/>
    <m/>
    <m/>
    <m/>
    <m/>
    <m/>
    <m/>
    <m/>
    <m/>
    <m/>
    <m/>
    <m/>
    <m/>
    <m/>
    <m/>
    <m/>
    <m/>
    <m/>
    <m/>
    <m/>
    <m/>
    <m/>
    <m/>
    <m/>
    <m/>
    <m/>
    <m/>
    <m/>
    <m/>
    <m/>
    <m/>
    <m/>
    <m/>
    <m/>
    <m/>
    <m/>
  </r>
  <r>
    <n v="26"/>
    <x v="0"/>
    <x v="1"/>
    <s v="# 002"/>
    <x v="1"/>
    <s v="Natasha Gilooly"/>
    <s v="Natasha Gilooly"/>
    <d v="2021-07-01T00:00:00"/>
    <d v="2022-06-30T00:00:00"/>
    <d v="2021-07-01T00:00:00"/>
    <d v="2021-07-01T00:00:00"/>
    <x v="6"/>
    <x v="1"/>
    <m/>
    <m/>
    <m/>
    <m/>
    <m/>
    <m/>
    <m/>
    <m/>
    <m/>
    <m/>
    <n v="85"/>
    <n v="86"/>
    <n v="87"/>
    <n v="85"/>
    <n v="89"/>
    <n v="90"/>
    <n v="91"/>
    <n v="100"/>
    <n v="105"/>
    <n v="109"/>
    <n v="113"/>
    <n v="105"/>
    <n v="5.0000000000000044E-2"/>
    <n v="5"/>
    <s v="-"/>
    <x v="1"/>
    <s v="COL1S"/>
    <s v="QALSD"/>
    <x v="1"/>
    <s v="Amy Robinson"/>
    <m/>
    <m/>
    <m/>
    <m/>
    <m/>
    <m/>
    <m/>
    <m/>
    <m/>
    <m/>
    <m/>
    <m/>
    <m/>
    <m/>
    <m/>
    <m/>
    <m/>
    <m/>
    <m/>
    <m/>
    <m/>
    <m/>
    <m/>
    <m/>
    <m/>
    <m/>
    <m/>
    <m/>
    <m/>
    <m/>
    <m/>
    <m/>
    <m/>
    <m/>
    <m/>
    <m/>
  </r>
  <r>
    <n v="26"/>
    <x v="0"/>
    <x v="1"/>
    <s v="# 002"/>
    <x v="1"/>
    <s v="Natasha Gilooly"/>
    <s v="Natasha Gilooly"/>
    <d v="2021-07-01T00:00:00"/>
    <d v="2022-06-30T00:00:00"/>
    <d v="2021-07-01T00:00:00"/>
    <d v="2021-07-01T00:00:00"/>
    <x v="7"/>
    <x v="1"/>
    <m/>
    <m/>
    <m/>
    <m/>
    <m/>
    <m/>
    <m/>
    <m/>
    <m/>
    <m/>
    <m/>
    <m/>
    <m/>
    <n v="0"/>
    <n v="89"/>
    <n v="90"/>
    <n v="91"/>
    <n v="100"/>
    <n v="105"/>
    <n v="109"/>
    <n v="113"/>
    <n v="105"/>
    <n v="5.0000000000000044E-2"/>
    <n v="5"/>
    <s v="New"/>
    <x v="4"/>
    <s v="COL1S"/>
    <s v="QALSD"/>
    <x v="1"/>
    <s v="Amy Robinson"/>
    <m/>
    <m/>
    <m/>
    <m/>
    <m/>
    <m/>
    <m/>
    <m/>
    <m/>
    <m/>
    <m/>
    <m/>
    <m/>
    <m/>
    <m/>
    <m/>
    <m/>
    <m/>
    <m/>
    <m/>
    <m/>
    <m/>
    <m/>
    <m/>
    <m/>
    <m/>
    <m/>
    <m/>
    <m/>
    <m/>
    <m/>
    <m/>
    <m/>
    <m/>
    <m/>
    <m/>
  </r>
  <r>
    <n v="26"/>
    <x v="0"/>
    <x v="1"/>
    <s v="# 002"/>
    <x v="1"/>
    <s v="Natasha Gilooly"/>
    <s v="Natasha Gilooly"/>
    <d v="2021-07-01T00:00:00"/>
    <d v="2022-06-30T00:00:00"/>
    <d v="2021-07-01T00:00:00"/>
    <d v="2021-07-01T00:00:00"/>
    <x v="8"/>
    <x v="3"/>
    <s v="10%"/>
    <s v="10%"/>
    <n v="10"/>
    <n v="10"/>
    <n v="10"/>
    <n v="10"/>
    <n v="10"/>
    <n v="10"/>
    <n v="10"/>
    <s v="10%"/>
    <n v="10"/>
    <n v="10"/>
    <n v="10"/>
    <n v="10"/>
    <n v="10"/>
    <n v="10"/>
    <n v="11"/>
    <n v="15"/>
    <n v="15"/>
    <n v="15"/>
    <n v="16"/>
    <n v="15"/>
    <n v="0"/>
    <n v="0"/>
    <s v="-"/>
    <x v="2"/>
    <s v="COL1S"/>
    <s v="QALSD"/>
    <x v="1"/>
    <s v="Amy Robinson"/>
    <m/>
    <m/>
    <m/>
    <m/>
    <m/>
    <m/>
    <m/>
    <m/>
    <m/>
    <m/>
    <m/>
    <m/>
    <m/>
    <m/>
    <m/>
    <m/>
    <m/>
    <m/>
    <m/>
    <m/>
    <m/>
    <m/>
    <m/>
    <m/>
    <m/>
    <m/>
    <m/>
    <m/>
    <m/>
    <m/>
    <m/>
    <m/>
    <m/>
    <m/>
    <m/>
    <m/>
  </r>
  <r>
    <n v="38"/>
    <x v="1"/>
    <x v="0"/>
    <s v="# 003"/>
    <x v="2"/>
    <s v="Wanda Nieters"/>
    <s v="Siti Keo"/>
    <m/>
    <m/>
    <m/>
    <m/>
    <x v="0"/>
    <x v="0"/>
    <m/>
    <m/>
    <m/>
    <m/>
    <m/>
    <m/>
    <m/>
    <m/>
    <m/>
    <m/>
    <m/>
    <m/>
    <m/>
    <m/>
    <m/>
    <m/>
    <m/>
    <m/>
    <m/>
    <m/>
    <m/>
    <n v="0"/>
    <m/>
    <m/>
    <m/>
    <x v="0"/>
    <m/>
    <m/>
    <x v="0"/>
    <m/>
    <m/>
    <m/>
    <m/>
    <n v="2"/>
    <s v="-"/>
    <s v="-"/>
    <m/>
    <m/>
    <m/>
    <m/>
    <m/>
    <m/>
    <m/>
    <m/>
    <m/>
    <m/>
    <m/>
    <m/>
    <m/>
    <m/>
    <s v="No submission  - no longer needs to certify"/>
    <m/>
    <m/>
    <m/>
    <m/>
    <s v="N/A"/>
    <m/>
    <s v="Wanda Nieters / Siti Keo / Veronica Padilla"/>
    <s v="not certifying in FY21"/>
    <m/>
    <m/>
    <m/>
    <m/>
    <m/>
    <m/>
    <m/>
  </r>
  <r>
    <n v="38"/>
    <x v="1"/>
    <x v="1"/>
    <s v="# 003"/>
    <x v="2"/>
    <s v="Wanda Nieters"/>
    <s v="Siti Keo"/>
    <d v="2021-07-01T00:00:00"/>
    <d v="2022-06-30T00:00:00"/>
    <d v="2021-07-01T00:00:00"/>
    <d v="2021-07-01T00:00:00"/>
    <x v="9"/>
    <x v="4"/>
    <n v="6076"/>
    <n v="6076"/>
    <n v="6076"/>
    <n v="6076"/>
    <n v="6076"/>
    <n v="6076"/>
    <n v="6657"/>
    <n v="6857"/>
    <n v="7063"/>
    <n v="3201"/>
    <n v="3573"/>
    <n v="3681"/>
    <n v="3791"/>
    <n v="3573"/>
    <n v="3681"/>
    <n v="3791"/>
    <n v="3791"/>
    <n v="3681"/>
    <s v="Discontinued"/>
    <s v="Discontinued"/>
    <s v="Discontinued"/>
    <s v="Discontinued"/>
    <s v="-"/>
    <n v="0"/>
    <s v="Discontinued"/>
    <x v="5"/>
    <s v="LS1PS"/>
    <s v="NQBSL"/>
    <x v="2"/>
    <s v="Wanda Nieters"/>
    <m/>
    <m/>
    <m/>
    <m/>
    <m/>
    <m/>
    <m/>
    <m/>
    <m/>
    <m/>
    <m/>
    <m/>
    <m/>
    <m/>
    <m/>
    <m/>
    <m/>
    <m/>
    <m/>
    <m/>
    <m/>
    <m/>
    <m/>
    <m/>
    <m/>
    <m/>
    <m/>
    <m/>
    <m/>
    <m/>
    <m/>
    <m/>
    <m/>
    <m/>
    <m/>
    <m/>
  </r>
  <r>
    <n v="38"/>
    <x v="1"/>
    <x v="1"/>
    <s v="# 003"/>
    <x v="2"/>
    <s v="Wanda Nieters"/>
    <s v="Siti Keo"/>
    <d v="2021-07-01T00:00:00"/>
    <d v="2022-06-30T00:00:00"/>
    <d v="2021-07-01T00:00:00"/>
    <d v="2021-07-01T00:00:00"/>
    <x v="10"/>
    <x v="5"/>
    <n v="250"/>
    <n v="250"/>
    <n v="250"/>
    <n v="250"/>
    <n v="250"/>
    <n v="250"/>
    <n v="410"/>
    <n v="410"/>
    <n v="410"/>
    <n v="360"/>
    <n v="373"/>
    <n v="373"/>
    <n v="373"/>
    <n v="373"/>
    <n v="373"/>
    <n v="373"/>
    <n v="373"/>
    <n v="373"/>
    <s v="Discontinued"/>
    <s v="Discontinued"/>
    <s v="Discontinued"/>
    <s v="Discontinued"/>
    <s v="-"/>
    <n v="0"/>
    <s v="Discontinued"/>
    <x v="5"/>
    <s v="LS1PS"/>
    <s v="NQBSL"/>
    <x v="2"/>
    <s v="Wanda Nieters"/>
    <m/>
    <m/>
    <m/>
    <m/>
    <m/>
    <m/>
    <m/>
    <m/>
    <m/>
    <m/>
    <m/>
    <m/>
    <m/>
    <m/>
    <m/>
    <m/>
    <m/>
    <m/>
    <m/>
    <m/>
    <m/>
    <m/>
    <m/>
    <m/>
    <m/>
    <m/>
    <m/>
    <m/>
    <m/>
    <m/>
    <m/>
    <m/>
    <m/>
    <m/>
    <m/>
    <m/>
  </r>
  <r>
    <n v="42"/>
    <x v="2"/>
    <x v="0"/>
    <s v="# 004"/>
    <x v="3"/>
    <s v="Elena Jiang"/>
    <s v="Kristi Mares"/>
    <m/>
    <m/>
    <m/>
    <m/>
    <x v="0"/>
    <x v="0"/>
    <m/>
    <m/>
    <m/>
    <m/>
    <m/>
    <m/>
    <m/>
    <m/>
    <m/>
    <m/>
    <m/>
    <m/>
    <m/>
    <m/>
    <m/>
    <m/>
    <m/>
    <m/>
    <m/>
    <m/>
    <m/>
    <n v="0"/>
    <m/>
    <m/>
    <m/>
    <x v="0"/>
    <m/>
    <m/>
    <x v="0"/>
    <m/>
    <m/>
    <m/>
    <m/>
    <n v="11"/>
    <s v="-"/>
    <s v="-"/>
    <s v="N/A"/>
    <m/>
    <n v="1517.0640000000001"/>
    <n v="1517.0640000000001"/>
    <n v="0.04"/>
    <n v="0"/>
    <s v="Low"/>
    <n v="0"/>
    <m/>
    <s v="Flat"/>
    <s v="Above 5% increase"/>
    <s v="Flat"/>
    <s v="0% and 2%"/>
    <s v="Surplus"/>
    <s v="The rates increases are primarily driven by salary and benefit increases."/>
    <s v="no change"/>
    <s v="no change"/>
    <n v="-130"/>
    <n v="-25"/>
    <s v="N/A"/>
    <m/>
    <s v="Kristi Mares"/>
    <s v="5/11 - 10:00 - 11:00 am"/>
    <s v="Strong customer base.  Less passthrough due to less gas and maintenance.  Fleet is replaced cyclically so customers justify non-carbon neutral vehicles because they need them now."/>
    <s v="Work on GAEL UCRP subsidy "/>
    <m/>
    <m/>
    <m/>
    <m/>
    <m/>
  </r>
  <r>
    <n v="42"/>
    <x v="2"/>
    <x v="1"/>
    <s v="# 004"/>
    <x v="3"/>
    <s v="Elena Jiang"/>
    <s v="Kristi Mares"/>
    <d v="2021-07-01T00:00:00"/>
    <d v="2022-06-30T00:00:00"/>
    <d v="2021-07-01T00:00:00"/>
    <d v="2021-07-01T00:00:00"/>
    <x v="11"/>
    <x v="6"/>
    <n v="361"/>
    <n v="361"/>
    <n v="361"/>
    <n v="380"/>
    <n v="380"/>
    <n v="380"/>
    <n v="380"/>
    <n v="389.5"/>
    <n v="389.5"/>
    <n v="361"/>
    <n v="380"/>
    <n v="389.5"/>
    <n v="389.5"/>
    <n v="380"/>
    <n v="385"/>
    <n v="389.5"/>
    <n v="389.5"/>
    <n v="385"/>
    <n v="394"/>
    <n v="394"/>
    <n v="399"/>
    <n v="394"/>
    <n v="2.3376623376623273E-2"/>
    <n v="9"/>
    <s v="-"/>
    <x v="1"/>
    <s v="VCBAS"/>
    <s v="BSAVC"/>
    <x v="3"/>
    <s v="Elena Jiang"/>
    <m/>
    <m/>
    <m/>
    <m/>
    <m/>
    <m/>
    <m/>
    <m/>
    <m/>
    <m/>
    <m/>
    <m/>
    <m/>
    <m/>
    <m/>
    <m/>
    <m/>
    <m/>
    <m/>
    <m/>
    <m/>
    <m/>
    <m/>
    <m/>
    <m/>
    <m/>
    <m/>
    <m/>
    <m/>
    <m/>
    <m/>
    <m/>
    <m/>
    <m/>
    <m/>
    <m/>
  </r>
  <r>
    <n v="42"/>
    <x v="2"/>
    <x v="1"/>
    <s v="# 004"/>
    <x v="3"/>
    <s v="Elena Jiang"/>
    <s v="Kristi Mares"/>
    <d v="2021-07-01T00:00:00"/>
    <d v="2022-06-30T00:00:00"/>
    <d v="2021-07-01T00:00:00"/>
    <d v="2021-07-01T00:00:00"/>
    <x v="12"/>
    <x v="7"/>
    <n v="76"/>
    <n v="76"/>
    <n v="76"/>
    <n v="80"/>
    <n v="80"/>
    <n v="80"/>
    <n v="80"/>
    <n v="82"/>
    <n v="82"/>
    <n v="76"/>
    <n v="80"/>
    <n v="82"/>
    <n v="82"/>
    <n v="80"/>
    <n v="81"/>
    <n v="82"/>
    <n v="82"/>
    <n v="81"/>
    <n v="83"/>
    <n v="83"/>
    <n v="84"/>
    <n v="83"/>
    <n v="2.4691358024691468E-2"/>
    <n v="2"/>
    <s v="-"/>
    <x v="1"/>
    <s v="VCBAS"/>
    <s v="BSAVC"/>
    <x v="3"/>
    <s v="Elena Jiang"/>
    <m/>
    <m/>
    <m/>
    <m/>
    <m/>
    <m/>
    <m/>
    <m/>
    <m/>
    <m/>
    <m/>
    <m/>
    <m/>
    <m/>
    <m/>
    <m/>
    <m/>
    <m/>
    <m/>
    <m/>
    <m/>
    <m/>
    <m/>
    <m/>
    <m/>
    <m/>
    <m/>
    <m/>
    <m/>
    <m/>
    <m/>
    <m/>
    <m/>
    <m/>
    <m/>
    <m/>
  </r>
  <r>
    <n v="42"/>
    <x v="2"/>
    <x v="1"/>
    <s v="# 004"/>
    <x v="3"/>
    <s v="Elena Jiang"/>
    <s v="Kristi Mares"/>
    <d v="2021-07-01T00:00:00"/>
    <d v="2022-06-30T00:00:00"/>
    <d v="2021-07-01T00:00:00"/>
    <d v="2021-07-01T00:00:00"/>
    <x v="13"/>
    <x v="7"/>
    <n v="20.75"/>
    <n v="20.75"/>
    <n v="20.75"/>
    <n v="21.75"/>
    <n v="21.75"/>
    <n v="21.75"/>
    <n v="21.75"/>
    <n v="22.25"/>
    <n v="22.25"/>
    <n v="20.75"/>
    <n v="21.75"/>
    <n v="22.25"/>
    <n v="22.25"/>
    <n v="21.75"/>
    <n v="22"/>
    <n v="22.25"/>
    <n v="22.25"/>
    <n v="22"/>
    <n v="22.5"/>
    <n v="22.5"/>
    <n v="23"/>
    <n v="22.5"/>
    <n v="2.2727272727272707E-2"/>
    <n v="0.5"/>
    <s v="-"/>
    <x v="1"/>
    <s v="VCBAS"/>
    <s v="BSAVC"/>
    <x v="3"/>
    <s v="Elena Jiang"/>
    <m/>
    <m/>
    <m/>
    <m/>
    <m/>
    <m/>
    <m/>
    <m/>
    <m/>
    <m/>
    <m/>
    <m/>
    <m/>
    <m/>
    <m/>
    <m/>
    <m/>
    <m/>
    <m/>
    <m/>
    <m/>
    <m/>
    <m/>
    <m/>
    <m/>
    <m/>
    <m/>
    <m/>
    <m/>
    <m/>
    <m/>
    <m/>
    <m/>
    <m/>
    <m/>
    <m/>
  </r>
  <r>
    <n v="42"/>
    <x v="2"/>
    <x v="1"/>
    <s v="# 004"/>
    <x v="3"/>
    <s v="Elena Jiang"/>
    <s v="Kristi Mares"/>
    <d v="2021-07-01T00:00:00"/>
    <d v="2022-06-30T00:00:00"/>
    <d v="2021-07-01T00:00:00"/>
    <d v="2021-07-01T00:00:00"/>
    <x v="14"/>
    <x v="6"/>
    <n v="96"/>
    <n v="96"/>
    <n v="96"/>
    <n v="100"/>
    <n v="100"/>
    <n v="100"/>
    <n v="100"/>
    <n v="102"/>
    <n v="102"/>
    <n v="96"/>
    <n v="100"/>
    <n v="102"/>
    <n v="102"/>
    <n v="100"/>
    <n v="103"/>
    <n v="102"/>
    <n v="102"/>
    <n v="103"/>
    <n v="105"/>
    <n v="105"/>
    <n v="106"/>
    <n v="105"/>
    <n v="1.9417475728155331E-2"/>
    <n v="2"/>
    <s v="-"/>
    <x v="1"/>
    <s v="VCBAS"/>
    <s v="BSAVC"/>
    <x v="3"/>
    <s v="Elena Jiang"/>
    <m/>
    <m/>
    <m/>
    <m/>
    <m/>
    <m/>
    <m/>
    <m/>
    <m/>
    <m/>
    <m/>
    <m/>
    <m/>
    <m/>
    <m/>
    <m/>
    <m/>
    <m/>
    <m/>
    <m/>
    <m/>
    <m/>
    <m/>
    <m/>
    <m/>
    <m/>
    <m/>
    <m/>
    <m/>
    <m/>
    <m/>
    <m/>
    <m/>
    <m/>
    <m/>
    <m/>
  </r>
  <r>
    <n v="42"/>
    <x v="2"/>
    <x v="1"/>
    <s v="# 004"/>
    <x v="3"/>
    <s v="Elena Jiang"/>
    <s v="Kristi Mares"/>
    <d v="2021-07-01T00:00:00"/>
    <d v="2022-06-30T00:00:00"/>
    <d v="2021-07-01T00:00:00"/>
    <d v="2021-07-01T00:00:00"/>
    <x v="15"/>
    <x v="8"/>
    <n v="76"/>
    <n v="76"/>
    <n v="76"/>
    <n v="80"/>
    <n v="80"/>
    <n v="80"/>
    <n v="80"/>
    <n v="82"/>
    <n v="82"/>
    <n v="76"/>
    <n v="80"/>
    <n v="82"/>
    <n v="82"/>
    <n v="80"/>
    <n v="81"/>
    <n v="82"/>
    <n v="82"/>
    <n v="81"/>
    <n v="83"/>
    <n v="83"/>
    <n v="84"/>
    <n v="83"/>
    <n v="2.4691358024691468E-2"/>
    <n v="2"/>
    <s v="-"/>
    <x v="1"/>
    <s v="VCBAS"/>
    <s v="BSAVC"/>
    <x v="3"/>
    <s v="Elena Jiang"/>
    <m/>
    <m/>
    <m/>
    <m/>
    <m/>
    <m/>
    <m/>
    <m/>
    <m/>
    <m/>
    <m/>
    <m/>
    <m/>
    <m/>
    <m/>
    <m/>
    <m/>
    <m/>
    <m/>
    <m/>
    <m/>
    <m/>
    <m/>
    <m/>
    <m/>
    <m/>
    <m/>
    <m/>
    <m/>
    <m/>
    <m/>
    <m/>
    <m/>
    <m/>
    <m/>
    <m/>
  </r>
  <r>
    <n v="42"/>
    <x v="2"/>
    <x v="1"/>
    <s v="# 004"/>
    <x v="3"/>
    <s v="Elena Jiang"/>
    <s v="Kristi Mares"/>
    <d v="2021-07-01T00:00:00"/>
    <d v="2022-06-30T00:00:00"/>
    <d v="2021-07-01T00:00:00"/>
    <d v="2021-07-01T00:00:00"/>
    <x v="16"/>
    <x v="9"/>
    <n v="5.75"/>
    <n v="5.75"/>
    <n v="5.75"/>
    <n v="6"/>
    <n v="6"/>
    <n v="6"/>
    <n v="6"/>
    <n v="6"/>
    <n v="6"/>
    <n v="5.75"/>
    <n v="6"/>
    <n v="6"/>
    <n v="6"/>
    <n v="6"/>
    <n v="6.25"/>
    <n v="6"/>
    <n v="6"/>
    <n v="6.25"/>
    <n v="6.25"/>
    <n v="6.25"/>
    <n v="6.5"/>
    <n v="6.25"/>
    <n v="0"/>
    <n v="0"/>
    <s v="-"/>
    <x v="2"/>
    <s v="VCBAS"/>
    <s v="BSAVC"/>
    <x v="3"/>
    <s v="Elena Jiang"/>
    <m/>
    <m/>
    <m/>
    <m/>
    <m/>
    <m/>
    <m/>
    <m/>
    <m/>
    <m/>
    <m/>
    <m/>
    <m/>
    <m/>
    <m/>
    <m/>
    <m/>
    <m/>
    <m/>
    <m/>
    <m/>
    <m/>
    <m/>
    <m/>
    <m/>
    <m/>
    <m/>
    <m/>
    <m/>
    <m/>
    <m/>
    <m/>
    <m/>
    <m/>
    <m/>
    <m/>
  </r>
  <r>
    <n v="42"/>
    <x v="2"/>
    <x v="1"/>
    <s v="# 004"/>
    <x v="3"/>
    <s v="Elena Jiang"/>
    <s v="Kristi Mares"/>
    <d v="2021-07-01T00:00:00"/>
    <d v="2022-06-30T00:00:00"/>
    <d v="2021-07-01T00:00:00"/>
    <d v="2021-07-01T00:00:00"/>
    <x v="17"/>
    <x v="10"/>
    <n v="38"/>
    <n v="38"/>
    <n v="38"/>
    <n v="40"/>
    <n v="40"/>
    <n v="40"/>
    <n v="40"/>
    <n v="41"/>
    <n v="41"/>
    <n v="38"/>
    <n v="40"/>
    <n v="41"/>
    <n v="41"/>
    <n v="40"/>
    <n v="40.5"/>
    <n v="41"/>
    <n v="41"/>
    <n v="40.5"/>
    <n v="41.5"/>
    <n v="41.5"/>
    <n v="42"/>
    <n v="41.5"/>
    <n v="2.4691358024691468E-2"/>
    <n v="1"/>
    <s v="-"/>
    <x v="1"/>
    <s v="VCBAS"/>
    <s v="BSAVC"/>
    <x v="3"/>
    <s v="Elena Jiang"/>
    <m/>
    <m/>
    <m/>
    <m/>
    <m/>
    <m/>
    <m/>
    <m/>
    <m/>
    <m/>
    <m/>
    <m/>
    <m/>
    <m/>
    <m/>
    <m/>
    <m/>
    <m/>
    <m/>
    <m/>
    <m/>
    <m/>
    <m/>
    <m/>
    <m/>
    <m/>
    <m/>
    <m/>
    <m/>
    <m/>
    <m/>
    <m/>
    <m/>
    <m/>
    <m/>
    <m/>
  </r>
  <r>
    <n v="42"/>
    <x v="2"/>
    <x v="1"/>
    <s v="# 004"/>
    <x v="3"/>
    <s v="Elena Jiang"/>
    <s v="Kristi Mares"/>
    <d v="2021-07-01T00:00:00"/>
    <d v="2022-06-30T00:00:00"/>
    <d v="2021-07-01T00:00:00"/>
    <d v="2021-07-01T00:00:00"/>
    <x v="18"/>
    <x v="10"/>
    <n v="38"/>
    <n v="38"/>
    <n v="38"/>
    <n v="40"/>
    <n v="40"/>
    <n v="40"/>
    <n v="40"/>
    <n v="41"/>
    <n v="41"/>
    <n v="38"/>
    <n v="40"/>
    <n v="41"/>
    <n v="41"/>
    <n v="40"/>
    <n v="40.5"/>
    <n v="41"/>
    <n v="41"/>
    <n v="40.5"/>
    <n v="41.5"/>
    <n v="41.5"/>
    <n v="42"/>
    <n v="41.5"/>
    <n v="2.4691358024691468E-2"/>
    <n v="1"/>
    <s v="-"/>
    <x v="1"/>
    <s v="VCBAS"/>
    <s v="BSAVC"/>
    <x v="3"/>
    <s v="Elena Jiang"/>
    <m/>
    <m/>
    <m/>
    <m/>
    <m/>
    <m/>
    <m/>
    <m/>
    <m/>
    <m/>
    <m/>
    <m/>
    <m/>
    <m/>
    <m/>
    <m/>
    <m/>
    <m/>
    <m/>
    <m/>
    <m/>
    <m/>
    <m/>
    <m/>
    <m/>
    <m/>
    <m/>
    <m/>
    <m/>
    <m/>
    <m/>
    <m/>
    <m/>
    <m/>
    <m/>
    <m/>
  </r>
  <r>
    <n v="42"/>
    <x v="2"/>
    <x v="1"/>
    <s v="# 004"/>
    <x v="3"/>
    <s v="Elena Jiang"/>
    <s v="Kristi Mares"/>
    <d v="2021-07-01T00:00:00"/>
    <d v="2022-06-30T00:00:00"/>
    <d v="2021-07-01T00:00:00"/>
    <d v="2021-07-01T00:00:00"/>
    <x v="19"/>
    <x v="1"/>
    <n v="76"/>
    <n v="76"/>
    <n v="76"/>
    <n v="80"/>
    <n v="80"/>
    <n v="80"/>
    <n v="80"/>
    <n v="82"/>
    <n v="82"/>
    <n v="76"/>
    <n v="80"/>
    <n v="82"/>
    <n v="82"/>
    <n v="80"/>
    <n v="81"/>
    <n v="82"/>
    <n v="82"/>
    <n v="81"/>
    <n v="83"/>
    <n v="83"/>
    <n v="84"/>
    <n v="83"/>
    <n v="2.4691358024691468E-2"/>
    <n v="2"/>
    <s v="-"/>
    <x v="1"/>
    <s v="VCBAS"/>
    <s v="BSAVC"/>
    <x v="3"/>
    <s v="Elena Jiang"/>
    <m/>
    <m/>
    <m/>
    <m/>
    <m/>
    <m/>
    <m/>
    <m/>
    <m/>
    <m/>
    <m/>
    <m/>
    <m/>
    <m/>
    <m/>
    <m/>
    <m/>
    <m/>
    <m/>
    <m/>
    <m/>
    <m/>
    <m/>
    <m/>
    <m/>
    <m/>
    <m/>
    <m/>
    <m/>
    <m/>
    <m/>
    <m/>
    <m/>
    <m/>
    <m/>
    <m/>
  </r>
  <r>
    <n v="42"/>
    <x v="2"/>
    <x v="1"/>
    <s v="# 004"/>
    <x v="3"/>
    <s v="Elena Jiang"/>
    <s v="Kristi Mares"/>
    <d v="2021-07-01T00:00:00"/>
    <d v="2022-06-30T00:00:00"/>
    <d v="2021-07-01T00:00:00"/>
    <d v="2021-07-01T00:00:00"/>
    <x v="20"/>
    <x v="11"/>
    <m/>
    <m/>
    <m/>
    <m/>
    <m/>
    <n v="0"/>
    <m/>
    <m/>
    <m/>
    <n v="0"/>
    <m/>
    <m/>
    <m/>
    <n v="0"/>
    <n v="81"/>
    <n v="82"/>
    <n v="82"/>
    <n v="81"/>
    <n v="83"/>
    <n v="83"/>
    <n v="84"/>
    <n v="83"/>
    <n v="2.4691358024691468E-2"/>
    <n v="2"/>
    <s v="New"/>
    <x v="4"/>
    <s v="VCBAS"/>
    <s v="BSAVC"/>
    <x v="3"/>
    <s v="Elena Jiang"/>
    <m/>
    <m/>
    <m/>
    <m/>
    <m/>
    <m/>
    <m/>
    <m/>
    <m/>
    <m/>
    <m/>
    <m/>
    <m/>
    <m/>
    <m/>
    <m/>
    <m/>
    <m/>
    <m/>
    <m/>
    <m/>
    <m/>
    <m/>
    <m/>
    <m/>
    <m/>
    <m/>
    <m/>
    <m/>
    <m/>
    <m/>
    <m/>
    <m/>
    <m/>
    <m/>
    <m/>
  </r>
  <r>
    <n v="42"/>
    <x v="2"/>
    <x v="1"/>
    <s v="# 004"/>
    <x v="3"/>
    <s v="Elena Jiang"/>
    <s v="Kristi Mares"/>
    <d v="2021-07-01T00:00:00"/>
    <d v="2022-06-30T00:00:00"/>
    <d v="2021-07-01T00:00:00"/>
    <d v="2021-07-01T00:00:00"/>
    <x v="21"/>
    <x v="11"/>
    <m/>
    <m/>
    <m/>
    <m/>
    <m/>
    <n v="0"/>
    <m/>
    <m/>
    <m/>
    <n v="0"/>
    <m/>
    <m/>
    <m/>
    <n v="0"/>
    <n v="81"/>
    <n v="82"/>
    <n v="82"/>
    <n v="81"/>
    <n v="83"/>
    <n v="83"/>
    <n v="84"/>
    <n v="83"/>
    <n v="2.4691358024691468E-2"/>
    <n v="2"/>
    <s v="New"/>
    <x v="4"/>
    <s v="VCBAS"/>
    <s v="BSAVC"/>
    <x v="3"/>
    <s v="Elena Jiang"/>
    <m/>
    <m/>
    <m/>
    <m/>
    <m/>
    <m/>
    <m/>
    <m/>
    <m/>
    <m/>
    <m/>
    <m/>
    <m/>
    <m/>
    <m/>
    <m/>
    <m/>
    <m/>
    <m/>
    <m/>
    <m/>
    <m/>
    <m/>
    <m/>
    <m/>
    <m/>
    <m/>
    <m/>
    <m/>
    <m/>
    <m/>
    <m/>
    <m/>
    <m/>
    <m/>
    <m/>
  </r>
  <r>
    <n v="43"/>
    <x v="2"/>
    <x v="0"/>
    <s v="# 004"/>
    <x v="4"/>
    <s v="Kristi Mares"/>
    <s v="Kristi Mares"/>
    <m/>
    <m/>
    <m/>
    <m/>
    <x v="0"/>
    <x v="0"/>
    <m/>
    <m/>
    <m/>
    <m/>
    <m/>
    <m/>
    <m/>
    <m/>
    <m/>
    <m/>
    <m/>
    <m/>
    <m/>
    <m/>
    <m/>
    <m/>
    <m/>
    <m/>
    <m/>
    <m/>
    <m/>
    <n v="0"/>
    <m/>
    <m/>
    <m/>
    <x v="0"/>
    <m/>
    <m/>
    <x v="0"/>
    <m/>
    <m/>
    <m/>
    <m/>
    <n v="21"/>
    <s v="-"/>
    <s v="-"/>
    <s v="N/A"/>
    <m/>
    <n v="1134"/>
    <n v="1134"/>
    <n v="1.7000000000000001E-2"/>
    <n v="0"/>
    <s v="Low"/>
    <n v="0"/>
    <m/>
    <s v="Flat"/>
    <s v="Below 5% increase"/>
    <s v="Flat"/>
    <s v="0% and 2%"/>
    <s v="Deficit"/>
    <s v="Does not include FY20 ending deficit"/>
    <s v="decrease"/>
    <s v="no change"/>
    <n v="-106"/>
    <n v="-41"/>
    <s v="N/A"/>
    <m/>
    <s v="Kristi Mares"/>
    <s v="5/11 - 10:00 - 11:00 am"/>
    <s v="Sole provider of moving services.  Lots of business prepping classrooms and labs for social distancing. Campus will be charged more initially because Tamra is training on COVID procations."/>
    <s v="Include prior year balance for FY23"/>
    <m/>
    <m/>
    <m/>
    <m/>
    <m/>
  </r>
  <r>
    <n v="43"/>
    <x v="2"/>
    <x v="1"/>
    <s v="# 004"/>
    <x v="4"/>
    <s v="Kristi Mares"/>
    <s v="Kristi Mares"/>
    <d v="2021-07-01T00:00:00"/>
    <d v="2022-06-30T00:00:00"/>
    <d v="2021-07-01T00:00:00"/>
    <d v="2021-07-01T00:00:00"/>
    <x v="22"/>
    <x v="1"/>
    <n v="81"/>
    <n v="81"/>
    <n v="81"/>
    <n v="82"/>
    <n v="82"/>
    <n v="82"/>
    <n v="82"/>
    <n v="83"/>
    <n v="83"/>
    <n v="81"/>
    <n v="83"/>
    <n v="83"/>
    <n v="84"/>
    <n v="83"/>
    <n v="83"/>
    <n v="85"/>
    <n v="84"/>
    <n v="83"/>
    <n v="85"/>
    <n v="85"/>
    <n v="86"/>
    <n v="85"/>
    <n v="2.4096385542168752E-2"/>
    <n v="2"/>
    <s v="-"/>
    <x v="1"/>
    <s v="VCBAS"/>
    <s v="BSAVC"/>
    <x v="3"/>
    <s v="Elena Jiang"/>
    <m/>
    <m/>
    <m/>
    <m/>
    <m/>
    <m/>
    <m/>
    <m/>
    <m/>
    <m/>
    <m/>
    <m/>
    <m/>
    <m/>
    <m/>
    <m/>
    <m/>
    <m/>
    <m/>
    <m/>
    <m/>
    <m/>
    <m/>
    <m/>
    <m/>
    <m/>
    <m/>
    <m/>
    <m/>
    <m/>
    <m/>
    <m/>
    <m/>
    <m/>
    <m/>
    <m/>
  </r>
  <r>
    <n v="43"/>
    <x v="2"/>
    <x v="1"/>
    <s v="# 004"/>
    <x v="4"/>
    <s v="Kristi Mares"/>
    <s v="Kristi Mares"/>
    <d v="2021-07-01T00:00:00"/>
    <d v="2022-06-30T00:00:00"/>
    <d v="2021-07-01T00:00:00"/>
    <d v="2021-07-01T00:00:00"/>
    <x v="23"/>
    <x v="11"/>
    <n v="2.5"/>
    <n v="2.75"/>
    <n v="2.5"/>
    <n v="2.75"/>
    <n v="2.75"/>
    <n v="2.75"/>
    <n v="2.75"/>
    <n v="2.75"/>
    <n v="2.75"/>
    <n v="2.75"/>
    <n v="2.75"/>
    <n v="2.75"/>
    <n v="2.75"/>
    <n v="2.75"/>
    <n v="2.75"/>
    <n v="2.75"/>
    <n v="2.75"/>
    <n v="2.75"/>
    <n v="2.75"/>
    <n v="2.75"/>
    <n v="2.75"/>
    <n v="2.75"/>
    <n v="0"/>
    <n v="0"/>
    <s v="-"/>
    <x v="2"/>
    <s v="VCBAS"/>
    <s v="BSAVC"/>
    <x v="3"/>
    <s v="Elena Jiang"/>
    <m/>
    <m/>
    <m/>
    <m/>
    <m/>
    <m/>
    <m/>
    <m/>
    <m/>
    <m/>
    <m/>
    <m/>
    <m/>
    <m/>
    <m/>
    <m/>
    <m/>
    <m/>
    <m/>
    <m/>
    <m/>
    <m/>
    <m/>
    <m/>
    <m/>
    <m/>
    <m/>
    <m/>
    <m/>
    <m/>
    <m/>
    <m/>
    <m/>
    <m/>
    <m/>
    <m/>
  </r>
  <r>
    <n v="43"/>
    <x v="2"/>
    <x v="1"/>
    <s v="# 004"/>
    <x v="4"/>
    <s v="Kristi Mares"/>
    <s v="Kristi Mares"/>
    <d v="2021-07-01T00:00:00"/>
    <d v="2022-06-30T00:00:00"/>
    <d v="2021-07-01T00:00:00"/>
    <d v="2021-07-01T00:00:00"/>
    <x v="24"/>
    <x v="11"/>
    <m/>
    <m/>
    <s v="N/A"/>
    <n v="4.5"/>
    <n v="4.5"/>
    <n v="4.5"/>
    <n v="4.5"/>
    <n v="4.5"/>
    <n v="4.5"/>
    <n v="0"/>
    <n v="4.5"/>
    <n v="4.5"/>
    <n v="4.5"/>
    <n v="4.5"/>
    <n v="4.5"/>
    <n v="4.5"/>
    <n v="4.5"/>
    <n v="4.5"/>
    <n v="4.5"/>
    <n v="4.5"/>
    <n v="4.5"/>
    <n v="4.5"/>
    <n v="0"/>
    <n v="0"/>
    <s v="-"/>
    <x v="2"/>
    <s v="VCBAS"/>
    <s v="BSAVC"/>
    <x v="3"/>
    <s v="Elena Jiang"/>
    <m/>
    <m/>
    <m/>
    <m/>
    <m/>
    <m/>
    <m/>
    <m/>
    <m/>
    <m/>
    <m/>
    <m/>
    <m/>
    <m/>
    <m/>
    <m/>
    <m/>
    <m/>
    <m/>
    <m/>
    <m/>
    <m/>
    <m/>
    <m/>
    <m/>
    <m/>
    <m/>
    <m/>
    <m/>
    <m/>
    <m/>
    <m/>
    <m/>
    <m/>
    <m/>
    <m/>
  </r>
  <r>
    <n v="43"/>
    <x v="2"/>
    <x v="1"/>
    <s v="# 004"/>
    <x v="4"/>
    <s v="Kristi Mares"/>
    <s v="Kristi Mares"/>
    <d v="2021-07-01T00:00:00"/>
    <d v="2022-06-30T00:00:00"/>
    <d v="2021-07-01T00:00:00"/>
    <d v="2021-07-01T00:00:00"/>
    <x v="25"/>
    <x v="11"/>
    <n v="1.25"/>
    <n v="1"/>
    <n v="1.2"/>
    <n v="4.75"/>
    <n v="2.4"/>
    <n v="4.75"/>
    <n v="4.75"/>
    <n v="4.75"/>
    <n v="4.75"/>
    <n v="1"/>
    <n v="4.75"/>
    <n v="4.75"/>
    <n v="4.75"/>
    <n v="4.75"/>
    <n v="4.75"/>
    <n v="4.75"/>
    <n v="4.75"/>
    <n v="4.75"/>
    <n v="4.75"/>
    <n v="4.75"/>
    <n v="4.75"/>
    <n v="4.75"/>
    <n v="0"/>
    <n v="0"/>
    <s v="-"/>
    <x v="2"/>
    <s v="VCBAS"/>
    <s v="BSAVC"/>
    <x v="3"/>
    <s v="Elena Jiang"/>
    <m/>
    <m/>
    <m/>
    <m/>
    <m/>
    <m/>
    <m/>
    <m/>
    <m/>
    <m/>
    <m/>
    <m/>
    <m/>
    <m/>
    <m/>
    <m/>
    <m/>
    <m/>
    <m/>
    <m/>
    <m/>
    <m/>
    <m/>
    <m/>
    <m/>
    <m/>
    <m/>
    <m/>
    <m/>
    <m/>
    <m/>
    <m/>
    <m/>
    <m/>
    <m/>
    <m/>
  </r>
  <r>
    <n v="43"/>
    <x v="2"/>
    <x v="1"/>
    <s v="# 004"/>
    <x v="4"/>
    <s v="Kristi Mares"/>
    <s v="Kristi Mares"/>
    <d v="2021-07-01T00:00:00"/>
    <d v="2022-06-30T00:00:00"/>
    <d v="2021-07-01T00:00:00"/>
    <d v="2021-07-01T00:00:00"/>
    <x v="26"/>
    <x v="11"/>
    <n v="4.75"/>
    <n v="4.75"/>
    <n v="4.75"/>
    <n v="4.75"/>
    <n v="4.75"/>
    <n v="4.75"/>
    <n v="4.75"/>
    <n v="5"/>
    <n v="5"/>
    <n v="4.75"/>
    <n v="4.75"/>
    <n v="4.75"/>
    <n v="5"/>
    <n v="4.75"/>
    <n v="4.75"/>
    <n v="4.75"/>
    <n v="5"/>
    <n v="4.75"/>
    <n v="4.75"/>
    <n v="4.75"/>
    <n v="5"/>
    <n v="4.75"/>
    <n v="0"/>
    <n v="0"/>
    <s v="-"/>
    <x v="2"/>
    <s v="VCBAS"/>
    <s v="BSAVC"/>
    <x v="3"/>
    <s v="Elena Jiang"/>
    <m/>
    <m/>
    <m/>
    <m/>
    <m/>
    <m/>
    <m/>
    <m/>
    <m/>
    <m/>
    <m/>
    <m/>
    <m/>
    <m/>
    <m/>
    <m/>
    <m/>
    <m/>
    <m/>
    <m/>
    <m/>
    <m/>
    <m/>
    <m/>
    <m/>
    <m/>
    <m/>
    <m/>
    <m/>
    <m/>
    <m/>
    <m/>
    <m/>
    <m/>
    <m/>
    <m/>
  </r>
  <r>
    <n v="43"/>
    <x v="2"/>
    <x v="1"/>
    <s v="# 004"/>
    <x v="4"/>
    <s v="Kristi Mares"/>
    <s v="Kristi Mares"/>
    <d v="2021-07-01T00:00:00"/>
    <d v="2022-06-30T00:00:00"/>
    <d v="2021-07-01T00:00:00"/>
    <d v="2021-07-01T00:00:00"/>
    <x v="27"/>
    <x v="11"/>
    <m/>
    <m/>
    <s v="N/A"/>
    <n v="14.25"/>
    <n v="14.25"/>
    <n v="14.25"/>
    <n v="14.25"/>
    <n v="14.5"/>
    <n v="14.5"/>
    <n v="0"/>
    <n v="14.5"/>
    <n v="14.5"/>
    <n v="14.5"/>
    <n v="14.5"/>
    <n v="14.5"/>
    <n v="14.75"/>
    <n v="14.75"/>
    <n v="14.5"/>
    <n v="14.5"/>
    <n v="14.75"/>
    <n v="14.75"/>
    <n v="14.5"/>
    <n v="0"/>
    <n v="0"/>
    <s v="-"/>
    <x v="2"/>
    <s v="VCBAS"/>
    <s v="BSAVC"/>
    <x v="3"/>
    <s v="Elena Jiang"/>
    <m/>
    <m/>
    <m/>
    <m/>
    <m/>
    <m/>
    <m/>
    <m/>
    <m/>
    <m/>
    <m/>
    <m/>
    <m/>
    <m/>
    <m/>
    <m/>
    <m/>
    <m/>
    <m/>
    <m/>
    <m/>
    <m/>
    <m/>
    <m/>
    <m/>
    <m/>
    <m/>
    <m/>
    <m/>
    <m/>
    <m/>
    <m/>
    <m/>
    <m/>
    <m/>
    <m/>
  </r>
  <r>
    <n v="43"/>
    <x v="2"/>
    <x v="1"/>
    <s v="# 004"/>
    <x v="4"/>
    <s v="Kristi Mares"/>
    <s v="Kristi Mares"/>
    <d v="2021-07-01T00:00:00"/>
    <d v="2022-06-30T00:00:00"/>
    <d v="2021-07-01T00:00:00"/>
    <d v="2021-07-01T00:00:00"/>
    <x v="28"/>
    <x v="11"/>
    <n v="0.5"/>
    <n v="0.75"/>
    <n v="0.5"/>
    <n v="0.75"/>
    <n v="0.75"/>
    <n v="0.75"/>
    <n v="0.75"/>
    <n v="0.75"/>
    <n v="0.75"/>
    <n v="0.75"/>
    <n v="0.75"/>
    <n v="0.75"/>
    <n v="0.75"/>
    <n v="0.75"/>
    <n v="0.75"/>
    <n v="0.75"/>
    <n v="0.75"/>
    <n v="0.75"/>
    <n v="0.75"/>
    <n v="0.75"/>
    <n v="0.75"/>
    <n v="0.75"/>
    <n v="0"/>
    <n v="0"/>
    <s v="-"/>
    <x v="2"/>
    <s v="VCBAS"/>
    <s v="BSAVC"/>
    <x v="3"/>
    <s v="Elena Jiang"/>
    <m/>
    <m/>
    <m/>
    <m/>
    <m/>
    <m/>
    <m/>
    <m/>
    <m/>
    <m/>
    <m/>
    <m/>
    <m/>
    <m/>
    <m/>
    <m/>
    <m/>
    <m/>
    <m/>
    <m/>
    <m/>
    <m/>
    <m/>
    <m/>
    <m/>
    <m/>
    <m/>
    <m/>
    <m/>
    <m/>
    <m/>
    <m/>
    <m/>
    <m/>
    <m/>
    <m/>
  </r>
  <r>
    <n v="43"/>
    <x v="2"/>
    <x v="1"/>
    <s v="# 004"/>
    <x v="4"/>
    <s v="Kristi Mares"/>
    <s v="Kristi Mares"/>
    <d v="2021-07-01T00:00:00"/>
    <d v="2022-06-30T00:00:00"/>
    <d v="2021-07-01T00:00:00"/>
    <d v="2021-07-01T00:00:00"/>
    <x v="29"/>
    <x v="11"/>
    <n v="13.5"/>
    <n v="10"/>
    <n v="13.5"/>
    <n v="14.5"/>
    <n v="14.5"/>
    <n v="14.5"/>
    <n v="14.5"/>
    <n v="14.75"/>
    <n v="14.75"/>
    <n v="10"/>
    <n v="14.75"/>
    <n v="14.75"/>
    <n v="14.75"/>
    <n v="14.75"/>
    <n v="14.75"/>
    <n v="15"/>
    <n v="15"/>
    <n v="14.75"/>
    <n v="14.75"/>
    <n v="15"/>
    <n v="15"/>
    <n v="14.75"/>
    <n v="0"/>
    <n v="0"/>
    <s v="-"/>
    <x v="2"/>
    <s v="VCBAS"/>
    <s v="BSAVC"/>
    <x v="3"/>
    <s v="Elena Jiang"/>
    <m/>
    <m/>
    <m/>
    <m/>
    <m/>
    <m/>
    <m/>
    <m/>
    <m/>
    <m/>
    <m/>
    <m/>
    <m/>
    <m/>
    <m/>
    <m/>
    <m/>
    <m/>
    <m/>
    <m/>
    <m/>
    <m/>
    <m/>
    <m/>
    <m/>
    <m/>
    <m/>
    <m/>
    <m/>
    <m/>
    <m/>
    <m/>
    <m/>
    <m/>
    <m/>
    <m/>
  </r>
  <r>
    <n v="43"/>
    <x v="2"/>
    <x v="1"/>
    <s v="# 004"/>
    <x v="4"/>
    <s v="Kristi Mares"/>
    <s v="Kristi Mares"/>
    <d v="2021-07-01T00:00:00"/>
    <d v="2022-06-30T00:00:00"/>
    <d v="2021-07-01T00:00:00"/>
    <d v="2021-07-01T00:00:00"/>
    <x v="30"/>
    <x v="11"/>
    <m/>
    <m/>
    <s v="N/A"/>
    <n v="14.5"/>
    <n v="14.5"/>
    <n v="14.5"/>
    <n v="14.5"/>
    <n v="14.75"/>
    <n v="14.75"/>
    <n v="0"/>
    <n v="14.75"/>
    <n v="14.75"/>
    <n v="14.75"/>
    <n v="14.75"/>
    <n v="14.75"/>
    <n v="15"/>
    <n v="15"/>
    <n v="14.75"/>
    <n v="14.75"/>
    <n v="15"/>
    <n v="15"/>
    <n v="14.75"/>
    <n v="0"/>
    <n v="0"/>
    <s v="-"/>
    <x v="2"/>
    <s v="VCBAS"/>
    <s v="BSAVC"/>
    <x v="3"/>
    <s v="Elena Jiang"/>
    <m/>
    <m/>
    <m/>
    <m/>
    <m/>
    <m/>
    <m/>
    <m/>
    <m/>
    <m/>
    <m/>
    <m/>
    <m/>
    <m/>
    <m/>
    <m/>
    <m/>
    <m/>
    <m/>
    <m/>
    <m/>
    <m/>
    <m/>
    <m/>
    <m/>
    <m/>
    <m/>
    <m/>
    <m/>
    <m/>
    <m/>
    <m/>
    <m/>
    <m/>
    <m/>
    <m/>
  </r>
  <r>
    <n v="43"/>
    <x v="2"/>
    <x v="1"/>
    <s v="# 004"/>
    <x v="4"/>
    <s v="Kristi Mares"/>
    <s v="Kristi Mares"/>
    <d v="2021-07-01T00:00:00"/>
    <d v="2022-06-30T00:00:00"/>
    <d v="2021-07-01T00:00:00"/>
    <d v="2021-07-01T00:00:00"/>
    <x v="31"/>
    <x v="11"/>
    <m/>
    <m/>
    <s v="N/A"/>
    <n v="50"/>
    <n v="50"/>
    <n v="50"/>
    <n v="50"/>
    <n v="50.25"/>
    <n v="50.25"/>
    <n v="0"/>
    <n v="50.25"/>
    <n v="50.25"/>
    <n v="51"/>
    <n v="50.25"/>
    <n v="50.25"/>
    <n v="51.5"/>
    <n v="51.5"/>
    <n v="50.25"/>
    <n v="50.25"/>
    <n v="51.5"/>
    <n v="51.5"/>
    <n v="50.25"/>
    <n v="0"/>
    <n v="0"/>
    <s v="-"/>
    <x v="2"/>
    <s v="VCBAS"/>
    <s v="BSAVC"/>
    <x v="3"/>
    <s v="Elena Jiang"/>
    <m/>
    <m/>
    <m/>
    <m/>
    <m/>
    <m/>
    <m/>
    <m/>
    <m/>
    <m/>
    <m/>
    <m/>
    <m/>
    <m/>
    <m/>
    <m/>
    <m/>
    <m/>
    <m/>
    <m/>
    <m/>
    <m/>
    <m/>
    <m/>
    <m/>
    <m/>
    <m/>
    <m/>
    <m/>
    <m/>
    <m/>
    <m/>
    <m/>
    <m/>
    <m/>
    <m/>
  </r>
  <r>
    <n v="43"/>
    <x v="2"/>
    <x v="1"/>
    <s v="# 004"/>
    <x v="4"/>
    <s v="Kristi Mares"/>
    <s v="Kristi Mares"/>
    <d v="2021-07-01T00:00:00"/>
    <d v="2022-06-30T00:00:00"/>
    <d v="2021-07-01T00:00:00"/>
    <d v="2021-07-01T00:00:00"/>
    <x v="32"/>
    <x v="11"/>
    <m/>
    <m/>
    <s v="N/A"/>
    <n v="49"/>
    <n v="49"/>
    <n v="49"/>
    <n v="49"/>
    <n v="49.25"/>
    <n v="49.25"/>
    <n v="0"/>
    <n v="49.25"/>
    <n v="49.25"/>
    <n v="49.75"/>
    <n v="49.25"/>
    <n v="49.25"/>
    <n v="50.25"/>
    <n v="50.25"/>
    <n v="49.25"/>
    <n v="49.25"/>
    <n v="50.25"/>
    <n v="50.25"/>
    <n v="49.25"/>
    <n v="0"/>
    <n v="0"/>
    <s v="-"/>
    <x v="2"/>
    <s v="VCBAS"/>
    <s v="BSAVC"/>
    <x v="3"/>
    <s v="Elena Jiang"/>
    <m/>
    <m/>
    <m/>
    <m/>
    <m/>
    <m/>
    <m/>
    <m/>
    <m/>
    <m/>
    <m/>
    <m/>
    <m/>
    <m/>
    <m/>
    <m/>
    <m/>
    <m/>
    <m/>
    <m/>
    <m/>
    <m/>
    <m/>
    <m/>
    <m/>
    <m/>
    <m/>
    <m/>
    <m/>
    <m/>
    <m/>
    <m/>
    <m/>
    <m/>
    <m/>
    <m/>
  </r>
  <r>
    <n v="43"/>
    <x v="2"/>
    <x v="1"/>
    <s v="# 004"/>
    <x v="4"/>
    <s v="Kristi Mares"/>
    <s v="Kristi Mares"/>
    <d v="2021-07-01T00:00:00"/>
    <d v="2022-06-30T00:00:00"/>
    <d v="2021-07-01T00:00:00"/>
    <d v="2021-07-01T00:00:00"/>
    <x v="33"/>
    <x v="11"/>
    <m/>
    <m/>
    <s v="N/A"/>
    <n v="45.75"/>
    <n v="45.75"/>
    <n v="45.75"/>
    <n v="45.75"/>
    <n v="46"/>
    <n v="46"/>
    <n v="0"/>
    <n v="46"/>
    <n v="46"/>
    <n v="46.25"/>
    <n v="46"/>
    <n v="46"/>
    <n v="46.5"/>
    <n v="46.5"/>
    <n v="46"/>
    <n v="46"/>
    <n v="46.5"/>
    <n v="46.5"/>
    <n v="46"/>
    <n v="0"/>
    <n v="0"/>
    <s v="-"/>
    <x v="2"/>
    <s v="VCBAS"/>
    <s v="BSAVC"/>
    <x v="3"/>
    <s v="Elena Jiang"/>
    <m/>
    <m/>
    <m/>
    <m/>
    <m/>
    <m/>
    <m/>
    <m/>
    <m/>
    <m/>
    <m/>
    <m/>
    <m/>
    <m/>
    <m/>
    <m/>
    <m/>
    <m/>
    <m/>
    <m/>
    <m/>
    <m/>
    <m/>
    <m/>
    <m/>
    <m/>
    <m/>
    <m/>
    <m/>
    <m/>
    <m/>
    <m/>
    <m/>
    <m/>
    <m/>
    <m/>
  </r>
  <r>
    <n v="43"/>
    <x v="2"/>
    <x v="1"/>
    <s v="# 004"/>
    <x v="4"/>
    <s v="Kristi Mares"/>
    <s v="Kristi Mares"/>
    <d v="2021-07-01T00:00:00"/>
    <d v="2022-06-30T00:00:00"/>
    <d v="2021-07-01T00:00:00"/>
    <d v="2021-07-01T00:00:00"/>
    <x v="34"/>
    <x v="11"/>
    <n v="16.5"/>
    <n v="16.5"/>
    <n v="16.5"/>
    <n v="12"/>
    <n v="12"/>
    <n v="12"/>
    <n v="12"/>
    <n v="12"/>
    <n v="12"/>
    <n v="16.5"/>
    <n v="12"/>
    <n v="12"/>
    <n v="12"/>
    <n v="12"/>
    <n v="12"/>
    <n v="12"/>
    <n v="12"/>
    <n v="12"/>
    <n v="12"/>
    <n v="12"/>
    <n v="12"/>
    <n v="12"/>
    <n v="0"/>
    <n v="0"/>
    <s v="-"/>
    <x v="2"/>
    <s v="VCBAS"/>
    <s v="BSAVC"/>
    <x v="3"/>
    <s v="Elena Jiang"/>
    <m/>
    <m/>
    <m/>
    <m/>
    <m/>
    <m/>
    <m/>
    <m/>
    <m/>
    <m/>
    <m/>
    <m/>
    <m/>
    <m/>
    <m/>
    <m/>
    <m/>
    <m/>
    <m/>
    <m/>
    <m/>
    <m/>
    <m/>
    <m/>
    <m/>
    <m/>
    <m/>
    <m/>
    <m/>
    <m/>
    <m/>
    <m/>
    <m/>
    <m/>
    <m/>
    <m/>
  </r>
  <r>
    <n v="43"/>
    <x v="2"/>
    <x v="1"/>
    <s v="# 004"/>
    <x v="4"/>
    <s v="Kristi Mares"/>
    <s v="Kristi Mares"/>
    <d v="2021-07-01T00:00:00"/>
    <d v="2022-06-30T00:00:00"/>
    <d v="2021-07-01T00:00:00"/>
    <d v="2021-07-01T00:00:00"/>
    <x v="35"/>
    <x v="11"/>
    <n v="7.75"/>
    <n v="10"/>
    <n v="7.75"/>
    <n v="12"/>
    <n v="12"/>
    <n v="12"/>
    <n v="12"/>
    <n v="12"/>
    <n v="12"/>
    <n v="10"/>
    <n v="12"/>
    <n v="12"/>
    <n v="12.25"/>
    <n v="12"/>
    <n v="12"/>
    <n v="12.25"/>
    <n v="12.25"/>
    <n v="12"/>
    <n v="12"/>
    <n v="12.25"/>
    <n v="12.25"/>
    <n v="12"/>
    <n v="0"/>
    <n v="0"/>
    <s v="-"/>
    <x v="2"/>
    <s v="VCBAS"/>
    <s v="BSAVC"/>
    <x v="3"/>
    <s v="Elena Jiang"/>
    <m/>
    <m/>
    <m/>
    <m/>
    <m/>
    <m/>
    <m/>
    <m/>
    <m/>
    <m/>
    <m/>
    <m/>
    <m/>
    <m/>
    <m/>
    <m/>
    <m/>
    <m/>
    <m/>
    <m/>
    <m/>
    <m/>
    <m/>
    <m/>
    <m/>
    <m/>
    <m/>
    <m/>
    <m/>
    <m/>
    <m/>
    <m/>
    <m/>
    <m/>
    <m/>
    <m/>
  </r>
  <r>
    <n v="43"/>
    <x v="2"/>
    <x v="1"/>
    <s v="# 004"/>
    <x v="4"/>
    <s v="Kristi Mares"/>
    <s v="Kristi Mares"/>
    <d v="2021-07-01T00:00:00"/>
    <d v="2022-06-30T00:00:00"/>
    <d v="2021-07-01T00:00:00"/>
    <d v="2021-07-01T00:00:00"/>
    <x v="36"/>
    <x v="11"/>
    <m/>
    <m/>
    <s v="N/A"/>
    <n v="62.75"/>
    <n v="62.75"/>
    <n v="62.75"/>
    <n v="62.75"/>
    <n v="62.75"/>
    <n v="62.75"/>
    <n v="0"/>
    <n v="61.75"/>
    <n v="61.75"/>
    <n v="61.75"/>
    <n v="61.75"/>
    <n v="61.75"/>
    <n v="61.75"/>
    <n v="61.75"/>
    <n v="61.75"/>
    <n v="61.75"/>
    <n v="61.75"/>
    <n v="61.75"/>
    <n v="61.75"/>
    <n v="0"/>
    <n v="0"/>
    <s v="-"/>
    <x v="2"/>
    <s v="VCBAS"/>
    <s v="BSAVC"/>
    <x v="3"/>
    <s v="Elena Jiang"/>
    <m/>
    <m/>
    <m/>
    <m/>
    <m/>
    <m/>
    <m/>
    <m/>
    <m/>
    <m/>
    <m/>
    <m/>
    <m/>
    <m/>
    <m/>
    <m/>
    <m/>
    <m/>
    <m/>
    <m/>
    <m/>
    <m/>
    <m/>
    <m/>
    <m/>
    <m/>
    <m/>
    <m/>
    <m/>
    <m/>
    <m/>
    <m/>
    <m/>
    <m/>
    <m/>
    <m/>
  </r>
  <r>
    <n v="44"/>
    <x v="2"/>
    <x v="0"/>
    <s v="# 004"/>
    <x v="5"/>
    <s v="Kristi Mares"/>
    <s v="Kristi Mares"/>
    <m/>
    <m/>
    <m/>
    <m/>
    <x v="0"/>
    <x v="0"/>
    <m/>
    <m/>
    <m/>
    <m/>
    <m/>
    <m/>
    <m/>
    <m/>
    <m/>
    <m/>
    <m/>
    <m/>
    <m/>
    <m/>
    <m/>
    <m/>
    <m/>
    <m/>
    <m/>
    <m/>
    <m/>
    <n v="0"/>
    <m/>
    <m/>
    <m/>
    <x v="0"/>
    <m/>
    <m/>
    <x v="0"/>
    <m/>
    <m/>
    <m/>
    <m/>
    <n v="12"/>
    <s v="-"/>
    <s v="-"/>
    <s v="N/A"/>
    <m/>
    <n v="264.452"/>
    <n v="264.452"/>
    <n v="0"/>
    <n v="0"/>
    <s v="Low"/>
    <n v="0"/>
    <m/>
    <s v="Flat"/>
    <s v="Below 5% increase"/>
    <s v="Flat"/>
    <s v="0%"/>
    <s v="Surplus"/>
    <s v="The rates are flat primarily driven by flat compensation."/>
    <s v="no change"/>
    <s v="no change"/>
    <n v="-20.562999999999999"/>
    <n v="0"/>
    <s v="N/A"/>
    <m/>
    <s v="Kristi Mares"/>
    <s v="5/11 - 10:00 - 11:00 am"/>
    <s v="Business is steady with customer base and available square footage."/>
    <s v="Include prior year balance for FY23"/>
    <m/>
    <m/>
    <m/>
    <m/>
    <s v="Below threshold"/>
  </r>
  <r>
    <n v="44"/>
    <x v="2"/>
    <x v="1"/>
    <s v="# 004"/>
    <x v="5"/>
    <s v="Kristi Mares"/>
    <s v="Kristi Mares"/>
    <d v="2021-07-01T00:00:00"/>
    <d v="2022-06-30T00:00:00"/>
    <d v="2021-07-01T00:00:00"/>
    <d v="2021-07-01T00:00:00"/>
    <x v="37"/>
    <x v="12"/>
    <n v="0.2"/>
    <n v="0.2"/>
    <n v="0.2"/>
    <n v="0.21"/>
    <n v="0.21"/>
    <n v="0.21"/>
    <n v="0.21"/>
    <n v="0.22"/>
    <n v="0.22"/>
    <n v="0.2"/>
    <n v="0.21"/>
    <n v="0.22"/>
    <n v="0.22"/>
    <n v="0.21"/>
    <n v="0.22"/>
    <n v="0.22"/>
    <n v="0.23"/>
    <n v="0.22"/>
    <n v="0.22"/>
    <n v="0.22"/>
    <n v="0.22"/>
    <n v="0.22"/>
    <n v="0"/>
    <n v="0"/>
    <s v="Below certification threshold"/>
    <x v="2"/>
    <s v="VCBAS"/>
    <s v="BSAVC"/>
    <x v="3"/>
    <s v="Elena Jiang"/>
    <m/>
    <m/>
    <m/>
    <m/>
    <m/>
    <m/>
    <m/>
    <m/>
    <m/>
    <m/>
    <m/>
    <m/>
    <m/>
    <m/>
    <m/>
    <m/>
    <m/>
    <m/>
    <m/>
    <m/>
    <m/>
    <m/>
    <m/>
    <m/>
    <m/>
    <m/>
    <m/>
    <m/>
    <m/>
    <m/>
    <m/>
    <m/>
    <m/>
    <m/>
    <m/>
    <m/>
  </r>
  <r>
    <n v="44"/>
    <x v="2"/>
    <x v="1"/>
    <s v="# 004"/>
    <x v="5"/>
    <s v="Kristi Mares"/>
    <s v="Kristi Mares"/>
    <d v="2021-07-01T00:00:00"/>
    <d v="2022-06-30T00:00:00"/>
    <d v="2021-07-01T00:00:00"/>
    <d v="2021-07-01T00:00:00"/>
    <x v="38"/>
    <x v="13"/>
    <n v="288"/>
    <n v="288"/>
    <n v="288"/>
    <n v="302.39999999999998"/>
    <n v="302.39999999999998"/>
    <n v="302.39999999999998"/>
    <n v="302.39999999999998"/>
    <n v="316.8"/>
    <n v="316.8"/>
    <n v="288"/>
    <n v="302.39999999999998"/>
    <n v="316.8"/>
    <n v="316.8"/>
    <n v="302.39999999999998"/>
    <n v="316.8"/>
    <n v="316.8"/>
    <n v="331.2"/>
    <n v="316.8"/>
    <n v="316.8"/>
    <n v="316.8"/>
    <n v="316.8"/>
    <n v="316.8"/>
    <n v="0"/>
    <n v="0"/>
    <s v="Below certification threshold"/>
    <x v="2"/>
    <s v="VCBAS"/>
    <s v="BSAVC"/>
    <x v="3"/>
    <s v="Elena Jiang"/>
    <m/>
    <m/>
    <m/>
    <m/>
    <m/>
    <m/>
    <m/>
    <m/>
    <m/>
    <m/>
    <m/>
    <m/>
    <m/>
    <m/>
    <m/>
    <m/>
    <m/>
    <m/>
    <m/>
    <m/>
    <m/>
    <m/>
    <m/>
    <m/>
    <m/>
    <m/>
    <m/>
    <m/>
    <m/>
    <m/>
    <m/>
    <m/>
    <m/>
    <m/>
    <m/>
    <m/>
  </r>
  <r>
    <n v="44"/>
    <x v="2"/>
    <x v="1"/>
    <s v="# 004"/>
    <x v="5"/>
    <s v="Kristi Mares"/>
    <s v="Kristi Mares"/>
    <d v="2021-07-01T00:00:00"/>
    <d v="2022-06-30T00:00:00"/>
    <d v="2021-07-01T00:00:00"/>
    <d v="2021-07-01T00:00:00"/>
    <x v="39"/>
    <x v="13"/>
    <n v="320"/>
    <n v="320"/>
    <n v="320"/>
    <n v="336"/>
    <n v="336"/>
    <n v="336"/>
    <n v="336"/>
    <n v="352"/>
    <n v="352"/>
    <n v="320"/>
    <n v="336"/>
    <n v="352"/>
    <n v="352"/>
    <n v="336"/>
    <n v="352"/>
    <n v="352"/>
    <n v="368"/>
    <n v="352"/>
    <n v="352"/>
    <n v="352"/>
    <n v="352"/>
    <n v="352"/>
    <n v="0"/>
    <n v="0"/>
    <s v="Below certification threshold"/>
    <x v="2"/>
    <s v="VCBAS"/>
    <s v="BSAVC"/>
    <x v="3"/>
    <s v="Elena Jiang"/>
    <m/>
    <m/>
    <m/>
    <m/>
    <m/>
    <m/>
    <m/>
    <m/>
    <m/>
    <m/>
    <m/>
    <m/>
    <m/>
    <m/>
    <m/>
    <m/>
    <m/>
    <m/>
    <m/>
    <m/>
    <m/>
    <m/>
    <m/>
    <m/>
    <m/>
    <m/>
    <m/>
    <m/>
    <m/>
    <m/>
    <m/>
    <m/>
    <m/>
    <m/>
    <m/>
    <m/>
  </r>
  <r>
    <n v="44"/>
    <x v="2"/>
    <x v="1"/>
    <s v="# 004"/>
    <x v="5"/>
    <s v="Kristi Mares"/>
    <s v="Kristi Mares"/>
    <d v="2021-07-01T00:00:00"/>
    <d v="2022-06-30T00:00:00"/>
    <d v="2021-07-01T00:00:00"/>
    <d v="2021-07-01T00:00:00"/>
    <x v="40"/>
    <x v="13"/>
    <n v="409.6"/>
    <n v="409.6"/>
    <n v="409.6"/>
    <n v="430.08"/>
    <n v="430.08"/>
    <n v="430.08"/>
    <n v="430.08"/>
    <n v="450.56"/>
    <n v="450.56"/>
    <n v="409.6"/>
    <n v="430.08"/>
    <n v="450.56"/>
    <n v="450.56"/>
    <n v="430.08"/>
    <n v="450.56"/>
    <n v="450.56"/>
    <n v="471.04"/>
    <n v="450.56"/>
    <n v="450.56"/>
    <n v="450.56"/>
    <n v="450.56"/>
    <n v="450.56"/>
    <n v="0"/>
    <n v="0"/>
    <s v="Below certification threshold"/>
    <x v="2"/>
    <s v="VCBAS"/>
    <s v="BSAVC"/>
    <x v="3"/>
    <s v="Elena Jiang"/>
    <m/>
    <m/>
    <m/>
    <m/>
    <m/>
    <m/>
    <m/>
    <m/>
    <m/>
    <m/>
    <m/>
    <m/>
    <m/>
    <m/>
    <m/>
    <m/>
    <m/>
    <m/>
    <m/>
    <m/>
    <m/>
    <m/>
    <m/>
    <m/>
    <m/>
    <m/>
    <m/>
    <m/>
    <m/>
    <m/>
    <m/>
    <m/>
    <m/>
    <m/>
    <m/>
    <m/>
  </r>
  <r>
    <n v="44"/>
    <x v="2"/>
    <x v="1"/>
    <s v="# 004"/>
    <x v="5"/>
    <s v="Kristi Mares"/>
    <s v="Kristi Mares"/>
    <d v="2021-07-01T00:00:00"/>
    <d v="2022-06-30T00:00:00"/>
    <d v="2021-07-01T00:00:00"/>
    <d v="2021-07-01T00:00:00"/>
    <x v="41"/>
    <x v="13"/>
    <n v="384"/>
    <n v="384"/>
    <n v="384"/>
    <n v="403.2"/>
    <n v="403.2"/>
    <n v="403.2"/>
    <n v="403.2"/>
    <n v="422.4"/>
    <n v="422.4"/>
    <n v="384"/>
    <n v="403.2"/>
    <n v="422.4"/>
    <n v="422.4"/>
    <n v="403.2"/>
    <n v="422.4"/>
    <n v="422.4"/>
    <n v="441.6"/>
    <n v="422.4"/>
    <n v="422.4"/>
    <n v="422.4"/>
    <n v="422.4"/>
    <n v="422.4"/>
    <n v="0"/>
    <n v="0"/>
    <s v="Below certification threshold"/>
    <x v="2"/>
    <s v="VCBAS"/>
    <s v="BSAVC"/>
    <x v="3"/>
    <s v="Elena Jiang"/>
    <m/>
    <m/>
    <m/>
    <m/>
    <m/>
    <m/>
    <m/>
    <m/>
    <m/>
    <m/>
    <m/>
    <m/>
    <m/>
    <m/>
    <m/>
    <m/>
    <m/>
    <m/>
    <m/>
    <m/>
    <m/>
    <m/>
    <m/>
    <m/>
    <m/>
    <m/>
    <m/>
    <m/>
    <m/>
    <m/>
    <m/>
    <m/>
    <m/>
    <m/>
    <m/>
    <m/>
  </r>
  <r>
    <n v="44"/>
    <x v="2"/>
    <x v="1"/>
    <s v="# 004"/>
    <x v="5"/>
    <s v="Kristi Mares"/>
    <s v="Kristi Mares"/>
    <d v="2021-07-01T00:00:00"/>
    <d v="2022-06-30T00:00:00"/>
    <d v="2021-07-01T00:00:00"/>
    <d v="2021-07-01T00:00:00"/>
    <x v="42"/>
    <x v="13"/>
    <n v="307.2"/>
    <n v="307.2"/>
    <n v="307.2"/>
    <n v="322.56"/>
    <n v="322.56"/>
    <n v="322.56"/>
    <n v="322.56"/>
    <n v="337.92"/>
    <n v="337.92"/>
    <n v="307.2"/>
    <n v="322.56"/>
    <n v="337.92"/>
    <n v="337.92"/>
    <n v="322.56"/>
    <n v="337.92"/>
    <n v="337.92"/>
    <n v="353.28"/>
    <n v="337.92"/>
    <n v="337.92"/>
    <n v="337.92"/>
    <n v="337.92"/>
    <n v="337.92"/>
    <n v="0"/>
    <n v="0"/>
    <s v="Below certification threshold"/>
    <x v="2"/>
    <s v="VCBAS"/>
    <s v="BSAVC"/>
    <x v="3"/>
    <s v="Elena Jiang"/>
    <m/>
    <m/>
    <m/>
    <m/>
    <m/>
    <m/>
    <m/>
    <m/>
    <m/>
    <m/>
    <m/>
    <m/>
    <m/>
    <m/>
    <m/>
    <m/>
    <m/>
    <m/>
    <m/>
    <m/>
    <m/>
    <m/>
    <m/>
    <m/>
    <m/>
    <m/>
    <m/>
    <m/>
    <m/>
    <m/>
    <m/>
    <m/>
    <m/>
    <m/>
    <m/>
    <m/>
  </r>
  <r>
    <n v="44"/>
    <x v="2"/>
    <x v="1"/>
    <s v="# 004"/>
    <x v="5"/>
    <s v="Kristi Mares"/>
    <s v="Kristi Mares"/>
    <d v="2021-07-01T00:00:00"/>
    <d v="2022-06-30T00:00:00"/>
    <d v="2021-07-01T00:00:00"/>
    <d v="2021-07-01T00:00:00"/>
    <x v="43"/>
    <x v="13"/>
    <n v="360"/>
    <n v="360"/>
    <n v="360"/>
    <n v="378"/>
    <n v="378"/>
    <n v="378"/>
    <n v="378"/>
    <n v="396"/>
    <n v="396"/>
    <n v="360"/>
    <n v="378"/>
    <n v="396"/>
    <n v="396"/>
    <n v="378"/>
    <n v="396"/>
    <n v="396"/>
    <n v="414"/>
    <n v="396"/>
    <n v="396"/>
    <n v="396"/>
    <n v="396"/>
    <n v="396"/>
    <n v="0"/>
    <n v="0"/>
    <s v="Below certification threshold"/>
    <x v="2"/>
    <s v="VCBAS"/>
    <s v="BSAVC"/>
    <x v="3"/>
    <s v="Elena Jiang"/>
    <m/>
    <m/>
    <m/>
    <m/>
    <m/>
    <m/>
    <m/>
    <m/>
    <m/>
    <m/>
    <m/>
    <m/>
    <m/>
    <m/>
    <m/>
    <m/>
    <m/>
    <m/>
    <m/>
    <m/>
    <m/>
    <m/>
    <m/>
    <m/>
    <m/>
    <m/>
    <m/>
    <m/>
    <m/>
    <m/>
    <m/>
    <m/>
    <m/>
    <m/>
    <m/>
    <m/>
  </r>
  <r>
    <n v="44"/>
    <x v="2"/>
    <x v="1"/>
    <s v="# 004"/>
    <x v="5"/>
    <s v="Kristi Mares"/>
    <s v="Kristi Mares"/>
    <d v="2021-07-01T00:00:00"/>
    <d v="2022-06-30T00:00:00"/>
    <d v="2021-07-01T00:00:00"/>
    <d v="2021-07-01T00:00:00"/>
    <x v="44"/>
    <x v="13"/>
    <n v="230.4"/>
    <n v="230.4"/>
    <n v="230.4"/>
    <n v="241.92"/>
    <n v="241.92"/>
    <n v="241.92"/>
    <n v="241.92"/>
    <n v="253"/>
    <n v="253"/>
    <n v="230.4"/>
    <n v="241.92"/>
    <n v="253"/>
    <n v="253"/>
    <n v="241.92"/>
    <n v="253.44"/>
    <n v="253"/>
    <n v="264.95999999999998"/>
    <n v="253.44"/>
    <n v="253.44"/>
    <n v="253.44"/>
    <n v="253.44"/>
    <n v="253.44"/>
    <n v="0"/>
    <n v="0"/>
    <s v="Below certification threshold"/>
    <x v="2"/>
    <s v="VCBAS"/>
    <s v="BSAVC"/>
    <x v="3"/>
    <s v="Elena Jiang"/>
    <m/>
    <m/>
    <m/>
    <m/>
    <m/>
    <m/>
    <m/>
    <m/>
    <m/>
    <m/>
    <m/>
    <m/>
    <m/>
    <m/>
    <m/>
    <m/>
    <m/>
    <m/>
    <m/>
    <m/>
    <m/>
    <m/>
    <m/>
    <m/>
    <m/>
    <m/>
    <m/>
    <m/>
    <m/>
    <m/>
    <m/>
    <m/>
    <m/>
    <m/>
    <m/>
    <m/>
  </r>
  <r>
    <n v="44"/>
    <x v="2"/>
    <x v="1"/>
    <s v="# 004"/>
    <x v="5"/>
    <s v="Kristi Mares"/>
    <s v="Kristi Mares"/>
    <d v="2021-07-01T00:00:00"/>
    <d v="2022-06-30T00:00:00"/>
    <d v="2021-07-01T00:00:00"/>
    <d v="2021-07-01T00:00:00"/>
    <x v="45"/>
    <x v="13"/>
    <n v="240"/>
    <n v="240"/>
    <n v="240"/>
    <n v="252"/>
    <n v="252"/>
    <n v="252"/>
    <n v="252"/>
    <n v="264"/>
    <n v="264"/>
    <n v="240"/>
    <n v="252"/>
    <n v="264"/>
    <n v="264"/>
    <n v="252"/>
    <n v="264"/>
    <n v="264"/>
    <n v="276"/>
    <n v="264"/>
    <n v="264"/>
    <n v="264"/>
    <n v="264"/>
    <n v="264"/>
    <n v="0"/>
    <n v="0"/>
    <s v="Below certification threshold"/>
    <x v="2"/>
    <s v="VCBAS"/>
    <s v="BSAVC"/>
    <x v="3"/>
    <s v="Elena Jiang"/>
    <m/>
    <m/>
    <m/>
    <m/>
    <m/>
    <m/>
    <m/>
    <m/>
    <m/>
    <m/>
    <m/>
    <m/>
    <m/>
    <m/>
    <m/>
    <m/>
    <m/>
    <m/>
    <m/>
    <m/>
    <m/>
    <m/>
    <m/>
    <m/>
    <m/>
    <m/>
    <m/>
    <m/>
    <m/>
    <m/>
    <m/>
    <m/>
    <m/>
    <m/>
    <m/>
    <m/>
  </r>
  <r>
    <n v="44"/>
    <x v="2"/>
    <x v="1"/>
    <s v="# 004"/>
    <x v="5"/>
    <s v="Kristi Mares"/>
    <s v="Kristi Mares"/>
    <d v="2021-07-01T00:00:00"/>
    <d v="2022-06-30T00:00:00"/>
    <d v="2021-07-01T00:00:00"/>
    <d v="2021-07-01T00:00:00"/>
    <x v="46"/>
    <x v="13"/>
    <n v="264"/>
    <n v="264"/>
    <n v="264"/>
    <n v="277.2"/>
    <n v="277.2"/>
    <n v="277.2"/>
    <n v="277.2"/>
    <n v="290.39999999999998"/>
    <n v="290.39999999999998"/>
    <n v="264"/>
    <n v="277.2"/>
    <n v="290.39999999999998"/>
    <n v="290.39999999999998"/>
    <n v="277.2"/>
    <n v="290.39999999999998"/>
    <n v="290.39999999999998"/>
    <n v="303.60000000000002"/>
    <n v="290.39999999999998"/>
    <n v="290.39999999999998"/>
    <n v="290.39999999999998"/>
    <n v="290.39999999999998"/>
    <n v="290.39999999999998"/>
    <n v="0"/>
    <n v="0"/>
    <s v="Below certification threshold"/>
    <x v="2"/>
    <s v="VCBAS"/>
    <s v="BSAVC"/>
    <x v="3"/>
    <s v="Elena Jiang"/>
    <m/>
    <m/>
    <m/>
    <m/>
    <m/>
    <m/>
    <m/>
    <m/>
    <m/>
    <m/>
    <m/>
    <m/>
    <m/>
    <m/>
    <m/>
    <m/>
    <m/>
    <m/>
    <m/>
    <m/>
    <m/>
    <m/>
    <m/>
    <m/>
    <m/>
    <m/>
    <m/>
    <m/>
    <m/>
    <m/>
    <m/>
    <m/>
    <m/>
    <m/>
    <m/>
    <m/>
  </r>
  <r>
    <n v="44"/>
    <x v="2"/>
    <x v="1"/>
    <s v="# 004"/>
    <x v="5"/>
    <s v="Kristi Mares"/>
    <s v="Kristi Mares"/>
    <d v="2021-07-01T00:00:00"/>
    <d v="2022-06-30T00:00:00"/>
    <d v="2021-07-01T00:00:00"/>
    <d v="2021-07-01T00:00:00"/>
    <x v="47"/>
    <x v="13"/>
    <n v="14"/>
    <n v="14"/>
    <n v="14"/>
    <n v="15"/>
    <n v="15"/>
    <n v="15"/>
    <n v="15"/>
    <n v="16"/>
    <n v="16"/>
    <n v="14"/>
    <n v="15"/>
    <n v="16"/>
    <n v="16"/>
    <n v="15"/>
    <n v="16"/>
    <n v="16"/>
    <n v="16.5"/>
    <n v="16"/>
    <n v="16"/>
    <n v="16"/>
    <n v="16"/>
    <n v="16"/>
    <n v="0"/>
    <n v="0"/>
    <s v="Below certification threshold"/>
    <x v="2"/>
    <s v="VCBAS"/>
    <s v="BSAVC"/>
    <x v="3"/>
    <s v="Elena Jiang"/>
    <m/>
    <m/>
    <m/>
    <m/>
    <m/>
    <m/>
    <m/>
    <m/>
    <m/>
    <m/>
    <m/>
    <m/>
    <m/>
    <m/>
    <m/>
    <m/>
    <m/>
    <m/>
    <m/>
    <m/>
    <m/>
    <m/>
    <m/>
    <m/>
    <m/>
    <m/>
    <m/>
    <m/>
    <m/>
    <m/>
    <m/>
    <m/>
    <m/>
    <m/>
    <m/>
    <m/>
  </r>
  <r>
    <n v="44"/>
    <x v="2"/>
    <x v="1"/>
    <s v="# 004"/>
    <x v="5"/>
    <s v="Kristi Mares"/>
    <s v="Kristi Mares"/>
    <d v="2021-07-01T00:00:00"/>
    <d v="2022-06-30T00:00:00"/>
    <d v="2021-07-01T00:00:00"/>
    <d v="2021-07-01T00:00:00"/>
    <x v="48"/>
    <x v="13"/>
    <n v="14"/>
    <n v="14"/>
    <n v="14"/>
    <n v="15"/>
    <n v="30"/>
    <n v="30"/>
    <n v="30"/>
    <n v="30"/>
    <n v="30"/>
    <n v="14"/>
    <n v="30"/>
    <n v="30"/>
    <n v="30"/>
    <n v="30"/>
    <n v="32"/>
    <n v="30"/>
    <n v="33"/>
    <n v="32"/>
    <n v="32"/>
    <n v="32"/>
    <n v="32"/>
    <n v="32"/>
    <n v="0"/>
    <n v="0"/>
    <s v="Below certification threshold"/>
    <x v="2"/>
    <s v="VCBAS"/>
    <s v="BSAVC"/>
    <x v="3"/>
    <s v="Elena Jiang"/>
    <m/>
    <m/>
    <m/>
    <m/>
    <m/>
    <m/>
    <m/>
    <m/>
    <m/>
    <m/>
    <m/>
    <m/>
    <m/>
    <m/>
    <m/>
    <m/>
    <m/>
    <m/>
    <m/>
    <m/>
    <m/>
    <m/>
    <m/>
    <m/>
    <m/>
    <m/>
    <m/>
    <m/>
    <m/>
    <m/>
    <m/>
    <m/>
    <m/>
    <m/>
    <m/>
    <m/>
  </r>
  <r>
    <n v="45"/>
    <x v="2"/>
    <x v="0"/>
    <s v="# 004"/>
    <x v="6"/>
    <s v="Kristi Mares"/>
    <s v="Kristi Mares"/>
    <m/>
    <m/>
    <m/>
    <m/>
    <x v="0"/>
    <x v="0"/>
    <m/>
    <m/>
    <m/>
    <m/>
    <m/>
    <m/>
    <m/>
    <m/>
    <m/>
    <m/>
    <m/>
    <m/>
    <m/>
    <m/>
    <m/>
    <m/>
    <m/>
    <m/>
    <m/>
    <m/>
    <m/>
    <n v="0"/>
    <m/>
    <m/>
    <m/>
    <x v="0"/>
    <m/>
    <m/>
    <x v="0"/>
    <m/>
    <m/>
    <m/>
    <m/>
    <n v="17"/>
    <s v="10 to 50%"/>
    <n v="220"/>
    <s v="No"/>
    <m/>
    <n v="728"/>
    <n v="728"/>
    <n v="0"/>
    <n v="0"/>
    <s v="Low"/>
    <n v="0"/>
    <m/>
    <s v="Flat"/>
    <s v="Below 5% increase"/>
    <s v="Flat"/>
    <s v="0% and 7%"/>
    <s v="Deficit"/>
    <s v="The methodology used to calculate recharge rates has improved with non-labor cost now identified at the detailed service level instead of being included in the hourly labor calculation and then being charged based on the No of hours needed to deliver the service. This new method reduces the hourly rate and shifts the rates increase/decrease across the different services."/>
    <s v="decrease"/>
    <s v="no change"/>
    <n v="-55"/>
    <n v="-29"/>
    <s v="N/A"/>
    <s v="No Feds funds"/>
    <s v="Kristi Mares"/>
    <s v="5/11 - 10:00 - 11:00 am"/>
    <s v="Looking for growth with other UCs.  Laid off supervisor in Nov20. Reduced salaries 20%.  Subsidized by Lin Blade fund. Would have pulled $170K last year but mistake made with inventory (see July20 instead of Jun20).  Carbon reductions with retirement of vehicle."/>
    <s v="Will bring FY22 begin balance to zero.  Need breakdown of rate calculations for non-hourly services."/>
    <m/>
    <m/>
    <m/>
    <m/>
    <s v="Below threshold"/>
  </r>
  <r>
    <n v="45"/>
    <x v="2"/>
    <x v="1"/>
    <s v="# 004"/>
    <x v="6"/>
    <s v="Kristi Mares"/>
    <s v="Kristi Mares"/>
    <d v="2021-07-01T00:00:00"/>
    <d v="2022-06-30T00:00:00"/>
    <d v="2021-07-01T00:00:00"/>
    <d v="2021-07-01T00:00:00"/>
    <x v="49"/>
    <x v="1"/>
    <n v="54"/>
    <n v="63"/>
    <n v="63"/>
    <n v="68"/>
    <n v="68"/>
    <n v="68"/>
    <n v="68"/>
    <n v="68"/>
    <n v="69.36"/>
    <n v="63"/>
    <n v="44378"/>
    <n v="68"/>
    <n v="68"/>
    <n v="44378"/>
    <n v="58"/>
    <n v="60"/>
    <n v="61"/>
    <n v="58"/>
    <n v="62"/>
    <n v="66.5"/>
    <n v="71"/>
    <n v="62"/>
    <n v="6.8965517241379226E-2"/>
    <n v="4"/>
    <s v="-"/>
    <x v="6"/>
    <s v="VCBAS"/>
    <s v="BSAVC"/>
    <x v="3"/>
    <s v="Elena Jiang"/>
    <m/>
    <m/>
    <m/>
    <m/>
    <m/>
    <m/>
    <m/>
    <m/>
    <m/>
    <m/>
    <m/>
    <m/>
    <m/>
    <m/>
    <m/>
    <m/>
    <m/>
    <m/>
    <m/>
    <m/>
    <m/>
    <m/>
    <m/>
    <m/>
    <m/>
    <m/>
    <m/>
    <m/>
    <m/>
    <m/>
    <m/>
    <m/>
    <m/>
    <m/>
    <m/>
    <m/>
  </r>
  <r>
    <n v="45"/>
    <x v="2"/>
    <x v="1"/>
    <s v="# 004"/>
    <x v="6"/>
    <s v="Kristi Mares"/>
    <s v="Kristi Mares"/>
    <d v="2021-07-01T00:00:00"/>
    <d v="2022-06-30T00:00:00"/>
    <d v="2021-07-01T00:00:00"/>
    <d v="2021-07-01T00:00:00"/>
    <x v="50"/>
    <x v="1"/>
    <n v="54"/>
    <n v="63"/>
    <n v="63"/>
    <n v="68"/>
    <n v="68"/>
    <n v="68"/>
    <n v="68"/>
    <n v="68"/>
    <n v="69.36"/>
    <n v="63"/>
    <n v="44378"/>
    <n v="68"/>
    <n v="68"/>
    <n v="44378"/>
    <n v="58"/>
    <n v="60"/>
    <n v="61"/>
    <n v="58"/>
    <n v="62"/>
    <n v="66.5"/>
    <n v="71"/>
    <n v="62"/>
    <n v="6.8965517241379226E-2"/>
    <n v="4"/>
    <s v="-"/>
    <x v="6"/>
    <s v="VCBAS"/>
    <s v="BSAVC"/>
    <x v="3"/>
    <s v="Elena Jiang"/>
    <m/>
    <m/>
    <m/>
    <m/>
    <m/>
    <m/>
    <m/>
    <m/>
    <m/>
    <m/>
    <m/>
    <m/>
    <m/>
    <m/>
    <m/>
    <m/>
    <m/>
    <m/>
    <m/>
    <m/>
    <m/>
    <m/>
    <m/>
    <m/>
    <m/>
    <m/>
    <m/>
    <m/>
    <m/>
    <m/>
    <m/>
    <m/>
    <m/>
    <m/>
    <m/>
    <m/>
  </r>
  <r>
    <n v="45"/>
    <x v="2"/>
    <x v="1"/>
    <s v="# 004"/>
    <x v="6"/>
    <s v="Kristi Mares"/>
    <s v="Kristi Mares"/>
    <d v="2021-07-01T00:00:00"/>
    <d v="2022-06-30T00:00:00"/>
    <d v="2021-07-01T00:00:00"/>
    <d v="2021-07-01T00:00:00"/>
    <x v="51"/>
    <x v="1"/>
    <n v="54"/>
    <n v="63"/>
    <n v="63"/>
    <n v="68"/>
    <n v="68"/>
    <n v="68"/>
    <n v="68"/>
    <n v="68"/>
    <n v="69.36"/>
    <n v="63"/>
    <n v="44378"/>
    <n v="68"/>
    <n v="68"/>
    <n v="44378"/>
    <n v="58"/>
    <n v="60"/>
    <n v="61"/>
    <n v="58"/>
    <n v="62"/>
    <n v="66.5"/>
    <n v="71"/>
    <n v="62"/>
    <n v="6.8965517241379226E-2"/>
    <n v="4"/>
    <s v="-"/>
    <x v="6"/>
    <s v="VCBAS"/>
    <s v="BSAVC"/>
    <x v="3"/>
    <s v="Elena Jiang"/>
    <m/>
    <m/>
    <m/>
    <m/>
    <m/>
    <m/>
    <m/>
    <m/>
    <m/>
    <m/>
    <m/>
    <m/>
    <m/>
    <m/>
    <m/>
    <m/>
    <m/>
    <m/>
    <m/>
    <m/>
    <m/>
    <m/>
    <m/>
    <m/>
    <m/>
    <m/>
    <m/>
    <m/>
    <m/>
    <m/>
    <m/>
    <m/>
    <m/>
    <m/>
    <m/>
    <m/>
  </r>
  <r>
    <n v="45"/>
    <x v="2"/>
    <x v="1"/>
    <s v="# 004"/>
    <x v="6"/>
    <s v="Kristi Mares"/>
    <s v="Kristi Mares"/>
    <d v="2021-07-01T00:00:00"/>
    <d v="2022-06-30T00:00:00"/>
    <d v="2021-07-01T00:00:00"/>
    <d v="2021-07-01T00:00:00"/>
    <x v="52"/>
    <x v="1"/>
    <n v="54"/>
    <n v="63"/>
    <n v="63"/>
    <n v="68"/>
    <n v="68"/>
    <n v="68"/>
    <n v="68"/>
    <n v="68"/>
    <n v="69.36"/>
    <n v="63"/>
    <n v="44378"/>
    <n v="68"/>
    <n v="68"/>
    <n v="44378"/>
    <n v="58"/>
    <n v="60"/>
    <n v="61"/>
    <n v="58"/>
    <n v="62"/>
    <n v="66.5"/>
    <n v="71"/>
    <n v="62"/>
    <n v="6.8965517241379226E-2"/>
    <n v="4"/>
    <s v="-"/>
    <x v="6"/>
    <s v="VCBAS"/>
    <s v="BSAVC"/>
    <x v="3"/>
    <s v="Elena Jiang"/>
    <m/>
    <m/>
    <m/>
    <m/>
    <m/>
    <m/>
    <m/>
    <m/>
    <m/>
    <m/>
    <m/>
    <m/>
    <m/>
    <m/>
    <m/>
    <m/>
    <m/>
    <m/>
    <m/>
    <m/>
    <m/>
    <m/>
    <m/>
    <m/>
    <m/>
    <m/>
    <m/>
    <m/>
    <m/>
    <m/>
    <m/>
    <m/>
    <m/>
    <m/>
    <m/>
    <m/>
  </r>
  <r>
    <n v="45"/>
    <x v="2"/>
    <x v="1"/>
    <s v="# 004"/>
    <x v="6"/>
    <s v="Kristi Mares"/>
    <s v="Kristi Mares"/>
    <d v="2021-07-01T00:00:00"/>
    <d v="2022-06-30T00:00:00"/>
    <d v="2021-07-01T00:00:00"/>
    <d v="2021-07-01T00:00:00"/>
    <x v="53"/>
    <x v="1"/>
    <n v="54"/>
    <n v="63"/>
    <n v="63"/>
    <n v="68"/>
    <n v="68"/>
    <n v="68"/>
    <n v="68"/>
    <n v="68"/>
    <n v="69.36"/>
    <n v="63"/>
    <n v="44378"/>
    <n v="68"/>
    <n v="68"/>
    <n v="44378"/>
    <n v="58"/>
    <n v="60"/>
    <n v="61"/>
    <n v="58"/>
    <n v="62"/>
    <n v="66.5"/>
    <n v="71"/>
    <n v="62"/>
    <n v="6.8965517241379226E-2"/>
    <n v="4"/>
    <s v="-"/>
    <x v="6"/>
    <s v="VCBAS"/>
    <s v="BSAVC"/>
    <x v="3"/>
    <s v="Elena Jiang"/>
    <m/>
    <m/>
    <m/>
    <m/>
    <m/>
    <m/>
    <m/>
    <m/>
    <m/>
    <m/>
    <m/>
    <m/>
    <m/>
    <m/>
    <m/>
    <m/>
    <m/>
    <m/>
    <m/>
    <m/>
    <m/>
    <m/>
    <m/>
    <m/>
    <m/>
    <m/>
    <m/>
    <m/>
    <m/>
    <m/>
    <m/>
    <m/>
    <m/>
    <m/>
    <m/>
    <m/>
  </r>
  <r>
    <n v="45"/>
    <x v="2"/>
    <x v="1"/>
    <s v="# 004"/>
    <x v="6"/>
    <s v="Kristi Mares"/>
    <s v="Kristi Mares"/>
    <d v="2021-07-01T00:00:00"/>
    <d v="2022-06-30T00:00:00"/>
    <d v="2021-07-01T00:00:00"/>
    <d v="2021-07-01T00:00:00"/>
    <x v="54"/>
    <x v="1"/>
    <n v="54"/>
    <n v="63"/>
    <n v="63"/>
    <n v="68"/>
    <n v="68"/>
    <n v="68"/>
    <n v="68"/>
    <n v="68"/>
    <n v="69.36"/>
    <n v="63"/>
    <n v="44378"/>
    <n v="68"/>
    <n v="68"/>
    <n v="44378"/>
    <n v="58"/>
    <n v="60"/>
    <n v="61"/>
    <n v="58"/>
    <n v="62"/>
    <n v="66.5"/>
    <n v="71"/>
    <n v="62"/>
    <n v="6.8965517241379226E-2"/>
    <n v="4"/>
    <s v="-"/>
    <x v="6"/>
    <s v="VCBAS"/>
    <s v="BSAVC"/>
    <x v="3"/>
    <s v="Elena Jiang"/>
    <m/>
    <m/>
    <m/>
    <m/>
    <m/>
    <m/>
    <m/>
    <m/>
    <m/>
    <m/>
    <m/>
    <m/>
    <m/>
    <m/>
    <m/>
    <m/>
    <m/>
    <m/>
    <m/>
    <m/>
    <m/>
    <m/>
    <m/>
    <m/>
    <m/>
    <m/>
    <m/>
    <m/>
    <m/>
    <m/>
    <m/>
    <m/>
    <m/>
    <m/>
    <m/>
    <m/>
  </r>
  <r>
    <n v="45"/>
    <x v="2"/>
    <x v="1"/>
    <s v="# 004"/>
    <x v="6"/>
    <s v="Kristi Mares"/>
    <s v="Kristi Mares"/>
    <d v="2021-07-01T00:00:00"/>
    <d v="2022-06-30T00:00:00"/>
    <d v="2021-07-01T00:00:00"/>
    <d v="2021-07-01T00:00:00"/>
    <x v="55"/>
    <x v="1"/>
    <n v="54"/>
    <n v="63"/>
    <n v="63"/>
    <n v="68"/>
    <n v="68"/>
    <n v="68"/>
    <n v="68"/>
    <n v="68"/>
    <n v="69.36"/>
    <n v="63"/>
    <n v="44378"/>
    <n v="68"/>
    <n v="68"/>
    <n v="44378"/>
    <n v="58"/>
    <n v="60"/>
    <n v="61"/>
    <n v="58"/>
    <n v="62"/>
    <n v="66.5"/>
    <n v="71"/>
    <n v="62"/>
    <n v="6.8965517241379226E-2"/>
    <n v="4"/>
    <s v="-"/>
    <x v="6"/>
    <s v="VCBAS"/>
    <s v="BSAVC"/>
    <x v="3"/>
    <s v="Elena Jiang"/>
    <m/>
    <m/>
    <m/>
    <m/>
    <m/>
    <m/>
    <m/>
    <m/>
    <m/>
    <m/>
    <m/>
    <m/>
    <m/>
    <m/>
    <m/>
    <m/>
    <m/>
    <m/>
    <m/>
    <m/>
    <m/>
    <m/>
    <m/>
    <m/>
    <m/>
    <m/>
    <m/>
    <m/>
    <m/>
    <m/>
    <m/>
    <m/>
    <m/>
    <m/>
    <m/>
    <m/>
  </r>
  <r>
    <n v="45"/>
    <x v="2"/>
    <x v="1"/>
    <s v="# 004"/>
    <x v="6"/>
    <s v="Kristi Mares"/>
    <s v="Kristi Mares"/>
    <d v="2021-07-01T00:00:00"/>
    <d v="2022-06-30T00:00:00"/>
    <d v="2021-07-01T00:00:00"/>
    <d v="2021-07-01T00:00:00"/>
    <x v="56"/>
    <x v="1"/>
    <n v="54"/>
    <n v="63"/>
    <n v="63"/>
    <n v="68"/>
    <n v="68"/>
    <n v="68"/>
    <n v="68"/>
    <n v="68"/>
    <n v="69.36"/>
    <n v="63"/>
    <n v="44378"/>
    <n v="68"/>
    <n v="68"/>
    <n v="44378"/>
    <n v="58"/>
    <n v="60"/>
    <n v="61"/>
    <n v="58"/>
    <n v="62"/>
    <n v="66.5"/>
    <n v="71"/>
    <n v="62"/>
    <n v="6.8965517241379226E-2"/>
    <n v="4"/>
    <s v="-"/>
    <x v="6"/>
    <s v="VCBAS"/>
    <s v="BSAVC"/>
    <x v="3"/>
    <s v="Elena Jiang"/>
    <m/>
    <m/>
    <m/>
    <m/>
    <m/>
    <m/>
    <m/>
    <m/>
    <m/>
    <m/>
    <m/>
    <m/>
    <m/>
    <m/>
    <m/>
    <m/>
    <m/>
    <m/>
    <m/>
    <m/>
    <m/>
    <m/>
    <m/>
    <m/>
    <m/>
    <m/>
    <m/>
    <m/>
    <m/>
    <m/>
    <m/>
    <m/>
    <m/>
    <m/>
    <m/>
    <m/>
  </r>
  <r>
    <n v="45"/>
    <x v="2"/>
    <x v="1"/>
    <s v="# 004"/>
    <x v="6"/>
    <s v="Kristi Mares"/>
    <s v="Kristi Mares"/>
    <d v="2021-07-01T00:00:00"/>
    <d v="2022-06-30T00:00:00"/>
    <d v="2021-07-01T00:00:00"/>
    <d v="2021-07-01T00:00:00"/>
    <x v="57"/>
    <x v="1"/>
    <n v="54"/>
    <n v="63"/>
    <n v="63"/>
    <n v="68"/>
    <n v="68"/>
    <n v="68"/>
    <n v="68"/>
    <n v="68"/>
    <n v="69.36"/>
    <n v="63"/>
    <n v="44378"/>
    <n v="68"/>
    <n v="68"/>
    <n v="44378"/>
    <n v="58"/>
    <n v="60"/>
    <n v="61"/>
    <n v="58"/>
    <n v="62"/>
    <n v="66.5"/>
    <n v="71"/>
    <n v="62"/>
    <n v="6.8965517241379226E-2"/>
    <n v="4"/>
    <s v="-"/>
    <x v="6"/>
    <s v="VCBAS"/>
    <s v="BSAVC"/>
    <x v="3"/>
    <s v="Elena Jiang"/>
    <m/>
    <m/>
    <m/>
    <m/>
    <m/>
    <m/>
    <m/>
    <m/>
    <m/>
    <m/>
    <m/>
    <m/>
    <m/>
    <m/>
    <m/>
    <m/>
    <m/>
    <m/>
    <m/>
    <m/>
    <m/>
    <m/>
    <m/>
    <m/>
    <m/>
    <m/>
    <m/>
    <m/>
    <m/>
    <m/>
    <m/>
    <m/>
    <m/>
    <m/>
    <m/>
    <m/>
  </r>
  <r>
    <n v="45"/>
    <x v="2"/>
    <x v="1"/>
    <s v="# 004"/>
    <x v="6"/>
    <s v="Kristi Mares"/>
    <s v="Kristi Mares"/>
    <d v="2021-07-01T00:00:00"/>
    <d v="2022-06-30T00:00:00"/>
    <d v="2021-07-01T00:00:00"/>
    <d v="2021-07-01T00:00:00"/>
    <x v="58"/>
    <x v="1"/>
    <n v="54"/>
    <n v="63"/>
    <n v="63"/>
    <n v="68"/>
    <n v="68"/>
    <n v="68"/>
    <n v="68"/>
    <n v="68"/>
    <n v="69.36"/>
    <n v="63"/>
    <n v="44378"/>
    <n v="68"/>
    <n v="68"/>
    <n v="44378"/>
    <n v="58"/>
    <n v="60"/>
    <n v="61"/>
    <n v="58"/>
    <n v="62"/>
    <n v="66.5"/>
    <n v="71"/>
    <n v="62"/>
    <n v="6.8965517241379226E-2"/>
    <n v="4"/>
    <s v="-"/>
    <x v="6"/>
    <s v="VCBAS"/>
    <s v="BSAVC"/>
    <x v="3"/>
    <s v="Elena Jiang"/>
    <m/>
    <m/>
    <m/>
    <m/>
    <m/>
    <m/>
    <m/>
    <m/>
    <m/>
    <m/>
    <m/>
    <m/>
    <m/>
    <m/>
    <m/>
    <m/>
    <m/>
    <m/>
    <m/>
    <m/>
    <m/>
    <m/>
    <m/>
    <m/>
    <m/>
    <m/>
    <m/>
    <m/>
    <m/>
    <m/>
    <m/>
    <m/>
    <m/>
    <m/>
    <m/>
    <m/>
  </r>
  <r>
    <n v="45"/>
    <x v="2"/>
    <x v="1"/>
    <s v="# 004"/>
    <x v="6"/>
    <s v="Kristi Mares"/>
    <s v="Kristi Mares"/>
    <d v="2021-07-01T00:00:00"/>
    <d v="2022-06-30T00:00:00"/>
    <d v="2021-07-01T00:00:00"/>
    <d v="2021-07-01T00:00:00"/>
    <x v="59"/>
    <x v="1"/>
    <n v="54"/>
    <n v="63"/>
    <n v="63"/>
    <n v="68"/>
    <n v="68"/>
    <n v="68"/>
    <n v="68"/>
    <n v="68"/>
    <n v="69.36"/>
    <n v="63"/>
    <n v="44378"/>
    <n v="68"/>
    <n v="68"/>
    <n v="44378"/>
    <n v="58"/>
    <n v="60"/>
    <n v="61"/>
    <n v="58"/>
    <n v="62"/>
    <n v="66.5"/>
    <n v="71"/>
    <n v="62"/>
    <n v="6.8965517241379226E-2"/>
    <n v="4"/>
    <s v="-"/>
    <x v="6"/>
    <s v="VCBAS"/>
    <s v="BSAVC"/>
    <x v="3"/>
    <s v="Elena Jiang"/>
    <m/>
    <m/>
    <m/>
    <m/>
    <m/>
    <m/>
    <m/>
    <m/>
    <m/>
    <m/>
    <m/>
    <m/>
    <m/>
    <m/>
    <m/>
    <m/>
    <m/>
    <m/>
    <m/>
    <m/>
    <m/>
    <m/>
    <m/>
    <m/>
    <m/>
    <m/>
    <m/>
    <m/>
    <m/>
    <m/>
    <m/>
    <m/>
    <m/>
    <m/>
    <m/>
    <m/>
  </r>
  <r>
    <n v="45"/>
    <x v="2"/>
    <x v="1"/>
    <s v="# 004"/>
    <x v="6"/>
    <s v="Kristi Mares"/>
    <s v="Kristi Mares"/>
    <d v="2021-07-01T00:00:00"/>
    <d v="2022-06-30T00:00:00"/>
    <d v="2021-07-01T00:00:00"/>
    <d v="2021-07-01T00:00:00"/>
    <x v="60"/>
    <x v="1"/>
    <n v="54"/>
    <n v="63"/>
    <n v="63"/>
    <n v="68"/>
    <n v="68"/>
    <n v="68"/>
    <n v="68"/>
    <n v="68"/>
    <n v="69.36"/>
    <n v="63"/>
    <n v="44378"/>
    <n v="68"/>
    <n v="68"/>
    <n v="44378"/>
    <n v="58"/>
    <n v="60"/>
    <n v="61"/>
    <n v="58"/>
    <n v="62"/>
    <n v="66.5"/>
    <n v="71"/>
    <n v="62"/>
    <n v="6.8965517241379226E-2"/>
    <n v="4"/>
    <s v="-"/>
    <x v="6"/>
    <s v="VCBAS"/>
    <s v="BSAVC"/>
    <x v="3"/>
    <s v="Elena Jiang"/>
    <m/>
    <m/>
    <m/>
    <m/>
    <m/>
    <m/>
    <m/>
    <m/>
    <m/>
    <m/>
    <m/>
    <m/>
    <m/>
    <m/>
    <m/>
    <m/>
    <m/>
    <m/>
    <m/>
    <m/>
    <m/>
    <m/>
    <m/>
    <m/>
    <m/>
    <m/>
    <m/>
    <m/>
    <m/>
    <m/>
    <m/>
    <m/>
    <m/>
    <m/>
    <m/>
    <m/>
  </r>
  <r>
    <n v="45"/>
    <x v="2"/>
    <x v="1"/>
    <s v="# 004"/>
    <x v="6"/>
    <s v="Kristi Mares"/>
    <s v="Kristi Mares"/>
    <d v="2021-07-01T00:00:00"/>
    <d v="2022-06-30T00:00:00"/>
    <d v="2021-07-01T00:00:00"/>
    <d v="2021-07-01T00:00:00"/>
    <x v="61"/>
    <x v="1"/>
    <n v="54"/>
    <n v="63"/>
    <n v="63"/>
    <n v="68"/>
    <n v="68"/>
    <n v="68"/>
    <n v="68"/>
    <n v="68"/>
    <n v="69.36"/>
    <n v="63"/>
    <n v="44378"/>
    <n v="68"/>
    <n v="68"/>
    <n v="44378"/>
    <n v="58"/>
    <n v="60"/>
    <n v="61"/>
    <n v="58"/>
    <n v="62"/>
    <n v="66.5"/>
    <n v="71"/>
    <n v="62"/>
    <n v="6.8965517241379226E-2"/>
    <n v="4"/>
    <s v="-"/>
    <x v="6"/>
    <s v="VCBAS"/>
    <s v="BSAVC"/>
    <x v="3"/>
    <s v="Elena Jiang"/>
    <m/>
    <m/>
    <m/>
    <m/>
    <m/>
    <m/>
    <m/>
    <m/>
    <m/>
    <m/>
    <m/>
    <m/>
    <m/>
    <m/>
    <m/>
    <m/>
    <m/>
    <m/>
    <m/>
    <m/>
    <m/>
    <m/>
    <m/>
    <m/>
    <m/>
    <m/>
    <m/>
    <m/>
    <m/>
    <m/>
    <m/>
    <m/>
    <m/>
    <m/>
    <m/>
    <m/>
  </r>
  <r>
    <n v="45"/>
    <x v="2"/>
    <x v="1"/>
    <s v="# 004"/>
    <x v="6"/>
    <s v="Kristi Mares"/>
    <s v="Kristi Mares"/>
    <d v="2021-07-01T00:00:00"/>
    <d v="2022-06-30T00:00:00"/>
    <d v="2021-07-01T00:00:00"/>
    <d v="2021-07-01T00:00:00"/>
    <x v="62"/>
    <x v="1"/>
    <n v="54"/>
    <n v="63"/>
    <n v="63"/>
    <n v="68"/>
    <n v="68"/>
    <n v="68"/>
    <n v="68"/>
    <n v="68"/>
    <n v="69.36"/>
    <n v="63"/>
    <n v="44378"/>
    <n v="68"/>
    <n v="68"/>
    <n v="44378"/>
    <n v="58"/>
    <n v="60"/>
    <n v="61"/>
    <n v="58"/>
    <n v="62"/>
    <n v="66.5"/>
    <n v="71"/>
    <n v="62"/>
    <n v="6.8965517241379226E-2"/>
    <n v="4"/>
    <s v="-"/>
    <x v="6"/>
    <s v="VCBAS"/>
    <s v="BSAVC"/>
    <x v="3"/>
    <s v="Elena Jiang"/>
    <m/>
    <m/>
    <m/>
    <m/>
    <m/>
    <m/>
    <m/>
    <m/>
    <m/>
    <m/>
    <m/>
    <m/>
    <m/>
    <m/>
    <m/>
    <m/>
    <m/>
    <m/>
    <m/>
    <m/>
    <m/>
    <m/>
    <m/>
    <m/>
    <m/>
    <m/>
    <m/>
    <m/>
    <m/>
    <m/>
    <m/>
    <m/>
    <m/>
    <m/>
    <m/>
    <m/>
  </r>
  <r>
    <n v="17"/>
    <x v="3"/>
    <x v="0"/>
    <s v="# 005"/>
    <x v="7"/>
    <s v="Maria Odezynskyj"/>
    <s v="Eric Chu"/>
    <m/>
    <m/>
    <m/>
    <m/>
    <x v="0"/>
    <x v="0"/>
    <m/>
    <m/>
    <m/>
    <m/>
    <m/>
    <m/>
    <m/>
    <m/>
    <m/>
    <m/>
    <m/>
    <m/>
    <m/>
    <m/>
    <m/>
    <m/>
    <m/>
    <m/>
    <m/>
    <m/>
    <m/>
    <n v="0"/>
    <m/>
    <m/>
    <m/>
    <x v="0"/>
    <m/>
    <m/>
    <x v="0"/>
    <m/>
    <m/>
    <m/>
    <m/>
    <n v="1"/>
    <n v="0.61"/>
    <n v="1"/>
    <s v="N/A"/>
    <m/>
    <n v="817"/>
    <n v="738"/>
    <n v="0.21"/>
    <n v="79"/>
    <s v="High"/>
    <n v="16.59"/>
    <s v="Yes"/>
    <s v="Flat"/>
    <s v="Above 5% increase"/>
    <s v="Flat"/>
    <s v="9%"/>
    <s v="Deficit"/>
    <s v="The rates are increasing primarily driven by increases in compensation, reduction of subsidy and productive hours."/>
    <s v="no change"/>
    <s v="no change"/>
    <n v="-57"/>
    <n v="-139"/>
    <n v="2.4385964912280702"/>
    <m/>
    <s v="Maria Odezynskyj / Sharon Norris"/>
    <s v="5/13 - 2:00 - 2:30 pm"/>
    <s v="Strengths are partnership w/VCRO to help fund equip purchases with other depts (Nanolab and Machine Shop). Weakness is deficit from last year and COVID.  Opportunities for cost savings. Threats from economic turndown always looking at market trends.  Already excited about sustainability initiatives - not printing out documents, reducing paper files, binders, Re-Use for binders and supplies.  Planning to be back in tolerance by end of FY23."/>
    <m/>
    <m/>
    <m/>
    <m/>
    <m/>
    <m/>
  </r>
  <r>
    <n v="17"/>
    <x v="3"/>
    <x v="1"/>
    <s v="# 005"/>
    <x v="7"/>
    <s v="Maria Odezynskyj"/>
    <s v="Eric Chu"/>
    <d v="2021-07-01T00:00:00"/>
    <d v="2022-06-30T00:00:00"/>
    <d v="2021-07-01T00:00:00"/>
    <d v="2021-07-01T00:00:00"/>
    <x v="63"/>
    <x v="1"/>
    <n v="89.5"/>
    <n v="94.18"/>
    <n v="94.18"/>
    <n v="94"/>
    <n v="94"/>
    <n v="94"/>
    <n v="96.4"/>
    <n v="97.37"/>
    <n v="100.29"/>
    <n v="94.18"/>
    <n v="99.6"/>
    <n v="102.91"/>
    <n v="106.32"/>
    <n v="99.6"/>
    <n v="108.4"/>
    <n v="111.65"/>
    <n v="115"/>
    <n v="108.4"/>
    <n v="118.3"/>
    <n v="121.85"/>
    <n v="125.5"/>
    <n v="118.3"/>
    <n v="9.132841328413277E-2"/>
    <n v="9.8999999999999915"/>
    <s v="-"/>
    <x v="7"/>
    <s v="COENG"/>
    <s v="EDDNO"/>
    <x v="4"/>
    <s v="Dat Le"/>
    <m/>
    <m/>
    <m/>
    <m/>
    <m/>
    <m/>
    <m/>
    <m/>
    <m/>
    <m/>
    <m/>
    <m/>
    <m/>
    <m/>
    <m/>
    <m/>
    <m/>
    <m/>
    <m/>
    <m/>
    <m/>
    <m/>
    <m/>
    <m/>
    <m/>
    <m/>
    <m/>
    <m/>
    <m/>
    <m/>
    <m/>
    <m/>
    <m/>
    <m/>
    <m/>
    <m/>
  </r>
  <r>
    <n v="1"/>
    <x v="4"/>
    <x v="0"/>
    <s v="# 006"/>
    <x v="8"/>
    <s v="Andrew Kraus"/>
    <s v="Andrew Kraus"/>
    <m/>
    <m/>
    <m/>
    <m/>
    <x v="0"/>
    <x v="0"/>
    <m/>
    <m/>
    <m/>
    <m/>
    <m/>
    <m/>
    <m/>
    <m/>
    <m/>
    <m/>
    <m/>
    <m/>
    <m/>
    <m/>
    <m/>
    <m/>
    <m/>
    <m/>
    <m/>
    <m/>
    <m/>
    <n v="0"/>
    <m/>
    <m/>
    <m/>
    <x v="0"/>
    <m/>
    <m/>
    <x v="0"/>
    <m/>
    <s v="Realignment of services to streamline structure"/>
    <s v="Need to confirm OH rate and $ amount"/>
    <m/>
    <n v="25"/>
    <s v="N/A"/>
    <s v="N/A"/>
    <s v="N/A"/>
    <m/>
    <n v="900"/>
    <n v="900"/>
    <n v="0"/>
    <n v="0"/>
    <s v="Low"/>
    <n v="0"/>
    <m/>
    <s v="Increase"/>
    <s v="Unknown"/>
    <s v="Unknown"/>
    <s v="New rate structure"/>
    <s v="Deficit"/>
    <s v="Consolidated and streamlined rate structure.  Still need system that could upload multiple event payroll in system in order to truly determine payroll expense per event/venue."/>
    <s v="decrease"/>
    <s v="decrease"/>
    <n v="-37"/>
    <n v="-71"/>
    <n v="1.9189189189189189"/>
    <m/>
    <s v="Andrew Kraus"/>
    <s v="4/30 - 11:00 am - noon"/>
    <s v="Calvin on leave FY21. Strengths are artistic reputation and longetivity.  Core facilities (Greek and Zellerbach) high recognition and slight capacity to optimize space with campus use. Striving for balance between campus needs, community artistic needs and financial stability with external revenue.  Revising recharge structure.  Weakness is culmulative COVID deficit and planning on multiple year reduction strategy.  Recharge is highly funded by commencements and only getting light commencement this spring.  Expecting full return to activity in FY22 but waiting for State regulations on large gatherings.  Haven't set 3rd party rates.  Sustainability opportunities with artist travel, zero waste food operations.  Already switched ZH lighting to LED. More energy used in ZH than expected during shutdown.  Will look at seeing what is causing that, maybe A/C."/>
    <s v="Would like to have back up for total expenses as well as volume by rate. As an alternate, would need total expenses in FY19 vs FY20 to explain the rate increases. Check with Andrew Kraus re: combining recharge and revenue."/>
    <m/>
    <m/>
    <m/>
    <m/>
    <m/>
  </r>
  <r>
    <n v="1"/>
    <x v="4"/>
    <x v="1"/>
    <s v="# 006"/>
    <x v="8"/>
    <s v="Andrew Kraus"/>
    <s v="Andrew Kraus"/>
    <d v="2021-07-01T00:00:00"/>
    <d v="2022-06-30T00:00:00"/>
    <d v="2021-07-01T00:00:00"/>
    <d v="2021-07-01T00:00:00"/>
    <x v="64"/>
    <x v="11"/>
    <n v="6630"/>
    <n v="7070"/>
    <n v="7070"/>
    <n v="3446"/>
    <n v="3446"/>
    <n v="3446"/>
    <n v="3706"/>
    <n v="3817.18"/>
    <n v="3931.7"/>
    <n v="7070"/>
    <n v="4415"/>
    <n v="4547.45"/>
    <n v="4683.87"/>
    <n v="4415"/>
    <n v="4796"/>
    <n v="4940"/>
    <n v="5088"/>
    <n v="4796"/>
    <n v="8185"/>
    <n v="8185"/>
    <n v="8185"/>
    <n v="8185"/>
    <n v="0.70663052543786486"/>
    <n v="3389"/>
    <s v="-"/>
    <x v="7"/>
    <s v="CALPF"/>
    <s v="KKCAP"/>
    <x v="5"/>
    <s v="Calvin Eng"/>
    <m/>
    <m/>
    <m/>
    <m/>
    <m/>
    <m/>
    <m/>
    <m/>
    <m/>
    <m/>
    <m/>
    <m/>
    <m/>
    <m/>
    <m/>
    <m/>
    <m/>
    <m/>
    <m/>
    <m/>
    <m/>
    <m/>
    <m/>
    <m/>
    <m/>
    <m/>
    <m/>
    <m/>
    <m/>
    <m/>
    <m/>
    <m/>
    <m/>
    <m/>
    <m/>
    <m/>
  </r>
  <r>
    <n v="1"/>
    <x v="4"/>
    <x v="1"/>
    <s v="# 006"/>
    <x v="8"/>
    <s v="Andrew Kraus"/>
    <s v="Andrew Kraus"/>
    <d v="2021-07-01T00:00:00"/>
    <d v="2022-06-30T00:00:00"/>
    <d v="2021-07-01T00:00:00"/>
    <d v="2021-07-01T00:00:00"/>
    <x v="65"/>
    <x v="14"/>
    <n v="3591"/>
    <n v="3897"/>
    <n v="3897"/>
    <n v="3942"/>
    <n v="3942"/>
    <n v="3942"/>
    <n v="4084"/>
    <n v="4206.5200000000004"/>
    <n v="4332.72"/>
    <n v="3897"/>
    <n v="5228"/>
    <n v="5384.84"/>
    <n v="5546.39"/>
    <n v="5228"/>
    <n v="5689"/>
    <n v="5860"/>
    <n v="6036"/>
    <n v="5689"/>
    <n v="7400"/>
    <n v="7400"/>
    <n v="7400"/>
    <n v="7400"/>
    <n v="0.30075584461240989"/>
    <n v="1711"/>
    <s v="-"/>
    <x v="7"/>
    <s v="CALPF"/>
    <s v="KKCAP"/>
    <x v="5"/>
    <s v="Calvin Eng"/>
    <m/>
    <m/>
    <m/>
    <m/>
    <m/>
    <m/>
    <m/>
    <m/>
    <m/>
    <m/>
    <m/>
    <m/>
    <m/>
    <m/>
    <m/>
    <m/>
    <m/>
    <m/>
    <m/>
    <m/>
    <m/>
    <m/>
    <m/>
    <m/>
    <m/>
    <m/>
    <m/>
    <m/>
    <m/>
    <m/>
    <m/>
    <m/>
    <m/>
    <m/>
    <m/>
    <m/>
  </r>
  <r>
    <n v="1"/>
    <x v="4"/>
    <x v="1"/>
    <s v="# 006"/>
    <x v="8"/>
    <s v="Andrew Kraus"/>
    <s v="Andrew Kraus"/>
    <d v="2021-07-01T00:00:00"/>
    <d v="2022-06-30T00:00:00"/>
    <d v="2021-07-01T00:00:00"/>
    <d v="2021-07-01T00:00:00"/>
    <x v="66"/>
    <x v="1"/>
    <n v="332"/>
    <n v="375"/>
    <n v="375"/>
    <n v="383"/>
    <n v="383"/>
    <n v="383"/>
    <n v="395"/>
    <n v="406.85"/>
    <n v="419.06"/>
    <n v="375"/>
    <n v="464"/>
    <n v="477.92"/>
    <n v="492.26"/>
    <n v="464"/>
    <n v="646"/>
    <n v="665.38"/>
    <n v="685.34"/>
    <n v="646"/>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67"/>
    <x v="11"/>
    <n v="4087"/>
    <n v="4400"/>
    <n v="4400"/>
    <n v="2540"/>
    <n v="2540"/>
    <n v="2540"/>
    <n v="2727"/>
    <n v="2808.81"/>
    <n v="2893.07"/>
    <n v="4400"/>
    <n v="3425"/>
    <n v="3527.75"/>
    <n v="3633.58"/>
    <n v="3425"/>
    <n v="3677"/>
    <n v="3787"/>
    <n v="3901"/>
    <n v="3677"/>
    <n v="4100"/>
    <n v="4100"/>
    <n v="4100"/>
    <n v="4100"/>
    <n v="0.1150394343214578"/>
    <n v="423"/>
    <s v="-"/>
    <x v="7"/>
    <s v="CALPF"/>
    <s v="KKCAP"/>
    <x v="5"/>
    <s v="Calvin Eng"/>
    <m/>
    <m/>
    <m/>
    <m/>
    <m/>
    <m/>
    <m/>
    <m/>
    <m/>
    <m/>
    <m/>
    <m/>
    <m/>
    <m/>
    <m/>
    <m/>
    <m/>
    <m/>
    <m/>
    <m/>
    <m/>
    <m/>
    <m/>
    <m/>
    <m/>
    <m/>
    <m/>
    <m/>
    <m/>
    <m/>
    <m/>
    <m/>
    <m/>
    <m/>
    <m/>
    <m/>
  </r>
  <r>
    <n v="1"/>
    <x v="4"/>
    <x v="1"/>
    <s v="# 006"/>
    <x v="8"/>
    <s v="Andrew Kraus"/>
    <s v="Andrew Kraus"/>
    <d v="2021-07-01T00:00:00"/>
    <d v="2022-06-30T00:00:00"/>
    <d v="2021-07-01T00:00:00"/>
    <d v="2021-07-01T00:00:00"/>
    <x v="68"/>
    <x v="14"/>
    <n v="1941"/>
    <n v="2122"/>
    <n v="2122"/>
    <n v="2128"/>
    <n v="2128"/>
    <n v="2128"/>
    <n v="2236"/>
    <n v="2303.08"/>
    <n v="2372.17"/>
    <n v="2122"/>
    <n v="3347"/>
    <n v="3447.41"/>
    <n v="3550.83"/>
    <n v="3347"/>
    <n v="3686"/>
    <n v="3797"/>
    <n v="3911"/>
    <n v="3686"/>
    <n v="3700"/>
    <n v="3700"/>
    <n v="3700"/>
    <n v="3700"/>
    <n v="3.7981551817689585E-3"/>
    <n v="14"/>
    <s v="-"/>
    <x v="1"/>
    <s v="CALPF"/>
    <s v="KKCAP"/>
    <x v="5"/>
    <s v="Calvin Eng"/>
    <m/>
    <m/>
    <m/>
    <m/>
    <m/>
    <m/>
    <m/>
    <m/>
    <m/>
    <m/>
    <m/>
    <m/>
    <m/>
    <m/>
    <m/>
    <m/>
    <m/>
    <m/>
    <m/>
    <m/>
    <m/>
    <m/>
    <m/>
    <m/>
    <m/>
    <m/>
    <m/>
    <m/>
    <m/>
    <m/>
    <m/>
    <m/>
    <m/>
    <m/>
    <m/>
    <m/>
  </r>
  <r>
    <n v="1"/>
    <x v="4"/>
    <x v="1"/>
    <s v="# 006"/>
    <x v="8"/>
    <s v="Andrew Kraus"/>
    <s v="Andrew Kraus"/>
    <d v="2021-07-01T00:00:00"/>
    <d v="2022-06-30T00:00:00"/>
    <d v="2021-07-01T00:00:00"/>
    <d v="2021-07-01T00:00:00"/>
    <x v="69"/>
    <x v="1"/>
    <n v="206"/>
    <n v="233"/>
    <n v="233"/>
    <n v="237"/>
    <n v="237"/>
    <n v="237"/>
    <n v="248"/>
    <n v="255.44"/>
    <n v="263.10000000000002"/>
    <n v="233"/>
    <n v="307"/>
    <n v="316.20999999999998"/>
    <n v="325.7"/>
    <n v="307"/>
    <n v="365"/>
    <n v="375.95"/>
    <n v="387.23"/>
    <n v="365"/>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70"/>
    <x v="11"/>
    <n v="3168"/>
    <n v="3369"/>
    <n v="3369"/>
    <n v="2398"/>
    <n v="2398"/>
    <n v="2398"/>
    <n v="2581"/>
    <n v="2658.43"/>
    <n v="2738.18"/>
    <n v="3369"/>
    <n v="3116"/>
    <n v="3209.48"/>
    <n v="3305.76"/>
    <n v="3116"/>
    <n v="3349"/>
    <n v="3449"/>
    <n v="3552"/>
    <n v="3349"/>
    <n v="2050"/>
    <n v="2142.25"/>
    <n v="2238.65"/>
    <n v="2050"/>
    <n v="-0.38787697820244849"/>
    <n v="-1299"/>
    <s v="-"/>
    <x v="3"/>
    <s v="CALPF"/>
    <s v="KKCAP"/>
    <x v="5"/>
    <s v="Calvin Eng"/>
    <m/>
    <m/>
    <m/>
    <m/>
    <m/>
    <m/>
    <m/>
    <m/>
    <m/>
    <m/>
    <m/>
    <m/>
    <m/>
    <m/>
    <m/>
    <m/>
    <m/>
    <m/>
    <m/>
    <m/>
    <m/>
    <m/>
    <m/>
    <m/>
    <m/>
    <m/>
    <m/>
    <m/>
    <m/>
    <m/>
    <m/>
    <m/>
    <m/>
    <m/>
    <m/>
    <m/>
  </r>
  <r>
    <n v="1"/>
    <x v="4"/>
    <x v="1"/>
    <s v="# 006"/>
    <x v="8"/>
    <s v="Andrew Kraus"/>
    <s v="Andrew Kraus"/>
    <d v="2021-07-01T00:00:00"/>
    <d v="2022-06-30T00:00:00"/>
    <d v="2021-07-01T00:00:00"/>
    <d v="2021-07-01T00:00:00"/>
    <x v="71"/>
    <x v="14"/>
    <n v="1733"/>
    <n v="1883"/>
    <n v="1883"/>
    <n v="1878"/>
    <n v="1878"/>
    <n v="1878"/>
    <n v="1981"/>
    <n v="2040.43"/>
    <n v="2101.64"/>
    <n v="1883"/>
    <n v="3101"/>
    <n v="3194.03"/>
    <n v="3289.85"/>
    <n v="3101"/>
    <n v="3423"/>
    <n v="3526"/>
    <n v="3632"/>
    <n v="3423"/>
    <n v="1850"/>
    <n v="1933.25"/>
    <n v="2020.25"/>
    <n v="1850"/>
    <n v="-0.45953841659363137"/>
    <n v="-1573"/>
    <s v="-"/>
    <x v="3"/>
    <s v="CALPF"/>
    <s v="KKCAP"/>
    <x v="5"/>
    <s v="Calvin Eng"/>
    <m/>
    <m/>
    <m/>
    <m/>
    <m/>
    <m/>
    <m/>
    <m/>
    <m/>
    <m/>
    <m/>
    <m/>
    <m/>
    <m/>
    <m/>
    <m/>
    <m/>
    <m/>
    <m/>
    <m/>
    <m/>
    <m/>
    <m/>
    <m/>
    <m/>
    <m/>
    <m/>
    <m/>
    <m/>
    <m/>
    <m/>
    <m/>
    <m/>
    <m/>
    <m/>
    <m/>
  </r>
  <r>
    <n v="1"/>
    <x v="4"/>
    <x v="1"/>
    <s v="# 006"/>
    <x v="8"/>
    <s v="Andrew Kraus"/>
    <s v="Andrew Kraus"/>
    <d v="2021-07-01T00:00:00"/>
    <d v="2022-06-30T00:00:00"/>
    <d v="2021-07-01T00:00:00"/>
    <d v="2021-07-01T00:00:00"/>
    <x v="72"/>
    <x v="1"/>
    <n v="183"/>
    <n v="206"/>
    <n v="206"/>
    <n v="209"/>
    <n v="209"/>
    <n v="209"/>
    <n v="219"/>
    <n v="225.57"/>
    <n v="232.34"/>
    <n v="206"/>
    <n v="277"/>
    <n v="285.31"/>
    <n v="293.87"/>
    <n v="277"/>
    <n v="315"/>
    <n v="324.45"/>
    <n v="334.18"/>
    <n v="315"/>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73"/>
    <x v="15"/>
    <s v="$400/event"/>
    <s v="$400/event"/>
    <n v="400"/>
    <n v="400"/>
    <n v="400"/>
    <n v="400"/>
    <n v="400"/>
    <n v="400"/>
    <n v="400"/>
    <s v="$400/event"/>
    <n v="400"/>
    <n v="400"/>
    <n v="400"/>
    <n v="400"/>
    <n v="400"/>
    <n v="400"/>
    <n v="400"/>
    <n v="400"/>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74"/>
    <x v="15"/>
    <s v="$600/event"/>
    <s v="$600/event"/>
    <n v="600"/>
    <n v="600"/>
    <n v="600"/>
    <n v="600"/>
    <n v="600"/>
    <n v="600"/>
    <n v="600"/>
    <s v="$600/event"/>
    <n v="600"/>
    <n v="600"/>
    <n v="600"/>
    <n v="600"/>
    <n v="600"/>
    <n v="600"/>
    <n v="600"/>
    <n v="600"/>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75"/>
    <x v="15"/>
    <s v="$1,000/event"/>
    <s v="$1,000/event"/>
    <n v="1000"/>
    <n v="1000"/>
    <n v="1000"/>
    <n v="1000"/>
    <n v="1000"/>
    <n v="1000"/>
    <n v="1000"/>
    <s v="$1,000/event"/>
    <n v="1000"/>
    <n v="1000"/>
    <n v="1000"/>
    <n v="1000"/>
    <n v="1000"/>
    <n v="1000"/>
    <n v="1000"/>
    <n v="1000"/>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76"/>
    <x v="1"/>
    <s v="$80/hour"/>
    <s v="$80/hour"/>
    <n v="80"/>
    <n v="80"/>
    <n v="80"/>
    <n v="80"/>
    <n v="82.4"/>
    <n v="84.87"/>
    <n v="87.42"/>
    <s v="$80/hour"/>
    <n v="100"/>
    <n v="110"/>
    <n v="120"/>
    <n v="100"/>
    <n v="100"/>
    <n v="110"/>
    <n v="120"/>
    <n v="100"/>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77"/>
    <x v="11"/>
    <n v="3423"/>
    <n v="4600"/>
    <n v="4600"/>
    <n v="4004"/>
    <n v="4004"/>
    <n v="4004"/>
    <n v="4285"/>
    <n v="4413.55"/>
    <n v="4545.96"/>
    <n v="4600"/>
    <n v="5678"/>
    <n v="5848"/>
    <n v="6023.79"/>
    <n v="5678"/>
    <n v="5728"/>
    <n v="5900"/>
    <n v="6077"/>
    <n v="5728"/>
    <n v="14325"/>
    <n v="14969.63"/>
    <n v="15643.26"/>
    <n v="14325"/>
    <n v="1.5008729050279328"/>
    <n v="8597"/>
    <s v="-"/>
    <x v="7"/>
    <s v="CALPF"/>
    <s v="KKCAP"/>
    <x v="5"/>
    <s v="Calvin Eng"/>
    <m/>
    <m/>
    <m/>
    <m/>
    <m/>
    <m/>
    <m/>
    <m/>
    <m/>
    <m/>
    <m/>
    <m/>
    <m/>
    <m/>
    <m/>
    <m/>
    <m/>
    <m/>
    <m/>
    <m/>
    <m/>
    <m/>
    <m/>
    <m/>
    <m/>
    <m/>
    <m/>
    <m/>
    <m/>
    <m/>
    <m/>
    <m/>
    <m/>
    <m/>
    <m/>
    <m/>
  </r>
  <r>
    <n v="1"/>
    <x v="4"/>
    <x v="1"/>
    <s v="# 006"/>
    <x v="8"/>
    <s v="Andrew Kraus"/>
    <s v="Andrew Kraus"/>
    <d v="2021-07-01T00:00:00"/>
    <d v="2022-06-30T00:00:00"/>
    <d v="2021-07-01T00:00:00"/>
    <d v="2021-07-01T00:00:00"/>
    <x v="78"/>
    <x v="14"/>
    <n v="2927"/>
    <n v="3240"/>
    <n v="3240"/>
    <n v="3310"/>
    <n v="3310"/>
    <n v="3310"/>
    <n v="3417"/>
    <n v="3519.51"/>
    <n v="3625.1"/>
    <n v="3240"/>
    <n v="4686"/>
    <n v="4826.58"/>
    <n v="4971.38"/>
    <n v="4686"/>
    <n v="6840"/>
    <n v="7045"/>
    <n v="7256"/>
    <n v="6840"/>
    <n v="12900"/>
    <n v="13480.5"/>
    <n v="14087.12"/>
    <n v="12900"/>
    <n v="0.88596491228070184"/>
    <n v="6060"/>
    <s v="-"/>
    <x v="7"/>
    <s v="CALPF"/>
    <s v="KKCAP"/>
    <x v="5"/>
    <s v="Calvin Eng"/>
    <m/>
    <m/>
    <m/>
    <m/>
    <m/>
    <m/>
    <m/>
    <m/>
    <m/>
    <m/>
    <m/>
    <m/>
    <m/>
    <m/>
    <m/>
    <m/>
    <m/>
    <m/>
    <m/>
    <m/>
    <m/>
    <m/>
    <m/>
    <m/>
    <m/>
    <m/>
    <m/>
    <m/>
    <m/>
    <m/>
    <m/>
    <m/>
    <m/>
    <m/>
    <m/>
    <m/>
  </r>
  <r>
    <n v="1"/>
    <x v="4"/>
    <x v="1"/>
    <s v="# 006"/>
    <x v="8"/>
    <s v="Andrew Kraus"/>
    <s v="Andrew Kraus"/>
    <d v="2021-07-01T00:00:00"/>
    <d v="2022-06-30T00:00:00"/>
    <d v="2021-07-01T00:00:00"/>
    <d v="2021-07-01T00:00:00"/>
    <x v="79"/>
    <x v="1"/>
    <n v="412"/>
    <n v="463"/>
    <n v="463"/>
    <n v="479"/>
    <n v="479"/>
    <n v="479"/>
    <n v="493"/>
    <n v="507.79"/>
    <n v="523.02"/>
    <n v="463"/>
    <n v="546"/>
    <n v="562.38"/>
    <n v="579.25"/>
    <n v="546"/>
    <n v="964"/>
    <n v="992.92"/>
    <n v="1022.71"/>
    <n v="964"/>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80"/>
    <x v="3"/>
    <s v="at cost plus 15.6%"/>
    <s v="at cost plus 14.5%"/>
    <n v="14.5"/>
    <n v="15.1"/>
    <n v="15.1"/>
    <n v="15.1"/>
    <n v="14.9"/>
    <n v="15.35"/>
    <n v="15.81"/>
    <n v="14.5"/>
    <n v="14.1"/>
    <n v="14.52"/>
    <n v="14.96"/>
    <n v="14.1"/>
    <n v="15"/>
    <n v="15"/>
    <n v="15"/>
    <n v="15"/>
    <s v="Cost"/>
    <s v="Cost"/>
    <s v="Cost"/>
    <s v="Cost"/>
    <s v="-"/>
    <n v="0"/>
    <s v="-"/>
    <x v="2"/>
    <s v="CALPF"/>
    <s v="KKCAP"/>
    <x v="5"/>
    <s v="Calvin Eng"/>
    <m/>
    <m/>
    <m/>
    <m/>
    <m/>
    <m/>
    <m/>
    <m/>
    <m/>
    <m/>
    <m/>
    <m/>
    <m/>
    <m/>
    <m/>
    <m/>
    <m/>
    <m/>
    <m/>
    <m/>
    <m/>
    <m/>
    <m/>
    <m/>
    <m/>
    <m/>
    <m/>
    <m/>
    <m/>
    <m/>
    <m/>
    <m/>
    <m/>
    <m/>
    <m/>
    <m/>
  </r>
  <r>
    <n v="1"/>
    <x v="4"/>
    <x v="1"/>
    <s v="# 006"/>
    <x v="8"/>
    <s v="Andrew Kraus"/>
    <s v="Andrew Kraus"/>
    <d v="2021-07-01T00:00:00"/>
    <d v="2022-06-30T00:00:00"/>
    <d v="2021-07-01T00:00:00"/>
    <d v="2021-07-01T00:00:00"/>
    <x v="81"/>
    <x v="16"/>
    <s v="15% of gross sales plus cashier"/>
    <s v="15% of gross sales plus cashier"/>
    <n v="15"/>
    <n v="15"/>
    <n v="15"/>
    <n v="15"/>
    <n v="15"/>
    <n v="15"/>
    <n v="15"/>
    <s v="15% of gross sales plus cashier"/>
    <n v="15"/>
    <n v="15"/>
    <n v="15"/>
    <n v="15"/>
    <n v="15"/>
    <n v="15"/>
    <n v="15"/>
    <n v="15"/>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82"/>
    <x v="3"/>
    <s v="at cost plus 15.6%"/>
    <s v="at cost plus 14.5%"/>
    <n v="14.5"/>
    <n v="15.1"/>
    <n v="15.1"/>
    <n v="15.1"/>
    <n v="14.5"/>
    <n v="14.9"/>
    <n v="15.35"/>
    <n v="14.9"/>
    <n v="15"/>
    <n v="15.45"/>
    <n v="15.91"/>
    <n v="15"/>
    <n v="15"/>
    <n v="15"/>
    <n v="15"/>
    <n v="15"/>
    <s v="Cost"/>
    <s v="Cost"/>
    <s v="Cost"/>
    <s v="Cost"/>
    <s v="-"/>
    <n v="0"/>
    <s v="-"/>
    <x v="2"/>
    <s v="CALPF"/>
    <s v="KKCAP"/>
    <x v="5"/>
    <s v="Calvin Eng"/>
    <m/>
    <m/>
    <m/>
    <m/>
    <m/>
    <m/>
    <m/>
    <m/>
    <m/>
    <m/>
    <m/>
    <m/>
    <m/>
    <m/>
    <m/>
    <m/>
    <m/>
    <m/>
    <m/>
    <m/>
    <m/>
    <m/>
    <m/>
    <m/>
    <m/>
    <m/>
    <m/>
    <m/>
    <m/>
    <m/>
    <m/>
    <m/>
    <m/>
    <m/>
    <m/>
    <m/>
  </r>
  <r>
    <n v="1"/>
    <x v="4"/>
    <x v="1"/>
    <s v="# 006"/>
    <x v="8"/>
    <s v="Andrew Kraus"/>
    <s v="Andrew Kraus"/>
    <d v="2021-07-01T00:00:00"/>
    <d v="2022-06-30T00:00:00"/>
    <d v="2021-07-01T00:00:00"/>
    <d v="2021-07-01T00:00:00"/>
    <x v="83"/>
    <x v="11"/>
    <n v="0.41"/>
    <n v="0.44"/>
    <n v="0.41"/>
    <n v="0.8"/>
    <n v="0.8"/>
    <n v="0.8"/>
    <n v="0.82"/>
    <n v="0.85"/>
    <n v="0.87"/>
    <n v="0.44"/>
    <s v="TBD"/>
    <s v="TBD"/>
    <s v="TBD"/>
    <s v="TBD"/>
    <n v="3"/>
    <n v="3"/>
    <n v="3"/>
    <n v="3"/>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84"/>
    <x v="17"/>
    <n v="2.5"/>
    <n v="2.63"/>
    <n v="2.5"/>
    <n v="1.73"/>
    <n v="1.73"/>
    <n v="1.73"/>
    <n v="1.78"/>
    <n v="1.84"/>
    <n v="1.89"/>
    <n v="2.63"/>
    <s v="$2 to $12"/>
    <s v="$2 to $12"/>
    <s v="$2 to $12"/>
    <s v="$2 to $12"/>
    <n v="3"/>
    <n v="3.75"/>
    <n v="4.25"/>
    <n v="3"/>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85"/>
    <x v="17"/>
    <m/>
    <m/>
    <m/>
    <m/>
    <m/>
    <m/>
    <m/>
    <m/>
    <m/>
    <m/>
    <m/>
    <m/>
    <m/>
    <m/>
    <m/>
    <m/>
    <m/>
    <m/>
    <n v="4000"/>
    <n v="4180"/>
    <n v="4368.1000000000004"/>
    <n v="4000"/>
    <s v="-"/>
    <n v="4000"/>
    <s v="-"/>
    <x v="2"/>
    <s v="CALPF"/>
    <s v="KKCAP"/>
    <x v="5"/>
    <s v="Calvin Eng"/>
    <m/>
    <m/>
    <m/>
    <m/>
    <m/>
    <m/>
    <m/>
    <m/>
    <m/>
    <m/>
    <m/>
    <m/>
    <m/>
    <m/>
    <m/>
    <m/>
    <m/>
    <m/>
    <m/>
    <m/>
    <m/>
    <m/>
    <m/>
    <m/>
    <m/>
    <m/>
    <m/>
    <m/>
    <m/>
    <m/>
    <m/>
    <m/>
    <m/>
    <m/>
    <m/>
    <m/>
  </r>
  <r>
    <n v="1"/>
    <x v="4"/>
    <x v="1"/>
    <s v="# 006"/>
    <x v="8"/>
    <s v="Andrew Kraus"/>
    <s v="Andrew Kraus"/>
    <d v="2021-07-01T00:00:00"/>
    <d v="2022-06-30T00:00:00"/>
    <d v="2021-07-01T00:00:00"/>
    <d v="2021-07-01T00:00:00"/>
    <x v="86"/>
    <x v="17"/>
    <m/>
    <m/>
    <m/>
    <m/>
    <m/>
    <m/>
    <m/>
    <m/>
    <m/>
    <m/>
    <m/>
    <m/>
    <m/>
    <m/>
    <m/>
    <m/>
    <m/>
    <m/>
    <n v="1200"/>
    <n v="1254"/>
    <n v="1310.43"/>
    <n v="1200"/>
    <s v="-"/>
    <n v="1200"/>
    <s v="-"/>
    <x v="2"/>
    <s v="CALPF"/>
    <s v="KKCAP"/>
    <x v="5"/>
    <s v="Calvin Eng"/>
    <m/>
    <m/>
    <m/>
    <m/>
    <m/>
    <m/>
    <m/>
    <m/>
    <m/>
    <m/>
    <m/>
    <m/>
    <m/>
    <m/>
    <m/>
    <m/>
    <m/>
    <m/>
    <m/>
    <m/>
    <m/>
    <m/>
    <m/>
    <m/>
    <m/>
    <m/>
    <m/>
    <m/>
    <m/>
    <m/>
    <m/>
    <m/>
    <m/>
    <m/>
    <m/>
    <m/>
  </r>
  <r>
    <n v="1"/>
    <x v="4"/>
    <x v="1"/>
    <s v="# 006"/>
    <x v="8"/>
    <s v="Andrew Kraus"/>
    <s v="Andrew Kraus"/>
    <d v="2021-07-01T00:00:00"/>
    <d v="2022-06-30T00:00:00"/>
    <d v="2021-07-01T00:00:00"/>
    <d v="2021-07-01T00:00:00"/>
    <x v="87"/>
    <x v="17"/>
    <m/>
    <m/>
    <m/>
    <m/>
    <m/>
    <m/>
    <m/>
    <m/>
    <m/>
    <m/>
    <m/>
    <m/>
    <m/>
    <m/>
    <m/>
    <m/>
    <m/>
    <m/>
    <n v="1000"/>
    <n v="1045"/>
    <n v="1092.03"/>
    <n v="1000"/>
    <s v="-"/>
    <n v="1000"/>
    <s v="-"/>
    <x v="2"/>
    <s v="CALPF"/>
    <s v="KKCAP"/>
    <x v="5"/>
    <s v="Calvin Eng"/>
    <m/>
    <m/>
    <m/>
    <m/>
    <m/>
    <m/>
    <m/>
    <m/>
    <m/>
    <m/>
    <m/>
    <m/>
    <m/>
    <m/>
    <m/>
    <m/>
    <m/>
    <m/>
    <m/>
    <m/>
    <m/>
    <m/>
    <m/>
    <m/>
    <m/>
    <m/>
    <m/>
    <m/>
    <m/>
    <m/>
    <m/>
    <m/>
    <m/>
    <m/>
    <m/>
    <m/>
  </r>
  <r>
    <n v="1"/>
    <x v="4"/>
    <x v="1"/>
    <s v="# 006"/>
    <x v="8"/>
    <s v="Andrew Kraus"/>
    <s v="Andrew Kraus"/>
    <d v="2021-07-01T00:00:00"/>
    <d v="2022-06-30T00:00:00"/>
    <d v="2021-07-01T00:00:00"/>
    <d v="2021-07-01T00:00:00"/>
    <x v="88"/>
    <x v="17"/>
    <m/>
    <m/>
    <m/>
    <m/>
    <m/>
    <m/>
    <m/>
    <m/>
    <m/>
    <m/>
    <m/>
    <m/>
    <m/>
    <m/>
    <m/>
    <m/>
    <m/>
    <m/>
    <n v="5600"/>
    <n v="5852"/>
    <n v="6115.34"/>
    <n v="5600"/>
    <s v="-"/>
    <n v="5600"/>
    <s v="-"/>
    <x v="2"/>
    <s v="CALPF"/>
    <s v="KKCAP"/>
    <x v="5"/>
    <s v="Calvin Eng"/>
    <m/>
    <m/>
    <m/>
    <m/>
    <m/>
    <m/>
    <m/>
    <m/>
    <m/>
    <m/>
    <m/>
    <m/>
    <m/>
    <m/>
    <m/>
    <m/>
    <m/>
    <m/>
    <m/>
    <m/>
    <m/>
    <m/>
    <m/>
    <m/>
    <m/>
    <m/>
    <m/>
    <m/>
    <m/>
    <m/>
    <m/>
    <m/>
    <m/>
    <m/>
    <m/>
    <m/>
  </r>
  <r>
    <n v="1"/>
    <x v="4"/>
    <x v="1"/>
    <s v="# 006"/>
    <x v="8"/>
    <s v="Andrew Kraus"/>
    <s v="Andrew Kraus"/>
    <d v="2021-07-01T00:00:00"/>
    <d v="2022-06-30T00:00:00"/>
    <d v="2021-07-01T00:00:00"/>
    <d v="2021-07-01T00:00:00"/>
    <x v="89"/>
    <x v="3"/>
    <s v="3%"/>
    <s v="3%"/>
    <n v="3"/>
    <n v="3"/>
    <n v="3"/>
    <n v="3"/>
    <n v="3"/>
    <n v="3"/>
    <n v="3"/>
    <n v="3"/>
    <n v="3"/>
    <n v="3"/>
    <n v="3"/>
    <n v="3"/>
    <n v="3"/>
    <n v="3"/>
    <n v="3"/>
    <n v="3"/>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90"/>
    <x v="1"/>
    <m/>
    <m/>
    <m/>
    <m/>
    <m/>
    <s v="N/A"/>
    <m/>
    <m/>
    <m/>
    <m/>
    <m/>
    <m/>
    <m/>
    <n v="0"/>
    <n v="56.82"/>
    <n v="58.52"/>
    <n v="60.28"/>
    <n v="56.82"/>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91"/>
    <x v="1"/>
    <n v="40"/>
    <n v="44.5"/>
    <n v="44.5"/>
    <n v="45.5"/>
    <n v="45.5"/>
    <n v="45.5"/>
    <n v="46.9"/>
    <n v="48.31"/>
    <n v="49.76"/>
    <n v="44.5"/>
    <n v="53.25"/>
    <n v="54.85"/>
    <n v="56.49"/>
    <n v="53.25"/>
    <n v="53.57"/>
    <n v="54.85"/>
    <n v="56.49"/>
    <n v="53.57"/>
    <n v="45.97"/>
    <n v="48.04"/>
    <n v="50.2"/>
    <n v="45.97"/>
    <n v="-0.14187044987866348"/>
    <n v="-7.6000000000000014"/>
    <s v="-"/>
    <x v="3"/>
    <s v="CALPF"/>
    <s v="KKCAP"/>
    <x v="5"/>
    <s v="Calvin Eng"/>
    <m/>
    <m/>
    <m/>
    <m/>
    <m/>
    <m/>
    <m/>
    <m/>
    <m/>
    <m/>
    <m/>
    <m/>
    <m/>
    <m/>
    <m/>
    <m/>
    <m/>
    <m/>
    <m/>
    <m/>
    <m/>
    <m/>
    <m/>
    <m/>
    <m/>
    <m/>
    <m/>
    <m/>
    <m/>
    <m/>
    <m/>
    <m/>
    <m/>
    <m/>
    <m/>
    <m/>
  </r>
  <r>
    <n v="1"/>
    <x v="4"/>
    <x v="1"/>
    <s v="# 006"/>
    <x v="8"/>
    <s v="Andrew Kraus"/>
    <s v="Andrew Kraus"/>
    <d v="2021-07-01T00:00:00"/>
    <d v="2022-06-30T00:00:00"/>
    <d v="2021-07-01T00:00:00"/>
    <d v="2021-07-01T00:00:00"/>
    <x v="92"/>
    <x v="1"/>
    <n v="22.5"/>
    <n v="23.25"/>
    <n v="23.25"/>
    <n v="23.25"/>
    <n v="23.25"/>
    <n v="23.25"/>
    <n v="25.85"/>
    <n v="26.63"/>
    <n v="27.42"/>
    <n v="23.25"/>
    <n v="25.86"/>
    <n v="26.64"/>
    <n v="27.43"/>
    <n v="25.86"/>
    <n v="27.2"/>
    <n v="26.64"/>
    <n v="27.43"/>
    <n v="27.2"/>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93"/>
    <x v="1"/>
    <n v="21.5"/>
    <n v="21.75"/>
    <n v="21.75"/>
    <n v="21.75"/>
    <n v="21.75"/>
    <n v="21.75"/>
    <n v="24.35"/>
    <n v="25.08"/>
    <n v="25.83"/>
    <n v="21.75"/>
    <n v="24.85"/>
    <n v="25.6"/>
    <n v="26.36"/>
    <n v="24.85"/>
    <n v="25.35"/>
    <n v="25.6"/>
    <n v="26.36"/>
    <n v="25.35"/>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94"/>
    <x v="1"/>
    <n v="18.5"/>
    <n v="20"/>
    <n v="20"/>
    <n v="20"/>
    <n v="20"/>
    <n v="20"/>
    <n v="22.8"/>
    <n v="23.48"/>
    <n v="24.19"/>
    <n v="20"/>
    <n v="23.25"/>
    <n v="23.95"/>
    <n v="24.67"/>
    <n v="23.25"/>
    <n v="23.95"/>
    <n v="23.95"/>
    <n v="24.67"/>
    <n v="23.95"/>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95"/>
    <x v="1"/>
    <n v="18.5"/>
    <n v="20"/>
    <n v="20"/>
    <n v="20"/>
    <n v="20"/>
    <m/>
    <n v="22.8"/>
    <n v="23.48"/>
    <n v="24.19"/>
    <m/>
    <n v="23.25"/>
    <n v="23.95"/>
    <n v="24.67"/>
    <m/>
    <n v="23.95"/>
    <n v="23.95"/>
    <n v="24.67"/>
    <m/>
    <n v="17.14"/>
    <n v="17.91"/>
    <n v="18.72"/>
    <n v="17.14"/>
    <s v="-"/>
    <n v="17.14"/>
    <s v="-"/>
    <x v="2"/>
    <s v="CALPF"/>
    <s v="KKCAP"/>
    <x v="5"/>
    <s v="Calvin Eng"/>
    <m/>
    <m/>
    <m/>
    <m/>
    <m/>
    <m/>
    <m/>
    <m/>
    <m/>
    <m/>
    <m/>
    <m/>
    <m/>
    <m/>
    <m/>
    <m/>
    <m/>
    <m/>
    <m/>
    <m/>
    <m/>
    <m/>
    <m/>
    <m/>
    <m/>
    <m/>
    <m/>
    <m/>
    <m/>
    <m/>
    <m/>
    <m/>
    <m/>
    <m/>
    <m/>
    <m/>
  </r>
  <r>
    <n v="1"/>
    <x v="4"/>
    <x v="1"/>
    <s v="# 006"/>
    <x v="8"/>
    <s v="Andrew Kraus"/>
    <s v="Andrew Kraus"/>
    <d v="2021-07-01T00:00:00"/>
    <d v="2022-06-30T00:00:00"/>
    <d v="2021-07-01T00:00:00"/>
    <d v="2021-07-01T00:00:00"/>
    <x v="96"/>
    <x v="1"/>
    <n v="23"/>
    <n v="23"/>
    <n v="23"/>
    <n v="23"/>
    <n v="23"/>
    <n v="23"/>
    <n v="25.3"/>
    <n v="26.06"/>
    <n v="26.84"/>
    <n v="23"/>
    <n v="25.79"/>
    <n v="26.56"/>
    <n v="27.36"/>
    <n v="25.79"/>
    <n v="26.56"/>
    <n v="26.56"/>
    <n v="27.36"/>
    <n v="26.56"/>
    <s v="Discontinued"/>
    <s v="Discontinued"/>
    <s v="Discontinued"/>
    <s v="Discontinued"/>
    <s v="-"/>
    <n v="0"/>
    <s v="Discontinued"/>
    <x v="5"/>
    <s v="CALPF"/>
    <s v="KKCAP"/>
    <x v="5"/>
    <s v="Calvin Eng"/>
    <m/>
    <m/>
    <m/>
    <m/>
    <m/>
    <m/>
    <m/>
    <m/>
    <m/>
    <m/>
    <m/>
    <m/>
    <m/>
    <m/>
    <m/>
    <m/>
    <m/>
    <m/>
    <m/>
    <m/>
    <m/>
    <m/>
    <m/>
    <m/>
    <m/>
    <m/>
    <m/>
    <m/>
    <m/>
    <m/>
    <m/>
    <m/>
    <m/>
    <m/>
    <m/>
    <m/>
  </r>
  <r>
    <n v="1"/>
    <x v="4"/>
    <x v="1"/>
    <s v="# 006"/>
    <x v="8"/>
    <s v="Andrew Kraus"/>
    <s v="Andrew Kraus"/>
    <d v="2021-07-01T00:00:00"/>
    <d v="2022-06-30T00:00:00"/>
    <d v="2021-07-01T00:00:00"/>
    <d v="2021-07-01T00:00:00"/>
    <x v="97"/>
    <x v="1"/>
    <n v="21.5"/>
    <n v="21.5"/>
    <n v="21.5"/>
    <n v="21.75"/>
    <n v="21.75"/>
    <n v="21.75"/>
    <n v="24.25"/>
    <n v="24.98"/>
    <n v="25.73"/>
    <n v="21.5"/>
    <n v="24.7"/>
    <n v="25.44"/>
    <n v="26.2"/>
    <n v="24.7"/>
    <n v="25.44"/>
    <n v="25.44"/>
    <n v="26.2"/>
    <n v="25.44"/>
    <n v="17.14"/>
    <n v="17.91"/>
    <n v="18.72"/>
    <n v="17.14"/>
    <n v="-0.32625786163522019"/>
    <n v="-8.3000000000000007"/>
    <s v="-"/>
    <x v="3"/>
    <s v="CALPF"/>
    <s v="KKCAP"/>
    <x v="5"/>
    <s v="Calvin Eng"/>
    <m/>
    <m/>
    <m/>
    <m/>
    <m/>
    <m/>
    <m/>
    <m/>
    <m/>
    <m/>
    <m/>
    <m/>
    <m/>
    <m/>
    <m/>
    <m/>
    <m/>
    <m/>
    <m/>
    <m/>
    <m/>
    <m/>
    <m/>
    <m/>
    <m/>
    <m/>
    <m/>
    <m/>
    <m/>
    <m/>
    <m/>
    <m/>
    <m/>
    <m/>
    <m/>
    <m/>
  </r>
  <r>
    <n v="1"/>
    <x v="4"/>
    <x v="1"/>
    <s v="# 006"/>
    <x v="8"/>
    <s v="Andrew Kraus"/>
    <s v="Andrew Kraus"/>
    <d v="2021-07-01T00:00:00"/>
    <d v="2022-06-30T00:00:00"/>
    <d v="2021-07-01T00:00:00"/>
    <d v="2021-07-01T00:00:00"/>
    <x v="98"/>
    <x v="3"/>
    <s v="15.6%"/>
    <s v="14.5%"/>
    <n v="14.5"/>
    <n v="15.1"/>
    <n v="15.1"/>
    <n v="15.1"/>
    <n v="14.9"/>
    <n v="15.35"/>
    <n v="15.81"/>
    <n v="14.5"/>
    <n v="15.35"/>
    <n v="15.81"/>
    <n v="16.28"/>
    <n v="15.35"/>
    <n v="15"/>
    <n v="15"/>
    <n v="15"/>
    <n v="15"/>
    <n v="64.77"/>
    <n v="67.680000000000007"/>
    <n v="70.73"/>
    <n v="64.77"/>
    <n v="3.3179999999999996"/>
    <n v="49.769999999999996"/>
    <s v="-"/>
    <x v="7"/>
    <s v="CALPF"/>
    <s v="KKCAP"/>
    <x v="5"/>
    <s v="Calvin Eng"/>
    <m/>
    <m/>
    <m/>
    <m/>
    <m/>
    <m/>
    <m/>
    <m/>
    <m/>
    <m/>
    <m/>
    <m/>
    <m/>
    <m/>
    <m/>
    <m/>
    <m/>
    <m/>
    <m/>
    <m/>
    <m/>
    <m/>
    <m/>
    <m/>
    <m/>
    <m/>
    <m/>
    <m/>
    <m/>
    <m/>
    <m/>
    <m/>
    <m/>
    <m/>
    <m/>
    <m/>
  </r>
  <r>
    <n v="1"/>
    <x v="4"/>
    <x v="1"/>
    <s v="# 006"/>
    <x v="8"/>
    <s v="Andrew Kraus"/>
    <s v="Andrew Kraus"/>
    <d v="2021-07-01T00:00:00"/>
    <d v="2022-06-30T00:00:00"/>
    <d v="2021-07-01T00:00:00"/>
    <d v="2021-07-01T00:00:00"/>
    <x v="99"/>
    <x v="1"/>
    <m/>
    <m/>
    <m/>
    <m/>
    <m/>
    <m/>
    <m/>
    <m/>
    <m/>
    <m/>
    <m/>
    <m/>
    <m/>
    <m/>
    <m/>
    <m/>
    <m/>
    <m/>
    <n v="40.25"/>
    <n v="42.06"/>
    <n v="43.95"/>
    <n v="40.25"/>
    <s v="-"/>
    <n v="40.25"/>
    <s v="-"/>
    <x v="2"/>
    <s v="CALPF"/>
    <s v="KKCAP"/>
    <x v="5"/>
    <s v="Calvin Eng"/>
    <m/>
    <m/>
    <m/>
    <m/>
    <m/>
    <m/>
    <m/>
    <m/>
    <m/>
    <m/>
    <m/>
    <m/>
    <m/>
    <m/>
    <m/>
    <m/>
    <m/>
    <m/>
    <m/>
    <m/>
    <m/>
    <m/>
    <m/>
    <m/>
    <m/>
    <m/>
    <m/>
    <m/>
    <m/>
    <m/>
    <m/>
    <m/>
    <m/>
    <m/>
    <m/>
    <m/>
  </r>
  <r>
    <n v="1"/>
    <x v="4"/>
    <x v="1"/>
    <s v="# 006"/>
    <x v="8"/>
    <s v="Andrew Kraus"/>
    <s v="Andrew Kraus"/>
    <d v="2021-07-01T00:00:00"/>
    <d v="2022-06-30T00:00:00"/>
    <d v="2021-07-01T00:00:00"/>
    <d v="2021-07-01T00:00:00"/>
    <x v="100"/>
    <x v="18"/>
    <m/>
    <m/>
    <m/>
    <m/>
    <m/>
    <m/>
    <m/>
    <m/>
    <m/>
    <m/>
    <m/>
    <m/>
    <m/>
    <m/>
    <m/>
    <m/>
    <m/>
    <m/>
    <s v="cost"/>
    <s v="cost"/>
    <s v="cost"/>
    <s v="cost"/>
    <s v="-"/>
    <n v="0"/>
    <s v="-"/>
    <x v="2"/>
    <s v="CALPF"/>
    <s v="KKCAP"/>
    <x v="5"/>
    <s v="Calvin Eng"/>
    <m/>
    <m/>
    <m/>
    <m/>
    <m/>
    <m/>
    <m/>
    <m/>
    <m/>
    <m/>
    <m/>
    <m/>
    <m/>
    <m/>
    <m/>
    <m/>
    <m/>
    <m/>
    <m/>
    <m/>
    <m/>
    <m/>
    <m/>
    <m/>
    <m/>
    <m/>
    <m/>
    <m/>
    <m/>
    <m/>
    <m/>
    <m/>
    <m/>
    <m/>
    <m/>
    <m/>
  </r>
  <r>
    <n v="1"/>
    <x v="4"/>
    <x v="1"/>
    <s v="# 006"/>
    <x v="8"/>
    <s v="Andrew Kraus"/>
    <s v="Andrew Kraus"/>
    <d v="2021-07-01T00:00:00"/>
    <d v="2022-06-30T00:00:00"/>
    <d v="2021-07-01T00:00:00"/>
    <d v="2021-07-01T00:00:00"/>
    <x v="101"/>
    <x v="19"/>
    <m/>
    <m/>
    <m/>
    <m/>
    <m/>
    <m/>
    <m/>
    <m/>
    <m/>
    <m/>
    <m/>
    <m/>
    <m/>
    <m/>
    <m/>
    <m/>
    <m/>
    <m/>
    <s v="15% of gross"/>
    <s v="15% of gross"/>
    <s v="15% of gross"/>
    <s v="15% of gross"/>
    <s v="-"/>
    <n v="0"/>
    <s v="-"/>
    <x v="2"/>
    <s v="CALPF"/>
    <s v="KKCAP"/>
    <x v="5"/>
    <s v="Calvin Eng"/>
    <m/>
    <m/>
    <m/>
    <m/>
    <m/>
    <m/>
    <m/>
    <m/>
    <m/>
    <m/>
    <m/>
    <m/>
    <m/>
    <m/>
    <m/>
    <m/>
    <m/>
    <m/>
    <m/>
    <m/>
    <m/>
    <m/>
    <m/>
    <m/>
    <m/>
    <m/>
    <m/>
    <m/>
    <m/>
    <m/>
    <m/>
    <m/>
    <m/>
    <m/>
    <m/>
    <m/>
  </r>
  <r>
    <n v="1"/>
    <x v="4"/>
    <x v="1"/>
    <s v="# 006"/>
    <x v="8"/>
    <s v="Andrew Kraus"/>
    <s v="Andrew Kraus"/>
    <d v="2021-07-01T00:00:00"/>
    <d v="2022-06-30T00:00:00"/>
    <d v="2021-07-01T00:00:00"/>
    <d v="2021-07-01T00:00:00"/>
    <x v="102"/>
    <x v="20"/>
    <m/>
    <m/>
    <m/>
    <m/>
    <m/>
    <m/>
    <m/>
    <m/>
    <m/>
    <m/>
    <m/>
    <m/>
    <m/>
    <m/>
    <m/>
    <m/>
    <m/>
    <m/>
    <n v="250"/>
    <n v="257.5"/>
    <n v="265.23"/>
    <n v="250"/>
    <s v="-"/>
    <n v="250"/>
    <s v="-"/>
    <x v="2"/>
    <s v="CALPF"/>
    <s v="KKCAP"/>
    <x v="5"/>
    <s v="Calvin Eng"/>
    <m/>
    <m/>
    <m/>
    <m/>
    <m/>
    <m/>
    <m/>
    <m/>
    <m/>
    <m/>
    <m/>
    <m/>
    <m/>
    <m/>
    <m/>
    <m/>
    <m/>
    <m/>
    <m/>
    <m/>
    <m/>
    <m/>
    <m/>
    <m/>
    <m/>
    <m/>
    <m/>
    <m/>
    <m/>
    <m/>
    <m/>
    <m/>
    <m/>
    <m/>
    <m/>
    <m/>
  </r>
  <r>
    <n v="1"/>
    <x v="4"/>
    <x v="1"/>
    <s v="# 006"/>
    <x v="8"/>
    <s v="Andrew Kraus"/>
    <s v="Andrew Kraus"/>
    <d v="2021-07-01T00:00:00"/>
    <d v="2022-06-30T00:00:00"/>
    <d v="2021-07-01T00:00:00"/>
    <d v="2021-07-01T00:00:00"/>
    <x v="103"/>
    <x v="21"/>
    <m/>
    <m/>
    <m/>
    <m/>
    <m/>
    <m/>
    <m/>
    <m/>
    <m/>
    <m/>
    <m/>
    <m/>
    <m/>
    <m/>
    <m/>
    <m/>
    <m/>
    <m/>
    <n v="200"/>
    <n v="206"/>
    <n v="212.18"/>
    <n v="200"/>
    <s v="-"/>
    <n v="200"/>
    <s v="-"/>
    <x v="2"/>
    <s v="CALPF"/>
    <s v="KKCAP"/>
    <x v="5"/>
    <s v="Calvin Eng"/>
    <m/>
    <m/>
    <m/>
    <m/>
    <m/>
    <m/>
    <m/>
    <m/>
    <m/>
    <m/>
    <m/>
    <m/>
    <m/>
    <m/>
    <m/>
    <m/>
    <m/>
    <m/>
    <m/>
    <m/>
    <m/>
    <m/>
    <m/>
    <m/>
    <m/>
    <m/>
    <m/>
    <m/>
    <m/>
    <m/>
    <m/>
    <m/>
    <m/>
    <m/>
    <m/>
    <m/>
  </r>
  <r>
    <n v="1"/>
    <x v="4"/>
    <x v="1"/>
    <s v="# 006"/>
    <x v="8"/>
    <s v="Andrew Kraus"/>
    <s v="Andrew Kraus"/>
    <d v="2021-07-01T00:00:00"/>
    <d v="2022-06-30T00:00:00"/>
    <d v="2021-07-01T00:00:00"/>
    <d v="2021-07-01T00:00:00"/>
    <x v="104"/>
    <x v="22"/>
    <m/>
    <m/>
    <m/>
    <m/>
    <m/>
    <m/>
    <m/>
    <m/>
    <m/>
    <m/>
    <m/>
    <m/>
    <m/>
    <m/>
    <m/>
    <m/>
    <m/>
    <m/>
    <n v="1500"/>
    <n v="1545"/>
    <n v="1591.35"/>
    <n v="1500"/>
    <s v="-"/>
    <n v="1500"/>
    <s v="-"/>
    <x v="2"/>
    <s v="CALPF"/>
    <s v="KKCAP"/>
    <x v="5"/>
    <s v="Calvin Eng"/>
    <m/>
    <m/>
    <m/>
    <m/>
    <m/>
    <m/>
    <m/>
    <m/>
    <m/>
    <m/>
    <m/>
    <m/>
    <m/>
    <m/>
    <m/>
    <m/>
    <m/>
    <m/>
    <m/>
    <m/>
    <m/>
    <m/>
    <m/>
    <m/>
    <m/>
    <m/>
    <m/>
    <m/>
    <m/>
    <m/>
    <m/>
    <m/>
    <m/>
    <m/>
    <m/>
    <m/>
  </r>
  <r>
    <n v="1"/>
    <x v="4"/>
    <x v="1"/>
    <s v="# 006"/>
    <x v="8"/>
    <s v="Andrew Kraus"/>
    <s v="Andrew Kraus"/>
    <d v="2021-07-01T00:00:00"/>
    <d v="2022-06-30T00:00:00"/>
    <d v="2021-07-01T00:00:00"/>
    <d v="2021-07-01T00:00:00"/>
    <x v="105"/>
    <x v="18"/>
    <m/>
    <m/>
    <m/>
    <m/>
    <m/>
    <m/>
    <m/>
    <m/>
    <m/>
    <m/>
    <m/>
    <m/>
    <m/>
    <m/>
    <m/>
    <m/>
    <m/>
    <m/>
    <s v="cost"/>
    <s v="cost"/>
    <s v="cost"/>
    <s v="cost"/>
    <s v="-"/>
    <n v="0"/>
    <s v="-"/>
    <x v="2"/>
    <s v="CALPF"/>
    <s v="KKCAP"/>
    <x v="5"/>
    <s v="Calvin Eng"/>
    <m/>
    <m/>
    <m/>
    <m/>
    <m/>
    <m/>
    <m/>
    <m/>
    <m/>
    <m/>
    <m/>
    <m/>
    <m/>
    <m/>
    <m/>
    <m/>
    <m/>
    <m/>
    <m/>
    <m/>
    <m/>
    <m/>
    <m/>
    <m/>
    <m/>
    <m/>
    <m/>
    <m/>
    <m/>
    <m/>
    <m/>
    <m/>
    <m/>
    <m/>
    <m/>
    <m/>
  </r>
  <r>
    <n v="69"/>
    <x v="5"/>
    <x v="0"/>
    <s v="# 007"/>
    <x v="9"/>
    <s v="David Castellanos"/>
    <s v="Brenda Naputi"/>
    <m/>
    <m/>
    <m/>
    <m/>
    <x v="0"/>
    <x v="0"/>
    <m/>
    <m/>
    <m/>
    <m/>
    <m/>
    <m/>
    <m/>
    <m/>
    <m/>
    <m/>
    <m/>
    <m/>
    <m/>
    <m/>
    <m/>
    <m/>
    <m/>
    <m/>
    <m/>
    <m/>
    <m/>
    <n v="0"/>
    <m/>
    <m/>
    <m/>
    <x v="0"/>
    <m/>
    <m/>
    <x v="0"/>
    <m/>
    <m/>
    <s v="The entire Gael and UCRP should be subsidized, the additional subsidy can be reduced to offset it."/>
    <m/>
    <n v="1"/>
    <n v="0.89"/>
    <n v="95"/>
    <s v="N/A"/>
    <m/>
    <n v="945"/>
    <n v="915"/>
    <n v="0.85"/>
    <n v="30"/>
    <s v="High"/>
    <n v="25.5"/>
    <s v="Yes"/>
    <s v="Increase"/>
    <s v="Below 5% increase"/>
    <s v="Increase"/>
    <s v="0%"/>
    <s v="Deficit"/>
    <s v="The rates are flat primarily driven by increase in volume."/>
    <s v="decrease"/>
    <s v="no change"/>
    <n v="-58"/>
    <n v="-458"/>
    <n v="7.8965517241379306"/>
    <m/>
    <s v="Brenda Naputi"/>
    <s v="4/28 - 10:30 - 11:20 am"/>
    <s v="Strength is needed service with steady rates. 2 new co-directors are very involved and exploring opportunities. Jack Gallant is transparent and aware of policy.  Weakness is deficit but projections are good to recover completely by end of FY22.  Opportunities are two strong external customers with Kaiser and VA.  Threats are low 7T usage.  Threat is not having depreciation funding to replace 3T/7T"/>
    <m/>
    <m/>
    <m/>
    <m/>
    <m/>
    <m/>
  </r>
  <r>
    <n v="69"/>
    <x v="5"/>
    <x v="1"/>
    <s v="# 007"/>
    <x v="9"/>
    <s v="David Castellanos"/>
    <s v="Brenda Naputi"/>
    <d v="2021-07-01T00:00:00"/>
    <d v="2022-06-30T00:00:00"/>
    <d v="2021-07-01T00:00:00"/>
    <d v="2021-07-01T00:00:00"/>
    <x v="106"/>
    <x v="1"/>
    <n v="600"/>
    <n v="600"/>
    <n v="600"/>
    <n v="600"/>
    <n v="600"/>
    <n v="600"/>
    <n v="600"/>
    <n v="600"/>
    <n v="600"/>
    <n v="600"/>
    <n v="600"/>
    <n v="600"/>
    <n v="600"/>
    <n v="600"/>
    <n v="500"/>
    <n v="500"/>
    <n v="500"/>
    <n v="600"/>
    <n v="600"/>
    <n v="600"/>
    <n v="600"/>
    <n v="600"/>
    <n v="0"/>
    <n v="0"/>
    <s v="-"/>
    <x v="2"/>
    <s v="VCRAC"/>
    <s v="EUNEU"/>
    <x v="6"/>
    <s v="David Castellanos"/>
    <m/>
    <m/>
    <m/>
    <m/>
    <m/>
    <m/>
    <m/>
    <m/>
    <m/>
    <m/>
    <m/>
    <m/>
    <m/>
    <m/>
    <m/>
    <m/>
    <m/>
    <m/>
    <m/>
    <m/>
    <m/>
    <m/>
    <m/>
    <m/>
    <m/>
    <m/>
    <m/>
    <m/>
    <m/>
    <m/>
    <m/>
    <m/>
    <m/>
    <m/>
    <m/>
    <m/>
  </r>
  <r>
    <n v="80"/>
    <x v="5"/>
    <x v="0"/>
    <s v="# 008"/>
    <x v="10"/>
    <s v="David Castellanos"/>
    <s v="Monica Sun"/>
    <m/>
    <m/>
    <m/>
    <m/>
    <x v="0"/>
    <x v="0"/>
    <m/>
    <m/>
    <m/>
    <m/>
    <m/>
    <m/>
    <m/>
    <m/>
    <m/>
    <m/>
    <m/>
    <m/>
    <m/>
    <m/>
    <m/>
    <m/>
    <m/>
    <m/>
    <m/>
    <m/>
    <m/>
    <n v="0"/>
    <m/>
    <m/>
    <m/>
    <x v="0"/>
    <m/>
    <m/>
    <x v="0"/>
    <m/>
    <m/>
    <m/>
    <m/>
    <n v="2"/>
    <n v="0.8"/>
    <n v="1"/>
    <m/>
    <m/>
    <n v="120"/>
    <n v="120"/>
    <n v="0.38"/>
    <n v="0"/>
    <s v="Low"/>
    <n v="0"/>
    <s v="No"/>
    <s v="Increase"/>
    <s v="Increase"/>
    <s v="Flat"/>
    <s v="0%"/>
    <s v="Deficit"/>
    <s v="No increase to rates. External rates to QB3 Garage groups have been granted exception to be lower than policy."/>
    <s v="decrease"/>
    <s v="decrease"/>
    <n v="-18"/>
    <n v="-3"/>
    <s v="N/A"/>
    <m/>
    <s v="Monica Sun / Rafael Magdaleno (Fallon Batchelor/Brenda Naputi)"/>
    <s v="5/11 - 11:00 - 11:30 am"/>
    <s v="Strength = convenience for labs/staff Weakness is select customers so problems with building access directly affect Storeroom.  "/>
    <s v="GAEL / UCRP Subsidy"/>
    <m/>
    <m/>
    <m/>
    <m/>
    <m/>
  </r>
  <r>
    <n v="80"/>
    <x v="5"/>
    <x v="1"/>
    <s v="# 008"/>
    <x v="10"/>
    <s v="David Castellanos"/>
    <s v="Monica Sun"/>
    <d v="2021-07-01T00:00:00"/>
    <d v="2022-06-30T00:00:00"/>
    <d v="2021-07-01T00:00:00"/>
    <d v="2021-07-01T00:00:00"/>
    <x v="107"/>
    <x v="3"/>
    <s v="8%"/>
    <s v="8%"/>
    <n v="8"/>
    <n v="8"/>
    <n v="8"/>
    <n v="8"/>
    <n v="8"/>
    <n v="9"/>
    <n v="10"/>
    <n v="8"/>
    <n v="9"/>
    <n v="10"/>
    <n v="10"/>
    <n v="8"/>
    <n v="8"/>
    <n v="8"/>
    <n v="9"/>
    <n v="8"/>
    <n v="8"/>
    <n v="8"/>
    <n v="9"/>
    <n v="8"/>
    <n v="0"/>
    <n v="0"/>
    <s v="-"/>
    <x v="2"/>
    <s v="VCRAU"/>
    <s v="RRESS"/>
    <x v="7"/>
    <s v="David Castellanos"/>
    <m/>
    <m/>
    <m/>
    <m/>
    <m/>
    <m/>
    <m/>
    <m/>
    <m/>
    <m/>
    <m/>
    <m/>
    <m/>
    <m/>
    <m/>
    <m/>
    <m/>
    <m/>
    <m/>
    <m/>
    <m/>
    <m/>
    <m/>
    <m/>
    <m/>
    <m/>
    <m/>
    <m/>
    <m/>
    <m/>
    <m/>
    <m/>
    <m/>
    <m/>
    <m/>
    <m/>
  </r>
  <r>
    <n v="80"/>
    <x v="5"/>
    <x v="1"/>
    <s v="# 008"/>
    <x v="10"/>
    <s v="David Castellanos"/>
    <s v="Monica Sun"/>
    <d v="2021-07-01T00:00:00"/>
    <d v="2022-06-30T00:00:00"/>
    <d v="2021-07-01T00:00:00"/>
    <d v="2021-07-01T00:00:00"/>
    <x v="108"/>
    <x v="23"/>
    <n v="2.5"/>
    <n v="1.6012"/>
    <n v="1.6012"/>
    <n v="1.65"/>
    <n v="1.65"/>
    <n v="1.65"/>
    <n v="1.7"/>
    <n v="1.7"/>
    <n v="1.75"/>
    <n v="1.6012"/>
    <n v="1.75"/>
    <n v="1.8"/>
    <n v="1.85"/>
    <n v="1.65"/>
    <n v="1.8"/>
    <n v="1.8"/>
    <n v="1.8"/>
    <n v="1.8"/>
    <n v="1.83"/>
    <n v="1.8"/>
    <n v="1.85"/>
    <n v="1.83"/>
    <n v="1.6666666666666607E-2"/>
    <n v="3.0000000000000027E-2"/>
    <s v="-"/>
    <x v="1"/>
    <s v="VCRAU"/>
    <s v="RRESS"/>
    <x v="7"/>
    <s v="David Castellanos"/>
    <m/>
    <m/>
    <m/>
    <m/>
    <m/>
    <m/>
    <m/>
    <m/>
    <m/>
    <m/>
    <m/>
    <m/>
    <m/>
    <m/>
    <m/>
    <m/>
    <m/>
    <m/>
    <m/>
    <m/>
    <m/>
    <m/>
    <m/>
    <m/>
    <m/>
    <m/>
    <m/>
    <m/>
    <m/>
    <m/>
    <m/>
    <m/>
    <m/>
    <m/>
    <m/>
    <m/>
  </r>
  <r>
    <n v="71"/>
    <x v="5"/>
    <x v="0"/>
    <s v="# 009"/>
    <x v="11"/>
    <s v="David Castellanos"/>
    <s v="Fallon Batchelor"/>
    <m/>
    <m/>
    <m/>
    <m/>
    <x v="0"/>
    <x v="0"/>
    <m/>
    <m/>
    <m/>
    <m/>
    <m/>
    <m/>
    <m/>
    <m/>
    <m/>
    <m/>
    <m/>
    <m/>
    <m/>
    <m/>
    <m/>
    <m/>
    <m/>
    <m/>
    <m/>
    <m/>
    <m/>
    <n v="0"/>
    <m/>
    <m/>
    <m/>
    <x v="0"/>
    <m/>
    <m/>
    <x v="0"/>
    <m/>
    <m/>
    <s v="Gael and UCRP interest listed but not included as a costs and then as a subsidy either."/>
    <m/>
    <n v="37"/>
    <n v="0.15"/>
    <n v="122"/>
    <s v="No"/>
    <m/>
    <n v="4340"/>
    <n v="4200"/>
    <n v="0.45"/>
    <n v="140"/>
    <s v="High"/>
    <n v="63"/>
    <s v="No"/>
    <s v="Increase"/>
    <s v="Above 5% decrease"/>
    <s v="Flat"/>
    <s v="0% to 52%"/>
    <s v="Deficit"/>
    <s v="The rates are increasing primarily driven by decreases in volumes. COVID shutdown created large deficit and external cliental has not returned to normal.  Discontinuing New Array which reduces expenses by $500K."/>
    <s v="decrease"/>
    <s v="decrease"/>
    <n v="-300"/>
    <n v="-900"/>
    <n v="3"/>
    <m/>
    <s v="Fallon Batchelor / Brenda Naputi"/>
    <s v="5/25 - 11:00 - 12:00 pm"/>
    <s v="Strong clientele and need on campus, weakness is depends on clientel.   Rates need to attract business but cover costs.  External contracts is slow approval process. 11 years of history."/>
    <m/>
    <m/>
    <m/>
    <m/>
    <m/>
    <m/>
  </r>
  <r>
    <n v="71"/>
    <x v="5"/>
    <x v="1"/>
    <s v="# 009"/>
    <x v="11"/>
    <s v="David Castellanos"/>
    <s v="Fallon Batchelor"/>
    <d v="2021-07-01T00:00:00"/>
    <d v="2022-06-30T00:00:00"/>
    <d v="2021-07-01T00:00:00"/>
    <d v="2021-07-01T00:00:00"/>
    <x v="109"/>
    <x v="24"/>
    <n v="1800"/>
    <n v="1900"/>
    <n v="1900"/>
    <n v="2000"/>
    <n v="2000"/>
    <n v="2000"/>
    <n v="2100"/>
    <n v="2142"/>
    <n v="2185"/>
    <n v="1900"/>
    <n v="1900"/>
    <n v="1938"/>
    <n v="1977"/>
    <n v="2100"/>
    <n v="2500"/>
    <n v="2550"/>
    <n v="2601"/>
    <n v="2500"/>
    <s v="Discontinued"/>
    <s v="Discontinued"/>
    <s v="Discontinued"/>
    <s v="Discontinued"/>
    <s v="-"/>
    <n v="0"/>
    <s v="Discontinued"/>
    <x v="5"/>
    <s v="VCRAC"/>
    <s v="IQBBB"/>
    <x v="6"/>
    <s v="David Castellanos"/>
    <m/>
    <m/>
    <m/>
    <m/>
    <m/>
    <m/>
    <m/>
    <m/>
    <m/>
    <m/>
    <m/>
    <m/>
    <m/>
    <m/>
    <m/>
    <m/>
    <m/>
    <m/>
    <m/>
    <m/>
    <m/>
    <m/>
    <m/>
    <m/>
    <m/>
    <m/>
    <m/>
    <m/>
    <m/>
    <m/>
    <m/>
    <m/>
    <m/>
    <m/>
    <m/>
    <m/>
  </r>
  <r>
    <n v="71"/>
    <x v="5"/>
    <x v="1"/>
    <s v="# 009"/>
    <x v="11"/>
    <s v="David Castellanos"/>
    <s v="Fallon Batchelor"/>
    <d v="2021-07-01T00:00:00"/>
    <d v="2022-06-30T00:00:00"/>
    <d v="2021-07-01T00:00:00"/>
    <d v="2021-07-01T00:00:00"/>
    <x v="110"/>
    <x v="24"/>
    <n v="1300"/>
    <n v="1100"/>
    <n v="1100"/>
    <n v="1260"/>
    <n v="1260"/>
    <n v="1260"/>
    <n v="1100"/>
    <n v="1122"/>
    <n v="1145"/>
    <n v="1000"/>
    <n v="999.6"/>
    <n v="1020"/>
    <n v="1041"/>
    <n v="1100.5"/>
    <n v="1300"/>
    <n v="1326"/>
    <n v="1353"/>
    <n v="1300"/>
    <n v="1500"/>
    <n v="1530"/>
    <n v="1561"/>
    <n v="1500"/>
    <n v="0.15384615384615374"/>
    <n v="200"/>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11"/>
    <x v="24"/>
    <n v="1050"/>
    <n v="1100"/>
    <n v="1100"/>
    <n v="1200"/>
    <n v="1200"/>
    <n v="1200"/>
    <n v="1300"/>
    <n v="1326"/>
    <n v="1353"/>
    <n v="1100"/>
    <n v="1390"/>
    <n v="1418"/>
    <n v="1447"/>
    <n v="1300"/>
    <n v="1500"/>
    <n v="1530"/>
    <n v="1561"/>
    <n v="1500"/>
    <n v="1620"/>
    <n v="1653"/>
    <n v="1687"/>
    <n v="1620"/>
    <n v="8.0000000000000071E-2"/>
    <n v="120"/>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12"/>
    <x v="24"/>
    <n v="1650"/>
    <n v="1725"/>
    <n v="1725"/>
    <n v="2050"/>
    <n v="2050"/>
    <n v="2050"/>
    <n v="2020"/>
    <n v="2061"/>
    <n v="2103"/>
    <n v="2150"/>
    <n v="2440"/>
    <n v="2489"/>
    <n v="2539"/>
    <n v="2300"/>
    <n v="2500"/>
    <n v="2550"/>
    <n v="2601"/>
    <n v="2500"/>
    <n v="2940"/>
    <n v="2999"/>
    <n v="3059"/>
    <n v="2940"/>
    <n v="0.17599999999999993"/>
    <n v="440"/>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13"/>
    <x v="24"/>
    <m/>
    <m/>
    <m/>
    <m/>
    <m/>
    <s v="N/A"/>
    <m/>
    <m/>
    <m/>
    <s v="N/A"/>
    <m/>
    <m/>
    <m/>
    <n v="0"/>
    <n v="500"/>
    <n v="510"/>
    <n v="521"/>
    <n v="500"/>
    <n v="600"/>
    <n v="612"/>
    <n v="625"/>
    <n v="600"/>
    <n v="0.19999999999999996"/>
    <n v="100"/>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14"/>
    <x v="25"/>
    <n v="8"/>
    <n v="8"/>
    <n v="8"/>
    <n v="9"/>
    <n v="20"/>
    <n v="20"/>
    <n v="20"/>
    <n v="21"/>
    <n v="22"/>
    <n v="8"/>
    <n v="20"/>
    <n v="21"/>
    <n v="22"/>
    <n v="20"/>
    <n v="25"/>
    <n v="26"/>
    <n v="27"/>
    <n v="25"/>
    <n v="25"/>
    <n v="26"/>
    <n v="27"/>
    <n v="25"/>
    <n v="0"/>
    <n v="0"/>
    <s v="-"/>
    <x v="2"/>
    <s v="VCRAC"/>
    <s v="IQBBB"/>
    <x v="6"/>
    <s v="David Castellanos"/>
    <m/>
    <m/>
    <m/>
    <m/>
    <m/>
    <m/>
    <m/>
    <m/>
    <m/>
    <m/>
    <m/>
    <m/>
    <m/>
    <m/>
    <m/>
    <m/>
    <m/>
    <m/>
    <m/>
    <m/>
    <m/>
    <m/>
    <m/>
    <m/>
    <m/>
    <m/>
    <m/>
    <m/>
    <m/>
    <m/>
    <m/>
    <m/>
    <m/>
    <m/>
    <m/>
    <m/>
  </r>
  <r>
    <n v="71"/>
    <x v="5"/>
    <x v="1"/>
    <s v="# 009"/>
    <x v="11"/>
    <s v="David Castellanos"/>
    <s v="Fallon Batchelor"/>
    <d v="2021-07-01T00:00:00"/>
    <d v="2022-06-30T00:00:00"/>
    <d v="2021-07-01T00:00:00"/>
    <d v="2021-07-01T00:00:00"/>
    <x v="115"/>
    <x v="25"/>
    <n v="10"/>
    <n v="10"/>
    <n v="10"/>
    <n v="10"/>
    <n v="10"/>
    <n v="10"/>
    <n v="10"/>
    <n v="11"/>
    <n v="12"/>
    <n v="10"/>
    <n v="10"/>
    <n v="11"/>
    <n v="12"/>
    <n v="10"/>
    <n v="10"/>
    <n v="11"/>
    <n v="12"/>
    <n v="10"/>
    <n v="11"/>
    <n v="12"/>
    <n v="13"/>
    <n v="11"/>
    <n v="0.10000000000000009"/>
    <n v="1"/>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16"/>
    <x v="25"/>
    <m/>
    <m/>
    <s v="N/A"/>
    <n v="425"/>
    <n v="425"/>
    <n v="425"/>
    <n v="450"/>
    <n v="459"/>
    <n v="469"/>
    <n v="427"/>
    <n v="500"/>
    <n v="510"/>
    <n v="521"/>
    <n v="500"/>
    <n v="500"/>
    <n v="510"/>
    <n v="521"/>
    <n v="500"/>
    <n v="700"/>
    <n v="714"/>
    <n v="729"/>
    <n v="700"/>
    <n v="0.39999999999999991"/>
    <n v="200"/>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17"/>
    <x v="25"/>
    <m/>
    <m/>
    <m/>
    <m/>
    <m/>
    <m/>
    <m/>
    <m/>
    <m/>
    <m/>
    <m/>
    <m/>
    <m/>
    <m/>
    <m/>
    <m/>
    <m/>
    <m/>
    <n v="800"/>
    <n v="816"/>
    <n v="833"/>
    <n v="800"/>
    <s v="-"/>
    <n v="800"/>
    <s v="-"/>
    <x v="2"/>
    <s v="VCRAC"/>
    <s v="IQBBB"/>
    <x v="6"/>
    <s v="David Castellanos"/>
    <m/>
    <m/>
    <m/>
    <m/>
    <m/>
    <m/>
    <m/>
    <m/>
    <m/>
    <m/>
    <m/>
    <m/>
    <m/>
    <m/>
    <m/>
    <m/>
    <m/>
    <m/>
    <m/>
    <m/>
    <m/>
    <m/>
    <m/>
    <m/>
    <m/>
    <m/>
    <m/>
    <m/>
    <m/>
    <m/>
    <m/>
    <m/>
    <m/>
    <m/>
    <m/>
    <m/>
  </r>
  <r>
    <n v="71"/>
    <x v="5"/>
    <x v="1"/>
    <s v="# 009"/>
    <x v="11"/>
    <s v="David Castellanos"/>
    <s v="Fallon Batchelor"/>
    <d v="2021-07-01T00:00:00"/>
    <d v="2022-06-30T00:00:00"/>
    <d v="2021-07-01T00:00:00"/>
    <d v="2021-07-01T00:00:00"/>
    <x v="118"/>
    <x v="25"/>
    <m/>
    <m/>
    <m/>
    <m/>
    <m/>
    <m/>
    <m/>
    <m/>
    <m/>
    <m/>
    <m/>
    <m/>
    <m/>
    <m/>
    <m/>
    <m/>
    <m/>
    <m/>
    <n v="900"/>
    <n v="918"/>
    <n v="937"/>
    <n v="900"/>
    <s v="-"/>
    <n v="900"/>
    <s v="-"/>
    <x v="2"/>
    <s v="VCRAC"/>
    <s v="IQBBB"/>
    <x v="6"/>
    <s v="David Castellanos"/>
    <m/>
    <m/>
    <m/>
    <m/>
    <m/>
    <m/>
    <m/>
    <m/>
    <m/>
    <m/>
    <m/>
    <m/>
    <m/>
    <m/>
    <m/>
    <m/>
    <m/>
    <m/>
    <m/>
    <m/>
    <m/>
    <m/>
    <m/>
    <m/>
    <m/>
    <m/>
    <m/>
    <m/>
    <m/>
    <m/>
    <m/>
    <m/>
    <m/>
    <m/>
    <m/>
    <m/>
  </r>
  <r>
    <n v="71"/>
    <x v="5"/>
    <x v="1"/>
    <s v="# 009"/>
    <x v="11"/>
    <s v="David Castellanos"/>
    <s v="Fallon Batchelor"/>
    <d v="2021-07-01T00:00:00"/>
    <d v="2022-06-30T00:00:00"/>
    <d v="2021-07-01T00:00:00"/>
    <d v="2021-07-01T00:00:00"/>
    <x v="119"/>
    <x v="26"/>
    <m/>
    <m/>
    <s v="N/A"/>
    <s v="N/A"/>
    <s v="N/A"/>
    <s v="N/A"/>
    <n v="1300"/>
    <n v="1326"/>
    <n v="1353"/>
    <n v="0"/>
    <n v="1400"/>
    <n v="1428"/>
    <n v="1457"/>
    <n v="2000"/>
    <n v="2000"/>
    <n v="2040"/>
    <n v="2081"/>
    <n v="2000"/>
    <n v="2000"/>
    <n v="2000"/>
    <n v="2000"/>
    <n v="2000"/>
    <n v="0"/>
    <n v="0"/>
    <s v="-"/>
    <x v="2"/>
    <s v="VCRAC"/>
    <s v="IQBBB"/>
    <x v="6"/>
    <s v="David Castellanos"/>
    <m/>
    <m/>
    <m/>
    <m/>
    <m/>
    <m/>
    <m/>
    <m/>
    <m/>
    <m/>
    <m/>
    <m/>
    <m/>
    <m/>
    <m/>
    <m/>
    <m/>
    <m/>
    <m/>
    <m/>
    <m/>
    <m/>
    <m/>
    <m/>
    <m/>
    <m/>
    <m/>
    <m/>
    <m/>
    <m/>
    <m/>
    <m/>
    <m/>
    <m/>
    <m/>
    <m/>
  </r>
  <r>
    <n v="71"/>
    <x v="5"/>
    <x v="1"/>
    <s v="# 009"/>
    <x v="11"/>
    <s v="David Castellanos"/>
    <s v="Fallon Batchelor"/>
    <d v="2021-07-01T00:00:00"/>
    <d v="2022-06-30T00:00:00"/>
    <d v="2021-07-01T00:00:00"/>
    <d v="2021-07-01T00:00:00"/>
    <x v="120"/>
    <x v="25"/>
    <m/>
    <m/>
    <s v="N/A"/>
    <s v="N/A"/>
    <s v="N/A"/>
    <s v="N/A"/>
    <n v="315"/>
    <n v="322"/>
    <n v="329"/>
    <n v="0"/>
    <n v="320"/>
    <n v="327"/>
    <n v="334"/>
    <n v="375"/>
    <n v="375"/>
    <n v="383"/>
    <n v="391"/>
    <n v="375"/>
    <n v="500"/>
    <n v="510"/>
    <n v="521"/>
    <n v="500"/>
    <n v="0.33333333333333326"/>
    <n v="125"/>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21"/>
    <x v="25"/>
    <m/>
    <m/>
    <s v="N/A"/>
    <s v="N/A"/>
    <s v="N/A"/>
    <s v="N/A"/>
    <n v="1835"/>
    <n v="1872"/>
    <n v="1910"/>
    <n v="0"/>
    <n v="1860"/>
    <n v="1898"/>
    <n v="1936"/>
    <n v="2055"/>
    <n v="2055"/>
    <n v="2097"/>
    <n v="2139"/>
    <n v="2055"/>
    <n v="2055"/>
    <n v="2097"/>
    <n v="2139"/>
    <n v="2055"/>
    <n v="0"/>
    <n v="0"/>
    <s v="-"/>
    <x v="2"/>
    <s v="VCRAC"/>
    <s v="IQBBB"/>
    <x v="6"/>
    <s v="David Castellanos"/>
    <m/>
    <m/>
    <m/>
    <m/>
    <m/>
    <m/>
    <m/>
    <m/>
    <m/>
    <m/>
    <m/>
    <m/>
    <m/>
    <m/>
    <m/>
    <m/>
    <m/>
    <m/>
    <m/>
    <m/>
    <m/>
    <m/>
    <m/>
    <m/>
    <m/>
    <m/>
    <m/>
    <m/>
    <m/>
    <m/>
    <m/>
    <m/>
    <m/>
    <m/>
    <m/>
    <m/>
  </r>
  <r>
    <n v="71"/>
    <x v="5"/>
    <x v="1"/>
    <s v="# 009"/>
    <x v="11"/>
    <s v="David Castellanos"/>
    <s v="Fallon Batchelor"/>
    <d v="2021-07-01T00:00:00"/>
    <d v="2022-06-30T00:00:00"/>
    <d v="2021-07-01T00:00:00"/>
    <d v="2021-07-01T00:00:00"/>
    <x v="122"/>
    <x v="26"/>
    <m/>
    <m/>
    <s v="N/A"/>
    <s v="N/A"/>
    <s v="N/A"/>
    <s v="N/A"/>
    <n v="44"/>
    <n v="45"/>
    <n v="46.6"/>
    <n v="36"/>
    <n v="36"/>
    <n v="37"/>
    <n v="38"/>
    <n v="20"/>
    <n v="20"/>
    <n v="21"/>
    <n v="22"/>
    <n v="20"/>
    <n v="23"/>
    <n v="24"/>
    <n v="25"/>
    <n v="23"/>
    <n v="0.14999999999999991"/>
    <n v="3"/>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23"/>
    <x v="25"/>
    <n v="10"/>
    <n v="10"/>
    <n v="10"/>
    <n v="14"/>
    <s v="N/A"/>
    <s v="N/A"/>
    <n v="126"/>
    <n v="129"/>
    <n v="132"/>
    <n v="150"/>
    <n v="150"/>
    <n v="153"/>
    <n v="157"/>
    <n v="150"/>
    <n v="200"/>
    <n v="204"/>
    <n v="209"/>
    <n v="200"/>
    <n v="215"/>
    <n v="220"/>
    <n v="225"/>
    <n v="215"/>
    <n v="7.4999999999999956E-2"/>
    <n v="15"/>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24"/>
    <x v="25"/>
    <n v="10"/>
    <n v="10"/>
    <n v="10"/>
    <n v="14"/>
    <s v="N/A"/>
    <s v="N/A"/>
    <n v="202"/>
    <n v="207"/>
    <n v="212"/>
    <n v="225"/>
    <n v="225"/>
    <n v="235"/>
    <n v="240"/>
    <n v="225"/>
    <n v="250"/>
    <n v="255"/>
    <n v="261"/>
    <n v="250"/>
    <n v="270"/>
    <n v="276"/>
    <n v="282"/>
    <n v="270"/>
    <n v="8.0000000000000071E-2"/>
    <n v="20"/>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25"/>
    <x v="25"/>
    <n v="10"/>
    <n v="10"/>
    <n v="10"/>
    <n v="14"/>
    <s v="N/A"/>
    <s v="N/A"/>
    <n v="99"/>
    <n v="101"/>
    <n v="104"/>
    <n v="75"/>
    <n v="75"/>
    <n v="77"/>
    <n v="79"/>
    <n v="75"/>
    <n v="100"/>
    <n v="102"/>
    <n v="105"/>
    <n v="100"/>
    <n v="110"/>
    <n v="113"/>
    <n v="116"/>
    <n v="110"/>
    <n v="0.10000000000000009"/>
    <n v="10"/>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26"/>
    <x v="25"/>
    <m/>
    <m/>
    <m/>
    <m/>
    <m/>
    <m/>
    <m/>
    <m/>
    <m/>
    <m/>
    <n v="1000"/>
    <n v="1020"/>
    <n v="1041"/>
    <n v="1000"/>
    <n v="1000"/>
    <n v="1020"/>
    <n v="1041"/>
    <n v="1000"/>
    <n v="1010"/>
    <n v="1031"/>
    <n v="1052"/>
    <n v="1010"/>
    <n v="1.0000000000000009E-2"/>
    <n v="10"/>
    <s v="-"/>
    <x v="1"/>
    <s v="VCRAC"/>
    <s v="IQBBB"/>
    <x v="6"/>
    <s v="David Castellanos"/>
    <m/>
    <m/>
    <m/>
    <m/>
    <m/>
    <m/>
    <m/>
    <m/>
    <m/>
    <m/>
    <m/>
    <m/>
    <m/>
    <m/>
    <m/>
    <m/>
    <m/>
    <m/>
    <m/>
    <m/>
    <m/>
    <m/>
    <m/>
    <m/>
    <m/>
    <m/>
    <m/>
    <m/>
    <m/>
    <m/>
    <m/>
    <m/>
    <m/>
    <m/>
    <m/>
    <m/>
  </r>
  <r>
    <n v="71"/>
    <x v="5"/>
    <x v="1"/>
    <s v="# 009"/>
    <x v="11"/>
    <s v="David Castellanos"/>
    <s v="Fallon Batchelor"/>
    <d v="2021-07-01T00:00:00"/>
    <d v="2022-06-30T00:00:00"/>
    <d v="2021-07-01T00:00:00"/>
    <d v="2021-07-01T00:00:00"/>
    <x v="127"/>
    <x v="25"/>
    <m/>
    <m/>
    <m/>
    <m/>
    <m/>
    <m/>
    <m/>
    <m/>
    <m/>
    <m/>
    <n v="200"/>
    <n v="204"/>
    <n v="209"/>
    <n v="200"/>
    <n v="225"/>
    <n v="230"/>
    <n v="235"/>
    <n v="225"/>
    <n v="235"/>
    <n v="240"/>
    <n v="245"/>
    <n v="235"/>
    <n v="4.4444444444444509E-2"/>
    <n v="10"/>
    <s v="-"/>
    <x v="1"/>
    <s v="VCRAC"/>
    <s v="IQBBB"/>
    <x v="6"/>
    <s v="David Castellanos"/>
    <m/>
    <m/>
    <m/>
    <m/>
    <m/>
    <m/>
    <m/>
    <m/>
    <m/>
    <m/>
    <m/>
    <m/>
    <m/>
    <m/>
    <m/>
    <m/>
    <m/>
    <m/>
    <m/>
    <m/>
    <m/>
    <m/>
    <m/>
    <m/>
    <m/>
    <m/>
    <m/>
    <m/>
    <m/>
    <m/>
    <m/>
    <m/>
    <m/>
    <m/>
    <m/>
    <m/>
  </r>
  <r>
    <n v="71"/>
    <x v="5"/>
    <x v="1"/>
    <s v="# 009"/>
    <x v="11"/>
    <s v="David Castellanos"/>
    <s v="Fallon Batchelor"/>
    <d v="2021-07-01T00:00:00"/>
    <d v="2022-06-30T00:00:00"/>
    <d v="2021-07-01T00:00:00"/>
    <d v="2021-07-01T00:00:00"/>
    <x v="128"/>
    <x v="25"/>
    <m/>
    <m/>
    <m/>
    <m/>
    <m/>
    <m/>
    <m/>
    <m/>
    <m/>
    <m/>
    <n v="150"/>
    <n v="153"/>
    <n v="157"/>
    <n v="150"/>
    <n v="175"/>
    <n v="179"/>
    <n v="183"/>
    <n v="175"/>
    <n v="185"/>
    <n v="189"/>
    <n v="193"/>
    <n v="185"/>
    <n v="5.7142857142857162E-2"/>
    <n v="10"/>
    <s v="-"/>
    <x v="6"/>
    <s v="VCRAC"/>
    <s v="IQBBB"/>
    <x v="6"/>
    <s v="David Castellanos"/>
    <m/>
    <m/>
    <m/>
    <m/>
    <m/>
    <m/>
    <m/>
    <m/>
    <m/>
    <m/>
    <m/>
    <m/>
    <m/>
    <m/>
    <m/>
    <m/>
    <m/>
    <m/>
    <m/>
    <m/>
    <m/>
    <m/>
    <m/>
    <m/>
    <m/>
    <m/>
    <m/>
    <m/>
    <m/>
    <m/>
    <m/>
    <m/>
    <m/>
    <m/>
    <m/>
    <m/>
  </r>
  <r>
    <n v="71"/>
    <x v="5"/>
    <x v="1"/>
    <s v="# 009"/>
    <x v="11"/>
    <s v="David Castellanos"/>
    <s v="Fallon Batchelor"/>
    <d v="2021-07-01T00:00:00"/>
    <d v="2022-06-30T00:00:00"/>
    <d v="2021-07-01T00:00:00"/>
    <d v="2021-07-01T00:00:00"/>
    <x v="129"/>
    <x v="25"/>
    <m/>
    <m/>
    <m/>
    <m/>
    <m/>
    <m/>
    <m/>
    <m/>
    <m/>
    <m/>
    <n v="75"/>
    <n v="77"/>
    <n v="79"/>
    <n v="75"/>
    <n v="75"/>
    <n v="77"/>
    <n v="79"/>
    <n v="75"/>
    <n v="75"/>
    <n v="77"/>
    <n v="79"/>
    <n v="75"/>
    <n v="0"/>
    <n v="0"/>
    <s v="-"/>
    <x v="2"/>
    <s v="VCRAC"/>
    <s v="IQBBB"/>
    <x v="6"/>
    <s v="David Castellanos"/>
    <m/>
    <m/>
    <m/>
    <m/>
    <m/>
    <m/>
    <m/>
    <m/>
    <m/>
    <m/>
    <m/>
    <m/>
    <m/>
    <m/>
    <m/>
    <m/>
    <m/>
    <m/>
    <m/>
    <m/>
    <m/>
    <m/>
    <m/>
    <m/>
    <m/>
    <m/>
    <m/>
    <m/>
    <m/>
    <m/>
    <m/>
    <m/>
    <m/>
    <m/>
    <m/>
    <m/>
  </r>
  <r>
    <n v="71"/>
    <x v="5"/>
    <x v="1"/>
    <s v="# 009"/>
    <x v="11"/>
    <s v="David Castellanos"/>
    <s v="Fallon Batchelor"/>
    <d v="2021-07-01T00:00:00"/>
    <d v="2022-06-30T00:00:00"/>
    <d v="2021-07-01T00:00:00"/>
    <d v="2021-07-01T00:00:00"/>
    <x v="130"/>
    <x v="25"/>
    <m/>
    <m/>
    <m/>
    <m/>
    <m/>
    <m/>
    <m/>
    <m/>
    <m/>
    <m/>
    <n v="200"/>
    <n v="204"/>
    <n v="209"/>
    <n v="200"/>
    <n v="250"/>
    <n v="255"/>
    <n v="261"/>
    <n v="250"/>
    <n v="265"/>
    <n v="271"/>
    <n v="277"/>
    <n v="265"/>
    <n v="6.0000000000000053E-2"/>
    <n v="15"/>
    <s v="-"/>
    <x v="6"/>
    <s v="VCRAC"/>
    <s v="IQBBB"/>
    <x v="6"/>
    <s v="David Castellanos"/>
    <m/>
    <m/>
    <m/>
    <m/>
    <m/>
    <m/>
    <m/>
    <m/>
    <m/>
    <m/>
    <m/>
    <m/>
    <m/>
    <m/>
    <m/>
    <m/>
    <m/>
    <m/>
    <m/>
    <m/>
    <m/>
    <m/>
    <m/>
    <m/>
    <m/>
    <m/>
    <m/>
    <m/>
    <m/>
    <m/>
    <m/>
    <m/>
    <m/>
    <m/>
    <m/>
    <m/>
  </r>
  <r>
    <n v="71"/>
    <x v="5"/>
    <x v="1"/>
    <s v="# 009"/>
    <x v="11"/>
    <s v="David Castellanos"/>
    <s v="Fallon Batchelor"/>
    <d v="2021-07-01T00:00:00"/>
    <d v="2022-06-30T00:00:00"/>
    <d v="2021-07-01T00:00:00"/>
    <d v="2021-07-01T00:00:00"/>
    <x v="131"/>
    <x v="25"/>
    <n v="10"/>
    <n v="10"/>
    <n v="10"/>
    <n v="14"/>
    <n v="14"/>
    <n v="14"/>
    <n v="12"/>
    <n v="13"/>
    <n v="14"/>
    <n v="10"/>
    <n v="10"/>
    <n v="11"/>
    <n v="12"/>
    <n v="10"/>
    <n v="10"/>
    <n v="11"/>
    <n v="12"/>
    <n v="10"/>
    <n v="10"/>
    <n v="11"/>
    <n v="12"/>
    <n v="10"/>
    <n v="0"/>
    <n v="0"/>
    <s v="-"/>
    <x v="2"/>
    <s v="VCRAC"/>
    <s v="IQBBB"/>
    <x v="6"/>
    <s v="David Castellanos"/>
    <m/>
    <m/>
    <m/>
    <m/>
    <m/>
    <m/>
    <m/>
    <m/>
    <m/>
    <m/>
    <m/>
    <m/>
    <m/>
    <m/>
    <m/>
    <m/>
    <m/>
    <m/>
    <m/>
    <m/>
    <m/>
    <m/>
    <m/>
    <m/>
    <m/>
    <m/>
    <m/>
    <m/>
    <m/>
    <m/>
    <m/>
    <m/>
    <m/>
    <m/>
    <m/>
    <m/>
  </r>
  <r>
    <n v="71"/>
    <x v="5"/>
    <x v="1"/>
    <s v="# 009"/>
    <x v="11"/>
    <s v="David Castellanos"/>
    <s v="Fallon Batchelor"/>
    <d v="2021-07-01T00:00:00"/>
    <d v="2022-06-30T00:00:00"/>
    <d v="2021-07-01T00:00:00"/>
    <d v="2021-07-01T00:00:00"/>
    <x v="132"/>
    <x v="25"/>
    <n v="4"/>
    <n v="4"/>
    <n v="4"/>
    <n v="5"/>
    <n v="5"/>
    <n v="5"/>
    <n v="4"/>
    <n v="5"/>
    <n v="6"/>
    <n v="4"/>
    <n v="4"/>
    <n v="5"/>
    <n v="6"/>
    <n v="6"/>
    <n v="6"/>
    <n v="7"/>
    <n v="8"/>
    <n v="6"/>
    <n v="7"/>
    <n v="8"/>
    <n v="9"/>
    <n v="7"/>
    <n v="0.16666666666666674"/>
    <n v="1"/>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33"/>
    <x v="1"/>
    <n v="80"/>
    <n v="80"/>
    <n v="80"/>
    <n v="78"/>
    <n v="78"/>
    <n v="78"/>
    <n v="100"/>
    <n v="102"/>
    <n v="104"/>
    <n v="80"/>
    <n v="100"/>
    <n v="102"/>
    <n v="104"/>
    <n v="100"/>
    <n v="100"/>
    <n v="102"/>
    <n v="104"/>
    <n v="100"/>
    <n v="100"/>
    <n v="102"/>
    <n v="104"/>
    <n v="100"/>
    <n v="0"/>
    <n v="0"/>
    <s v="-"/>
    <x v="2"/>
    <s v="VCRAC"/>
    <s v="IQBBB"/>
    <x v="6"/>
    <s v="David Castellanos"/>
    <m/>
    <m/>
    <m/>
    <m/>
    <m/>
    <m/>
    <m/>
    <m/>
    <m/>
    <m/>
    <m/>
    <m/>
    <m/>
    <m/>
    <m/>
    <m/>
    <m/>
    <m/>
    <m/>
    <m/>
    <m/>
    <m/>
    <m/>
    <m/>
    <m/>
    <m/>
    <m/>
    <m/>
    <m/>
    <m/>
    <m/>
    <m/>
    <m/>
    <m/>
    <m/>
    <m/>
  </r>
  <r>
    <n v="71"/>
    <x v="5"/>
    <x v="1"/>
    <s v="# 009"/>
    <x v="11"/>
    <s v="David Castellanos"/>
    <s v="Fallon Batchelor"/>
    <d v="2021-07-01T00:00:00"/>
    <d v="2022-06-30T00:00:00"/>
    <d v="2021-07-01T00:00:00"/>
    <d v="2021-07-01T00:00:00"/>
    <x v="134"/>
    <x v="25"/>
    <n v="33"/>
    <n v="33"/>
    <s v="N/A"/>
    <n v="35"/>
    <n v="35"/>
    <n v="35"/>
    <n v="40"/>
    <n v="41"/>
    <n v="42"/>
    <n v="33"/>
    <n v="40"/>
    <n v="41"/>
    <n v="42"/>
    <n v="40"/>
    <n v="40"/>
    <n v="41"/>
    <n v="42"/>
    <n v="40"/>
    <n v="50"/>
    <n v="51"/>
    <n v="53"/>
    <n v="50"/>
    <n v="0.25"/>
    <n v="10"/>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35"/>
    <x v="25"/>
    <n v="33"/>
    <n v="33"/>
    <s v="N/A"/>
    <n v="25"/>
    <n v="25"/>
    <n v="25"/>
    <n v="25"/>
    <n v="26"/>
    <n v="27"/>
    <n v="33"/>
    <n v="25"/>
    <n v="26"/>
    <n v="27"/>
    <n v="25"/>
    <n v="25"/>
    <n v="26"/>
    <n v="27"/>
    <n v="25"/>
    <n v="38"/>
    <n v="39"/>
    <n v="40"/>
    <n v="38"/>
    <n v="0.52"/>
    <n v="13"/>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36"/>
    <x v="25"/>
    <s v="new"/>
    <n v="38.9"/>
    <n v="38.9"/>
    <s v="N/A"/>
    <s v="N/A"/>
    <s v="N/A"/>
    <n v="1200"/>
    <n v="1224"/>
    <n v="1249"/>
    <n v="38.9"/>
    <n v="1000"/>
    <n v="1020"/>
    <n v="1041"/>
    <n v="1000"/>
    <n v="1500"/>
    <n v="1530"/>
    <n v="1561"/>
    <n v="1500"/>
    <n v="1500"/>
    <n v="1530"/>
    <n v="1561"/>
    <n v="1500"/>
    <n v="0"/>
    <n v="0"/>
    <s v="-"/>
    <x v="2"/>
    <s v="VCRAC"/>
    <s v="IQBBB"/>
    <x v="6"/>
    <s v="David Castellanos"/>
    <m/>
    <m/>
    <m/>
    <m/>
    <m/>
    <m/>
    <m/>
    <m/>
    <m/>
    <m/>
    <m/>
    <m/>
    <m/>
    <m/>
    <m/>
    <m/>
    <m/>
    <m/>
    <m/>
    <m/>
    <m/>
    <m/>
    <m/>
    <m/>
    <m/>
    <m/>
    <m/>
    <m/>
    <m/>
    <m/>
    <m/>
    <m/>
    <m/>
    <m/>
    <m/>
    <m/>
  </r>
  <r>
    <n v="71"/>
    <x v="5"/>
    <x v="1"/>
    <s v="# 009"/>
    <x v="11"/>
    <s v="David Castellanos"/>
    <s v="Fallon Batchelor"/>
    <d v="2021-07-01T00:00:00"/>
    <d v="2022-06-30T00:00:00"/>
    <d v="2021-07-01T00:00:00"/>
    <d v="2021-07-01T00:00:00"/>
    <x v="137"/>
    <x v="25"/>
    <m/>
    <m/>
    <m/>
    <m/>
    <m/>
    <m/>
    <m/>
    <m/>
    <m/>
    <m/>
    <n v="80"/>
    <n v="82"/>
    <n v="84"/>
    <n v="80"/>
    <n v="150"/>
    <n v="153"/>
    <n v="157"/>
    <n v="150"/>
    <s v="Discontinued"/>
    <s v="Discontinued"/>
    <s v="Discontinued"/>
    <s v="Discontinued"/>
    <s v="-"/>
    <n v="0"/>
    <s v="Discontinued"/>
    <x v="5"/>
    <s v="VCRAC"/>
    <s v="IQBBB"/>
    <x v="6"/>
    <s v="David Castellanos"/>
    <m/>
    <m/>
    <m/>
    <m/>
    <m/>
    <m/>
    <m/>
    <m/>
    <m/>
    <m/>
    <m/>
    <m/>
    <m/>
    <m/>
    <m/>
    <m/>
    <m/>
    <m/>
    <m/>
    <m/>
    <m/>
    <m/>
    <m/>
    <m/>
    <m/>
    <m/>
    <m/>
    <m/>
    <m/>
    <m/>
    <m/>
    <m/>
    <m/>
    <m/>
    <m/>
    <m/>
  </r>
  <r>
    <n v="71"/>
    <x v="5"/>
    <x v="1"/>
    <s v="# 009"/>
    <x v="11"/>
    <s v="David Castellanos"/>
    <s v="Fallon Batchelor"/>
    <d v="2021-07-01T00:00:00"/>
    <d v="2022-06-30T00:00:00"/>
    <d v="2021-07-01T00:00:00"/>
    <d v="2021-07-01T00:00:00"/>
    <x v="138"/>
    <x v="25"/>
    <m/>
    <m/>
    <m/>
    <m/>
    <m/>
    <m/>
    <m/>
    <m/>
    <m/>
    <m/>
    <n v="26"/>
    <n v="27"/>
    <n v="28"/>
    <n v="25"/>
    <n v="20"/>
    <n v="21"/>
    <n v="22"/>
    <n v="20"/>
    <s v="Discontinued"/>
    <s v="Discontinued"/>
    <s v="Discontinued"/>
    <s v="Discontinued"/>
    <s v="-"/>
    <n v="0"/>
    <s v="Discontinued"/>
    <x v="5"/>
    <s v="VCRAC"/>
    <s v="IQBBB"/>
    <x v="6"/>
    <s v="David Castellanos"/>
    <m/>
    <m/>
    <m/>
    <m/>
    <m/>
    <m/>
    <m/>
    <m/>
    <m/>
    <m/>
    <m/>
    <m/>
    <m/>
    <m/>
    <m/>
    <m/>
    <m/>
    <m/>
    <m/>
    <m/>
    <m/>
    <m/>
    <m/>
    <m/>
    <m/>
    <m/>
    <m/>
    <m/>
    <m/>
    <m/>
    <m/>
    <m/>
    <m/>
    <m/>
    <m/>
    <m/>
  </r>
  <r>
    <n v="71"/>
    <x v="5"/>
    <x v="1"/>
    <s v="# 009"/>
    <x v="11"/>
    <s v="David Castellanos"/>
    <s v="Fallon Batchelor"/>
    <d v="2021-07-01T00:00:00"/>
    <d v="2022-06-30T00:00:00"/>
    <d v="2021-07-01T00:00:00"/>
    <d v="2021-07-01T00:00:00"/>
    <x v="139"/>
    <x v="25"/>
    <s v="new"/>
    <n v="3.8"/>
    <n v="3.8"/>
    <n v="2"/>
    <n v="2"/>
    <n v="2"/>
    <n v="1.5"/>
    <n v="1.6"/>
    <n v="1.7"/>
    <n v="3.8"/>
    <n v="1"/>
    <n v="1.1000000000000001"/>
    <n v="1.2"/>
    <n v="1"/>
    <n v="1"/>
    <n v="1.1000000000000001"/>
    <n v="1.2"/>
    <n v="1"/>
    <s v="Discontinued"/>
    <s v="Discontinued"/>
    <s v="Discontinued"/>
    <s v="Discontinued"/>
    <s v="-"/>
    <n v="0"/>
    <s v="Discontinued"/>
    <x v="5"/>
    <s v="VCRAC"/>
    <s v="IQBBB"/>
    <x v="6"/>
    <s v="David Castellanos"/>
    <m/>
    <m/>
    <m/>
    <m/>
    <m/>
    <m/>
    <m/>
    <m/>
    <m/>
    <m/>
    <m/>
    <m/>
    <m/>
    <m/>
    <m/>
    <m/>
    <m/>
    <m/>
    <m/>
    <m/>
    <m/>
    <m/>
    <m/>
    <m/>
    <m/>
    <m/>
    <m/>
    <m/>
    <m/>
    <m/>
    <m/>
    <m/>
    <m/>
    <m/>
    <m/>
    <m/>
  </r>
  <r>
    <n v="71"/>
    <x v="5"/>
    <x v="1"/>
    <s v="# 009"/>
    <x v="11"/>
    <s v="David Castellanos"/>
    <s v="Fallon Batchelor"/>
    <d v="2021-07-01T00:00:00"/>
    <d v="2022-06-30T00:00:00"/>
    <d v="2021-07-01T00:00:00"/>
    <d v="2021-07-01T00:00:00"/>
    <x v="140"/>
    <x v="24"/>
    <m/>
    <m/>
    <m/>
    <m/>
    <m/>
    <m/>
    <m/>
    <m/>
    <m/>
    <m/>
    <n v="50"/>
    <n v="51"/>
    <n v="53"/>
    <n v="50"/>
    <n v="80"/>
    <n v="82"/>
    <n v="84"/>
    <n v="80"/>
    <s v="Discontinued"/>
    <s v="Discontinued"/>
    <s v="Discontinued"/>
    <s v="Discontinued"/>
    <s v="-"/>
    <n v="0"/>
    <s v="Discontinued"/>
    <x v="5"/>
    <s v="VCRAC"/>
    <s v="IQBBB"/>
    <x v="6"/>
    <s v="David Castellanos"/>
    <m/>
    <m/>
    <m/>
    <m/>
    <m/>
    <m/>
    <m/>
    <m/>
    <m/>
    <m/>
    <m/>
    <m/>
    <m/>
    <m/>
    <m/>
    <m/>
    <m/>
    <m/>
    <m/>
    <m/>
    <m/>
    <m/>
    <m/>
    <m/>
    <m/>
    <m/>
    <m/>
    <m/>
    <m/>
    <m/>
    <m/>
    <m/>
    <m/>
    <m/>
    <m/>
    <m/>
  </r>
  <r>
    <n v="71"/>
    <x v="5"/>
    <x v="1"/>
    <s v="# 009"/>
    <x v="11"/>
    <s v="David Castellanos"/>
    <s v="Fallon Batchelor"/>
    <d v="2021-07-01T00:00:00"/>
    <d v="2022-06-30T00:00:00"/>
    <d v="2021-07-01T00:00:00"/>
    <d v="2021-07-01T00:00:00"/>
    <x v="141"/>
    <x v="24"/>
    <m/>
    <m/>
    <m/>
    <m/>
    <m/>
    <m/>
    <m/>
    <m/>
    <m/>
    <m/>
    <n v="100"/>
    <n v="102"/>
    <n v="105"/>
    <n v="150"/>
    <n v="160"/>
    <n v="164"/>
    <n v="168"/>
    <n v="160"/>
    <s v="Discontinued"/>
    <s v="Discontinued"/>
    <s v="Discontinued"/>
    <s v="Discontinued"/>
    <s v="-"/>
    <n v="0"/>
    <s v="Discontinued"/>
    <x v="5"/>
    <s v="VCRAC"/>
    <s v="IQBBB"/>
    <x v="6"/>
    <s v="David Castellanos"/>
    <m/>
    <m/>
    <m/>
    <m/>
    <m/>
    <m/>
    <m/>
    <m/>
    <m/>
    <m/>
    <m/>
    <m/>
    <m/>
    <m/>
    <m/>
    <m/>
    <m/>
    <m/>
    <m/>
    <m/>
    <m/>
    <m/>
    <m/>
    <m/>
    <m/>
    <m/>
    <m/>
    <m/>
    <m/>
    <m/>
    <m/>
    <m/>
    <m/>
    <m/>
    <m/>
    <m/>
  </r>
  <r>
    <n v="71"/>
    <x v="5"/>
    <x v="1"/>
    <s v="# 009"/>
    <x v="11"/>
    <s v="David Castellanos"/>
    <s v="Fallon Batchelor"/>
    <d v="2021-07-01T00:00:00"/>
    <d v="2022-06-30T00:00:00"/>
    <d v="2021-07-01T00:00:00"/>
    <d v="2021-07-01T00:00:00"/>
    <x v="142"/>
    <x v="24"/>
    <m/>
    <m/>
    <m/>
    <m/>
    <m/>
    <m/>
    <m/>
    <m/>
    <m/>
    <m/>
    <n v="200"/>
    <n v="204"/>
    <n v="209"/>
    <n v="230"/>
    <n v="235"/>
    <n v="240"/>
    <n v="245"/>
    <n v="235"/>
    <s v="Discontinued"/>
    <s v="Discontinued"/>
    <s v="Discontinued"/>
    <s v="Discontinued"/>
    <s v="-"/>
    <n v="0"/>
    <s v="Discontinued"/>
    <x v="5"/>
    <s v="VCRAC"/>
    <s v="IQBBB"/>
    <x v="6"/>
    <s v="David Castellanos"/>
    <m/>
    <m/>
    <m/>
    <m/>
    <m/>
    <m/>
    <m/>
    <m/>
    <m/>
    <m/>
    <m/>
    <m/>
    <m/>
    <m/>
    <m/>
    <m/>
    <m/>
    <m/>
    <m/>
    <m/>
    <m/>
    <m/>
    <m/>
    <m/>
    <m/>
    <m/>
    <m/>
    <m/>
    <m/>
    <m/>
    <m/>
    <m/>
    <m/>
    <m/>
    <m/>
    <m/>
  </r>
  <r>
    <n v="71"/>
    <x v="5"/>
    <x v="1"/>
    <s v="# 009"/>
    <x v="11"/>
    <s v="David Castellanos"/>
    <s v="Fallon Batchelor"/>
    <d v="2021-07-01T00:00:00"/>
    <d v="2022-06-30T00:00:00"/>
    <d v="2021-07-01T00:00:00"/>
    <d v="2021-07-01T00:00:00"/>
    <x v="143"/>
    <x v="24"/>
    <m/>
    <m/>
    <m/>
    <m/>
    <m/>
    <m/>
    <m/>
    <m/>
    <m/>
    <m/>
    <n v="300"/>
    <n v="306"/>
    <n v="313"/>
    <n v="300"/>
    <n v="350"/>
    <n v="357"/>
    <n v="365"/>
    <n v="350"/>
    <s v="Discontinued"/>
    <s v="Discontinued"/>
    <s v="Discontinued"/>
    <s v="Discontinued"/>
    <s v="-"/>
    <n v="0"/>
    <s v="Discontinued"/>
    <x v="5"/>
    <s v="VCRAC"/>
    <s v="IQBBB"/>
    <x v="6"/>
    <s v="David Castellanos"/>
    <m/>
    <m/>
    <m/>
    <m/>
    <m/>
    <m/>
    <m/>
    <m/>
    <m/>
    <m/>
    <m/>
    <m/>
    <m/>
    <m/>
    <m/>
    <m/>
    <m/>
    <m/>
    <m/>
    <m/>
    <m/>
    <m/>
    <m/>
    <m/>
    <m/>
    <m/>
    <m/>
    <m/>
    <m/>
    <m/>
    <m/>
    <m/>
    <m/>
    <m/>
    <m/>
    <m/>
  </r>
  <r>
    <n v="71"/>
    <x v="5"/>
    <x v="1"/>
    <s v="# 009"/>
    <x v="11"/>
    <s v="David Castellanos"/>
    <s v="Fallon Batchelor"/>
    <d v="2021-07-01T00:00:00"/>
    <d v="2022-06-30T00:00:00"/>
    <d v="2021-07-01T00:00:00"/>
    <d v="2021-07-01T00:00:00"/>
    <x v="144"/>
    <x v="24"/>
    <m/>
    <m/>
    <m/>
    <m/>
    <m/>
    <m/>
    <m/>
    <m/>
    <m/>
    <m/>
    <n v="75"/>
    <n v="77"/>
    <n v="79"/>
    <n v="75"/>
    <n v="125"/>
    <n v="128"/>
    <n v="131"/>
    <n v="125"/>
    <s v="Discontinued"/>
    <s v="Discontinued"/>
    <s v="Discontinued"/>
    <s v="Discontinued"/>
    <s v="-"/>
    <n v="0"/>
    <s v="Discontinued"/>
    <x v="5"/>
    <s v="VCRAC"/>
    <s v="IQBBB"/>
    <x v="6"/>
    <s v="David Castellanos"/>
    <m/>
    <m/>
    <m/>
    <m/>
    <m/>
    <m/>
    <m/>
    <m/>
    <m/>
    <m/>
    <m/>
    <m/>
    <m/>
    <m/>
    <m/>
    <m/>
    <m/>
    <m/>
    <m/>
    <m/>
    <m/>
    <m/>
    <m/>
    <m/>
    <m/>
    <m/>
    <m/>
    <m/>
    <m/>
    <m/>
    <m/>
    <m/>
    <m/>
    <m/>
    <m/>
    <m/>
  </r>
  <r>
    <n v="71"/>
    <x v="5"/>
    <x v="1"/>
    <s v="# 009"/>
    <x v="11"/>
    <s v="David Castellanos"/>
    <s v="Fallon Batchelor"/>
    <d v="2021-07-01T00:00:00"/>
    <d v="2022-06-30T00:00:00"/>
    <d v="2021-07-01T00:00:00"/>
    <d v="2021-07-01T00:00:00"/>
    <x v="145"/>
    <x v="24"/>
    <n v="33"/>
    <n v="33"/>
    <s v="N/A"/>
    <n v="25"/>
    <n v="25"/>
    <m/>
    <m/>
    <m/>
    <m/>
    <m/>
    <m/>
    <m/>
    <m/>
    <n v="1550"/>
    <n v="2000"/>
    <n v="2040"/>
    <n v="2081"/>
    <n v="2000"/>
    <n v="2170"/>
    <n v="2214"/>
    <n v="2259"/>
    <n v="2170"/>
    <n v="8.4999999999999964E-2"/>
    <n v="170"/>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46"/>
    <x v="24"/>
    <m/>
    <m/>
    <m/>
    <m/>
    <m/>
    <m/>
    <m/>
    <m/>
    <m/>
    <m/>
    <m/>
    <m/>
    <m/>
    <m/>
    <m/>
    <m/>
    <m/>
    <m/>
    <n v="2670"/>
    <n v="2724"/>
    <n v="2779"/>
    <n v="2670"/>
    <s v="-"/>
    <n v="2670"/>
    <s v="-"/>
    <x v="2"/>
    <s v="VCRAC"/>
    <s v="IQBBB"/>
    <x v="6"/>
    <s v="David Castellanos"/>
    <m/>
    <m/>
    <m/>
    <m/>
    <m/>
    <m/>
    <m/>
    <m/>
    <m/>
    <m/>
    <m/>
    <m/>
    <m/>
    <m/>
    <m/>
    <m/>
    <m/>
    <m/>
    <m/>
    <m/>
    <m/>
    <m/>
    <m/>
    <m/>
    <m/>
    <m/>
    <m/>
    <m/>
    <m/>
    <m/>
    <m/>
    <m/>
    <m/>
    <m/>
    <m/>
    <m/>
  </r>
  <r>
    <n v="71"/>
    <x v="5"/>
    <x v="1"/>
    <s v="# 009"/>
    <x v="11"/>
    <s v="David Castellanos"/>
    <s v="Fallon Batchelor"/>
    <d v="2021-07-01T00:00:00"/>
    <d v="2022-06-30T00:00:00"/>
    <d v="2021-07-01T00:00:00"/>
    <d v="2021-07-01T00:00:00"/>
    <x v="147"/>
    <x v="24"/>
    <n v="33"/>
    <n v="33"/>
    <s v="N/A"/>
    <n v="25"/>
    <n v="25"/>
    <m/>
    <m/>
    <m/>
    <m/>
    <m/>
    <m/>
    <m/>
    <m/>
    <n v="2400"/>
    <n v="2800"/>
    <n v="2856"/>
    <n v="2914"/>
    <n v="2800"/>
    <n v="2870"/>
    <n v="2928"/>
    <n v="2987"/>
    <n v="2870"/>
    <n v="2.4999999999999911E-2"/>
    <n v="70"/>
    <s v="-"/>
    <x v="1"/>
    <s v="VCRAC"/>
    <s v="IQBBB"/>
    <x v="6"/>
    <s v="David Castellanos"/>
    <m/>
    <m/>
    <m/>
    <m/>
    <m/>
    <m/>
    <m/>
    <m/>
    <m/>
    <m/>
    <m/>
    <m/>
    <m/>
    <m/>
    <m/>
    <m/>
    <m/>
    <m/>
    <m/>
    <m/>
    <m/>
    <m/>
    <m/>
    <m/>
    <m/>
    <m/>
    <m/>
    <m/>
    <m/>
    <m/>
    <m/>
    <m/>
    <m/>
    <m/>
    <m/>
    <m/>
  </r>
  <r>
    <n v="71"/>
    <x v="5"/>
    <x v="1"/>
    <s v="# 009"/>
    <x v="11"/>
    <s v="David Castellanos"/>
    <s v="Fallon Batchelor"/>
    <d v="2021-07-01T00:00:00"/>
    <d v="2022-06-30T00:00:00"/>
    <d v="2021-07-01T00:00:00"/>
    <d v="2021-07-01T00:00:00"/>
    <x v="148"/>
    <x v="24"/>
    <n v="33"/>
    <n v="33"/>
    <s v="N/A"/>
    <n v="25"/>
    <n v="25"/>
    <m/>
    <m/>
    <m/>
    <m/>
    <m/>
    <m/>
    <m/>
    <m/>
    <n v="3200"/>
    <n v="3600"/>
    <n v="3672"/>
    <n v="3746"/>
    <n v="3600"/>
    <n v="3920"/>
    <n v="3999"/>
    <n v="4079"/>
    <n v="3920"/>
    <n v="8.8888888888888795E-2"/>
    <n v="320"/>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49"/>
    <x v="24"/>
    <n v="33"/>
    <n v="33"/>
    <s v="N/A"/>
    <n v="25"/>
    <n v="25"/>
    <m/>
    <m/>
    <m/>
    <m/>
    <m/>
    <m/>
    <m/>
    <m/>
    <n v="3200"/>
    <n v="3600"/>
    <n v="3672"/>
    <n v="3746"/>
    <n v="3600"/>
    <n v="3940"/>
    <n v="4019"/>
    <n v="4100"/>
    <n v="3940"/>
    <n v="9.4444444444444553E-2"/>
    <n v="340"/>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50"/>
    <x v="24"/>
    <n v="33"/>
    <n v="33"/>
    <s v="N/A"/>
    <n v="25"/>
    <n v="25"/>
    <m/>
    <m/>
    <m/>
    <m/>
    <m/>
    <m/>
    <m/>
    <m/>
    <n v="3750"/>
    <n v="4000"/>
    <n v="4080"/>
    <n v="4162"/>
    <n v="4000"/>
    <n v="4210"/>
    <n v="4295"/>
    <n v="4381"/>
    <n v="4210"/>
    <n v="5.2499999999999991E-2"/>
    <n v="210"/>
    <s v="-"/>
    <x v="6"/>
    <s v="VCRAC"/>
    <s v="IQBBB"/>
    <x v="6"/>
    <s v="David Castellanos"/>
    <m/>
    <m/>
    <m/>
    <m/>
    <m/>
    <m/>
    <m/>
    <m/>
    <m/>
    <m/>
    <m/>
    <m/>
    <m/>
    <m/>
    <m/>
    <m/>
    <m/>
    <m/>
    <m/>
    <m/>
    <m/>
    <m/>
    <m/>
    <m/>
    <m/>
    <m/>
    <m/>
    <m/>
    <m/>
    <m/>
    <m/>
    <m/>
    <m/>
    <m/>
    <m/>
    <m/>
  </r>
  <r>
    <n v="71"/>
    <x v="5"/>
    <x v="1"/>
    <s v="# 009"/>
    <x v="11"/>
    <s v="David Castellanos"/>
    <s v="Fallon Batchelor"/>
    <d v="2021-07-01T00:00:00"/>
    <d v="2022-06-30T00:00:00"/>
    <d v="2021-07-01T00:00:00"/>
    <d v="2021-07-01T00:00:00"/>
    <x v="151"/>
    <x v="24"/>
    <n v="33"/>
    <n v="33"/>
    <s v="N/A"/>
    <n v="25"/>
    <n v="25"/>
    <m/>
    <m/>
    <m/>
    <m/>
    <m/>
    <m/>
    <m/>
    <m/>
    <n v="2376"/>
    <n v="2700"/>
    <n v="2754"/>
    <n v="2810"/>
    <n v="2700"/>
    <n v="3260"/>
    <n v="3326"/>
    <n v="3393"/>
    <n v="3260"/>
    <n v="0.20740740740740748"/>
    <n v="560"/>
    <s v="-"/>
    <x v="7"/>
    <s v="VCRAC"/>
    <s v="IQBBB"/>
    <x v="6"/>
    <s v="David Castellanos"/>
    <m/>
    <m/>
    <m/>
    <m/>
    <m/>
    <m/>
    <m/>
    <m/>
    <m/>
    <m/>
    <m/>
    <m/>
    <m/>
    <m/>
    <m/>
    <m/>
    <m/>
    <m/>
    <m/>
    <m/>
    <m/>
    <m/>
    <m/>
    <m/>
    <m/>
    <m/>
    <m/>
    <m/>
    <m/>
    <m/>
    <m/>
    <m/>
    <m/>
    <m/>
    <m/>
    <m/>
  </r>
  <r>
    <n v="71"/>
    <x v="5"/>
    <x v="1"/>
    <s v="# 009"/>
    <x v="11"/>
    <s v="David Castellanos"/>
    <s v="Fallon Batchelor"/>
    <d v="2021-07-01T00:00:00"/>
    <d v="2022-06-30T00:00:00"/>
    <d v="2021-07-01T00:00:00"/>
    <d v="2021-07-01T00:00:00"/>
    <x v="152"/>
    <x v="25"/>
    <m/>
    <m/>
    <m/>
    <m/>
    <m/>
    <m/>
    <m/>
    <m/>
    <m/>
    <m/>
    <n v="6300"/>
    <n v="6426"/>
    <n v="6555"/>
    <n v="6300"/>
    <n v="6300"/>
    <n v="6426"/>
    <n v="6555"/>
    <n v="6300"/>
    <n v="6300"/>
    <n v="6426"/>
    <n v="6555"/>
    <n v="6300"/>
    <n v="0"/>
    <n v="0"/>
    <s v="-"/>
    <x v="2"/>
    <s v="VCRAC"/>
    <s v="IQBBB"/>
    <x v="6"/>
    <s v="David Castellanos"/>
    <m/>
    <m/>
    <m/>
    <m/>
    <m/>
    <m/>
    <m/>
    <m/>
    <m/>
    <m/>
    <m/>
    <m/>
    <m/>
    <m/>
    <m/>
    <m/>
    <m/>
    <m/>
    <m/>
    <m/>
    <m/>
    <m/>
    <m/>
    <m/>
    <m/>
    <m/>
    <m/>
    <m/>
    <m/>
    <m/>
    <m/>
    <m/>
    <m/>
    <m/>
    <m/>
    <m/>
  </r>
  <r>
    <n v="71"/>
    <x v="5"/>
    <x v="1"/>
    <s v="# 009"/>
    <x v="11"/>
    <s v="David Castellanos"/>
    <s v="Fallon Batchelor"/>
    <d v="2021-07-01T00:00:00"/>
    <d v="2022-06-30T00:00:00"/>
    <d v="2021-07-01T00:00:00"/>
    <d v="2021-07-01T00:00:00"/>
    <x v="153"/>
    <x v="24"/>
    <n v="33"/>
    <n v="33"/>
    <s v="N/A"/>
    <n v="25"/>
    <n v="25"/>
    <m/>
    <m/>
    <m/>
    <m/>
    <m/>
    <m/>
    <m/>
    <m/>
    <n v="50"/>
    <n v="200"/>
    <n v="204"/>
    <n v="209"/>
    <n v="200"/>
    <s v="Discontinued"/>
    <s v="Discontinued"/>
    <s v="Discontinued"/>
    <s v="Discontinued"/>
    <s v="-"/>
    <n v="0"/>
    <s v="Discontinued"/>
    <x v="5"/>
    <s v="VCRAC"/>
    <s v="IQBBB"/>
    <x v="6"/>
    <s v="David Castellanos"/>
    <m/>
    <m/>
    <m/>
    <m/>
    <m/>
    <m/>
    <m/>
    <m/>
    <m/>
    <m/>
    <m/>
    <m/>
    <m/>
    <m/>
    <m/>
    <m/>
    <m/>
    <m/>
    <m/>
    <m/>
    <m/>
    <m/>
    <m/>
    <m/>
    <m/>
    <m/>
    <m/>
    <m/>
    <m/>
    <m/>
    <m/>
    <m/>
    <m/>
    <m/>
    <m/>
    <m/>
  </r>
  <r>
    <n v="71"/>
    <x v="5"/>
    <x v="1"/>
    <s v="# 009"/>
    <x v="11"/>
    <s v="David Castellanos"/>
    <s v="Fallon Batchelor"/>
    <d v="2021-07-01T00:00:00"/>
    <d v="2022-06-30T00:00:00"/>
    <d v="2021-07-01T00:00:00"/>
    <d v="2021-07-01T00:00:00"/>
    <x v="154"/>
    <x v="24"/>
    <n v="33"/>
    <n v="33"/>
    <s v="N/A"/>
    <n v="25"/>
    <n v="25"/>
    <m/>
    <m/>
    <m/>
    <m/>
    <m/>
    <m/>
    <m/>
    <m/>
    <n v="120"/>
    <n v="150"/>
    <n v="153"/>
    <n v="157"/>
    <n v="150"/>
    <s v="Discontinued"/>
    <s v="Discontinued"/>
    <s v="Discontinued"/>
    <s v="Discontinued"/>
    <s v="-"/>
    <n v="0"/>
    <s v="Discontinued"/>
    <x v="5"/>
    <s v="VCRAC"/>
    <s v="IQBBB"/>
    <x v="6"/>
    <s v="David Castellanos"/>
    <m/>
    <m/>
    <m/>
    <m/>
    <m/>
    <m/>
    <m/>
    <m/>
    <m/>
    <m/>
    <m/>
    <m/>
    <m/>
    <m/>
    <m/>
    <m/>
    <m/>
    <m/>
    <m/>
    <m/>
    <m/>
    <m/>
    <m/>
    <m/>
    <m/>
    <m/>
    <m/>
    <m/>
    <m/>
    <m/>
    <m/>
    <m/>
    <m/>
    <m/>
    <m/>
    <m/>
  </r>
  <r>
    <n v="71"/>
    <x v="5"/>
    <x v="1"/>
    <s v="# 009"/>
    <x v="11"/>
    <s v="David Castellanos"/>
    <s v="Fallon Batchelor"/>
    <d v="2021-07-01T00:00:00"/>
    <d v="2022-06-30T00:00:00"/>
    <d v="2021-07-01T00:00:00"/>
    <d v="2021-07-01T00:00:00"/>
    <x v="155"/>
    <x v="24"/>
    <n v="33"/>
    <n v="33"/>
    <s v="N/A"/>
    <n v="25"/>
    <n v="25"/>
    <m/>
    <m/>
    <m/>
    <m/>
    <m/>
    <m/>
    <m/>
    <m/>
    <n v="950"/>
    <n v="1000"/>
    <n v="1020"/>
    <n v="1041"/>
    <n v="1000"/>
    <s v="Discontinued"/>
    <s v="Discontinued"/>
    <s v="Discontinued"/>
    <s v="Discontinued"/>
    <s v="-"/>
    <n v="0"/>
    <s v="Discontinued"/>
    <x v="5"/>
    <s v="VCRAC"/>
    <s v="IQBBB"/>
    <x v="6"/>
    <s v="David Castellanos"/>
    <m/>
    <m/>
    <m/>
    <m/>
    <m/>
    <m/>
    <m/>
    <m/>
    <m/>
    <m/>
    <m/>
    <m/>
    <m/>
    <m/>
    <m/>
    <m/>
    <m/>
    <m/>
    <m/>
    <m/>
    <m/>
    <m/>
    <m/>
    <m/>
    <m/>
    <m/>
    <m/>
    <m/>
    <m/>
    <m/>
    <m/>
    <m/>
    <m/>
    <m/>
    <m/>
    <m/>
  </r>
  <r>
    <n v="71"/>
    <x v="5"/>
    <x v="1"/>
    <s v="# 009"/>
    <x v="11"/>
    <s v="David Castellanos"/>
    <s v="Fallon Batchelor"/>
    <d v="2021-07-01T00:00:00"/>
    <d v="2022-06-30T00:00:00"/>
    <d v="2021-07-01T00:00:00"/>
    <d v="2021-07-01T00:00:00"/>
    <x v="156"/>
    <x v="27"/>
    <n v="1700"/>
    <n v="1800"/>
    <s v="N/A"/>
    <s v="N/A"/>
    <s v="N/A"/>
    <s v="N/A"/>
    <n v="375"/>
    <n v="386.25"/>
    <n v="397.84"/>
    <n v="250"/>
    <n v="250"/>
    <n v="257.5"/>
    <n v="265.23"/>
    <n v="250"/>
    <n v="250"/>
    <n v="255"/>
    <n v="261"/>
    <n v="250"/>
    <n v="250"/>
    <n v="255"/>
    <n v="261"/>
    <n v="250"/>
    <n v="0"/>
    <n v="0"/>
    <s v="-"/>
    <x v="2"/>
    <s v="VCRAC"/>
    <s v="IQBBB"/>
    <x v="6"/>
    <s v="David Castellanos"/>
    <m/>
    <m/>
    <m/>
    <m/>
    <m/>
    <m/>
    <m/>
    <m/>
    <m/>
    <m/>
    <m/>
    <m/>
    <m/>
    <m/>
    <m/>
    <m/>
    <m/>
    <m/>
    <m/>
    <m/>
    <m/>
    <m/>
    <m/>
    <m/>
    <m/>
    <m/>
    <m/>
    <m/>
    <m/>
    <m/>
    <m/>
    <m/>
    <m/>
    <m/>
    <m/>
    <m/>
  </r>
  <r>
    <n v="71"/>
    <x v="5"/>
    <x v="1"/>
    <s v="# 009"/>
    <x v="11"/>
    <s v="David Castellanos"/>
    <s v="Fallon Batchelor"/>
    <d v="2021-07-01T00:00:00"/>
    <d v="2022-06-30T00:00:00"/>
    <d v="2021-07-01T00:00:00"/>
    <d v="2021-07-01T00:00:00"/>
    <x v="157"/>
    <x v="27"/>
    <n v="1700"/>
    <n v="1800"/>
    <s v="N/A"/>
    <s v="N/A"/>
    <s v="N/A"/>
    <s v="N/A"/>
    <n v="75"/>
    <n v="77.25"/>
    <n v="79.569999999999993"/>
    <n v="1800"/>
    <n v="85"/>
    <n v="87.55"/>
    <n v="90.18"/>
    <n v="85"/>
    <n v="50"/>
    <n v="51"/>
    <n v="53"/>
    <n v="50"/>
    <n v="50"/>
    <n v="51"/>
    <n v="53"/>
    <n v="50"/>
    <n v="0"/>
    <n v="0"/>
    <s v="-"/>
    <x v="2"/>
    <s v="VCRAC"/>
    <s v="IQBBB"/>
    <x v="6"/>
    <s v="David Castellanos"/>
    <m/>
    <m/>
    <m/>
    <m/>
    <m/>
    <m/>
    <m/>
    <m/>
    <m/>
    <m/>
    <m/>
    <m/>
    <m/>
    <m/>
    <m/>
    <m/>
    <m/>
    <m/>
    <m/>
    <m/>
    <m/>
    <m/>
    <m/>
    <m/>
    <m/>
    <m/>
    <m/>
    <m/>
    <m/>
    <m/>
    <m/>
    <m/>
    <m/>
    <m/>
    <m/>
    <m/>
  </r>
  <r>
    <n v="71"/>
    <x v="5"/>
    <x v="1"/>
    <s v="# 009"/>
    <x v="11"/>
    <s v="David Castellanos"/>
    <s v="Fallon Batchelor"/>
    <d v="2021-07-01T00:00:00"/>
    <d v="2022-06-30T00:00:00"/>
    <d v="2021-07-01T00:00:00"/>
    <d v="2021-07-01T00:00:00"/>
    <x v="158"/>
    <x v="1"/>
    <m/>
    <m/>
    <m/>
    <m/>
    <m/>
    <m/>
    <m/>
    <m/>
    <m/>
    <m/>
    <m/>
    <m/>
    <m/>
    <m/>
    <m/>
    <m/>
    <m/>
    <n v="100"/>
    <n v="100"/>
    <n v="102"/>
    <n v="105"/>
    <n v="100"/>
    <n v="0"/>
    <n v="0"/>
    <s v="-"/>
    <x v="2"/>
    <s v="VCRAC"/>
    <s v="IQBBB"/>
    <x v="6"/>
    <s v="David Castellanos"/>
    <m/>
    <m/>
    <m/>
    <m/>
    <m/>
    <m/>
    <m/>
    <m/>
    <m/>
    <m/>
    <m/>
    <m/>
    <m/>
    <m/>
    <m/>
    <m/>
    <m/>
    <m/>
    <m/>
    <m/>
    <m/>
    <m/>
    <m/>
    <m/>
    <m/>
    <m/>
    <m/>
    <m/>
    <m/>
    <m/>
    <m/>
    <m/>
    <m/>
    <m/>
    <m/>
    <m/>
  </r>
  <r>
    <n v="70"/>
    <x v="5"/>
    <x v="0"/>
    <s v="# 010"/>
    <x v="12"/>
    <s v="David Castellanos"/>
    <s v="Kelly Fuller"/>
    <m/>
    <m/>
    <m/>
    <m/>
    <x v="0"/>
    <x v="0"/>
    <m/>
    <m/>
    <m/>
    <m/>
    <m/>
    <m/>
    <m/>
    <m/>
    <m/>
    <m/>
    <m/>
    <m/>
    <m/>
    <m/>
    <m/>
    <m/>
    <m/>
    <m/>
    <m/>
    <m/>
    <m/>
    <n v="0"/>
    <m/>
    <m/>
    <m/>
    <x v="0"/>
    <m/>
    <m/>
    <x v="0"/>
    <m/>
    <m/>
    <s v="ICR is last year's percentage. Need to include a note regarding the subsidy including Gael and UCRP interest"/>
    <m/>
    <n v="13"/>
    <n v="0.59"/>
    <n v="21"/>
    <m/>
    <m/>
    <n v="256"/>
    <n v="187"/>
    <n v="0.2"/>
    <n v="69"/>
    <s v="High"/>
    <n v="13.8"/>
    <s v="Yes"/>
    <s v="Increase"/>
    <e v="#REF!"/>
    <s v="Flat"/>
    <s v="0% to 12%"/>
    <s v="Flat"/>
    <s v="The rates are decreasing primarily due to increases in prior year surplus"/>
    <s v="decrease"/>
    <s v="no change"/>
    <n v="-13"/>
    <n v="3"/>
    <s v="N/A"/>
    <m/>
    <s v="Kelly Fuller / Chris Jeans / ask Donna Hendrix FY23"/>
    <s v="5/17 - 9:30 - 10:00 am"/>
    <s v="New effort on collections.  Customer base is strong, no change in services provided, 5 month waiting time. Threats are supply supplies, and impossibility of hiring. Considering hiring students instead of full-time staff."/>
    <m/>
    <m/>
    <m/>
    <m/>
    <m/>
    <m/>
  </r>
  <r>
    <n v="70"/>
    <x v="5"/>
    <x v="1"/>
    <s v="# 010"/>
    <x v="12"/>
    <s v="David Castellanos"/>
    <s v="Kelly Fuller"/>
    <d v="2021-07-01T00:00:00"/>
    <d v="2022-06-30T00:00:00"/>
    <d v="2021-07-01T00:00:00"/>
    <d v="2021-07-01T00:00:00"/>
    <x v="159"/>
    <x v="25"/>
    <n v="150"/>
    <n v="100"/>
    <n v="100"/>
    <n v="100"/>
    <n v="100"/>
    <n v="100"/>
    <n v="100"/>
    <n v="103"/>
    <n v="106"/>
    <n v="100"/>
    <n v="105"/>
    <n v="106.05"/>
    <n v="107.11"/>
    <n v="100"/>
    <n v="103"/>
    <n v="104.03"/>
    <n v="105.07"/>
    <n v="100"/>
    <n v="104"/>
    <n v="105.04"/>
    <n v="106.09"/>
    <n v="104"/>
    <n v="4.0000000000000036E-2"/>
    <n v="4"/>
    <s v="-"/>
    <x v="1"/>
    <s v="VCRAC"/>
    <s v="IQBBB"/>
    <x v="6"/>
    <s v="David Castellanos"/>
    <m/>
    <m/>
    <m/>
    <m/>
    <m/>
    <m/>
    <m/>
    <m/>
    <m/>
    <m/>
    <m/>
    <m/>
    <m/>
    <m/>
    <m/>
    <m/>
    <m/>
    <m/>
    <m/>
    <m/>
    <m/>
    <m/>
    <m/>
    <m/>
    <m/>
    <m/>
    <m/>
    <m/>
    <m/>
    <m/>
    <m/>
    <m/>
    <m/>
    <m/>
    <m/>
    <m/>
  </r>
  <r>
    <n v="70"/>
    <x v="5"/>
    <x v="1"/>
    <s v="# 010"/>
    <x v="12"/>
    <s v="David Castellanos"/>
    <s v="Kelly Fuller"/>
    <d v="2021-07-01T00:00:00"/>
    <d v="2022-06-30T00:00:00"/>
    <d v="2021-07-01T00:00:00"/>
    <d v="2021-07-01T00:00:00"/>
    <x v="160"/>
    <x v="25"/>
    <n v="3000"/>
    <n v="2000"/>
    <n v="2000"/>
    <n v="2000"/>
    <n v="2000"/>
    <n v="2000"/>
    <n v="2000"/>
    <n v="2060"/>
    <n v="2122"/>
    <n v="2000"/>
    <n v="2000"/>
    <n v="2020"/>
    <n v="2040.2"/>
    <n v="2039"/>
    <n v="1111"/>
    <n v="1122.1099999999999"/>
    <n v="1133.33"/>
    <n v="1885"/>
    <s v="Discontinued"/>
    <s v="Discontinued"/>
    <s v="Discontinued"/>
    <s v="Discontinued"/>
    <s v="-"/>
    <n v="0"/>
    <s v="Discontinued"/>
    <x v="5"/>
    <s v="VCRAC"/>
    <s v="IQBBB"/>
    <x v="6"/>
    <s v="David Castellanos"/>
    <m/>
    <m/>
    <m/>
    <m/>
    <m/>
    <m/>
    <m/>
    <m/>
    <m/>
    <m/>
    <m/>
    <m/>
    <m/>
    <m/>
    <m/>
    <m/>
    <m/>
    <m/>
    <m/>
    <m/>
    <m/>
    <m/>
    <m/>
    <m/>
    <m/>
    <m/>
    <m/>
    <m/>
    <m/>
    <m/>
    <m/>
    <m/>
    <m/>
    <m/>
    <m/>
    <m/>
  </r>
  <r>
    <n v="70"/>
    <x v="5"/>
    <x v="1"/>
    <s v="# 010"/>
    <x v="12"/>
    <s v="David Castellanos"/>
    <s v="Kelly Fuller"/>
    <d v="2021-07-01T00:00:00"/>
    <d v="2022-06-30T00:00:00"/>
    <d v="2021-07-01T00:00:00"/>
    <d v="2021-07-01T00:00:00"/>
    <x v="161"/>
    <x v="25"/>
    <n v="300"/>
    <n v="200"/>
    <n v="200"/>
    <n v="200"/>
    <n v="200"/>
    <n v="200"/>
    <n v="200"/>
    <n v="206"/>
    <n v="212"/>
    <n v="200"/>
    <n v="210"/>
    <n v="212.1"/>
    <n v="214.22"/>
    <n v="200"/>
    <n v="205"/>
    <n v="207.05"/>
    <n v="209.12"/>
    <n v="198"/>
    <n v="204"/>
    <n v="206.04"/>
    <n v="208.1"/>
    <n v="204"/>
    <n v="3.0303030303030276E-2"/>
    <n v="6"/>
    <s v="-"/>
    <x v="1"/>
    <s v="VCRAC"/>
    <s v="IQBBB"/>
    <x v="6"/>
    <s v="David Castellanos"/>
    <m/>
    <m/>
    <m/>
    <m/>
    <m/>
    <m/>
    <m/>
    <m/>
    <m/>
    <m/>
    <m/>
    <m/>
    <m/>
    <m/>
    <m/>
    <m/>
    <m/>
    <m/>
    <m/>
    <m/>
    <m/>
    <m/>
    <m/>
    <m/>
    <m/>
    <m/>
    <m/>
    <m/>
    <m/>
    <m/>
    <m/>
    <m/>
    <m/>
    <m/>
    <m/>
    <m/>
  </r>
  <r>
    <n v="70"/>
    <x v="5"/>
    <x v="1"/>
    <s v="# 010"/>
    <x v="12"/>
    <s v="David Castellanos"/>
    <s v="Kelly Fuller"/>
    <d v="2021-07-01T00:00:00"/>
    <d v="2022-06-30T00:00:00"/>
    <d v="2021-07-01T00:00:00"/>
    <d v="2021-07-01T00:00:00"/>
    <x v="162"/>
    <x v="25"/>
    <n v="1750"/>
    <n v="814"/>
    <n v="814"/>
    <n v="814"/>
    <n v="814"/>
    <n v="814"/>
    <n v="587"/>
    <n v="605"/>
    <n v="623"/>
    <n v="814"/>
    <n v="588"/>
    <n v="593.88"/>
    <n v="599.82000000000005"/>
    <n v="1000"/>
    <n v="856"/>
    <n v="864.56"/>
    <n v="873.21"/>
    <n v="1000"/>
    <s v="Discontinued"/>
    <s v="Discontinued"/>
    <s v="Discontinued"/>
    <s v="Discontinued"/>
    <s v="-"/>
    <n v="0"/>
    <s v="Discontinued"/>
    <x v="5"/>
    <s v="VCRAC"/>
    <s v="IQBBB"/>
    <x v="6"/>
    <s v="David Castellanos"/>
    <m/>
    <m/>
    <m/>
    <m/>
    <m/>
    <m/>
    <m/>
    <m/>
    <m/>
    <m/>
    <m/>
    <m/>
    <m/>
    <m/>
    <m/>
    <m/>
    <m/>
    <m/>
    <m/>
    <m/>
    <m/>
    <m/>
    <m/>
    <m/>
    <m/>
    <m/>
    <m/>
    <m/>
    <m/>
    <m/>
    <m/>
    <m/>
    <m/>
    <m/>
    <m/>
    <m/>
  </r>
  <r>
    <n v="70"/>
    <x v="5"/>
    <x v="1"/>
    <s v="# 010"/>
    <x v="12"/>
    <s v="David Castellanos"/>
    <s v="Kelly Fuller"/>
    <d v="2021-07-01T00:00:00"/>
    <d v="2022-06-30T00:00:00"/>
    <d v="2021-07-01T00:00:00"/>
    <d v="2021-07-01T00:00:00"/>
    <x v="163"/>
    <x v="25"/>
    <s v="new"/>
    <n v="195"/>
    <n v="195"/>
    <n v="195"/>
    <n v="195"/>
    <n v="195"/>
    <n v="193"/>
    <n v="199"/>
    <n v="205"/>
    <n v="195"/>
    <n v="193"/>
    <n v="194.93"/>
    <n v="196.88"/>
    <n v="300"/>
    <n v="217"/>
    <n v="219.17"/>
    <n v="221.36"/>
    <n v="301"/>
    <n v="335"/>
    <n v="338.35"/>
    <n v="341.73"/>
    <n v="335"/>
    <n v="0.11295681063122931"/>
    <n v="34"/>
    <s v="-"/>
    <x v="7"/>
    <s v="VCRAC"/>
    <s v="IQBBB"/>
    <x v="6"/>
    <s v="David Castellanos"/>
    <m/>
    <m/>
    <m/>
    <m/>
    <m/>
    <m/>
    <m/>
    <m/>
    <m/>
    <m/>
    <m/>
    <m/>
    <m/>
    <m/>
    <m/>
    <m/>
    <m/>
    <m/>
    <m/>
    <m/>
    <m/>
    <m/>
    <m/>
    <m/>
    <m/>
    <m/>
    <m/>
    <m/>
    <m/>
    <m/>
    <m/>
    <m/>
    <m/>
    <m/>
    <m/>
    <m/>
  </r>
  <r>
    <n v="70"/>
    <x v="5"/>
    <x v="1"/>
    <s v="# 010"/>
    <x v="12"/>
    <s v="David Castellanos"/>
    <s v="Kelly Fuller"/>
    <d v="2021-07-01T00:00:00"/>
    <d v="2022-06-30T00:00:00"/>
    <d v="2021-07-01T00:00:00"/>
    <d v="2021-07-01T00:00:00"/>
    <x v="164"/>
    <x v="25"/>
    <n v="900"/>
    <n v="300"/>
    <n v="300"/>
    <n v="300"/>
    <n v="300"/>
    <n v="300"/>
    <n v="300"/>
    <n v="309"/>
    <n v="318"/>
    <n v="300"/>
    <n v="300"/>
    <n v="303"/>
    <n v="306.02999999999997"/>
    <n v="300"/>
    <n v="273"/>
    <n v="275.73"/>
    <n v="278.49"/>
    <n v="306"/>
    <n v="312"/>
    <n v="315.12"/>
    <n v="318.27"/>
    <n v="312"/>
    <n v="1.9607843137254832E-2"/>
    <n v="6"/>
    <s v="-"/>
    <x v="1"/>
    <s v="VCRAC"/>
    <s v="IQBBB"/>
    <x v="6"/>
    <s v="David Castellanos"/>
    <m/>
    <m/>
    <m/>
    <m/>
    <m/>
    <m/>
    <m/>
    <m/>
    <m/>
    <m/>
    <m/>
    <m/>
    <m/>
    <m/>
    <m/>
    <m/>
    <m/>
    <m/>
    <m/>
    <m/>
    <m/>
    <m/>
    <m/>
    <m/>
    <m/>
    <m/>
    <m/>
    <m/>
    <m/>
    <m/>
    <m/>
    <m/>
    <m/>
    <m/>
    <m/>
    <m/>
  </r>
  <r>
    <n v="70"/>
    <x v="5"/>
    <x v="1"/>
    <s v="# 010"/>
    <x v="12"/>
    <s v="David Castellanos"/>
    <s v="Kelly Fuller"/>
    <d v="2021-07-01T00:00:00"/>
    <d v="2022-06-30T00:00:00"/>
    <d v="2021-07-01T00:00:00"/>
    <d v="2021-07-01T00:00:00"/>
    <x v="165"/>
    <x v="25"/>
    <m/>
    <m/>
    <s v="N/A"/>
    <n v="240"/>
    <n v="240"/>
    <n v="240"/>
    <n v="146"/>
    <n v="150"/>
    <n v="155"/>
    <n v="0"/>
    <n v="152"/>
    <n v="153.52000000000001"/>
    <n v="155.06"/>
    <n v="130"/>
    <n v="82"/>
    <n v="82.82"/>
    <n v="83.65"/>
    <n v="90"/>
    <n v="94"/>
    <n v="94.94"/>
    <n v="95.89"/>
    <n v="94"/>
    <n v="4.4444444444444509E-2"/>
    <n v="4"/>
    <s v="-"/>
    <x v="1"/>
    <s v="VCRAC"/>
    <s v="IQBBB"/>
    <x v="6"/>
    <s v="David Castellanos"/>
    <m/>
    <m/>
    <m/>
    <m/>
    <m/>
    <m/>
    <m/>
    <m/>
    <m/>
    <m/>
    <m/>
    <m/>
    <m/>
    <m/>
    <m/>
    <m/>
    <m/>
    <m/>
    <m/>
    <m/>
    <m/>
    <m/>
    <m/>
    <m/>
    <m/>
    <m/>
    <m/>
    <m/>
    <m/>
    <m/>
    <m/>
    <m/>
    <m/>
    <m/>
    <m/>
    <m/>
  </r>
  <r>
    <n v="70"/>
    <x v="5"/>
    <x v="1"/>
    <s v="# 010"/>
    <x v="12"/>
    <s v="David Castellanos"/>
    <s v="Kelly Fuller"/>
    <d v="2021-07-01T00:00:00"/>
    <d v="2022-06-30T00:00:00"/>
    <d v="2021-07-01T00:00:00"/>
    <d v="2021-07-01T00:00:00"/>
    <x v="166"/>
    <x v="25"/>
    <n v="1000"/>
    <n v="777"/>
    <n v="777"/>
    <n v="777"/>
    <n v="777"/>
    <n v="777"/>
    <n v="770"/>
    <n v="793"/>
    <n v="817"/>
    <n v="777"/>
    <n v="795"/>
    <n v="802.95"/>
    <n v="810.98"/>
    <n v="746"/>
    <n v="733"/>
    <n v="740.33"/>
    <n v="747.73"/>
    <n v="728"/>
    <n v="783"/>
    <n v="790.83"/>
    <n v="798.74"/>
    <n v="783"/>
    <n v="7.5549450549450503E-2"/>
    <n v="55"/>
    <s v="-"/>
    <x v="7"/>
    <s v="VCRAC"/>
    <s v="IQBBB"/>
    <x v="6"/>
    <s v="David Castellanos"/>
    <m/>
    <m/>
    <m/>
    <m/>
    <m/>
    <m/>
    <m/>
    <m/>
    <m/>
    <m/>
    <m/>
    <m/>
    <m/>
    <m/>
    <m/>
    <m/>
    <m/>
    <m/>
    <m/>
    <m/>
    <m/>
    <m/>
    <m/>
    <m/>
    <m/>
    <m/>
    <m/>
    <m/>
    <m/>
    <m/>
    <m/>
    <m/>
    <m/>
    <m/>
    <m/>
    <m/>
  </r>
  <r>
    <n v="70"/>
    <x v="5"/>
    <x v="1"/>
    <s v="# 010"/>
    <x v="12"/>
    <s v="David Castellanos"/>
    <s v="Kelly Fuller"/>
    <d v="2021-07-01T00:00:00"/>
    <d v="2022-06-30T00:00:00"/>
    <d v="2021-07-01T00:00:00"/>
    <d v="2021-07-01T00:00:00"/>
    <x v="167"/>
    <x v="1"/>
    <n v="80"/>
    <n v="60"/>
    <n v="60"/>
    <n v="60"/>
    <n v="60"/>
    <n v="60"/>
    <n v="60"/>
    <n v="62"/>
    <n v="64"/>
    <n v="60"/>
    <n v="60"/>
    <n v="60.6"/>
    <n v="61.21"/>
    <n v="60"/>
    <n v="78"/>
    <n v="78.78"/>
    <n v="94.2"/>
    <n v="60"/>
    <n v="64"/>
    <n v="64.64"/>
    <n v="65.290000000000006"/>
    <n v="64"/>
    <n v="6.6666666666666652E-2"/>
    <n v="4"/>
    <s v="-"/>
    <x v="6"/>
    <s v="VCRAC"/>
    <s v="IQBBB"/>
    <x v="6"/>
    <s v="David Castellanos"/>
    <m/>
    <m/>
    <m/>
    <m/>
    <m/>
    <m/>
    <m/>
    <m/>
    <m/>
    <m/>
    <m/>
    <m/>
    <m/>
    <m/>
    <m/>
    <m/>
    <m/>
    <m/>
    <m/>
    <m/>
    <m/>
    <m/>
    <m/>
    <m/>
    <m/>
    <m/>
    <m/>
    <m/>
    <m/>
    <m/>
    <m/>
    <m/>
    <m/>
    <m/>
    <m/>
    <m/>
  </r>
  <r>
    <n v="70"/>
    <x v="5"/>
    <x v="1"/>
    <s v="# 010"/>
    <x v="12"/>
    <s v="David Castellanos"/>
    <s v="Kelly Fuller"/>
    <d v="2021-07-01T00:00:00"/>
    <d v="2022-06-30T00:00:00"/>
    <d v="2021-07-01T00:00:00"/>
    <d v="2021-07-01T00:00:00"/>
    <x v="168"/>
    <x v="25"/>
    <s v="new"/>
    <n v="50"/>
    <n v="50"/>
    <n v="50"/>
    <n v="50"/>
    <n v="50"/>
    <n v="50"/>
    <n v="52"/>
    <n v="53"/>
    <n v="50"/>
    <n v="52"/>
    <n v="52.52"/>
    <n v="53.05"/>
    <n v="50"/>
    <n v="38"/>
    <n v="38.380000000000003"/>
    <n v="38.76"/>
    <n v="50"/>
    <n v="56"/>
    <n v="56.56"/>
    <n v="57.13"/>
    <n v="56"/>
    <n v="0.12000000000000011"/>
    <n v="6"/>
    <s v="-"/>
    <x v="7"/>
    <s v="VCRAC"/>
    <s v="IQBBB"/>
    <x v="6"/>
    <s v="David Castellanos"/>
    <m/>
    <m/>
    <m/>
    <m/>
    <m/>
    <m/>
    <m/>
    <m/>
    <m/>
    <m/>
    <m/>
    <m/>
    <m/>
    <m/>
    <m/>
    <m/>
    <m/>
    <m/>
    <m/>
    <m/>
    <m/>
    <m/>
    <m/>
    <m/>
    <m/>
    <m/>
    <m/>
    <m/>
    <m/>
    <m/>
    <m/>
    <m/>
    <m/>
    <m/>
    <m/>
    <m/>
  </r>
  <r>
    <n v="70"/>
    <x v="5"/>
    <x v="1"/>
    <s v="# 010"/>
    <x v="12"/>
    <s v="David Castellanos"/>
    <s v="Kelly Fuller"/>
    <d v="2021-07-01T00:00:00"/>
    <d v="2022-06-30T00:00:00"/>
    <d v="2021-07-01T00:00:00"/>
    <d v="2021-07-01T00:00:00"/>
    <x v="169"/>
    <x v="25"/>
    <s v="new"/>
    <n v="72"/>
    <n v="72"/>
    <n v="72"/>
    <n v="72"/>
    <n v="72"/>
    <n v="65"/>
    <n v="67"/>
    <n v="69"/>
    <n v="72"/>
    <n v="65"/>
    <n v="65.650000000000006"/>
    <n v="66.31"/>
    <n v="64"/>
    <n v="48"/>
    <n v="48.48"/>
    <n v="48.96"/>
    <n v="64"/>
    <n v="67"/>
    <n v="67.67"/>
    <n v="68.349999999999994"/>
    <n v="67"/>
    <n v="4.6875E-2"/>
    <n v="3"/>
    <s v="-"/>
    <x v="1"/>
    <s v="VCRAC"/>
    <s v="IQBBB"/>
    <x v="6"/>
    <s v="David Castellanos"/>
    <m/>
    <m/>
    <m/>
    <m/>
    <m/>
    <m/>
    <m/>
    <m/>
    <m/>
    <m/>
    <m/>
    <m/>
    <m/>
    <m/>
    <m/>
    <m/>
    <m/>
    <m/>
    <m/>
    <m/>
    <m/>
    <m/>
    <m/>
    <m/>
    <m/>
    <m/>
    <m/>
    <m/>
    <m/>
    <m/>
    <m/>
    <m/>
    <m/>
    <m/>
    <m/>
    <m/>
  </r>
  <r>
    <n v="70"/>
    <x v="5"/>
    <x v="1"/>
    <s v="# 010"/>
    <x v="12"/>
    <s v="David Castellanos"/>
    <s v="Kelly Fuller"/>
    <d v="2021-07-01T00:00:00"/>
    <d v="2022-06-30T00:00:00"/>
    <d v="2021-07-01T00:00:00"/>
    <d v="2021-07-01T00:00:00"/>
    <x v="170"/>
    <x v="25"/>
    <s v="new"/>
    <n v="10"/>
    <n v="10"/>
    <n v="10"/>
    <n v="10"/>
    <n v="10"/>
    <n v="10"/>
    <n v="10"/>
    <n v="11"/>
    <n v="10"/>
    <n v="10"/>
    <n v="10.1"/>
    <n v="10.199999999999999"/>
    <n v="10"/>
    <n v="24"/>
    <n v="24.24"/>
    <n v="24.48"/>
    <n v="10"/>
    <n v="10"/>
    <n v="10.1"/>
    <n v="10.199999999999999"/>
    <n v="10"/>
    <n v="0"/>
    <n v="0"/>
    <s v="-"/>
    <x v="2"/>
    <s v="VCRAC"/>
    <s v="IQBBB"/>
    <x v="6"/>
    <s v="David Castellanos"/>
    <m/>
    <m/>
    <m/>
    <m/>
    <m/>
    <m/>
    <m/>
    <m/>
    <m/>
    <m/>
    <m/>
    <m/>
    <m/>
    <m/>
    <m/>
    <m/>
    <m/>
    <m/>
    <m/>
    <m/>
    <m/>
    <m/>
    <m/>
    <m/>
    <m/>
    <m/>
    <m/>
    <m/>
    <m/>
    <m/>
    <m/>
    <m/>
    <m/>
    <m/>
    <m/>
    <m/>
  </r>
  <r>
    <n v="70"/>
    <x v="5"/>
    <x v="1"/>
    <s v="# 010"/>
    <x v="12"/>
    <s v="David Castellanos"/>
    <s v="Kelly Fuller"/>
    <d v="2021-07-01T00:00:00"/>
    <d v="2022-06-30T00:00:00"/>
    <d v="2021-07-01T00:00:00"/>
    <d v="2021-07-01T00:00:00"/>
    <x v="171"/>
    <x v="25"/>
    <s v="new"/>
    <n v="50"/>
    <n v="50"/>
    <n v="50"/>
    <n v="50"/>
    <n v="50"/>
    <n v="50"/>
    <n v="52"/>
    <n v="53"/>
    <n v="50"/>
    <n v="52"/>
    <n v="52.52"/>
    <n v="53.05"/>
    <n v="52"/>
    <n v="21"/>
    <n v="21.21"/>
    <n v="21.42"/>
    <n v="52"/>
    <n v="53"/>
    <n v="53.53"/>
    <n v="54.07"/>
    <n v="53"/>
    <n v="1.9230769230769162E-2"/>
    <n v="1"/>
    <s v="-"/>
    <x v="1"/>
    <s v="VCRAC"/>
    <s v="IQBBB"/>
    <x v="6"/>
    <s v="David Castellanos"/>
    <m/>
    <m/>
    <m/>
    <m/>
    <m/>
    <m/>
    <m/>
    <m/>
    <m/>
    <m/>
    <m/>
    <m/>
    <m/>
    <m/>
    <m/>
    <m/>
    <m/>
    <m/>
    <m/>
    <m/>
    <m/>
    <m/>
    <m/>
    <m/>
    <m/>
    <m/>
    <m/>
    <m/>
    <m/>
    <m/>
    <m/>
    <m/>
    <m/>
    <m/>
    <m/>
    <m/>
  </r>
  <r>
    <n v="73"/>
    <x v="5"/>
    <x v="0"/>
    <s v="# 011"/>
    <x v="13"/>
    <s v="David Castellanos"/>
    <s v="Taimour Khalid"/>
    <m/>
    <m/>
    <m/>
    <m/>
    <x v="0"/>
    <x v="0"/>
    <m/>
    <m/>
    <m/>
    <m/>
    <m/>
    <m/>
    <m/>
    <m/>
    <m/>
    <m/>
    <m/>
    <m/>
    <m/>
    <m/>
    <m/>
    <m/>
    <m/>
    <m/>
    <m/>
    <m/>
    <m/>
    <n v="0"/>
    <m/>
    <m/>
    <m/>
    <x v="0"/>
    <m/>
    <m/>
    <x v="0"/>
    <m/>
    <m/>
    <m/>
    <m/>
    <n v="5"/>
    <n v="0.63"/>
    <n v="30"/>
    <s v="N/A"/>
    <m/>
    <n v="607"/>
    <n v="405"/>
    <n v="0.45"/>
    <n v="202"/>
    <s v="High"/>
    <n v="90.9"/>
    <m/>
    <s v="Flat"/>
    <s v="Increase"/>
    <s v="Flat"/>
    <s v="0%"/>
    <s v="Deficit"/>
    <s v="Rate increases implemented for FY21 along with staff reduction are reducing deficit."/>
    <s v="decrease"/>
    <s v="no change"/>
    <n v="-36"/>
    <n v="-130"/>
    <n v="3.6111111111111112"/>
    <m/>
    <s v="Taimour Khalid / Rafael Magdaleno / Donna Hendrix"/>
    <s v="5/11 - 2:15 - 3:15 pm"/>
    <s v="Director salary is subsidized by QB3.  Historic deficit is being paid down. New Hurley lab instument Tony can use when available for more services."/>
    <m/>
    <m/>
    <m/>
    <m/>
    <m/>
    <m/>
  </r>
  <r>
    <n v="73"/>
    <x v="5"/>
    <x v="1"/>
    <s v="# 011"/>
    <x v="13"/>
    <s v="David Castellanos"/>
    <s v="Taimour Khalid"/>
    <d v="2021-07-01T00:00:00"/>
    <d v="2022-06-30T00:00:00"/>
    <d v="2021-07-01T00:00:00"/>
    <d v="2021-07-01T00:00:00"/>
    <x v="172"/>
    <x v="11"/>
    <m/>
    <m/>
    <m/>
    <m/>
    <m/>
    <m/>
    <m/>
    <m/>
    <m/>
    <n v="50"/>
    <m/>
    <m/>
    <m/>
    <n v="75"/>
    <n v="90"/>
    <n v="100"/>
    <n v="100"/>
    <n v="90"/>
    <n v="90"/>
    <n v="95"/>
    <n v="95"/>
    <n v="90"/>
    <n v="0"/>
    <n v="0"/>
    <s v="-"/>
    <x v="2"/>
    <s v="VCRAC"/>
    <s v="IQBBB"/>
    <x v="6"/>
    <s v="David Castellanos"/>
    <m/>
    <m/>
    <m/>
    <m/>
    <m/>
    <m/>
    <m/>
    <m/>
    <m/>
    <m/>
    <m/>
    <m/>
    <m/>
    <m/>
    <m/>
    <m/>
    <m/>
    <m/>
    <m/>
    <m/>
    <m/>
    <m/>
    <m/>
    <m/>
    <m/>
    <m/>
    <m/>
    <m/>
    <m/>
    <m/>
    <m/>
    <m/>
    <m/>
    <m/>
    <m/>
    <m/>
  </r>
  <r>
    <n v="73"/>
    <x v="5"/>
    <x v="1"/>
    <s v="# 011"/>
    <x v="13"/>
    <s v="David Castellanos"/>
    <s v="Taimour Khalid"/>
    <d v="2021-07-01T00:00:00"/>
    <d v="2022-06-30T00:00:00"/>
    <d v="2021-07-01T00:00:00"/>
    <d v="2021-07-01T00:00:00"/>
    <x v="173"/>
    <x v="11"/>
    <m/>
    <m/>
    <m/>
    <m/>
    <m/>
    <m/>
    <m/>
    <m/>
    <m/>
    <n v="85"/>
    <n v="100"/>
    <n v="103"/>
    <n v="106"/>
    <n v="100"/>
    <n v="115"/>
    <n v="131"/>
    <n v="131"/>
    <n v="120"/>
    <n v="120"/>
    <n v="125"/>
    <n v="125"/>
    <n v="120"/>
    <n v="0"/>
    <n v="0"/>
    <s v="-"/>
    <x v="2"/>
    <s v="VCRAC"/>
    <s v="IQBBB"/>
    <x v="6"/>
    <s v="David Castellanos"/>
    <m/>
    <m/>
    <m/>
    <m/>
    <m/>
    <m/>
    <m/>
    <m/>
    <m/>
    <m/>
    <m/>
    <m/>
    <m/>
    <m/>
    <m/>
    <m/>
    <m/>
    <m/>
    <m/>
    <m/>
    <m/>
    <m/>
    <m/>
    <m/>
    <m/>
    <m/>
    <m/>
    <m/>
    <m/>
    <m/>
    <m/>
    <m/>
    <m/>
    <m/>
    <m/>
    <m/>
  </r>
  <r>
    <n v="73"/>
    <x v="5"/>
    <x v="1"/>
    <s v="# 011"/>
    <x v="13"/>
    <s v="David Castellanos"/>
    <s v="Taimour Khalid"/>
    <d v="2021-07-01T00:00:00"/>
    <d v="2022-06-30T00:00:00"/>
    <d v="2021-07-01T00:00:00"/>
    <d v="2021-07-01T00:00:00"/>
    <x v="174"/>
    <x v="11"/>
    <m/>
    <m/>
    <m/>
    <m/>
    <m/>
    <m/>
    <m/>
    <m/>
    <m/>
    <n v="85"/>
    <n v="100"/>
    <n v="103"/>
    <n v="106"/>
    <n v="100"/>
    <n v="115"/>
    <n v="131"/>
    <n v="131"/>
    <n v="120"/>
    <n v="120"/>
    <n v="125"/>
    <n v="125"/>
    <n v="120"/>
    <n v="0"/>
    <n v="0"/>
    <s v="-"/>
    <x v="2"/>
    <s v="VCRAC"/>
    <s v="IQBBB"/>
    <x v="6"/>
    <s v="David Castellanos"/>
    <m/>
    <m/>
    <m/>
    <m/>
    <m/>
    <m/>
    <m/>
    <m/>
    <m/>
    <m/>
    <m/>
    <m/>
    <m/>
    <m/>
    <m/>
    <m/>
    <m/>
    <m/>
    <m/>
    <m/>
    <m/>
    <m/>
    <m/>
    <m/>
    <m/>
    <m/>
    <m/>
    <m/>
    <m/>
    <m/>
    <m/>
    <m/>
    <m/>
    <m/>
    <m/>
    <m/>
  </r>
  <r>
    <n v="73"/>
    <x v="5"/>
    <x v="1"/>
    <s v="# 011"/>
    <x v="13"/>
    <s v="David Castellanos"/>
    <s v="Taimour Khalid"/>
    <d v="2021-07-01T00:00:00"/>
    <d v="2022-06-30T00:00:00"/>
    <d v="2021-07-01T00:00:00"/>
    <d v="2021-07-01T00:00:00"/>
    <x v="175"/>
    <x v="11"/>
    <m/>
    <m/>
    <m/>
    <m/>
    <m/>
    <m/>
    <m/>
    <m/>
    <m/>
    <n v="70"/>
    <n v="80"/>
    <n v="82"/>
    <n v="85"/>
    <n v="80"/>
    <n v="96"/>
    <n v="100"/>
    <n v="100"/>
    <n v="90"/>
    <n v="90"/>
    <n v="95"/>
    <n v="95"/>
    <n v="90"/>
    <n v="0"/>
    <n v="0"/>
    <s v="-"/>
    <x v="2"/>
    <s v="VCRAC"/>
    <s v="IQBBB"/>
    <x v="6"/>
    <s v="David Castellanos"/>
    <m/>
    <m/>
    <m/>
    <m/>
    <m/>
    <m/>
    <m/>
    <m/>
    <m/>
    <m/>
    <m/>
    <m/>
    <m/>
    <m/>
    <m/>
    <m/>
    <m/>
    <m/>
    <m/>
    <m/>
    <m/>
    <m/>
    <m/>
    <m/>
    <m/>
    <m/>
    <m/>
    <m/>
    <m/>
    <m/>
    <m/>
    <m/>
    <m/>
    <m/>
    <m/>
    <m/>
  </r>
  <r>
    <n v="73"/>
    <x v="5"/>
    <x v="1"/>
    <s v="# 011"/>
    <x v="13"/>
    <s v="David Castellanos"/>
    <s v="Taimour Khalid"/>
    <d v="2021-07-01T00:00:00"/>
    <d v="2022-06-30T00:00:00"/>
    <d v="2021-07-01T00:00:00"/>
    <d v="2021-07-01T00:00:00"/>
    <x v="176"/>
    <x v="1"/>
    <n v="80"/>
    <n v="89"/>
    <n v="89"/>
    <n v="107"/>
    <n v="107"/>
    <n v="107"/>
    <n v="111"/>
    <n v="114"/>
    <n v="117"/>
    <n v="90"/>
    <n v="140"/>
    <n v="128"/>
    <n v="132"/>
    <n v="108"/>
    <n v="130"/>
    <n v="135"/>
    <n v="140"/>
    <n v="130"/>
    <n v="130"/>
    <n v="140"/>
    <n v="140"/>
    <n v="130"/>
    <n v="0"/>
    <n v="0"/>
    <s v="-"/>
    <x v="2"/>
    <s v="VCRAC"/>
    <s v="IQBBB"/>
    <x v="6"/>
    <s v="David Castellanos"/>
    <m/>
    <m/>
    <m/>
    <m/>
    <m/>
    <m/>
    <m/>
    <m/>
    <m/>
    <m/>
    <m/>
    <m/>
    <m/>
    <m/>
    <m/>
    <m/>
    <m/>
    <m/>
    <m/>
    <m/>
    <m/>
    <m/>
    <m/>
    <m/>
    <m/>
    <m/>
    <m/>
    <m/>
    <m/>
    <m/>
    <m/>
    <m/>
    <m/>
    <m/>
    <m/>
    <m/>
  </r>
  <r>
    <n v="74"/>
    <x v="5"/>
    <x v="0"/>
    <s v="# 012"/>
    <x v="14"/>
    <s v="David Castellanos"/>
    <s v="Caressa Mulder"/>
    <m/>
    <m/>
    <m/>
    <m/>
    <x v="0"/>
    <x v="0"/>
    <m/>
    <m/>
    <m/>
    <m/>
    <m/>
    <m/>
    <m/>
    <m/>
    <m/>
    <m/>
    <m/>
    <m/>
    <m/>
    <m/>
    <m/>
    <m/>
    <m/>
    <m/>
    <m/>
    <m/>
    <m/>
    <n v="0"/>
    <m/>
    <m/>
    <m/>
    <x v="0"/>
    <m/>
    <m/>
    <x v="0"/>
    <m/>
    <m/>
    <m/>
    <m/>
    <n v="6"/>
    <s v="54% to 300%"/>
    <n v="6"/>
    <s v="N/A"/>
    <m/>
    <n v="240"/>
    <n v="51"/>
    <n v="0.57999999999999996"/>
    <n v="189"/>
    <s v="High"/>
    <n v="109.61999999999999"/>
    <m/>
    <s v="Decrease"/>
    <s v="Above 5% increase"/>
    <s v="Flat"/>
    <s v="0% to 28%"/>
    <s v="Balanced"/>
    <s v="The rates are increasing primarily driven by decrease in salary compensation"/>
    <s v="no change"/>
    <s v="no change"/>
    <n v="-5"/>
    <n v="3"/>
    <s v="N/A"/>
    <m/>
    <s v="Caressa Mulder / Jeffrey Pelton"/>
    <s v="5/18 - 10:00 - 10:30 am"/>
    <s v="New customers are using the 800 which is great.  Weakness is replacing equipment at $1.4M.  Strenths and opps with returning faculty.  Threats are power shutoffs because of risk of not being able to restart.  Threat is reduction of salary subsidy."/>
    <m/>
    <m/>
    <m/>
    <m/>
    <m/>
    <m/>
  </r>
  <r>
    <n v="74"/>
    <x v="5"/>
    <x v="1"/>
    <s v="# 012"/>
    <x v="14"/>
    <s v="David Castellanos"/>
    <s v="Caressa Mulder"/>
    <d v="2021-07-01T00:00:00"/>
    <d v="2022-06-30T00:00:00"/>
    <d v="2021-07-01T00:00:00"/>
    <d v="2021-07-01T00:00:00"/>
    <x v="177"/>
    <x v="1"/>
    <n v="30"/>
    <n v="30"/>
    <n v="30"/>
    <n v="30"/>
    <n v="30"/>
    <n v="30"/>
    <n v="30"/>
    <n v="30"/>
    <n v="30"/>
    <n v="30"/>
    <n v="30"/>
    <n v="30"/>
    <n v="30"/>
    <n v="30"/>
    <n v="25"/>
    <n v="25"/>
    <n v="25"/>
    <n v="25"/>
    <n v="32"/>
    <n v="32"/>
    <n v="32"/>
    <n v="32"/>
    <n v="0.28000000000000003"/>
    <n v="7"/>
    <s v="-"/>
    <x v="7"/>
    <s v="VCRAC"/>
    <s v="IQBBB"/>
    <x v="6"/>
    <s v="David Castellanos"/>
    <m/>
    <m/>
    <m/>
    <m/>
    <m/>
    <m/>
    <m/>
    <m/>
    <m/>
    <m/>
    <m/>
    <m/>
    <m/>
    <m/>
    <m/>
    <m/>
    <m/>
    <m/>
    <m/>
    <m/>
    <m/>
    <m/>
    <m/>
    <m/>
    <m/>
    <m/>
    <m/>
    <m/>
    <m/>
    <m/>
    <m/>
    <m/>
    <m/>
    <m/>
    <m/>
    <m/>
  </r>
  <r>
    <n v="74"/>
    <x v="5"/>
    <x v="1"/>
    <s v="# 012"/>
    <x v="14"/>
    <s v="David Castellanos"/>
    <s v="Caressa Mulder"/>
    <d v="2021-07-01T00:00:00"/>
    <d v="2022-06-30T00:00:00"/>
    <d v="2021-07-01T00:00:00"/>
    <d v="2021-07-01T00:00:00"/>
    <x v="178"/>
    <x v="1"/>
    <n v="23"/>
    <n v="23"/>
    <n v="23"/>
    <n v="23"/>
    <n v="23"/>
    <n v="23"/>
    <n v="23"/>
    <n v="23"/>
    <n v="23"/>
    <n v="23"/>
    <n v="23"/>
    <n v="23"/>
    <n v="23"/>
    <n v="23"/>
    <n v="24"/>
    <n v="24"/>
    <n v="24"/>
    <n v="24"/>
    <n v="24"/>
    <n v="24"/>
    <n v="24"/>
    <n v="24"/>
    <n v="0"/>
    <n v="0"/>
    <s v="-"/>
    <x v="2"/>
    <s v="VCRAC"/>
    <s v="IQBBB"/>
    <x v="6"/>
    <s v="David Castellanos"/>
    <m/>
    <m/>
    <m/>
    <m/>
    <m/>
    <m/>
    <m/>
    <m/>
    <m/>
    <m/>
    <m/>
    <m/>
    <m/>
    <m/>
    <m/>
    <m/>
    <m/>
    <m/>
    <m/>
    <m/>
    <m/>
    <m/>
    <m/>
    <m/>
    <m/>
    <m/>
    <m/>
    <m/>
    <m/>
    <m/>
    <m/>
    <m/>
    <m/>
    <m/>
    <m/>
    <m/>
  </r>
  <r>
    <n v="74"/>
    <x v="5"/>
    <x v="1"/>
    <s v="# 012"/>
    <x v="14"/>
    <s v="David Castellanos"/>
    <s v="Caressa Mulder"/>
    <d v="2021-07-01T00:00:00"/>
    <d v="2022-06-30T00:00:00"/>
    <d v="2021-07-01T00:00:00"/>
    <d v="2021-07-01T00:00:00"/>
    <x v="179"/>
    <x v="1"/>
    <n v="18"/>
    <n v="18"/>
    <n v="18"/>
    <n v="18"/>
    <n v="18"/>
    <n v="18"/>
    <n v="18"/>
    <n v="18"/>
    <n v="18"/>
    <n v="18"/>
    <n v="18"/>
    <n v="18"/>
    <n v="18"/>
    <n v="18"/>
    <n v="19"/>
    <n v="19"/>
    <n v="19"/>
    <n v="19"/>
    <n v="21"/>
    <n v="21"/>
    <n v="21"/>
    <n v="21"/>
    <n v="0.10526315789473695"/>
    <n v="2"/>
    <s v="-"/>
    <x v="7"/>
    <s v="VCRAC"/>
    <s v="IQBBB"/>
    <x v="6"/>
    <s v="David Castellanos"/>
    <m/>
    <m/>
    <m/>
    <m/>
    <m/>
    <m/>
    <m/>
    <m/>
    <m/>
    <m/>
    <m/>
    <m/>
    <m/>
    <m/>
    <m/>
    <m/>
    <m/>
    <m/>
    <m/>
    <m/>
    <m/>
    <m/>
    <m/>
    <m/>
    <m/>
    <m/>
    <m/>
    <m/>
    <m/>
    <m/>
    <m/>
    <m/>
    <m/>
    <m/>
    <m/>
    <m/>
  </r>
  <r>
    <n v="74"/>
    <x v="5"/>
    <x v="1"/>
    <s v="# 012"/>
    <x v="14"/>
    <s v="David Castellanos"/>
    <s v="Caressa Mulder"/>
    <d v="2021-07-01T00:00:00"/>
    <d v="2022-06-30T00:00:00"/>
    <d v="2021-07-01T00:00:00"/>
    <d v="2021-07-01T00:00:00"/>
    <x v="180"/>
    <x v="1"/>
    <n v="35"/>
    <n v="35"/>
    <n v="35"/>
    <n v="35"/>
    <n v="35"/>
    <n v="35"/>
    <n v="35"/>
    <n v="36"/>
    <n v="36"/>
    <n v="35"/>
    <n v="35"/>
    <n v="36"/>
    <n v="36"/>
    <n v="35"/>
    <n v="35"/>
    <n v="35"/>
    <n v="35"/>
    <n v="35"/>
    <n v="37"/>
    <n v="37"/>
    <n v="37"/>
    <n v="37"/>
    <n v="5.7142857142857162E-2"/>
    <n v="2"/>
    <s v="-"/>
    <x v="6"/>
    <s v="VCRAC"/>
    <s v="IQBBB"/>
    <x v="6"/>
    <s v="David Castellanos"/>
    <m/>
    <m/>
    <m/>
    <m/>
    <m/>
    <m/>
    <m/>
    <m/>
    <m/>
    <m/>
    <m/>
    <m/>
    <m/>
    <m/>
    <m/>
    <m/>
    <m/>
    <m/>
    <m/>
    <m/>
    <m/>
    <m/>
    <m/>
    <m/>
    <m/>
    <m/>
    <m/>
    <m/>
    <m/>
    <m/>
    <m/>
    <m/>
    <m/>
    <m/>
    <m/>
    <m/>
  </r>
  <r>
    <n v="74"/>
    <x v="5"/>
    <x v="1"/>
    <s v="# 012"/>
    <x v="14"/>
    <s v="David Castellanos"/>
    <s v="Caressa Mulder"/>
    <d v="2021-07-01T00:00:00"/>
    <d v="2022-06-30T00:00:00"/>
    <d v="2021-07-01T00:00:00"/>
    <d v="2021-07-01T00:00:00"/>
    <x v="181"/>
    <x v="1"/>
    <n v="26"/>
    <n v="26"/>
    <n v="26"/>
    <n v="26"/>
    <n v="26"/>
    <n v="26"/>
    <n v="27"/>
    <n v="28"/>
    <n v="28"/>
    <n v="26"/>
    <n v="28"/>
    <n v="29"/>
    <n v="30"/>
    <n v="28"/>
    <n v="29"/>
    <n v="29"/>
    <n v="29"/>
    <n v="29"/>
    <n v="30"/>
    <n v="30"/>
    <n v="30"/>
    <n v="30"/>
    <n v="3.4482758620689724E-2"/>
    <n v="1"/>
    <s v="-"/>
    <x v="1"/>
    <s v="VCRAC"/>
    <s v="IQBBB"/>
    <x v="6"/>
    <s v="David Castellanos"/>
    <m/>
    <m/>
    <m/>
    <m/>
    <m/>
    <m/>
    <m/>
    <m/>
    <m/>
    <m/>
    <m/>
    <m/>
    <m/>
    <m/>
    <m/>
    <m/>
    <m/>
    <m/>
    <m/>
    <m/>
    <m/>
    <m/>
    <m/>
    <m/>
    <m/>
    <m/>
    <m/>
    <m/>
    <m/>
    <m/>
    <m/>
    <m/>
    <m/>
    <m/>
    <m/>
    <m/>
  </r>
  <r>
    <n v="74"/>
    <x v="5"/>
    <x v="1"/>
    <s v="# 012"/>
    <x v="14"/>
    <s v="David Castellanos"/>
    <s v="Caressa Mulder"/>
    <d v="2021-07-01T00:00:00"/>
    <d v="2022-06-30T00:00:00"/>
    <d v="2021-07-01T00:00:00"/>
    <d v="2021-07-01T00:00:00"/>
    <x v="182"/>
    <x v="1"/>
    <n v="20"/>
    <n v="22"/>
    <n v="22"/>
    <n v="22"/>
    <n v="22"/>
    <n v="22"/>
    <n v="23"/>
    <n v="24"/>
    <n v="24"/>
    <n v="22"/>
    <n v="24"/>
    <n v="25"/>
    <n v="26"/>
    <n v="24"/>
    <n v="24"/>
    <n v="24"/>
    <n v="24"/>
    <n v="24"/>
    <n v="25"/>
    <n v="25"/>
    <n v="25"/>
    <n v="25"/>
    <n v="4.1666666666666741E-2"/>
    <n v="1"/>
    <s v="-"/>
    <x v="1"/>
    <s v="VCRAC"/>
    <s v="IQBBB"/>
    <x v="6"/>
    <s v="David Castellanos"/>
    <m/>
    <m/>
    <m/>
    <m/>
    <m/>
    <m/>
    <m/>
    <m/>
    <m/>
    <m/>
    <m/>
    <m/>
    <m/>
    <m/>
    <m/>
    <m/>
    <m/>
    <m/>
    <m/>
    <m/>
    <m/>
    <m/>
    <m/>
    <m/>
    <m/>
    <m/>
    <m/>
    <m/>
    <m/>
    <m/>
    <m/>
    <m/>
    <m/>
    <m/>
    <m/>
    <m/>
  </r>
  <r>
    <n v="75"/>
    <x v="5"/>
    <x v="0"/>
    <s v="# 013"/>
    <x v="15"/>
    <s v="David Castellanos"/>
    <s v="Christine Owen"/>
    <m/>
    <m/>
    <m/>
    <m/>
    <x v="0"/>
    <x v="0"/>
    <m/>
    <m/>
    <m/>
    <m/>
    <m/>
    <m/>
    <m/>
    <m/>
    <m/>
    <m/>
    <m/>
    <m/>
    <m/>
    <m/>
    <m/>
    <m/>
    <m/>
    <m/>
    <m/>
    <m/>
    <m/>
    <n v="0"/>
    <m/>
    <m/>
    <m/>
    <x v="0"/>
    <m/>
    <m/>
    <x v="0"/>
    <m/>
    <m/>
    <m/>
    <m/>
    <n v="8"/>
    <n v="0.56999999999999995"/>
    <n v="19"/>
    <s v="N/A"/>
    <m/>
    <n v="428"/>
    <n v="283"/>
    <n v="0.25"/>
    <n v="145"/>
    <s v="High"/>
    <n v="36.25"/>
    <s v="Yes"/>
    <s v="Flat"/>
    <e v="#REF!"/>
    <s v="Flat"/>
    <s v="-1% to 0%"/>
    <s v="Surplus"/>
    <s v="The rates are flat primarily driven by decreases in staffing and corresponding decreases in volumes."/>
    <s v="decrease"/>
    <s v="no change"/>
    <n v="-17"/>
    <n v="1"/>
    <s v="N/A"/>
    <m/>
    <s v="Christine Owen"/>
    <s v="5/10 - 2:30 - 3:00 pm"/>
    <s v="Strong facility, steady customer base. Not much loss due to COVID. Threatened by loss of staff to retirement or poaching."/>
    <s v="Potential add hiring block to business contracts to reduce poaching. Verify federal grant purchase of equipment."/>
    <m/>
    <m/>
    <m/>
    <m/>
    <m/>
  </r>
  <r>
    <n v="75"/>
    <x v="5"/>
    <x v="1"/>
    <s v="# 013"/>
    <x v="15"/>
    <s v="David Castellanos"/>
    <s v="Christine Owen"/>
    <d v="2021-07-01T00:00:00"/>
    <d v="2022-06-30T00:00:00"/>
    <d v="2021-07-01T00:00:00"/>
    <d v="2021-07-01T00:00:00"/>
    <x v="183"/>
    <x v="25"/>
    <n v="120"/>
    <n v="100"/>
    <n v="100"/>
    <n v="100"/>
    <n v="100"/>
    <n v="100"/>
    <n v="100"/>
    <n v="102"/>
    <n v="104"/>
    <n v="100"/>
    <n v="100"/>
    <n v="101"/>
    <n v="102"/>
    <n v="100"/>
    <n v="100"/>
    <n v="101"/>
    <n v="102"/>
    <n v="100"/>
    <n v="100"/>
    <n v="101"/>
    <n v="102"/>
    <n v="100"/>
    <n v="0"/>
    <n v="0"/>
    <s v="-"/>
    <x v="2"/>
    <s v="VCRAC"/>
    <s v="IQBBB"/>
    <x v="6"/>
    <s v="David Castellanos"/>
    <m/>
    <m/>
    <m/>
    <m/>
    <m/>
    <m/>
    <m/>
    <m/>
    <m/>
    <m/>
    <m/>
    <m/>
    <m/>
    <m/>
    <m/>
    <m/>
    <m/>
    <m/>
    <m/>
    <m/>
    <m/>
    <m/>
    <m/>
    <m/>
    <m/>
    <m/>
    <m/>
    <m/>
    <m/>
    <m/>
    <m/>
    <m/>
    <m/>
    <m/>
    <m/>
    <m/>
  </r>
  <r>
    <n v="75"/>
    <x v="5"/>
    <x v="1"/>
    <s v="# 013"/>
    <x v="15"/>
    <s v="David Castellanos"/>
    <s v="Christine Owen"/>
    <d v="2021-07-01T00:00:00"/>
    <d v="2022-06-30T00:00:00"/>
    <d v="2021-07-01T00:00:00"/>
    <d v="2021-07-01T00:00:00"/>
    <x v="184"/>
    <x v="25"/>
    <n v="240"/>
    <n v="230"/>
    <n v="230"/>
    <n v="230"/>
    <n v="230"/>
    <n v="230"/>
    <n v="230"/>
    <n v="234"/>
    <n v="236"/>
    <n v="230"/>
    <n v="230"/>
    <n v="233"/>
    <n v="235"/>
    <n v="230"/>
    <n v="230"/>
    <n v="233"/>
    <n v="235"/>
    <n v="230"/>
    <n v="230"/>
    <n v="233"/>
    <n v="235"/>
    <n v="230"/>
    <n v="0"/>
    <n v="0"/>
    <s v="-"/>
    <x v="2"/>
    <s v="VCRAC"/>
    <s v="IQBBB"/>
    <x v="6"/>
    <s v="David Castellanos"/>
    <m/>
    <m/>
    <m/>
    <m/>
    <m/>
    <m/>
    <m/>
    <m/>
    <m/>
    <m/>
    <m/>
    <m/>
    <m/>
    <m/>
    <m/>
    <m/>
    <m/>
    <m/>
    <m/>
    <m/>
    <m/>
    <m/>
    <m/>
    <m/>
    <m/>
    <m/>
    <m/>
    <m/>
    <m/>
    <m/>
    <m/>
    <m/>
    <m/>
    <m/>
    <m/>
    <m/>
  </r>
  <r>
    <n v="75"/>
    <x v="5"/>
    <x v="1"/>
    <s v="# 013"/>
    <x v="15"/>
    <s v="David Castellanos"/>
    <s v="Christine Owen"/>
    <d v="2021-07-01T00:00:00"/>
    <d v="2022-06-30T00:00:00"/>
    <d v="2021-07-01T00:00:00"/>
    <d v="2021-07-01T00:00:00"/>
    <x v="185"/>
    <x v="25"/>
    <s v="new"/>
    <n v="300"/>
    <n v="300"/>
    <n v="295"/>
    <n v="295"/>
    <n v="295"/>
    <n v="283"/>
    <n v="299.98"/>
    <n v="308.98"/>
    <n v="300"/>
    <n v="289"/>
    <n v="290"/>
    <n v="295"/>
    <n v="289"/>
    <n v="289"/>
    <n v="290"/>
    <n v="295"/>
    <n v="289"/>
    <n v="289"/>
    <n v="290"/>
    <n v="295"/>
    <n v="289"/>
    <n v="0"/>
    <n v="0"/>
    <s v="-"/>
    <x v="2"/>
    <s v="VCRAC"/>
    <s v="IQBBB"/>
    <x v="6"/>
    <s v="David Castellanos"/>
    <m/>
    <m/>
    <m/>
    <m/>
    <m/>
    <m/>
    <m/>
    <m/>
    <m/>
    <m/>
    <m/>
    <m/>
    <m/>
    <m/>
    <m/>
    <m/>
    <m/>
    <m/>
    <m/>
    <m/>
    <m/>
    <m/>
    <m/>
    <m/>
    <m/>
    <m/>
    <m/>
    <m/>
    <m/>
    <m/>
    <m/>
    <m/>
    <m/>
    <m/>
    <m/>
    <m/>
  </r>
  <r>
    <n v="75"/>
    <x v="5"/>
    <x v="1"/>
    <s v="# 013"/>
    <x v="15"/>
    <s v="David Castellanos"/>
    <s v="Christine Owen"/>
    <d v="2021-07-01T00:00:00"/>
    <d v="2022-06-30T00:00:00"/>
    <d v="2021-07-01T00:00:00"/>
    <d v="2021-07-01T00:00:00"/>
    <x v="186"/>
    <x v="25"/>
    <s v="new"/>
    <n v="300"/>
    <s v="N/A"/>
    <s v="N/A"/>
    <s v="N/A"/>
    <s v="N/A"/>
    <n v="775"/>
    <n v="798"/>
    <n v="800"/>
    <n v="300"/>
    <n v="780"/>
    <n v="780"/>
    <n v="785"/>
    <n v="780"/>
    <n v="780"/>
    <n v="780"/>
    <n v="785"/>
    <n v="780"/>
    <n v="780"/>
    <n v="780"/>
    <n v="785"/>
    <n v="780"/>
    <n v="0"/>
    <n v="0"/>
    <s v="-"/>
    <x v="2"/>
    <s v="VCRAC"/>
    <s v="IQBBB"/>
    <x v="6"/>
    <s v="David Castellanos"/>
    <m/>
    <m/>
    <m/>
    <m/>
    <m/>
    <m/>
    <m/>
    <m/>
    <m/>
    <m/>
    <m/>
    <m/>
    <m/>
    <m/>
    <m/>
    <m/>
    <m/>
    <m/>
    <m/>
    <m/>
    <m/>
    <m/>
    <m/>
    <m/>
    <m/>
    <m/>
    <m/>
    <m/>
    <m/>
    <m/>
    <m/>
    <m/>
    <m/>
    <m/>
    <m/>
    <m/>
  </r>
  <r>
    <n v="75"/>
    <x v="5"/>
    <x v="1"/>
    <s v="# 013"/>
    <x v="15"/>
    <s v="David Castellanos"/>
    <s v="Christine Owen"/>
    <d v="2021-07-01T00:00:00"/>
    <d v="2022-06-30T00:00:00"/>
    <d v="2021-07-01T00:00:00"/>
    <d v="2021-07-01T00:00:00"/>
    <x v="187"/>
    <x v="25"/>
    <n v="75"/>
    <n v="70"/>
    <n v="70"/>
    <n v="70"/>
    <n v="70"/>
    <n v="70"/>
    <n v="70"/>
    <n v="72"/>
    <n v="74"/>
    <n v="70"/>
    <n v="70"/>
    <n v="72"/>
    <n v="74"/>
    <n v="70"/>
    <n v="70"/>
    <n v="72"/>
    <n v="74"/>
    <n v="70"/>
    <n v="70"/>
    <n v="72"/>
    <n v="74"/>
    <n v="70"/>
    <n v="0"/>
    <n v="0"/>
    <s v="-"/>
    <x v="2"/>
    <s v="VCRAC"/>
    <s v="IQBBB"/>
    <x v="6"/>
    <s v="David Castellanos"/>
    <m/>
    <m/>
    <m/>
    <m/>
    <m/>
    <m/>
    <m/>
    <m/>
    <m/>
    <m/>
    <m/>
    <m/>
    <m/>
    <m/>
    <m/>
    <m/>
    <m/>
    <m/>
    <m/>
    <m/>
    <m/>
    <m/>
    <m/>
    <m/>
    <m/>
    <m/>
    <m/>
    <m/>
    <m/>
    <m/>
    <m/>
    <m/>
    <m/>
    <m/>
    <m/>
    <m/>
  </r>
  <r>
    <n v="75"/>
    <x v="5"/>
    <x v="1"/>
    <s v="# 013"/>
    <x v="15"/>
    <s v="David Castellanos"/>
    <s v="Christine Owen"/>
    <d v="2021-07-01T00:00:00"/>
    <d v="2022-06-30T00:00:00"/>
    <d v="2021-07-01T00:00:00"/>
    <d v="2021-07-01T00:00:00"/>
    <x v="188"/>
    <x v="25"/>
    <n v="10"/>
    <n v="10"/>
    <n v="10"/>
    <n v="10"/>
    <n v="10"/>
    <n v="10"/>
    <n v="10"/>
    <n v="11"/>
    <n v="12"/>
    <n v="10"/>
    <n v="10"/>
    <n v="11"/>
    <n v="12"/>
    <n v="10"/>
    <n v="10"/>
    <n v="11"/>
    <n v="12"/>
    <n v="10"/>
    <n v="10"/>
    <n v="11"/>
    <n v="12"/>
    <n v="10"/>
    <n v="0"/>
    <n v="0"/>
    <s v="-"/>
    <x v="2"/>
    <s v="VCRAC"/>
    <s v="IQBBB"/>
    <x v="6"/>
    <s v="David Castellanos"/>
    <m/>
    <m/>
    <m/>
    <m/>
    <m/>
    <m/>
    <m/>
    <m/>
    <m/>
    <m/>
    <m/>
    <m/>
    <m/>
    <m/>
    <m/>
    <m/>
    <m/>
    <m/>
    <m/>
    <m/>
    <m/>
    <m/>
    <m/>
    <m/>
    <m/>
    <m/>
    <m/>
    <m/>
    <m/>
    <m/>
    <m/>
    <m/>
    <m/>
    <m/>
    <m/>
    <m/>
  </r>
  <r>
    <n v="75"/>
    <x v="5"/>
    <x v="1"/>
    <s v="# 013"/>
    <x v="15"/>
    <s v="David Castellanos"/>
    <s v="Christine Owen"/>
    <d v="2021-07-01T00:00:00"/>
    <d v="2022-06-30T00:00:00"/>
    <d v="2021-07-01T00:00:00"/>
    <d v="2021-07-01T00:00:00"/>
    <x v="189"/>
    <x v="25"/>
    <n v="30"/>
    <n v="25"/>
    <n v="25"/>
    <n v="25"/>
    <n v="25"/>
    <n v="25"/>
    <n v="25"/>
    <n v="28"/>
    <n v="30"/>
    <n v="25"/>
    <n v="25"/>
    <n v="28"/>
    <n v="30"/>
    <n v="25"/>
    <n v="25"/>
    <n v="28"/>
    <n v="30"/>
    <n v="25"/>
    <n v="25"/>
    <n v="28"/>
    <n v="30"/>
    <n v="25"/>
    <n v="0"/>
    <n v="0"/>
    <s v="-"/>
    <x v="2"/>
    <s v="VCRAC"/>
    <s v="IQBBB"/>
    <x v="6"/>
    <s v="David Castellanos"/>
    <m/>
    <m/>
    <m/>
    <m/>
    <m/>
    <m/>
    <m/>
    <m/>
    <m/>
    <m/>
    <m/>
    <m/>
    <m/>
    <m/>
    <m/>
    <m/>
    <m/>
    <m/>
    <m/>
    <m/>
    <m/>
    <m/>
    <m/>
    <m/>
    <m/>
    <m/>
    <m/>
    <m/>
    <m/>
    <m/>
    <m/>
    <m/>
    <m/>
    <m/>
    <m/>
    <m/>
  </r>
  <r>
    <n v="75"/>
    <x v="5"/>
    <x v="1"/>
    <s v="# 013"/>
    <x v="15"/>
    <s v="David Castellanos"/>
    <s v="Christine Owen"/>
    <d v="2021-07-01T00:00:00"/>
    <d v="2022-06-30T00:00:00"/>
    <d v="2021-07-01T00:00:00"/>
    <d v="2021-07-01T00:00:00"/>
    <x v="190"/>
    <x v="25"/>
    <n v="130"/>
    <n v="124"/>
    <n v="124"/>
    <n v="124"/>
    <n v="124"/>
    <n v="124"/>
    <n v="138"/>
    <n v="125"/>
    <n v="126"/>
    <n v="124"/>
    <n v="138"/>
    <n v="140"/>
    <n v="145"/>
    <n v="138"/>
    <n v="137"/>
    <n v="140"/>
    <n v="145"/>
    <n v="137"/>
    <n v="137"/>
    <n v="140"/>
    <n v="145"/>
    <n v="137"/>
    <n v="0"/>
    <n v="0"/>
    <s v="-"/>
    <x v="2"/>
    <s v="VCRAC"/>
    <s v="IQBBB"/>
    <x v="6"/>
    <s v="David Castellanos"/>
    <m/>
    <m/>
    <m/>
    <m/>
    <m/>
    <m/>
    <m/>
    <m/>
    <m/>
    <m/>
    <m/>
    <m/>
    <m/>
    <m/>
    <m/>
    <m/>
    <m/>
    <m/>
    <m/>
    <m/>
    <m/>
    <m/>
    <m/>
    <m/>
    <m/>
    <m/>
    <m/>
    <m/>
    <m/>
    <m/>
    <m/>
    <m/>
    <m/>
    <m/>
    <m/>
    <m/>
  </r>
  <r>
    <n v="76"/>
    <x v="5"/>
    <x v="0"/>
    <s v="# 014"/>
    <x v="16"/>
    <s v="David Castellanos"/>
    <s v="Christine Owen"/>
    <m/>
    <m/>
    <m/>
    <m/>
    <x v="0"/>
    <x v="0"/>
    <m/>
    <m/>
    <m/>
    <m/>
    <m/>
    <m/>
    <m/>
    <m/>
    <m/>
    <m/>
    <m/>
    <m/>
    <m/>
    <m/>
    <m/>
    <m/>
    <m/>
    <m/>
    <m/>
    <m/>
    <m/>
    <n v="0"/>
    <m/>
    <m/>
    <m/>
    <x v="0"/>
    <m/>
    <m/>
    <x v="0"/>
    <m/>
    <m/>
    <s v="Gael and UCRP not included but also not subsidized"/>
    <m/>
    <n v="7"/>
    <n v="0.59"/>
    <n v="5"/>
    <s v="N/A"/>
    <m/>
    <n v="239"/>
    <n v="145"/>
    <n v="0.41"/>
    <n v="94"/>
    <s v="High"/>
    <n v="38.54"/>
    <s v="No"/>
    <s v="Flat"/>
    <s v="Below 5% increase"/>
    <s v="Flat"/>
    <s v="0% to 4%"/>
    <s v="Deficit"/>
    <s v="Expected use of new Histology service is reducing rate on Specialized Service and other rates remaining the same as FY20."/>
    <s v="Reduced"/>
    <s v="no change"/>
    <n v="-8"/>
    <n v="-8"/>
    <s v="N/A"/>
    <m/>
    <s v="Joseph Wong / Brenda Naputi / Donna Hendrix / Mary West"/>
    <s v="5/13 - 3:00 - 4:00 pm"/>
    <s v="Core group finds location and availibility of instruments and Attune very good.  Ever changing equip needs.  Strength in availabe spacing for COVID.  When trained, clients are pretty self sufficient.  Ilab calendaring has been helpful.  Two new Pis and companies."/>
    <m/>
    <m/>
    <m/>
    <m/>
    <m/>
    <m/>
  </r>
  <r>
    <n v="76"/>
    <x v="5"/>
    <x v="1"/>
    <s v="# 014"/>
    <x v="16"/>
    <s v="David Castellanos"/>
    <s v="Christine Owen"/>
    <d v="2021-07-01T00:00:00"/>
    <d v="2022-06-30T00:00:00"/>
    <d v="2021-07-01T00:00:00"/>
    <d v="2021-07-01T00:00:00"/>
    <x v="191"/>
    <x v="1"/>
    <n v="20"/>
    <n v="23"/>
    <n v="23"/>
    <n v="27"/>
    <n v="27"/>
    <n v="27"/>
    <n v="27"/>
    <n v="28"/>
    <n v="29"/>
    <n v="23"/>
    <n v="28"/>
    <n v="29"/>
    <n v="30"/>
    <n v="28"/>
    <n v="28"/>
    <n v="29"/>
    <n v="30"/>
    <n v="28"/>
    <n v="29"/>
    <n v="30"/>
    <n v="31"/>
    <n v="29"/>
    <n v="3.5714285714285809E-2"/>
    <n v="1"/>
    <s v="-"/>
    <x v="1"/>
    <s v="VCRAC"/>
    <s v="IQBBB"/>
    <x v="6"/>
    <s v="David Castellanos"/>
    <m/>
    <m/>
    <m/>
    <m/>
    <m/>
    <m/>
    <m/>
    <m/>
    <m/>
    <m/>
    <m/>
    <m/>
    <m/>
    <m/>
    <m/>
    <m/>
    <m/>
    <m/>
    <m/>
    <m/>
    <m/>
    <m/>
    <m/>
    <m/>
    <m/>
    <m/>
    <m/>
    <m/>
    <m/>
    <m/>
    <m/>
    <m/>
    <m/>
    <m/>
    <m/>
    <m/>
  </r>
  <r>
    <n v="76"/>
    <x v="5"/>
    <x v="1"/>
    <s v="# 014"/>
    <x v="16"/>
    <s v="David Castellanos"/>
    <s v="Christine Owen"/>
    <d v="2021-07-01T00:00:00"/>
    <d v="2022-06-30T00:00:00"/>
    <d v="2021-07-01T00:00:00"/>
    <d v="2021-07-01T00:00:00"/>
    <x v="192"/>
    <x v="1"/>
    <n v="10"/>
    <n v="10"/>
    <n v="10"/>
    <n v="14"/>
    <n v="14"/>
    <n v="14"/>
    <n v="13"/>
    <n v="13"/>
    <n v="14"/>
    <n v="10"/>
    <n v="15"/>
    <n v="15"/>
    <n v="16"/>
    <n v="15"/>
    <n v="15"/>
    <n v="15"/>
    <n v="16"/>
    <n v="15"/>
    <n v="15"/>
    <n v="17"/>
    <n v="18"/>
    <n v="15"/>
    <n v="0"/>
    <n v="0"/>
    <s v="-"/>
    <x v="2"/>
    <s v="VCRAC"/>
    <s v="IQBBB"/>
    <x v="6"/>
    <s v="David Castellanos"/>
    <m/>
    <m/>
    <m/>
    <m/>
    <m/>
    <m/>
    <m/>
    <m/>
    <m/>
    <m/>
    <m/>
    <m/>
    <m/>
    <m/>
    <m/>
    <m/>
    <m/>
    <m/>
    <m/>
    <m/>
    <m/>
    <m/>
    <m/>
    <m/>
    <m/>
    <m/>
    <m/>
    <m/>
    <m/>
    <m/>
    <m/>
    <m/>
    <m/>
    <m/>
    <m/>
    <m/>
  </r>
  <r>
    <n v="76"/>
    <x v="5"/>
    <x v="1"/>
    <s v="# 014"/>
    <x v="16"/>
    <s v="David Castellanos"/>
    <s v="Christine Owen"/>
    <d v="2021-07-01T00:00:00"/>
    <d v="2022-06-30T00:00:00"/>
    <d v="2021-07-01T00:00:00"/>
    <d v="2021-07-01T00:00:00"/>
    <x v="193"/>
    <x v="1"/>
    <n v="3"/>
    <n v="5"/>
    <n v="5"/>
    <n v="7"/>
    <n v="7"/>
    <n v="7"/>
    <n v="7"/>
    <n v="7"/>
    <n v="7"/>
    <n v="5"/>
    <n v="7"/>
    <n v="7"/>
    <n v="7"/>
    <n v="7"/>
    <n v="7"/>
    <n v="7"/>
    <n v="7"/>
    <n v="7"/>
    <n v="7"/>
    <n v="8"/>
    <n v="8"/>
    <n v="7"/>
    <n v="0"/>
    <n v="0"/>
    <s v="-"/>
    <x v="2"/>
    <s v="VCRAC"/>
    <s v="IQBBB"/>
    <x v="6"/>
    <s v="David Castellanos"/>
    <m/>
    <m/>
    <m/>
    <m/>
    <m/>
    <m/>
    <m/>
    <m/>
    <m/>
    <m/>
    <m/>
    <m/>
    <m/>
    <m/>
    <m/>
    <m/>
    <m/>
    <m/>
    <m/>
    <m/>
    <m/>
    <m/>
    <m/>
    <m/>
    <m/>
    <m/>
    <m/>
    <m/>
    <m/>
    <m/>
    <m/>
    <m/>
    <m/>
    <m/>
    <m/>
    <m/>
  </r>
  <r>
    <n v="76"/>
    <x v="5"/>
    <x v="1"/>
    <s v="# 014"/>
    <x v="16"/>
    <s v="David Castellanos"/>
    <s v="Christine Owen"/>
    <d v="2021-07-01T00:00:00"/>
    <d v="2022-06-30T00:00:00"/>
    <d v="2021-07-01T00:00:00"/>
    <d v="2021-07-01T00:00:00"/>
    <x v="194"/>
    <x v="1"/>
    <s v="new"/>
    <n v="46"/>
    <n v="46"/>
    <n v="46"/>
    <n v="46"/>
    <n v="46"/>
    <n v="35"/>
    <n v="36"/>
    <n v="37"/>
    <n v="46"/>
    <n v="160"/>
    <n v="165"/>
    <n v="170"/>
    <n v="160"/>
    <n v="50"/>
    <n v="52"/>
    <n v="53"/>
    <n v="50"/>
    <n v="50"/>
    <n v="52"/>
    <n v="54"/>
    <n v="50"/>
    <n v="0"/>
    <n v="0"/>
    <s v="-"/>
    <x v="2"/>
    <s v="VCRAC"/>
    <s v="IQBBB"/>
    <x v="6"/>
    <s v="David Castellanos"/>
    <m/>
    <m/>
    <m/>
    <m/>
    <m/>
    <m/>
    <m/>
    <m/>
    <m/>
    <m/>
    <m/>
    <m/>
    <m/>
    <m/>
    <m/>
    <m/>
    <m/>
    <m/>
    <m/>
    <m/>
    <m/>
    <m/>
    <m/>
    <m/>
    <m/>
    <m/>
    <m/>
    <m/>
    <m/>
    <m/>
    <m/>
    <m/>
    <m/>
    <m/>
    <m/>
    <m/>
  </r>
  <r>
    <n v="76"/>
    <x v="5"/>
    <x v="1"/>
    <s v="# 014"/>
    <x v="16"/>
    <s v="David Castellanos"/>
    <s v="Christine Owen"/>
    <d v="2021-07-01T00:00:00"/>
    <d v="2022-06-30T00:00:00"/>
    <d v="2021-07-01T00:00:00"/>
    <d v="2021-07-01T00:00:00"/>
    <x v="195"/>
    <x v="14"/>
    <s v="new"/>
    <n v="46"/>
    <s v="N/A"/>
    <s v="N/A"/>
    <s v="N/A"/>
    <s v="N/A"/>
    <n v="107"/>
    <n v="110"/>
    <n v="114"/>
    <n v="46"/>
    <n v="110"/>
    <n v="113"/>
    <n v="117"/>
    <n v="110"/>
    <n v="110"/>
    <n v="113"/>
    <n v="117"/>
    <n v="110"/>
    <n v="110"/>
    <n v="113"/>
    <n v="116"/>
    <n v="110"/>
    <n v="0"/>
    <n v="0"/>
    <s v="-"/>
    <x v="2"/>
    <s v="VCRAC"/>
    <s v="IQBBB"/>
    <x v="6"/>
    <s v="David Castellanos"/>
    <m/>
    <m/>
    <m/>
    <m/>
    <m/>
    <m/>
    <m/>
    <m/>
    <m/>
    <m/>
    <m/>
    <m/>
    <m/>
    <m/>
    <m/>
    <m/>
    <m/>
    <m/>
    <m/>
    <m/>
    <m/>
    <m/>
    <m/>
    <m/>
    <m/>
    <m/>
    <m/>
    <m/>
    <m/>
    <m/>
    <m/>
    <m/>
    <m/>
    <m/>
    <m/>
    <m/>
  </r>
  <r>
    <n v="76"/>
    <x v="5"/>
    <x v="1"/>
    <s v="# 014"/>
    <x v="16"/>
    <s v="David Castellanos"/>
    <s v="Christine Owen"/>
    <d v="2021-07-01T00:00:00"/>
    <d v="2022-06-30T00:00:00"/>
    <d v="2021-07-01T00:00:00"/>
    <d v="2021-07-01T00:00:00"/>
    <x v="196"/>
    <x v="14"/>
    <s v="new"/>
    <m/>
    <s v="N/A"/>
    <s v="N/A"/>
    <s v="N/A"/>
    <s v="N/A"/>
    <m/>
    <m/>
    <m/>
    <s v="N/A"/>
    <m/>
    <m/>
    <m/>
    <n v="0"/>
    <m/>
    <m/>
    <m/>
    <m/>
    <n v="95"/>
    <n v="98"/>
    <n v="101"/>
    <n v="95"/>
    <s v="-"/>
    <n v="95"/>
    <s v="New"/>
    <x v="4"/>
    <s v="VCRAC"/>
    <s v="IQBBB"/>
    <x v="6"/>
    <s v="David Castellanos"/>
    <m/>
    <m/>
    <m/>
    <m/>
    <m/>
    <m/>
    <m/>
    <m/>
    <m/>
    <m/>
    <m/>
    <m/>
    <m/>
    <m/>
    <m/>
    <m/>
    <m/>
    <m/>
    <m/>
    <m/>
    <m/>
    <m/>
    <m/>
    <m/>
    <m/>
    <m/>
    <m/>
    <m/>
    <m/>
    <m/>
    <m/>
    <m/>
    <m/>
    <m/>
    <m/>
    <m/>
  </r>
  <r>
    <n v="76"/>
    <x v="5"/>
    <x v="1"/>
    <s v="# 014"/>
    <x v="16"/>
    <s v="David Castellanos"/>
    <s v="Christine Owen"/>
    <d v="2021-07-01T00:00:00"/>
    <d v="2022-06-30T00:00:00"/>
    <d v="2021-07-01T00:00:00"/>
    <d v="2021-07-01T00:00:00"/>
    <x v="197"/>
    <x v="14"/>
    <s v="new"/>
    <n v="46"/>
    <s v="N/A"/>
    <s v="N/A"/>
    <s v="N/A"/>
    <s v="N/A"/>
    <m/>
    <m/>
    <m/>
    <s v="N/A"/>
    <m/>
    <m/>
    <m/>
    <n v="0"/>
    <n v="110"/>
    <n v="113"/>
    <n v="117"/>
    <n v="110"/>
    <n v="110"/>
    <n v="113"/>
    <n v="116"/>
    <n v="110"/>
    <n v="0"/>
    <n v="0"/>
    <s v="New"/>
    <x v="4"/>
    <s v="VCRAC"/>
    <s v="IQBBB"/>
    <x v="6"/>
    <s v="David Castellanos"/>
    <m/>
    <m/>
    <m/>
    <m/>
    <m/>
    <m/>
    <m/>
    <m/>
    <m/>
    <m/>
    <m/>
    <m/>
    <m/>
    <m/>
    <m/>
    <m/>
    <m/>
    <m/>
    <m/>
    <m/>
    <m/>
    <m/>
    <m/>
    <m/>
    <m/>
    <m/>
    <m/>
    <m/>
    <m/>
    <m/>
    <m/>
    <m/>
    <m/>
    <m/>
    <m/>
    <m/>
  </r>
  <r>
    <n v="90"/>
    <x v="6"/>
    <x v="0"/>
    <s v="# 015"/>
    <x v="17"/>
    <s v="David Castellanos"/>
    <s v="Magdalena Mleczko"/>
    <m/>
    <m/>
    <m/>
    <m/>
    <x v="0"/>
    <x v="0"/>
    <m/>
    <m/>
    <m/>
    <m/>
    <m/>
    <m/>
    <m/>
    <m/>
    <m/>
    <m/>
    <m/>
    <m/>
    <m/>
    <m/>
    <m/>
    <m/>
    <m/>
    <m/>
    <m/>
    <m/>
    <m/>
    <n v="0"/>
    <m/>
    <m/>
    <m/>
    <x v="0"/>
    <m/>
    <m/>
    <x v="0"/>
    <m/>
    <m/>
    <s v="Not clear how Gael and UCRP are captured, Need details for cost calculations"/>
    <m/>
    <n v="97"/>
    <n v="0.2"/>
    <s v="-"/>
    <s v="N/A"/>
    <s v="SSUFIE"/>
    <n v="7200"/>
    <n v="4700"/>
    <n v="0.8"/>
    <n v="2500"/>
    <s v="High"/>
    <n v="2000"/>
    <s v="No"/>
    <s v="Flat"/>
    <s v="Below 5% increase"/>
    <s v="Flat"/>
    <s v="5%"/>
    <s v="Surplus"/>
    <s v="It has been several years since OLAC has performed a time &amp; motion study due to attempts to implement a bar coding system.  They have raised rates by 5% for over 10 years and  are not planning on raising rates until they do the T&amp;M study."/>
    <s v="decrease"/>
    <s v="increase"/>
    <n v="-345"/>
    <n v="290"/>
    <s v="N/A"/>
    <m/>
    <s v="Magdalena Mleczko"/>
    <s v="5/05 - 9:00 - 10:00 am"/>
    <s v="COVID shutdown for 3 months.  Changed to new system and lost all prior data.  Essential business so kept all animal care active.  Had difficulty getting PPE hoods. Involved in COVID research. Challenges with facilities management and adequate staffing due to illness and restrictions. Finally OCt/Nov implemented CA-USE to replace OASIS.  Working with vendor to improve billing statements. Working on app to track empl time and motion (last done in 2014) Working with Facility Services on zero waste and composting.  Starting to look at reuse."/>
    <s v="Working with new CA-USE app to get time and motion study for FY23 rate certification.  Magdalena will reach out when she starts working on new template.  Need to look at UCRP/GAEL subsidy."/>
    <m/>
    <m/>
    <m/>
    <m/>
    <m/>
  </r>
  <r>
    <n v="90"/>
    <x v="6"/>
    <x v="1"/>
    <s v="# 015"/>
    <x v="17"/>
    <s v="David Castellanos"/>
    <s v="Magdalena Mleczko"/>
    <d v="2021-07-01T00:00:00"/>
    <d v="2022-06-30T00:00:00"/>
    <d v="2021-07-01T00:00:00"/>
    <d v="2021-07-01T00:00:00"/>
    <x v="198"/>
    <x v="14"/>
    <n v="0.24194399999999999"/>
    <n v="0.25404100000000002"/>
    <n v="0.25404100000000002"/>
    <n v="0.26674305000000004"/>
    <n v="0.26674305000000004"/>
    <n v="0.26674305000000004"/>
    <n v="0.28008020250000004"/>
    <n v="0.29408421262500006"/>
    <n v="0.30878842325625006"/>
    <n v="0.25404100000000002"/>
    <n v="0.29408421262500006"/>
    <n v="0.30878842325625006"/>
    <n v="0.32422784441906255"/>
    <n v="0.29408421262500006"/>
    <n v="0.29408421262500006"/>
    <n v="0.29408421262500006"/>
    <n v="0.29408421262500006"/>
    <n v="0.29408421262500006"/>
    <n v="0.30878842325625006"/>
    <n v="0.30878842325625006"/>
    <n v="0.30878842325625006"/>
    <n v="0.30878842325625006"/>
    <n v="5.0000000000000044E-2"/>
    <n v="1.4704210631249992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199"/>
    <x v="14"/>
    <n v="8.3349000000000006E-2"/>
    <n v="8.7515999999999997E-2"/>
    <n v="8.7515999999999997E-2"/>
    <n v="9.1891799999999996E-2"/>
    <n v="9.1891799999999996E-2"/>
    <n v="9.1891799999999996E-2"/>
    <n v="9.6486390000000005E-2"/>
    <n v="0.10131070950000001"/>
    <n v="0.10637624497500002"/>
    <n v="8.7515999999999997E-2"/>
    <n v="0.10131070950000001"/>
    <n v="0.10637624497500002"/>
    <n v="0.11169505722375002"/>
    <n v="0.10131070950000001"/>
    <n v="0.10131070950000001"/>
    <n v="0.10131070950000001"/>
    <n v="0.10131070950000001"/>
    <n v="0.10131070950000001"/>
    <n v="0.10637624497500002"/>
    <n v="0.10637624497500002"/>
    <n v="0.10637624497500002"/>
    <n v="0.10637624497500002"/>
    <n v="5.0000000000000044E-2"/>
    <n v="5.0655354750000076E-3"/>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00"/>
    <x v="14"/>
    <n v="4.5147E-2"/>
    <n v="4.7405000000000003E-2"/>
    <n v="4.7405000000000003E-2"/>
    <n v="4.9775250000000007E-2"/>
    <n v="4.9775250000000007E-2"/>
    <n v="4.9775250000000007E-2"/>
    <n v="5.2264012500000012E-2"/>
    <n v="5.4877213125000018E-2"/>
    <n v="5.7621073781250025E-2"/>
    <n v="4.7405000000000003E-2"/>
    <n v="5.4877213125000018E-2"/>
    <n v="5.7621073781250025E-2"/>
    <n v="6.0502127470312528E-2"/>
    <n v="5.4877213125000018E-2"/>
    <n v="5.4877213125000018E-2"/>
    <n v="5.4877213125000018E-2"/>
    <n v="5.4877213125000018E-2"/>
    <n v="5.4877213125000018E-2"/>
    <n v="5.7621073781250025E-2"/>
    <n v="5.7621073781250025E-2"/>
    <n v="5.7621073781250025E-2"/>
    <n v="5.7621073781250025E-2"/>
    <n v="5.0000000000000044E-2"/>
    <n v="2.7438606562500065E-3"/>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01"/>
    <x v="14"/>
    <n v="29.99"/>
    <n v="31.4895"/>
    <n v="31.4895"/>
    <n v="33.063974999999999"/>
    <n v="33.063974999999999"/>
    <n v="33.063974999999999"/>
    <n v="34.717173750000001"/>
    <n v="36.453032437499999"/>
    <n v="38.275684059375003"/>
    <n v="31.4895"/>
    <n v="36.453032437499999"/>
    <n v="38.275684059375003"/>
    <n v="40.189468262343752"/>
    <n v="36.453032437499999"/>
    <n v="36.453032437499999"/>
    <n v="36.453032437499999"/>
    <n v="36.453032437499999"/>
    <n v="36.453032437499999"/>
    <n v="38.275684059375003"/>
    <n v="38.275684059375003"/>
    <n v="38.275684059375003"/>
    <n v="38.275684059375003"/>
    <n v="5.0000000000000044E-2"/>
    <n v="1.8226516218750035"/>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02"/>
    <x v="14"/>
    <m/>
    <m/>
    <m/>
    <m/>
    <m/>
    <m/>
    <m/>
    <m/>
    <m/>
    <n v="14.69"/>
    <n v="15.4245"/>
    <n v="16.195724999999999"/>
    <n v="17.005511250000001"/>
    <n v="15.4245"/>
    <n v="15.4245"/>
    <n v="15.4245"/>
    <n v="15.4245"/>
    <n v="15.4245"/>
    <n v="16.195724999999999"/>
    <n v="16.195724999999999"/>
    <n v="16.195724999999999"/>
    <n v="16.195724999999999"/>
    <n v="5.0000000000000044E-2"/>
    <n v="0.77122499999999938"/>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03"/>
    <x v="14"/>
    <m/>
    <m/>
    <m/>
    <m/>
    <m/>
    <m/>
    <m/>
    <m/>
    <m/>
    <n v="1.1599999999999999"/>
    <n v="1.218"/>
    <n v="1.2788999999999999"/>
    <n v="1.3428450000000001"/>
    <n v="1.218"/>
    <n v="1.218"/>
    <n v="1.218"/>
    <n v="1.218"/>
    <n v="1.218"/>
    <n v="1.2788999999999999"/>
    <n v="1.2788999999999999"/>
    <n v="1.2788999999999999"/>
    <n v="1.2788999999999999"/>
    <n v="5.0000000000000044E-2"/>
    <n v="6.0899999999999954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04"/>
    <x v="14"/>
    <m/>
    <m/>
    <m/>
    <m/>
    <m/>
    <m/>
    <m/>
    <m/>
    <m/>
    <n v="1.54"/>
    <n v="1.6170000000000002"/>
    <n v="1.6978500000000003"/>
    <n v="1.7827425000000003"/>
    <n v="1.6170000000000002"/>
    <n v="1.6170000000000002"/>
    <n v="1.6170000000000002"/>
    <n v="1.6170000000000002"/>
    <n v="1.6170000000000002"/>
    <n v="1.6978500000000003"/>
    <n v="1.6978500000000003"/>
    <n v="1.6978500000000003"/>
    <n v="1.6978500000000003"/>
    <n v="5.0000000000000044E-2"/>
    <n v="8.0850000000000088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05"/>
    <x v="14"/>
    <n v="11.27633"/>
    <n v="11.84015"/>
    <n v="11.84015"/>
    <n v="12.432157500000001"/>
    <n v="12.432157500000001"/>
    <n v="12.432157500000001"/>
    <n v="13.053765375000001"/>
    <n v="13.706453643750002"/>
    <n v="14.391776325937503"/>
    <n v="11.84015"/>
    <n v="13.706453643750002"/>
    <n v="14.391776325937503"/>
    <n v="15.111365142234378"/>
    <n v="13.706453643750002"/>
    <n v="13.706453643750002"/>
    <n v="13.706453643750002"/>
    <n v="13.706453643750002"/>
    <n v="13.706453643750002"/>
    <n v="14.391776325937503"/>
    <n v="14.391776325937503"/>
    <n v="14.391776325937503"/>
    <n v="14.391776325937503"/>
    <n v="5.0000000000000044E-2"/>
    <n v="0.68532268218750048"/>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06"/>
    <x v="14"/>
    <n v="2.6235789999999999"/>
    <n v="2.7547579999999998"/>
    <n v="2.7547579999999998"/>
    <n v="2.8924959000000001"/>
    <n v="2.8924959000000001"/>
    <n v="2.8924959000000001"/>
    <n v="3.037120695"/>
    <n v="3.1889767297500002"/>
    <n v="3.3484255662375002"/>
    <n v="2.7547579999999998"/>
    <n v="3.1889767297500002"/>
    <n v="3.3484255662375002"/>
    <n v="3.5158468445493756"/>
    <n v="3.1889767297500002"/>
    <n v="3.1889767297500002"/>
    <n v="3.1889767297500002"/>
    <n v="3.1889767297500002"/>
    <n v="3.1889767297500002"/>
    <n v="3.3484255662375002"/>
    <n v="3.3484255662375002"/>
    <n v="3.3484255662375002"/>
    <n v="3.3484255662375002"/>
    <n v="5.0000000000000044E-2"/>
    <n v="0.15944883648749997"/>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07"/>
    <x v="14"/>
    <n v="7.1797789999999999"/>
    <n v="7.5387680000000001"/>
    <n v="7.5387680000000001"/>
    <n v="7.9157064000000004"/>
    <n v="7.9157064000000004"/>
    <n v="7.9157064000000004"/>
    <n v="8.3114917200000011"/>
    <n v="8.7270663060000011"/>
    <n v="9.163419621300001"/>
    <n v="7.5387680000000001"/>
    <n v="8.7270663060000011"/>
    <n v="9.163419621300001"/>
    <n v="9.6215906023650017"/>
    <n v="8.7270663060000011"/>
    <n v="8.7270663060000011"/>
    <n v="8.7270663060000011"/>
    <n v="8.7270663060000011"/>
    <n v="8.7270663060000011"/>
    <n v="9.163419621300001"/>
    <n v="9.163419621300001"/>
    <n v="9.163419621300001"/>
    <n v="9.163419621300001"/>
    <n v="5.0000000000000044E-2"/>
    <n v="0.43635331529999988"/>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08"/>
    <x v="14"/>
    <n v="9.4771680000000007"/>
    <n v="9.9510260000000006"/>
    <n v="9.9510260000000006"/>
    <n v="10.4485773"/>
    <n v="10.4485773"/>
    <n v="10.4485773"/>
    <n v="10.971006165"/>
    <n v="11.519556473250001"/>
    <n v="12.095534296912501"/>
    <n v="9.9510260000000006"/>
    <n v="11.519556473250001"/>
    <n v="12.095534296912501"/>
    <n v="12.700311011758126"/>
    <n v="11.519556473250001"/>
    <n v="11.519556473250001"/>
    <n v="11.519556473250001"/>
    <n v="11.519556473250001"/>
    <n v="11.519556473250001"/>
    <n v="12.095534296912501"/>
    <n v="12.095534296912501"/>
    <n v="12.095534296912501"/>
    <n v="12.095534296912501"/>
    <n v="5.0000000000000044E-2"/>
    <n v="0.57597782366249994"/>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09"/>
    <x v="14"/>
    <n v="1.4428259999999999"/>
    <n v="1.514967"/>
    <n v="1.514967"/>
    <n v="1.59071535"/>
    <n v="1.59071535"/>
    <n v="1.59071535"/>
    <n v="1.6702511175000001"/>
    <n v="1.7537636733750002"/>
    <n v="1.8414518570437504"/>
    <n v="1.514967"/>
    <n v="1.7537636733750002"/>
    <n v="1.8414518570437504"/>
    <n v="1.9335244498959379"/>
    <n v="1.7537636733750002"/>
    <n v="1.7537636733750002"/>
    <n v="1.7537636733750002"/>
    <n v="1.7537636733750002"/>
    <n v="1.7537636733750002"/>
    <n v="1.8414518570437504"/>
    <n v="1.8414518570437504"/>
    <n v="1.8414518570437504"/>
    <n v="1.8414518570437504"/>
    <n v="5.0000000000000044E-2"/>
    <n v="8.7688183668750197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10"/>
    <x v="14"/>
    <n v="0.27799800000000002"/>
    <n v="0.29189799999999999"/>
    <n v="0.29189799999999999"/>
    <n v="0.30649290000000001"/>
    <n v="0.30649290000000001"/>
    <n v="0.30649290000000001"/>
    <n v="0.32181754500000004"/>
    <n v="0.33790842225000006"/>
    <n v="0.35480384336250009"/>
    <n v="0.29189799999999999"/>
    <n v="0.33790842225000006"/>
    <n v="0.35480384336250009"/>
    <n v="0.3725440355306251"/>
    <n v="0.33790842225000006"/>
    <n v="0.33790842225000006"/>
    <n v="0.33790842225000006"/>
    <n v="0.33790842225000006"/>
    <n v="0.33790842225000006"/>
    <n v="0.35480384336250009"/>
    <n v="0.35480384336250009"/>
    <n v="0.35480384336250009"/>
    <n v="0.35480384336250009"/>
    <n v="5.0000000000000044E-2"/>
    <n v="1.6895421112500031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11"/>
    <x v="14"/>
    <n v="3.602058"/>
    <n v="3.7821609999999999"/>
    <n v="3.7821609999999999"/>
    <n v="3.9712690500000001"/>
    <n v="3.9712690500000001"/>
    <n v="3.9712690500000001"/>
    <n v="4.1698325025000003"/>
    <n v="4.3783241276250005"/>
    <n v="4.5972403340062504"/>
    <n v="3.7821609999999999"/>
    <n v="4.3783241276250005"/>
    <n v="4.5972403340062504"/>
    <n v="4.8271023507065633"/>
    <n v="4.3783241276250005"/>
    <n v="4.3783241276250005"/>
    <n v="4.3783241276250005"/>
    <n v="4.3783241276250005"/>
    <n v="4.3783241276250005"/>
    <n v="4.5972403340062504"/>
    <n v="4.5972403340062504"/>
    <n v="4.5972403340062504"/>
    <n v="4.5972403340062504"/>
    <n v="5.0000000000000044E-2"/>
    <n v="0.21891620638124998"/>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12"/>
    <x v="14"/>
    <n v="1.994764"/>
    <n v="2.0945019999999999"/>
    <n v="2.0945019999999999"/>
    <n v="2.1992270999999999"/>
    <n v="2.1992270999999999"/>
    <n v="2.1992270999999999"/>
    <n v="2.3091884550000001"/>
    <n v="2.4246478777500005"/>
    <n v="2.5458802716375004"/>
    <n v="2.0945019999999999"/>
    <n v="2.4246478777500005"/>
    <n v="2.5458802716375004"/>
    <n v="2.6731742852193756"/>
    <n v="2.4246478777500005"/>
    <n v="2.4246478777500005"/>
    <n v="2.4246478777500005"/>
    <n v="2.4246478777500005"/>
    <n v="2.4246478777500005"/>
    <n v="2.5458802716375004"/>
    <n v="2.5458802716375004"/>
    <n v="2.5458802716375004"/>
    <n v="2.5458802716375004"/>
    <n v="5.0000000000000044E-2"/>
    <n v="0.12123239388749996"/>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13"/>
    <x v="14"/>
    <n v="2.7786590000000002"/>
    <n v="2.917592"/>
    <n v="2.917592"/>
    <n v="3.0634716000000002"/>
    <n v="3.0634716000000002"/>
    <n v="3.0634716000000002"/>
    <n v="3.2166451800000004"/>
    <n v="3.3774774390000006"/>
    <n v="3.5463513109500009"/>
    <n v="2.917592"/>
    <n v="3.3774774390000006"/>
    <n v="3.5463513109500009"/>
    <n v="3.7236688764975012"/>
    <n v="3.3774774390000006"/>
    <n v="3.3774774390000006"/>
    <n v="3.3774774390000006"/>
    <n v="3.3774774390000006"/>
    <n v="3.3774774390000006"/>
    <n v="3.5463513109500009"/>
    <n v="3.5463513109500009"/>
    <n v="3.5463513109500009"/>
    <n v="3.5463513109500009"/>
    <n v="5.0000000000000044E-2"/>
    <n v="0.16887387195000025"/>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14"/>
    <x v="14"/>
    <n v="1.550138"/>
    <n v="1.627645"/>
    <n v="1.627645"/>
    <n v="1.7090272500000001"/>
    <n v="1.7090272500000001"/>
    <n v="1.7090272500000001"/>
    <n v="1.7944786125000003"/>
    <n v="1.8842025431250005"/>
    <n v="1.9784126702812506"/>
    <n v="1.627645"/>
    <n v="1.8842025431250005"/>
    <n v="1.9784126702812506"/>
    <n v="2.0773333037953132"/>
    <n v="1.8842025431250005"/>
    <n v="1.8842025431250005"/>
    <n v="1.8842025431250005"/>
    <n v="1.8842025431250005"/>
    <n v="1.8842025431250005"/>
    <n v="1.9784126702812506"/>
    <n v="1.9784126702812506"/>
    <n v="1.9784126702812506"/>
    <n v="1.9784126702812506"/>
    <n v="5.0000000000000044E-2"/>
    <n v="9.4210127156250101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15"/>
    <x v="14"/>
    <n v="0.97074700000000003"/>
    <n v="1.0192840000000001"/>
    <n v="1.0192840000000001"/>
    <n v="1.0702482000000002"/>
    <n v="1.0702482000000002"/>
    <n v="1.0702482000000002"/>
    <n v="1.1237606100000002"/>
    <n v="1.1799486405000001"/>
    <n v="1.2389460725250001"/>
    <n v="1.0192840000000001"/>
    <n v="1.1799486405000001"/>
    <n v="1.2389460725250001"/>
    <n v="1.3008933761512502"/>
    <n v="1.1799486405000001"/>
    <n v="1.1799486405000001"/>
    <n v="1.1799486405000001"/>
    <n v="1.1799486405000001"/>
    <n v="1.1799486405000001"/>
    <n v="1.2389460725250001"/>
    <n v="1.2389460725250001"/>
    <n v="1.2389460725250001"/>
    <n v="1.2389460725250001"/>
    <n v="5.0000000000000044E-2"/>
    <n v="5.8997432024999963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16"/>
    <x v="14"/>
    <n v="0.56686099999999995"/>
    <n v="0.59520399999999996"/>
    <n v="0.59520399999999996"/>
    <n v="0.62496419999999997"/>
    <n v="0.62496419999999997"/>
    <n v="0.62496419999999997"/>
    <n v="0.65621240999999997"/>
    <n v="0.68902303050000002"/>
    <n v="0.72347418202500002"/>
    <n v="0.59520399999999996"/>
    <n v="0.68902303050000002"/>
    <n v="0.72347418202500002"/>
    <n v="0.75964789112625009"/>
    <n v="0.68902303050000002"/>
    <n v="0.68902303050000002"/>
    <n v="0.68902303050000002"/>
    <n v="0.68902303050000002"/>
    <n v="0.68902303050000002"/>
    <n v="0.72347418202500002"/>
    <n v="0.72347418202500002"/>
    <n v="0.72347418202500002"/>
    <n v="0.72347418202500002"/>
    <n v="5.0000000000000044E-2"/>
    <n v="3.4451151525000001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17"/>
    <x v="14"/>
    <n v="0.94279400000000002"/>
    <n v="0.98993399999999998"/>
    <n v="0.98993399999999998"/>
    <n v="1.0394307"/>
    <n v="1.0394307"/>
    <n v="1.0394307"/>
    <n v="1.0914022350000001"/>
    <n v="1.1459723467500003"/>
    <n v="1.2032709640875003"/>
    <n v="0.98993399999999998"/>
    <n v="1.1459723467500003"/>
    <n v="1.2032709640875003"/>
    <n v="1.2634345122918753"/>
    <n v="1.1459723467500003"/>
    <n v="1.1459723467500003"/>
    <n v="1.1459723467500003"/>
    <n v="1.1459723467500003"/>
    <n v="1.1459723467500003"/>
    <n v="1.2032709640875003"/>
    <n v="1.2032709640875003"/>
    <n v="1.2032709640875003"/>
    <n v="1.2032709640875003"/>
    <n v="5.0000000000000044E-2"/>
    <n v="5.729861733750008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18"/>
    <x v="14"/>
    <n v="0.55823199999999995"/>
    <n v="0.58614299999999997"/>
    <n v="0.58614299999999997"/>
    <n v="0.61545015000000003"/>
    <n v="0.61545015000000003"/>
    <n v="0.61545015000000003"/>
    <n v="0.64622265750000008"/>
    <n v="0.67853379037500006"/>
    <n v="0.71246047989375005"/>
    <n v="0.58614299999999997"/>
    <n v="0.67853379037500006"/>
    <n v="0.71246047989375005"/>
    <n v="0.74808350388843758"/>
    <n v="0.67853379037500006"/>
    <n v="0.67853379037500006"/>
    <n v="0.67853379037500006"/>
    <n v="0.67853379037500006"/>
    <n v="0.67853379037500006"/>
    <n v="0.71246047989375005"/>
    <n v="0.71246047989375005"/>
    <n v="0.71246047989375005"/>
    <n v="0.71246047989375005"/>
    <n v="5.0000000000000044E-2"/>
    <n v="3.3926689518749997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19"/>
    <x v="14"/>
    <n v="2.3103750000000001"/>
    <n v="2.425894"/>
    <n v="2.425894"/>
    <n v="2.5471887"/>
    <n v="2.5471887"/>
    <n v="2.5471887"/>
    <n v="2.6745481350000002"/>
    <n v="2.8082755417500005"/>
    <n v="2.9486893188375007"/>
    <n v="2.425894"/>
    <n v="2.8082755417500005"/>
    <n v="2.9486893188375007"/>
    <n v="3.0961237847793761"/>
    <n v="2.8082755417500005"/>
    <n v="2.8082755417500005"/>
    <n v="2.8082755417500005"/>
    <n v="2.8082755417500005"/>
    <n v="2.8082755417500005"/>
    <n v="2.9486893188375007"/>
    <n v="2.9486893188375007"/>
    <n v="2.9486893188375007"/>
    <n v="2.9486893188375007"/>
    <n v="5.0000000000000044E-2"/>
    <n v="0.14041377708750025"/>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20"/>
    <x v="14"/>
    <n v="4.6212390000000001"/>
    <n v="4.8523009999999998"/>
    <n v="4.8523009999999998"/>
    <n v="5.0949160500000001"/>
    <n v="5.0949160500000001"/>
    <n v="5.0949160500000001"/>
    <n v="5.3496618525000006"/>
    <n v="5.6171449451250011"/>
    <n v="5.8980021923812513"/>
    <n v="4.8523009999999998"/>
    <n v="5.6171449451250011"/>
    <n v="5.8980021923812513"/>
    <n v="6.1929023020003138"/>
    <n v="5.6171449451250011"/>
    <n v="5.6171449451250011"/>
    <n v="5.6171449451250011"/>
    <n v="5.6171449451250011"/>
    <n v="5.6171449451250011"/>
    <n v="5.8980021923812513"/>
    <n v="5.8980021923812513"/>
    <n v="5.8980021923812513"/>
    <n v="5.8980021923812513"/>
    <n v="5.0000000000000044E-2"/>
    <n v="0.28085724725625028"/>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21"/>
    <x v="14"/>
    <n v="0.54184399999999999"/>
    <n v="0.56893700000000003"/>
    <n v="0.56893700000000003"/>
    <n v="0.59738385000000005"/>
    <n v="0.59738385000000005"/>
    <n v="0.59738385000000005"/>
    <n v="0.62725304250000002"/>
    <n v="0.65861569462500003"/>
    <n v="0.69154647935625002"/>
    <n v="0.56893700000000003"/>
    <n v="0.65861569462500003"/>
    <n v="0.69154647935625002"/>
    <n v="0.72612380332406257"/>
    <n v="0.65861569462500003"/>
    <n v="0.65861569462500003"/>
    <n v="0.65861569462500003"/>
    <n v="0.65861569462500003"/>
    <n v="0.65861569462500003"/>
    <n v="0.69154647935625002"/>
    <n v="0.69154647935625002"/>
    <n v="0.69154647935625002"/>
    <n v="0.69154647935625002"/>
    <n v="5.0000000000000044E-2"/>
    <n v="3.2930784731249996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22"/>
    <x v="14"/>
    <n v="1.0736619999999999"/>
    <n v="1.127345"/>
    <n v="1.127345"/>
    <n v="1.1837122500000001"/>
    <n v="1.1837122500000001"/>
    <n v="1.1837122500000001"/>
    <n v="1.2428978625000002"/>
    <n v="1.3050427556250004"/>
    <n v="1.3702948934062504"/>
    <n v="1.127345"/>
    <n v="1.3050427556250004"/>
    <n v="1.3702948934062504"/>
    <n v="1.4388096380765629"/>
    <n v="1.3050427556250004"/>
    <n v="1.3050427556250004"/>
    <n v="1.3050427556250004"/>
    <n v="1.3050427556250004"/>
    <n v="1.3050427556250004"/>
    <n v="1.3702948934062504"/>
    <n v="1.3702948934062504"/>
    <n v="1.3702948934062504"/>
    <n v="1.3702948934062504"/>
    <n v="5.0000000000000044E-2"/>
    <n v="6.5252137781250052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23"/>
    <x v="14"/>
    <m/>
    <m/>
    <m/>
    <m/>
    <m/>
    <m/>
    <m/>
    <m/>
    <m/>
    <m/>
    <m/>
    <m/>
    <m/>
    <m/>
    <m/>
    <m/>
    <m/>
    <m/>
    <n v="2.42"/>
    <n v="2.42"/>
    <n v="2.42"/>
    <n v="2.42"/>
    <s v="-"/>
    <n v="2.42"/>
    <s v="New"/>
    <x v="4"/>
    <s v="VCRAU"/>
    <s v="JROLA"/>
    <x v="7"/>
    <s v="David Castellanos"/>
    <m/>
    <m/>
    <m/>
    <m/>
    <m/>
    <m/>
    <m/>
    <m/>
    <m/>
    <m/>
    <m/>
    <m/>
    <m/>
    <m/>
    <m/>
    <m/>
    <m/>
    <m/>
    <m/>
    <m/>
    <m/>
    <m/>
    <m/>
    <m/>
    <m/>
    <m/>
    <m/>
    <m/>
    <m/>
    <m/>
    <m/>
    <m/>
    <m/>
    <m/>
    <m/>
    <m/>
  </r>
  <r>
    <n v="90"/>
    <x v="6"/>
    <x v="1"/>
    <s v="# 015"/>
    <x v="17"/>
    <s v="David Castellanos"/>
    <s v="Magdalena Mleczko"/>
    <d v="2021-07-01T00:00:00"/>
    <d v="2022-06-30T00:00:00"/>
    <d v="2021-07-01T00:00:00"/>
    <d v="2021-07-01T00:00:00"/>
    <x v="224"/>
    <x v="14"/>
    <n v="2.6816849999999999"/>
    <n v="2.815769"/>
    <n v="2.815769"/>
    <n v="2.95655745"/>
    <n v="2.95655745"/>
    <n v="2.95655745"/>
    <n v="3.1043853225000002"/>
    <n v="3.2596045886250002"/>
    <n v="3.4225848180562504"/>
    <n v="2.815769"/>
    <n v="3.2596045886250002"/>
    <n v="3.4225848180562504"/>
    <n v="3.5937140589590628"/>
    <n v="3.2596045886250002"/>
    <n v="3.2596045886250002"/>
    <n v="3.2596045886250002"/>
    <n v="3.2596045886250002"/>
    <n v="3.2596045886250002"/>
    <n v="3.4225848180562504"/>
    <n v="3.4225848180562504"/>
    <n v="3.4225848180562504"/>
    <n v="3.4225848180562504"/>
    <n v="5.0000000000000044E-2"/>
    <n v="0.1629802294312501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25"/>
    <x v="14"/>
    <n v="1.0215939999999999"/>
    <n v="1.0726739999999999"/>
    <n v="1.0726739999999999"/>
    <n v="1.1263076999999999"/>
    <n v="1.1263076999999999"/>
    <n v="1.1263076999999999"/>
    <n v="1.1826230849999999"/>
    <n v="1.2417542392500001"/>
    <n v="1.3038419512125001"/>
    <n v="1.0726739999999999"/>
    <n v="1.2417542392500001"/>
    <n v="1.3038419512125001"/>
    <n v="1.3690340487731252"/>
    <n v="1.2417542392500001"/>
    <n v="1.2417542392500001"/>
    <n v="1.2417542392500001"/>
    <n v="1.2417542392500001"/>
    <n v="1.2417542392500001"/>
    <n v="1.3038419512125001"/>
    <n v="1.3038419512125001"/>
    <n v="1.3038419512125001"/>
    <n v="1.3038419512125001"/>
    <n v="5.0000000000000044E-2"/>
    <n v="6.208771196250007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26"/>
    <x v="14"/>
    <n v="1.2711079999999999"/>
    <n v="1.3346640000000001"/>
    <n v="1.3346640000000001"/>
    <n v="1.4013972000000001"/>
    <n v="1.4013972000000001"/>
    <n v="1.4013972000000001"/>
    <n v="1.4714670600000002"/>
    <n v="1.5450404130000002"/>
    <n v="1.6222924336500002"/>
    <n v="1.3346640000000001"/>
    <n v="1.5450404130000002"/>
    <n v="1.6222924336500002"/>
    <n v="1.7034070553325003"/>
    <n v="1.5450404130000002"/>
    <n v="1.5450404130000002"/>
    <n v="1.5450404130000002"/>
    <n v="1.5450404130000002"/>
    <n v="1.5450404130000002"/>
    <n v="1.6222924336500002"/>
    <n v="1.6222924336500002"/>
    <n v="1.6222924336500002"/>
    <n v="1.6222924336500002"/>
    <n v="5.0000000000000044E-2"/>
    <n v="7.7252020650000031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27"/>
    <x v="14"/>
    <n v="6.7026490000000001"/>
    <n v="7.0377809999999998"/>
    <n v="7.0377809999999998"/>
    <n v="7.3896700500000003"/>
    <n v="7.3896700500000003"/>
    <n v="7.3896700500000003"/>
    <n v="7.7591535525000008"/>
    <n v="8.1471112301250006"/>
    <n v="8.5544667916312509"/>
    <n v="7.0377809999999998"/>
    <n v="8.1471112301250006"/>
    <n v="8.5544667916312509"/>
    <n v="8.9821901312128141"/>
    <n v="8.1471112301250006"/>
    <n v="8.1471112301250006"/>
    <n v="8.1471112301250006"/>
    <n v="8.1471112301250006"/>
    <n v="8.1471112301250006"/>
    <n v="8.5544667916312509"/>
    <n v="8.5544667916312509"/>
    <n v="8.5544667916312509"/>
    <n v="8.5544667916312509"/>
    <n v="5.0000000000000044E-2"/>
    <n v="0.4073555615062503"/>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28"/>
    <x v="14"/>
    <n v="2.2347220000000001"/>
    <n v="2.3464580000000002"/>
    <n v="2.3464580000000002"/>
    <n v="2.4637809000000002"/>
    <n v="2.4637809000000002"/>
    <n v="2.4637809000000002"/>
    <n v="2.5869699450000003"/>
    <n v="2.7163184422500004"/>
    <n v="2.8521343643625006"/>
    <n v="2.3464580000000002"/>
    <n v="2.7163184422500004"/>
    <n v="2.8521343643625006"/>
    <n v="2.9947410825806258"/>
    <n v="2.7163184422500004"/>
    <n v="2.7163184422500004"/>
    <n v="2.7163184422500004"/>
    <n v="2.7163184422500004"/>
    <n v="2.7163184422500004"/>
    <n v="2.8521343643625006"/>
    <n v="2.8521343643625006"/>
    <n v="2.8521343643625006"/>
    <n v="2.8521343643625006"/>
    <n v="5.0000000000000044E-2"/>
    <n v="0.13581592211250015"/>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29"/>
    <x v="14"/>
    <n v="0.89368700000000001"/>
    <n v="0.93837099999999996"/>
    <n v="0.93837099999999996"/>
    <n v="0.98528954999999996"/>
    <n v="0.98528954999999996"/>
    <n v="0.98528954999999996"/>
    <n v="1.0345540275"/>
    <n v="1.0862817288750002"/>
    <n v="1.1405958153187503"/>
    <n v="0.93837099999999996"/>
    <n v="1.0862817288750002"/>
    <n v="1.1405958153187503"/>
    <n v="1.1976256060846879"/>
    <n v="1.0862817288750002"/>
    <n v="1.0862817288750002"/>
    <n v="1.0862817288750002"/>
    <n v="1.0862817288750002"/>
    <n v="1.0862817288750002"/>
    <n v="1.1405958153187503"/>
    <n v="1.1405958153187503"/>
    <n v="1.1405958153187503"/>
    <n v="1.1405958153187503"/>
    <n v="5.0000000000000044E-2"/>
    <n v="5.4314086443750131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30"/>
    <x v="14"/>
    <n v="0.22342200000000001"/>
    <n v="0.234593"/>
    <n v="0.234593"/>
    <n v="0.24632265"/>
    <n v="0.24632265"/>
    <n v="0.24632265"/>
    <n v="0.2586387825"/>
    <n v="0.27157072162500001"/>
    <n v="0.28514925770625005"/>
    <n v="0.234593"/>
    <n v="0.27157072162500001"/>
    <n v="0.28514925770625005"/>
    <n v="0.29940672059156254"/>
    <n v="0.27157072162500001"/>
    <n v="0.27157072162500001"/>
    <n v="0.27157072162500001"/>
    <n v="0.27157072162500001"/>
    <n v="0.27157072162500001"/>
    <n v="0.28000000000000003"/>
    <n v="0.28000000000000003"/>
    <n v="0.28000000000000003"/>
    <n v="0.28000000000000003"/>
    <n v="3.1038980655063497E-2"/>
    <n v="8.4292783750000155E-3"/>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31"/>
    <x v="14"/>
    <n v="0.78120000000000001"/>
    <n v="0.82025999999999999"/>
    <n v="0.82025999999999999"/>
    <n v="0.86127300000000007"/>
    <n v="0.86127300000000007"/>
    <n v="0.86127300000000007"/>
    <n v="0.90433665000000008"/>
    <n v="0.94955348250000016"/>
    <n v="0.99703115662500019"/>
    <n v="0.82025999999999999"/>
    <n v="0.94955348250000016"/>
    <n v="0.99703115662500019"/>
    <n v="1.0468827144562503"/>
    <n v="0.94955348250000016"/>
    <n v="0.94955348250000016"/>
    <n v="0.94955348250000016"/>
    <n v="0.94955348250000016"/>
    <n v="0.94955348250000016"/>
    <n v="0.99703115662500019"/>
    <n v="0.99703115662500019"/>
    <n v="0.99703115662500019"/>
    <n v="0.99703115662500019"/>
    <n v="5.0000000000000044E-2"/>
    <n v="4.7477674125000036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32"/>
    <x v="14"/>
    <n v="0.59543599999999997"/>
    <n v="0.62520799999999999"/>
    <n v="0.62520799999999999"/>
    <n v="0.65646840000000006"/>
    <n v="0.65646840000000006"/>
    <n v="0.65646840000000006"/>
    <n v="0.68929182000000011"/>
    <n v="0.7237564110000001"/>
    <n v="0.75994423155000013"/>
    <n v="0.62520799999999999"/>
    <n v="0.7237564110000001"/>
    <n v="0.75994423155000013"/>
    <n v="0.79794144312750015"/>
    <n v="0.7237564110000001"/>
    <n v="0.7237564110000001"/>
    <n v="0.7237564110000001"/>
    <n v="0.7237564110000001"/>
    <n v="0.7237564110000001"/>
    <n v="0.75994423155000013"/>
    <n v="0.75994423155000013"/>
    <n v="0.75994423155000013"/>
    <n v="0.75994423155000013"/>
    <n v="5.0000000000000044E-2"/>
    <n v="3.6187820550000027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33"/>
    <x v="14"/>
    <m/>
    <m/>
    <m/>
    <m/>
    <m/>
    <m/>
    <m/>
    <m/>
    <m/>
    <m/>
    <m/>
    <m/>
    <m/>
    <m/>
    <m/>
    <m/>
    <m/>
    <n v="0.98"/>
    <n v="1.0289999999999999"/>
    <n v="1.0289999999999999"/>
    <n v="1.0289999999999999"/>
    <n v="1.0289999999999999"/>
    <n v="4.9999999999999822E-2"/>
    <n v="4.8999999999999932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34"/>
    <x v="14"/>
    <n v="1.3462609999999999"/>
    <n v="1.4135740000000001"/>
    <n v="1.4135740000000001"/>
    <n v="1.4842527000000001"/>
    <n v="1.4842527000000001"/>
    <n v="1.4842527000000001"/>
    <n v="1.5584653350000002"/>
    <n v="1.6363886017500002"/>
    <n v="1.7182080318375004"/>
    <n v="1.4135740000000001"/>
    <n v="1.6363886017500002"/>
    <n v="1.7182080318375004"/>
    <n v="1.8041184334293754"/>
    <n v="1.6363886017500002"/>
    <n v="1.6363886017500002"/>
    <n v="1.6363886017500002"/>
    <n v="1.6363886017500002"/>
    <n v="1.6363886017500002"/>
    <n v="1.7182080318375004"/>
    <n v="1.7182080318375004"/>
    <n v="1.7182080318375004"/>
    <n v="1.7182080318375004"/>
    <n v="5.0000000000000044E-2"/>
    <n v="8.1819430087500145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35"/>
    <x v="14"/>
    <n v="2.6922000000000001"/>
    <n v="2.82681"/>
    <n v="2.82681"/>
    <n v="2.9681505000000001"/>
    <n v="2.9681505000000001"/>
    <n v="2.9681505000000001"/>
    <n v="3.1165580250000002"/>
    <n v="3.2723859262500006"/>
    <n v="3.4360052225625006"/>
    <n v="2.82681"/>
    <n v="3.2723859262500006"/>
    <n v="3.4360052225625006"/>
    <n v="3.6078054836906257"/>
    <n v="3.2723859262500006"/>
    <n v="3.2723859262500006"/>
    <n v="3.2723859262500006"/>
    <n v="3.2723859262500006"/>
    <n v="3.2723859262500006"/>
    <n v="3.4360052225625006"/>
    <n v="3.4360052225625006"/>
    <n v="3.4360052225625006"/>
    <n v="3.4360052225625006"/>
    <n v="5.0000000000000044E-2"/>
    <n v="0.16361929631250005"/>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36"/>
    <x v="14"/>
    <n v="2.6922000000000001"/>
    <n v="2.82681"/>
    <s v="N/A"/>
    <s v="N/A"/>
    <s v="N/A"/>
    <s v="N/A"/>
    <n v="1.0529999999999999"/>
    <n v="1.1060000000000001"/>
    <n v="1.161"/>
    <n v="2.82681"/>
    <n v="1.10565"/>
    <n v="1.1609325000000001"/>
    <n v="1.2189791250000002"/>
    <n v="1.10565"/>
    <n v="1.10565"/>
    <n v="1.10565"/>
    <n v="1.10565"/>
    <n v="1.10565"/>
    <n v="1.1609325000000001"/>
    <n v="1.1609325000000001"/>
    <n v="1.1609325000000001"/>
    <n v="1.1609325000000001"/>
    <n v="5.0000000000000044E-2"/>
    <n v="5.5282500000000123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37"/>
    <x v="14"/>
    <m/>
    <m/>
    <m/>
    <m/>
    <m/>
    <m/>
    <m/>
    <m/>
    <m/>
    <n v="1.1140000000000001"/>
    <n v="1.1697000000000002"/>
    <n v="1.2281850000000003"/>
    <n v="1.2895942500000004"/>
    <n v="1.1697000000000002"/>
    <n v="1.1697000000000002"/>
    <n v="1.1697000000000002"/>
    <n v="1.1697000000000002"/>
    <n v="1.1697000000000002"/>
    <n v="1.2281850000000003"/>
    <n v="1.2281850000000003"/>
    <n v="1.2281850000000003"/>
    <n v="1.2281850000000003"/>
    <n v="5.0000000000000044E-2"/>
    <n v="5.848500000000012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38"/>
    <x v="14"/>
    <m/>
    <m/>
    <m/>
    <m/>
    <m/>
    <m/>
    <m/>
    <m/>
    <m/>
    <m/>
    <m/>
    <m/>
    <m/>
    <m/>
    <m/>
    <m/>
    <m/>
    <n v="0.95"/>
    <n v="0.99749999999999994"/>
    <n v="0.99749999999999994"/>
    <n v="0.99749999999999994"/>
    <n v="0.99749999999999994"/>
    <n v="5.0000000000000044E-2"/>
    <n v="4.7499999999999987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39"/>
    <x v="14"/>
    <m/>
    <m/>
    <m/>
    <m/>
    <m/>
    <m/>
    <m/>
    <m/>
    <m/>
    <m/>
    <m/>
    <m/>
    <m/>
    <m/>
    <m/>
    <m/>
    <m/>
    <n v="0.95"/>
    <n v="0.99749999999999994"/>
    <n v="0.99749999999999994"/>
    <n v="0.99749999999999994"/>
    <n v="0.99749999999999994"/>
    <n v="5.0000000000000044E-2"/>
    <n v="4.7499999999999987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40"/>
    <x v="14"/>
    <m/>
    <m/>
    <m/>
    <m/>
    <m/>
    <m/>
    <m/>
    <m/>
    <m/>
    <m/>
    <m/>
    <m/>
    <m/>
    <n v="26.513550000000002"/>
    <n v="26.513550000000002"/>
    <n v="26.513550000000002"/>
    <n v="26.513550000000002"/>
    <n v="26.513550000000002"/>
    <n v="27.839227500000003"/>
    <n v="27.839227500000003"/>
    <n v="27.839227500000003"/>
    <n v="27.839227500000003"/>
    <n v="5.0000000000000044E-2"/>
    <n v="1.325677500000001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41"/>
    <x v="14"/>
    <n v="2.7798880000000001"/>
    <n v="2.918882"/>
    <n v="2.918882"/>
    <n v="3.0648260999999999"/>
    <n v="3.0648260999999999"/>
    <n v="3.0648260999999999"/>
    <n v="3.2180674050000002"/>
    <n v="3.3789707752500004"/>
    <n v="3.5479193140125007"/>
    <n v="2.918882"/>
    <n v="3.3789707752500004"/>
    <n v="3.5479193140125007"/>
    <n v="3.7253152797131257"/>
    <n v="3.3789707752500004"/>
    <n v="3.3789707752500004"/>
    <n v="3.3789707752500004"/>
    <n v="3.3789707752500004"/>
    <n v="3.3789707752500004"/>
    <s v="Discontinued"/>
    <s v="Discontinued"/>
    <s v="Discontinued"/>
    <s v="Discontinued"/>
    <s v="-"/>
    <n v="0"/>
    <s v="Discontinued"/>
    <x v="5"/>
    <s v="VCRAU"/>
    <s v="JROLA"/>
    <x v="7"/>
    <s v="David Castellanos"/>
    <m/>
    <m/>
    <m/>
    <m/>
    <m/>
    <m/>
    <m/>
    <m/>
    <m/>
    <m/>
    <m/>
    <m/>
    <m/>
    <m/>
    <m/>
    <m/>
    <m/>
    <m/>
    <m/>
    <m/>
    <m/>
    <m/>
    <m/>
    <m/>
    <m/>
    <m/>
    <m/>
    <m/>
    <m/>
    <m/>
    <m/>
    <m/>
    <m/>
    <m/>
    <m/>
    <m/>
  </r>
  <r>
    <n v="90"/>
    <x v="6"/>
    <x v="1"/>
    <s v="# 015"/>
    <x v="17"/>
    <s v="David Castellanos"/>
    <s v="Magdalena Mleczko"/>
    <d v="2021-07-01T00:00:00"/>
    <d v="2022-06-30T00:00:00"/>
    <d v="2021-07-01T00:00:00"/>
    <d v="2021-07-01T00:00:00"/>
    <x v="242"/>
    <x v="14"/>
    <n v="0.93105700000000002"/>
    <n v="0.97760999999999998"/>
    <n v="0.97760999999999998"/>
    <n v="1.0264905"/>
    <n v="1.0264905"/>
    <n v="1.0264905"/>
    <n v="1.077815025"/>
    <n v="1.13170577625"/>
    <n v="1.1882910650625"/>
    <n v="0.97760999999999998"/>
    <n v="1.13170577625"/>
    <n v="1.1882910650625"/>
    <n v="1.247705618315625"/>
    <n v="1.13170577625"/>
    <n v="1.13170577625"/>
    <n v="1.13170577625"/>
    <n v="1.13170577625"/>
    <n v="1.13170577625"/>
    <n v="1.1882910650625"/>
    <n v="1.1882910650625"/>
    <n v="1.1882910650625"/>
    <n v="1.1882910650625"/>
    <n v="5.0000000000000044E-2"/>
    <n v="5.6585288812500023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43"/>
    <x v="14"/>
    <n v="2.9598460000000002"/>
    <n v="3.1078380000000001"/>
    <n v="3.1078380000000001"/>
    <n v="3.2632299000000002"/>
    <n v="3.2632299000000002"/>
    <n v="3.2632299000000002"/>
    <n v="3.4263913950000005"/>
    <n v="3.5977109647500005"/>
    <n v="3.7775965129875009"/>
    <n v="3.1078380000000001"/>
    <n v="3.5977109647500005"/>
    <n v="3.7775965129875009"/>
    <n v="3.966476338636876"/>
    <n v="3.5977109647500005"/>
    <n v="3.5977109647500005"/>
    <n v="3.5977109647500005"/>
    <n v="3.5977109647500005"/>
    <n v="3.5977109647500005"/>
    <n v="3.7775965129875009"/>
    <n v="3.7775965129875009"/>
    <n v="3.7775965129875009"/>
    <n v="3.7775965129875009"/>
    <n v="5.0000000000000044E-2"/>
    <n v="0.17988554823750036"/>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44"/>
    <x v="14"/>
    <n v="0.94230700000000001"/>
    <n v="0.98942200000000002"/>
    <n v="0.98942200000000002"/>
    <n v="1.0388931000000001"/>
    <n v="1.0388931000000001"/>
    <n v="1.0388931000000001"/>
    <n v="1.0908377550000001"/>
    <n v="1.1453796427500003"/>
    <n v="1.2026486248875004"/>
    <n v="0.98942200000000002"/>
    <n v="1.1453796427500003"/>
    <n v="1.2026486248875004"/>
    <n v="1.2627810561318755"/>
    <n v="1.1453796427500003"/>
    <n v="1.1453796427500003"/>
    <n v="1.1453796427500003"/>
    <n v="1.1453796427500003"/>
    <n v="1.1453796427500003"/>
    <n v="1.2026486248875004"/>
    <n v="1.2026486248875004"/>
    <n v="1.2026486248875004"/>
    <n v="1.2026486248875004"/>
    <n v="5.0000000000000044E-2"/>
    <n v="5.7268982137500091E-2"/>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45"/>
    <x v="14"/>
    <n v="0.22342200000000001"/>
    <n v="0.234593"/>
    <n v="0.234593"/>
    <n v="0.24632265"/>
    <n v="0.24632265"/>
    <n v="0.24632265"/>
    <n v="0.2586387825"/>
    <n v="0.27157072162500001"/>
    <n v="0.28514925770625005"/>
    <n v="0.234593"/>
    <n v="0.27157072162500001"/>
    <n v="0.28514925770625005"/>
    <n v="0.29940672059156254"/>
    <n v="0.27157072162500001"/>
    <n v="0.27157072162500001"/>
    <n v="0.27157072162500001"/>
    <n v="0.27157072162500001"/>
    <n v="0.27157072162500001"/>
    <n v="0.28000000000000003"/>
    <n v="0.28000000000000003"/>
    <n v="0.28000000000000003"/>
    <n v="0.28000000000000003"/>
    <n v="3.1038980655063497E-2"/>
    <n v="8.4292783750000155E-3"/>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46"/>
    <x v="14"/>
    <n v="19.446729999999999"/>
    <n v="20.419060000000002"/>
    <n v="20.419060000000002"/>
    <n v="21.440013000000004"/>
    <n v="21.440013000000004"/>
    <n v="21.440013000000004"/>
    <n v="22.512013650000004"/>
    <n v="23.637614332500004"/>
    <n v="24.819495049125006"/>
    <n v="20.419060000000002"/>
    <n v="23.637614332500004"/>
    <n v="24.819495049125006"/>
    <n v="26.060469801581256"/>
    <n v="23.637614332500004"/>
    <n v="23.637614332500004"/>
    <n v="23.637614332500004"/>
    <n v="23.637614332500004"/>
    <n v="23.637614332500004"/>
    <n v="24.819495049125006"/>
    <n v="24.819495049125006"/>
    <n v="24.819495049125006"/>
    <n v="24.819495049125006"/>
    <n v="5.0000000000000044E-2"/>
    <n v="1.1818807166250025"/>
    <s v="-"/>
    <x v="1"/>
    <s v="VCRAU"/>
    <s v="JROLA"/>
    <x v="7"/>
    <s v="David Castellanos"/>
    <m/>
    <m/>
    <m/>
    <m/>
    <m/>
    <m/>
    <m/>
    <m/>
    <m/>
    <m/>
    <m/>
    <m/>
    <m/>
    <m/>
    <m/>
    <m/>
    <m/>
    <m/>
    <m/>
    <m/>
    <m/>
    <m/>
    <m/>
    <m/>
    <m/>
    <m/>
    <m/>
    <m/>
    <m/>
    <m/>
    <m/>
    <m/>
    <m/>
    <m/>
    <m/>
    <m/>
  </r>
  <r>
    <n v="90"/>
    <x v="6"/>
    <x v="1"/>
    <s v="# 015"/>
    <x v="17"/>
    <s v="David Castellanos"/>
    <s v="Magdalena Mleczko"/>
    <d v="2021-07-01T00:00:00"/>
    <d v="2022-06-30T00:00:00"/>
    <d v="2021-07-01T00:00:00"/>
    <d v="2021-07-01T00:00:00"/>
    <x v="247"/>
    <x v="14"/>
    <n v="1.385454"/>
    <n v="1.4547270000000001"/>
    <n v="1.4547270000000001"/>
    <n v="1.5274633500000001"/>
    <n v="1.5274633500000001"/>
    <n v="1.5274633500000001"/>
    <n v="1.6038365175000002"/>
    <n v="1.6840283433750003"/>
    <n v="1.7682297605437505"/>
    <n v="1.4547270000000001"/>
    <n v="1.6840283433750003"/>
    <n v="1.7682297605437505"/>
    <n v="1.856641248570938"/>
    <n v="1.6840283433750003"/>
    <n v="1.6840283433750003"/>
    <n v="1.6840283433750003"/>
    <n v="1.6840283433750003"/>
    <n v="1.6840283433750003"/>
    <n v="1.7682297605437505"/>
    <n v="1.7682297605437505"/>
    <n v="1.7682297605437505"/>
    <n v="1.7682297605437505"/>
    <n v="5.0000000000000044E-2"/>
    <n v="8.4201417168750181E-2"/>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48"/>
    <x v="1"/>
    <m/>
    <m/>
    <m/>
    <m/>
    <m/>
    <m/>
    <m/>
    <m/>
    <m/>
    <n v="27.500000000000004"/>
    <n v="28.875000000000004"/>
    <n v="30.318750000000005"/>
    <n v="31.834687500000008"/>
    <n v="28.875000000000004"/>
    <n v="28.875000000000004"/>
    <n v="28.875000000000004"/>
    <n v="28.875000000000004"/>
    <n v="28.875000000000004"/>
    <n v="30.318750000000005"/>
    <n v="30.318750000000005"/>
    <n v="30.318750000000005"/>
    <n v="30.318750000000005"/>
    <n v="5.0000000000000044E-2"/>
    <n v="1.4437500000000014"/>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49"/>
    <x v="1"/>
    <m/>
    <m/>
    <m/>
    <m/>
    <m/>
    <m/>
    <m/>
    <m/>
    <m/>
    <n v="16.5"/>
    <n v="17.324999999999999"/>
    <n v="18.19125"/>
    <n v="19.1008125"/>
    <n v="17.324999999999999"/>
    <n v="17.324999999999999"/>
    <n v="17.324999999999999"/>
    <n v="17.324999999999999"/>
    <n v="17.324999999999999"/>
    <n v="18.19125"/>
    <n v="18.19125"/>
    <n v="18.19125"/>
    <n v="18.19125"/>
    <n v="5.0000000000000044E-2"/>
    <n v="0.86625000000000085"/>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50"/>
    <x v="1"/>
    <m/>
    <m/>
    <m/>
    <m/>
    <m/>
    <m/>
    <m/>
    <m/>
    <m/>
    <n v="16.5"/>
    <n v="17.324999999999999"/>
    <n v="18.19125"/>
    <n v="19.1008125"/>
    <n v="17.324999999999999"/>
    <n v="17.324999999999999"/>
    <n v="17.324999999999999"/>
    <n v="17.324999999999999"/>
    <n v="17.324999999999999"/>
    <n v="18.19125"/>
    <n v="18.19125"/>
    <n v="18.19125"/>
    <n v="18.19125"/>
    <n v="5.0000000000000044E-2"/>
    <n v="0.86625000000000085"/>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51"/>
    <x v="1"/>
    <m/>
    <m/>
    <m/>
    <m/>
    <m/>
    <m/>
    <m/>
    <m/>
    <m/>
    <n v="5.5"/>
    <n v="5.7750000000000004"/>
    <n v="6.0637500000000006"/>
    <n v="6.3669375000000006"/>
    <n v="5.7750000000000004"/>
    <n v="5.7750000000000004"/>
    <n v="5.7750000000000004"/>
    <n v="5.7750000000000004"/>
    <n v="5.7750000000000004"/>
    <n v="6.0637500000000006"/>
    <n v="6.0637500000000006"/>
    <n v="6.0637500000000006"/>
    <n v="6.0637500000000006"/>
    <n v="5.0000000000000044E-2"/>
    <n v="0.28875000000000028"/>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52"/>
    <x v="11"/>
    <m/>
    <m/>
    <m/>
    <m/>
    <m/>
    <m/>
    <m/>
    <m/>
    <m/>
    <n v="65"/>
    <n v="68.25"/>
    <n v="71.662500000000009"/>
    <n v="75.245625000000018"/>
    <n v="68.25"/>
    <n v="68.25"/>
    <n v="68.25"/>
    <n v="68.25"/>
    <n v="68.25"/>
    <n v="71.662500000000009"/>
    <n v="71.662500000000009"/>
    <n v="71.662500000000009"/>
    <n v="71.662500000000009"/>
    <n v="5.0000000000000044E-2"/>
    <n v="3.4125000000000085"/>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53"/>
    <x v="11"/>
    <m/>
    <m/>
    <m/>
    <m/>
    <m/>
    <m/>
    <m/>
    <m/>
    <m/>
    <n v="12.100000000000001"/>
    <n v="12.705000000000002"/>
    <n v="13.340250000000003"/>
    <n v="14.007262500000003"/>
    <n v="12.705000000000002"/>
    <n v="12.705000000000002"/>
    <n v="12.705000000000002"/>
    <n v="12.705000000000002"/>
    <n v="12.705000000000002"/>
    <n v="13.340250000000003"/>
    <n v="13.340250000000003"/>
    <n v="13.340250000000003"/>
    <n v="13.340250000000003"/>
    <n v="5.0000000000000044E-2"/>
    <n v="0.63525000000000098"/>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54"/>
    <x v="11"/>
    <m/>
    <m/>
    <m/>
    <m/>
    <m/>
    <m/>
    <m/>
    <m/>
    <m/>
    <n v="16.5"/>
    <n v="17.324999999999999"/>
    <n v="18.19125"/>
    <n v="19.1008125"/>
    <n v="17.324999999999999"/>
    <n v="17.324999999999999"/>
    <n v="17.324999999999999"/>
    <n v="17.324999999999999"/>
    <n v="17.324999999999999"/>
    <n v="18.19125"/>
    <n v="18.19125"/>
    <n v="18.19125"/>
    <n v="18.19125"/>
    <n v="5.0000000000000044E-2"/>
    <n v="0.86625000000000085"/>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55"/>
    <x v="11"/>
    <m/>
    <m/>
    <m/>
    <m/>
    <m/>
    <m/>
    <m/>
    <m/>
    <m/>
    <n v="16.5"/>
    <n v="17.324999999999999"/>
    <n v="18.19125"/>
    <n v="19.1008125"/>
    <n v="17.324999999999999"/>
    <n v="17.324999999999999"/>
    <n v="17.324999999999999"/>
    <n v="17.324999999999999"/>
    <n v="17.324999999999999"/>
    <n v="18.19125"/>
    <n v="18.19125"/>
    <n v="18.19125"/>
    <n v="18.19125"/>
    <n v="5.0000000000000044E-2"/>
    <n v="0.86625000000000085"/>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56"/>
    <x v="11"/>
    <m/>
    <m/>
    <m/>
    <m/>
    <m/>
    <m/>
    <m/>
    <m/>
    <m/>
    <n v="11"/>
    <n v="11.55"/>
    <n v="12.127500000000001"/>
    <n v="12.733875000000001"/>
    <n v="11.55"/>
    <n v="11.55"/>
    <n v="11.55"/>
    <n v="11.55"/>
    <n v="11.55"/>
    <n v="12.127500000000001"/>
    <n v="12.127500000000001"/>
    <n v="12.127500000000001"/>
    <n v="12.127500000000001"/>
    <n v="5.0000000000000044E-2"/>
    <n v="0.57750000000000057"/>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57"/>
    <x v="11"/>
    <m/>
    <m/>
    <m/>
    <m/>
    <m/>
    <m/>
    <m/>
    <m/>
    <m/>
    <n v="13.200000000000001"/>
    <n v="13.860000000000001"/>
    <n v="14.553000000000003"/>
    <n v="15.280650000000003"/>
    <n v="13.860000000000001"/>
    <n v="13.860000000000001"/>
    <n v="13.860000000000001"/>
    <n v="13.860000000000001"/>
    <n v="13.860000000000001"/>
    <n v="14.553000000000003"/>
    <n v="14.553000000000003"/>
    <n v="14.553000000000003"/>
    <n v="14.553000000000003"/>
    <n v="5.0000000000000044E-2"/>
    <n v="0.69300000000000139"/>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58"/>
    <x v="11"/>
    <m/>
    <m/>
    <m/>
    <m/>
    <m/>
    <m/>
    <m/>
    <m/>
    <m/>
    <n v="17.600000000000001"/>
    <n v="18.480000000000004"/>
    <n v="19.404000000000003"/>
    <n v="20.374200000000005"/>
    <n v="18.480000000000004"/>
    <n v="18.480000000000004"/>
    <n v="18.480000000000004"/>
    <n v="18.480000000000004"/>
    <n v="18.480000000000004"/>
    <n v="19.404000000000003"/>
    <n v="19.404000000000003"/>
    <n v="19.404000000000003"/>
    <n v="19.404000000000003"/>
    <n v="5.0000000000000044E-2"/>
    <n v="0.92399999999999949"/>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59"/>
    <x v="11"/>
    <m/>
    <m/>
    <m/>
    <m/>
    <m/>
    <m/>
    <m/>
    <m/>
    <m/>
    <n v="0"/>
    <n v="0"/>
    <n v="0"/>
    <n v="0"/>
    <n v="0"/>
    <n v="0"/>
    <n v="0"/>
    <n v="0"/>
    <n v="0"/>
    <n v="0"/>
    <n v="0"/>
    <n v="0"/>
    <n v="0"/>
    <s v="-"/>
    <n v="0"/>
    <s v="-"/>
    <x v="2"/>
    <s v="VCRAU"/>
    <s v="JROLA"/>
    <x v="7"/>
    <s v="David Castellanos"/>
    <m/>
    <m/>
    <m/>
    <m/>
    <m/>
    <m/>
    <m/>
    <m/>
    <m/>
    <m/>
    <m/>
    <m/>
    <m/>
    <m/>
    <m/>
    <m/>
    <m/>
    <m/>
    <m/>
    <m/>
    <m/>
    <m/>
    <m/>
    <m/>
    <m/>
    <m/>
    <m/>
    <m/>
    <m/>
    <m/>
    <m/>
    <m/>
    <m/>
    <m/>
    <m/>
    <m/>
  </r>
  <r>
    <n v="90"/>
    <x v="6"/>
    <x v="1"/>
    <s v="# 015"/>
    <x v="18"/>
    <s v="David Castellanos"/>
    <s v="Magdalena Mleczko"/>
    <d v="2021-07-01T00:00:00"/>
    <d v="2022-06-30T00:00:00"/>
    <d v="2021-07-01T00:00:00"/>
    <d v="2021-07-01T00:00:00"/>
    <x v="260"/>
    <x v="11"/>
    <m/>
    <m/>
    <m/>
    <m/>
    <m/>
    <m/>
    <m/>
    <m/>
    <m/>
    <n v="275"/>
    <n v="288.75"/>
    <n v="303.1875"/>
    <n v="318.34687500000001"/>
    <n v="288.75"/>
    <n v="288.75"/>
    <n v="288.75"/>
    <n v="288.75"/>
    <n v="288.75"/>
    <n v="303.1875"/>
    <n v="303.1875"/>
    <n v="303.1875"/>
    <n v="303.1875"/>
    <n v="5.0000000000000044E-2"/>
    <n v="14.4375"/>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61"/>
    <x v="1"/>
    <m/>
    <m/>
    <m/>
    <m/>
    <m/>
    <m/>
    <m/>
    <m/>
    <m/>
    <n v="16.5"/>
    <n v="17.324999999999999"/>
    <n v="18.19125"/>
    <n v="19.1008125"/>
    <n v="17.324999999999999"/>
    <n v="17.324999999999999"/>
    <n v="17.324999999999999"/>
    <n v="17.324999999999999"/>
    <n v="17.324999999999999"/>
    <n v="18.19125"/>
    <n v="18.19125"/>
    <n v="18.19125"/>
    <n v="18.19125"/>
    <n v="5.0000000000000044E-2"/>
    <n v="0.86625000000000085"/>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62"/>
    <x v="1"/>
    <m/>
    <m/>
    <m/>
    <m/>
    <m/>
    <m/>
    <m/>
    <m/>
    <m/>
    <n v="5.5"/>
    <n v="5.7750000000000004"/>
    <n v="6.0637500000000006"/>
    <n v="6.3669375000000006"/>
    <n v="5.7750000000000004"/>
    <n v="5.7750000000000004"/>
    <n v="5.7750000000000004"/>
    <n v="5.7750000000000004"/>
    <n v="5.7750000000000004"/>
    <n v="6.0637500000000006"/>
    <n v="6.0637500000000006"/>
    <n v="6.0637500000000006"/>
    <n v="6.0637500000000006"/>
    <n v="5.0000000000000044E-2"/>
    <n v="0.28875000000000028"/>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63"/>
    <x v="11"/>
    <m/>
    <m/>
    <m/>
    <m/>
    <m/>
    <m/>
    <m/>
    <m/>
    <m/>
    <n v="12.100000000000001"/>
    <n v="12.705000000000002"/>
    <n v="13.340250000000003"/>
    <n v="14.007262500000003"/>
    <n v="12.705000000000002"/>
    <n v="12.705000000000002"/>
    <n v="12.705000000000002"/>
    <n v="12.705000000000002"/>
    <n v="12.705000000000002"/>
    <n v="13.340250000000003"/>
    <n v="13.340250000000003"/>
    <n v="13.340250000000003"/>
    <n v="13.340250000000003"/>
    <n v="5.0000000000000044E-2"/>
    <n v="0.63525000000000098"/>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64"/>
    <x v="11"/>
    <m/>
    <m/>
    <m/>
    <m/>
    <m/>
    <m/>
    <m/>
    <m/>
    <m/>
    <n v="6.6000000000000005"/>
    <n v="6.9300000000000006"/>
    <n v="7.2765000000000013"/>
    <n v="7.6403250000000016"/>
    <n v="6.9300000000000006"/>
    <n v="6.9300000000000006"/>
    <n v="6.9300000000000006"/>
    <n v="6.9300000000000006"/>
    <n v="6.9300000000000006"/>
    <n v="7.2765000000000013"/>
    <n v="7.2765000000000013"/>
    <n v="7.2765000000000013"/>
    <n v="7.2765000000000013"/>
    <n v="5.0000000000000044E-2"/>
    <n v="0.3465000000000007"/>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65"/>
    <x v="11"/>
    <m/>
    <m/>
    <m/>
    <m/>
    <m/>
    <m/>
    <m/>
    <m/>
    <m/>
    <n v="20.900000000000002"/>
    <n v="21.945000000000004"/>
    <n v="23.042250000000006"/>
    <n v="24.194362500000008"/>
    <n v="21.945000000000004"/>
    <n v="21.945000000000004"/>
    <n v="21.945000000000004"/>
    <n v="21.945000000000004"/>
    <n v="21.945000000000004"/>
    <n v="23.042250000000006"/>
    <n v="23.042250000000006"/>
    <n v="23.042250000000006"/>
    <n v="23.042250000000006"/>
    <n v="5.0000000000000044E-2"/>
    <n v="1.0972500000000025"/>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66"/>
    <x v="11"/>
    <m/>
    <m/>
    <m/>
    <m/>
    <m/>
    <m/>
    <m/>
    <m/>
    <m/>
    <n v="8.8000000000000007"/>
    <n v="9.240000000000002"/>
    <n v="9.7020000000000017"/>
    <n v="10.187100000000003"/>
    <n v="9.240000000000002"/>
    <n v="9.240000000000002"/>
    <n v="9.240000000000002"/>
    <n v="9.240000000000002"/>
    <n v="9.240000000000002"/>
    <n v="9.7020000000000017"/>
    <n v="9.7020000000000017"/>
    <n v="9.7020000000000017"/>
    <n v="9.7020000000000017"/>
    <n v="5.0000000000000044E-2"/>
    <n v="0.46199999999999974"/>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67"/>
    <x v="11"/>
    <m/>
    <m/>
    <m/>
    <m/>
    <m/>
    <m/>
    <m/>
    <m/>
    <m/>
    <n v="6.6000000000000005"/>
    <n v="6.9300000000000006"/>
    <n v="7.2765000000000013"/>
    <n v="7.6403250000000016"/>
    <n v="6.9300000000000006"/>
    <n v="6.9300000000000006"/>
    <n v="6.9300000000000006"/>
    <n v="6.9300000000000006"/>
    <n v="6.9300000000000006"/>
    <n v="7.2765000000000013"/>
    <n v="7.2765000000000013"/>
    <n v="7.2765000000000013"/>
    <n v="7.2765000000000013"/>
    <n v="5.0000000000000044E-2"/>
    <n v="0.3465000000000007"/>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68"/>
    <x v="1"/>
    <m/>
    <m/>
    <m/>
    <m/>
    <m/>
    <m/>
    <m/>
    <m/>
    <m/>
    <n v="34.1"/>
    <n v="35.805"/>
    <n v="37.59525"/>
    <n v="39.475012499999998"/>
    <n v="35.805"/>
    <n v="35.805"/>
    <n v="35.805"/>
    <n v="35.805"/>
    <n v="35.805"/>
    <n v="37.59525"/>
    <n v="37.59525"/>
    <n v="37.59525"/>
    <n v="37.59525"/>
    <n v="5.0000000000000044E-2"/>
    <n v="1.7902500000000003"/>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69"/>
    <x v="1"/>
    <m/>
    <m/>
    <m/>
    <m/>
    <m/>
    <m/>
    <m/>
    <m/>
    <m/>
    <n v="14.850000000000001"/>
    <n v="15.592500000000003"/>
    <n v="16.372125000000004"/>
    <n v="17.190731250000006"/>
    <n v="15.592500000000003"/>
    <n v="15.592500000000003"/>
    <n v="15.592500000000003"/>
    <n v="15.592500000000003"/>
    <n v="15.592500000000003"/>
    <n v="16.372125000000004"/>
    <n v="16.372125000000004"/>
    <n v="16.372125000000004"/>
    <n v="16.372125000000004"/>
    <n v="5.0000000000000044E-2"/>
    <n v="0.77962500000000112"/>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70"/>
    <x v="1"/>
    <m/>
    <m/>
    <m/>
    <m/>
    <m/>
    <m/>
    <m/>
    <m/>
    <m/>
    <n v="236.50000000000003"/>
    <n v="248.32500000000005"/>
    <n v="260.74125000000004"/>
    <n v="273.77831250000003"/>
    <n v="248.32500000000005"/>
    <n v="248.32500000000005"/>
    <n v="248.32500000000005"/>
    <n v="248.32500000000005"/>
    <n v="248.32500000000005"/>
    <n v="260.74125000000004"/>
    <n v="260.74125000000004"/>
    <n v="260.74125000000004"/>
    <n v="260.74125000000004"/>
    <n v="5.0000000000000044E-2"/>
    <n v="12.416249999999991"/>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71"/>
    <x v="1"/>
    <m/>
    <m/>
    <m/>
    <m/>
    <m/>
    <m/>
    <m/>
    <m/>
    <m/>
    <n v="80.850000000000009"/>
    <n v="84.892500000000013"/>
    <n v="89.137125000000012"/>
    <n v="93.593981250000013"/>
    <n v="84.892500000000013"/>
    <n v="84.892500000000013"/>
    <n v="84.892500000000013"/>
    <n v="84.892500000000013"/>
    <n v="84.892500000000013"/>
    <n v="89.137125000000012"/>
    <n v="89.137125000000012"/>
    <n v="89.137125000000012"/>
    <n v="89.137125000000012"/>
    <n v="5.0000000000000044E-2"/>
    <n v="4.2446249999999992"/>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72"/>
    <x v="11"/>
    <m/>
    <m/>
    <m/>
    <m/>
    <m/>
    <m/>
    <m/>
    <m/>
    <m/>
    <n v="16.5"/>
    <n v="17.324999999999999"/>
    <n v="18.19125"/>
    <n v="19.1008125"/>
    <n v="17.324999999999999"/>
    <n v="17.324999999999999"/>
    <n v="17.324999999999999"/>
    <n v="17.324999999999999"/>
    <n v="17.324999999999999"/>
    <n v="18.19125"/>
    <n v="18.19125"/>
    <n v="18.19125"/>
    <n v="18.19125"/>
    <n v="5.0000000000000044E-2"/>
    <n v="0.86625000000000085"/>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73"/>
    <x v="11"/>
    <m/>
    <m/>
    <m/>
    <m/>
    <m/>
    <m/>
    <m/>
    <m/>
    <m/>
    <n v="104.50000000000001"/>
    <n v="109.72500000000002"/>
    <n v="115.21125000000004"/>
    <n v="120.97181250000004"/>
    <n v="109.72500000000002"/>
    <n v="109.72500000000002"/>
    <n v="109.72500000000002"/>
    <n v="109.72500000000002"/>
    <n v="109.72500000000002"/>
    <n v="115.21125000000004"/>
    <n v="115.21125000000004"/>
    <n v="115.21125000000004"/>
    <n v="115.21125000000004"/>
    <n v="5.0000000000000044E-2"/>
    <n v="5.4862500000000125"/>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74"/>
    <x v="11"/>
    <m/>
    <m/>
    <m/>
    <m/>
    <m/>
    <m/>
    <m/>
    <m/>
    <m/>
    <n v="6.6000000000000005"/>
    <n v="6.9300000000000006"/>
    <n v="7.2765000000000013"/>
    <n v="7.6403250000000016"/>
    <n v="6.9300000000000006"/>
    <n v="6.9300000000000006"/>
    <n v="6.9300000000000006"/>
    <n v="6.9300000000000006"/>
    <n v="6.9300000000000006"/>
    <n v="7.2765000000000013"/>
    <n v="7.2765000000000013"/>
    <n v="7.2765000000000013"/>
    <n v="7.2765000000000013"/>
    <n v="5.0000000000000044E-2"/>
    <n v="0.3465000000000007"/>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75"/>
    <x v="11"/>
    <m/>
    <m/>
    <m/>
    <m/>
    <m/>
    <m/>
    <m/>
    <m/>
    <m/>
    <n v="9.3500000000000014"/>
    <n v="9.8175000000000026"/>
    <n v="10.308375000000003"/>
    <n v="10.823793750000004"/>
    <n v="9.8175000000000026"/>
    <n v="9.8175000000000026"/>
    <n v="9.8175000000000026"/>
    <n v="9.8175000000000026"/>
    <n v="9.8175000000000026"/>
    <n v="10.308375000000003"/>
    <n v="10.308375000000003"/>
    <n v="10.308375000000003"/>
    <n v="10.308375000000003"/>
    <n v="5.0000000000000044E-2"/>
    <n v="0.49087500000000084"/>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76"/>
    <x v="11"/>
    <m/>
    <m/>
    <m/>
    <m/>
    <m/>
    <m/>
    <m/>
    <m/>
    <m/>
    <n v="5.5"/>
    <n v="5.7750000000000004"/>
    <n v="6.0637500000000006"/>
    <n v="6.3669375000000006"/>
    <n v="5.7750000000000004"/>
    <n v="5.7750000000000004"/>
    <n v="5.7750000000000004"/>
    <n v="5.7750000000000004"/>
    <n v="5.7750000000000004"/>
    <n v="6.0637500000000006"/>
    <n v="6.0637500000000006"/>
    <n v="6.0637500000000006"/>
    <n v="6.0637500000000006"/>
    <n v="5.0000000000000044E-2"/>
    <n v="0.28875000000000028"/>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77"/>
    <x v="11"/>
    <m/>
    <m/>
    <m/>
    <m/>
    <m/>
    <m/>
    <m/>
    <m/>
    <m/>
    <n v="12.100000000000001"/>
    <n v="12.705000000000002"/>
    <n v="13.340250000000003"/>
    <n v="14.007262500000003"/>
    <n v="12.705000000000002"/>
    <n v="12.705000000000002"/>
    <n v="12.705000000000002"/>
    <n v="12.705000000000002"/>
    <n v="12.705000000000002"/>
    <n v="13.340250000000003"/>
    <n v="13.340250000000003"/>
    <n v="13.340250000000003"/>
    <n v="13.340250000000003"/>
    <n v="5.0000000000000044E-2"/>
    <n v="0.63525000000000098"/>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78"/>
    <x v="1"/>
    <m/>
    <m/>
    <m/>
    <m/>
    <m/>
    <m/>
    <m/>
    <m/>
    <m/>
    <n v="77"/>
    <n v="80.850000000000009"/>
    <n v="84.892500000000013"/>
    <n v="89.137125000000012"/>
    <n v="80.850000000000009"/>
    <n v="80.850000000000009"/>
    <n v="80.850000000000009"/>
    <n v="80.850000000000009"/>
    <n v="80.850000000000009"/>
    <n v="84.892500000000013"/>
    <n v="84.892500000000013"/>
    <n v="84.892500000000013"/>
    <n v="84.892500000000013"/>
    <n v="5.0000000000000044E-2"/>
    <n v="4.042500000000004"/>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79"/>
    <x v="1"/>
    <m/>
    <m/>
    <m/>
    <m/>
    <m/>
    <m/>
    <m/>
    <m/>
    <m/>
    <n v="38.5"/>
    <n v="40.425000000000004"/>
    <n v="42.446250000000006"/>
    <n v="44.568562500000006"/>
    <n v="40.425000000000004"/>
    <n v="40.425000000000004"/>
    <n v="40.425000000000004"/>
    <n v="40.425000000000004"/>
    <n v="40.425000000000004"/>
    <n v="42.446250000000006"/>
    <n v="42.446250000000006"/>
    <n v="42.446250000000006"/>
    <n v="42.446250000000006"/>
    <n v="5.0000000000000044E-2"/>
    <n v="2.021250000000002"/>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80"/>
    <x v="1"/>
    <m/>
    <m/>
    <m/>
    <m/>
    <m/>
    <m/>
    <m/>
    <m/>
    <m/>
    <n v="13.200000000000001"/>
    <n v="13.860000000000001"/>
    <n v="14.553000000000003"/>
    <n v="15.280650000000003"/>
    <n v="13.860000000000001"/>
    <n v="13.860000000000001"/>
    <n v="13.860000000000001"/>
    <n v="13.860000000000001"/>
    <n v="13.860000000000001"/>
    <n v="14.553000000000003"/>
    <n v="14.553000000000003"/>
    <n v="14.553000000000003"/>
    <n v="14.553000000000003"/>
    <n v="5.0000000000000044E-2"/>
    <n v="0.69300000000000139"/>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81"/>
    <x v="11"/>
    <m/>
    <m/>
    <m/>
    <m/>
    <m/>
    <m/>
    <m/>
    <m/>
    <m/>
    <n v="5.5"/>
    <n v="5.7750000000000004"/>
    <n v="6.0637500000000006"/>
    <n v="6.3669375000000006"/>
    <n v="5.7750000000000004"/>
    <n v="5.7750000000000004"/>
    <n v="5.7750000000000004"/>
    <n v="5.7750000000000004"/>
    <n v="5.7750000000000004"/>
    <n v="6.0637500000000006"/>
    <n v="6.0637500000000006"/>
    <n v="6.0637500000000006"/>
    <n v="6.0637500000000006"/>
    <n v="5.0000000000000044E-2"/>
    <n v="0.28875000000000028"/>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82"/>
    <x v="11"/>
    <m/>
    <m/>
    <m/>
    <m/>
    <m/>
    <m/>
    <m/>
    <m/>
    <m/>
    <n v="16.5"/>
    <n v="17.324999999999999"/>
    <n v="18.19125"/>
    <n v="19.1008125"/>
    <n v="17.324999999999999"/>
    <n v="17.324999999999999"/>
    <n v="17.324999999999999"/>
    <n v="17.324999999999999"/>
    <n v="17.324999999999999"/>
    <n v="18.19125"/>
    <n v="18.19125"/>
    <n v="18.19125"/>
    <n v="18.19125"/>
    <n v="5.0000000000000044E-2"/>
    <n v="0.86625000000000085"/>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83"/>
    <x v="11"/>
    <m/>
    <m/>
    <m/>
    <m/>
    <m/>
    <m/>
    <m/>
    <m/>
    <m/>
    <n v="302.5"/>
    <n v="317.625"/>
    <n v="333.50625000000002"/>
    <n v="350.18156250000004"/>
    <n v="317.625"/>
    <n v="317.625"/>
    <n v="317.625"/>
    <n v="317.625"/>
    <n v="317.625"/>
    <n v="333.50625000000002"/>
    <n v="333.50625000000002"/>
    <n v="333.50625000000002"/>
    <n v="333.50625000000002"/>
    <n v="5.0000000000000044E-2"/>
    <n v="15.881250000000023"/>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84"/>
    <x v="11"/>
    <m/>
    <m/>
    <m/>
    <m/>
    <m/>
    <m/>
    <m/>
    <m/>
    <m/>
    <n v="11"/>
    <n v="11.55"/>
    <n v="12.127500000000001"/>
    <n v="12.733875000000001"/>
    <n v="11.55"/>
    <n v="11.55"/>
    <n v="11.55"/>
    <n v="11.55"/>
    <n v="11.55"/>
    <n v="12.127500000000001"/>
    <n v="12.127500000000001"/>
    <n v="12.127500000000001"/>
    <n v="12.127500000000001"/>
    <n v="5.0000000000000044E-2"/>
    <n v="0.57750000000000057"/>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85"/>
    <x v="11"/>
    <m/>
    <m/>
    <m/>
    <m/>
    <m/>
    <m/>
    <m/>
    <m/>
    <m/>
    <n v="10"/>
    <n v="10.5"/>
    <n v="11.025"/>
    <n v="11.576250000000002"/>
    <n v="10.5"/>
    <n v="10.5"/>
    <n v="10.5"/>
    <n v="10.5"/>
    <n v="10.5"/>
    <n v="11.025"/>
    <n v="11.025"/>
    <n v="11.025"/>
    <n v="11.025"/>
    <n v="5.0000000000000044E-2"/>
    <n v="0.52500000000000036"/>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86"/>
    <x v="11"/>
    <m/>
    <m/>
    <m/>
    <m/>
    <m/>
    <m/>
    <m/>
    <m/>
    <m/>
    <n v="77"/>
    <n v="80.850000000000009"/>
    <n v="84.892500000000013"/>
    <n v="89.137125000000012"/>
    <n v="80.850000000000009"/>
    <n v="80.850000000000009"/>
    <n v="80.850000000000009"/>
    <n v="80.850000000000009"/>
    <n v="80.850000000000009"/>
    <n v="84.892500000000013"/>
    <n v="84.892500000000013"/>
    <n v="84.892500000000013"/>
    <n v="84.892500000000013"/>
    <n v="5.0000000000000044E-2"/>
    <n v="4.042500000000004"/>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87"/>
    <x v="11"/>
    <m/>
    <m/>
    <m/>
    <m/>
    <m/>
    <m/>
    <m/>
    <m/>
    <m/>
    <n v="16.5"/>
    <n v="17.324999999999999"/>
    <n v="18.19125"/>
    <n v="19.1008125"/>
    <n v="17.324999999999999"/>
    <n v="17.324999999999999"/>
    <n v="17.324999999999999"/>
    <n v="17.324999999999999"/>
    <n v="17.324999999999999"/>
    <n v="18.19125"/>
    <n v="18.19125"/>
    <n v="18.19125"/>
    <n v="18.19125"/>
    <n v="5.0000000000000044E-2"/>
    <n v="0.86625000000000085"/>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88"/>
    <x v="11"/>
    <m/>
    <m/>
    <m/>
    <m/>
    <m/>
    <m/>
    <m/>
    <m/>
    <m/>
    <n v="6.6000000000000005"/>
    <n v="6.9300000000000006"/>
    <n v="7.2765000000000013"/>
    <n v="7.6403250000000016"/>
    <n v="6.9300000000000006"/>
    <n v="6.9300000000000006"/>
    <n v="6.9300000000000006"/>
    <n v="6.9300000000000006"/>
    <n v="6.9300000000000006"/>
    <n v="7.2765000000000013"/>
    <n v="7.2765000000000013"/>
    <n v="7.2765000000000013"/>
    <n v="7.2765000000000013"/>
    <n v="5.0000000000000044E-2"/>
    <n v="0.3465000000000007"/>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89"/>
    <x v="11"/>
    <m/>
    <m/>
    <m/>
    <m/>
    <m/>
    <m/>
    <m/>
    <m/>
    <m/>
    <n v="27.500000000000004"/>
    <n v="28.875000000000004"/>
    <n v="30.318750000000005"/>
    <n v="31.834687500000008"/>
    <n v="28.875000000000004"/>
    <n v="28.875000000000004"/>
    <n v="28.875000000000004"/>
    <n v="28.875000000000004"/>
    <n v="28.875000000000004"/>
    <n v="30.318750000000005"/>
    <n v="30.318750000000005"/>
    <n v="30.318750000000005"/>
    <n v="30.318750000000005"/>
    <n v="5.0000000000000044E-2"/>
    <n v="1.4437500000000014"/>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90"/>
    <x v="11"/>
    <m/>
    <m/>
    <m/>
    <m/>
    <m/>
    <m/>
    <m/>
    <m/>
    <m/>
    <n v="12.100000000000001"/>
    <n v="12.705000000000002"/>
    <n v="13.340250000000003"/>
    <n v="14.007262500000003"/>
    <n v="12.705000000000002"/>
    <n v="12.705000000000002"/>
    <n v="12.705000000000002"/>
    <n v="12.705000000000002"/>
    <n v="12.705000000000002"/>
    <n v="13.340250000000003"/>
    <n v="13.340250000000003"/>
    <n v="13.340250000000003"/>
    <n v="13.340250000000003"/>
    <n v="5.0000000000000044E-2"/>
    <n v="0.63525000000000098"/>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91"/>
    <x v="11"/>
    <m/>
    <m/>
    <m/>
    <m/>
    <m/>
    <m/>
    <m/>
    <m/>
    <m/>
    <n v="5.5"/>
    <n v="5.7750000000000004"/>
    <n v="6.0637500000000006"/>
    <n v="6.3669375000000006"/>
    <n v="5.7750000000000004"/>
    <n v="5.7750000000000004"/>
    <n v="5.7750000000000004"/>
    <n v="5.7750000000000004"/>
    <n v="5.7750000000000004"/>
    <n v="6.0637500000000006"/>
    <n v="6.0637500000000006"/>
    <n v="6.0637500000000006"/>
    <n v="6.0637500000000006"/>
    <n v="5.0000000000000044E-2"/>
    <n v="0.28875000000000028"/>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92"/>
    <x v="11"/>
    <m/>
    <m/>
    <m/>
    <m/>
    <m/>
    <m/>
    <m/>
    <m/>
    <m/>
    <n v="44"/>
    <n v="46.2"/>
    <n v="48.510000000000005"/>
    <n v="50.935500000000005"/>
    <n v="46.2"/>
    <n v="46.2"/>
    <n v="46.2"/>
    <n v="46.2"/>
    <n v="46.2"/>
    <n v="48.510000000000005"/>
    <n v="48.510000000000005"/>
    <n v="48.510000000000005"/>
    <n v="48.510000000000005"/>
    <n v="5.0000000000000044E-2"/>
    <n v="2.3100000000000023"/>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93"/>
    <x v="11"/>
    <m/>
    <m/>
    <m/>
    <m/>
    <m/>
    <m/>
    <m/>
    <m/>
    <m/>
    <n v="6.6000000000000005"/>
    <n v="6.9300000000000006"/>
    <n v="7.2765000000000013"/>
    <n v="7.6403250000000016"/>
    <n v="6.9300000000000006"/>
    <n v="6.9300000000000006"/>
    <n v="6.9300000000000006"/>
    <n v="6.9300000000000006"/>
    <n v="6.9300000000000006"/>
    <n v="7.2765000000000013"/>
    <n v="7.2765000000000013"/>
    <n v="7.2765000000000013"/>
    <n v="7.2765000000000013"/>
    <n v="5.0000000000000044E-2"/>
    <n v="0.3465000000000007"/>
    <s v="-"/>
    <x v="1"/>
    <s v="VCRAU"/>
    <s v="JROLA"/>
    <x v="7"/>
    <s v="David Castellanos"/>
    <m/>
    <m/>
    <m/>
    <m/>
    <m/>
    <m/>
    <m/>
    <m/>
    <m/>
    <m/>
    <m/>
    <m/>
    <m/>
    <m/>
    <m/>
    <m/>
    <m/>
    <m/>
    <m/>
    <m/>
    <m/>
    <m/>
    <m/>
    <m/>
    <m/>
    <m/>
    <m/>
    <m/>
    <m/>
    <m/>
    <m/>
    <m/>
    <m/>
    <m/>
    <m/>
    <m/>
  </r>
  <r>
    <n v="90"/>
    <x v="6"/>
    <x v="1"/>
    <s v="# 015"/>
    <x v="18"/>
    <s v="David Castellanos"/>
    <s v="Magdalena Mleczko"/>
    <d v="2021-07-01T00:00:00"/>
    <d v="2022-06-30T00:00:00"/>
    <d v="2021-07-01T00:00:00"/>
    <d v="2021-07-01T00:00:00"/>
    <x v="294"/>
    <x v="11"/>
    <m/>
    <m/>
    <m/>
    <m/>
    <m/>
    <m/>
    <m/>
    <m/>
    <m/>
    <n v="11"/>
    <n v="11.55"/>
    <n v="12.127500000000001"/>
    <n v="12.733875000000001"/>
    <n v="11.55"/>
    <n v="11.55"/>
    <n v="11.55"/>
    <n v="11.55"/>
    <n v="11.55"/>
    <n v="12.127500000000001"/>
    <n v="12.127500000000001"/>
    <n v="12.127500000000001"/>
    <n v="12.127500000000001"/>
    <n v="5.0000000000000044E-2"/>
    <n v="0.57750000000000057"/>
    <s v="-"/>
    <x v="1"/>
    <s v="VCRAU"/>
    <s v="JROLA"/>
    <x v="7"/>
    <s v="David Castellanos"/>
    <m/>
    <m/>
    <m/>
    <m/>
    <m/>
    <m/>
    <m/>
    <m/>
    <m/>
    <m/>
    <m/>
    <m/>
    <m/>
    <m/>
    <m/>
    <m/>
    <m/>
    <m/>
    <m/>
    <m/>
    <m/>
    <m/>
    <m/>
    <m/>
    <m/>
    <m/>
    <m/>
    <m/>
    <m/>
    <m/>
    <m/>
    <m/>
    <m/>
    <m/>
    <m/>
    <m/>
  </r>
  <r>
    <n v="91"/>
    <x v="7"/>
    <x v="0"/>
    <s v="# 016"/>
    <x v="19"/>
    <s v="Jules Friedman"/>
    <s v="Karen Cheong"/>
    <m/>
    <m/>
    <m/>
    <m/>
    <x v="0"/>
    <x v="0"/>
    <m/>
    <m/>
    <m/>
    <m/>
    <m/>
    <m/>
    <m/>
    <m/>
    <m/>
    <m/>
    <m/>
    <m/>
    <m/>
    <m/>
    <m/>
    <m/>
    <m/>
    <m/>
    <m/>
    <m/>
    <m/>
    <n v="0"/>
    <m/>
    <m/>
    <m/>
    <x v="0"/>
    <m/>
    <m/>
    <x v="0"/>
    <m/>
    <m/>
    <m/>
    <m/>
    <n v="12"/>
    <n v="0.56999999999999995"/>
    <n v="3"/>
    <s v="N/A"/>
    <m/>
    <n v="1192"/>
    <n v="1111"/>
    <n v="0.2"/>
    <n v="81"/>
    <s v="High"/>
    <n v="16.2"/>
    <s v="Yes"/>
    <s v="Increase"/>
    <s v="Above 5% increase"/>
    <s v="Flat"/>
    <s v="0%"/>
    <s v="Deficit"/>
    <m/>
    <s v="Reduced"/>
    <s v="no change"/>
    <n v="-87"/>
    <n v="-260"/>
    <n v="2.9885057471264367"/>
    <m/>
    <s v="Karen Cheong"/>
    <s v="5/04 - 11:00 - 12:00 pm"/>
    <s v="Transition out of Research has gone well. Offers international diversity to campus and increased tuition fees.  Weakness is international politics and health issues like COVID. High turnover with non-recharge advisors. Opportunities in increasing international population.  Virus is still a threat.  Worst is behind them and seeing uptick in scholars. Summer Session has been online for 2 years which causes big dip in recharge."/>
    <s v="Potential resubmission to align expenses "/>
    <m/>
    <m/>
    <m/>
    <m/>
    <m/>
  </r>
  <r>
    <n v="91"/>
    <x v="7"/>
    <x v="1"/>
    <s v="# 016"/>
    <x v="19"/>
    <s v="Jules Friedman"/>
    <s v="Karen Cheong"/>
    <d v="2021-07-01T00:00:00"/>
    <d v="2022-06-30T00:00:00"/>
    <d v="2021-07-01T00:00:00"/>
    <d v="2021-07-01T00:00:00"/>
    <x v="295"/>
    <x v="11"/>
    <n v="980"/>
    <n v="1200"/>
    <n v="1200"/>
    <n v="1500"/>
    <n v="1500"/>
    <n v="1500"/>
    <n v="1500"/>
    <n v="1515"/>
    <n v="1530"/>
    <n v="1200"/>
    <n v="1800"/>
    <n v="1818"/>
    <n v="1836.18"/>
    <n v="1800"/>
    <n v="1845"/>
    <n v="1863.45"/>
    <n v="1882.08"/>
    <n v="1845"/>
    <n v="1845"/>
    <n v="1863"/>
    <n v="1882"/>
    <n v="1845"/>
    <n v="0"/>
    <n v="0"/>
    <s v="-"/>
    <x v="2"/>
    <s v="VPAPF"/>
    <s v="LLSIS"/>
    <x v="8"/>
    <s v="Jules Friedman"/>
    <m/>
    <m/>
    <m/>
    <m/>
    <m/>
    <m/>
    <m/>
    <m/>
    <m/>
    <m/>
    <m/>
    <m/>
    <m/>
    <m/>
    <m/>
    <m/>
    <m/>
    <m/>
    <m/>
    <m/>
    <m/>
    <m/>
    <m/>
    <m/>
    <m/>
    <m/>
    <m/>
    <m/>
    <m/>
    <m/>
    <m/>
    <m/>
    <m/>
    <m/>
    <m/>
    <m/>
  </r>
  <r>
    <n v="91"/>
    <x v="7"/>
    <x v="1"/>
    <s v="# 016"/>
    <x v="19"/>
    <s v="Jules Friedman"/>
    <s v="Karen Cheong"/>
    <d v="2021-07-01T00:00:00"/>
    <d v="2022-06-30T00:00:00"/>
    <d v="2021-07-01T00:00:00"/>
    <d v="2021-07-01T00:00:00"/>
    <x v="296"/>
    <x v="11"/>
    <n v="500"/>
    <n v="500"/>
    <n v="500"/>
    <n v="500"/>
    <n v="500"/>
    <n v="500"/>
    <n v="500"/>
    <n v="505"/>
    <n v="510.05"/>
    <n v="500"/>
    <n v="500"/>
    <n v="505"/>
    <n v="510.05"/>
    <n v="500"/>
    <n v="500"/>
    <n v="505"/>
    <n v="510"/>
    <n v="600"/>
    <n v="600"/>
    <n v="606"/>
    <n v="612"/>
    <n v="600"/>
    <n v="0"/>
    <n v="0"/>
    <s v="-"/>
    <x v="2"/>
    <s v="VPAPF"/>
    <s v="LLSIS"/>
    <x v="8"/>
    <s v="Jules Friedman"/>
    <m/>
    <m/>
    <m/>
    <m/>
    <m/>
    <m/>
    <m/>
    <m/>
    <m/>
    <m/>
    <m/>
    <m/>
    <m/>
    <m/>
    <m/>
    <m/>
    <m/>
    <m/>
    <m/>
    <m/>
    <m/>
    <m/>
    <m/>
    <m/>
    <m/>
    <m/>
    <m/>
    <m/>
    <m/>
    <m/>
    <m/>
    <m/>
    <m/>
    <m/>
    <m/>
    <m/>
  </r>
  <r>
    <n v="91"/>
    <x v="7"/>
    <x v="1"/>
    <s v="# 016"/>
    <x v="19"/>
    <s v="Jules Friedman"/>
    <s v="Karen Cheong"/>
    <d v="2021-07-01T00:00:00"/>
    <d v="2022-06-30T00:00:00"/>
    <d v="2021-07-01T00:00:00"/>
    <d v="2021-07-01T00:00:00"/>
    <x v="297"/>
    <x v="11"/>
    <n v="250"/>
    <n v="250"/>
    <n v="250"/>
    <n v="250"/>
    <n v="250"/>
    <n v="250"/>
    <n v="250"/>
    <n v="252.5"/>
    <n v="255.03"/>
    <n v="250"/>
    <n v="250"/>
    <n v="252.5"/>
    <n v="255.02500000000001"/>
    <n v="250"/>
    <n v="250"/>
    <n v="252.5"/>
    <n v="255.02500000000001"/>
    <n v="400"/>
    <n v="400"/>
    <n v="404"/>
    <n v="408"/>
    <n v="400"/>
    <n v="0"/>
    <n v="0"/>
    <s v="-"/>
    <x v="2"/>
    <s v="VPAPF"/>
    <s v="LLSIS"/>
    <x v="8"/>
    <s v="Jules Friedman"/>
    <m/>
    <m/>
    <m/>
    <m/>
    <m/>
    <m/>
    <m/>
    <m/>
    <m/>
    <m/>
    <m/>
    <m/>
    <m/>
    <m/>
    <m/>
    <m/>
    <m/>
    <m/>
    <m/>
    <m/>
    <m/>
    <m/>
    <m/>
    <m/>
    <m/>
    <m/>
    <m/>
    <m/>
    <m/>
    <m/>
    <m/>
    <m/>
    <m/>
    <m/>
    <m/>
    <m/>
  </r>
  <r>
    <n v="91"/>
    <x v="7"/>
    <x v="1"/>
    <s v="# 016"/>
    <x v="19"/>
    <s v="Jules Friedman"/>
    <s v="Karen Cheong"/>
    <d v="2021-07-01T00:00:00"/>
    <d v="2022-06-30T00:00:00"/>
    <d v="2021-07-01T00:00:00"/>
    <d v="2021-07-01T00:00:00"/>
    <x v="298"/>
    <x v="11"/>
    <n v="250"/>
    <n v="250"/>
    <n v="250"/>
    <n v="250"/>
    <n v="250"/>
    <n v="250"/>
    <n v="250"/>
    <n v="252.5"/>
    <n v="255.03"/>
    <n v="250"/>
    <n v="250"/>
    <n v="252.5"/>
    <n v="255.02500000000001"/>
    <n v="250"/>
    <n v="250"/>
    <n v="252.5"/>
    <n v="255.02500000000001"/>
    <n v="300"/>
    <n v="300"/>
    <n v="303"/>
    <n v="306"/>
    <n v="300"/>
    <n v="0"/>
    <n v="0"/>
    <s v="-"/>
    <x v="2"/>
    <s v="VPAPF"/>
    <s v="LLSIS"/>
    <x v="8"/>
    <s v="Jules Friedman"/>
    <m/>
    <m/>
    <m/>
    <m/>
    <m/>
    <m/>
    <m/>
    <m/>
    <m/>
    <m/>
    <m/>
    <m/>
    <m/>
    <m/>
    <m/>
    <m/>
    <m/>
    <m/>
    <m/>
    <m/>
    <m/>
    <m/>
    <m/>
    <m/>
    <m/>
    <m/>
    <m/>
    <m/>
    <m/>
    <m/>
    <m/>
    <m/>
    <m/>
    <m/>
    <m/>
    <m/>
  </r>
  <r>
    <n v="91"/>
    <x v="7"/>
    <x v="1"/>
    <s v="# 016"/>
    <x v="19"/>
    <s v="Jules Friedman"/>
    <s v="Karen Cheong"/>
    <d v="2021-07-01T00:00:00"/>
    <d v="2022-06-30T00:00:00"/>
    <d v="2021-07-01T00:00:00"/>
    <d v="2021-07-01T00:00:00"/>
    <x v="299"/>
    <x v="11"/>
    <n v="2000"/>
    <n v="2000"/>
    <s v="N/A"/>
    <s v="N/A"/>
    <s v="N/A"/>
    <s v="N/A"/>
    <n v="2000"/>
    <n v="2020"/>
    <n v="2040.2"/>
    <n v="2000"/>
    <n v="2000"/>
    <n v="2020"/>
    <n v="2040.2"/>
    <n v="2000"/>
    <n v="2000"/>
    <n v="2020"/>
    <n v="2040.2"/>
    <n v="2200"/>
    <n v="2200"/>
    <n v="2222"/>
    <n v="2244"/>
    <n v="2200"/>
    <n v="0"/>
    <n v="0"/>
    <s v="-"/>
    <x v="2"/>
    <s v="VPAPF"/>
    <s v="LLSIS"/>
    <x v="8"/>
    <s v="Jules Friedman"/>
    <m/>
    <m/>
    <m/>
    <m/>
    <m/>
    <m/>
    <m/>
    <m/>
    <m/>
    <m/>
    <m/>
    <m/>
    <m/>
    <m/>
    <m/>
    <m/>
    <m/>
    <m/>
    <m/>
    <m/>
    <m/>
    <m/>
    <m/>
    <m/>
    <m/>
    <m/>
    <m/>
    <m/>
    <m/>
    <m/>
    <m/>
    <m/>
    <m/>
    <m/>
    <m/>
    <m/>
  </r>
  <r>
    <n v="91"/>
    <x v="7"/>
    <x v="1"/>
    <s v="# 016"/>
    <x v="19"/>
    <s v="Jules Friedman"/>
    <s v="Karen Cheong"/>
    <d v="2021-07-01T00:00:00"/>
    <d v="2022-06-30T00:00:00"/>
    <d v="2021-07-01T00:00:00"/>
    <d v="2021-07-01T00:00:00"/>
    <x v="300"/>
    <x v="11"/>
    <n v="2000"/>
    <n v="2000"/>
    <s v="N/A"/>
    <s v="N/A"/>
    <s v="N/A"/>
    <s v="N/A"/>
    <n v="2500"/>
    <n v="2525"/>
    <n v="2550.25"/>
    <n v="2000"/>
    <n v="2500"/>
    <n v="2525"/>
    <n v="2550.25"/>
    <n v="2500"/>
    <n v="2500"/>
    <n v="2525"/>
    <n v="2550.25"/>
    <n v="2500"/>
    <n v="2500"/>
    <n v="2525"/>
    <n v="2550"/>
    <n v="2500"/>
    <n v="0"/>
    <n v="0"/>
    <s v="-"/>
    <x v="2"/>
    <s v="VPAPF"/>
    <s v="LLSIS"/>
    <x v="8"/>
    <s v="Jules Friedman"/>
    <m/>
    <m/>
    <m/>
    <m/>
    <m/>
    <m/>
    <m/>
    <m/>
    <m/>
    <m/>
    <m/>
    <m/>
    <m/>
    <m/>
    <m/>
    <m/>
    <m/>
    <m/>
    <m/>
    <m/>
    <m/>
    <m/>
    <m/>
    <m/>
    <m/>
    <m/>
    <m/>
    <m/>
    <m/>
    <m/>
    <m/>
    <m/>
    <m/>
    <m/>
    <m/>
    <m/>
  </r>
  <r>
    <n v="91"/>
    <x v="7"/>
    <x v="1"/>
    <s v="# 016"/>
    <x v="19"/>
    <s v="Jules Friedman"/>
    <s v="Karen Cheong"/>
    <d v="2021-07-01T00:00:00"/>
    <d v="2022-06-30T00:00:00"/>
    <d v="2021-07-01T00:00:00"/>
    <d v="2021-07-01T00:00:00"/>
    <x v="301"/>
    <x v="11"/>
    <n v="145"/>
    <n v="145"/>
    <n v="145"/>
    <n v="150"/>
    <n v="150"/>
    <n v="150"/>
    <n v="155"/>
    <n v="156.55000000000001"/>
    <n v="158.12"/>
    <n v="145"/>
    <n v="160"/>
    <n v="161.6"/>
    <n v="163.21600000000001"/>
    <n v="160"/>
    <n v="160"/>
    <n v="161.6"/>
    <n v="163.21600000000001"/>
    <n v="200"/>
    <n v="200"/>
    <n v="202"/>
    <n v="204"/>
    <n v="200"/>
    <n v="0"/>
    <n v="0"/>
    <s v="-"/>
    <x v="2"/>
    <s v="VPAPF"/>
    <s v="LLSIS"/>
    <x v="8"/>
    <s v="Jules Friedman"/>
    <m/>
    <m/>
    <m/>
    <m/>
    <m/>
    <m/>
    <m/>
    <m/>
    <m/>
    <m/>
    <m/>
    <m/>
    <m/>
    <m/>
    <m/>
    <m/>
    <m/>
    <m/>
    <m/>
    <m/>
    <m/>
    <m/>
    <m/>
    <m/>
    <m/>
    <m/>
    <m/>
    <m/>
    <m/>
    <m/>
    <m/>
    <m/>
    <m/>
    <m/>
    <m/>
    <m/>
  </r>
  <r>
    <n v="91"/>
    <x v="7"/>
    <x v="1"/>
    <s v="# 016"/>
    <x v="19"/>
    <s v="Jules Friedman"/>
    <s v="Karen Cheong"/>
    <d v="2021-07-01T00:00:00"/>
    <d v="2022-06-30T00:00:00"/>
    <d v="2021-07-01T00:00:00"/>
    <d v="2021-07-01T00:00:00"/>
    <x v="302"/>
    <x v="11"/>
    <n v="1000"/>
    <n v="1000"/>
    <n v="1000"/>
    <n v="1000"/>
    <n v="1000"/>
    <n v="1000"/>
    <n v="1000"/>
    <n v="1010"/>
    <n v="1020.1"/>
    <n v="1000"/>
    <n v="1000"/>
    <n v="1010"/>
    <n v="1020.1"/>
    <n v="1000"/>
    <n v="1000"/>
    <n v="1010"/>
    <n v="1020.1"/>
    <n v="1000"/>
    <n v="1000"/>
    <n v="1010"/>
    <n v="1020"/>
    <n v="1000"/>
    <n v="0"/>
    <n v="0"/>
    <s v="-"/>
    <x v="2"/>
    <s v="VPAPF"/>
    <s v="LLSIS"/>
    <x v="8"/>
    <s v="Jules Friedman"/>
    <m/>
    <m/>
    <m/>
    <m/>
    <m/>
    <m/>
    <m/>
    <m/>
    <m/>
    <m/>
    <m/>
    <m/>
    <m/>
    <m/>
    <m/>
    <m/>
    <m/>
    <m/>
    <m/>
    <m/>
    <m/>
    <m/>
    <m/>
    <m/>
    <m/>
    <m/>
    <m/>
    <m/>
    <m/>
    <m/>
    <m/>
    <m/>
    <m/>
    <m/>
    <m/>
    <m/>
  </r>
  <r>
    <n v="91"/>
    <x v="7"/>
    <x v="1"/>
    <s v="# 016"/>
    <x v="19"/>
    <s v="Jules Friedman"/>
    <s v="Karen Cheong"/>
    <d v="2021-07-01T00:00:00"/>
    <d v="2022-06-30T00:00:00"/>
    <d v="2021-07-01T00:00:00"/>
    <d v="2021-07-01T00:00:00"/>
    <x v="303"/>
    <x v="11"/>
    <n v="420"/>
    <n v="420"/>
    <n v="420"/>
    <n v="420"/>
    <n v="420"/>
    <n v="420"/>
    <n v="420"/>
    <n v="424.2"/>
    <n v="428.44"/>
    <n v="420"/>
    <n v="420"/>
    <n v="424.2"/>
    <n v="428.44200000000001"/>
    <n v="420"/>
    <n v="420"/>
    <n v="424.2"/>
    <n v="428.44200000000001"/>
    <n v="420"/>
    <n v="420"/>
    <n v="424"/>
    <n v="428"/>
    <n v="420"/>
    <n v="0"/>
    <n v="0"/>
    <s v="-"/>
    <x v="2"/>
    <s v="VPAPF"/>
    <s v="LLSIS"/>
    <x v="8"/>
    <s v="Jules Friedman"/>
    <m/>
    <m/>
    <m/>
    <m/>
    <m/>
    <m/>
    <m/>
    <m/>
    <m/>
    <m/>
    <m/>
    <m/>
    <m/>
    <m/>
    <m/>
    <m/>
    <m/>
    <m/>
    <m/>
    <m/>
    <m/>
    <m/>
    <m/>
    <m/>
    <m/>
    <m/>
    <m/>
    <m/>
    <m/>
    <m/>
    <m/>
    <m/>
    <m/>
    <m/>
    <m/>
    <m/>
  </r>
  <r>
    <n v="91"/>
    <x v="7"/>
    <x v="1"/>
    <s v="# 016"/>
    <x v="19"/>
    <s v="Jules Friedman"/>
    <s v="Karen Cheong"/>
    <d v="2021-07-01T00:00:00"/>
    <d v="2022-06-30T00:00:00"/>
    <d v="2021-07-01T00:00:00"/>
    <d v="2021-07-01T00:00:00"/>
    <x v="304"/>
    <x v="11"/>
    <n v="500"/>
    <n v="500"/>
    <n v="500"/>
    <n v="500"/>
    <n v="500"/>
    <n v="500"/>
    <n v="500"/>
    <n v="505"/>
    <n v="510.05"/>
    <n v="500"/>
    <n v="500"/>
    <n v="505"/>
    <n v="510.05"/>
    <n v="500"/>
    <n v="500"/>
    <n v="505"/>
    <n v="510.05"/>
    <n v="500"/>
    <n v="500"/>
    <n v="505"/>
    <n v="510"/>
    <n v="500"/>
    <n v="0"/>
    <n v="0"/>
    <s v="-"/>
    <x v="2"/>
    <s v="VPAPF"/>
    <s v="LLSIS"/>
    <x v="8"/>
    <s v="Jules Friedman"/>
    <m/>
    <m/>
    <m/>
    <m/>
    <m/>
    <m/>
    <m/>
    <m/>
    <m/>
    <m/>
    <m/>
    <m/>
    <m/>
    <m/>
    <m/>
    <m/>
    <m/>
    <m/>
    <m/>
    <m/>
    <m/>
    <m/>
    <m/>
    <m/>
    <m/>
    <m/>
    <m/>
    <m/>
    <m/>
    <m/>
    <m/>
    <m/>
    <m/>
    <m/>
    <m/>
    <m/>
  </r>
  <r>
    <n v="91"/>
    <x v="7"/>
    <x v="1"/>
    <s v="# 016"/>
    <x v="19"/>
    <s v="Jules Friedman"/>
    <s v="Karen Cheong"/>
    <d v="2021-07-01T00:00:00"/>
    <d v="2022-06-30T00:00:00"/>
    <d v="2021-07-01T00:00:00"/>
    <d v="2021-07-01T00:00:00"/>
    <x v="305"/>
    <x v="11"/>
    <m/>
    <m/>
    <m/>
    <m/>
    <m/>
    <m/>
    <m/>
    <m/>
    <m/>
    <n v="0"/>
    <m/>
    <m/>
    <m/>
    <m/>
    <m/>
    <m/>
    <m/>
    <n v="100"/>
    <n v="100"/>
    <n v="101"/>
    <n v="102"/>
    <n v="100"/>
    <n v="0"/>
    <n v="0"/>
    <s v="-"/>
    <x v="2"/>
    <s v="VPAPF"/>
    <s v="LLSIS"/>
    <x v="8"/>
    <s v="Jules Friedman"/>
    <m/>
    <m/>
    <m/>
    <m/>
    <m/>
    <m/>
    <m/>
    <m/>
    <m/>
    <m/>
    <m/>
    <m/>
    <m/>
    <m/>
    <m/>
    <m/>
    <m/>
    <m/>
    <m/>
    <m/>
    <m/>
    <m/>
    <m/>
    <m/>
    <m/>
    <m/>
    <m/>
    <m/>
    <m/>
    <m/>
    <m/>
    <m/>
    <m/>
    <m/>
    <m/>
    <m/>
  </r>
  <r>
    <n v="91"/>
    <x v="7"/>
    <x v="1"/>
    <s v="# 016"/>
    <x v="19"/>
    <s v="Jules Friedman"/>
    <s v="Karen Cheong"/>
    <d v="2021-07-01T00:00:00"/>
    <d v="2022-06-30T00:00:00"/>
    <d v="2021-07-01T00:00:00"/>
    <d v="2021-07-01T00:00:00"/>
    <x v="306"/>
    <x v="11"/>
    <m/>
    <m/>
    <m/>
    <m/>
    <m/>
    <m/>
    <m/>
    <m/>
    <m/>
    <n v="0"/>
    <m/>
    <m/>
    <m/>
    <m/>
    <m/>
    <m/>
    <m/>
    <n v="250"/>
    <n v="250"/>
    <n v="253"/>
    <n v="255"/>
    <n v="250"/>
    <n v="0"/>
    <n v="0"/>
    <s v="-"/>
    <x v="2"/>
    <s v="VPAPF"/>
    <s v="LLSIS"/>
    <x v="8"/>
    <s v="Jules Friedman"/>
    <m/>
    <m/>
    <m/>
    <m/>
    <m/>
    <m/>
    <m/>
    <m/>
    <m/>
    <m/>
    <m/>
    <m/>
    <m/>
    <m/>
    <m/>
    <m/>
    <m/>
    <m/>
    <m/>
    <m/>
    <m/>
    <m/>
    <m/>
    <m/>
    <m/>
    <m/>
    <m/>
    <m/>
    <m/>
    <m/>
    <m/>
    <m/>
    <m/>
    <m/>
    <m/>
    <m/>
  </r>
  <r>
    <n v="65"/>
    <x v="2"/>
    <x v="0"/>
    <s v="# 017"/>
    <x v="20"/>
    <s v="Elena Jiang"/>
    <s v="Jacob Beyder"/>
    <m/>
    <m/>
    <m/>
    <m/>
    <x v="0"/>
    <x v="0"/>
    <m/>
    <m/>
    <m/>
    <m/>
    <m/>
    <m/>
    <m/>
    <m/>
    <m/>
    <m/>
    <m/>
    <m/>
    <m/>
    <m/>
    <m/>
    <m/>
    <m/>
    <m/>
    <m/>
    <m/>
    <m/>
    <n v="0"/>
    <m/>
    <m/>
    <m/>
    <x v="0"/>
    <m/>
    <m/>
    <x v="0"/>
    <m/>
    <m/>
    <m/>
    <m/>
    <n v="6"/>
    <n v="0.09"/>
    <n v="2"/>
    <s v="No"/>
    <m/>
    <n v="838"/>
    <n v="872"/>
    <n v="0.01"/>
    <n v="-34"/>
    <s v="Low"/>
    <n v="-0.34"/>
    <m/>
    <s v="Decrease"/>
    <s v="Below 5% increase"/>
    <s v="Flat"/>
    <s v="2% to 6%"/>
    <s v="Surplus"/>
    <s v="Mail services rates are increasing driven by increases in compensations and lower volume. The unit is trying to hire one staff."/>
    <s v="decrease"/>
    <s v="decrease"/>
    <n v="-124"/>
    <n v="131"/>
    <s v="N/A"/>
    <m/>
    <s v="Seamus Wilmot / Jacob Beyder"/>
    <s v="5/03 - 10:00 - 11:00 am"/>
    <s v="Printing went away 10 years ago.  Left with Mail Services to distribute external and internal mail.  Growing package delivery with Amazon orders. Down to 5 employees from 35 high. Strength is ability to adapt to needs of campus.  Creative on streamlining deliveries.  Shredding is newer business.  Poised for new delivery needs with campus knowledge.  Weakness is that finances are out of their control and not much support from campus. No longer req to send outgoing mail for campus which reduces revenue.  Opportunity with shredding to create monthly billing.  Threats are lack of funding, staff to manage operations."/>
    <m/>
    <m/>
    <m/>
    <m/>
    <m/>
    <m/>
  </r>
  <r>
    <n v="65"/>
    <x v="2"/>
    <x v="1"/>
    <s v="# 017"/>
    <x v="20"/>
    <s v="Elena Jiang"/>
    <s v="Jacob Beyder"/>
    <d v="2021-07-01T00:00:00"/>
    <d v="2022-06-30T00:00:00"/>
    <d v="2021-07-01T00:00:00"/>
    <d v="2021-07-01T00:00:00"/>
    <x v="307"/>
    <x v="3"/>
    <s v="23%"/>
    <s v="23%"/>
    <n v="23"/>
    <n v="23"/>
    <n v="23"/>
    <n v="23"/>
    <n v="23.5"/>
    <n v="24"/>
    <n v="24.5"/>
    <n v="23"/>
    <n v="24"/>
    <n v="24.5"/>
    <n v="25"/>
    <n v="24"/>
    <n v="24"/>
    <n v="24.5"/>
    <n v="25"/>
    <n v="24"/>
    <n v="25"/>
    <n v="25"/>
    <n v="25.5"/>
    <n v="25"/>
    <n v="4.1666666666666741E-2"/>
    <n v="1"/>
    <s v="-"/>
    <x v="1"/>
    <s v="VCBAS"/>
    <s v="FTRAN"/>
    <x v="3"/>
    <s v="Elena Jiang"/>
    <m/>
    <m/>
    <m/>
    <m/>
    <m/>
    <m/>
    <m/>
    <m/>
    <m/>
    <m/>
    <m/>
    <m/>
    <m/>
    <m/>
    <m/>
    <m/>
    <m/>
    <m/>
    <m/>
    <m/>
    <m/>
    <m/>
    <m/>
    <m/>
    <m/>
    <m/>
    <m/>
    <m/>
    <m/>
    <m/>
    <m/>
    <m/>
    <m/>
    <m/>
    <m/>
    <m/>
  </r>
  <r>
    <n v="65"/>
    <x v="2"/>
    <x v="1"/>
    <s v="# 017"/>
    <x v="20"/>
    <s v="Elena Jiang"/>
    <s v="Jacob Beyder"/>
    <d v="2021-07-01T00:00:00"/>
    <d v="2022-06-30T00:00:00"/>
    <d v="2021-07-01T00:00:00"/>
    <d v="2021-07-01T00:00:00"/>
    <x v="308"/>
    <x v="28"/>
    <n v="8.17"/>
    <n v="9.5000000000000001E-2"/>
    <n v="8.17"/>
    <n v="8.17"/>
    <n v="8.17"/>
    <n v="8.17"/>
    <n v="11.05"/>
    <n v="12.15"/>
    <n v="13.37"/>
    <n v="9.5000000000000001E-2"/>
    <n v="11.56"/>
    <n v="12.71"/>
    <n v="13.98"/>
    <n v="11.56"/>
    <n v="11.56"/>
    <n v="12.71"/>
    <n v="13.98"/>
    <n v="11.56"/>
    <n v="12.01"/>
    <n v="13.21"/>
    <n v="14.53"/>
    <n v="12.01"/>
    <n v="3.8927335640138283E-2"/>
    <n v="0.44999999999999929"/>
    <s v="-"/>
    <x v="1"/>
    <s v="VCBAS"/>
    <s v="FTRAN"/>
    <x v="3"/>
    <s v="Elena Jiang"/>
    <m/>
    <m/>
    <m/>
    <m/>
    <m/>
    <m/>
    <m/>
    <m/>
    <m/>
    <m/>
    <m/>
    <m/>
    <m/>
    <m/>
    <m/>
    <m/>
    <m/>
    <m/>
    <m/>
    <m/>
    <m/>
    <m/>
    <m/>
    <m/>
    <m/>
    <m/>
    <m/>
    <m/>
    <m/>
    <m/>
    <m/>
    <m/>
    <m/>
    <m/>
    <m/>
    <m/>
  </r>
  <r>
    <n v="65"/>
    <x v="2"/>
    <x v="1"/>
    <s v="# 017"/>
    <x v="20"/>
    <s v="Elena Jiang"/>
    <s v="Jacob Beyder"/>
    <d v="2021-07-01T00:00:00"/>
    <d v="2022-06-30T00:00:00"/>
    <d v="2021-07-01T00:00:00"/>
    <d v="2021-07-01T00:00:00"/>
    <x v="309"/>
    <x v="29"/>
    <n v="5.95"/>
    <n v="6.3515202229999996"/>
    <n v="5.95"/>
    <n v="6.4"/>
    <n v="6.4"/>
    <n v="6.4"/>
    <n v="6.91"/>
    <n v="7.6"/>
    <n v="8.36"/>
    <n v="6.3515202229999996"/>
    <n v="7.2"/>
    <n v="7.92"/>
    <n v="8.7100000000000009"/>
    <n v="7.2"/>
    <n v="7.2"/>
    <n v="7.92"/>
    <n v="8.7100000000000009"/>
    <n v="7.2"/>
    <n v="7.42"/>
    <n v="8.16"/>
    <n v="8.98"/>
    <n v="7.42"/>
    <n v="3.0555555555555447E-2"/>
    <n v="0.21999999999999975"/>
    <s v="-"/>
    <x v="1"/>
    <s v="VCBAS"/>
    <s v="FTRAN"/>
    <x v="3"/>
    <s v="Elena Jiang"/>
    <m/>
    <m/>
    <m/>
    <m/>
    <m/>
    <m/>
    <m/>
    <m/>
    <m/>
    <m/>
    <m/>
    <m/>
    <m/>
    <m/>
    <m/>
    <m/>
    <m/>
    <m/>
    <m/>
    <m/>
    <m/>
    <m/>
    <m/>
    <m/>
    <m/>
    <m/>
    <m/>
    <m/>
    <m/>
    <m/>
    <m/>
    <m/>
    <m/>
    <m/>
    <m/>
    <m/>
  </r>
  <r>
    <n v="65"/>
    <x v="2"/>
    <x v="1"/>
    <s v="# 017"/>
    <x v="20"/>
    <s v="Elena Jiang"/>
    <s v="Jacob Beyder"/>
    <d v="2021-07-01T00:00:00"/>
    <d v="2022-06-30T00:00:00"/>
    <d v="2021-07-01T00:00:00"/>
    <d v="2021-07-01T00:00:00"/>
    <x v="310"/>
    <x v="30"/>
    <m/>
    <n v="4.25"/>
    <n v="4.25"/>
    <n v="4.25"/>
    <n v="4.25"/>
    <n v="4.25"/>
    <n v="4.97"/>
    <n v="5.47"/>
    <n v="6.01"/>
    <n v="4.25"/>
    <n v="5.17"/>
    <n v="5.69"/>
    <n v="6.26"/>
    <n v="5.17"/>
    <n v="5.17"/>
    <n v="5.69"/>
    <n v="6.26"/>
    <n v="5.17"/>
    <n v="5.37"/>
    <n v="5.91"/>
    <n v="6.5"/>
    <n v="5.37"/>
    <n v="3.8684719535783341E-2"/>
    <n v="0.20000000000000018"/>
    <s v="-"/>
    <x v="1"/>
    <s v="VCBAS"/>
    <s v="FTRAN"/>
    <x v="3"/>
    <s v="Elena Jiang"/>
    <m/>
    <m/>
    <m/>
    <m/>
    <m/>
    <m/>
    <m/>
    <m/>
    <m/>
    <m/>
    <m/>
    <m/>
    <m/>
    <m/>
    <m/>
    <m/>
    <m/>
    <m/>
    <m/>
    <m/>
    <m/>
    <m/>
    <m/>
    <m/>
    <m/>
    <m/>
    <m/>
    <m/>
    <m/>
    <m/>
    <m/>
    <m/>
    <m/>
    <m/>
    <m/>
    <m/>
  </r>
  <r>
    <n v="65"/>
    <x v="2"/>
    <x v="1"/>
    <s v="# 017"/>
    <x v="20"/>
    <s v="Elena Jiang"/>
    <s v="Jacob Beyder"/>
    <d v="2021-07-01T00:00:00"/>
    <d v="2022-06-30T00:00:00"/>
    <d v="2021-07-01T00:00:00"/>
    <d v="2021-07-01T00:00:00"/>
    <x v="311"/>
    <x v="31"/>
    <n v="72.58"/>
    <n v="72.789982269999996"/>
    <n v="72.58"/>
    <n v="74.53"/>
    <n v="74.53"/>
    <n v="74.53"/>
    <n v="85.8"/>
    <n v="94.38"/>
    <n v="103.81"/>
    <n v="72.789982269999996"/>
    <n v="75.709999999999994"/>
    <n v="83.28"/>
    <n v="91.61"/>
    <n v="89.23"/>
    <n v="89.23"/>
    <n v="98.16"/>
    <n v="107.97"/>
    <n v="89.23"/>
    <n v="95.03"/>
    <n v="104.53"/>
    <n v="114.99"/>
    <n v="95.03"/>
    <n v="6.5000560349658176E-2"/>
    <n v="5.7999999999999972"/>
    <s v="-"/>
    <x v="6"/>
    <s v="VCBAS"/>
    <s v="FTRAN"/>
    <x v="3"/>
    <s v="Elena Jiang"/>
    <m/>
    <m/>
    <m/>
    <m/>
    <m/>
    <m/>
    <m/>
    <m/>
    <m/>
    <m/>
    <m/>
    <m/>
    <m/>
    <m/>
    <m/>
    <m/>
    <m/>
    <m/>
    <m/>
    <m/>
    <m/>
    <m/>
    <m/>
    <m/>
    <m/>
    <m/>
    <m/>
    <m/>
    <m/>
    <m/>
    <m/>
    <m/>
    <m/>
    <m/>
    <m/>
    <m/>
  </r>
  <r>
    <n v="65"/>
    <x v="2"/>
    <x v="1"/>
    <s v="# 017"/>
    <x v="20"/>
    <s v="Elena Jiang"/>
    <s v="Jacob Beyder"/>
    <d v="2021-07-01T00:00:00"/>
    <d v="2022-06-30T00:00:00"/>
    <d v="2021-07-01T00:00:00"/>
    <d v="2021-07-01T00:00:00"/>
    <x v="312"/>
    <x v="1"/>
    <n v="73.709999999999994"/>
    <n v="78.466666869999997"/>
    <n v="73.709999999999994"/>
    <n v="82.61"/>
    <n v="82.61"/>
    <n v="82.61"/>
    <n v="92.61"/>
    <n v="101.87"/>
    <n v="112.06"/>
    <n v="78.466666869999997"/>
    <n v="96.72"/>
    <n v="106.39"/>
    <n v="117.03"/>
    <n v="96.72"/>
    <n v="96.72"/>
    <n v="106.39"/>
    <n v="117.03"/>
    <n v="96.72"/>
    <n v="98.43"/>
    <n v="108.28"/>
    <n v="119.1"/>
    <n v="98.43"/>
    <n v="1.7679900744417054E-2"/>
    <n v="1.710000000000008"/>
    <s v="-"/>
    <x v="1"/>
    <s v="VCBAS"/>
    <s v="FTRAN"/>
    <x v="3"/>
    <s v="Elena Jiang"/>
    <m/>
    <m/>
    <m/>
    <m/>
    <m/>
    <m/>
    <m/>
    <m/>
    <m/>
    <m/>
    <m/>
    <m/>
    <m/>
    <m/>
    <m/>
    <m/>
    <m/>
    <m/>
    <m/>
    <m/>
    <m/>
    <m/>
    <m/>
    <m/>
    <m/>
    <m/>
    <m/>
    <m/>
    <m/>
    <m/>
    <m/>
    <m/>
    <m/>
    <m/>
    <m/>
    <m/>
  </r>
  <r>
    <n v="88"/>
    <x v="6"/>
    <x v="0"/>
    <s v="# 019"/>
    <x v="21"/>
    <s v="David Castellanos"/>
    <s v="Charisse Taylor"/>
    <m/>
    <m/>
    <m/>
    <m/>
    <x v="0"/>
    <x v="0"/>
    <m/>
    <m/>
    <m/>
    <m/>
    <m/>
    <m/>
    <m/>
    <m/>
    <m/>
    <m/>
    <m/>
    <m/>
    <m/>
    <m/>
    <m/>
    <m/>
    <m/>
    <m/>
    <m/>
    <m/>
    <m/>
    <n v="0"/>
    <m/>
    <m/>
    <m/>
    <x v="0"/>
    <m/>
    <m/>
    <x v="0"/>
    <m/>
    <m/>
    <s v="External rates to other UC should include AFC at least assuming it is booked as revenue"/>
    <m/>
    <n v="12"/>
    <s v="-"/>
    <s v="-"/>
    <m/>
    <m/>
    <n v="1193"/>
    <n v="328"/>
    <n v="0.32"/>
    <n v="865"/>
    <s v="High"/>
    <n v="276.8"/>
    <s v="Costs and subsidy not clearly identified"/>
    <s v="Decrease"/>
    <s v="Below 5% increase"/>
    <s v="Flat"/>
    <s v="2% to 3%"/>
    <s v="Balanced"/>
    <s v="The rates increases are primarily driven by lower volume and increases in compensations. One rate is decreasing driven by higher volume."/>
    <s v="decrease"/>
    <s v="no change"/>
    <n v="-24"/>
    <n v="0"/>
    <s v="N/A"/>
    <s v="N"/>
    <s v="Melissa A Baksic/Charisse Taylor/Jim De Zetter"/>
    <s v="5/03 - 1:00 - 2:00 pm"/>
    <s v="General stability in use auths (volume).  Relatively short lived dip in activity due to COVID.  Weaknesses are small clientel pool. Oppt to grow business with other campuses. Provides decontamination services.  Threat is reduction in xray machine use (not seeing this currently). Sustainability with walking to inspections, reducing waste, choosing low energy disposal sites."/>
    <m/>
    <m/>
    <m/>
    <m/>
    <m/>
    <m/>
  </r>
  <r>
    <n v="88"/>
    <x v="6"/>
    <x v="1"/>
    <s v="# 019"/>
    <x v="21"/>
    <s v="David Castellanos"/>
    <s v="Charisse Taylor"/>
    <d v="2021-07-01T00:00:00"/>
    <d v="2022-06-30T00:00:00"/>
    <d v="2021-07-01T00:00:00"/>
    <d v="2021-07-01T00:00:00"/>
    <x v="313"/>
    <x v="13"/>
    <n v="317"/>
    <n v="333.37731969999999"/>
    <n v="333.38"/>
    <n v="360.76"/>
    <n v="360.76"/>
    <n v="360.91"/>
    <n v="365.7"/>
    <n v="365.7"/>
    <n v="365.7"/>
    <n v="333.37731969999999"/>
    <n v="386.43"/>
    <n v="386.43"/>
    <n v="386.43"/>
    <n v="386.43"/>
    <n v="417.99"/>
    <n v="417.99"/>
    <n v="417.99"/>
    <n v="417.99"/>
    <n v="427.78"/>
    <n v="427.78"/>
    <n v="427.78"/>
    <n v="427.78"/>
    <n v="2.3421612957247762E-2"/>
    <n v="9.7899999999999636"/>
    <s v="-"/>
    <x v="1"/>
    <s v="VCRAU"/>
    <s v="FHEHS"/>
    <x v="7"/>
    <s v="David Castellanos"/>
    <m/>
    <m/>
    <m/>
    <m/>
    <m/>
    <m/>
    <m/>
    <m/>
    <m/>
    <m/>
    <m/>
    <m/>
    <m/>
    <m/>
    <m/>
    <m/>
    <m/>
    <m/>
    <m/>
    <m/>
    <m/>
    <m/>
    <m/>
    <m/>
    <m/>
    <m/>
    <m/>
    <m/>
    <m/>
    <m/>
    <m/>
    <m/>
    <m/>
    <m/>
    <m/>
    <m/>
  </r>
  <r>
    <n v="88"/>
    <x v="6"/>
    <x v="1"/>
    <s v="# 019"/>
    <x v="21"/>
    <s v="David Castellanos"/>
    <s v="Charisse Taylor"/>
    <d v="2021-07-01T00:00:00"/>
    <d v="2022-06-30T00:00:00"/>
    <d v="2021-07-01T00:00:00"/>
    <d v="2021-07-01T00:00:00"/>
    <x v="314"/>
    <x v="13"/>
    <n v="279"/>
    <n v="293.62606879999998"/>
    <n v="293.63"/>
    <n v="317.52"/>
    <n v="317.52"/>
    <n v="317.64999999999998"/>
    <n v="333"/>
    <n v="333"/>
    <n v="333"/>
    <n v="293.62606879999998"/>
    <n v="350.92"/>
    <n v="350.92"/>
    <n v="350.92"/>
    <n v="350.92"/>
    <n v="378.25"/>
    <n v="378.25"/>
    <n v="378.25"/>
    <n v="378.25"/>
    <n v="386.95"/>
    <n v="386.95"/>
    <n v="386.95"/>
    <n v="386.95"/>
    <n v="2.3000660938532702E-2"/>
    <n v="8.6999999999999886"/>
    <s v="-"/>
    <x v="1"/>
    <s v="VCRAU"/>
    <s v="FHEHS"/>
    <x v="7"/>
    <s v="David Castellanos"/>
    <m/>
    <m/>
    <m/>
    <m/>
    <m/>
    <m/>
    <m/>
    <m/>
    <m/>
    <m/>
    <m/>
    <m/>
    <m/>
    <m/>
    <m/>
    <m/>
    <m/>
    <m/>
    <m/>
    <m/>
    <m/>
    <m/>
    <m/>
    <m/>
    <m/>
    <m/>
    <m/>
    <m/>
    <m/>
    <m/>
    <m/>
    <m/>
    <m/>
    <m/>
    <m/>
    <m/>
  </r>
  <r>
    <n v="88"/>
    <x v="6"/>
    <x v="1"/>
    <s v="# 019"/>
    <x v="21"/>
    <s v="David Castellanos"/>
    <s v="Charisse Taylor"/>
    <d v="2021-07-01T00:00:00"/>
    <d v="2022-06-30T00:00:00"/>
    <d v="2021-07-01T00:00:00"/>
    <d v="2021-07-01T00:00:00"/>
    <x v="315"/>
    <x v="13"/>
    <n v="196"/>
    <n v="207.16709800000001"/>
    <n v="207.17"/>
    <n v="223.48"/>
    <n v="223.48"/>
    <n v="223.56"/>
    <n v="233.4"/>
    <n v="233.4"/>
    <n v="233.4"/>
    <n v="207.16709800000001"/>
    <n v="248.67"/>
    <n v="248.67"/>
    <n v="248.67"/>
    <n v="248.67"/>
    <n v="269.33"/>
    <n v="269.33"/>
    <n v="269.33"/>
    <n v="269.33"/>
    <n v="274.95"/>
    <n v="274.95"/>
    <n v="274.95"/>
    <n v="274.95"/>
    <n v="2.0866594883599987E-2"/>
    <n v="5.6200000000000045"/>
    <s v="-"/>
    <x v="1"/>
    <s v="VCRAU"/>
    <s v="FHEHS"/>
    <x v="7"/>
    <s v="David Castellanos"/>
    <m/>
    <m/>
    <m/>
    <m/>
    <m/>
    <m/>
    <m/>
    <m/>
    <m/>
    <m/>
    <m/>
    <m/>
    <m/>
    <m/>
    <m/>
    <m/>
    <m/>
    <m/>
    <m/>
    <m/>
    <m/>
    <m/>
    <m/>
    <m/>
    <m/>
    <m/>
    <m/>
    <m/>
    <m/>
    <m/>
    <m/>
    <m/>
    <m/>
    <m/>
    <m/>
    <m/>
  </r>
  <r>
    <n v="88"/>
    <x v="6"/>
    <x v="1"/>
    <s v="# 019"/>
    <x v="21"/>
    <s v="David Castellanos"/>
    <s v="Charisse Taylor"/>
    <d v="2021-07-01T00:00:00"/>
    <d v="2022-06-30T00:00:00"/>
    <d v="2021-07-01T00:00:00"/>
    <d v="2021-07-01T00:00:00"/>
    <x v="316"/>
    <x v="13"/>
    <n v="55.538498679999996"/>
    <n v="59.097021699999999"/>
    <n v="59.1"/>
    <n v="62.41"/>
    <n v="62.41"/>
    <n v="62.43"/>
    <n v="65.41"/>
    <n v="65.41"/>
    <n v="65.41"/>
    <n v="59.097021699999999"/>
    <n v="68.400000000000006"/>
    <n v="68.400000000000006"/>
    <n v="68.400000000000006"/>
    <n v="68.400000000000006"/>
    <n v="73.849999999999994"/>
    <n v="73.849999999999994"/>
    <n v="73.849999999999994"/>
    <n v="73.849999999999994"/>
    <n v="75.83"/>
    <n v="75.83"/>
    <n v="75.83"/>
    <n v="75.83"/>
    <n v="2.6811103588354923E-2"/>
    <n v="1.980000000000004"/>
    <s v="-"/>
    <x v="1"/>
    <s v="VCRAU"/>
    <s v="FHEHS"/>
    <x v="7"/>
    <s v="David Castellanos"/>
    <m/>
    <m/>
    <m/>
    <m/>
    <m/>
    <m/>
    <m/>
    <m/>
    <m/>
    <m/>
    <m/>
    <m/>
    <m/>
    <m/>
    <m/>
    <m/>
    <m/>
    <m/>
    <m/>
    <m/>
    <m/>
    <m/>
    <m/>
    <m/>
    <m/>
    <m/>
    <m/>
    <m/>
    <m/>
    <m/>
    <m/>
    <m/>
    <m/>
    <m/>
    <m/>
    <m/>
  </r>
  <r>
    <n v="88"/>
    <x v="6"/>
    <x v="1"/>
    <s v="# 019"/>
    <x v="21"/>
    <s v="David Castellanos"/>
    <s v="Charisse Taylor"/>
    <d v="2021-07-01T00:00:00"/>
    <d v="2022-06-30T00:00:00"/>
    <d v="2021-07-01T00:00:00"/>
    <d v="2021-07-01T00:00:00"/>
    <x v="317"/>
    <x v="13"/>
    <n v="53"/>
    <n v="55.871501100000003"/>
    <n v="55.87"/>
    <n v="60.06"/>
    <n v="60.06"/>
    <n v="60.08"/>
    <n v="62.44"/>
    <n v="62.44"/>
    <n v="62.44"/>
    <n v="55.871501100000003"/>
    <n v="65.27"/>
    <n v="65.27"/>
    <n v="65.27"/>
    <n v="65.27"/>
    <n v="70.540000000000006"/>
    <n v="70.540000000000006"/>
    <n v="70.540000000000006"/>
    <n v="70.540000000000006"/>
    <n v="72.33"/>
    <n v="72.33"/>
    <n v="72.33"/>
    <n v="72.33"/>
    <n v="2.5375673376807351E-2"/>
    <n v="1.789999999999992"/>
    <s v="-"/>
    <x v="1"/>
    <s v="VCRAU"/>
    <s v="FHEHS"/>
    <x v="7"/>
    <s v="David Castellanos"/>
    <m/>
    <m/>
    <m/>
    <m/>
    <m/>
    <m/>
    <m/>
    <m/>
    <m/>
    <m/>
    <m/>
    <m/>
    <m/>
    <m/>
    <m/>
    <m/>
    <m/>
    <m/>
    <m/>
    <m/>
    <m/>
    <m/>
    <m/>
    <m/>
    <m/>
    <m/>
    <m/>
    <m/>
    <m/>
    <m/>
    <m/>
    <m/>
    <m/>
    <m/>
    <m/>
    <m/>
  </r>
  <r>
    <n v="88"/>
    <x v="6"/>
    <x v="1"/>
    <s v="# 019"/>
    <x v="21"/>
    <s v="David Castellanos"/>
    <s v="Charisse Taylor"/>
    <d v="2021-07-01T00:00:00"/>
    <d v="2022-06-30T00:00:00"/>
    <d v="2021-07-01T00:00:00"/>
    <d v="2021-07-01T00:00:00"/>
    <x v="318"/>
    <x v="13"/>
    <n v="89"/>
    <n v="93.63518947"/>
    <n v="93.64"/>
    <n v="101.14"/>
    <n v="101.14"/>
    <n v="101.17"/>
    <n v="105.55"/>
    <n v="105.55"/>
    <n v="105.55"/>
    <n v="93.63518947"/>
    <n v="113.22"/>
    <n v="113.22"/>
    <n v="113.22"/>
    <n v="113.22"/>
    <n v="122.96"/>
    <n v="122.96"/>
    <n v="122.96"/>
    <n v="122.96"/>
    <n v="125.22"/>
    <n v="125.22"/>
    <n v="125.22"/>
    <n v="125.22"/>
    <n v="1.8379960962914721E-2"/>
    <n v="2.2600000000000051"/>
    <s v="-"/>
    <x v="1"/>
    <s v="VCRAU"/>
    <s v="FHEHS"/>
    <x v="7"/>
    <s v="David Castellanos"/>
    <m/>
    <m/>
    <m/>
    <m/>
    <m/>
    <m/>
    <m/>
    <m/>
    <m/>
    <m/>
    <m/>
    <m/>
    <m/>
    <m/>
    <m/>
    <m/>
    <m/>
    <m/>
    <m/>
    <m/>
    <m/>
    <m/>
    <m/>
    <m/>
    <m/>
    <m/>
    <m/>
    <m/>
    <m/>
    <m/>
    <m/>
    <m/>
    <m/>
    <m/>
    <m/>
    <m/>
  </r>
  <r>
    <n v="88"/>
    <x v="6"/>
    <x v="1"/>
    <s v="# 019"/>
    <x v="21"/>
    <s v="David Castellanos"/>
    <s v="Charisse Taylor"/>
    <d v="2021-07-01T00:00:00"/>
    <d v="2022-06-30T00:00:00"/>
    <d v="2021-07-01T00:00:00"/>
    <d v="2021-07-01T00:00:00"/>
    <x v="319"/>
    <x v="13"/>
    <n v="232"/>
    <n v="243.4796427"/>
    <n v="243.48"/>
    <n v="263.39999999999998"/>
    <n v="263.39999999999998"/>
    <n v="263.5"/>
    <n v="276.51"/>
    <n v="276.51"/>
    <n v="276.51"/>
    <n v="243.4796427"/>
    <n v="291.25"/>
    <n v="291.25"/>
    <n v="291.25"/>
    <n v="291.25"/>
    <n v="313.58"/>
    <n v="313.58"/>
    <n v="313.58"/>
    <n v="313.58"/>
    <n v="321.61"/>
    <n v="321.61"/>
    <n v="321.61"/>
    <n v="321.61"/>
    <n v="2.5607500478346923E-2"/>
    <n v="8.0300000000000296"/>
    <s v="-"/>
    <x v="1"/>
    <s v="VCRAU"/>
    <s v="FHEHS"/>
    <x v="7"/>
    <s v="David Castellanos"/>
    <m/>
    <m/>
    <m/>
    <m/>
    <m/>
    <m/>
    <m/>
    <m/>
    <m/>
    <m/>
    <m/>
    <m/>
    <m/>
    <m/>
    <m/>
    <m/>
    <m/>
    <m/>
    <m/>
    <m/>
    <m/>
    <m/>
    <m/>
    <m/>
    <m/>
    <m/>
    <m/>
    <m/>
    <m/>
    <m/>
    <m/>
    <m/>
    <m/>
    <m/>
    <m/>
    <m/>
  </r>
  <r>
    <n v="88"/>
    <x v="6"/>
    <x v="1"/>
    <s v="# 019"/>
    <x v="21"/>
    <s v="David Castellanos"/>
    <s v="Charisse Taylor"/>
    <d v="2021-07-01T00:00:00"/>
    <d v="2022-06-30T00:00:00"/>
    <d v="2021-07-01T00:00:00"/>
    <d v="2021-07-01T00:00:00"/>
    <x v="320"/>
    <x v="13"/>
    <n v="36"/>
    <n v="37.983438190000001"/>
    <n v="37.979999999999997"/>
    <n v="40.6"/>
    <n v="40.6"/>
    <n v="40.61"/>
    <n v="41.62"/>
    <n v="41.62"/>
    <n v="41.62"/>
    <n v="37.983438190000001"/>
    <n v="43.32"/>
    <n v="43.32"/>
    <n v="43.32"/>
    <n v="43.32"/>
    <n v="46.8"/>
    <n v="46.8"/>
    <n v="46.8"/>
    <n v="46.8"/>
    <n v="47.83"/>
    <n v="47.83"/>
    <n v="47.83"/>
    <n v="47.83"/>
    <n v="2.200854700854693E-2"/>
    <n v="1.0300000000000011"/>
    <s v="-"/>
    <x v="1"/>
    <s v="VCRAU"/>
    <s v="FHEHS"/>
    <x v="7"/>
    <s v="David Castellanos"/>
    <m/>
    <m/>
    <m/>
    <m/>
    <m/>
    <m/>
    <m/>
    <m/>
    <m/>
    <m/>
    <m/>
    <m/>
    <m/>
    <m/>
    <m/>
    <m/>
    <m/>
    <m/>
    <m/>
    <m/>
    <m/>
    <m/>
    <m/>
    <m/>
    <m/>
    <m/>
    <m/>
    <m/>
    <m/>
    <m/>
    <m/>
    <m/>
    <m/>
    <m/>
    <m/>
    <m/>
  </r>
  <r>
    <n v="88"/>
    <x v="6"/>
    <x v="1"/>
    <s v="# 019"/>
    <x v="21"/>
    <s v="David Castellanos"/>
    <s v="Charisse Taylor"/>
    <d v="2021-07-01T00:00:00"/>
    <d v="2022-06-30T00:00:00"/>
    <d v="2021-07-01T00:00:00"/>
    <d v="2021-07-01T00:00:00"/>
    <x v="321"/>
    <x v="32"/>
    <n v="449.21146449999998"/>
    <n v="453.16426039999999"/>
    <n v="453.16"/>
    <n v="492.93"/>
    <n v="492.93"/>
    <n v="448.31"/>
    <n v="429.04"/>
    <n v="429.04"/>
    <n v="429.04"/>
    <n v="453.16426039999999"/>
    <n v="398.88"/>
    <n v="398.88"/>
    <n v="398.88"/>
    <n v="398.88"/>
    <n v="403.35"/>
    <n v="403.35"/>
    <n v="403.35"/>
    <n v="403.35"/>
    <n v="415.34"/>
    <n v="415.34"/>
    <n v="415.34"/>
    <n v="415.34"/>
    <n v="2.9726044378331373E-2"/>
    <n v="11.989999999999952"/>
    <s v="-"/>
    <x v="1"/>
    <s v="VCRAU"/>
    <s v="FHEHS"/>
    <x v="7"/>
    <s v="David Castellanos"/>
    <m/>
    <m/>
    <m/>
    <m/>
    <m/>
    <m/>
    <m/>
    <m/>
    <m/>
    <m/>
    <m/>
    <m/>
    <m/>
    <m/>
    <m/>
    <m/>
    <m/>
    <m/>
    <m/>
    <m/>
    <m/>
    <m/>
    <m/>
    <m/>
    <m/>
    <m/>
    <m/>
    <m/>
    <m/>
    <m/>
    <m/>
    <m/>
    <m/>
    <m/>
    <m/>
    <m/>
  </r>
  <r>
    <n v="88"/>
    <x v="6"/>
    <x v="1"/>
    <s v="# 019"/>
    <x v="21"/>
    <s v="David Castellanos"/>
    <s v="Charisse Taylor"/>
    <d v="2021-07-01T00:00:00"/>
    <d v="2022-06-30T00:00:00"/>
    <d v="2021-07-01T00:00:00"/>
    <d v="2021-07-01T00:00:00"/>
    <x v="322"/>
    <x v="33"/>
    <n v="101"/>
    <n v="101"/>
    <n v="101"/>
    <n v="109"/>
    <n v="109"/>
    <n v="112"/>
    <n v="102"/>
    <n v="102"/>
    <n v="102"/>
    <n v="101"/>
    <n v="100.98"/>
    <n v="100.98"/>
    <n v="100.98"/>
    <n v="100.98"/>
    <n v="112.33"/>
    <n v="112.33"/>
    <n v="112.33"/>
    <n v="112.33"/>
    <n v="112"/>
    <n v="112"/>
    <n v="112"/>
    <n v="112"/>
    <n v="-2.9377726342028065E-3"/>
    <n v="-0.32999999999999829"/>
    <s v="-"/>
    <x v="3"/>
    <s v="VCRAU"/>
    <s v="FHEHS"/>
    <x v="7"/>
    <s v="David Castellanos"/>
    <m/>
    <m/>
    <m/>
    <m/>
    <m/>
    <m/>
    <m/>
    <m/>
    <m/>
    <m/>
    <m/>
    <m/>
    <m/>
    <m/>
    <m/>
    <m/>
    <m/>
    <m/>
    <m/>
    <m/>
    <m/>
    <m/>
    <m/>
    <m/>
    <m/>
    <m/>
    <m/>
    <m/>
    <m/>
    <m/>
    <m/>
    <m/>
    <m/>
    <m/>
    <m/>
    <m/>
  </r>
  <r>
    <n v="88"/>
    <x v="6"/>
    <x v="1"/>
    <s v="# 019"/>
    <x v="21"/>
    <s v="David Castellanos"/>
    <s v="Charisse Taylor"/>
    <d v="2021-07-01T00:00:00"/>
    <d v="2022-06-30T00:00:00"/>
    <d v="2021-07-01T00:00:00"/>
    <d v="2021-07-01T00:00:00"/>
    <x v="323"/>
    <x v="1"/>
    <m/>
    <m/>
    <s v="N/A"/>
    <n v="114"/>
    <n v="114"/>
    <n v="113.08"/>
    <n v="116.73"/>
    <n v="116.73"/>
    <n v="116.73"/>
    <n v="0"/>
    <n v="99.88"/>
    <n v="99.88"/>
    <n v="99.88"/>
    <n v="99.88"/>
    <n v="109.01"/>
    <n v="109.01"/>
    <n v="109.01"/>
    <n v="109.01"/>
    <n v="109.24"/>
    <n v="109.24"/>
    <n v="109.24"/>
    <n v="109.24"/>
    <n v="2.1098981744793743E-3"/>
    <n v="0.22999999999998977"/>
    <s v="-"/>
    <x v="1"/>
    <s v="VCRAU"/>
    <s v="FHEHS"/>
    <x v="7"/>
    <s v="David Castellanos"/>
    <m/>
    <m/>
    <m/>
    <m/>
    <m/>
    <m/>
    <m/>
    <m/>
    <m/>
    <m/>
    <m/>
    <m/>
    <m/>
    <m/>
    <m/>
    <m/>
    <m/>
    <m/>
    <m/>
    <m/>
    <m/>
    <m/>
    <m/>
    <m/>
    <m/>
    <m/>
    <m/>
    <m/>
    <m/>
    <m/>
    <m/>
    <m/>
    <m/>
    <m/>
    <m/>
    <m/>
  </r>
  <r>
    <n v="88"/>
    <x v="6"/>
    <x v="1"/>
    <s v="# 019"/>
    <x v="21"/>
    <s v="David Castellanos"/>
    <s v="Charisse Taylor"/>
    <d v="2021-07-01T00:00:00"/>
    <d v="2022-06-30T00:00:00"/>
    <d v="2021-07-01T00:00:00"/>
    <d v="2021-07-01T00:00:00"/>
    <x v="324"/>
    <x v="1"/>
    <m/>
    <m/>
    <s v="N/A"/>
    <n v="182"/>
    <n v="182"/>
    <n v="157.63"/>
    <n v="162.72"/>
    <n v="162.72"/>
    <n v="162.72"/>
    <n v="0"/>
    <n v="148.21"/>
    <n v="148.21"/>
    <n v="148.21"/>
    <n v="148.21"/>
    <n v="170.53"/>
    <n v="170.53"/>
    <n v="170.53"/>
    <n v="170.53"/>
    <n v="170.97"/>
    <n v="170.97"/>
    <n v="170.97"/>
    <n v="170.97"/>
    <n v="2.5801911687093337E-3"/>
    <n v="0.43999999999999773"/>
    <s v="-"/>
    <x v="1"/>
    <s v="VCRAU"/>
    <s v="FHEHS"/>
    <x v="7"/>
    <s v="David Castellanos"/>
    <m/>
    <m/>
    <m/>
    <m/>
    <m/>
    <m/>
    <m/>
    <m/>
    <m/>
    <m/>
    <m/>
    <m/>
    <m/>
    <m/>
    <m/>
    <m/>
    <m/>
    <m/>
    <m/>
    <m/>
    <m/>
    <m/>
    <m/>
    <m/>
    <m/>
    <m/>
    <m/>
    <m/>
    <m/>
    <m/>
    <m/>
    <m/>
    <m/>
    <m/>
    <m/>
    <m/>
  </r>
  <r>
    <n v="88"/>
    <x v="6"/>
    <x v="1"/>
    <s v="# 019"/>
    <x v="21"/>
    <s v="David Castellanos"/>
    <s v="Charisse Taylor"/>
    <d v="2021-07-01T00:00:00"/>
    <d v="2022-06-30T00:00:00"/>
    <d v="2021-07-01T00:00:00"/>
    <d v="2021-07-01T00:00:00"/>
    <x v="325"/>
    <x v="1"/>
    <m/>
    <m/>
    <s v="N/A"/>
    <m/>
    <n v="0"/>
    <n v="226.96"/>
    <n v="222.19"/>
    <n v="222.19"/>
    <n v="222.19"/>
    <n v="0"/>
    <n v="213.36"/>
    <n v="213.36"/>
    <n v="213.36"/>
    <n v="213.36"/>
    <n v="240.61"/>
    <n v="240.61"/>
    <n v="240.61"/>
    <n v="240.61"/>
    <n v="241.21"/>
    <n v="241.21"/>
    <n v="241.21"/>
    <n v="241.21"/>
    <n v="2.4936619425626194E-3"/>
    <n v="0.59999999999999432"/>
    <s v="-"/>
    <x v="1"/>
    <s v="VCRAU"/>
    <s v="FHEHS"/>
    <x v="7"/>
    <s v="David Castellanos"/>
    <m/>
    <m/>
    <m/>
    <m/>
    <m/>
    <m/>
    <m/>
    <m/>
    <m/>
    <m/>
    <m/>
    <m/>
    <m/>
    <m/>
    <m/>
    <m/>
    <m/>
    <m/>
    <m/>
    <m/>
    <m/>
    <m/>
    <m/>
    <m/>
    <m/>
    <m/>
    <m/>
    <m/>
    <m/>
    <m/>
    <m/>
    <m/>
    <m/>
    <m/>
    <m/>
    <m/>
  </r>
  <r>
    <n v="87"/>
    <x v="6"/>
    <x v="0"/>
    <s v="# 020"/>
    <x v="22"/>
    <s v="David Castellanos"/>
    <s v="Charisse Taylor"/>
    <m/>
    <m/>
    <m/>
    <m/>
    <x v="0"/>
    <x v="0"/>
    <m/>
    <m/>
    <m/>
    <m/>
    <m/>
    <m/>
    <m/>
    <m/>
    <m/>
    <m/>
    <m/>
    <m/>
    <m/>
    <m/>
    <m/>
    <m/>
    <m/>
    <m/>
    <m/>
    <m/>
    <m/>
    <n v="0"/>
    <m/>
    <m/>
    <m/>
    <x v="0"/>
    <m/>
    <m/>
    <x v="0"/>
    <m/>
    <m/>
    <s v="No adjustment for prior period included"/>
    <m/>
    <n v="6"/>
    <n v="0.59"/>
    <n v="119"/>
    <s v="N/A"/>
    <m/>
    <n v="500"/>
    <n v="500"/>
    <n v="0"/>
    <n v="0"/>
    <s v="Low"/>
    <n v="0"/>
    <s v="No Feds funds"/>
    <s v="Decrease"/>
    <s v="Above 5% increase"/>
    <s v="Flat"/>
    <s v="7% to 12%"/>
    <s v="Surplus"/>
    <s v="At the beginning of SIP, Construction activities were minimized due to public health orders. In addition, the Non-State Supported activity decreased due to the elimination of activity related to these following campus activities: Football Games (7 home games), Homecoming, Summerfest, Food truck inspections, Cal Day, Fire Safety training for Hall Staff, Fire Safety training for Cal Dining, Fire Extinguisher Training for Hall Staff, and Fire Safety training for Cal Dining. As a result of this drop in volume (hours), Non-State Supported recharge rates have been increased."/>
    <s v="no change"/>
    <s v="no change"/>
    <n v="-31"/>
    <n v="-30"/>
    <s v="N/A"/>
    <m/>
    <s v="Melissa A Baksic/Charisse Taylor/Jim De Zetter"/>
    <s v="5/03 - 1:00 - 2:00 pm"/>
    <s v="Strength is better tracking for construction and non-state supported work. Initial dip but have managed to do more inspections than expected.  Try to keep good split betw recharge and state construction work.  "/>
    <m/>
    <m/>
    <m/>
    <m/>
    <m/>
    <m/>
  </r>
  <r>
    <n v="87"/>
    <x v="6"/>
    <x v="1"/>
    <s v="# 020"/>
    <x v="22"/>
    <s v="David Castellanos"/>
    <s v="Charisse Taylor"/>
    <d v="2021-07-01T00:00:00"/>
    <d v="2022-06-30T00:00:00"/>
    <d v="2021-07-01T00:00:00"/>
    <d v="2021-07-01T00:00:00"/>
    <x v="326"/>
    <x v="1"/>
    <m/>
    <m/>
    <n v="180"/>
    <n v="188"/>
    <n v="188"/>
    <n v="194"/>
    <n v="217"/>
    <n v="217"/>
    <n v="217"/>
    <n v="0"/>
    <n v="203"/>
    <n v="203"/>
    <n v="203"/>
    <n v="203"/>
    <n v="224"/>
    <n v="224"/>
    <n v="224"/>
    <n v="224"/>
    <n v="248"/>
    <n v="248"/>
    <n v="248"/>
    <n v="248"/>
    <n v="0.10714285714285721"/>
    <n v="24"/>
    <s v="-"/>
    <x v="7"/>
    <s v="VCRAU"/>
    <s v="FHEHS"/>
    <x v="7"/>
    <s v="David Castellanos"/>
    <m/>
    <m/>
    <m/>
    <m/>
    <m/>
    <m/>
    <m/>
    <m/>
    <m/>
    <m/>
    <m/>
    <m/>
    <m/>
    <m/>
    <m/>
    <m/>
    <m/>
    <m/>
    <m/>
    <m/>
    <m/>
    <m/>
    <m/>
    <m/>
    <m/>
    <m/>
    <m/>
    <m/>
    <m/>
    <m/>
    <m/>
    <m/>
    <m/>
    <m/>
    <m/>
    <m/>
  </r>
  <r>
    <n v="87"/>
    <x v="6"/>
    <x v="1"/>
    <s v="# 020"/>
    <x v="22"/>
    <s v="David Castellanos"/>
    <s v="Charisse Taylor"/>
    <d v="2021-07-01T00:00:00"/>
    <d v="2022-06-30T00:00:00"/>
    <d v="2021-07-01T00:00:00"/>
    <d v="2021-07-01T00:00:00"/>
    <x v="327"/>
    <x v="1"/>
    <n v="187"/>
    <n v="196"/>
    <n v="196"/>
    <n v="205"/>
    <n v="205"/>
    <n v="211"/>
    <n v="239"/>
    <n v="239"/>
    <n v="239"/>
    <n v="196"/>
    <n v="223"/>
    <n v="223"/>
    <n v="223"/>
    <n v="223"/>
    <n v="244"/>
    <n v="244"/>
    <n v="244"/>
    <n v="244"/>
    <n v="273"/>
    <n v="273"/>
    <n v="273"/>
    <n v="273"/>
    <n v="0.11885245901639352"/>
    <n v="29"/>
    <s v="-"/>
    <x v="7"/>
    <s v="VCRAU"/>
    <s v="FHEHS"/>
    <x v="7"/>
    <s v="David Castellanos"/>
    <m/>
    <m/>
    <m/>
    <m/>
    <m/>
    <m/>
    <m/>
    <m/>
    <m/>
    <m/>
    <m/>
    <m/>
    <m/>
    <m/>
    <m/>
    <m/>
    <m/>
    <m/>
    <m/>
    <m/>
    <m/>
    <m/>
    <m/>
    <m/>
    <m/>
    <m/>
    <m/>
    <m/>
    <m/>
    <m/>
    <m/>
    <m/>
    <m/>
    <m/>
    <m/>
    <m/>
  </r>
  <r>
    <n v="87"/>
    <x v="6"/>
    <x v="1"/>
    <s v="# 020"/>
    <x v="22"/>
    <s v="David Castellanos"/>
    <s v="Charisse Taylor"/>
    <d v="2021-07-01T00:00:00"/>
    <d v="2022-06-30T00:00:00"/>
    <d v="2021-07-01T00:00:00"/>
    <d v="2021-07-01T00:00:00"/>
    <x v="328"/>
    <x v="1"/>
    <n v="269"/>
    <n v="282"/>
    <n v="282"/>
    <n v="294"/>
    <n v="294"/>
    <n v="304"/>
    <n v="341"/>
    <n v="341"/>
    <n v="341"/>
    <n v="282"/>
    <n v="319"/>
    <n v="319"/>
    <n v="319"/>
    <n v="319"/>
    <n v="356"/>
    <n v="356"/>
    <n v="356"/>
    <n v="356"/>
    <n v="394"/>
    <n v="394"/>
    <n v="394"/>
    <n v="394"/>
    <n v="0.10674157303370779"/>
    <n v="38"/>
    <s v="-"/>
    <x v="7"/>
    <s v="VCRAU"/>
    <s v="FHEHS"/>
    <x v="7"/>
    <s v="David Castellanos"/>
    <m/>
    <m/>
    <m/>
    <m/>
    <m/>
    <m/>
    <m/>
    <m/>
    <m/>
    <m/>
    <m/>
    <m/>
    <m/>
    <m/>
    <m/>
    <m/>
    <m/>
    <m/>
    <m/>
    <m/>
    <m/>
    <m/>
    <m/>
    <m/>
    <m/>
    <m/>
    <m/>
    <m/>
    <m/>
    <m/>
    <m/>
    <m/>
    <m/>
    <m/>
    <m/>
    <m/>
  </r>
  <r>
    <n v="87"/>
    <x v="6"/>
    <x v="1"/>
    <s v="# 020"/>
    <x v="22"/>
    <s v="David Castellanos"/>
    <s v="Charisse Taylor"/>
    <d v="2021-07-01T00:00:00"/>
    <d v="2022-06-30T00:00:00"/>
    <d v="2021-07-01T00:00:00"/>
    <d v="2021-07-01T00:00:00"/>
    <x v="329"/>
    <x v="1"/>
    <n v="137"/>
    <n v="142"/>
    <n v="142"/>
    <n v="155"/>
    <n v="155"/>
    <n v="154"/>
    <n v="172"/>
    <n v="172"/>
    <n v="172"/>
    <n v="142"/>
    <n v="179"/>
    <n v="179"/>
    <n v="179"/>
    <n v="179"/>
    <n v="174"/>
    <n v="174"/>
    <n v="174"/>
    <n v="174"/>
    <n v="187"/>
    <n v="187"/>
    <n v="187"/>
    <n v="187"/>
    <n v="7.4712643678160884E-2"/>
    <n v="13"/>
    <s v="-"/>
    <x v="7"/>
    <s v="VCRAU"/>
    <s v="FHEHS"/>
    <x v="7"/>
    <s v="David Castellanos"/>
    <m/>
    <m/>
    <m/>
    <m/>
    <m/>
    <m/>
    <m/>
    <m/>
    <m/>
    <m/>
    <m/>
    <m/>
    <m/>
    <m/>
    <m/>
    <m/>
    <m/>
    <m/>
    <m/>
    <m/>
    <m/>
    <m/>
    <m/>
    <m/>
    <m/>
    <m/>
    <m/>
    <m/>
    <m/>
    <m/>
    <m/>
    <m/>
    <m/>
    <m/>
    <m/>
    <m/>
  </r>
  <r>
    <n v="87"/>
    <x v="6"/>
    <x v="1"/>
    <s v="# 020"/>
    <x v="22"/>
    <s v="David Castellanos"/>
    <s v="Charisse Taylor"/>
    <d v="2021-07-01T00:00:00"/>
    <d v="2022-06-30T00:00:00"/>
    <d v="2021-07-01T00:00:00"/>
    <d v="2021-07-01T00:00:00"/>
    <x v="330"/>
    <x v="1"/>
    <n v="149"/>
    <n v="155"/>
    <n v="155"/>
    <n v="169"/>
    <n v="169"/>
    <n v="168"/>
    <n v="189"/>
    <n v="189"/>
    <n v="189"/>
    <n v="155"/>
    <n v="197"/>
    <n v="197"/>
    <n v="197"/>
    <n v="197"/>
    <n v="190"/>
    <n v="190"/>
    <n v="190"/>
    <n v="190"/>
    <n v="205"/>
    <n v="205"/>
    <n v="205"/>
    <n v="205"/>
    <n v="7.8947368421052655E-2"/>
    <n v="15"/>
    <s v="-"/>
    <x v="7"/>
    <s v="VCRAU"/>
    <s v="FHEHS"/>
    <x v="7"/>
    <s v="David Castellanos"/>
    <m/>
    <m/>
    <m/>
    <m/>
    <m/>
    <m/>
    <m/>
    <m/>
    <m/>
    <m/>
    <m/>
    <m/>
    <m/>
    <m/>
    <m/>
    <m/>
    <m/>
    <m/>
    <m/>
    <m/>
    <m/>
    <m/>
    <m/>
    <m/>
    <m/>
    <m/>
    <m/>
    <m/>
    <m/>
    <m/>
    <m/>
    <m/>
    <m/>
    <m/>
    <m/>
    <m/>
  </r>
  <r>
    <n v="87"/>
    <x v="6"/>
    <x v="1"/>
    <s v="# 020"/>
    <x v="22"/>
    <s v="David Castellanos"/>
    <s v="Charisse Taylor"/>
    <d v="2021-07-01T00:00:00"/>
    <d v="2022-06-30T00:00:00"/>
    <d v="2021-07-01T00:00:00"/>
    <d v="2021-07-01T00:00:00"/>
    <x v="331"/>
    <x v="1"/>
    <n v="214"/>
    <n v="222"/>
    <n v="222"/>
    <n v="243"/>
    <n v="243"/>
    <n v="241"/>
    <n v="270"/>
    <n v="270"/>
    <n v="270"/>
    <n v="222"/>
    <n v="281"/>
    <n v="281"/>
    <n v="281"/>
    <n v="281"/>
    <n v="277"/>
    <n v="277"/>
    <n v="277"/>
    <n v="277"/>
    <n v="297"/>
    <n v="297"/>
    <n v="297"/>
    <n v="297"/>
    <n v="7.2202166064981865E-2"/>
    <n v="20"/>
    <s v="-"/>
    <x v="7"/>
    <s v="VCRAU"/>
    <s v="FHEHS"/>
    <x v="7"/>
    <s v="David Castellanos"/>
    <m/>
    <m/>
    <m/>
    <m/>
    <m/>
    <m/>
    <m/>
    <m/>
    <m/>
    <m/>
    <m/>
    <m/>
    <m/>
    <m/>
    <m/>
    <m/>
    <m/>
    <m/>
    <m/>
    <m/>
    <m/>
    <m/>
    <m/>
    <m/>
    <m/>
    <m/>
    <m/>
    <m/>
    <m/>
    <m/>
    <m/>
    <m/>
    <m/>
    <m/>
    <m/>
    <m/>
  </r>
  <r>
    <n v="86"/>
    <x v="6"/>
    <x v="0"/>
    <s v="# 021"/>
    <x v="23"/>
    <s v="David Castellanos"/>
    <s v="Charisse Taylor"/>
    <m/>
    <m/>
    <m/>
    <m/>
    <x v="0"/>
    <x v="0"/>
    <m/>
    <m/>
    <m/>
    <m/>
    <m/>
    <m/>
    <m/>
    <m/>
    <m/>
    <m/>
    <m/>
    <m/>
    <m/>
    <m/>
    <m/>
    <m/>
    <m/>
    <m/>
    <m/>
    <m/>
    <m/>
    <n v="0"/>
    <m/>
    <m/>
    <m/>
    <x v="0"/>
    <m/>
    <m/>
    <x v="0"/>
    <m/>
    <m/>
    <s v="UCRP and Gael potentially not subsidized. Volume have dropped by almost 50% in FY22 compared to FY20. How has the workload been adjusted?"/>
    <m/>
    <n v="10"/>
    <s v="-"/>
    <s v="-"/>
    <s v="N/A"/>
    <m/>
    <n v="1173"/>
    <n v="717"/>
    <n v="0.48"/>
    <n v="30"/>
    <s v="Under 30K"/>
    <n v="14.399999999999999"/>
    <s v="Not clearly listed"/>
    <s v="Decrease"/>
    <s v="Above 5% increase"/>
    <s v="Flat"/>
    <s v="0% to 10%"/>
    <s v="Deficit"/>
    <s v="Rates increases are driven by compensation increases, market price for disposal of waste, changes in allocation of FTE expenses and subsidy across different services."/>
    <s v="decrease"/>
    <s v="no change"/>
    <n v="-66"/>
    <n v="-280"/>
    <n v="4.2424242424242422"/>
    <m/>
    <s v="Melissa A Baksic/Charisse Taylor/Jim De Zetter"/>
    <s v="5/03 - 1:00 - 2:00 pm"/>
    <s v="Big impact from COVID-19.  Waste decreased when labs closed. Potential buildup in labs so could be big June. Should go back to normal. Increases in supply costs.  "/>
    <s v="Needs to adjust prior yr ending balance on calculation. Improvement from FY21 submission with no ending balance.  Will need deficit waiver request."/>
    <m/>
    <m/>
    <m/>
    <s v="In Year"/>
    <d v="2021-03-11T00:00:00"/>
  </r>
  <r>
    <n v="86"/>
    <x v="6"/>
    <x v="1"/>
    <s v="# 021"/>
    <x v="23"/>
    <s v="David Castellanos"/>
    <s v="Charisse Taylor"/>
    <d v="2021-07-01T00:00:00"/>
    <d v="2022-06-30T00:00:00"/>
    <d v="2021-07-01T00:00:00"/>
    <d v="2021-07-01T00:00:00"/>
    <x v="332"/>
    <x v="34"/>
    <n v="5.07"/>
    <n v="5"/>
    <n v="5.07"/>
    <n v="5.5"/>
    <n v="5.5"/>
    <n v="5.5"/>
    <n v="5.56"/>
    <n v="5.56"/>
    <n v="5.56"/>
    <n v="5"/>
    <n v="5.86"/>
    <n v="5.86"/>
    <n v="5.86"/>
    <n v="5.86"/>
    <n v="6.16"/>
    <n v="6.16"/>
    <n v="6.16"/>
    <n v="6.76"/>
    <n v="7.24"/>
    <n v="7.24"/>
    <n v="7.24"/>
    <n v="7.24"/>
    <n v="7.1005917159763454E-2"/>
    <n v="0.48000000000000043"/>
    <s v="-"/>
    <x v="7"/>
    <s v="VCRAU"/>
    <s v="FHEHS"/>
    <x v="7"/>
    <s v="David Castellanos"/>
    <m/>
    <m/>
    <m/>
    <m/>
    <m/>
    <m/>
    <m/>
    <m/>
    <m/>
    <m/>
    <m/>
    <m/>
    <m/>
    <m/>
    <m/>
    <m/>
    <m/>
    <m/>
    <m/>
    <m/>
    <m/>
    <m/>
    <m/>
    <m/>
    <m/>
    <m/>
    <m/>
    <m/>
    <m/>
    <m/>
    <m/>
    <m/>
    <m/>
    <m/>
    <m/>
    <m/>
  </r>
  <r>
    <n v="86"/>
    <x v="6"/>
    <x v="1"/>
    <s v="# 021"/>
    <x v="23"/>
    <s v="David Castellanos"/>
    <s v="Charisse Taylor"/>
    <d v="2021-07-01T00:00:00"/>
    <d v="2022-06-30T00:00:00"/>
    <d v="2021-07-01T00:00:00"/>
    <d v="2021-07-01T00:00:00"/>
    <x v="333"/>
    <x v="35"/>
    <n v="6.82"/>
    <n v="6.8"/>
    <s v="N/A"/>
    <s v="N/A"/>
    <s v="N/A"/>
    <s v="N/A"/>
    <n v="2.52"/>
    <n v="2.52"/>
    <n v="2.52"/>
    <n v="6.8"/>
    <n v="2.5499999999999998"/>
    <n v="2.5499999999999998"/>
    <n v="2.5499999999999998"/>
    <n v="2.5499999999999998"/>
    <n v="2.44"/>
    <n v="2.44"/>
    <n v="2.44"/>
    <n v="2.88"/>
    <n v="3.18"/>
    <n v="3.18"/>
    <n v="3.18"/>
    <n v="3.18"/>
    <n v="0.10416666666666674"/>
    <n v="0.30000000000000027"/>
    <s v="-"/>
    <x v="7"/>
    <s v="VCRAU"/>
    <s v="FHEHS"/>
    <x v="7"/>
    <s v="David Castellanos"/>
    <m/>
    <m/>
    <m/>
    <m/>
    <m/>
    <m/>
    <m/>
    <m/>
    <m/>
    <m/>
    <m/>
    <m/>
    <m/>
    <m/>
    <m/>
    <m/>
    <m/>
    <m/>
    <m/>
    <m/>
    <m/>
    <m/>
    <m/>
    <m/>
    <m/>
    <m/>
    <m/>
    <m/>
    <m/>
    <m/>
    <m/>
    <m/>
    <m/>
    <m/>
    <m/>
    <m/>
  </r>
  <r>
    <n v="86"/>
    <x v="6"/>
    <x v="1"/>
    <s v="# 021"/>
    <x v="23"/>
    <s v="David Castellanos"/>
    <s v="Charisse Taylor"/>
    <d v="2021-07-01T00:00:00"/>
    <d v="2022-06-30T00:00:00"/>
    <d v="2021-07-01T00:00:00"/>
    <d v="2021-07-01T00:00:00"/>
    <x v="334"/>
    <x v="35"/>
    <n v="14.38"/>
    <n v="14.34"/>
    <n v="14.34"/>
    <n v="17.920000000000002"/>
    <n v="17.920000000000002"/>
    <n v="17.920000000000002"/>
    <n v="18.72"/>
    <n v="18.72"/>
    <n v="18.72"/>
    <n v="14.34"/>
    <n v="18.48"/>
    <n v="18.48"/>
    <n v="18.48"/>
    <n v="18.48"/>
    <n v="19.25"/>
    <n v="19.25"/>
    <n v="19.25"/>
    <n v="18.48"/>
    <n v="18.48"/>
    <n v="18.48"/>
    <n v="18.48"/>
    <n v="18.48"/>
    <n v="0"/>
    <n v="0"/>
    <s v="-"/>
    <x v="2"/>
    <s v="VCRAU"/>
    <s v="FHEHS"/>
    <x v="7"/>
    <s v="David Castellanos"/>
    <m/>
    <m/>
    <m/>
    <m/>
    <m/>
    <m/>
    <m/>
    <m/>
    <m/>
    <m/>
    <m/>
    <m/>
    <m/>
    <m/>
    <m/>
    <m/>
    <m/>
    <m/>
    <m/>
    <m/>
    <m/>
    <m/>
    <m/>
    <m/>
    <m/>
    <m/>
    <m/>
    <m/>
    <m/>
    <m/>
    <m/>
    <m/>
    <m/>
    <m/>
    <m/>
    <m/>
  </r>
  <r>
    <n v="86"/>
    <x v="6"/>
    <x v="1"/>
    <s v="# 021"/>
    <x v="23"/>
    <s v="David Castellanos"/>
    <s v="Charisse Taylor"/>
    <d v="2021-07-01T00:00:00"/>
    <d v="2022-06-30T00:00:00"/>
    <d v="2021-07-01T00:00:00"/>
    <d v="2021-07-01T00:00:00"/>
    <x v="335"/>
    <x v="35"/>
    <n v="0.26"/>
    <n v="0.36"/>
    <n v="0.36"/>
    <n v="0.52"/>
    <n v="0.52"/>
    <n v="0.52"/>
    <n v="0.46"/>
    <n v="0.46"/>
    <n v="0.46"/>
    <n v="0.36"/>
    <n v="0.48"/>
    <n v="0.48"/>
    <n v="0.48"/>
    <n v="0.48"/>
    <n v="0.47"/>
    <n v="0.47"/>
    <n v="0.47"/>
    <n v="0.74"/>
    <n v="0.81"/>
    <n v="0.81"/>
    <n v="0.81"/>
    <n v="0.81"/>
    <n v="9.4594594594594739E-2"/>
    <n v="7.0000000000000062E-2"/>
    <s v="-"/>
    <x v="7"/>
    <s v="VCRAU"/>
    <s v="FHEHS"/>
    <x v="7"/>
    <s v="David Castellanos"/>
    <m/>
    <m/>
    <m/>
    <m/>
    <m/>
    <m/>
    <m/>
    <m/>
    <m/>
    <m/>
    <m/>
    <m/>
    <m/>
    <m/>
    <m/>
    <m/>
    <m/>
    <m/>
    <m/>
    <m/>
    <m/>
    <m/>
    <m/>
    <m/>
    <m/>
    <m/>
    <m/>
    <m/>
    <m/>
    <m/>
    <m/>
    <m/>
    <m/>
    <m/>
    <m/>
    <m/>
  </r>
  <r>
    <n v="86"/>
    <x v="6"/>
    <x v="1"/>
    <s v="# 021"/>
    <x v="23"/>
    <s v="David Castellanos"/>
    <s v="Charisse Taylor"/>
    <d v="2021-07-01T00:00:00"/>
    <d v="2022-06-30T00:00:00"/>
    <d v="2021-07-01T00:00:00"/>
    <d v="2021-07-01T00:00:00"/>
    <x v="336"/>
    <x v="35"/>
    <n v="0.77"/>
    <n v="1.07"/>
    <n v="1.07"/>
    <n v="1.55"/>
    <n v="1.55"/>
    <n v="1.55"/>
    <n v="1.34"/>
    <n v="1.34"/>
    <n v="1.34"/>
    <n v="1.07"/>
    <n v="1.54"/>
    <n v="1.54"/>
    <n v="1.54"/>
    <n v="1.54"/>
    <n v="1.5"/>
    <n v="1.5"/>
    <n v="1.5"/>
    <n v="1.75"/>
    <n v="1.92"/>
    <n v="1.92"/>
    <n v="1.92"/>
    <n v="1.92"/>
    <n v="9.7142857142857197E-2"/>
    <n v="0.16999999999999993"/>
    <s v="-"/>
    <x v="7"/>
    <s v="VCRAU"/>
    <s v="FHEHS"/>
    <x v="7"/>
    <s v="David Castellanos"/>
    <m/>
    <m/>
    <m/>
    <m/>
    <m/>
    <m/>
    <m/>
    <m/>
    <m/>
    <m/>
    <m/>
    <m/>
    <m/>
    <m/>
    <m/>
    <m/>
    <m/>
    <m/>
    <m/>
    <m/>
    <m/>
    <m/>
    <m/>
    <m/>
    <m/>
    <m/>
    <m/>
    <m/>
    <m/>
    <m/>
    <m/>
    <m/>
    <m/>
    <m/>
    <m/>
    <m/>
  </r>
  <r>
    <n v="86"/>
    <x v="6"/>
    <x v="1"/>
    <s v="# 021"/>
    <x v="23"/>
    <s v="David Castellanos"/>
    <s v="Charisse Taylor"/>
    <d v="2021-07-01T00:00:00"/>
    <d v="2022-06-30T00:00:00"/>
    <d v="2021-07-01T00:00:00"/>
    <d v="2021-07-01T00:00:00"/>
    <x v="337"/>
    <x v="36"/>
    <s v="Cost+ 0%"/>
    <s v="Cost+$/item"/>
    <n v="0"/>
    <n v="0"/>
    <n v="0"/>
    <n v="0"/>
    <n v="30"/>
    <n v="30"/>
    <n v="30"/>
    <s v="Cost+$/item"/>
    <n v="30"/>
    <n v="30"/>
    <n v="30"/>
    <n v="30"/>
    <n v="30"/>
    <n v="30"/>
    <n v="30"/>
    <n v="30"/>
    <n v="30"/>
    <n v="30"/>
    <n v="30"/>
    <n v="30"/>
    <n v="0"/>
    <n v="0"/>
    <s v="-"/>
    <x v="2"/>
    <s v="VCRAU"/>
    <s v="FHEHS"/>
    <x v="7"/>
    <s v="David Castellanos"/>
    <m/>
    <m/>
    <m/>
    <m/>
    <m/>
    <m/>
    <m/>
    <m/>
    <m/>
    <m/>
    <m/>
    <m/>
    <m/>
    <m/>
    <m/>
    <m/>
    <m/>
    <m/>
    <m/>
    <m/>
    <m/>
    <m/>
    <m/>
    <m/>
    <m/>
    <m/>
    <m/>
    <m/>
    <m/>
    <m/>
    <m/>
    <m/>
    <m/>
    <m/>
    <m/>
    <m/>
  </r>
  <r>
    <n v="86"/>
    <x v="6"/>
    <x v="1"/>
    <s v="# 021"/>
    <x v="23"/>
    <s v="David Castellanos"/>
    <s v="Charisse Taylor"/>
    <d v="2021-07-01T00:00:00"/>
    <d v="2022-06-30T00:00:00"/>
    <d v="2021-07-01T00:00:00"/>
    <d v="2021-07-01T00:00:00"/>
    <x v="338"/>
    <x v="36"/>
    <s v="Cost+$48/Item"/>
    <s v="Cost+$/item"/>
    <n v="48"/>
    <n v="48"/>
    <n v="48"/>
    <n v="48"/>
    <n v="48"/>
    <n v="48"/>
    <n v="48"/>
    <s v="Cost+$/item"/>
    <n v="48"/>
    <n v="48"/>
    <n v="48"/>
    <n v="48"/>
    <n v="48"/>
    <n v="48"/>
    <n v="48"/>
    <n v="48"/>
    <n v="48"/>
    <n v="48"/>
    <n v="48"/>
    <n v="48"/>
    <n v="0"/>
    <n v="0"/>
    <s v="-"/>
    <x v="2"/>
    <s v="VCRAU"/>
    <s v="FHEHS"/>
    <x v="7"/>
    <s v="David Castellanos"/>
    <m/>
    <m/>
    <m/>
    <m/>
    <m/>
    <m/>
    <m/>
    <m/>
    <m/>
    <m/>
    <m/>
    <m/>
    <m/>
    <m/>
    <m/>
    <m/>
    <m/>
    <m/>
    <m/>
    <m/>
    <m/>
    <m/>
    <m/>
    <m/>
    <m/>
    <m/>
    <m/>
    <m/>
    <m/>
    <m/>
    <m/>
    <m/>
    <m/>
    <m/>
    <m/>
    <m/>
  </r>
  <r>
    <n v="86"/>
    <x v="6"/>
    <x v="1"/>
    <s v="# 021"/>
    <x v="23"/>
    <s v="David Castellanos"/>
    <s v="Charisse Taylor"/>
    <d v="2021-07-01T00:00:00"/>
    <d v="2022-06-30T00:00:00"/>
    <d v="2021-07-01T00:00:00"/>
    <d v="2021-07-01T00:00:00"/>
    <x v="339"/>
    <x v="1"/>
    <s v="na"/>
    <s v="$57/hour"/>
    <n v="57"/>
    <n v="65"/>
    <n v="65"/>
    <n v="65"/>
    <n v="65"/>
    <n v="65"/>
    <n v="65"/>
    <s v="$57/hour"/>
    <n v="67"/>
    <n v="67"/>
    <n v="67"/>
    <n v="67"/>
    <n v="65"/>
    <n v="65"/>
    <n v="65"/>
    <n v="77"/>
    <n v="79"/>
    <n v="79"/>
    <n v="79"/>
    <n v="79"/>
    <n v="2.5974025974025983E-2"/>
    <n v="2"/>
    <s v="-"/>
    <x v="1"/>
    <s v="VCRAU"/>
    <s v="FHEHS"/>
    <x v="7"/>
    <s v="David Castellanos"/>
    <m/>
    <m/>
    <m/>
    <m/>
    <m/>
    <m/>
    <m/>
    <m/>
    <m/>
    <m/>
    <m/>
    <m/>
    <m/>
    <m/>
    <m/>
    <m/>
    <m/>
    <m/>
    <m/>
    <m/>
    <m/>
    <m/>
    <m/>
    <m/>
    <m/>
    <m/>
    <m/>
    <m/>
    <m/>
    <m/>
    <m/>
    <m/>
    <m/>
    <m/>
    <m/>
    <m/>
  </r>
  <r>
    <n v="86"/>
    <x v="6"/>
    <x v="1"/>
    <s v="# 021"/>
    <x v="23"/>
    <s v="David Castellanos"/>
    <s v="Charisse Taylor"/>
    <d v="2021-07-01T00:00:00"/>
    <d v="2022-06-30T00:00:00"/>
    <d v="2021-07-01T00:00:00"/>
    <d v="2021-07-01T00:00:00"/>
    <x v="340"/>
    <x v="1"/>
    <s v="na"/>
    <s v="$75/hour"/>
    <n v="75"/>
    <n v="82"/>
    <n v="82"/>
    <n v="82"/>
    <n v="84"/>
    <n v="84"/>
    <n v="84"/>
    <s v="$75/hour"/>
    <n v="87"/>
    <n v="87"/>
    <n v="87"/>
    <n v="87"/>
    <n v="90"/>
    <n v="90"/>
    <n v="90"/>
    <n v="98"/>
    <n v="101"/>
    <n v="101"/>
    <n v="101"/>
    <n v="101"/>
    <n v="3.0612244897959107E-2"/>
    <n v="3"/>
    <s v="-"/>
    <x v="1"/>
    <s v="VCRAU"/>
    <s v="FHEHS"/>
    <x v="7"/>
    <s v="David Castellanos"/>
    <m/>
    <m/>
    <m/>
    <m/>
    <m/>
    <m/>
    <m/>
    <m/>
    <m/>
    <m/>
    <m/>
    <m/>
    <m/>
    <m/>
    <m/>
    <m/>
    <m/>
    <m/>
    <m/>
    <m/>
    <m/>
    <m/>
    <m/>
    <m/>
    <m/>
    <m/>
    <m/>
    <m/>
    <m/>
    <m/>
    <m/>
    <m/>
    <m/>
    <m/>
    <m/>
    <m/>
  </r>
  <r>
    <n v="40"/>
    <x v="1"/>
    <x v="0"/>
    <s v="# 022"/>
    <x v="24"/>
    <s v="Wanda Nieters"/>
    <s v="Marissa Saraf - Simon Leaver-Appelman"/>
    <d v="2021-07-01T00:00:00"/>
    <d v="2022-06-30T00:00:00"/>
    <d v="2021-07-01T00:00:00"/>
    <d v="2021-07-01T00:00:00"/>
    <x v="0"/>
    <x v="0"/>
    <m/>
    <m/>
    <m/>
    <m/>
    <m/>
    <m/>
    <m/>
    <m/>
    <m/>
    <m/>
    <m/>
    <m/>
    <m/>
    <m/>
    <m/>
    <m/>
    <m/>
    <m/>
    <m/>
    <m/>
    <m/>
    <n v="0"/>
    <m/>
    <m/>
    <m/>
    <x v="0"/>
    <m/>
    <m/>
    <x v="0"/>
    <m/>
    <m/>
    <m/>
    <m/>
    <n v="2"/>
    <n v="0.59"/>
    <n v="0.75"/>
    <s v="N/A"/>
    <m/>
    <n v="701"/>
    <n v="701"/>
    <n v="0.3"/>
    <n v="0"/>
    <s v="Low"/>
    <n v="0"/>
    <s v="Subsidy but not clear it is for Gael and UCRP interest"/>
    <s v="Increase"/>
    <s v="Above 5% increase"/>
    <s v="Increase"/>
    <s v="0% and 11%"/>
    <s v="Balanced"/>
    <s v="There are high levels of uncertainty about our forecasted surplus or deficit due to staffing contingencies. We do not, however, predict an out-of-tolerance deficit or surplus scenario this year.  Salaries will increase by more than 6% next year due to planned UPTE raises. The reintroduction of a supervisor and an increase in non-recharge hours due to forecasted continued COVID controls is only partially offset by the planned introduction of a junior staff member."/>
    <s v="no change"/>
    <s v="decrease"/>
    <n v="-41"/>
    <n v="0"/>
    <s v="N/A"/>
    <m/>
    <s v="Wanda Nieters / Simon Leaver-Appelman"/>
    <s v="5/17 - 1:00 - 1:30 pm"/>
    <s v="Strengths are specialized services not avail commercially and quality employees. Highly skilled machinists specializing in high tolerance. Weakness is emminent retirement of skilled technicians due to vaccine mandate and througput capacity. Oppt is potential reorg of staffing and management to fill capacity gaps and salary savings with mid-career hires instead of senior.  Threats is cyclical demand fr small # of Pis. Training new hires is difficult if staff unavailable.  No current manager in shop causes morale issues and strife around internal hires."/>
    <m/>
    <m/>
    <m/>
    <m/>
    <m/>
    <m/>
  </r>
  <r>
    <n v="40"/>
    <x v="1"/>
    <x v="1"/>
    <s v="# 022"/>
    <x v="24"/>
    <s v="Wanda Nieters"/>
    <s v="Marissa Saraf - Simon Leaver-Appelman"/>
    <d v="2021-07-01T00:00:00"/>
    <d v="2022-06-30T00:00:00"/>
    <d v="2021-07-01T00:00:00"/>
    <d v="2021-07-01T00:00:00"/>
    <x v="341"/>
    <x v="3"/>
    <m/>
    <m/>
    <n v="20"/>
    <n v="20"/>
    <n v="20"/>
    <n v="20"/>
    <n v="20"/>
    <n v="21"/>
    <n v="22"/>
    <n v="20"/>
    <n v="20"/>
    <n v="20"/>
    <n v="20"/>
    <n v="20"/>
    <n v="20"/>
    <n v="20"/>
    <n v="20"/>
    <n v="20"/>
    <n v="20"/>
    <n v="20"/>
    <n v="20"/>
    <n v="20"/>
    <n v="0"/>
    <n v="0"/>
    <s v="-"/>
    <x v="2"/>
    <s v="LS1PS"/>
    <s v="PHYSI"/>
    <x v="2"/>
    <s v="Wanda Nieters"/>
    <m/>
    <m/>
    <m/>
    <m/>
    <m/>
    <m/>
    <m/>
    <m/>
    <m/>
    <m/>
    <m/>
    <m/>
    <m/>
    <m/>
    <m/>
    <m/>
    <m/>
    <m/>
    <m/>
    <m/>
    <m/>
    <m/>
    <m/>
    <m/>
    <m/>
    <m/>
    <m/>
    <m/>
    <m/>
    <m/>
    <m/>
    <m/>
    <m/>
    <m/>
    <m/>
    <m/>
  </r>
  <r>
    <n v="40"/>
    <x v="1"/>
    <x v="1"/>
    <s v="# 022"/>
    <x v="24"/>
    <s v="Wanda Nieters"/>
    <s v="Marissa Saraf - Simon Leaver-Appelman"/>
    <d v="2021-07-01T00:00:00"/>
    <d v="2022-06-30T00:00:00"/>
    <d v="2021-07-01T00:00:00"/>
    <d v="2021-07-01T00:00:00"/>
    <x v="63"/>
    <x v="1"/>
    <n v="70"/>
    <n v="80"/>
    <n v="87"/>
    <n v="93"/>
    <n v="93"/>
    <n v="93"/>
    <n v="98"/>
    <n v="101"/>
    <n v="104"/>
    <n v="80"/>
    <n v="106"/>
    <n v="109.18"/>
    <n v="112.46"/>
    <n v="106"/>
    <n v="108"/>
    <n v="111"/>
    <n v="114.33"/>
    <n v="108"/>
    <n v="120"/>
    <n v="123"/>
    <n v="125"/>
    <n v="120"/>
    <n v="0.11111111111111116"/>
    <n v="12"/>
    <s v="-"/>
    <x v="7"/>
    <s v="LS1PS"/>
    <s v="PHYSI"/>
    <x v="2"/>
    <s v="Wanda Nieters"/>
    <m/>
    <m/>
    <m/>
    <m/>
    <m/>
    <m/>
    <m/>
    <m/>
    <m/>
    <m/>
    <m/>
    <m/>
    <m/>
    <m/>
    <m/>
    <m/>
    <m/>
    <m/>
    <m/>
    <m/>
    <m/>
    <m/>
    <m/>
    <m/>
    <m/>
    <m/>
    <m/>
    <m/>
    <m/>
    <m/>
    <m/>
    <m/>
    <m/>
    <m/>
    <m/>
    <m/>
  </r>
  <r>
    <n v="47"/>
    <x v="2"/>
    <x v="0"/>
    <s v="# 023"/>
    <x v="25"/>
    <s v="Kevin Bentz"/>
    <s v="Kevin Bentz"/>
    <d v="2021-07-01T00:00:00"/>
    <d v="2022-06-30T00:00:00"/>
    <d v="2021-07-01T00:00:00"/>
    <d v="2021-07-01T00:00:00"/>
    <x v="0"/>
    <x v="0"/>
    <m/>
    <m/>
    <m/>
    <m/>
    <m/>
    <m/>
    <m/>
    <m/>
    <m/>
    <m/>
    <m/>
    <m/>
    <m/>
    <m/>
    <m/>
    <m/>
    <m/>
    <m/>
    <m/>
    <m/>
    <m/>
    <n v="0"/>
    <m/>
    <m/>
    <m/>
    <x v="0"/>
    <m/>
    <m/>
    <x v="0"/>
    <m/>
    <m/>
    <s v="Kevin Bentz agreed to resubmit their rates using the standard template by June 15th on 3/22/21 via text"/>
    <m/>
    <n v="8"/>
    <n v="0"/>
    <n v="0"/>
    <s v="N/A"/>
    <m/>
    <n v="1116"/>
    <n v="1116"/>
    <n v="0"/>
    <n v="0"/>
    <s v="Low"/>
    <n v="0"/>
    <s v="N/A"/>
    <s v="Decrease"/>
    <s v="Above 5% decrease"/>
    <s v="Flat"/>
    <s v="4.5% to 20%"/>
    <s v="Deficit"/>
    <s v="Service area changes are basically being driven by contract mandated salary changes"/>
    <s v="decrease"/>
    <s v="decrease"/>
    <n v="-93"/>
    <n v="-169"/>
    <n v="1.8172043010752688"/>
    <m/>
    <s v="Kevin Bentz"/>
    <s v="5/17 - 1:00 - 1:30 pm"/>
    <s v="Captive audience on campus for events.  Threat/weakness is COVID events when campus is shutdown. Ramp up to normal operations in the fall.  Risk with new officers and lack of facility knowledge.  Do we have enough staffing?  Hard to hire qualified officers."/>
    <s v="Would like Kevin to use standard template for FY23 self cert. and include deficit in rate calc.  Also encouraged to revise financial structure for better reporting."/>
    <m/>
    <m/>
    <m/>
    <m/>
    <m/>
  </r>
  <r>
    <n v="47"/>
    <x v="2"/>
    <x v="1"/>
    <s v="# 023"/>
    <x v="25"/>
    <s v="Elena Jiang"/>
    <s v="Kevin Bentz"/>
    <d v="2021-07-01T00:00:00"/>
    <d v="2022-06-30T00:00:00"/>
    <d v="2021-07-01T00:00:00"/>
    <d v="2021-07-01T00:00:00"/>
    <x v="342"/>
    <x v="1"/>
    <n v="124"/>
    <n v="133"/>
    <n v="133"/>
    <n v="137"/>
    <n v="137"/>
    <n v="137"/>
    <n v="142"/>
    <n v="146"/>
    <n v="150"/>
    <n v="133"/>
    <n v="155"/>
    <n v="159.65"/>
    <n v="164.44"/>
    <n v="155"/>
    <n v="163"/>
    <n v="171"/>
    <n v="179"/>
    <n v="163"/>
    <n v="180"/>
    <n v="185.4"/>
    <n v="190.96"/>
    <n v="180"/>
    <n v="0.10429447852760743"/>
    <n v="17"/>
    <s v="-"/>
    <x v="7"/>
    <s v="VCBAS"/>
    <s v="FUPOL"/>
    <x v="3"/>
    <s v="Elena Jiang"/>
    <m/>
    <m/>
    <m/>
    <m/>
    <m/>
    <m/>
    <m/>
    <m/>
    <m/>
    <m/>
    <m/>
    <m/>
    <m/>
    <m/>
    <m/>
    <m/>
    <m/>
    <m/>
    <m/>
    <m/>
    <m/>
    <m/>
    <m/>
    <m/>
    <m/>
    <m/>
    <m/>
    <m/>
    <m/>
    <m/>
    <m/>
    <m/>
    <m/>
    <m/>
    <m/>
    <m/>
  </r>
  <r>
    <n v="47"/>
    <x v="2"/>
    <x v="1"/>
    <s v="# 023"/>
    <x v="25"/>
    <s v="Elena Jiang"/>
    <s v="Kevin Bentz"/>
    <d v="2021-07-01T00:00:00"/>
    <d v="2022-06-30T00:00:00"/>
    <d v="2021-07-01T00:00:00"/>
    <d v="2021-07-01T00:00:00"/>
    <x v="343"/>
    <x v="1"/>
    <n v="186"/>
    <n v="199.5"/>
    <n v="199.5"/>
    <n v="205.5"/>
    <n v="205.5"/>
    <n v="205.5"/>
    <n v="213"/>
    <n v="219"/>
    <n v="225"/>
    <n v="199.5"/>
    <n v="214"/>
    <n v="220.42"/>
    <n v="227.03"/>
    <n v="214"/>
    <n v="222"/>
    <n v="233"/>
    <n v="244"/>
    <n v="222"/>
    <n v="232"/>
    <n v="238.96"/>
    <n v="246.13"/>
    <n v="232"/>
    <n v="4.5045045045045029E-2"/>
    <n v="10"/>
    <s v="-"/>
    <x v="1"/>
    <s v="VCBAS"/>
    <s v="FUPOL"/>
    <x v="3"/>
    <s v="Elena Jiang"/>
    <m/>
    <m/>
    <m/>
    <m/>
    <m/>
    <m/>
    <m/>
    <m/>
    <m/>
    <m/>
    <m/>
    <m/>
    <m/>
    <m/>
    <m/>
    <m/>
    <m/>
    <m/>
    <m/>
    <m/>
    <m/>
    <m/>
    <m/>
    <m/>
    <m/>
    <m/>
    <m/>
    <m/>
    <m/>
    <m/>
    <m/>
    <m/>
    <m/>
    <m/>
    <m/>
    <m/>
  </r>
  <r>
    <n v="47"/>
    <x v="2"/>
    <x v="1"/>
    <s v="# 023"/>
    <x v="25"/>
    <s v="Elena Jiang"/>
    <s v="Kevin Bentz"/>
    <d v="2021-07-01T00:00:00"/>
    <d v="2022-06-30T00:00:00"/>
    <d v="2021-07-01T00:00:00"/>
    <d v="2021-07-01T00:00:00"/>
    <x v="344"/>
    <x v="1"/>
    <n v="139"/>
    <n v="150"/>
    <n v="150"/>
    <n v="157"/>
    <n v="157"/>
    <n v="157"/>
    <n v="157"/>
    <n v="161"/>
    <n v="165"/>
    <n v="150"/>
    <n v="184"/>
    <n v="189.52"/>
    <n v="195.21"/>
    <n v="184"/>
    <n v="193"/>
    <n v="202"/>
    <n v="212"/>
    <n v="193"/>
    <n v="223"/>
    <n v="229.69"/>
    <n v="236.58"/>
    <n v="223"/>
    <n v="0.15544041450777213"/>
    <n v="30"/>
    <s v="-"/>
    <x v="7"/>
    <s v="VCBAS"/>
    <s v="FUPOL"/>
    <x v="3"/>
    <s v="Elena Jiang"/>
    <m/>
    <m/>
    <m/>
    <m/>
    <m/>
    <m/>
    <m/>
    <m/>
    <m/>
    <m/>
    <m/>
    <m/>
    <m/>
    <m/>
    <m/>
    <m/>
    <m/>
    <m/>
    <m/>
    <m/>
    <m/>
    <m/>
    <m/>
    <m/>
    <m/>
    <m/>
    <m/>
    <m/>
    <m/>
    <m/>
    <m/>
    <m/>
    <m/>
    <m/>
    <m/>
    <m/>
  </r>
  <r>
    <n v="47"/>
    <x v="2"/>
    <x v="1"/>
    <s v="# 023"/>
    <x v="25"/>
    <s v="Elena Jiang"/>
    <s v="Kevin Bentz"/>
    <d v="2021-07-01T00:00:00"/>
    <d v="2022-06-30T00:00:00"/>
    <d v="2021-07-01T00:00:00"/>
    <d v="2021-07-01T00:00:00"/>
    <x v="345"/>
    <x v="1"/>
    <n v="208.5"/>
    <n v="225"/>
    <n v="225"/>
    <n v="235.5"/>
    <n v="235.5"/>
    <n v="235.5"/>
    <n v="235.5"/>
    <n v="242"/>
    <n v="249"/>
    <n v="225"/>
    <n v="254"/>
    <n v="261.62"/>
    <n v="269.47000000000003"/>
    <n v="254"/>
    <n v="262"/>
    <n v="275"/>
    <n v="288"/>
    <n v="262"/>
    <n v="287"/>
    <n v="295.61"/>
    <n v="304.48"/>
    <n v="287"/>
    <n v="9.5419847328244378E-2"/>
    <n v="25"/>
    <s v="-"/>
    <x v="7"/>
    <s v="VCBAS"/>
    <s v="FUPOL"/>
    <x v="3"/>
    <s v="Elena Jiang"/>
    <m/>
    <m/>
    <m/>
    <m/>
    <m/>
    <m/>
    <m/>
    <m/>
    <m/>
    <m/>
    <m/>
    <m/>
    <m/>
    <m/>
    <m/>
    <m/>
    <m/>
    <m/>
    <m/>
    <m/>
    <m/>
    <m/>
    <m/>
    <m/>
    <m/>
    <m/>
    <m/>
    <m/>
    <m/>
    <m/>
    <m/>
    <m/>
    <m/>
    <m/>
    <m/>
    <m/>
  </r>
  <r>
    <n v="47"/>
    <x v="2"/>
    <x v="1"/>
    <s v="# 023"/>
    <x v="25"/>
    <s v="Elena Jiang"/>
    <s v="Kevin Bentz"/>
    <d v="2021-07-01T00:00:00"/>
    <d v="2022-06-30T00:00:00"/>
    <d v="2021-07-01T00:00:00"/>
    <d v="2021-07-01T00:00:00"/>
    <x v="346"/>
    <x v="1"/>
    <n v="49"/>
    <n v="52"/>
    <n v="52"/>
    <n v="55"/>
    <n v="55"/>
    <n v="55"/>
    <n v="55"/>
    <n v="56"/>
    <n v="57"/>
    <n v="52"/>
    <n v="61"/>
    <n v="62.83"/>
    <n v="64.709999999999994"/>
    <n v="61"/>
    <n v="63"/>
    <n v="66"/>
    <n v="69"/>
    <n v="63"/>
    <n v="73"/>
    <n v="75.19"/>
    <n v="77.45"/>
    <n v="73"/>
    <n v="0.15873015873015883"/>
    <n v="10"/>
    <s v="-"/>
    <x v="7"/>
    <s v="VCBAS"/>
    <s v="FUPOL"/>
    <x v="3"/>
    <s v="Elena Jiang"/>
    <m/>
    <m/>
    <m/>
    <m/>
    <m/>
    <m/>
    <m/>
    <m/>
    <m/>
    <m/>
    <m/>
    <m/>
    <m/>
    <m/>
    <m/>
    <m/>
    <m/>
    <m/>
    <m/>
    <m/>
    <m/>
    <m/>
    <m/>
    <m/>
    <m/>
    <m/>
    <m/>
    <m/>
    <m/>
    <m/>
    <m/>
    <m/>
    <m/>
    <m/>
    <m/>
    <m/>
  </r>
  <r>
    <n v="47"/>
    <x v="2"/>
    <x v="1"/>
    <s v="# 023"/>
    <x v="25"/>
    <s v="Elena Jiang"/>
    <s v="Kevin Bentz"/>
    <d v="2021-07-01T00:00:00"/>
    <d v="2022-06-30T00:00:00"/>
    <d v="2021-07-01T00:00:00"/>
    <d v="2021-07-01T00:00:00"/>
    <x v="347"/>
    <x v="1"/>
    <n v="73.5"/>
    <n v="78"/>
    <n v="78"/>
    <n v="82.5"/>
    <n v="82.5"/>
    <n v="82.5"/>
    <n v="82.5"/>
    <n v="84"/>
    <n v="86"/>
    <n v="78"/>
    <n v="84"/>
    <n v="86.52"/>
    <n v="89.12"/>
    <n v="84"/>
    <n v="86"/>
    <n v="90"/>
    <n v="94"/>
    <n v="86"/>
    <n v="94"/>
    <n v="96.82"/>
    <n v="99.72"/>
    <n v="94"/>
    <n v="9.3023255813953432E-2"/>
    <n v="8"/>
    <s v="-"/>
    <x v="7"/>
    <s v="VCBAS"/>
    <s v="FUPOL"/>
    <x v="3"/>
    <s v="Elena Jiang"/>
    <m/>
    <m/>
    <m/>
    <m/>
    <m/>
    <m/>
    <m/>
    <m/>
    <m/>
    <m/>
    <m/>
    <m/>
    <m/>
    <m/>
    <m/>
    <m/>
    <m/>
    <m/>
    <m/>
    <m/>
    <m/>
    <m/>
    <m/>
    <m/>
    <m/>
    <m/>
    <m/>
    <m/>
    <m/>
    <m/>
    <m/>
    <m/>
    <m/>
    <m/>
    <m/>
    <m/>
  </r>
  <r>
    <n v="47"/>
    <x v="2"/>
    <x v="1"/>
    <s v="# 023"/>
    <x v="25"/>
    <s v="Elena Jiang"/>
    <s v="Kevin Bentz"/>
    <d v="2021-07-01T00:00:00"/>
    <d v="2022-06-30T00:00:00"/>
    <d v="2021-07-01T00:00:00"/>
    <d v="2021-07-01T00:00:00"/>
    <x v="348"/>
    <x v="1"/>
    <n v="18"/>
    <n v="19"/>
    <n v="19"/>
    <n v="20"/>
    <n v="20"/>
    <n v="20"/>
    <n v="23"/>
    <n v="23"/>
    <n v="23"/>
    <n v="19"/>
    <n v="24"/>
    <n v="24.72"/>
    <n v="25.46"/>
    <n v="24"/>
    <n v="25"/>
    <n v="26"/>
    <n v="27"/>
    <n v="25"/>
    <n v="30"/>
    <n v="30.9"/>
    <n v="31.83"/>
    <n v="30"/>
    <n v="0.19999999999999996"/>
    <n v="5"/>
    <s v="-"/>
    <x v="7"/>
    <s v="VCBAS"/>
    <s v="FUPOL"/>
    <x v="3"/>
    <s v="Elena Jiang"/>
    <m/>
    <m/>
    <m/>
    <m/>
    <m/>
    <m/>
    <m/>
    <m/>
    <m/>
    <m/>
    <m/>
    <m/>
    <m/>
    <m/>
    <m/>
    <m/>
    <m/>
    <m/>
    <m/>
    <m/>
    <m/>
    <m/>
    <m/>
    <m/>
    <m/>
    <m/>
    <m/>
    <m/>
    <m/>
    <m/>
    <m/>
    <m/>
    <m/>
    <m/>
    <m/>
    <m/>
  </r>
  <r>
    <n v="47"/>
    <x v="2"/>
    <x v="1"/>
    <s v="# 023"/>
    <x v="25"/>
    <s v="Elena Jiang"/>
    <s v="Kevin Bentz"/>
    <d v="2021-07-01T00:00:00"/>
    <d v="2022-06-30T00:00:00"/>
    <d v="2021-07-01T00:00:00"/>
    <d v="2021-07-01T00:00:00"/>
    <x v="349"/>
    <x v="1"/>
    <n v="27"/>
    <n v="28.5"/>
    <n v="28.5"/>
    <n v="30"/>
    <n v="30"/>
    <n v="30"/>
    <n v="34.5"/>
    <n v="35"/>
    <n v="36"/>
    <n v="28.5"/>
    <n v="34"/>
    <n v="35.020000000000003"/>
    <n v="36.07"/>
    <n v="34"/>
    <n v="35"/>
    <n v="36"/>
    <n v="37"/>
    <n v="35"/>
    <n v="38"/>
    <n v="39.14"/>
    <n v="40.31"/>
    <n v="38"/>
    <n v="8.5714285714285632E-2"/>
    <n v="3"/>
    <s v="-"/>
    <x v="7"/>
    <s v="VCBAS"/>
    <s v="FUPOL"/>
    <x v="3"/>
    <s v="Elena Jiang"/>
    <m/>
    <m/>
    <m/>
    <m/>
    <m/>
    <m/>
    <m/>
    <m/>
    <m/>
    <m/>
    <m/>
    <m/>
    <m/>
    <m/>
    <m/>
    <m/>
    <m/>
    <m/>
    <m/>
    <m/>
    <m/>
    <m/>
    <m/>
    <m/>
    <m/>
    <m/>
    <m/>
    <m/>
    <m/>
    <m/>
    <m/>
    <m/>
    <m/>
    <m/>
    <m/>
    <m/>
  </r>
  <r>
    <n v="48"/>
    <x v="2"/>
    <x v="0"/>
    <s v="# 023"/>
    <x v="26"/>
    <s v="Kevin Bentz"/>
    <s v="Kevin Bentz"/>
    <d v="2021-07-01T00:00:00"/>
    <d v="2022-06-30T00:00:00"/>
    <d v="2021-07-01T00:00:00"/>
    <d v="2021-07-01T00:00:00"/>
    <x v="0"/>
    <x v="0"/>
    <m/>
    <m/>
    <m/>
    <m/>
    <m/>
    <m/>
    <m/>
    <m/>
    <m/>
    <m/>
    <m/>
    <m/>
    <m/>
    <m/>
    <m/>
    <m/>
    <m/>
    <m/>
    <m/>
    <m/>
    <m/>
    <n v="0"/>
    <m/>
    <m/>
    <m/>
    <x v="0"/>
    <m/>
    <m/>
    <x v="0"/>
    <m/>
    <m/>
    <s v="Below threshold. No review."/>
    <m/>
    <n v="2"/>
    <n v="0"/>
    <n v="0"/>
    <s v="N/A"/>
    <m/>
    <n v="186"/>
    <n v="186"/>
    <n v="0"/>
    <n v="0"/>
    <s v="Low"/>
    <n v="0"/>
    <s v="No"/>
    <s v="Increase"/>
    <s v="Above 5% increase"/>
    <s v="Flat"/>
    <s v="0% to 10%"/>
    <s v="Deficit"/>
    <s v="The rates are increasing primarily driven by increases in compensation and decreases in volumes."/>
    <s v="decrease"/>
    <s v="decrease"/>
    <n v="-15.5"/>
    <n v="-14"/>
    <s v="N/A"/>
    <s v="N/A"/>
    <s v="Kevin Bentz"/>
    <s v="5/4 - 2:45 - 3:30 pm"/>
    <s v="Threat with lack of hiring due to freezes.  Opportunity to expand to external customers."/>
    <s v="Move to rate templates with HSGET sheets."/>
    <m/>
    <m/>
    <m/>
    <m/>
    <m/>
  </r>
  <r>
    <n v="48"/>
    <x v="2"/>
    <x v="1"/>
    <s v="# 023"/>
    <x v="26"/>
    <s v="Elena Jiang"/>
    <s v="Kevin Bentz"/>
    <d v="2021-07-01T00:00:00"/>
    <d v="2022-06-30T00:00:00"/>
    <d v="2021-07-01T00:00:00"/>
    <d v="2021-07-01T00:00:00"/>
    <x v="350"/>
    <x v="11"/>
    <n v="10"/>
    <n v="10"/>
    <n v="10"/>
    <n v="10"/>
    <n v="10"/>
    <n v="10"/>
    <n v="10"/>
    <n v="10"/>
    <n v="10"/>
    <n v="10"/>
    <n v="10"/>
    <n v="11"/>
    <n v="11"/>
    <n v="10"/>
    <n v="10"/>
    <n v="10"/>
    <n v="10"/>
    <n v="10"/>
    <n v="10"/>
    <n v="10"/>
    <n v="10"/>
    <n v="10"/>
    <n v="0"/>
    <n v="0"/>
    <s v="-"/>
    <x v="2"/>
    <s v="VCBAS"/>
    <s v="FUPOL"/>
    <x v="3"/>
    <s v="Elena Jiang"/>
    <m/>
    <m/>
    <m/>
    <m/>
    <m/>
    <m/>
    <m/>
    <m/>
    <m/>
    <m/>
    <m/>
    <m/>
    <m/>
    <m/>
    <m/>
    <m/>
    <m/>
    <m/>
    <m/>
    <m/>
    <m/>
    <m/>
    <m/>
    <m/>
    <m/>
    <m/>
    <m/>
    <m/>
    <m/>
    <m/>
    <m/>
    <m/>
    <m/>
    <m/>
    <m/>
    <m/>
  </r>
  <r>
    <n v="48"/>
    <x v="2"/>
    <x v="1"/>
    <s v="# 023"/>
    <x v="26"/>
    <s v="Elena Jiang"/>
    <s v="Kevin Bentz"/>
    <d v="2021-07-01T00:00:00"/>
    <d v="2022-06-30T00:00:00"/>
    <d v="2021-07-01T00:00:00"/>
    <d v="2021-07-01T00:00:00"/>
    <x v="351"/>
    <x v="11"/>
    <n v="94"/>
    <n v="98.5"/>
    <n v="98.5"/>
    <n v="98.5"/>
    <n v="98.5"/>
    <n v="98.5"/>
    <n v="101"/>
    <n v="104"/>
    <n v="107"/>
    <n v="98.5"/>
    <n v="103"/>
    <n v="105"/>
    <n v="107"/>
    <n v="103"/>
    <n v="105"/>
    <n v="107"/>
    <n v="109"/>
    <n v="105"/>
    <n v="116"/>
    <n v="120"/>
    <n v="124"/>
    <n v="116"/>
    <n v="0.10476190476190483"/>
    <n v="11"/>
    <s v="-"/>
    <x v="7"/>
    <s v="VCBAS"/>
    <s v="FUPOL"/>
    <x v="3"/>
    <s v="Elena Jiang"/>
    <m/>
    <m/>
    <m/>
    <m/>
    <m/>
    <m/>
    <m/>
    <m/>
    <m/>
    <m/>
    <m/>
    <m/>
    <m/>
    <m/>
    <m/>
    <m/>
    <m/>
    <m/>
    <m/>
    <m/>
    <m/>
    <m/>
    <m/>
    <m/>
    <m/>
    <m/>
    <m/>
    <m/>
    <m/>
    <m/>
    <m/>
    <m/>
    <m/>
    <m/>
    <m/>
    <m/>
  </r>
  <r>
    <n v="64"/>
    <x v="2"/>
    <x v="1"/>
    <s v="# 023"/>
    <x v="27"/>
    <s v="Elena Jiang"/>
    <s v="Greg Falkner"/>
    <d v="2021-07-01T00:00:00"/>
    <d v="2022-06-30T00:00:00"/>
    <d v="2021-07-01T00:00:00"/>
    <d v="2021-07-01T00:00:00"/>
    <x v="352"/>
    <x v="3"/>
    <s v="Cost + 26%"/>
    <s v="Cost + 27%"/>
    <n v="27"/>
    <n v="27"/>
    <n v="27"/>
    <n v="27"/>
    <n v="27"/>
    <n v="27"/>
    <n v="27"/>
    <s v="Cost + 27%"/>
    <n v="28"/>
    <n v="29"/>
    <n v="30"/>
    <n v="28"/>
    <n v="28"/>
    <n v="29"/>
    <n v="30"/>
    <n v="28"/>
    <n v="28"/>
    <n v="29"/>
    <n v="30"/>
    <n v="28"/>
    <n v="0"/>
    <n v="0"/>
    <s v="-"/>
    <x v="2"/>
    <s v="VCBAS"/>
    <s v="FJPPS"/>
    <x v="3"/>
    <s v="Elena Jiang"/>
    <m/>
    <m/>
    <m/>
    <m/>
    <m/>
    <m/>
    <m/>
    <m/>
    <m/>
    <m/>
    <m/>
    <m/>
    <m/>
    <m/>
    <m/>
    <m/>
    <m/>
    <m/>
    <m/>
    <m/>
    <m/>
    <m/>
    <m/>
    <m/>
    <m/>
    <m/>
    <m/>
    <m/>
    <m/>
    <m/>
    <m/>
    <m/>
    <m/>
    <m/>
    <m/>
    <m/>
  </r>
  <r>
    <n v="64"/>
    <x v="2"/>
    <x v="1"/>
    <s v="# 023"/>
    <x v="27"/>
    <s v="Elena Jiang"/>
    <s v="Greg Falkner"/>
    <d v="2021-07-01T00:00:00"/>
    <d v="2022-06-30T00:00:00"/>
    <d v="2021-07-01T00:00:00"/>
    <d v="2021-07-01T00:00:00"/>
    <x v="353"/>
    <x v="11"/>
    <n v="476"/>
    <n v="495"/>
    <n v="495"/>
    <n v="505"/>
    <n v="505"/>
    <n v="505"/>
    <n v="515"/>
    <n v="530"/>
    <n v="545"/>
    <n v="495"/>
    <n v="540"/>
    <n v="550"/>
    <n v="566.5"/>
    <n v="540"/>
    <n v="560"/>
    <n v="576"/>
    <n v="593"/>
    <n v="560"/>
    <n v="581"/>
    <n v="598"/>
    <n v="615"/>
    <n v="581"/>
    <n v="3.7500000000000089E-2"/>
    <n v="21"/>
    <s v="-"/>
    <x v="1"/>
    <s v="VCBAS"/>
    <s v="FJPPS"/>
    <x v="3"/>
    <s v="Elena Jiang"/>
    <m/>
    <m/>
    <m/>
    <m/>
    <m/>
    <m/>
    <m/>
    <m/>
    <m/>
    <m/>
    <m/>
    <m/>
    <m/>
    <m/>
    <m/>
    <m/>
    <m/>
    <m/>
    <m/>
    <m/>
    <m/>
    <m/>
    <m/>
    <m/>
    <m/>
    <m/>
    <m/>
    <m/>
    <m/>
    <m/>
    <m/>
    <m/>
    <m/>
    <m/>
    <m/>
    <m/>
  </r>
  <r>
    <n v="64"/>
    <x v="2"/>
    <x v="1"/>
    <s v="# 023"/>
    <x v="27"/>
    <s v="Elena Jiang"/>
    <s v="Greg Falkner"/>
    <d v="2021-07-01T00:00:00"/>
    <d v="2022-06-30T00:00:00"/>
    <d v="2021-07-01T00:00:00"/>
    <d v="2021-07-01T00:00:00"/>
    <x v="354"/>
    <x v="11"/>
    <n v="11.5"/>
    <n v="12"/>
    <n v="12"/>
    <n v="12"/>
    <n v="12"/>
    <n v="12"/>
    <n v="12"/>
    <n v="13"/>
    <n v="13"/>
    <n v="12"/>
    <n v="13"/>
    <n v="14"/>
    <n v="14.42"/>
    <n v="13"/>
    <n v="14"/>
    <n v="14"/>
    <n v="14.42"/>
    <n v="14"/>
    <n v="14"/>
    <n v="14"/>
    <n v="14"/>
    <n v="14"/>
    <n v="0"/>
    <n v="0"/>
    <s v="-"/>
    <x v="2"/>
    <s v="VCBAS"/>
    <s v="FJPPS"/>
    <x v="3"/>
    <s v="Elena Jiang"/>
    <m/>
    <m/>
    <m/>
    <m/>
    <m/>
    <m/>
    <m/>
    <m/>
    <m/>
    <m/>
    <m/>
    <m/>
    <m/>
    <m/>
    <m/>
    <m/>
    <m/>
    <m/>
    <m/>
    <m/>
    <m/>
    <m/>
    <m/>
    <m/>
    <m/>
    <m/>
    <m/>
    <m/>
    <m/>
    <m/>
    <m/>
    <m/>
    <m/>
    <m/>
    <m/>
    <m/>
  </r>
  <r>
    <n v="64"/>
    <x v="2"/>
    <x v="1"/>
    <s v="# 023"/>
    <x v="27"/>
    <s v="Elena Jiang"/>
    <s v="Greg Falkner"/>
    <d v="2021-07-01T00:00:00"/>
    <d v="2022-06-30T00:00:00"/>
    <d v="2021-07-01T00:00:00"/>
    <d v="2021-07-01T00:00:00"/>
    <x v="355"/>
    <x v="3"/>
    <s v="Cost +26%"/>
    <s v="Cost +27%"/>
    <n v="27"/>
    <n v="27"/>
    <n v="27"/>
    <n v="27"/>
    <n v="27"/>
    <n v="27"/>
    <n v="27"/>
    <s v="Cost +27%"/>
    <n v="28"/>
    <n v="29"/>
    <n v="30"/>
    <n v="28"/>
    <n v="28"/>
    <n v="29"/>
    <n v="30"/>
    <n v="28"/>
    <n v="28"/>
    <n v="29"/>
    <n v="30"/>
    <n v="28"/>
    <n v="0"/>
    <n v="0"/>
    <s v="-"/>
    <x v="2"/>
    <s v="VCBAS"/>
    <s v="FJPPS"/>
    <x v="3"/>
    <s v="Elena Jiang"/>
    <m/>
    <m/>
    <m/>
    <m/>
    <m/>
    <m/>
    <m/>
    <m/>
    <m/>
    <m/>
    <m/>
    <m/>
    <m/>
    <m/>
    <m/>
    <m/>
    <m/>
    <m/>
    <m/>
    <m/>
    <m/>
    <m/>
    <m/>
    <m/>
    <m/>
    <m/>
    <m/>
    <m/>
    <m/>
    <m/>
    <m/>
    <m/>
    <m/>
    <m/>
    <m/>
    <m/>
  </r>
  <r>
    <n v="64"/>
    <x v="2"/>
    <x v="1"/>
    <s v="# 023"/>
    <x v="27"/>
    <s v="Elena Jiang"/>
    <s v="Greg Falkner"/>
    <d v="2021-07-01T00:00:00"/>
    <d v="2022-06-30T00:00:00"/>
    <d v="2021-07-01T00:00:00"/>
    <d v="2021-07-01T00:00:00"/>
    <x v="356"/>
    <x v="11"/>
    <n v="107"/>
    <n v="112"/>
    <n v="112"/>
    <n v="115"/>
    <n v="115"/>
    <n v="115"/>
    <n v="117"/>
    <n v="120"/>
    <n v="123"/>
    <n v="112"/>
    <n v="123"/>
    <n v="128"/>
    <n v="131.84"/>
    <n v="123"/>
    <n v="170"/>
    <n v="175"/>
    <n v="180"/>
    <n v="170"/>
    <n v="204"/>
    <n v="210"/>
    <n v="216"/>
    <n v="204"/>
    <n v="0.19999999999999996"/>
    <n v="34"/>
    <s v="-"/>
    <x v="7"/>
    <s v="VCBAS"/>
    <s v="FJPPS"/>
    <x v="3"/>
    <s v="Elena Jiang"/>
    <m/>
    <m/>
    <m/>
    <m/>
    <m/>
    <m/>
    <m/>
    <m/>
    <m/>
    <m/>
    <m/>
    <m/>
    <m/>
    <m/>
    <m/>
    <m/>
    <m/>
    <m/>
    <m/>
    <m/>
    <m/>
    <m/>
    <m/>
    <m/>
    <m/>
    <m/>
    <m/>
    <m/>
    <m/>
    <m/>
    <m/>
    <m/>
    <m/>
    <m/>
    <m/>
    <m/>
  </r>
  <r>
    <n v="64"/>
    <x v="2"/>
    <x v="1"/>
    <s v="# 023"/>
    <x v="27"/>
    <s v="Elena Jiang"/>
    <s v="Greg Falkner"/>
    <d v="2021-07-01T00:00:00"/>
    <d v="2022-06-30T00:00:00"/>
    <d v="2021-07-01T00:00:00"/>
    <d v="2021-07-01T00:00:00"/>
    <x v="357"/>
    <x v="11"/>
    <n v="107"/>
    <n v="112"/>
    <n v="112"/>
    <n v="115"/>
    <n v="115"/>
    <n v="115"/>
    <n v="117"/>
    <n v="120"/>
    <n v="123"/>
    <n v="112"/>
    <n v="123"/>
    <n v="128"/>
    <n v="131.84"/>
    <n v="123"/>
    <n v="170"/>
    <n v="175"/>
    <n v="180"/>
    <n v="170"/>
    <n v="204"/>
    <n v="210"/>
    <n v="216"/>
    <n v="204"/>
    <n v="0.19999999999999996"/>
    <n v="34"/>
    <s v="-"/>
    <x v="7"/>
    <s v="VCBAS"/>
    <s v="FJPPS"/>
    <x v="3"/>
    <s v="Elena Jiang"/>
    <m/>
    <m/>
    <m/>
    <m/>
    <m/>
    <m/>
    <m/>
    <m/>
    <m/>
    <m/>
    <m/>
    <m/>
    <m/>
    <m/>
    <m/>
    <m/>
    <m/>
    <m/>
    <m/>
    <m/>
    <m/>
    <m/>
    <m/>
    <m/>
    <m/>
    <m/>
    <m/>
    <m/>
    <m/>
    <m/>
    <m/>
    <m/>
    <m/>
    <m/>
    <m/>
    <m/>
  </r>
  <r>
    <n v="64"/>
    <x v="2"/>
    <x v="1"/>
    <s v="# 023"/>
    <x v="27"/>
    <s v="Elena Jiang"/>
    <s v="Greg Falkner"/>
    <d v="2021-07-01T00:00:00"/>
    <d v="2022-06-30T00:00:00"/>
    <d v="2021-07-01T00:00:00"/>
    <d v="2021-07-01T00:00:00"/>
    <x v="358"/>
    <x v="11"/>
    <n v="215"/>
    <n v="225"/>
    <n v="225"/>
    <n v="230"/>
    <n v="230"/>
    <n v="230"/>
    <n v="234"/>
    <n v="241"/>
    <n v="248"/>
    <n v="225"/>
    <n v="245"/>
    <n v="250"/>
    <n v="257.5"/>
    <n v="245"/>
    <n v="340"/>
    <n v="350"/>
    <n v="360"/>
    <n v="340"/>
    <n v="408"/>
    <n v="420"/>
    <n v="432"/>
    <n v="408"/>
    <n v="0.19999999999999996"/>
    <n v="68"/>
    <s v="-"/>
    <x v="7"/>
    <s v="VCBAS"/>
    <s v="FJPPS"/>
    <x v="3"/>
    <s v="Elena Jiang"/>
    <m/>
    <m/>
    <m/>
    <m/>
    <m/>
    <m/>
    <m/>
    <m/>
    <m/>
    <m/>
    <m/>
    <m/>
    <m/>
    <m/>
    <m/>
    <m/>
    <m/>
    <m/>
    <m/>
    <m/>
    <m/>
    <m/>
    <m/>
    <m/>
    <m/>
    <m/>
    <m/>
    <m/>
    <m/>
    <m/>
    <m/>
    <m/>
    <m/>
    <m/>
    <m/>
    <m/>
  </r>
  <r>
    <n v="64"/>
    <x v="2"/>
    <x v="1"/>
    <s v="# 023"/>
    <x v="27"/>
    <s v="Elena Jiang"/>
    <s v="Greg Falkner"/>
    <d v="2021-07-01T00:00:00"/>
    <d v="2022-06-30T00:00:00"/>
    <d v="2021-07-01T00:00:00"/>
    <d v="2021-07-01T00:00:00"/>
    <x v="359"/>
    <x v="11"/>
    <n v="162"/>
    <n v="169"/>
    <n v="169"/>
    <n v="173"/>
    <n v="173"/>
    <n v="173"/>
    <n v="176"/>
    <n v="181"/>
    <n v="186"/>
    <n v="169"/>
    <n v="183"/>
    <n v="185"/>
    <n v="190.55"/>
    <n v="183"/>
    <n v="254"/>
    <n v="261"/>
    <n v="268"/>
    <n v="254"/>
    <n v="305"/>
    <n v="314"/>
    <n v="323"/>
    <n v="305"/>
    <n v="0.20078740157480324"/>
    <n v="51"/>
    <s v="-"/>
    <x v="7"/>
    <s v="VCBAS"/>
    <s v="FJPPS"/>
    <x v="3"/>
    <s v="Elena Jiang"/>
    <m/>
    <m/>
    <m/>
    <m/>
    <m/>
    <m/>
    <m/>
    <m/>
    <m/>
    <m/>
    <m/>
    <m/>
    <m/>
    <m/>
    <m/>
    <m/>
    <m/>
    <m/>
    <m/>
    <m/>
    <m/>
    <m/>
    <m/>
    <m/>
    <m/>
    <m/>
    <m/>
    <m/>
    <m/>
    <m/>
    <m/>
    <m/>
    <m/>
    <m/>
    <m/>
    <m/>
  </r>
  <r>
    <n v="64"/>
    <x v="2"/>
    <x v="1"/>
    <s v="# 023"/>
    <x v="27"/>
    <s v="Elena Jiang"/>
    <s v="Greg Falkner"/>
    <d v="2021-07-01T00:00:00"/>
    <d v="2022-06-30T00:00:00"/>
    <d v="2021-07-01T00:00:00"/>
    <d v="2021-07-01T00:00:00"/>
    <x v="360"/>
    <x v="11"/>
    <n v="162"/>
    <n v="169"/>
    <n v="169"/>
    <n v="173"/>
    <n v="173"/>
    <n v="173"/>
    <n v="176"/>
    <n v="181"/>
    <n v="186"/>
    <n v="169"/>
    <n v="183"/>
    <n v="185"/>
    <n v="190.55"/>
    <n v="183"/>
    <n v="254"/>
    <n v="261"/>
    <n v="268"/>
    <n v="254"/>
    <n v="305"/>
    <n v="314"/>
    <n v="323"/>
    <n v="305"/>
    <n v="0.20078740157480324"/>
    <n v="51"/>
    <s v="-"/>
    <x v="7"/>
    <s v="VCBAS"/>
    <s v="FJPPS"/>
    <x v="3"/>
    <s v="Elena Jiang"/>
    <m/>
    <m/>
    <m/>
    <m/>
    <m/>
    <m/>
    <m/>
    <m/>
    <m/>
    <m/>
    <m/>
    <m/>
    <m/>
    <m/>
    <m/>
    <m/>
    <m/>
    <m/>
    <m/>
    <m/>
    <m/>
    <m/>
    <m/>
    <m/>
    <m/>
    <m/>
    <m/>
    <m/>
    <m/>
    <m/>
    <m/>
    <m/>
    <m/>
    <m/>
    <m/>
    <m/>
  </r>
  <r>
    <n v="64"/>
    <x v="2"/>
    <x v="1"/>
    <s v="# 023"/>
    <x v="27"/>
    <s v="Elena Jiang"/>
    <s v="Greg Falkner"/>
    <d v="2021-07-01T00:00:00"/>
    <d v="2022-06-30T00:00:00"/>
    <d v="2021-07-01T00:00:00"/>
    <d v="2021-07-01T00:00:00"/>
    <x v="361"/>
    <x v="11"/>
    <n v="322"/>
    <n v="336"/>
    <n v="336"/>
    <n v="343"/>
    <n v="343"/>
    <n v="343"/>
    <n v="349"/>
    <n v="359"/>
    <n v="369"/>
    <n v="336"/>
    <n v="365"/>
    <n v="375"/>
    <n v="386.25"/>
    <n v="365"/>
    <n v="505"/>
    <n v="520"/>
    <n v="535"/>
    <n v="505"/>
    <n v="606"/>
    <n v="624"/>
    <n v="642"/>
    <n v="606"/>
    <n v="0.19999999999999996"/>
    <n v="101"/>
    <s v="-"/>
    <x v="7"/>
    <s v="VCBAS"/>
    <s v="FJPPS"/>
    <x v="3"/>
    <s v="Elena Jiang"/>
    <m/>
    <m/>
    <m/>
    <m/>
    <m/>
    <m/>
    <m/>
    <m/>
    <m/>
    <m/>
    <m/>
    <m/>
    <m/>
    <m/>
    <m/>
    <m/>
    <m/>
    <m/>
    <m/>
    <m/>
    <m/>
    <m/>
    <m/>
    <m/>
    <m/>
    <m/>
    <m/>
    <m/>
    <m/>
    <m/>
    <m/>
    <m/>
    <m/>
    <m/>
    <m/>
    <m/>
  </r>
  <r>
    <n v="64"/>
    <x v="2"/>
    <x v="1"/>
    <s v="# 023"/>
    <x v="27"/>
    <s v="Elena Jiang"/>
    <s v="Greg Falkner"/>
    <d v="2021-07-01T00:00:00"/>
    <d v="2022-06-30T00:00:00"/>
    <d v="2021-07-01T00:00:00"/>
    <d v="2021-07-01T00:00:00"/>
    <x v="362"/>
    <x v="11"/>
    <n v="215"/>
    <n v="225"/>
    <n v="225"/>
    <n v="230"/>
    <n v="230"/>
    <n v="230"/>
    <n v="234"/>
    <n v="241"/>
    <n v="248"/>
    <n v="225"/>
    <n v="245"/>
    <n v="255"/>
    <n v="262.64999999999998"/>
    <n v="245"/>
    <n v="340"/>
    <n v="350"/>
    <n v="350"/>
    <n v="340"/>
    <n v="408"/>
    <n v="420"/>
    <n v="432"/>
    <n v="408"/>
    <n v="0.19999999999999996"/>
    <n v="68"/>
    <s v="-"/>
    <x v="7"/>
    <s v="VCBAS"/>
    <s v="FJPPS"/>
    <x v="3"/>
    <s v="Elena Jiang"/>
    <m/>
    <m/>
    <m/>
    <m/>
    <m/>
    <m/>
    <m/>
    <m/>
    <m/>
    <m/>
    <m/>
    <m/>
    <m/>
    <m/>
    <m/>
    <m/>
    <m/>
    <m/>
    <m/>
    <m/>
    <m/>
    <m/>
    <m/>
    <m/>
    <m/>
    <m/>
    <m/>
    <m/>
    <m/>
    <m/>
    <m/>
    <m/>
    <m/>
    <m/>
    <m/>
    <m/>
  </r>
  <r>
    <n v="64"/>
    <x v="2"/>
    <x v="1"/>
    <s v="# 023"/>
    <x v="27"/>
    <s v="Elena Jiang"/>
    <s v="Greg Falkner"/>
    <d v="2021-07-01T00:00:00"/>
    <d v="2022-06-30T00:00:00"/>
    <d v="2021-07-01T00:00:00"/>
    <d v="2021-07-01T00:00:00"/>
    <x v="363"/>
    <x v="11"/>
    <n v="215"/>
    <n v="225"/>
    <n v="225"/>
    <n v="230"/>
    <n v="230"/>
    <n v="230"/>
    <n v="234"/>
    <n v="241"/>
    <n v="248"/>
    <n v="225"/>
    <n v="245"/>
    <n v="255"/>
    <n v="262.64999999999998"/>
    <n v="245"/>
    <n v="340"/>
    <n v="350"/>
    <n v="350"/>
    <n v="340"/>
    <n v="408"/>
    <n v="420"/>
    <n v="432"/>
    <n v="408"/>
    <n v="0.19999999999999996"/>
    <n v="68"/>
    <s v="-"/>
    <x v="7"/>
    <s v="VCBAS"/>
    <s v="FJPPS"/>
    <x v="3"/>
    <s v="Elena Jiang"/>
    <m/>
    <m/>
    <m/>
    <m/>
    <m/>
    <m/>
    <m/>
    <m/>
    <m/>
    <m/>
    <m/>
    <m/>
    <m/>
    <m/>
    <m/>
    <m/>
    <m/>
    <m/>
    <m/>
    <m/>
    <m/>
    <m/>
    <m/>
    <m/>
    <m/>
    <m/>
    <m/>
    <m/>
    <m/>
    <m/>
    <m/>
    <m/>
    <m/>
    <m/>
    <m/>
    <m/>
  </r>
  <r>
    <n v="64"/>
    <x v="2"/>
    <x v="1"/>
    <s v="# 023"/>
    <x v="27"/>
    <s v="Elena Jiang"/>
    <s v="Greg Falkner"/>
    <d v="2021-07-01T00:00:00"/>
    <d v="2022-06-30T00:00:00"/>
    <d v="2021-07-01T00:00:00"/>
    <d v="2021-07-01T00:00:00"/>
    <x v="364"/>
    <x v="11"/>
    <n v="429"/>
    <n v="448"/>
    <n v="448"/>
    <n v="457"/>
    <n v="457"/>
    <n v="457"/>
    <n v="466"/>
    <n v="479"/>
    <n v="493"/>
    <n v="448"/>
    <n v="485"/>
    <n v="500"/>
    <n v="515"/>
    <n v="485"/>
    <n v="672"/>
    <n v="692"/>
    <n v="712"/>
    <n v="672"/>
    <n v="807"/>
    <n v="831"/>
    <n v="855"/>
    <n v="807"/>
    <n v="0.20089285714285721"/>
    <n v="135"/>
    <s v="-"/>
    <x v="7"/>
    <s v="VCBAS"/>
    <s v="FJPPS"/>
    <x v="3"/>
    <s v="Elena Jiang"/>
    <m/>
    <m/>
    <m/>
    <m/>
    <m/>
    <m/>
    <m/>
    <m/>
    <m/>
    <m/>
    <m/>
    <m/>
    <m/>
    <m/>
    <m/>
    <m/>
    <m/>
    <m/>
    <m/>
    <m/>
    <m/>
    <m/>
    <m/>
    <m/>
    <m/>
    <m/>
    <m/>
    <m/>
    <m/>
    <m/>
    <m/>
    <m/>
    <m/>
    <m/>
    <m/>
    <m/>
  </r>
  <r>
    <n v="8"/>
    <x v="8"/>
    <x v="0"/>
    <s v="# 025"/>
    <x v="28"/>
    <s v="Carla Arechar"/>
    <s v="Carla Arechar"/>
    <m/>
    <m/>
    <m/>
    <m/>
    <x v="0"/>
    <x v="0"/>
    <m/>
    <m/>
    <m/>
    <m/>
    <m/>
    <m/>
    <m/>
    <m/>
    <m/>
    <m/>
    <m/>
    <m/>
    <m/>
    <m/>
    <m/>
    <m/>
    <m/>
    <m/>
    <n v="0"/>
    <n v="0"/>
    <n v="0"/>
    <n v="0"/>
    <m/>
    <m/>
    <m/>
    <x v="0"/>
    <m/>
    <m/>
    <x v="0"/>
    <m/>
    <m/>
    <m/>
    <m/>
    <n v="5"/>
    <n v="0.35"/>
    <n v="5"/>
    <s v="No"/>
    <m/>
    <n v="205"/>
    <n v="205"/>
    <n v="0.8"/>
    <n v="0"/>
    <s v="Low"/>
    <n v="0"/>
    <s v="Yes"/>
    <s v="Increase"/>
    <s v="Decrease"/>
    <s v="Flat"/>
    <s v="0%"/>
    <s v="Deficit"/>
    <s v="This unit has been heavily affected by COVID-19 shelter-in-place ordinance. A deficit waiver was submitted and approved in FY21, deficit should be resolved by FY23. We've included 37% of the current deficit balance and plan to include the remaining in the following year. The surcharge rate of 35% is used for external customers at this moment, the unit manager strongly believes that increasing the rate at this time will drive customers away. A new instrument, FlashSmart CHNS analyzer, has been purchased and is expected to attract new customers."/>
    <s v="decrease"/>
    <s v="no change"/>
    <n v="-12"/>
    <n v="-75"/>
    <n v="6.25"/>
    <m/>
    <s v="Carla Arechar / Marina Santos"/>
    <n v="0"/>
    <s v="Increased rates 7% to balance COVID losses.  Not increasing rates to try to maintain customer base.  Working to increase external customers."/>
    <m/>
    <s v="Yes"/>
    <m/>
    <m/>
    <m/>
    <m/>
  </r>
  <r>
    <n v="8"/>
    <x v="8"/>
    <x v="1"/>
    <s v="# 025"/>
    <x v="28"/>
    <s v="Carla Arechar"/>
    <s v="Carla Arechar"/>
    <d v="2021-07-01T00:00:00"/>
    <d v="2022-06-30T00:00:00"/>
    <d v="2021-07-01T00:00:00"/>
    <d v="2021-07-01T00:00:00"/>
    <x v="365"/>
    <x v="25"/>
    <n v="49"/>
    <n v="49"/>
    <n v="49"/>
    <n v="52"/>
    <n v="52"/>
    <n v="52"/>
    <n v="53"/>
    <n v="55.65"/>
    <n v="58.43"/>
    <n v="49"/>
    <n v="68"/>
    <n v="71.400000000000006"/>
    <n v="74.97"/>
    <n v="68"/>
    <n v="72"/>
    <n v="75.599999999999994"/>
    <n v="79.38"/>
    <n v="72"/>
    <n v="7200"/>
    <n v="7600"/>
    <n v="7900"/>
    <n v="7200"/>
    <n v="99"/>
    <n v="7128"/>
    <s v="-"/>
    <x v="7"/>
    <s v="COCHM"/>
    <s v="CDCDN"/>
    <x v="9"/>
    <s v="Suzanne Sutton"/>
    <m/>
    <m/>
    <m/>
    <m/>
    <m/>
    <m/>
    <m/>
    <m/>
    <m/>
    <m/>
    <m/>
    <m/>
    <m/>
    <m/>
    <m/>
    <m/>
    <m/>
    <m/>
    <m/>
    <m/>
    <m/>
    <m/>
    <m/>
    <m/>
    <m/>
    <m/>
    <m/>
    <m/>
    <m/>
    <m/>
    <m/>
    <m/>
    <m/>
    <m/>
    <m/>
    <m/>
  </r>
  <r>
    <n v="8"/>
    <x v="8"/>
    <x v="1"/>
    <s v="# 025"/>
    <x v="28"/>
    <s v="Carla Arechar"/>
    <s v="Carla Arechar"/>
    <d v="2021-07-01T00:00:00"/>
    <d v="2022-06-30T00:00:00"/>
    <d v="2021-07-01T00:00:00"/>
    <d v="2021-07-01T00:00:00"/>
    <x v="366"/>
    <x v="25"/>
    <n v="87"/>
    <n v="87"/>
    <n v="87"/>
    <n v="90"/>
    <n v="90"/>
    <n v="90"/>
    <n v="91"/>
    <n v="95.55"/>
    <n v="100.33"/>
    <n v="87"/>
    <n v="112"/>
    <n v="117.6"/>
    <n v="123.48"/>
    <n v="112"/>
    <n v="117"/>
    <n v="122.85"/>
    <n v="128.99"/>
    <n v="117"/>
    <n v="11700"/>
    <n v="12300"/>
    <n v="12900"/>
    <n v="11700"/>
    <n v="99"/>
    <n v="11583"/>
    <s v="-"/>
    <x v="7"/>
    <s v="COCHM"/>
    <s v="CDCDN"/>
    <x v="9"/>
    <s v="Suzanne Sutton"/>
    <m/>
    <m/>
    <m/>
    <m/>
    <m/>
    <m/>
    <m/>
    <m/>
    <m/>
    <m/>
    <m/>
    <m/>
    <m/>
    <m/>
    <m/>
    <m/>
    <m/>
    <m/>
    <m/>
    <m/>
    <m/>
    <m/>
    <m/>
    <m/>
    <m/>
    <m/>
    <m/>
    <m/>
    <m/>
    <m/>
    <m/>
    <m/>
    <m/>
    <m/>
    <m/>
    <m/>
  </r>
  <r>
    <n v="8"/>
    <x v="8"/>
    <x v="1"/>
    <s v="# 025"/>
    <x v="28"/>
    <s v="Carla Arechar"/>
    <s v="Carla Arechar"/>
    <d v="2021-07-01T00:00:00"/>
    <d v="2022-06-30T00:00:00"/>
    <d v="2021-07-01T00:00:00"/>
    <d v="2021-07-01T00:00:00"/>
    <x v="367"/>
    <x v="25"/>
    <n v="94"/>
    <n v="94"/>
    <n v="94"/>
    <n v="95"/>
    <n v="95"/>
    <n v="95"/>
    <n v="95"/>
    <n v="99.75"/>
    <n v="104.74"/>
    <n v="94"/>
    <n v="109"/>
    <n v="114.45"/>
    <n v="120.17"/>
    <n v="109"/>
    <n v="109"/>
    <n v="114.45"/>
    <n v="120.17"/>
    <n v="109"/>
    <n v="10900"/>
    <n v="11400"/>
    <n v="12000"/>
    <n v="10900"/>
    <n v="99"/>
    <n v="10791"/>
    <s v="-"/>
    <x v="7"/>
    <s v="COCHM"/>
    <s v="CDCDN"/>
    <x v="9"/>
    <s v="Suzanne Sutton"/>
    <m/>
    <m/>
    <m/>
    <m/>
    <m/>
    <m/>
    <m/>
    <m/>
    <m/>
    <m/>
    <m/>
    <m/>
    <m/>
    <m/>
    <m/>
    <m/>
    <m/>
    <m/>
    <m/>
    <m/>
    <m/>
    <m/>
    <m/>
    <m/>
    <m/>
    <m/>
    <m/>
    <m/>
    <m/>
    <m/>
    <m/>
    <m/>
    <m/>
    <m/>
    <m/>
    <m/>
  </r>
  <r>
    <n v="8"/>
    <x v="8"/>
    <x v="1"/>
    <s v="# 025"/>
    <x v="28"/>
    <s v="Carla Arechar"/>
    <s v="Carla Arechar"/>
    <d v="2021-07-01T00:00:00"/>
    <d v="2022-06-30T00:00:00"/>
    <d v="2021-07-01T00:00:00"/>
    <d v="2021-07-01T00:00:00"/>
    <x v="368"/>
    <x v="1"/>
    <n v="55"/>
    <n v="55"/>
    <n v="55"/>
    <n v="57"/>
    <n v="57"/>
    <n v="57"/>
    <n v="59"/>
    <n v="61.95"/>
    <n v="65.05"/>
    <n v="55"/>
    <n v="67"/>
    <n v="70.349999999999994"/>
    <n v="73.87"/>
    <n v="67"/>
    <n v="79"/>
    <n v="82.95"/>
    <n v="87.1"/>
    <n v="79"/>
    <n v="7900"/>
    <n v="8300"/>
    <n v="8700"/>
    <n v="7900"/>
    <n v="99"/>
    <n v="7821"/>
    <s v="-"/>
    <x v="7"/>
    <s v="COCHM"/>
    <s v="CDCDN"/>
    <x v="9"/>
    <s v="Suzanne Sutton"/>
    <m/>
    <m/>
    <m/>
    <m/>
    <m/>
    <m/>
    <m/>
    <m/>
    <m/>
    <m/>
    <m/>
    <m/>
    <m/>
    <m/>
    <m/>
    <m/>
    <m/>
    <m/>
    <m/>
    <m/>
    <m/>
    <m/>
    <m/>
    <m/>
    <m/>
    <m/>
    <m/>
    <m/>
    <m/>
    <m/>
    <m/>
    <m/>
    <m/>
    <m/>
    <m/>
    <m/>
  </r>
  <r>
    <n v="8"/>
    <x v="8"/>
    <x v="1"/>
    <s v="# 025"/>
    <x v="28"/>
    <s v="Carla Arechar"/>
    <s v="Carla Arechar"/>
    <d v="2021-07-01T00:00:00"/>
    <d v="2022-06-30T00:00:00"/>
    <d v="2021-07-01T00:00:00"/>
    <d v="2021-07-01T00:00:00"/>
    <x v="369"/>
    <x v="25"/>
    <n v="55"/>
    <n v="55"/>
    <n v="55"/>
    <n v="57"/>
    <n v="57"/>
    <m/>
    <n v="59"/>
    <n v="61.95"/>
    <n v="65.05"/>
    <m/>
    <n v="67"/>
    <n v="70.349999999999994"/>
    <n v="73.87"/>
    <m/>
    <n v="79"/>
    <n v="82.95"/>
    <n v="87.1"/>
    <m/>
    <n v="7200"/>
    <n v="7600"/>
    <n v="7900"/>
    <n v="7200"/>
    <m/>
    <n v="7200"/>
    <s v="New"/>
    <x v="4"/>
    <s v="COCHM"/>
    <s v="CDCDN"/>
    <x v="9"/>
    <s v="Suzanne Sutton"/>
    <m/>
    <m/>
    <m/>
    <m/>
    <m/>
    <m/>
    <m/>
    <m/>
    <m/>
    <m/>
    <m/>
    <m/>
    <m/>
    <m/>
    <m/>
    <m/>
    <m/>
    <m/>
    <m/>
    <m/>
    <m/>
    <m/>
    <m/>
    <m/>
    <m/>
    <m/>
    <m/>
    <m/>
    <m/>
    <m/>
    <m/>
    <m/>
    <m/>
    <m/>
    <m/>
    <m/>
  </r>
  <r>
    <n v="9"/>
    <x v="8"/>
    <x v="0"/>
    <s v="# 025"/>
    <x v="29"/>
    <s v="Carla Arechar"/>
    <s v="Carla Arechar"/>
    <m/>
    <m/>
    <m/>
    <m/>
    <x v="0"/>
    <x v="0"/>
    <m/>
    <m/>
    <m/>
    <m/>
    <m/>
    <m/>
    <m/>
    <m/>
    <m/>
    <m/>
    <m/>
    <m/>
    <m/>
    <m/>
    <m/>
    <m/>
    <m/>
    <m/>
    <n v="0"/>
    <n v="0"/>
    <n v="0"/>
    <n v="0"/>
    <m/>
    <m/>
    <m/>
    <x v="0"/>
    <m/>
    <m/>
    <x v="0"/>
    <m/>
    <m/>
    <m/>
    <m/>
    <n v="2"/>
    <n v="0"/>
    <n v="0"/>
    <s v="N/A"/>
    <s v="No external customers"/>
    <n v="870"/>
    <n v="860"/>
    <n v="0.27"/>
    <n v="10"/>
    <s v="Low"/>
    <n v="2.7"/>
    <s v="Yes"/>
    <s v="Increase"/>
    <s v="Above 5% increase"/>
    <s v="Lower"/>
    <s v="0% and 11%"/>
    <s v="Deficit"/>
    <s v="This unit has been heavily affected by COVID-19 shelter-in-place ordinance. We submitted a deficit waiver at the end of FY20 requesting a five year period to clear the deficit. We expect to reduce the current deficit by increasing the rate by 8% and charge a 20% markup on materials. In addition, we plan to hire a new Dev Tech to help with expected demand increase from four new faculty members starting in July 2021."/>
    <s v="decrease"/>
    <s v="no change"/>
    <n v="-55"/>
    <n v="-275"/>
    <n v="5"/>
    <m/>
    <s v="Carla Arechar / Marina Santos"/>
    <n v="0"/>
    <s v="Very challenging to maintain because Capital Projects are only allowing facility to work on projects less than $35K.  Established customers but not happy about rate increases due to salary and S&amp;E increases. Reduced carpenter staff by transfering carpenter to Dean's Office."/>
    <m/>
    <s v="Yes"/>
    <m/>
    <m/>
    <m/>
    <m/>
  </r>
  <r>
    <n v="9"/>
    <x v="8"/>
    <x v="1"/>
    <s v="# 025"/>
    <x v="29"/>
    <s v="Carla Arechar"/>
    <s v="Carla Arechar"/>
    <d v="2021-07-01T00:00:00"/>
    <d v="2022-06-30T00:00:00"/>
    <d v="2021-07-01T00:00:00"/>
    <d v="2021-07-01T00:00:00"/>
    <x v="370"/>
    <x v="1"/>
    <n v="80"/>
    <n v="80"/>
    <n v="83"/>
    <n v="89"/>
    <n v="89"/>
    <n v="89"/>
    <n v="89"/>
    <n v="89"/>
    <n v="89"/>
    <n v="101"/>
    <n v="121"/>
    <n v="127.05"/>
    <n v="133.4"/>
    <n v="104"/>
    <n v="110"/>
    <n v="115.5"/>
    <n v="121.28"/>
    <n v="110"/>
    <n v="12200"/>
    <n v="12810"/>
    <n v="13451"/>
    <n v="12200"/>
    <n v="109.90909090909091"/>
    <n v="12090"/>
    <s v="-"/>
    <x v="7"/>
    <s v="COCHM"/>
    <s v="CDCDN"/>
    <x v="9"/>
    <s v="Suzanne Sutton"/>
    <m/>
    <m/>
    <m/>
    <m/>
    <m/>
    <m/>
    <m/>
    <m/>
    <m/>
    <m/>
    <m/>
    <m/>
    <m/>
    <m/>
    <m/>
    <m/>
    <m/>
    <m/>
    <m/>
    <m/>
    <m/>
    <m/>
    <m/>
    <m/>
    <m/>
    <m/>
    <m/>
    <m/>
    <m/>
    <m/>
    <m/>
    <m/>
    <m/>
    <m/>
    <m/>
    <m/>
  </r>
  <r>
    <n v="9"/>
    <x v="8"/>
    <x v="1"/>
    <s v="# 025"/>
    <x v="29"/>
    <s v="Carla Arechar"/>
    <s v="Carla Arechar"/>
    <d v="2021-07-01T00:00:00"/>
    <d v="2022-06-30T00:00:00"/>
    <d v="2021-07-01T00:00:00"/>
    <d v="2021-07-01T00:00:00"/>
    <x v="371"/>
    <x v="3"/>
    <s v="at cost"/>
    <s v="at cost"/>
    <s v="at cost"/>
    <s v="at cost"/>
    <s v="at cost"/>
    <s v="at cost"/>
    <s v="at cost"/>
    <s v="at cost"/>
    <s v="at cost"/>
    <s v="at cost"/>
    <n v="44378"/>
    <n v="44378"/>
    <s v="at cost"/>
    <n v="44378"/>
    <n v="20"/>
    <s v="at cost"/>
    <s v="at cost"/>
    <n v="20"/>
    <n v="20"/>
    <n v="21"/>
    <n v="22"/>
    <n v="20"/>
    <n v="0"/>
    <n v="0"/>
    <s v="-"/>
    <x v="2"/>
    <s v="COCHM"/>
    <s v="CDCDN"/>
    <x v="9"/>
    <s v="Suzanne Sutton"/>
    <m/>
    <m/>
    <m/>
    <m/>
    <m/>
    <m/>
    <m/>
    <m/>
    <m/>
    <m/>
    <m/>
    <m/>
    <m/>
    <m/>
    <m/>
    <m/>
    <m/>
    <m/>
    <m/>
    <m/>
    <m/>
    <m/>
    <m/>
    <m/>
    <m/>
    <m/>
    <m/>
    <m/>
    <m/>
    <m/>
    <m/>
    <m/>
    <m/>
    <m/>
    <m/>
    <m/>
  </r>
  <r>
    <n v="10"/>
    <x v="8"/>
    <x v="0"/>
    <s v="# 025"/>
    <x v="30"/>
    <s v="Carla Arechar"/>
    <s v="Carla Arechar"/>
    <m/>
    <m/>
    <m/>
    <m/>
    <x v="0"/>
    <x v="0"/>
    <m/>
    <m/>
    <m/>
    <m/>
    <m/>
    <m/>
    <m/>
    <m/>
    <m/>
    <m/>
    <m/>
    <m/>
    <m/>
    <m/>
    <m/>
    <m/>
    <m/>
    <m/>
    <n v="0"/>
    <n v="0"/>
    <n v="0"/>
    <n v="0"/>
    <m/>
    <m/>
    <m/>
    <x v="0"/>
    <m/>
    <m/>
    <x v="0"/>
    <m/>
    <m/>
    <m/>
    <m/>
    <n v="4"/>
    <n v="0.6"/>
    <n v="1"/>
    <s v="No"/>
    <m/>
    <n v="360"/>
    <n v="360"/>
    <n v="0.77"/>
    <n v="0"/>
    <s v="Low"/>
    <n v="0"/>
    <s v="Yes"/>
    <s v="Increase"/>
    <s v="Below 5% increase"/>
    <s v="n/a"/>
    <s v="-5% to 0%"/>
    <s v="Surplus"/>
    <s v="A portion of the Facility Director's time will be paid on a grant (10%). We will continue to monitor the activity to determine if/when a rate adjustment is necessary. The out of tolerance surplus was carried from the previous fiscal year which we are slowly reducing. This was caused by a position vacancy and a new computing cluster that had increased the usage and efficiency in the facility. The surplus has been incorporated into the FY21 rates, but since productivity is down in some services the rates are not all decreasing in order to accomodate for the potential decrease in those areas and increases in software licensing costs."/>
    <m/>
    <m/>
    <n v="-50"/>
    <n v="-30"/>
    <s v="N/A"/>
    <m/>
    <s v="Carla Arechar / Marina Santos"/>
    <n v="0"/>
    <s v="Looking forward to students returning to campus and poster activity resuming."/>
    <m/>
    <m/>
    <m/>
    <m/>
    <m/>
    <m/>
  </r>
  <r>
    <n v="10"/>
    <x v="8"/>
    <x v="1"/>
    <s v="# 025"/>
    <x v="30"/>
    <s v="Carla Arechar"/>
    <s v="Carla Arechar"/>
    <d v="2021-07-01T00:00:00"/>
    <d v="2022-06-30T00:00:00"/>
    <d v="2021-07-01T00:00:00"/>
    <d v="2021-07-01T00:00:00"/>
    <x v="372"/>
    <x v="1"/>
    <n v="80"/>
    <n v="91"/>
    <n v="91"/>
    <n v="92"/>
    <n v="92"/>
    <n v="92"/>
    <n v="94"/>
    <n v="98.7"/>
    <n v="103.64"/>
    <n v="91"/>
    <n v="97"/>
    <n v="101.85"/>
    <n v="106.94"/>
    <n v="97"/>
    <n v="97"/>
    <n v="101.85"/>
    <n v="106.94"/>
    <n v="97"/>
    <n v="9500"/>
    <n v="9975"/>
    <n v="10474"/>
    <n v="9500"/>
    <n v="96.9381443298969"/>
    <n v="9403"/>
    <s v="-"/>
    <x v="7"/>
    <s v="COCHM"/>
    <s v="CDCDN"/>
    <x v="9"/>
    <s v="Suzanne Sutton"/>
    <m/>
    <m/>
    <m/>
    <m/>
    <m/>
    <m/>
    <m/>
    <m/>
    <m/>
    <m/>
    <m/>
    <m/>
    <m/>
    <m/>
    <m/>
    <m/>
    <m/>
    <m/>
    <m/>
    <m/>
    <m/>
    <m/>
    <m/>
    <m/>
    <m/>
    <m/>
    <m/>
    <m/>
    <m/>
    <m/>
    <m/>
    <m/>
    <m/>
    <m/>
    <m/>
    <m/>
  </r>
  <r>
    <n v="10"/>
    <x v="8"/>
    <x v="1"/>
    <s v="# 025"/>
    <x v="30"/>
    <s v="Carla Arechar"/>
    <s v="Carla Arechar"/>
    <d v="2021-07-01T00:00:00"/>
    <d v="2022-06-30T00:00:00"/>
    <d v="2021-07-01T00:00:00"/>
    <d v="2021-07-01T00:00:00"/>
    <x v="373"/>
    <x v="37"/>
    <n v="1.29"/>
    <n v="1.52"/>
    <n v="1.52"/>
    <n v="1.67"/>
    <n v="1.67"/>
    <n v="1.67"/>
    <n v="1.43"/>
    <n v="1.5"/>
    <n v="1.58"/>
    <n v="1.52"/>
    <n v="1.41"/>
    <n v="1.48"/>
    <n v="1.56"/>
    <n v="1.37"/>
    <n v="1.37"/>
    <n v="1.44"/>
    <n v="1.56"/>
    <n v="1.37"/>
    <n v="133"/>
    <n v="140"/>
    <n v="147"/>
    <n v="133"/>
    <n v="96.080291970802918"/>
    <n v="131.63"/>
    <s v="-"/>
    <x v="7"/>
    <s v="COCHM"/>
    <s v="CDCDN"/>
    <x v="9"/>
    <s v="Suzanne Sutton"/>
    <m/>
    <m/>
    <m/>
    <m/>
    <m/>
    <m/>
    <m/>
    <m/>
    <m/>
    <m/>
    <m/>
    <m/>
    <m/>
    <m/>
    <m/>
    <m/>
    <m/>
    <m/>
    <m/>
    <m/>
    <m/>
    <m/>
    <m/>
    <m/>
    <m/>
    <m/>
    <m/>
    <m/>
    <m/>
    <m/>
    <m/>
    <m/>
    <m/>
    <m/>
    <m/>
    <m/>
  </r>
  <r>
    <n v="10"/>
    <x v="8"/>
    <x v="1"/>
    <s v="# 025"/>
    <x v="30"/>
    <s v="Carla Arechar"/>
    <s v="Carla Arechar"/>
    <d v="2021-07-01T00:00:00"/>
    <d v="2022-06-30T00:00:00"/>
    <d v="2021-07-01T00:00:00"/>
    <d v="2021-07-01T00:00:00"/>
    <x v="374"/>
    <x v="1"/>
    <n v="6.6000000000000003E-2"/>
    <n v="7.0000000000000007E-2"/>
    <n v="7.0000000000000007E-2"/>
    <n v="7.1999999999999995E-2"/>
    <n v="7.1999999999999995E-2"/>
    <n v="7.1999999999999995E-2"/>
    <n v="6.5000000000000002E-2"/>
    <n v="6.8000000000000005E-2"/>
    <n v="7.1999999999999995E-2"/>
    <n v="7.0000000000000007E-2"/>
    <n v="6.3E-2"/>
    <n v="6.6000000000000003E-2"/>
    <n v="6.9000000000000006E-2"/>
    <n v="6.2E-2"/>
    <n v="5.8999999999999997E-2"/>
    <n v="6.2E-2"/>
    <n v="6.5000000000000002E-2"/>
    <n v="5.8999999999999997E-2"/>
    <n v="5.6000000000000005"/>
    <n v="5.8999999999999995"/>
    <n v="6.2"/>
    <n v="5.6000000000000005"/>
    <n v="93.915254237288153"/>
    <n v="5.5410000000000004"/>
    <s v="-"/>
    <x v="7"/>
    <s v="COCHM"/>
    <s v="CDCDN"/>
    <x v="9"/>
    <s v="Suzanne Sutton"/>
    <m/>
    <m/>
    <m/>
    <m/>
    <m/>
    <m/>
    <m/>
    <m/>
    <m/>
    <m/>
    <m/>
    <m/>
    <m/>
    <m/>
    <m/>
    <m/>
    <m/>
    <m/>
    <m/>
    <m/>
    <m/>
    <m/>
    <m/>
    <m/>
    <m/>
    <m/>
    <m/>
    <m/>
    <m/>
    <m/>
    <m/>
    <m/>
    <m/>
    <m/>
    <m/>
    <m/>
  </r>
  <r>
    <n v="10"/>
    <x v="8"/>
    <x v="1"/>
    <s v="# 025"/>
    <x v="30"/>
    <s v="Carla Arechar"/>
    <s v="Carla Arechar"/>
    <d v="2021-07-01T00:00:00"/>
    <d v="2022-06-30T00:00:00"/>
    <d v="2021-07-01T00:00:00"/>
    <d v="2021-07-01T00:00:00"/>
    <x v="375"/>
    <x v="38"/>
    <n v="4"/>
    <n v="4"/>
    <n v="4"/>
    <n v="4"/>
    <n v="4"/>
    <n v="4"/>
    <n v="4"/>
    <n v="4.2"/>
    <n v="4.41"/>
    <n v="4"/>
    <n v="4"/>
    <n v="4.2"/>
    <n v="4.41"/>
    <n v="4"/>
    <n v="4"/>
    <n v="4.2"/>
    <n v="4.41"/>
    <n v="4"/>
    <n v="400"/>
    <n v="420"/>
    <n v="441"/>
    <n v="400"/>
    <n v="99"/>
    <n v="396"/>
    <s v="-"/>
    <x v="7"/>
    <s v="COCHM"/>
    <s v="CDCDN"/>
    <x v="9"/>
    <s v="Suzanne Sutton"/>
    <m/>
    <m/>
    <m/>
    <m/>
    <m/>
    <m/>
    <m/>
    <m/>
    <m/>
    <m/>
    <m/>
    <m/>
    <m/>
    <m/>
    <m/>
    <m/>
    <m/>
    <m/>
    <m/>
    <m/>
    <m/>
    <m/>
    <m/>
    <m/>
    <m/>
    <m/>
    <m/>
    <m/>
    <m/>
    <m/>
    <m/>
    <m/>
    <m/>
    <m/>
    <m/>
    <m/>
  </r>
  <r>
    <n v="11"/>
    <x v="8"/>
    <x v="0"/>
    <s v="# 025"/>
    <x v="31"/>
    <s v="Carla Arechar"/>
    <s v="Carla Arechar"/>
    <m/>
    <m/>
    <m/>
    <m/>
    <x v="0"/>
    <x v="0"/>
    <m/>
    <m/>
    <m/>
    <m/>
    <m/>
    <m/>
    <m/>
    <m/>
    <m/>
    <m/>
    <m/>
    <m/>
    <m/>
    <m/>
    <m/>
    <m/>
    <m/>
    <m/>
    <m/>
    <m/>
    <m/>
    <n v="0"/>
    <m/>
    <m/>
    <m/>
    <x v="0"/>
    <m/>
    <m/>
    <x v="0"/>
    <m/>
    <m/>
    <m/>
    <m/>
    <n v="5"/>
    <n v="0.60499999999999998"/>
    <n v="5"/>
    <s v="No"/>
    <m/>
    <n v="153"/>
    <n v="153"/>
    <n v="0.61"/>
    <n v="0"/>
    <s v="Low"/>
    <n v="0"/>
    <m/>
    <s v="Flat"/>
    <s v="Decrease"/>
    <s v="Flat"/>
    <s v="-17% to 43%"/>
    <s v="Deficit"/>
    <s v="We anticipate a 40% decline in revenue and have reduced the expected volume of Rigaku (&lt;4 hr) services by 66% given this year's trends. We are in the process of finalizing an agreement with LBNL to support 50% of the Facility Director's salary during FY21"/>
    <s v="decrease"/>
    <s v="no change"/>
    <n v="-11"/>
    <n v="-12"/>
    <n v="1.0909090909090908"/>
    <m/>
    <s v="Carla Arechar / Marina Santos"/>
    <s v="5/11 - 1:00 - 2:00 pm"/>
    <s v="Increasing rates on XRD because of new equipment faster processing. Facility has lost customers over time due to LBNL free svcs and our increased rates."/>
    <m/>
    <s v="Yes"/>
    <m/>
    <m/>
    <m/>
    <m/>
  </r>
  <r>
    <n v="11"/>
    <x v="8"/>
    <x v="1"/>
    <s v="# 025"/>
    <x v="31"/>
    <s v="Carla Arechar"/>
    <s v="Carla Arechar"/>
    <d v="2021-07-01T00:00:00"/>
    <d v="2022-06-30T00:00:00"/>
    <d v="2021-07-01T00:00:00"/>
    <d v="2021-07-01T00:00:00"/>
    <x v="376"/>
    <x v="39"/>
    <n v="501"/>
    <n v="501"/>
    <n v="501"/>
    <n v="501"/>
    <n v="501"/>
    <n v="501"/>
    <n v="501"/>
    <n v="536.04999999999995"/>
    <n v="552.35"/>
    <n v="501"/>
    <n v="536"/>
    <n v="562.79999999999995"/>
    <n v="590.94000000000005"/>
    <n v="536"/>
    <n v="575"/>
    <n v="603.75"/>
    <n v="633.94000000000005"/>
    <n v="575"/>
    <n v="502"/>
    <n v="527"/>
    <n v="554"/>
    <n v="502"/>
    <n v="-0.12695652173913041"/>
    <n v="-73"/>
    <s v="-"/>
    <x v="3"/>
    <s v="COCHM"/>
    <s v="CDCDN"/>
    <x v="9"/>
    <s v="Suzanne Sutton"/>
    <m/>
    <m/>
    <m/>
    <m/>
    <m/>
    <m/>
    <m/>
    <m/>
    <m/>
    <m/>
    <m/>
    <m/>
    <m/>
    <m/>
    <m/>
    <m/>
    <m/>
    <m/>
    <m/>
    <m/>
    <m/>
    <m/>
    <m/>
    <m/>
    <m/>
    <m/>
    <m/>
    <m/>
    <m/>
    <m/>
    <m/>
    <m/>
    <m/>
    <m/>
    <m/>
    <m/>
  </r>
  <r>
    <n v="11"/>
    <x v="8"/>
    <x v="1"/>
    <s v="# 025"/>
    <x v="31"/>
    <s v="Carla Arechar"/>
    <s v="Carla Arechar"/>
    <d v="2021-07-01T00:00:00"/>
    <d v="2022-06-30T00:00:00"/>
    <d v="2021-07-01T00:00:00"/>
    <d v="2021-07-01T00:00:00"/>
    <x v="377"/>
    <x v="40"/>
    <m/>
    <m/>
    <m/>
    <m/>
    <m/>
    <m/>
    <m/>
    <m/>
    <m/>
    <m/>
    <n v="270"/>
    <n v="283.5"/>
    <n v="297.68"/>
    <n v="270"/>
    <n v="300"/>
    <n v="315"/>
    <n v="330.75"/>
    <n v="300"/>
    <n v="250"/>
    <n v="262"/>
    <n v="275"/>
    <n v="250"/>
    <n v="-0.16666666666666663"/>
    <n v="-50"/>
    <s v="-"/>
    <x v="3"/>
    <s v="COCHM"/>
    <s v="CDCDN"/>
    <x v="9"/>
    <s v="Suzanne Sutton"/>
    <m/>
    <m/>
    <m/>
    <m/>
    <m/>
    <m/>
    <m/>
    <m/>
    <m/>
    <m/>
    <m/>
    <m/>
    <m/>
    <m/>
    <m/>
    <m/>
    <m/>
    <m/>
    <m/>
    <m/>
    <m/>
    <m/>
    <m/>
    <m/>
    <m/>
    <m/>
    <m/>
    <m/>
    <m/>
    <m/>
    <m/>
    <m/>
    <m/>
    <m/>
    <m/>
    <m/>
  </r>
  <r>
    <n v="11"/>
    <x v="8"/>
    <x v="1"/>
    <s v="# 025"/>
    <x v="31"/>
    <s v="Carla Arechar"/>
    <s v="Carla Arechar"/>
    <d v="2021-07-01T00:00:00"/>
    <d v="2022-06-30T00:00:00"/>
    <d v="2021-07-01T00:00:00"/>
    <d v="2021-07-01T00:00:00"/>
    <x v="378"/>
    <x v="40"/>
    <n v="501"/>
    <n v="501"/>
    <s v="N/A"/>
    <s v="N/A"/>
    <s v="N/A"/>
    <s v="N/A"/>
    <n v="501"/>
    <n v="526.04999999999995"/>
    <n v="552.35"/>
    <n v="501"/>
    <n v="536"/>
    <n v="562.79999999999995"/>
    <n v="590.94000000000005"/>
    <n v="536"/>
    <n v="575"/>
    <n v="603.75"/>
    <n v="633.94000000000005"/>
    <n v="575"/>
    <n v="502"/>
    <n v="527"/>
    <n v="554"/>
    <n v="502"/>
    <n v="-0.12695652173913041"/>
    <n v="-73"/>
    <s v="-"/>
    <x v="3"/>
    <s v="COCHM"/>
    <s v="CDCDN"/>
    <x v="9"/>
    <s v="Suzanne Sutton"/>
    <m/>
    <m/>
    <m/>
    <m/>
    <m/>
    <m/>
    <m/>
    <m/>
    <m/>
    <m/>
    <m/>
    <m/>
    <m/>
    <m/>
    <m/>
    <m/>
    <m/>
    <m/>
    <m/>
    <m/>
    <m/>
    <m/>
    <m/>
    <m/>
    <m/>
    <m/>
    <m/>
    <m/>
    <m/>
    <m/>
    <m/>
    <m/>
    <m/>
    <m/>
    <m/>
    <m/>
  </r>
  <r>
    <n v="11"/>
    <x v="8"/>
    <x v="1"/>
    <s v="# 025"/>
    <x v="31"/>
    <s v="Carla Arechar"/>
    <s v="Carla Arechar"/>
    <d v="2021-07-01T00:00:00"/>
    <d v="2022-06-30T00:00:00"/>
    <d v="2021-07-01T00:00:00"/>
    <d v="2021-07-01T00:00:00"/>
    <x v="379"/>
    <x v="41"/>
    <n v="501"/>
    <n v="501"/>
    <s v="N/A"/>
    <s v="N/A"/>
    <s v="N/A"/>
    <s v="N/A"/>
    <n v="1"/>
    <n v="1.05"/>
    <n v="1.1000000000000001"/>
    <n v="501"/>
    <n v="2"/>
    <n v="2.1"/>
    <n v="2.21"/>
    <n v="2"/>
    <n v="2"/>
    <n v="2.1"/>
    <n v="2.21"/>
    <n v="2"/>
    <n v="2"/>
    <n v="2"/>
    <n v="2"/>
    <n v="2"/>
    <n v="0"/>
    <n v="0"/>
    <s v="-"/>
    <x v="2"/>
    <s v="COCHM"/>
    <s v="CDCDN"/>
    <x v="9"/>
    <s v="Suzanne Sutton"/>
    <m/>
    <m/>
    <m/>
    <m/>
    <m/>
    <m/>
    <m/>
    <m/>
    <m/>
    <m/>
    <m/>
    <m/>
    <m/>
    <m/>
    <m/>
    <m/>
    <m/>
    <m/>
    <m/>
    <m/>
    <m/>
    <m/>
    <m/>
    <m/>
    <m/>
    <m/>
    <m/>
    <m/>
    <m/>
    <m/>
    <m/>
    <m/>
    <m/>
    <m/>
    <m/>
    <m/>
  </r>
  <r>
    <n v="11"/>
    <x v="8"/>
    <x v="1"/>
    <s v="# 025"/>
    <x v="31"/>
    <s v="Carla Arechar"/>
    <s v="Carla Arechar"/>
    <d v="2021-07-01T00:00:00"/>
    <d v="2022-06-30T00:00:00"/>
    <d v="2021-07-01T00:00:00"/>
    <d v="2021-07-01T00:00:00"/>
    <x v="380"/>
    <x v="1"/>
    <n v="47"/>
    <n v="52"/>
    <n v="52"/>
    <n v="40"/>
    <n v="40"/>
    <n v="40"/>
    <n v="52"/>
    <n v="54.6"/>
    <n v="57.33"/>
    <n v="52"/>
    <n v="60"/>
    <n v="63"/>
    <n v="66.150000000000006"/>
    <n v="60"/>
    <n v="70"/>
    <n v="73.5"/>
    <n v="77.180000000000007"/>
    <n v="70"/>
    <n v="100"/>
    <n v="105"/>
    <n v="110"/>
    <n v="100"/>
    <n v="0.4285714285714286"/>
    <n v="30"/>
    <s v="-"/>
    <x v="7"/>
    <s v="COCHM"/>
    <s v="CDCDN"/>
    <x v="9"/>
    <s v="Suzanne Sutton"/>
    <m/>
    <m/>
    <m/>
    <m/>
    <m/>
    <m/>
    <m/>
    <m/>
    <m/>
    <m/>
    <m/>
    <m/>
    <m/>
    <m/>
    <m/>
    <m/>
    <m/>
    <m/>
    <m/>
    <m/>
    <m/>
    <m/>
    <m/>
    <m/>
    <m/>
    <m/>
    <m/>
    <m/>
    <m/>
    <m/>
    <m/>
    <m/>
    <m/>
    <m/>
    <m/>
    <m/>
  </r>
  <r>
    <n v="12"/>
    <x v="8"/>
    <x v="0"/>
    <s v="# 025"/>
    <x v="32"/>
    <s v="Carla Arechar"/>
    <s v="Carla Arechar"/>
    <m/>
    <m/>
    <m/>
    <m/>
    <x v="0"/>
    <x v="0"/>
    <m/>
    <m/>
    <m/>
    <m/>
    <m/>
    <m/>
    <m/>
    <m/>
    <m/>
    <m/>
    <m/>
    <m/>
    <m/>
    <m/>
    <m/>
    <m/>
    <m/>
    <m/>
    <n v="0"/>
    <n v="0"/>
    <n v="0"/>
    <n v="0"/>
    <m/>
    <m/>
    <m/>
    <x v="0"/>
    <m/>
    <m/>
    <x v="0"/>
    <m/>
    <m/>
    <m/>
    <m/>
    <n v="1"/>
    <s v="-"/>
    <n v="0"/>
    <s v="N/A"/>
    <s v="No external customers"/>
    <n v="110"/>
    <n v="110"/>
    <n v="0.81"/>
    <n v="0"/>
    <s v="Low"/>
    <n v="0"/>
    <s v="Yes"/>
    <s v="Flat"/>
    <s v="Below 5% increase"/>
    <s v="Flat"/>
    <s v="-6%"/>
    <s v="Balanced"/>
    <s v="This unit operates with the support of 6 PIs. One PI (Smit) left the University in September 2019, which caused a decifit build up at the end of FY20. We replaced this PI in March 2020 and are expecting a $1K surplus by end of FY21. Our rates are decreasing by 6% due to the surplus carried forward."/>
    <m/>
    <m/>
    <n v="-9"/>
    <n v="1"/>
    <s v="N/A"/>
    <m/>
    <s v="Carla Arechar "/>
    <n v="0"/>
    <m/>
    <m/>
    <m/>
    <m/>
    <m/>
    <m/>
    <m/>
  </r>
  <r>
    <n v="12"/>
    <x v="8"/>
    <x v="1"/>
    <s v="# 025"/>
    <x v="32"/>
    <s v="Carla Arechar"/>
    <s v="Carla Arechar"/>
    <d v="2021-07-01T00:00:00"/>
    <d v="2022-06-30T00:00:00"/>
    <d v="2021-07-01T00:00:00"/>
    <d v="2021-07-01T00:00:00"/>
    <x v="381"/>
    <x v="1"/>
    <n v="70"/>
    <n v="72"/>
    <n v="72"/>
    <n v="70"/>
    <n v="70"/>
    <n v="70"/>
    <n v="73"/>
    <n v="77"/>
    <n v="81"/>
    <n v="72"/>
    <n v="75"/>
    <n v="79"/>
    <n v="83"/>
    <n v="75"/>
    <n v="81"/>
    <n v="85.05"/>
    <n v="89.3"/>
    <n v="81"/>
    <n v="7600"/>
    <n v="7980"/>
    <n v="8379"/>
    <n v="7600"/>
    <n v="92.827160493827165"/>
    <n v="7519"/>
    <s v="-"/>
    <x v="7"/>
    <s v="COCHM"/>
    <s v="CDCDN"/>
    <x v="9"/>
    <s v="Suzanne Sutton"/>
    <m/>
    <m/>
    <m/>
    <m/>
    <m/>
    <m/>
    <m/>
    <m/>
    <m/>
    <m/>
    <m/>
    <m/>
    <m/>
    <m/>
    <m/>
    <m/>
    <m/>
    <m/>
    <m/>
    <m/>
    <m/>
    <m/>
    <m/>
    <m/>
    <m/>
    <m/>
    <m/>
    <m/>
    <m/>
    <m/>
    <m/>
    <m/>
    <m/>
    <m/>
    <m/>
    <m/>
  </r>
  <r>
    <n v="13"/>
    <x v="8"/>
    <x v="0"/>
    <s v="# 025"/>
    <x v="33"/>
    <s v="Carla Arechar"/>
    <s v="Carla Arechar"/>
    <m/>
    <m/>
    <m/>
    <m/>
    <x v="0"/>
    <x v="0"/>
    <m/>
    <m/>
    <m/>
    <m/>
    <m/>
    <m/>
    <m/>
    <m/>
    <m/>
    <m/>
    <m/>
    <m/>
    <m/>
    <m/>
    <m/>
    <m/>
    <m/>
    <m/>
    <n v="0"/>
    <n v="0"/>
    <n v="0"/>
    <n v="0"/>
    <m/>
    <m/>
    <m/>
    <x v="0"/>
    <m/>
    <m/>
    <x v="0"/>
    <m/>
    <m/>
    <m/>
    <m/>
    <n v="9"/>
    <n v="2"/>
    <n v="6"/>
    <m/>
    <m/>
    <n v="477"/>
    <n v="468.54899999999998"/>
    <n v="0.84"/>
    <n v="0"/>
    <s v="Low"/>
    <n v="0"/>
    <s v="Yes"/>
    <s v="Flat"/>
    <s v="Above 5% increase"/>
    <s v="Flat"/>
    <s v="3% to 4%"/>
    <s v="Deficit"/>
    <s v="We are introducing a new membership type structure for outside customers to access our NMR facility.  A contract has been completed and approved by the campus BCMS as well as UCOP. This will be a user access model where companies will run their own samples by directly accessing our spectrometers after proper safety and user training, our efforts will be loaded on the front end instead of a continuous demand. In addition to the membership fee, customers will be billed per NMR time used. Currently, we have one customer who is interested in this new structure thus we would like to get these new rates approved as soon as possible. "/>
    <m/>
    <m/>
    <n v="-30"/>
    <n v="-10"/>
    <s v="N/A"/>
    <m/>
    <s v="Carla Arechar / Marina Santos"/>
    <n v="0"/>
    <s v="Installed new equipment to recover helium.  Will help with analys"/>
    <m/>
    <m/>
    <m/>
    <m/>
    <m/>
    <m/>
  </r>
  <r>
    <n v="13"/>
    <x v="8"/>
    <x v="1"/>
    <s v="# 025"/>
    <x v="33"/>
    <s v="Carla Arechar"/>
    <s v="Carla Arechar"/>
    <d v="2021-07-01T00:00:00"/>
    <d v="2022-06-30T00:00:00"/>
    <d v="2021-07-01T00:00:00"/>
    <d v="2021-07-01T00:00:00"/>
    <x v="382"/>
    <x v="1"/>
    <s v="Blank"/>
    <m/>
    <s v="N/A"/>
    <n v="12"/>
    <n v="12"/>
    <n v="12"/>
    <n v="14.5"/>
    <n v="15.23"/>
    <n v="15.99"/>
    <n v="16.100000000000001"/>
    <n v="15"/>
    <n v="15.75"/>
    <n v="16.54"/>
    <n v="16.100000000000001"/>
    <n v="18"/>
    <n v="18.899999999999999"/>
    <n v="19.850000000000001"/>
    <n v="18"/>
    <n v="1850"/>
    <n v="1943"/>
    <n v="2039.9999999999998"/>
    <n v="1850"/>
    <n v="101.77777777777777"/>
    <n v="1832"/>
    <s v="-"/>
    <x v="7"/>
    <s v="COCHM"/>
    <s v="CDCDN"/>
    <x v="9"/>
    <s v="Suzanne Sutton"/>
    <m/>
    <m/>
    <m/>
    <m/>
    <m/>
    <m/>
    <m/>
    <m/>
    <m/>
    <m/>
    <m/>
    <m/>
    <m/>
    <m/>
    <m/>
    <m/>
    <m/>
    <m/>
    <m/>
    <m/>
    <m/>
    <m/>
    <m/>
    <m/>
    <m/>
    <m/>
    <m/>
    <m/>
    <m/>
    <m/>
    <m/>
    <m/>
    <m/>
    <m/>
    <m/>
    <m/>
  </r>
  <r>
    <n v="13"/>
    <x v="8"/>
    <x v="1"/>
    <s v="# 025"/>
    <x v="33"/>
    <s v="Carla Arechar"/>
    <s v="Carla Arechar"/>
    <d v="2021-07-01T00:00:00"/>
    <d v="2022-06-30T00:00:00"/>
    <d v="2021-07-01T00:00:00"/>
    <d v="2021-07-01T00:00:00"/>
    <x v="383"/>
    <x v="1"/>
    <s v="Blank"/>
    <m/>
    <s v="N/A"/>
    <n v="8"/>
    <n v="8"/>
    <n v="8"/>
    <n v="9"/>
    <n v="9.4499999999999993"/>
    <n v="9.92"/>
    <n v="10.73"/>
    <n v="10"/>
    <n v="10.5"/>
    <n v="11.03"/>
    <n v="10.73"/>
    <n v="12.5"/>
    <n v="13.12"/>
    <n v="13.78"/>
    <n v="12.5"/>
    <n v="1300"/>
    <n v="1365"/>
    <n v="1433"/>
    <n v="1300"/>
    <n v="103"/>
    <n v="1287.5"/>
    <s v="-"/>
    <x v="7"/>
    <s v="COCHM"/>
    <s v="CDCDN"/>
    <x v="9"/>
    <s v="Suzanne Sutton"/>
    <m/>
    <m/>
    <m/>
    <m/>
    <m/>
    <m/>
    <m/>
    <m/>
    <m/>
    <m/>
    <m/>
    <m/>
    <m/>
    <m/>
    <m/>
    <m/>
    <m/>
    <m/>
    <m/>
    <m/>
    <m/>
    <m/>
    <m/>
    <m/>
    <m/>
    <m/>
    <m/>
    <m/>
    <m/>
    <m/>
    <m/>
    <m/>
    <m/>
    <m/>
    <m/>
    <m/>
  </r>
  <r>
    <n v="13"/>
    <x v="8"/>
    <x v="1"/>
    <s v="# 025"/>
    <x v="33"/>
    <s v="Carla Arechar"/>
    <s v="Carla Arechar"/>
    <d v="2021-07-01T00:00:00"/>
    <d v="2022-06-30T00:00:00"/>
    <d v="2021-07-01T00:00:00"/>
    <d v="2021-07-01T00:00:00"/>
    <x v="384"/>
    <x v="1"/>
    <s v="Blank"/>
    <m/>
    <s v="N/A"/>
    <n v="17.5"/>
    <n v="17.5"/>
    <n v="17.5"/>
    <n v="20"/>
    <n v="21"/>
    <n v="22.05"/>
    <n v="22.54"/>
    <n v="21"/>
    <n v="22.05"/>
    <n v="23.15"/>
    <n v="22.54"/>
    <n v="25"/>
    <n v="26.25"/>
    <n v="27.56"/>
    <n v="25"/>
    <n v="2600"/>
    <n v="2730"/>
    <n v="2867"/>
    <n v="2600"/>
    <n v="103"/>
    <n v="2575"/>
    <s v="-"/>
    <x v="7"/>
    <s v="COCHM"/>
    <s v="CDCDN"/>
    <x v="9"/>
    <s v="Suzanne Sutton"/>
    <m/>
    <m/>
    <m/>
    <m/>
    <m/>
    <m/>
    <m/>
    <m/>
    <m/>
    <m/>
    <m/>
    <m/>
    <m/>
    <m/>
    <m/>
    <m/>
    <m/>
    <m/>
    <m/>
    <m/>
    <m/>
    <m/>
    <m/>
    <m/>
    <m/>
    <m/>
    <m/>
    <m/>
    <m/>
    <m/>
    <m/>
    <m/>
    <m/>
    <m/>
    <m/>
    <m/>
  </r>
  <r>
    <n v="13"/>
    <x v="8"/>
    <x v="1"/>
    <s v="# 025"/>
    <x v="33"/>
    <s v="Carla Arechar"/>
    <s v="Carla Arechar"/>
    <d v="2021-07-01T00:00:00"/>
    <d v="2022-06-30T00:00:00"/>
    <d v="2021-07-01T00:00:00"/>
    <d v="2021-07-01T00:00:00"/>
    <x v="385"/>
    <x v="1"/>
    <s v="Blank"/>
    <m/>
    <s v="N/A"/>
    <n v="12"/>
    <n v="12"/>
    <n v="12"/>
    <n v="14.5"/>
    <n v="15.23"/>
    <n v="15.99"/>
    <n v="16.100000000000001"/>
    <n v="15"/>
    <n v="15.75"/>
    <n v="16.54"/>
    <n v="16.100000000000001"/>
    <n v="18"/>
    <n v="18.899999999999999"/>
    <n v="19.84"/>
    <n v="18"/>
    <n v="1850"/>
    <n v="1943"/>
    <n v="2039.9999999999998"/>
    <n v="1850"/>
    <n v="101.77777777777777"/>
    <n v="1832"/>
    <s v="-"/>
    <x v="7"/>
    <s v="COCHM"/>
    <s v="CDCDN"/>
    <x v="9"/>
    <s v="Suzanne Sutton"/>
    <m/>
    <m/>
    <m/>
    <m/>
    <m/>
    <m/>
    <m/>
    <m/>
    <m/>
    <m/>
    <m/>
    <m/>
    <m/>
    <m/>
    <m/>
    <m/>
    <m/>
    <m/>
    <m/>
    <m/>
    <m/>
    <m/>
    <m/>
    <m/>
    <m/>
    <m/>
    <m/>
    <m/>
    <m/>
    <m/>
    <m/>
    <m/>
    <m/>
    <m/>
    <m/>
    <m/>
  </r>
  <r>
    <n v="13"/>
    <x v="8"/>
    <x v="1"/>
    <s v="# 025"/>
    <x v="33"/>
    <s v="Carla Arechar"/>
    <s v="Carla Arechar"/>
    <d v="2021-07-01T00:00:00"/>
    <d v="2022-06-30T00:00:00"/>
    <d v="2021-07-01T00:00:00"/>
    <d v="2021-07-01T00:00:00"/>
    <x v="386"/>
    <x v="1"/>
    <m/>
    <m/>
    <m/>
    <m/>
    <m/>
    <m/>
    <m/>
    <m/>
    <m/>
    <n v="22.54"/>
    <n v="21"/>
    <n v="22.05"/>
    <n v="23.15"/>
    <n v="22.54"/>
    <n v="25"/>
    <n v="26.25"/>
    <n v="27.57"/>
    <n v="25"/>
    <n v="2600"/>
    <n v="2730"/>
    <n v="2867"/>
    <n v="2600"/>
    <n v="103"/>
    <n v="2575"/>
    <s v="-"/>
    <x v="7"/>
    <s v="COCHM"/>
    <s v="CDCDN"/>
    <x v="9"/>
    <s v="Suzanne Sutton"/>
    <m/>
    <m/>
    <m/>
    <m/>
    <m/>
    <m/>
    <m/>
    <m/>
    <m/>
    <m/>
    <m/>
    <m/>
    <m/>
    <m/>
    <m/>
    <m/>
    <m/>
    <m/>
    <m/>
    <m/>
    <m/>
    <m/>
    <m/>
    <m/>
    <m/>
    <m/>
    <m/>
    <m/>
    <m/>
    <m/>
    <m/>
    <m/>
    <m/>
    <m/>
    <m/>
    <m/>
  </r>
  <r>
    <n v="13"/>
    <x v="8"/>
    <x v="1"/>
    <s v="# 025"/>
    <x v="33"/>
    <s v="Carla Arechar"/>
    <s v="Carla Arechar"/>
    <d v="2021-07-01T00:00:00"/>
    <d v="2022-06-30T00:00:00"/>
    <d v="2021-07-01T00:00:00"/>
    <d v="2021-07-01T00:00:00"/>
    <x v="387"/>
    <x v="1"/>
    <m/>
    <m/>
    <m/>
    <m/>
    <m/>
    <m/>
    <m/>
    <m/>
    <m/>
    <n v="16.100000000000001"/>
    <n v="15"/>
    <n v="15.75"/>
    <n v="16.54"/>
    <n v="16.100000000000001"/>
    <n v="18"/>
    <n v="18.899999999999999"/>
    <n v="19.84"/>
    <n v="18"/>
    <n v="1850"/>
    <n v="1943"/>
    <n v="2039.9999999999998"/>
    <n v="1850"/>
    <n v="101.77777777777777"/>
    <n v="1832"/>
    <s v="-"/>
    <x v="7"/>
    <s v="COCHM"/>
    <s v="CDCDN"/>
    <x v="9"/>
    <s v="Suzanne Sutton"/>
    <m/>
    <m/>
    <m/>
    <m/>
    <m/>
    <m/>
    <m/>
    <m/>
    <m/>
    <m/>
    <m/>
    <m/>
    <m/>
    <m/>
    <m/>
    <m/>
    <m/>
    <m/>
    <m/>
    <m/>
    <m/>
    <m/>
    <m/>
    <m/>
    <m/>
    <m/>
    <m/>
    <m/>
    <m/>
    <m/>
    <m/>
    <m/>
    <m/>
    <m/>
    <m/>
    <m/>
  </r>
  <r>
    <n v="13"/>
    <x v="8"/>
    <x v="1"/>
    <s v="# 025"/>
    <x v="33"/>
    <s v="Carla Arechar"/>
    <s v="Carla Arechar"/>
    <d v="2021-07-01T00:00:00"/>
    <d v="2022-06-30T00:00:00"/>
    <d v="2021-07-01T00:00:00"/>
    <d v="2021-07-01T00:00:00"/>
    <x v="388"/>
    <x v="1"/>
    <m/>
    <m/>
    <m/>
    <m/>
    <m/>
    <m/>
    <m/>
    <m/>
    <m/>
    <n v="22.54"/>
    <n v="21"/>
    <n v="22.05"/>
    <n v="23.15"/>
    <n v="22.54"/>
    <n v="25"/>
    <n v="26.25"/>
    <n v="27.56"/>
    <n v="25"/>
    <n v="2600"/>
    <n v="2730"/>
    <n v="2867"/>
    <n v="2600"/>
    <n v="103"/>
    <n v="2575"/>
    <s v="-"/>
    <x v="7"/>
    <s v="COCHM"/>
    <s v="CDCDN"/>
    <x v="9"/>
    <s v="Suzanne Sutton"/>
    <m/>
    <m/>
    <m/>
    <m/>
    <m/>
    <m/>
    <m/>
    <m/>
    <m/>
    <m/>
    <m/>
    <m/>
    <m/>
    <m/>
    <m/>
    <m/>
    <m/>
    <m/>
    <m/>
    <m/>
    <m/>
    <m/>
    <m/>
    <m/>
    <m/>
    <m/>
    <m/>
    <m/>
    <m/>
    <m/>
    <m/>
    <m/>
    <m/>
    <m/>
    <m/>
    <m/>
  </r>
  <r>
    <n v="13"/>
    <x v="8"/>
    <x v="1"/>
    <s v="# 025"/>
    <x v="33"/>
    <s v="Carla Arechar"/>
    <s v="Carla Arechar"/>
    <d v="2021-07-01T00:00:00"/>
    <d v="2022-06-30T00:00:00"/>
    <d v="2021-07-01T00:00:00"/>
    <d v="2021-07-01T00:00:00"/>
    <x v="389"/>
    <x v="1"/>
    <m/>
    <m/>
    <m/>
    <m/>
    <m/>
    <m/>
    <m/>
    <m/>
    <m/>
    <n v="8.0500000000000007"/>
    <n v="7.5"/>
    <n v="7.88"/>
    <n v="8.27"/>
    <n v="8.0500000000000007"/>
    <n v="9"/>
    <n v="9.4499999999999993"/>
    <n v="9.92"/>
    <n v="9"/>
    <n v="925"/>
    <n v="971.00000000000011"/>
    <n v="1019.9999999999999"/>
    <n v="925"/>
    <n v="101.77777777777777"/>
    <n v="916"/>
    <s v="-"/>
    <x v="7"/>
    <s v="COCHM"/>
    <s v="CDCDN"/>
    <x v="9"/>
    <s v="Suzanne Sutton"/>
    <m/>
    <m/>
    <m/>
    <m/>
    <m/>
    <m/>
    <m/>
    <m/>
    <m/>
    <m/>
    <m/>
    <m/>
    <m/>
    <m/>
    <m/>
    <m/>
    <m/>
    <m/>
    <m/>
    <m/>
    <m/>
    <m/>
    <m/>
    <m/>
    <m/>
    <m/>
    <m/>
    <m/>
    <m/>
    <m/>
    <m/>
    <m/>
    <m/>
    <m/>
    <m/>
    <m/>
  </r>
  <r>
    <n v="13"/>
    <x v="8"/>
    <x v="1"/>
    <s v="# 025"/>
    <x v="33"/>
    <s v="Carla Arechar"/>
    <s v="Carla Arechar"/>
    <d v="2021-07-01T00:00:00"/>
    <d v="2022-06-30T00:00:00"/>
    <d v="2021-07-01T00:00:00"/>
    <d v="2021-07-01T00:00:00"/>
    <x v="158"/>
    <x v="1"/>
    <s v="Blank"/>
    <m/>
    <s v="N/A"/>
    <s v="N/A"/>
    <s v="N/A"/>
    <s v="N/A"/>
    <n v="95"/>
    <n v="99.75"/>
    <n v="104.74"/>
    <n v="112"/>
    <n v="104"/>
    <n v="109.2"/>
    <n v="114.66"/>
    <n v="112"/>
    <n v="117"/>
    <n v="122.85"/>
    <n v="128.99"/>
    <n v="117"/>
    <n v="12200"/>
    <n v="12810"/>
    <n v="13451"/>
    <n v="12200"/>
    <n v="103.27350427350427"/>
    <n v="12083"/>
    <s v="-"/>
    <x v="7"/>
    <s v="COCHM"/>
    <s v="CDCDN"/>
    <x v="9"/>
    <s v="Suzanne Sutton"/>
    <m/>
    <m/>
    <m/>
    <m/>
    <m/>
    <m/>
    <m/>
    <m/>
    <m/>
    <m/>
    <m/>
    <m/>
    <m/>
    <m/>
    <m/>
    <m/>
    <m/>
    <m/>
    <m/>
    <m/>
    <m/>
    <m/>
    <m/>
    <m/>
    <m/>
    <m/>
    <m/>
    <m/>
    <m/>
    <m/>
    <m/>
    <m/>
    <m/>
    <m/>
    <m/>
    <m/>
  </r>
  <r>
    <n v="14"/>
    <x v="8"/>
    <x v="0"/>
    <s v="# 025"/>
    <x v="34"/>
    <s v="Carla Arechar"/>
    <s v="Carla Arechar"/>
    <m/>
    <m/>
    <m/>
    <m/>
    <x v="0"/>
    <x v="0"/>
    <m/>
    <m/>
    <m/>
    <m/>
    <m/>
    <m/>
    <m/>
    <m/>
    <m/>
    <m/>
    <m/>
    <m/>
    <m/>
    <m/>
    <m/>
    <m/>
    <m/>
    <m/>
    <m/>
    <m/>
    <m/>
    <n v="0"/>
    <m/>
    <m/>
    <m/>
    <x v="0"/>
    <m/>
    <m/>
    <x v="0"/>
    <m/>
    <m/>
    <m/>
    <m/>
    <n v="6"/>
    <s v="-"/>
    <n v="0"/>
    <s v="N/A"/>
    <s v="No external customers"/>
    <n v="1150"/>
    <n v="1150"/>
    <n v="0.74"/>
    <n v="0"/>
    <s v="Low"/>
    <n v="0"/>
    <m/>
    <s v="Flat"/>
    <s v="Decrease"/>
    <s v="Flat"/>
    <s v="-19% to 18%"/>
    <s v="Deficit"/>
    <s v="Out of tolerance Nitrogen surplus is a reserve for maintance cost incurred every 4-5yrs, approximately $50-75K, due in the next year or two. Remaining surplus of $50K will be used to offset Nitrogen price increases due to force majeure as of August 2020."/>
    <m/>
    <m/>
    <n v="-81"/>
    <n v="-50"/>
    <s v="N/A"/>
    <m/>
    <s v="Carla Arechar / Marina Santos"/>
    <n v="0"/>
    <s v="High demand but product price is increasing.  Moving to markup to avoid constant rate revisions. Weakness has been price fluctuations. Physics is buying external and selling back to Chemistry.  Causes outage."/>
    <m/>
    <m/>
    <m/>
    <m/>
    <m/>
    <m/>
  </r>
  <r>
    <n v="14"/>
    <x v="8"/>
    <x v="1"/>
    <s v="# 025"/>
    <x v="34"/>
    <s v="Carla Arechar"/>
    <s v="Carla Arechar"/>
    <d v="2021-07-01T00:00:00"/>
    <d v="2022-06-30T00:00:00"/>
    <d v="2021-07-01T00:00:00"/>
    <d v="2020-07-26T00:00:00"/>
    <x v="390"/>
    <x v="42"/>
    <n v="13.3"/>
    <n v="11.1"/>
    <n v="11.1"/>
    <n v="8.6999999999999993"/>
    <n v="8.6999999999999993"/>
    <n v="8.6999999999999993"/>
    <n v="8.6999999999999993"/>
    <n v="9.14"/>
    <n v="9.59"/>
    <n v="13.4"/>
    <n v="13.4"/>
    <n v="14.07"/>
    <n v="14.77"/>
    <n v="22.6"/>
    <n v="17"/>
    <n v="17.850000000000001"/>
    <n v="18.739999999999998"/>
    <n v="20"/>
    <n v="25"/>
    <n v="26"/>
    <n v="27"/>
    <n v="25"/>
    <n v="0.25"/>
    <n v="5"/>
    <s v="-"/>
    <x v="7"/>
    <s v="COCHM"/>
    <s v="CDCDN"/>
    <x v="9"/>
    <s v="Suzanne Sutton"/>
    <m/>
    <m/>
    <m/>
    <m/>
    <m/>
    <m/>
    <m/>
    <m/>
    <m/>
    <m/>
    <m/>
    <m/>
    <m/>
    <m/>
    <m/>
    <m/>
    <m/>
    <m/>
    <m/>
    <m/>
    <m/>
    <m/>
    <m/>
    <m/>
    <m/>
    <m/>
    <m/>
    <m/>
    <m/>
    <m/>
    <m/>
    <m/>
    <m/>
    <m/>
    <m/>
    <m/>
  </r>
  <r>
    <n v="14"/>
    <x v="8"/>
    <x v="1"/>
    <s v="# 025"/>
    <x v="34"/>
    <s v="Carla Arechar"/>
    <s v="Carla Arechar"/>
    <d v="2021-07-01T00:00:00"/>
    <d v="2022-06-30T00:00:00"/>
    <d v="2021-07-01T00:00:00"/>
    <d v="2021-07-01T00:00:00"/>
    <x v="391"/>
    <x v="42"/>
    <n v="54"/>
    <n v="52"/>
    <n v="52"/>
    <n v="52"/>
    <n v="52"/>
    <n v="52"/>
    <n v="52"/>
    <n v="54.6"/>
    <n v="57.33"/>
    <n v="52"/>
    <n v="52"/>
    <n v="54.6"/>
    <n v="57.33"/>
    <n v="52"/>
    <n v="52"/>
    <n v="54.6"/>
    <n v="57.33"/>
    <n v="52"/>
    <n v="25"/>
    <n v="26"/>
    <n v="27"/>
    <n v="25"/>
    <n v="-0.51923076923076916"/>
    <n v="-27"/>
    <s v="-"/>
    <x v="3"/>
    <s v="COCHM"/>
    <s v="CDCDN"/>
    <x v="9"/>
    <s v="Suzanne Sutton"/>
    <m/>
    <m/>
    <m/>
    <m/>
    <m/>
    <m/>
    <m/>
    <m/>
    <m/>
    <m/>
    <m/>
    <m/>
    <m/>
    <m/>
    <m/>
    <m/>
    <m/>
    <m/>
    <m/>
    <m/>
    <m/>
    <m/>
    <m/>
    <m/>
    <m/>
    <m/>
    <m/>
    <m/>
    <m/>
    <m/>
    <m/>
    <m/>
    <m/>
    <m/>
    <m/>
    <m/>
  </r>
  <r>
    <n v="14"/>
    <x v="8"/>
    <x v="1"/>
    <s v="# 025"/>
    <x v="34"/>
    <s v="Carla Arechar"/>
    <s v="Carla Arechar"/>
    <d v="2021-07-01T00:00:00"/>
    <d v="2022-06-30T00:00:00"/>
    <d v="2021-07-01T00:00:00"/>
    <d v="2020-07-26T00:00:00"/>
    <x v="392"/>
    <x v="43"/>
    <n v="-8.3000000000000007"/>
    <n v="-6.3"/>
    <n v="-6.3"/>
    <n v="-4.7"/>
    <n v="-4.7"/>
    <n v="-4.7"/>
    <n v="-4.7"/>
    <n v="-4.9400000000000004"/>
    <n v="-5.18"/>
    <n v="-6.7"/>
    <n v="-6.7"/>
    <n v="-7.04"/>
    <n v="-7.39"/>
    <n v="-11.3"/>
    <n v="-8.5"/>
    <n v="-8.93"/>
    <n v="-9.3699999999999992"/>
    <n v="-10"/>
    <n v="62"/>
    <n v="65"/>
    <n v="68"/>
    <n v="62"/>
    <n v="-7.2"/>
    <n v="72"/>
    <s v="-"/>
    <x v="3"/>
    <s v="COCHM"/>
    <s v="CDCDN"/>
    <x v="9"/>
    <s v="Suzanne Sutton"/>
    <m/>
    <m/>
    <m/>
    <m/>
    <m/>
    <m/>
    <m/>
    <m/>
    <m/>
    <m/>
    <m/>
    <m/>
    <m/>
    <m/>
    <m/>
    <m/>
    <m/>
    <m/>
    <m/>
    <m/>
    <m/>
    <m/>
    <m/>
    <m/>
    <m/>
    <m/>
    <m/>
    <m/>
    <m/>
    <m/>
    <m/>
    <m/>
    <m/>
    <m/>
    <m/>
    <m/>
  </r>
  <r>
    <n v="14"/>
    <x v="8"/>
    <x v="1"/>
    <s v="# 025"/>
    <x v="34"/>
    <s v="Carla Arechar"/>
    <s v="Carla Arechar"/>
    <d v="2021-07-01T00:00:00"/>
    <d v="2022-06-30T00:00:00"/>
    <d v="2021-07-01T00:00:00"/>
    <d v="2021-07-01T00:00:00"/>
    <x v="393"/>
    <x v="42"/>
    <n v="9.1000000000000004E-3"/>
    <n v="9.1000000000000004E-3"/>
    <n v="9.1000000000000004E-3"/>
    <n v="9.1999999999999998E-3"/>
    <n v="9.1999999999999998E-3"/>
    <n v="9.1999999999999998E-3"/>
    <n v="9.4000000000000004E-3"/>
    <n v="9.9000000000000008E-3"/>
    <n v="1.04E-2"/>
    <n v="9.1000000000000004E-3"/>
    <n v="8.9999999999999993E-3"/>
    <n v="9.4999999999999998E-3"/>
    <n v="9.9000000000000008E-3"/>
    <n v="8.2000000000000007E-3"/>
    <n v="7.9000000000000008E-3"/>
    <n v="8.0000000000000002E-3"/>
    <n v="8.9999999999999993E-3"/>
    <n v="7.9000000000000008E-3"/>
    <n v="59"/>
    <n v="62"/>
    <n v="65"/>
    <n v="59"/>
    <n v="7467.3544303797462"/>
    <n v="58.992100000000001"/>
    <s v="-"/>
    <x v="7"/>
    <s v="COCHM"/>
    <s v="CDCDN"/>
    <x v="9"/>
    <s v="Suzanne Sutton"/>
    <m/>
    <m/>
    <m/>
    <m/>
    <m/>
    <m/>
    <m/>
    <m/>
    <m/>
    <m/>
    <m/>
    <m/>
    <m/>
    <m/>
    <m/>
    <m/>
    <m/>
    <m/>
    <m/>
    <m/>
    <m/>
    <m/>
    <m/>
    <m/>
    <m/>
    <m/>
    <m/>
    <m/>
    <m/>
    <m/>
    <m/>
    <m/>
    <m/>
    <m/>
    <m/>
    <m/>
  </r>
  <r>
    <n v="14"/>
    <x v="8"/>
    <x v="1"/>
    <s v="# 025"/>
    <x v="34"/>
    <s v="Carla Arechar"/>
    <s v="Carla Arechar"/>
    <d v="2021-07-01T00:00:00"/>
    <d v="2022-06-30T00:00:00"/>
    <d v="2021-07-01T00:00:00"/>
    <d v="2021-07-01T00:00:00"/>
    <x v="394"/>
    <x v="42"/>
    <n v="0.35"/>
    <n v="0.35"/>
    <n v="0.35"/>
    <n v="0.41"/>
    <n v="0.41"/>
    <n v="0.41"/>
    <n v="0.45"/>
    <n v="0.47"/>
    <n v="0.5"/>
    <n v="0.35"/>
    <n v="0.43"/>
    <n v="0.45"/>
    <n v="0.47"/>
    <n v="0.38"/>
    <n v="0.37"/>
    <n v="0.39"/>
    <n v="0.41"/>
    <n v="0.37"/>
    <n v="59"/>
    <n v="62"/>
    <n v="65"/>
    <n v="59"/>
    <n v="158.45945945945945"/>
    <n v="58.63"/>
    <s v="-"/>
    <x v="7"/>
    <s v="COCHM"/>
    <s v="CDCDN"/>
    <x v="9"/>
    <s v="Suzanne Sutton"/>
    <m/>
    <m/>
    <m/>
    <m/>
    <m/>
    <m/>
    <m/>
    <m/>
    <m/>
    <m/>
    <m/>
    <m/>
    <m/>
    <m/>
    <m/>
    <m/>
    <m/>
    <m/>
    <m/>
    <m/>
    <m/>
    <m/>
    <m/>
    <m/>
    <m/>
    <m/>
    <m/>
    <m/>
    <m/>
    <m/>
    <m/>
    <m/>
    <m/>
    <m/>
    <m/>
    <m/>
  </r>
  <r>
    <n v="14"/>
    <x v="8"/>
    <x v="1"/>
    <s v="# 025"/>
    <x v="34"/>
    <s v="Carla Arechar"/>
    <s v="Carla Arechar"/>
    <d v="2021-07-01T00:00:00"/>
    <d v="2022-06-30T00:00:00"/>
    <d v="2021-07-01T00:00:00"/>
    <d v="2021-07-01T00:00:00"/>
    <x v="395"/>
    <x v="42"/>
    <n v="0.3"/>
    <n v="0.3"/>
    <n v="0.3"/>
    <n v="0.5"/>
    <n v="0.5"/>
    <n v="0.5"/>
    <n v="0.5"/>
    <n v="0.53"/>
    <n v="0.55000000000000004"/>
    <n v="0.3"/>
    <n v="0.47"/>
    <n v="0.49"/>
    <n v="0.52"/>
    <n v="0.42"/>
    <n v="0.4"/>
    <n v="0.42"/>
    <n v="0.44"/>
    <n v="0.4"/>
    <n v="59"/>
    <n v="62"/>
    <n v="65"/>
    <n v="59"/>
    <n v="146.5"/>
    <n v="58.6"/>
    <s v="-"/>
    <x v="7"/>
    <s v="COCHM"/>
    <s v="CDCDN"/>
    <x v="9"/>
    <s v="Suzanne Sutton"/>
    <m/>
    <m/>
    <m/>
    <m/>
    <m/>
    <m/>
    <m/>
    <m/>
    <m/>
    <m/>
    <m/>
    <m/>
    <m/>
    <m/>
    <m/>
    <m/>
    <m/>
    <m/>
    <m/>
    <m/>
    <m/>
    <m/>
    <m/>
    <m/>
    <m/>
    <m/>
    <m/>
    <m/>
    <m/>
    <m/>
    <m/>
    <m/>
    <m/>
    <m/>
    <m/>
    <m/>
  </r>
  <r>
    <n v="15"/>
    <x v="8"/>
    <x v="0"/>
    <s v="# 025"/>
    <x v="35"/>
    <s v="Carla Arechar"/>
    <s v="Carla Arechar"/>
    <m/>
    <m/>
    <m/>
    <m/>
    <x v="0"/>
    <x v="0"/>
    <m/>
    <m/>
    <m/>
    <m/>
    <m/>
    <m/>
    <m/>
    <m/>
    <m/>
    <m/>
    <m/>
    <m/>
    <m/>
    <m/>
    <m/>
    <m/>
    <m/>
    <m/>
    <n v="0"/>
    <n v="0"/>
    <n v="0"/>
    <n v="0"/>
    <m/>
    <m/>
    <m/>
    <x v="0"/>
    <m/>
    <m/>
    <x v="0"/>
    <m/>
    <m/>
    <m/>
    <m/>
    <n v="2"/>
    <s v="-"/>
    <n v="0"/>
    <s v="N/A"/>
    <s v="No external customers"/>
    <n v="106"/>
    <n v="106"/>
    <n v="0.88"/>
    <n v="0"/>
    <s v="Low"/>
    <n v="0"/>
    <s v="Yes"/>
    <s v="Flat"/>
    <s v="Below 5% increase"/>
    <s v="Flat"/>
    <s v="0% and 6%"/>
    <s v="Balanced"/>
    <s v="Staff effort has been increased to 100% from 75%. The surplus from prior years helped keep the rate low in the past. We don't expect a surplus in FY21."/>
    <m/>
    <m/>
    <n v="-25"/>
    <n v="0"/>
    <s v="N/A"/>
    <m/>
    <s v="Carla Arechar / Marina Santos"/>
    <n v="0"/>
    <s v="Increasing dir sal to 100%.  Volumes decreased in FY21 but expectation is for increased volumes in FY22."/>
    <m/>
    <m/>
    <m/>
    <m/>
    <m/>
    <m/>
  </r>
  <r>
    <n v="15"/>
    <x v="8"/>
    <x v="1"/>
    <s v="# 025"/>
    <x v="35"/>
    <s v="Carla Arechar"/>
    <s v="Carla Arechar"/>
    <m/>
    <m/>
    <m/>
    <m/>
    <x v="396"/>
    <x v="3"/>
    <m/>
    <s v="27%"/>
    <n v="27"/>
    <n v="31.5"/>
    <n v="31.5"/>
    <n v="31.5"/>
    <n v="32"/>
    <n v="34"/>
    <n v="34"/>
    <n v="27"/>
    <n v="32"/>
    <n v="34"/>
    <n v="34"/>
    <n v="32"/>
    <n v="32"/>
    <n v="34"/>
    <n v="36"/>
    <n v="32"/>
    <n v="34"/>
    <n v="36"/>
    <n v="38"/>
    <n v="34"/>
    <n v="6.25E-2"/>
    <n v="2"/>
    <s v="-"/>
    <x v="6"/>
    <s v="COCHM"/>
    <s v="CDCDN"/>
    <x v="9"/>
    <s v="Suzanne Sutton"/>
    <m/>
    <m/>
    <m/>
    <m/>
    <m/>
    <m/>
    <m/>
    <m/>
    <m/>
    <m/>
    <m/>
    <m/>
    <m/>
    <m/>
    <m/>
    <m/>
    <m/>
    <m/>
    <m/>
    <m/>
    <m/>
    <m/>
    <m/>
    <m/>
    <m/>
    <m/>
    <m/>
    <m/>
    <m/>
    <m/>
    <m/>
    <m/>
    <m/>
    <m/>
    <m/>
    <m/>
  </r>
  <r>
    <n v="15"/>
    <x v="8"/>
    <x v="1"/>
    <s v="# 025"/>
    <x v="35"/>
    <s v="Carla Arechar"/>
    <s v="Carla Arechar"/>
    <m/>
    <m/>
    <m/>
    <m/>
    <x v="397"/>
    <x v="44"/>
    <m/>
    <m/>
    <m/>
    <m/>
    <m/>
    <m/>
    <m/>
    <m/>
    <m/>
    <m/>
    <m/>
    <m/>
    <m/>
    <n v="0.75"/>
    <m/>
    <m/>
    <m/>
    <n v="0.75"/>
    <n v="0.75"/>
    <n v="0.79"/>
    <n v="0.83"/>
    <n v="0.75"/>
    <n v="0"/>
    <n v="0"/>
    <s v="-"/>
    <x v="2"/>
    <s v="COCHM"/>
    <s v="CDCDN"/>
    <x v="9"/>
    <s v="Suzanne Sutton"/>
    <m/>
    <m/>
    <m/>
    <m/>
    <m/>
    <m/>
    <m/>
    <m/>
    <m/>
    <m/>
    <m/>
    <m/>
    <m/>
    <m/>
    <m/>
    <m/>
    <m/>
    <m/>
    <m/>
    <m/>
    <m/>
    <m/>
    <m/>
    <m/>
    <m/>
    <m/>
    <m/>
    <m/>
    <m/>
    <m/>
    <m/>
    <m/>
    <m/>
    <m/>
    <m/>
    <m/>
  </r>
  <r>
    <n v="93"/>
    <x v="7"/>
    <x v="0"/>
    <s v="# 026"/>
    <x v="36"/>
    <s v="Indu Tandon"/>
    <s v="Airdri Stoddart"/>
    <m/>
    <m/>
    <m/>
    <m/>
    <x v="0"/>
    <x v="0"/>
    <m/>
    <m/>
    <m/>
    <m/>
    <m/>
    <m/>
    <m/>
    <m/>
    <m/>
    <m/>
    <m/>
    <m/>
    <m/>
    <m/>
    <m/>
    <m/>
    <m/>
    <m/>
    <m/>
    <m/>
    <m/>
    <n v="0"/>
    <m/>
    <m/>
    <m/>
    <x v="0"/>
    <m/>
    <m/>
    <x v="0"/>
    <m/>
    <m/>
    <m/>
    <m/>
    <n v="67"/>
    <n v="0.59"/>
    <n v="1.5"/>
    <s v="N/A"/>
    <s v="n/a"/>
    <n v="600"/>
    <n v="600"/>
    <n v="2E-3"/>
    <n v="0"/>
    <s v="Low"/>
    <n v="0"/>
    <s v="No Federal"/>
    <s v="Increase"/>
    <s v="Below 5% increase"/>
    <s v="Flat"/>
    <s v="-50% to 77%"/>
    <s v="Surplus"/>
    <s v="Most all of our labor rates are impacted by future pay increased for our represented staff and planned stipend for non-represented staff.  Our Student Assistant rate has not been used for the past several years and is now calculated with current data."/>
    <s v="decrease"/>
    <s v="no change"/>
    <n v="-79"/>
    <n v="100"/>
    <s v="N/A"/>
    <m/>
    <s v="Indu Tandon, Airdri Stoddard, Jon Schainker, Owen McGrath"/>
    <s v="5/10 - 1:00 - 2:00 pm"/>
    <s v="Continuing to support campus but shutdown has severely impacted activity. Looking forward to campus decisions about in-person events which will restore stability. Fund includes classroom technology funding from Capital Projects which is not recharge."/>
    <s v="Classroom refresh services pass through with Cap Proj. and $1.2M Fund Balance credit in Sep20."/>
    <m/>
    <m/>
    <m/>
    <m/>
    <m/>
  </r>
  <r>
    <n v="93"/>
    <x v="7"/>
    <x v="1"/>
    <s v="# 026"/>
    <x v="36"/>
    <s v="Indu Tandon"/>
    <s v="Airdri Stoddart"/>
    <d v="2021-07-01T00:00:00"/>
    <d v="2022-06-30T00:00:00"/>
    <d v="2021-07-01T00:00:00"/>
    <d v="2021-07-01T00:00:00"/>
    <x v="398"/>
    <x v="1"/>
    <n v="120"/>
    <n v="120"/>
    <n v="120"/>
    <n v="104"/>
    <n v="104"/>
    <n v="104"/>
    <n v="190"/>
    <n v="196"/>
    <n v="202"/>
    <n v="106"/>
    <n v="103"/>
    <n v="105"/>
    <n v="108"/>
    <n v="103"/>
    <n v="104"/>
    <n v="105"/>
    <n v="106"/>
    <n v="104"/>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399"/>
    <x v="1"/>
    <n v="85"/>
    <n v="85"/>
    <n v="85"/>
    <n v="92"/>
    <n v="92"/>
    <n v="92"/>
    <n v="120"/>
    <n v="124"/>
    <n v="128"/>
    <n v="92"/>
    <n v="96"/>
    <n v="100"/>
    <n v="104"/>
    <n v="96"/>
    <n v="97"/>
    <n v="98"/>
    <n v="99"/>
    <n v="97"/>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00"/>
    <x v="1"/>
    <n v="22"/>
    <n v="22"/>
    <n v="22"/>
    <n v="22"/>
    <n v="22"/>
    <n v="22"/>
    <n v="22"/>
    <n v="23"/>
    <n v="24"/>
    <n v="22"/>
    <n v="22"/>
    <n v="23"/>
    <n v="24"/>
    <n v="22"/>
    <n v="22"/>
    <n v="23"/>
    <n v="24"/>
    <n v="22"/>
    <n v="39"/>
    <n v="40.17"/>
    <n v="41.34"/>
    <n v="39"/>
    <n v="0.77272727272727271"/>
    <n v="17"/>
    <s v="-"/>
    <x v="7"/>
    <s v="VPAPF"/>
    <s v="URMED"/>
    <x v="8"/>
    <s v="Indu Tandon"/>
    <m/>
    <m/>
    <m/>
    <m/>
    <m/>
    <m/>
    <m/>
    <m/>
    <m/>
    <m/>
    <m/>
    <m/>
    <m/>
    <m/>
    <m/>
    <m/>
    <m/>
    <m/>
    <m/>
    <m/>
    <m/>
    <m/>
    <m/>
    <m/>
    <m/>
    <m/>
    <m/>
    <m/>
    <m/>
    <m/>
    <m/>
    <m/>
    <m/>
    <m/>
    <m/>
    <m/>
  </r>
  <r>
    <n v="93"/>
    <x v="7"/>
    <x v="1"/>
    <s v="# 026"/>
    <x v="36"/>
    <s v="Indu Tandon"/>
    <s v="Airdri Stoddart"/>
    <d v="2021-07-01T00:00:00"/>
    <d v="2022-06-30T00:00:00"/>
    <d v="2021-07-01T00:00:00"/>
    <d v="2021-07-01T00:00:00"/>
    <x v="401"/>
    <x v="1"/>
    <n v="70"/>
    <n v="78"/>
    <n v="78"/>
    <n v="80"/>
    <n v="80"/>
    <n v="80"/>
    <n v="80"/>
    <n v="82"/>
    <n v="84"/>
    <n v="78"/>
    <n v="82"/>
    <n v="84"/>
    <n v="87"/>
    <n v="82"/>
    <n v="82"/>
    <n v="83"/>
    <n v="84"/>
    <n v="82"/>
    <n v="89"/>
    <n v="91.67"/>
    <n v="94.34"/>
    <n v="89"/>
    <n v="8.5365853658536661E-2"/>
    <n v="7"/>
    <s v="-"/>
    <x v="7"/>
    <s v="VPAPF"/>
    <s v="URMED"/>
    <x v="8"/>
    <s v="Indu Tandon"/>
    <m/>
    <m/>
    <m/>
    <m/>
    <m/>
    <m/>
    <m/>
    <m/>
    <m/>
    <m/>
    <m/>
    <m/>
    <m/>
    <m/>
    <m/>
    <m/>
    <m/>
    <m/>
    <m/>
    <m/>
    <m/>
    <m/>
    <m/>
    <m/>
    <m/>
    <m/>
    <m/>
    <m/>
    <m/>
    <m/>
    <m/>
    <m/>
    <m/>
    <m/>
    <m/>
    <m/>
  </r>
  <r>
    <n v="93"/>
    <x v="7"/>
    <x v="1"/>
    <s v="# 026"/>
    <x v="36"/>
    <s v="Indu Tandon"/>
    <s v="Airdri Stoddart"/>
    <d v="2021-07-01T00:00:00"/>
    <d v="2022-06-30T00:00:00"/>
    <d v="2021-07-01T00:00:00"/>
    <d v="2021-07-01T00:00:00"/>
    <x v="402"/>
    <x v="1"/>
    <n v="89"/>
    <n v="99"/>
    <n v="99"/>
    <n v="101"/>
    <n v="101"/>
    <n v="101"/>
    <n v="101"/>
    <n v="104"/>
    <n v="107"/>
    <n v="99"/>
    <n v="104"/>
    <n v="107"/>
    <n v="110"/>
    <n v="104"/>
    <n v="103"/>
    <n v="104"/>
    <n v="105"/>
    <n v="103"/>
    <n v="108"/>
    <n v="111.24"/>
    <n v="114.48"/>
    <n v="108"/>
    <n v="4.8543689320388328E-2"/>
    <n v="5"/>
    <s v="-"/>
    <x v="1"/>
    <s v="VPAPF"/>
    <s v="URMED"/>
    <x v="8"/>
    <s v="Indu Tandon"/>
    <m/>
    <m/>
    <m/>
    <m/>
    <m/>
    <m/>
    <m/>
    <m/>
    <m/>
    <m/>
    <m/>
    <m/>
    <m/>
    <m/>
    <m/>
    <m/>
    <m/>
    <m/>
    <m/>
    <m/>
    <m/>
    <m/>
    <m/>
    <m/>
    <m/>
    <m/>
    <m/>
    <m/>
    <m/>
    <m/>
    <m/>
    <m/>
    <m/>
    <m/>
    <m/>
    <m/>
  </r>
  <r>
    <n v="93"/>
    <x v="7"/>
    <x v="1"/>
    <s v="# 026"/>
    <x v="36"/>
    <s v="Indu Tandon"/>
    <s v="Airdri Stoddart"/>
    <d v="2021-07-01T00:00:00"/>
    <d v="2022-06-30T00:00:00"/>
    <d v="2021-07-01T00:00:00"/>
    <d v="2021-07-01T00:00:00"/>
    <x v="403"/>
    <x v="1"/>
    <n v="86"/>
    <n v="92"/>
    <n v="92"/>
    <n v="98"/>
    <n v="98"/>
    <n v="98"/>
    <n v="100"/>
    <n v="103"/>
    <n v="106"/>
    <n v="92"/>
    <n v="103"/>
    <n v="106"/>
    <n v="109"/>
    <n v="103"/>
    <n v="102"/>
    <n v="103"/>
    <n v="104"/>
    <n v="102"/>
    <n v="108"/>
    <n v="111.24"/>
    <n v="114.48"/>
    <n v="108"/>
    <n v="5.8823529411764719E-2"/>
    <n v="6"/>
    <s v="-"/>
    <x v="6"/>
    <s v="VPAPF"/>
    <s v="URMED"/>
    <x v="8"/>
    <s v="Indu Tandon"/>
    <m/>
    <m/>
    <m/>
    <m/>
    <m/>
    <m/>
    <m/>
    <m/>
    <m/>
    <m/>
    <m/>
    <m/>
    <m/>
    <m/>
    <m/>
    <m/>
    <m/>
    <m/>
    <m/>
    <m/>
    <m/>
    <m/>
    <m/>
    <m/>
    <m/>
    <m/>
    <m/>
    <m/>
    <m/>
    <m/>
    <m/>
    <m/>
    <m/>
    <m/>
    <m/>
    <m/>
  </r>
  <r>
    <n v="93"/>
    <x v="7"/>
    <x v="1"/>
    <s v="# 026"/>
    <x v="36"/>
    <s v="Indu Tandon"/>
    <s v="Airdri Stoddart"/>
    <d v="2021-07-01T00:00:00"/>
    <d v="2022-06-30T00:00:00"/>
    <d v="2021-07-01T00:00:00"/>
    <d v="2021-07-01T00:00:00"/>
    <x v="404"/>
    <x v="1"/>
    <n v="116"/>
    <n v="118"/>
    <n v="118"/>
    <n v="120"/>
    <n v="120"/>
    <n v="120"/>
    <n v="110"/>
    <n v="113"/>
    <n v="116"/>
    <n v="118"/>
    <n v="112"/>
    <n v="114"/>
    <n v="116"/>
    <n v="112"/>
    <n v="112"/>
    <n v="113"/>
    <n v="114"/>
    <n v="112"/>
    <n v="117"/>
    <n v="120.51"/>
    <n v="124.02"/>
    <n v="117"/>
    <n v="4.4642857142857206E-2"/>
    <n v="5"/>
    <s v="-"/>
    <x v="1"/>
    <s v="VPAPF"/>
    <s v="URMED"/>
    <x v="8"/>
    <s v="Indu Tandon"/>
    <m/>
    <m/>
    <m/>
    <m/>
    <m/>
    <m/>
    <m/>
    <m/>
    <m/>
    <m/>
    <m/>
    <m/>
    <m/>
    <m/>
    <m/>
    <m/>
    <m/>
    <m/>
    <m/>
    <m/>
    <m/>
    <m/>
    <m/>
    <m/>
    <m/>
    <m/>
    <m/>
    <m/>
    <m/>
    <m/>
    <m/>
    <m/>
    <m/>
    <m/>
    <m/>
    <m/>
  </r>
  <r>
    <n v="93"/>
    <x v="7"/>
    <x v="1"/>
    <s v="# 026"/>
    <x v="36"/>
    <s v="Indu Tandon"/>
    <s v="Airdri Stoddart"/>
    <d v="2021-07-01T00:00:00"/>
    <d v="2022-06-30T00:00:00"/>
    <d v="2021-07-01T00:00:00"/>
    <d v="2021-07-01T00:00:00"/>
    <x v="405"/>
    <x v="11"/>
    <n v="20"/>
    <n v="20"/>
    <n v="20"/>
    <n v="20"/>
    <n v="20"/>
    <n v="20"/>
    <n v="20"/>
    <n v="21"/>
    <n v="22"/>
    <n v="20"/>
    <n v="20"/>
    <n v="21"/>
    <n v="22"/>
    <n v="20"/>
    <n v="20"/>
    <n v="21"/>
    <n v="22"/>
    <n v="20"/>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06"/>
    <x v="11"/>
    <n v="25"/>
    <n v="25"/>
    <n v="25"/>
    <n v="25"/>
    <n v="25"/>
    <n v="25"/>
    <n v="40"/>
    <n v="41"/>
    <n v="42"/>
    <n v="25"/>
    <n v="40"/>
    <n v="41"/>
    <n v="42"/>
    <n v="40"/>
    <n v="40"/>
    <n v="41"/>
    <n v="42"/>
    <n v="40"/>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07"/>
    <x v="11"/>
    <n v="30"/>
    <n v="30"/>
    <n v="30"/>
    <n v="30"/>
    <n v="30"/>
    <n v="30"/>
    <n v="30"/>
    <n v="31"/>
    <n v="32"/>
    <n v="30"/>
    <n v="30"/>
    <n v="31"/>
    <n v="32"/>
    <n v="30"/>
    <n v="30"/>
    <n v="31"/>
    <n v="32"/>
    <n v="30"/>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08"/>
    <x v="11"/>
    <n v="10"/>
    <n v="10"/>
    <n v="10"/>
    <n v="10"/>
    <n v="10"/>
    <n v="10"/>
    <n v="10"/>
    <n v="10"/>
    <n v="10"/>
    <n v="10"/>
    <n v="10"/>
    <n v="10"/>
    <n v="10"/>
    <n v="10"/>
    <n v="10"/>
    <n v="10"/>
    <n v="10"/>
    <n v="10"/>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09"/>
    <x v="14"/>
    <s v="25/day"/>
    <s v="25/day"/>
    <n v="25"/>
    <n v="25"/>
    <n v="25"/>
    <n v="25"/>
    <n v="25"/>
    <n v="26"/>
    <n v="27"/>
    <s v="25/day"/>
    <n v="25"/>
    <n v="26"/>
    <n v="27"/>
    <n v="25"/>
    <n v="25"/>
    <n v="26"/>
    <n v="27"/>
    <n v="25"/>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10"/>
    <x v="11"/>
    <n v="10"/>
    <n v="10"/>
    <n v="10"/>
    <n v="10"/>
    <n v="10"/>
    <n v="10"/>
    <n v="10"/>
    <n v="10"/>
    <n v="10"/>
    <n v="10"/>
    <n v="10"/>
    <n v="10"/>
    <n v="10"/>
    <n v="10"/>
    <n v="10"/>
    <n v="10"/>
    <n v="10"/>
    <n v="10"/>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11"/>
    <x v="45"/>
    <n v="25"/>
    <n v="25"/>
    <n v="25"/>
    <n v="25"/>
    <n v="25"/>
    <n v="25"/>
    <n v="25"/>
    <n v="26"/>
    <n v="27"/>
    <n v="25"/>
    <n v="25"/>
    <n v="26"/>
    <n v="27"/>
    <n v="25"/>
    <n v="25"/>
    <n v="26"/>
    <n v="27"/>
    <n v="25"/>
    <n v="25"/>
    <n v="25.75"/>
    <n v="26.5"/>
    <n v="25"/>
    <n v="0"/>
    <n v="0"/>
    <s v="-"/>
    <x v="2"/>
    <s v="VPAPF"/>
    <s v="URMED"/>
    <x v="8"/>
    <s v="Indu Tandon"/>
    <m/>
    <m/>
    <m/>
    <m/>
    <m/>
    <m/>
    <m/>
    <m/>
    <m/>
    <m/>
    <m/>
    <m/>
    <m/>
    <m/>
    <m/>
    <m/>
    <m/>
    <m/>
    <m/>
    <m/>
    <m/>
    <m/>
    <m/>
    <m/>
    <m/>
    <m/>
    <m/>
    <m/>
    <m/>
    <m/>
    <m/>
    <m/>
    <m/>
    <m/>
    <m/>
    <m/>
  </r>
  <r>
    <n v="93"/>
    <x v="7"/>
    <x v="1"/>
    <s v="# 026"/>
    <x v="36"/>
    <s v="Indu Tandon"/>
    <s v="Airdri Stoddart"/>
    <d v="2021-07-01T00:00:00"/>
    <d v="2022-06-30T00:00:00"/>
    <d v="2021-07-01T00:00:00"/>
    <d v="2021-07-01T00:00:00"/>
    <x v="412"/>
    <x v="46"/>
    <n v="40"/>
    <n v="40"/>
    <n v="40"/>
    <n v="40"/>
    <n v="40"/>
    <n v="40"/>
    <n v="40"/>
    <n v="41"/>
    <n v="42"/>
    <n v="40"/>
    <n v="40"/>
    <n v="41"/>
    <n v="42"/>
    <n v="40"/>
    <n v="40"/>
    <n v="41"/>
    <n v="42"/>
    <n v="40"/>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13"/>
    <x v="14"/>
    <n v="75"/>
    <n v="75"/>
    <n v="75"/>
    <n v="75"/>
    <n v="75"/>
    <n v="75"/>
    <n v="75"/>
    <n v="77"/>
    <n v="79"/>
    <n v="75"/>
    <n v="75"/>
    <n v="77"/>
    <n v="79"/>
    <n v="75"/>
    <n v="75"/>
    <n v="77"/>
    <n v="79"/>
    <n v="75"/>
    <n v="40"/>
    <n v="41.2"/>
    <n v="42.4"/>
    <n v="40"/>
    <n v="-0.46666666666666667"/>
    <n v="-35"/>
    <s v="-"/>
    <x v="3"/>
    <s v="VPAPF"/>
    <s v="URMED"/>
    <x v="8"/>
    <s v="Indu Tandon"/>
    <m/>
    <m/>
    <m/>
    <m/>
    <m/>
    <m/>
    <m/>
    <m/>
    <m/>
    <m/>
    <m/>
    <m/>
    <m/>
    <m/>
    <m/>
    <m/>
    <m/>
    <m/>
    <m/>
    <m/>
    <m/>
    <m/>
    <m/>
    <m/>
    <m/>
    <m/>
    <m/>
    <m/>
    <m/>
    <m/>
    <m/>
    <m/>
    <m/>
    <m/>
    <m/>
    <m/>
  </r>
  <r>
    <n v="93"/>
    <x v="7"/>
    <x v="1"/>
    <s v="# 026"/>
    <x v="36"/>
    <s v="Indu Tandon"/>
    <s v="Airdri Stoddart"/>
    <d v="2021-07-01T00:00:00"/>
    <d v="2022-06-30T00:00:00"/>
    <d v="2021-07-01T00:00:00"/>
    <d v="2021-07-01T00:00:00"/>
    <x v="414"/>
    <x v="14"/>
    <n v="40"/>
    <n v="40"/>
    <n v="40"/>
    <n v="40"/>
    <n v="40"/>
    <n v="40"/>
    <n v="40"/>
    <n v="41"/>
    <n v="42"/>
    <n v="40"/>
    <n v="40"/>
    <n v="41"/>
    <n v="42"/>
    <n v="40"/>
    <n v="40"/>
    <n v="41"/>
    <n v="42"/>
    <n v="40"/>
    <n v="40"/>
    <n v="41.2"/>
    <n v="42.4"/>
    <n v="40"/>
    <n v="0"/>
    <n v="0"/>
    <s v="-"/>
    <x v="2"/>
    <s v="VPAPF"/>
    <s v="URMED"/>
    <x v="8"/>
    <s v="Indu Tandon"/>
    <m/>
    <m/>
    <m/>
    <m/>
    <m/>
    <m/>
    <m/>
    <m/>
    <m/>
    <m/>
    <m/>
    <m/>
    <m/>
    <m/>
    <m/>
    <m/>
    <m/>
    <m/>
    <m/>
    <m/>
    <m/>
    <m/>
    <m/>
    <m/>
    <m/>
    <m/>
    <m/>
    <m/>
    <m/>
    <m/>
    <m/>
    <m/>
    <m/>
    <m/>
    <m/>
    <m/>
  </r>
  <r>
    <n v="93"/>
    <x v="7"/>
    <x v="1"/>
    <s v="# 026"/>
    <x v="36"/>
    <s v="Indu Tandon"/>
    <s v="Airdri Stoddart"/>
    <d v="2021-07-01T00:00:00"/>
    <d v="2022-06-30T00:00:00"/>
    <d v="2021-07-01T00:00:00"/>
    <d v="2021-07-01T00:00:00"/>
    <x v="415"/>
    <x v="11"/>
    <n v="25"/>
    <n v="25"/>
    <n v="25"/>
    <n v="25"/>
    <n v="25"/>
    <n v="25"/>
    <n v="25"/>
    <n v="26"/>
    <n v="27"/>
    <n v="25"/>
    <n v="25"/>
    <n v="26"/>
    <n v="27"/>
    <n v="25"/>
    <n v="25"/>
    <n v="26"/>
    <n v="27"/>
    <n v="25"/>
    <n v="25"/>
    <n v="25.75"/>
    <n v="26.5"/>
    <n v="25"/>
    <n v="0"/>
    <n v="0"/>
    <s v="-"/>
    <x v="2"/>
    <s v="VPAPF"/>
    <s v="URMED"/>
    <x v="8"/>
    <s v="Indu Tandon"/>
    <m/>
    <m/>
    <m/>
    <m/>
    <m/>
    <m/>
    <m/>
    <m/>
    <m/>
    <m/>
    <m/>
    <m/>
    <m/>
    <m/>
    <m/>
    <m/>
    <m/>
    <m/>
    <m/>
    <m/>
    <m/>
    <m/>
    <m/>
    <m/>
    <m/>
    <m/>
    <m/>
    <m/>
    <m/>
    <m/>
    <m/>
    <m/>
    <m/>
    <m/>
    <m/>
    <m/>
  </r>
  <r>
    <n v="93"/>
    <x v="7"/>
    <x v="1"/>
    <s v="# 026"/>
    <x v="36"/>
    <s v="Indu Tandon"/>
    <s v="Airdri Stoddart"/>
    <d v="2021-07-01T00:00:00"/>
    <d v="2022-06-30T00:00:00"/>
    <d v="2021-07-01T00:00:00"/>
    <d v="2021-07-01T00:00:00"/>
    <x v="416"/>
    <x v="14"/>
    <n v="45"/>
    <n v="45"/>
    <n v="45"/>
    <n v="45"/>
    <n v="45"/>
    <n v="45"/>
    <n v="45"/>
    <n v="46"/>
    <n v="47"/>
    <n v="45"/>
    <n v="45"/>
    <n v="46"/>
    <n v="47"/>
    <n v="45"/>
    <n v="45"/>
    <n v="46"/>
    <n v="47"/>
    <n v="45"/>
    <n v="25"/>
    <n v="25.75"/>
    <n v="26.5"/>
    <n v="25"/>
    <n v="-0.44444444444444442"/>
    <n v="-20"/>
    <s v="-"/>
    <x v="3"/>
    <s v="VPAPF"/>
    <s v="URMED"/>
    <x v="8"/>
    <s v="Indu Tandon"/>
    <m/>
    <m/>
    <m/>
    <m/>
    <m/>
    <m/>
    <m/>
    <m/>
    <m/>
    <m/>
    <m/>
    <m/>
    <m/>
    <m/>
    <m/>
    <m/>
    <m/>
    <m/>
    <m/>
    <m/>
    <m/>
    <m/>
    <m/>
    <m/>
    <m/>
    <m/>
    <m/>
    <m/>
    <m/>
    <m/>
    <m/>
    <m/>
    <m/>
    <m/>
    <m/>
    <m/>
  </r>
  <r>
    <n v="93"/>
    <x v="7"/>
    <x v="1"/>
    <s v="# 026"/>
    <x v="36"/>
    <s v="Indu Tandon"/>
    <s v="Airdri Stoddart"/>
    <d v="2021-07-01T00:00:00"/>
    <d v="2022-06-30T00:00:00"/>
    <d v="2021-07-01T00:00:00"/>
    <d v="2021-07-01T00:00:00"/>
    <x v="417"/>
    <x v="46"/>
    <n v="15"/>
    <n v="15"/>
    <n v="15"/>
    <n v="15"/>
    <n v="15"/>
    <n v="15"/>
    <n v="15"/>
    <n v="15"/>
    <n v="15"/>
    <n v="15"/>
    <n v="15"/>
    <n v="15"/>
    <n v="15"/>
    <n v="15"/>
    <n v="15"/>
    <n v="15"/>
    <n v="15"/>
    <n v="15"/>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18"/>
    <x v="14"/>
    <n v="25"/>
    <n v="25"/>
    <n v="25"/>
    <n v="25"/>
    <n v="25"/>
    <n v="25"/>
    <n v="25"/>
    <n v="26"/>
    <n v="27"/>
    <n v="25"/>
    <n v="25"/>
    <n v="26"/>
    <n v="27"/>
    <n v="25"/>
    <n v="25"/>
    <n v="26"/>
    <n v="27"/>
    <n v="25"/>
    <n v="25"/>
    <n v="25.75"/>
    <n v="26.5"/>
    <n v="25"/>
    <n v="0"/>
    <n v="0"/>
    <s v="-"/>
    <x v="2"/>
    <s v="VPAPF"/>
    <s v="URMED"/>
    <x v="8"/>
    <s v="Indu Tandon"/>
    <m/>
    <m/>
    <m/>
    <m/>
    <m/>
    <m/>
    <m/>
    <m/>
    <m/>
    <m/>
    <m/>
    <m/>
    <m/>
    <m/>
    <m/>
    <m/>
    <m/>
    <m/>
    <m/>
    <m/>
    <m/>
    <m/>
    <m/>
    <m/>
    <m/>
    <m/>
    <m/>
    <m/>
    <m/>
    <m/>
    <m/>
    <m/>
    <m/>
    <m/>
    <m/>
    <m/>
  </r>
  <r>
    <n v="93"/>
    <x v="7"/>
    <x v="1"/>
    <s v="# 026"/>
    <x v="36"/>
    <s v="Indu Tandon"/>
    <s v="Airdri Stoddart"/>
    <d v="2021-07-01T00:00:00"/>
    <d v="2022-06-30T00:00:00"/>
    <d v="2021-07-01T00:00:00"/>
    <d v="2021-07-01T00:00:00"/>
    <x v="419"/>
    <x v="46"/>
    <n v="25"/>
    <n v="25"/>
    <n v="25"/>
    <n v="25"/>
    <n v="25"/>
    <n v="25"/>
    <n v="25"/>
    <n v="26"/>
    <n v="27"/>
    <n v="25"/>
    <n v="25"/>
    <n v="26"/>
    <n v="27"/>
    <n v="25"/>
    <n v="25"/>
    <n v="26"/>
    <n v="27"/>
    <n v="25"/>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20"/>
    <x v="14"/>
    <n v="50"/>
    <n v="50"/>
    <n v="50"/>
    <n v="50"/>
    <n v="50"/>
    <n v="50"/>
    <n v="50"/>
    <n v="52"/>
    <n v="54"/>
    <n v="50"/>
    <n v="50"/>
    <n v="52"/>
    <n v="54"/>
    <n v="50"/>
    <n v="50"/>
    <n v="52"/>
    <n v="54"/>
    <n v="50"/>
    <n v="50"/>
    <n v="51.5"/>
    <n v="53"/>
    <n v="50"/>
    <n v="0"/>
    <n v="0"/>
    <s v="-"/>
    <x v="2"/>
    <s v="VPAPF"/>
    <s v="URMED"/>
    <x v="8"/>
    <s v="Indu Tandon"/>
    <m/>
    <m/>
    <m/>
    <m/>
    <m/>
    <m/>
    <m/>
    <m/>
    <m/>
    <m/>
    <m/>
    <m/>
    <m/>
    <m/>
    <m/>
    <m/>
    <m/>
    <m/>
    <m/>
    <m/>
    <m/>
    <m/>
    <m/>
    <m/>
    <m/>
    <m/>
    <m/>
    <m/>
    <m/>
    <m/>
    <m/>
    <m/>
    <m/>
    <m/>
    <m/>
    <m/>
  </r>
  <r>
    <n v="93"/>
    <x v="7"/>
    <x v="1"/>
    <s v="# 026"/>
    <x v="36"/>
    <s v="Indu Tandon"/>
    <s v="Airdri Stoddart"/>
    <d v="2021-07-01T00:00:00"/>
    <d v="2022-06-30T00:00:00"/>
    <d v="2021-07-01T00:00:00"/>
    <d v="2021-07-01T00:00:00"/>
    <x v="421"/>
    <x v="46"/>
    <n v="25"/>
    <n v="25"/>
    <n v="25"/>
    <n v="25"/>
    <n v="25"/>
    <n v="25"/>
    <n v="25"/>
    <n v="26"/>
    <n v="27"/>
    <n v="25"/>
    <n v="25"/>
    <n v="26"/>
    <n v="27"/>
    <n v="25"/>
    <n v="25"/>
    <n v="26"/>
    <n v="27"/>
    <n v="25"/>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22"/>
    <x v="14"/>
    <n v="50"/>
    <n v="50"/>
    <n v="50"/>
    <n v="50"/>
    <n v="50"/>
    <n v="50"/>
    <n v="50"/>
    <n v="52"/>
    <n v="54"/>
    <n v="50"/>
    <n v="50"/>
    <n v="52"/>
    <n v="54"/>
    <n v="50"/>
    <n v="50"/>
    <n v="52"/>
    <n v="54"/>
    <n v="50"/>
    <n v="50"/>
    <n v="51.5"/>
    <n v="53"/>
    <n v="50"/>
    <n v="0"/>
    <n v="0"/>
    <s v="-"/>
    <x v="2"/>
    <s v="VPAPF"/>
    <s v="URMED"/>
    <x v="8"/>
    <s v="Indu Tandon"/>
    <m/>
    <m/>
    <m/>
    <m/>
    <m/>
    <m/>
    <m/>
    <m/>
    <m/>
    <m/>
    <m/>
    <m/>
    <m/>
    <m/>
    <m/>
    <m/>
    <m/>
    <m/>
    <m/>
    <m/>
    <m/>
    <m/>
    <m/>
    <m/>
    <m/>
    <m/>
    <m/>
    <m/>
    <m/>
    <m/>
    <m/>
    <m/>
    <m/>
    <m/>
    <m/>
    <m/>
  </r>
  <r>
    <n v="93"/>
    <x v="7"/>
    <x v="1"/>
    <s v="# 026"/>
    <x v="36"/>
    <s v="Indu Tandon"/>
    <s v="Airdri Stoddart"/>
    <d v="2021-07-01T00:00:00"/>
    <d v="2022-06-30T00:00:00"/>
    <d v="2021-07-01T00:00:00"/>
    <d v="2021-07-01T00:00:00"/>
    <x v="423"/>
    <x v="46"/>
    <m/>
    <m/>
    <s v="N/A"/>
    <n v="25"/>
    <n v="25"/>
    <n v="25"/>
    <n v="25"/>
    <n v="26"/>
    <n v="27"/>
    <n v="0"/>
    <n v="25"/>
    <n v="26"/>
    <n v="27"/>
    <n v="25"/>
    <n v="25"/>
    <n v="26"/>
    <n v="27"/>
    <n v="25"/>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24"/>
    <x v="14"/>
    <m/>
    <m/>
    <s v="N/A"/>
    <n v="50"/>
    <n v="50"/>
    <n v="50"/>
    <n v="50"/>
    <n v="52"/>
    <n v="54"/>
    <n v="0"/>
    <n v="50"/>
    <n v="52"/>
    <n v="54"/>
    <n v="50"/>
    <n v="50"/>
    <n v="52"/>
    <n v="54"/>
    <n v="50"/>
    <n v="50"/>
    <n v="51.5"/>
    <n v="53"/>
    <n v="50"/>
    <n v="0"/>
    <n v="0"/>
    <s v="-"/>
    <x v="2"/>
    <s v="VPAPF"/>
    <s v="URMED"/>
    <x v="8"/>
    <s v="Indu Tandon"/>
    <m/>
    <m/>
    <m/>
    <m/>
    <m/>
    <m/>
    <m/>
    <m/>
    <m/>
    <m/>
    <m/>
    <m/>
    <m/>
    <m/>
    <m/>
    <m/>
    <m/>
    <m/>
    <m/>
    <m/>
    <m/>
    <m/>
    <m/>
    <m/>
    <m/>
    <m/>
    <m/>
    <m/>
    <m/>
    <m/>
    <m/>
    <m/>
    <m/>
    <m/>
    <m/>
    <m/>
  </r>
  <r>
    <n v="93"/>
    <x v="7"/>
    <x v="1"/>
    <s v="# 026"/>
    <x v="36"/>
    <s v="Indu Tandon"/>
    <s v="Airdri Stoddart"/>
    <d v="2021-07-01T00:00:00"/>
    <d v="2022-06-30T00:00:00"/>
    <d v="2021-07-01T00:00:00"/>
    <d v="2021-07-01T00:00:00"/>
    <x v="425"/>
    <x v="46"/>
    <n v="40"/>
    <n v="40"/>
    <n v="40"/>
    <n v="40"/>
    <n v="40"/>
    <n v="40"/>
    <n v="40"/>
    <n v="41"/>
    <n v="42"/>
    <n v="40"/>
    <n v="40"/>
    <n v="41"/>
    <n v="42"/>
    <n v="40"/>
    <n v="40"/>
    <n v="41"/>
    <n v="42"/>
    <n v="40"/>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26"/>
    <x v="14"/>
    <n v="75"/>
    <n v="75"/>
    <n v="75"/>
    <n v="75"/>
    <n v="75"/>
    <n v="75"/>
    <n v="75"/>
    <n v="77"/>
    <n v="79"/>
    <n v="75"/>
    <n v="75"/>
    <n v="77"/>
    <n v="79"/>
    <n v="75"/>
    <n v="75"/>
    <n v="77"/>
    <n v="79"/>
    <n v="75"/>
    <n v="75"/>
    <n v="77.25"/>
    <n v="79.5"/>
    <n v="75"/>
    <n v="0"/>
    <n v="0"/>
    <s v="-"/>
    <x v="2"/>
    <s v="VPAPF"/>
    <s v="URMED"/>
    <x v="8"/>
    <s v="Indu Tandon"/>
    <m/>
    <m/>
    <m/>
    <m/>
    <m/>
    <m/>
    <m/>
    <m/>
    <m/>
    <m/>
    <m/>
    <m/>
    <m/>
    <m/>
    <m/>
    <m/>
    <m/>
    <m/>
    <m/>
    <m/>
    <m/>
    <m/>
    <m/>
    <m/>
    <m/>
    <m/>
    <m/>
    <m/>
    <m/>
    <m/>
    <m/>
    <m/>
    <m/>
    <m/>
    <m/>
    <m/>
  </r>
  <r>
    <n v="93"/>
    <x v="7"/>
    <x v="1"/>
    <s v="# 026"/>
    <x v="36"/>
    <s v="Indu Tandon"/>
    <s v="Airdri Stoddart"/>
    <d v="2021-07-01T00:00:00"/>
    <d v="2022-06-30T00:00:00"/>
    <d v="2021-07-01T00:00:00"/>
    <d v="2021-07-01T00:00:00"/>
    <x v="427"/>
    <x v="14"/>
    <m/>
    <m/>
    <s v="N/A"/>
    <n v="75"/>
    <n v="75"/>
    <n v="75"/>
    <n v="75"/>
    <n v="77"/>
    <n v="79"/>
    <n v="0"/>
    <n v="75"/>
    <n v="77"/>
    <n v="79"/>
    <n v="75"/>
    <n v="75"/>
    <n v="77"/>
    <n v="79"/>
    <n v="75"/>
    <n v="75"/>
    <n v="77.25"/>
    <n v="79.5"/>
    <n v="75"/>
    <n v="0"/>
    <n v="0"/>
    <s v="-"/>
    <x v="2"/>
    <s v="VPAPF"/>
    <s v="URMED"/>
    <x v="8"/>
    <s v="Indu Tandon"/>
    <m/>
    <m/>
    <m/>
    <m/>
    <m/>
    <m/>
    <m/>
    <m/>
    <m/>
    <m/>
    <m/>
    <m/>
    <m/>
    <m/>
    <m/>
    <m/>
    <m/>
    <m/>
    <m/>
    <m/>
    <m/>
    <m/>
    <m/>
    <m/>
    <m/>
    <m/>
    <m/>
    <m/>
    <m/>
    <m/>
    <m/>
    <m/>
    <m/>
    <m/>
    <m/>
    <m/>
  </r>
  <r>
    <n v="93"/>
    <x v="7"/>
    <x v="1"/>
    <s v="# 026"/>
    <x v="36"/>
    <s v="Indu Tandon"/>
    <s v="Airdri Stoddart"/>
    <d v="2021-07-01T00:00:00"/>
    <d v="2022-06-30T00:00:00"/>
    <d v="2021-07-01T00:00:00"/>
    <d v="2021-07-01T00:00:00"/>
    <x v="428"/>
    <x v="46"/>
    <m/>
    <m/>
    <s v="N/A"/>
    <n v="48"/>
    <n v="48"/>
    <n v="48"/>
    <n v="48"/>
    <n v="49"/>
    <n v="50"/>
    <n v="0"/>
    <n v="48"/>
    <n v="49"/>
    <n v="50"/>
    <n v="48"/>
    <n v="48"/>
    <n v="49"/>
    <n v="50"/>
    <n v="48"/>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29"/>
    <x v="14"/>
    <m/>
    <m/>
    <s v="N/A"/>
    <n v="60"/>
    <n v="60"/>
    <n v="60"/>
    <n v="60"/>
    <n v="62"/>
    <n v="64"/>
    <n v="0"/>
    <n v="60"/>
    <n v="62"/>
    <n v="64"/>
    <n v="60"/>
    <n v="60"/>
    <n v="62"/>
    <n v="64"/>
    <n v="60"/>
    <n v="60"/>
    <n v="61.8"/>
    <n v="63.6"/>
    <n v="60"/>
    <n v="0"/>
    <n v="0"/>
    <s v="-"/>
    <x v="2"/>
    <s v="VPAPF"/>
    <s v="URMED"/>
    <x v="8"/>
    <s v="Indu Tandon"/>
    <m/>
    <m/>
    <m/>
    <m/>
    <m/>
    <m/>
    <m/>
    <m/>
    <m/>
    <m/>
    <m/>
    <m/>
    <m/>
    <m/>
    <m/>
    <m/>
    <m/>
    <m/>
    <m/>
    <m/>
    <m/>
    <m/>
    <m/>
    <m/>
    <m/>
    <m/>
    <m/>
    <m/>
    <m/>
    <m/>
    <m/>
    <m/>
    <m/>
    <m/>
    <m/>
    <m/>
  </r>
  <r>
    <n v="93"/>
    <x v="7"/>
    <x v="1"/>
    <s v="# 026"/>
    <x v="36"/>
    <s v="Indu Tandon"/>
    <s v="Airdri Stoddart"/>
    <d v="2021-07-01T00:00:00"/>
    <d v="2022-06-30T00:00:00"/>
    <d v="2021-07-01T00:00:00"/>
    <d v="2021-07-01T00:00:00"/>
    <x v="430"/>
    <x v="46"/>
    <n v="40"/>
    <n v="40"/>
    <n v="40"/>
    <n v="40"/>
    <n v="40"/>
    <n v="40"/>
    <n v="40"/>
    <n v="41"/>
    <n v="42"/>
    <n v="40"/>
    <n v="40"/>
    <n v="41"/>
    <n v="42"/>
    <n v="40"/>
    <n v="40"/>
    <n v="41"/>
    <n v="42"/>
    <n v="40"/>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31"/>
    <x v="14"/>
    <n v="75"/>
    <n v="75"/>
    <n v="75"/>
    <n v="75"/>
    <n v="75"/>
    <n v="75"/>
    <n v="75"/>
    <n v="77"/>
    <n v="79"/>
    <n v="75"/>
    <n v="75"/>
    <n v="77"/>
    <n v="79"/>
    <n v="75"/>
    <n v="75"/>
    <n v="77"/>
    <n v="79"/>
    <n v="75"/>
    <n v="75"/>
    <n v="77.25"/>
    <n v="79.5"/>
    <n v="75"/>
    <n v="0"/>
    <n v="0"/>
    <s v="-"/>
    <x v="2"/>
    <s v="VPAPF"/>
    <s v="URMED"/>
    <x v="8"/>
    <s v="Indu Tandon"/>
    <m/>
    <m/>
    <m/>
    <m/>
    <m/>
    <m/>
    <m/>
    <m/>
    <m/>
    <m/>
    <m/>
    <m/>
    <m/>
    <m/>
    <m/>
    <m/>
    <m/>
    <m/>
    <m/>
    <m/>
    <m/>
    <m/>
    <m/>
    <m/>
    <m/>
    <m/>
    <m/>
    <m/>
    <m/>
    <m/>
    <m/>
    <m/>
    <m/>
    <m/>
    <m/>
    <m/>
  </r>
  <r>
    <n v="93"/>
    <x v="7"/>
    <x v="1"/>
    <s v="# 026"/>
    <x v="36"/>
    <s v="Indu Tandon"/>
    <s v="Airdri Stoddart"/>
    <d v="2021-07-01T00:00:00"/>
    <d v="2022-06-30T00:00:00"/>
    <d v="2021-07-01T00:00:00"/>
    <d v="2021-07-01T00:00:00"/>
    <x v="432"/>
    <x v="46"/>
    <n v="20"/>
    <n v="20"/>
    <n v="20"/>
    <s v="Discontinued"/>
    <s v="N/A"/>
    <s v="N/A"/>
    <n v="40"/>
    <n v="41"/>
    <n v="42"/>
    <n v="20"/>
    <n v="40"/>
    <n v="41"/>
    <n v="42"/>
    <n v="40"/>
    <n v="40"/>
    <n v="41"/>
    <n v="42"/>
    <n v="40"/>
    <n v="40"/>
    <n v="41.2"/>
    <n v="42.4"/>
    <n v="40"/>
    <n v="0"/>
    <n v="0"/>
    <s v="-"/>
    <x v="2"/>
    <s v="VPAPF"/>
    <s v="URMED"/>
    <x v="8"/>
    <s v="Indu Tandon"/>
    <m/>
    <m/>
    <m/>
    <m/>
    <m/>
    <m/>
    <m/>
    <m/>
    <m/>
    <m/>
    <m/>
    <m/>
    <m/>
    <m/>
    <m/>
    <m/>
    <m/>
    <m/>
    <m/>
    <m/>
    <m/>
    <m/>
    <m/>
    <m/>
    <m/>
    <m/>
    <m/>
    <m/>
    <m/>
    <m/>
    <m/>
    <m/>
    <m/>
    <m/>
    <m/>
    <m/>
  </r>
  <r>
    <n v="93"/>
    <x v="7"/>
    <x v="1"/>
    <s v="# 026"/>
    <x v="36"/>
    <s v="Indu Tandon"/>
    <s v="Airdri Stoddart"/>
    <d v="2021-07-01T00:00:00"/>
    <d v="2022-06-30T00:00:00"/>
    <d v="2021-07-01T00:00:00"/>
    <d v="2021-07-01T00:00:00"/>
    <x v="433"/>
    <x v="46"/>
    <n v="40"/>
    <n v="40"/>
    <n v="40"/>
    <n v="40"/>
    <n v="40"/>
    <n v="40"/>
    <n v="40"/>
    <n v="41"/>
    <n v="42"/>
    <n v="40"/>
    <n v="40"/>
    <n v="41"/>
    <n v="42"/>
    <n v="40"/>
    <n v="40"/>
    <n v="41"/>
    <n v="42"/>
    <n v="40"/>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34"/>
    <x v="14"/>
    <n v="75"/>
    <n v="75"/>
    <n v="75"/>
    <n v="75"/>
    <n v="75"/>
    <n v="75"/>
    <n v="75"/>
    <n v="77"/>
    <n v="79"/>
    <n v="75"/>
    <n v="75"/>
    <n v="77"/>
    <n v="79"/>
    <n v="75"/>
    <n v="75"/>
    <n v="77"/>
    <n v="79"/>
    <n v="75"/>
    <n v="75"/>
    <n v="77.25"/>
    <n v="79.5"/>
    <n v="75"/>
    <n v="0"/>
    <n v="0"/>
    <s v="-"/>
    <x v="2"/>
    <s v="VPAPF"/>
    <s v="URMED"/>
    <x v="8"/>
    <s v="Indu Tandon"/>
    <m/>
    <m/>
    <m/>
    <m/>
    <m/>
    <m/>
    <m/>
    <m/>
    <m/>
    <m/>
    <m/>
    <m/>
    <m/>
    <m/>
    <m/>
    <m/>
    <m/>
    <m/>
    <m/>
    <m/>
    <m/>
    <m/>
    <m/>
    <m/>
    <m/>
    <m/>
    <m/>
    <m/>
    <m/>
    <m/>
    <m/>
    <m/>
    <m/>
    <m/>
    <m/>
    <m/>
  </r>
  <r>
    <n v="93"/>
    <x v="7"/>
    <x v="1"/>
    <s v="# 026"/>
    <x v="36"/>
    <s v="Indu Tandon"/>
    <s v="Airdri Stoddart"/>
    <d v="2021-07-01T00:00:00"/>
    <d v="2022-06-30T00:00:00"/>
    <d v="2021-07-01T00:00:00"/>
    <d v="2021-07-01T00:00:00"/>
    <x v="435"/>
    <x v="46"/>
    <n v="25"/>
    <n v="25"/>
    <n v="25"/>
    <n v="25"/>
    <n v="25"/>
    <n v="25"/>
    <n v="25"/>
    <n v="26"/>
    <n v="27"/>
    <n v="25"/>
    <n v="25"/>
    <n v="26"/>
    <n v="27"/>
    <n v="25"/>
    <n v="25"/>
    <n v="26"/>
    <n v="27"/>
    <n v="25"/>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36"/>
    <x v="14"/>
    <n v="50"/>
    <n v="50"/>
    <n v="50"/>
    <n v="50"/>
    <n v="50"/>
    <n v="50"/>
    <n v="50"/>
    <n v="52"/>
    <n v="54"/>
    <n v="50"/>
    <n v="50"/>
    <n v="52"/>
    <n v="54"/>
    <n v="50"/>
    <n v="50"/>
    <n v="52"/>
    <n v="54"/>
    <n v="50"/>
    <n v="50"/>
    <n v="51.5"/>
    <n v="53"/>
    <n v="50"/>
    <n v="0"/>
    <n v="0"/>
    <s v="-"/>
    <x v="2"/>
    <s v="VPAPF"/>
    <s v="URMED"/>
    <x v="8"/>
    <s v="Indu Tandon"/>
    <m/>
    <m/>
    <m/>
    <m/>
    <m/>
    <m/>
    <m/>
    <m/>
    <m/>
    <m/>
    <m/>
    <m/>
    <m/>
    <m/>
    <m/>
    <m/>
    <m/>
    <m/>
    <m/>
    <m/>
    <m/>
    <m/>
    <m/>
    <m/>
    <m/>
    <m/>
    <m/>
    <m/>
    <m/>
    <m/>
    <m/>
    <m/>
    <m/>
    <m/>
    <m/>
    <m/>
  </r>
  <r>
    <n v="93"/>
    <x v="7"/>
    <x v="1"/>
    <s v="# 026"/>
    <x v="36"/>
    <s v="Indu Tandon"/>
    <s v="Airdri Stoddart"/>
    <d v="2021-07-01T00:00:00"/>
    <d v="2022-06-30T00:00:00"/>
    <d v="2021-07-01T00:00:00"/>
    <d v="2021-07-01T00:00:00"/>
    <x v="437"/>
    <x v="46"/>
    <m/>
    <m/>
    <s v="N/A"/>
    <n v="100"/>
    <n v="100"/>
    <n v="100"/>
    <n v="100"/>
    <n v="103"/>
    <n v="106"/>
    <n v="0"/>
    <n v="100"/>
    <n v="103"/>
    <n v="106"/>
    <n v="100"/>
    <n v="100"/>
    <n v="103"/>
    <n v="106"/>
    <n v="100"/>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38"/>
    <x v="14"/>
    <m/>
    <m/>
    <s v="N/A"/>
    <n v="200"/>
    <n v="200"/>
    <n v="200"/>
    <n v="200"/>
    <n v="206"/>
    <n v="212"/>
    <n v="0"/>
    <n v="200"/>
    <n v="206"/>
    <n v="212"/>
    <n v="200"/>
    <n v="200"/>
    <n v="206"/>
    <n v="212"/>
    <n v="200"/>
    <n v="200"/>
    <n v="206"/>
    <n v="212"/>
    <n v="200"/>
    <n v="0"/>
    <n v="0"/>
    <s v="-"/>
    <x v="2"/>
    <s v="VPAPF"/>
    <s v="URMED"/>
    <x v="8"/>
    <s v="Indu Tandon"/>
    <m/>
    <m/>
    <m/>
    <m/>
    <m/>
    <m/>
    <m/>
    <m/>
    <m/>
    <m/>
    <m/>
    <m/>
    <m/>
    <m/>
    <m/>
    <m/>
    <m/>
    <m/>
    <m/>
    <m/>
    <m/>
    <m/>
    <m/>
    <m/>
    <m/>
    <m/>
    <m/>
    <m/>
    <m/>
    <m/>
    <m/>
    <m/>
    <m/>
    <m/>
    <m/>
    <m/>
  </r>
  <r>
    <n v="93"/>
    <x v="7"/>
    <x v="1"/>
    <s v="# 026"/>
    <x v="36"/>
    <s v="Indu Tandon"/>
    <s v="Airdri Stoddart"/>
    <d v="2021-07-01T00:00:00"/>
    <d v="2022-06-30T00:00:00"/>
    <d v="2021-07-01T00:00:00"/>
    <d v="2021-07-01T00:00:00"/>
    <x v="439"/>
    <x v="14"/>
    <n v="25"/>
    <n v="25"/>
    <n v="25"/>
    <n v="25"/>
    <n v="25"/>
    <n v="25"/>
    <n v="25"/>
    <n v="26"/>
    <n v="27"/>
    <n v="25"/>
    <n v="25"/>
    <n v="26"/>
    <n v="27"/>
    <n v="25"/>
    <n v="25"/>
    <n v="26"/>
    <n v="27"/>
    <n v="25"/>
    <n v="25"/>
    <n v="25.75"/>
    <n v="26.5"/>
    <n v="25"/>
    <n v="0"/>
    <n v="0"/>
    <s v="-"/>
    <x v="2"/>
    <s v="VPAPF"/>
    <s v="URMED"/>
    <x v="8"/>
    <s v="Indu Tandon"/>
    <m/>
    <m/>
    <m/>
    <m/>
    <m/>
    <m/>
    <m/>
    <m/>
    <m/>
    <m/>
    <m/>
    <m/>
    <m/>
    <m/>
    <m/>
    <m/>
    <m/>
    <m/>
    <m/>
    <m/>
    <m/>
    <m/>
    <m/>
    <m/>
    <m/>
    <m/>
    <m/>
    <m/>
    <m/>
    <m/>
    <m/>
    <m/>
    <m/>
    <m/>
    <m/>
    <m/>
  </r>
  <r>
    <n v="93"/>
    <x v="7"/>
    <x v="1"/>
    <s v="# 026"/>
    <x v="36"/>
    <s v="Indu Tandon"/>
    <s v="Airdri Stoddart"/>
    <d v="2021-07-01T00:00:00"/>
    <d v="2022-06-30T00:00:00"/>
    <d v="2021-07-01T00:00:00"/>
    <d v="2021-07-01T00:00:00"/>
    <x v="440"/>
    <x v="11"/>
    <n v="20"/>
    <n v="20"/>
    <n v="20"/>
    <n v="20"/>
    <n v="20"/>
    <n v="20"/>
    <n v="20"/>
    <n v="21"/>
    <n v="22"/>
    <n v="20"/>
    <n v="20"/>
    <n v="21"/>
    <n v="22"/>
    <n v="20"/>
    <n v="20"/>
    <n v="21"/>
    <n v="22"/>
    <n v="20"/>
    <n v="20"/>
    <n v="20.6"/>
    <n v="21.2"/>
    <n v="20"/>
    <n v="0"/>
    <n v="0"/>
    <s v="-"/>
    <x v="2"/>
    <s v="VPAPF"/>
    <s v="URMED"/>
    <x v="8"/>
    <s v="Indu Tandon"/>
    <m/>
    <m/>
    <m/>
    <m/>
    <m/>
    <m/>
    <m/>
    <m/>
    <m/>
    <m/>
    <m/>
    <m/>
    <m/>
    <m/>
    <m/>
    <m/>
    <m/>
    <m/>
    <m/>
    <m/>
    <m/>
    <m/>
    <m/>
    <m/>
    <m/>
    <m/>
    <m/>
    <m/>
    <m/>
    <m/>
    <m/>
    <m/>
    <m/>
    <m/>
    <m/>
    <m/>
  </r>
  <r>
    <n v="93"/>
    <x v="7"/>
    <x v="1"/>
    <s v="# 026"/>
    <x v="36"/>
    <s v="Indu Tandon"/>
    <s v="Airdri Stoddart"/>
    <d v="2021-07-01T00:00:00"/>
    <d v="2022-06-30T00:00:00"/>
    <d v="2021-07-01T00:00:00"/>
    <d v="2021-07-01T00:00:00"/>
    <x v="441"/>
    <x v="11"/>
    <n v="15"/>
    <n v="15"/>
    <n v="15"/>
    <n v="15"/>
    <n v="15"/>
    <n v="15"/>
    <n v="15"/>
    <n v="15"/>
    <n v="15"/>
    <n v="15"/>
    <n v="15"/>
    <n v="15"/>
    <n v="15"/>
    <n v="15"/>
    <n v="15"/>
    <n v="15"/>
    <n v="15"/>
    <n v="15"/>
    <n v="10"/>
    <n v="10.3"/>
    <n v="10.6"/>
    <n v="10"/>
    <n v="-0.33333333333333337"/>
    <n v="-5"/>
    <s v="-"/>
    <x v="3"/>
    <s v="VPAPF"/>
    <s v="URMED"/>
    <x v="8"/>
    <s v="Indu Tandon"/>
    <m/>
    <m/>
    <m/>
    <m/>
    <m/>
    <m/>
    <m/>
    <m/>
    <m/>
    <m/>
    <m/>
    <m/>
    <m/>
    <m/>
    <m/>
    <m/>
    <m/>
    <m/>
    <m/>
    <m/>
    <m/>
    <m/>
    <m/>
    <m/>
    <m/>
    <m/>
    <m/>
    <m/>
    <m/>
    <m/>
    <m/>
    <m/>
    <m/>
    <m/>
    <m/>
    <m/>
  </r>
  <r>
    <n v="93"/>
    <x v="7"/>
    <x v="1"/>
    <s v="# 026"/>
    <x v="36"/>
    <s v="Indu Tandon"/>
    <s v="Airdri Stoddart"/>
    <d v="2021-07-01T00:00:00"/>
    <d v="2022-06-30T00:00:00"/>
    <d v="2021-07-01T00:00:00"/>
    <d v="2021-07-01T00:00:00"/>
    <x v="442"/>
    <x v="11"/>
    <n v="25"/>
    <n v="25"/>
    <n v="25"/>
    <n v="25"/>
    <n v="25"/>
    <n v="25"/>
    <n v="25"/>
    <n v="26"/>
    <n v="27"/>
    <n v="25"/>
    <n v="25"/>
    <n v="26"/>
    <n v="27"/>
    <n v="25"/>
    <n v="25"/>
    <n v="26"/>
    <n v="27"/>
    <n v="25"/>
    <n v="25"/>
    <n v="25.75"/>
    <n v="26.5"/>
    <n v="25"/>
    <n v="0"/>
    <n v="0"/>
    <s v="-"/>
    <x v="2"/>
    <s v="VPAPF"/>
    <s v="URMED"/>
    <x v="8"/>
    <s v="Indu Tandon"/>
    <m/>
    <m/>
    <m/>
    <m/>
    <m/>
    <m/>
    <m/>
    <m/>
    <m/>
    <m/>
    <m/>
    <m/>
    <m/>
    <m/>
    <m/>
    <m/>
    <m/>
    <m/>
    <m/>
    <m/>
    <m/>
    <m/>
    <m/>
    <m/>
    <m/>
    <m/>
    <m/>
    <m/>
    <m/>
    <m/>
    <m/>
    <m/>
    <m/>
    <m/>
    <m/>
    <m/>
  </r>
  <r>
    <n v="93"/>
    <x v="7"/>
    <x v="1"/>
    <s v="# 026"/>
    <x v="36"/>
    <s v="Indu Tandon"/>
    <s v="Airdri Stoddart"/>
    <d v="2021-07-01T00:00:00"/>
    <d v="2022-06-30T00:00:00"/>
    <d v="2021-07-01T00:00:00"/>
    <d v="2021-07-01T00:00:00"/>
    <x v="443"/>
    <x v="11"/>
    <n v="20"/>
    <n v="20"/>
    <n v="20"/>
    <n v="20"/>
    <n v="20"/>
    <n v="20"/>
    <n v="20"/>
    <n v="21"/>
    <n v="22"/>
    <n v="20"/>
    <n v="20"/>
    <n v="21"/>
    <n v="22"/>
    <n v="20"/>
    <n v="15"/>
    <n v="15"/>
    <n v="15"/>
    <n v="15"/>
    <n v="15"/>
    <n v="15.45"/>
    <n v="15.9"/>
    <n v="15"/>
    <n v="0"/>
    <n v="0"/>
    <s v="-"/>
    <x v="2"/>
    <s v="VPAPF"/>
    <s v="URMED"/>
    <x v="8"/>
    <s v="Indu Tandon"/>
    <m/>
    <m/>
    <m/>
    <m/>
    <m/>
    <m/>
    <m/>
    <m/>
    <m/>
    <m/>
    <m/>
    <m/>
    <m/>
    <m/>
    <m/>
    <m/>
    <m/>
    <m/>
    <m/>
    <m/>
    <m/>
    <m/>
    <m/>
    <m/>
    <m/>
    <m/>
    <m/>
    <m/>
    <m/>
    <m/>
    <m/>
    <m/>
    <m/>
    <m/>
    <m/>
    <m/>
  </r>
  <r>
    <n v="93"/>
    <x v="7"/>
    <x v="1"/>
    <s v="# 026"/>
    <x v="36"/>
    <s v="Indu Tandon"/>
    <s v="Airdri Stoddart"/>
    <d v="2021-07-01T00:00:00"/>
    <d v="2022-06-30T00:00:00"/>
    <d v="2021-07-01T00:00:00"/>
    <d v="2021-07-01T00:00:00"/>
    <x v="444"/>
    <x v="11"/>
    <n v="15"/>
    <n v="15"/>
    <n v="15"/>
    <n v="15"/>
    <n v="15"/>
    <n v="15"/>
    <n v="15"/>
    <n v="15"/>
    <n v="15"/>
    <n v="15"/>
    <n v="15"/>
    <n v="15"/>
    <n v="15"/>
    <n v="15"/>
    <n v="15"/>
    <n v="15"/>
    <n v="15"/>
    <n v="15"/>
    <n v="15"/>
    <n v="15.45"/>
    <n v="15.9"/>
    <n v="15"/>
    <n v="0"/>
    <n v="0"/>
    <s v="-"/>
    <x v="2"/>
    <s v="VPAPF"/>
    <s v="URMED"/>
    <x v="8"/>
    <s v="Indu Tandon"/>
    <m/>
    <m/>
    <m/>
    <m/>
    <m/>
    <m/>
    <m/>
    <m/>
    <m/>
    <m/>
    <m/>
    <m/>
    <m/>
    <m/>
    <m/>
    <m/>
    <m/>
    <m/>
    <m/>
    <m/>
    <m/>
    <m/>
    <m/>
    <m/>
    <m/>
    <m/>
    <m/>
    <m/>
    <m/>
    <m/>
    <m/>
    <m/>
    <m/>
    <m/>
    <m/>
    <m/>
  </r>
  <r>
    <n v="93"/>
    <x v="7"/>
    <x v="1"/>
    <s v="# 026"/>
    <x v="36"/>
    <s v="Indu Tandon"/>
    <s v="Airdri Stoddart"/>
    <d v="2021-07-01T00:00:00"/>
    <d v="2022-06-30T00:00:00"/>
    <d v="2021-07-01T00:00:00"/>
    <d v="2021-07-01T00:00:00"/>
    <x v="445"/>
    <x v="11"/>
    <n v="10"/>
    <n v="10"/>
    <n v="10"/>
    <n v="10"/>
    <n v="10"/>
    <n v="10"/>
    <n v="10"/>
    <n v="10"/>
    <n v="10"/>
    <n v="10"/>
    <n v="10"/>
    <n v="10"/>
    <n v="10"/>
    <n v="10"/>
    <n v="10"/>
    <n v="10"/>
    <n v="10"/>
    <n v="10"/>
    <n v="10"/>
    <n v="10.3"/>
    <n v="10.6"/>
    <n v="10"/>
    <n v="0"/>
    <n v="0"/>
    <s v="-"/>
    <x v="2"/>
    <s v="VPAPF"/>
    <s v="URMED"/>
    <x v="8"/>
    <s v="Indu Tandon"/>
    <m/>
    <m/>
    <m/>
    <m/>
    <m/>
    <m/>
    <m/>
    <m/>
    <m/>
    <m/>
    <m/>
    <m/>
    <m/>
    <m/>
    <m/>
    <m/>
    <m/>
    <m/>
    <m/>
    <m/>
    <m/>
    <m/>
    <m/>
    <m/>
    <m/>
    <m/>
    <m/>
    <m/>
    <m/>
    <m/>
    <m/>
    <m/>
    <m/>
    <m/>
    <m/>
    <m/>
  </r>
  <r>
    <n v="93"/>
    <x v="7"/>
    <x v="1"/>
    <s v="# 026"/>
    <x v="36"/>
    <s v="Indu Tandon"/>
    <s v="Airdri Stoddart"/>
    <d v="2021-07-01T00:00:00"/>
    <d v="2022-06-30T00:00:00"/>
    <d v="2021-07-01T00:00:00"/>
    <d v="2021-07-01T00:00:00"/>
    <x v="446"/>
    <x v="11"/>
    <n v="25"/>
    <n v="25"/>
    <n v="25"/>
    <n v="25"/>
    <n v="25"/>
    <n v="25"/>
    <n v="25"/>
    <n v="26"/>
    <n v="27"/>
    <n v="25"/>
    <n v="25"/>
    <n v="26"/>
    <n v="27"/>
    <n v="25"/>
    <n v="25"/>
    <n v="26"/>
    <n v="27"/>
    <n v="25"/>
    <n v="25"/>
    <n v="25.75"/>
    <n v="26.5"/>
    <n v="25"/>
    <n v="0"/>
    <n v="0"/>
    <s v="-"/>
    <x v="2"/>
    <s v="VPAPF"/>
    <s v="URMED"/>
    <x v="8"/>
    <s v="Indu Tandon"/>
    <m/>
    <m/>
    <m/>
    <m/>
    <m/>
    <m/>
    <m/>
    <m/>
    <m/>
    <m/>
    <m/>
    <m/>
    <m/>
    <m/>
    <m/>
    <m/>
    <m/>
    <m/>
    <m/>
    <m/>
    <m/>
    <m/>
    <m/>
    <m/>
    <m/>
    <m/>
    <m/>
    <m/>
    <m/>
    <m/>
    <m/>
    <m/>
    <m/>
    <m/>
    <m/>
    <m/>
  </r>
  <r>
    <n v="93"/>
    <x v="7"/>
    <x v="1"/>
    <s v="# 026"/>
    <x v="36"/>
    <s v="Indu Tandon"/>
    <s v="Airdri Stoddart"/>
    <d v="2021-07-01T00:00:00"/>
    <d v="2022-06-30T00:00:00"/>
    <d v="2021-07-01T00:00:00"/>
    <d v="2021-07-01T00:00:00"/>
    <x v="447"/>
    <x v="46"/>
    <n v="65"/>
    <n v="65"/>
    <n v="65"/>
    <n v="65"/>
    <n v="65"/>
    <n v="65"/>
    <n v="65"/>
    <n v="67"/>
    <n v="69"/>
    <n v="65"/>
    <n v="65"/>
    <n v="67"/>
    <n v="69"/>
    <n v="65"/>
    <n v="65"/>
    <n v="67"/>
    <n v="69"/>
    <n v="65"/>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48"/>
    <x v="14"/>
    <n v="125"/>
    <n v="125"/>
    <n v="125"/>
    <n v="125"/>
    <n v="125"/>
    <n v="125"/>
    <n v="125"/>
    <n v="129"/>
    <n v="133"/>
    <n v="125"/>
    <n v="125"/>
    <n v="129"/>
    <n v="133"/>
    <n v="125"/>
    <n v="125"/>
    <n v="129"/>
    <n v="133"/>
    <n v="125"/>
    <n v="125"/>
    <n v="128.75"/>
    <n v="132.5"/>
    <n v="125"/>
    <n v="0"/>
    <n v="0"/>
    <s v="-"/>
    <x v="2"/>
    <s v="VPAPF"/>
    <s v="URMED"/>
    <x v="8"/>
    <s v="Indu Tandon"/>
    <m/>
    <m/>
    <m/>
    <m/>
    <m/>
    <m/>
    <m/>
    <m/>
    <m/>
    <m/>
    <m/>
    <m/>
    <m/>
    <m/>
    <m/>
    <m/>
    <m/>
    <m/>
    <m/>
    <m/>
    <m/>
    <m/>
    <m/>
    <m/>
    <m/>
    <m/>
    <m/>
    <m/>
    <m/>
    <m/>
    <m/>
    <m/>
    <m/>
    <m/>
    <m/>
    <m/>
  </r>
  <r>
    <n v="93"/>
    <x v="7"/>
    <x v="1"/>
    <s v="# 026"/>
    <x v="36"/>
    <s v="Indu Tandon"/>
    <s v="Airdri Stoddart"/>
    <d v="2021-07-01T00:00:00"/>
    <d v="2022-06-30T00:00:00"/>
    <d v="2021-07-01T00:00:00"/>
    <d v="2021-07-01T00:00:00"/>
    <x v="449"/>
    <x v="14"/>
    <n v="125"/>
    <n v="125"/>
    <s v="N/A"/>
    <s v="N/A"/>
    <s v="N/A"/>
    <s v="N/A"/>
    <n v="175"/>
    <n v="180"/>
    <n v="185"/>
    <n v="125"/>
    <n v="175"/>
    <n v="180"/>
    <n v="185"/>
    <n v="175"/>
    <n v="175"/>
    <n v="180"/>
    <n v="185"/>
    <n v="175"/>
    <n v="175"/>
    <n v="180.25"/>
    <n v="185.5"/>
    <n v="175"/>
    <n v="0"/>
    <n v="0"/>
    <s v="-"/>
    <x v="2"/>
    <s v="VPAPF"/>
    <s v="URMED"/>
    <x v="8"/>
    <s v="Indu Tandon"/>
    <m/>
    <m/>
    <m/>
    <m/>
    <m/>
    <m/>
    <m/>
    <m/>
    <m/>
    <m/>
    <m/>
    <m/>
    <m/>
    <m/>
    <m/>
    <m/>
    <m/>
    <m/>
    <m/>
    <m/>
    <m/>
    <m/>
    <m/>
    <m/>
    <m/>
    <m/>
    <m/>
    <m/>
    <m/>
    <m/>
    <m/>
    <m/>
    <m/>
    <m/>
    <m/>
    <m/>
  </r>
  <r>
    <n v="93"/>
    <x v="7"/>
    <x v="1"/>
    <s v="# 026"/>
    <x v="36"/>
    <s v="Indu Tandon"/>
    <s v="Airdri Stoddart"/>
    <d v="2021-07-01T00:00:00"/>
    <d v="2022-06-30T00:00:00"/>
    <d v="2021-07-01T00:00:00"/>
    <d v="2021-07-01T00:00:00"/>
    <x v="450"/>
    <x v="11"/>
    <n v="5"/>
    <n v="5"/>
    <n v="5"/>
    <n v="5"/>
    <n v="5"/>
    <n v="5"/>
    <n v="5"/>
    <n v="5"/>
    <n v="5"/>
    <n v="5"/>
    <n v="5"/>
    <n v="5"/>
    <n v="5"/>
    <n v="5"/>
    <n v="5"/>
    <n v="5"/>
    <n v="5"/>
    <n v="5"/>
    <n v="5"/>
    <n v="5.15"/>
    <n v="5.3"/>
    <n v="5"/>
    <n v="0"/>
    <n v="0"/>
    <s v="-"/>
    <x v="2"/>
    <s v="VPAPF"/>
    <s v="URMED"/>
    <x v="8"/>
    <s v="Indu Tandon"/>
    <m/>
    <m/>
    <m/>
    <m/>
    <m/>
    <m/>
    <m/>
    <m/>
    <m/>
    <m/>
    <m/>
    <m/>
    <m/>
    <m/>
    <m/>
    <m/>
    <m/>
    <m/>
    <m/>
    <m/>
    <m/>
    <m/>
    <m/>
    <m/>
    <m/>
    <m/>
    <m/>
    <m/>
    <m/>
    <m/>
    <m/>
    <m/>
    <m/>
    <m/>
    <m/>
    <m/>
  </r>
  <r>
    <n v="93"/>
    <x v="7"/>
    <x v="1"/>
    <s v="# 026"/>
    <x v="36"/>
    <s v="Indu Tandon"/>
    <s v="Airdri Stoddart"/>
    <d v="2021-07-01T00:00:00"/>
    <d v="2022-06-30T00:00:00"/>
    <d v="2021-07-01T00:00:00"/>
    <d v="2021-07-01T00:00:00"/>
    <x v="451"/>
    <x v="11"/>
    <n v="250"/>
    <n v="250"/>
    <n v="250"/>
    <n v="100"/>
    <n v="100"/>
    <n v="100"/>
    <n v="100"/>
    <n v="103"/>
    <n v="106"/>
    <n v="250"/>
    <n v="100"/>
    <n v="103"/>
    <n v="106"/>
    <n v="100"/>
    <n v="100"/>
    <n v="103"/>
    <n v="106"/>
    <n v="100"/>
    <n v="100"/>
    <n v="103"/>
    <n v="106"/>
    <n v="100"/>
    <n v="0"/>
    <n v="0"/>
    <s v="-"/>
    <x v="2"/>
    <s v="VPAPF"/>
    <s v="URMED"/>
    <x v="8"/>
    <s v="Indu Tandon"/>
    <m/>
    <m/>
    <m/>
    <m/>
    <m/>
    <m/>
    <m/>
    <m/>
    <m/>
    <m/>
    <m/>
    <m/>
    <m/>
    <m/>
    <m/>
    <m/>
    <m/>
    <m/>
    <m/>
    <m/>
    <m/>
    <m/>
    <m/>
    <m/>
    <m/>
    <m/>
    <m/>
    <m/>
    <m/>
    <m/>
    <m/>
    <m/>
    <m/>
    <m/>
    <m/>
    <m/>
  </r>
  <r>
    <n v="93"/>
    <x v="7"/>
    <x v="1"/>
    <s v="# 026"/>
    <x v="36"/>
    <s v="Indu Tandon"/>
    <s v="Airdri Stoddart"/>
    <d v="2021-07-01T00:00:00"/>
    <d v="2022-06-30T00:00:00"/>
    <d v="2021-07-01T00:00:00"/>
    <d v="2021-07-01T00:00:00"/>
    <x v="452"/>
    <x v="11"/>
    <m/>
    <m/>
    <s v="N/A"/>
    <n v="50"/>
    <n v="50"/>
    <n v="50"/>
    <n v="50"/>
    <n v="52"/>
    <n v="54"/>
    <n v="0"/>
    <n v="50"/>
    <n v="52"/>
    <n v="54"/>
    <n v="50"/>
    <n v="50"/>
    <n v="52"/>
    <n v="54"/>
    <n v="50"/>
    <n v="25"/>
    <n v="25.75"/>
    <n v="26.5"/>
    <n v="25"/>
    <n v="-0.5"/>
    <n v="-25"/>
    <s v="-"/>
    <x v="3"/>
    <s v="VPAPF"/>
    <s v="URMED"/>
    <x v="8"/>
    <s v="Indu Tandon"/>
    <m/>
    <m/>
    <m/>
    <m/>
    <m/>
    <m/>
    <m/>
    <m/>
    <m/>
    <m/>
    <m/>
    <m/>
    <m/>
    <m/>
    <m/>
    <m/>
    <m/>
    <m/>
    <m/>
    <m/>
    <m/>
    <m/>
    <m/>
    <m/>
    <m/>
    <m/>
    <m/>
    <m/>
    <m/>
    <m/>
    <m/>
    <m/>
    <m/>
    <m/>
    <m/>
    <m/>
  </r>
  <r>
    <n v="93"/>
    <x v="7"/>
    <x v="1"/>
    <s v="# 026"/>
    <x v="36"/>
    <s v="Indu Tandon"/>
    <s v="Airdri Stoddart"/>
    <d v="2021-07-01T00:00:00"/>
    <d v="2022-06-30T00:00:00"/>
    <d v="2021-07-01T00:00:00"/>
    <d v="2021-07-01T00:00:00"/>
    <x v="453"/>
    <x v="11"/>
    <n v="10"/>
    <n v="10"/>
    <n v="10"/>
    <n v="10"/>
    <n v="10"/>
    <n v="10"/>
    <n v="10"/>
    <n v="10"/>
    <n v="10"/>
    <n v="10"/>
    <n v="10"/>
    <n v="10"/>
    <n v="10"/>
    <n v="10"/>
    <n v="10"/>
    <n v="10"/>
    <n v="10"/>
    <n v="10"/>
    <n v="10"/>
    <n v="10.3"/>
    <n v="10.6"/>
    <n v="10"/>
    <n v="0"/>
    <n v="0"/>
    <s v="-"/>
    <x v="2"/>
    <s v="VPAPF"/>
    <s v="URMED"/>
    <x v="8"/>
    <s v="Indu Tandon"/>
    <m/>
    <m/>
    <m/>
    <m/>
    <m/>
    <m/>
    <m/>
    <m/>
    <m/>
    <m/>
    <m/>
    <m/>
    <m/>
    <m/>
    <m/>
    <m/>
    <m/>
    <m/>
    <m/>
    <m/>
    <m/>
    <m/>
    <m/>
    <m/>
    <m/>
    <m/>
    <m/>
    <m/>
    <m/>
    <m/>
    <m/>
    <m/>
    <m/>
    <m/>
    <m/>
    <m/>
  </r>
  <r>
    <n v="93"/>
    <x v="7"/>
    <x v="1"/>
    <s v="# 026"/>
    <x v="36"/>
    <s v="Indu Tandon"/>
    <s v="Airdri Stoddart"/>
    <d v="2021-07-01T00:00:00"/>
    <d v="2022-06-30T00:00:00"/>
    <d v="2021-07-01T00:00:00"/>
    <d v="2021-07-01T00:00:00"/>
    <x v="454"/>
    <x v="46"/>
    <n v="90"/>
    <n v="90"/>
    <n v="90"/>
    <n v="90"/>
    <n v="90"/>
    <n v="90"/>
    <n v="90"/>
    <n v="93"/>
    <n v="96"/>
    <n v="90"/>
    <n v="90"/>
    <n v="93"/>
    <n v="96"/>
    <n v="90"/>
    <n v="90"/>
    <n v="93"/>
    <n v="96"/>
    <n v="90"/>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55"/>
    <x v="14"/>
    <n v="175"/>
    <n v="175"/>
    <n v="175"/>
    <n v="175"/>
    <n v="175"/>
    <n v="175"/>
    <n v="175"/>
    <n v="180"/>
    <n v="185"/>
    <n v="175"/>
    <n v="175"/>
    <n v="180"/>
    <n v="185"/>
    <n v="175"/>
    <n v="175"/>
    <n v="180"/>
    <n v="185"/>
    <n v="175"/>
    <n v="175"/>
    <n v="180.25"/>
    <n v="185.5"/>
    <n v="175"/>
    <n v="0"/>
    <n v="0"/>
    <s v="-"/>
    <x v="2"/>
    <s v="VPAPF"/>
    <s v="URMED"/>
    <x v="8"/>
    <s v="Indu Tandon"/>
    <m/>
    <m/>
    <m/>
    <m/>
    <m/>
    <m/>
    <m/>
    <m/>
    <m/>
    <m/>
    <m/>
    <m/>
    <m/>
    <m/>
    <m/>
    <m/>
    <m/>
    <m/>
    <m/>
    <m/>
    <m/>
    <m/>
    <m/>
    <m/>
    <m/>
    <m/>
    <m/>
    <m/>
    <m/>
    <m/>
    <m/>
    <m/>
    <m/>
    <m/>
    <m/>
    <m/>
  </r>
  <r>
    <n v="93"/>
    <x v="7"/>
    <x v="1"/>
    <s v="# 026"/>
    <x v="36"/>
    <s v="Indu Tandon"/>
    <s v="Airdri Stoddart"/>
    <d v="2021-07-01T00:00:00"/>
    <d v="2022-06-30T00:00:00"/>
    <d v="2021-07-01T00:00:00"/>
    <d v="2021-07-01T00:00:00"/>
    <x v="456"/>
    <x v="11"/>
    <n v="15"/>
    <n v="15"/>
    <n v="15"/>
    <n v="15"/>
    <n v="15"/>
    <n v="15"/>
    <n v="15"/>
    <n v="15"/>
    <n v="15"/>
    <n v="15"/>
    <n v="15"/>
    <n v="15"/>
    <n v="15"/>
    <n v="15"/>
    <n v="15"/>
    <n v="15"/>
    <n v="15"/>
    <n v="15"/>
    <n v="15"/>
    <n v="15.45"/>
    <n v="15.9"/>
    <n v="15"/>
    <n v="0"/>
    <n v="0"/>
    <s v="-"/>
    <x v="2"/>
    <s v="VPAPF"/>
    <s v="URMED"/>
    <x v="8"/>
    <s v="Indu Tandon"/>
    <m/>
    <m/>
    <m/>
    <m/>
    <m/>
    <m/>
    <m/>
    <m/>
    <m/>
    <m/>
    <m/>
    <m/>
    <m/>
    <m/>
    <m/>
    <m/>
    <m/>
    <m/>
    <m/>
    <m/>
    <m/>
    <m/>
    <m/>
    <m/>
    <m/>
    <m/>
    <m/>
    <m/>
    <m/>
    <m/>
    <m/>
    <m/>
    <m/>
    <m/>
    <m/>
    <m/>
  </r>
  <r>
    <n v="93"/>
    <x v="7"/>
    <x v="1"/>
    <s v="# 026"/>
    <x v="36"/>
    <s v="Indu Tandon"/>
    <s v="Airdri Stoddart"/>
    <d v="2021-07-01T00:00:00"/>
    <d v="2022-06-30T00:00:00"/>
    <d v="2021-07-01T00:00:00"/>
    <d v="2021-07-01T00:00:00"/>
    <x v="457"/>
    <x v="11"/>
    <n v="5"/>
    <n v="5"/>
    <n v="5"/>
    <n v="5"/>
    <n v="5"/>
    <n v="5"/>
    <n v="5"/>
    <n v="5"/>
    <n v="5"/>
    <n v="5"/>
    <n v="5"/>
    <n v="5"/>
    <n v="5"/>
    <n v="5"/>
    <n v="5"/>
    <n v="5"/>
    <n v="5"/>
    <n v="5"/>
    <n v="5"/>
    <n v="5.15"/>
    <n v="5.3"/>
    <n v="5"/>
    <n v="0"/>
    <n v="0"/>
    <s v="-"/>
    <x v="2"/>
    <s v="VPAPF"/>
    <s v="URMED"/>
    <x v="8"/>
    <s v="Indu Tandon"/>
    <m/>
    <m/>
    <m/>
    <m/>
    <m/>
    <m/>
    <m/>
    <m/>
    <m/>
    <m/>
    <m/>
    <m/>
    <m/>
    <m/>
    <m/>
    <m/>
    <m/>
    <m/>
    <m/>
    <m/>
    <m/>
    <m/>
    <m/>
    <m/>
    <m/>
    <m/>
    <m/>
    <m/>
    <m/>
    <m/>
    <m/>
    <m/>
    <m/>
    <m/>
    <m/>
    <m/>
  </r>
  <r>
    <n v="93"/>
    <x v="7"/>
    <x v="1"/>
    <s v="# 026"/>
    <x v="36"/>
    <s v="Indu Tandon"/>
    <s v="Airdri Stoddart"/>
    <d v="2021-07-01T00:00:00"/>
    <d v="2022-06-30T00:00:00"/>
    <d v="2021-07-01T00:00:00"/>
    <d v="2021-07-01T00:00:00"/>
    <x v="458"/>
    <x v="14"/>
    <m/>
    <m/>
    <s v="N/A"/>
    <n v="50"/>
    <n v="50"/>
    <n v="50"/>
    <n v="50"/>
    <n v="52"/>
    <n v="54"/>
    <n v="0"/>
    <n v="50"/>
    <n v="52"/>
    <n v="54"/>
    <n v="50"/>
    <n v="50"/>
    <n v="52"/>
    <n v="54"/>
    <n v="50"/>
    <n v="50"/>
    <n v="51.5"/>
    <n v="53"/>
    <n v="50"/>
    <n v="0"/>
    <n v="0"/>
    <s v="-"/>
    <x v="2"/>
    <s v="VPAPF"/>
    <s v="URMED"/>
    <x v="8"/>
    <s v="Indu Tandon"/>
    <m/>
    <m/>
    <m/>
    <m/>
    <m/>
    <m/>
    <m/>
    <m/>
    <m/>
    <m/>
    <m/>
    <m/>
    <m/>
    <m/>
    <m/>
    <m/>
    <m/>
    <m/>
    <m/>
    <m/>
    <m/>
    <m/>
    <m/>
    <m/>
    <m/>
    <m/>
    <m/>
    <m/>
    <m/>
    <m/>
    <m/>
    <m/>
    <m/>
    <m/>
    <m/>
    <m/>
  </r>
  <r>
    <n v="93"/>
    <x v="7"/>
    <x v="1"/>
    <s v="# 026"/>
    <x v="36"/>
    <s v="Indu Tandon"/>
    <s v="Airdri Stoddart"/>
    <d v="2021-07-01T00:00:00"/>
    <d v="2022-06-30T00:00:00"/>
    <d v="2021-07-01T00:00:00"/>
    <d v="2021-07-01T00:00:00"/>
    <x v="459"/>
    <x v="46"/>
    <n v="75"/>
    <n v="75"/>
    <n v="75"/>
    <n v="75"/>
    <n v="75"/>
    <n v="75"/>
    <n v="75"/>
    <n v="77"/>
    <n v="79"/>
    <n v="75"/>
    <n v="75"/>
    <n v="77"/>
    <n v="79"/>
    <n v="75"/>
    <n v="75"/>
    <n v="77"/>
    <n v="79"/>
    <n v="75"/>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60"/>
    <x v="14"/>
    <n v="150"/>
    <n v="150"/>
    <n v="150"/>
    <n v="150"/>
    <n v="150"/>
    <n v="150"/>
    <n v="150"/>
    <n v="155"/>
    <n v="160"/>
    <n v="150"/>
    <n v="150"/>
    <n v="155"/>
    <n v="160"/>
    <n v="150"/>
    <n v="150"/>
    <n v="155"/>
    <n v="160"/>
    <n v="150"/>
    <n v="150"/>
    <n v="154.5"/>
    <n v="159"/>
    <n v="150"/>
    <n v="0"/>
    <n v="0"/>
    <s v="-"/>
    <x v="2"/>
    <s v="VPAPF"/>
    <s v="URMED"/>
    <x v="8"/>
    <s v="Indu Tandon"/>
    <m/>
    <m/>
    <m/>
    <m/>
    <m/>
    <m/>
    <m/>
    <m/>
    <m/>
    <m/>
    <m/>
    <m/>
    <m/>
    <m/>
    <m/>
    <m/>
    <m/>
    <m/>
    <m/>
    <m/>
    <m/>
    <m/>
    <m/>
    <m/>
    <m/>
    <m/>
    <m/>
    <m/>
    <m/>
    <m/>
    <m/>
    <m/>
    <m/>
    <m/>
    <m/>
    <m/>
  </r>
  <r>
    <n v="93"/>
    <x v="7"/>
    <x v="1"/>
    <s v="# 026"/>
    <x v="36"/>
    <s v="Indu Tandon"/>
    <s v="Airdri Stoddart"/>
    <d v="2021-07-01T00:00:00"/>
    <d v="2022-06-30T00:00:00"/>
    <d v="2021-07-01T00:00:00"/>
    <d v="2021-07-01T00:00:00"/>
    <x v="461"/>
    <x v="46"/>
    <n v="50"/>
    <n v="50"/>
    <n v="50"/>
    <n v="50"/>
    <n v="50"/>
    <n v="50"/>
    <n v="50"/>
    <n v="52"/>
    <n v="54"/>
    <n v="50"/>
    <n v="50"/>
    <n v="52"/>
    <n v="54"/>
    <n v="50"/>
    <n v="50"/>
    <n v="52"/>
    <n v="54"/>
    <n v="50"/>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62"/>
    <x v="14"/>
    <n v="100"/>
    <n v="100"/>
    <n v="100"/>
    <n v="100"/>
    <n v="100"/>
    <n v="100"/>
    <n v="100"/>
    <n v="103"/>
    <n v="106"/>
    <n v="100"/>
    <n v="100"/>
    <n v="103"/>
    <n v="106"/>
    <n v="100"/>
    <n v="100"/>
    <n v="103"/>
    <n v="106"/>
    <n v="100"/>
    <n v="100"/>
    <n v="103"/>
    <n v="106"/>
    <n v="100"/>
    <n v="0"/>
    <n v="0"/>
    <s v="-"/>
    <x v="2"/>
    <s v="VPAPF"/>
    <s v="URMED"/>
    <x v="8"/>
    <s v="Indu Tandon"/>
    <m/>
    <m/>
    <m/>
    <m/>
    <m/>
    <m/>
    <m/>
    <m/>
    <m/>
    <m/>
    <m/>
    <m/>
    <m/>
    <m/>
    <m/>
    <m/>
    <m/>
    <m/>
    <m/>
    <m/>
    <m/>
    <m/>
    <m/>
    <m/>
    <m/>
    <m/>
    <m/>
    <m/>
    <m/>
    <m/>
    <m/>
    <m/>
    <m/>
    <m/>
    <m/>
    <m/>
  </r>
  <r>
    <n v="93"/>
    <x v="7"/>
    <x v="1"/>
    <s v="# 026"/>
    <x v="36"/>
    <s v="Indu Tandon"/>
    <s v="Airdri Stoddart"/>
    <d v="2021-07-01T00:00:00"/>
    <d v="2022-06-30T00:00:00"/>
    <d v="2021-07-01T00:00:00"/>
    <d v="2021-07-01T00:00:00"/>
    <x v="463"/>
    <x v="11"/>
    <n v="10"/>
    <n v="10"/>
    <n v="10"/>
    <n v="10"/>
    <n v="10"/>
    <n v="10"/>
    <n v="10"/>
    <n v="10"/>
    <n v="10"/>
    <n v="10"/>
    <n v="10"/>
    <n v="10"/>
    <n v="10"/>
    <n v="10"/>
    <n v="10"/>
    <n v="10"/>
    <n v="10"/>
    <n v="10"/>
    <n v="10"/>
    <n v="10.3"/>
    <n v="10.6"/>
    <n v="10"/>
    <n v="0"/>
    <n v="0"/>
    <s v="-"/>
    <x v="2"/>
    <s v="VPAPF"/>
    <s v="URMED"/>
    <x v="8"/>
    <s v="Indu Tandon"/>
    <m/>
    <m/>
    <m/>
    <m/>
    <m/>
    <m/>
    <m/>
    <m/>
    <m/>
    <m/>
    <m/>
    <m/>
    <m/>
    <m/>
    <m/>
    <m/>
    <m/>
    <m/>
    <m/>
    <m/>
    <m/>
    <m/>
    <m/>
    <m/>
    <m/>
    <m/>
    <m/>
    <m/>
    <m/>
    <m/>
    <m/>
    <m/>
    <m/>
    <m/>
    <m/>
    <m/>
  </r>
  <r>
    <n v="93"/>
    <x v="7"/>
    <x v="1"/>
    <s v="# 026"/>
    <x v="36"/>
    <s v="Indu Tandon"/>
    <s v="Airdri Stoddart"/>
    <d v="2021-07-01T00:00:00"/>
    <d v="2022-06-30T00:00:00"/>
    <d v="2021-07-01T00:00:00"/>
    <d v="2021-07-01T00:00:00"/>
    <x v="464"/>
    <x v="11"/>
    <m/>
    <m/>
    <s v="N/A"/>
    <s v="N/A"/>
    <s v="N/A"/>
    <s v="N/A"/>
    <n v="100"/>
    <n v="103"/>
    <n v="106"/>
    <n v="0"/>
    <n v="100"/>
    <n v="103"/>
    <n v="106"/>
    <n v="100"/>
    <s v="Discontinued"/>
    <s v="Discontinued"/>
    <s v="Discontinued"/>
    <s v="Discontinued"/>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65"/>
    <x v="11"/>
    <m/>
    <m/>
    <m/>
    <m/>
    <m/>
    <m/>
    <m/>
    <m/>
    <m/>
    <m/>
    <m/>
    <m/>
    <m/>
    <n v="0"/>
    <n v="100"/>
    <n v="103"/>
    <n v="106"/>
    <n v="100"/>
    <n v="100"/>
    <n v="103"/>
    <n v="106"/>
    <n v="100"/>
    <n v="0"/>
    <n v="0"/>
    <s v="New"/>
    <x v="4"/>
    <s v="VPAPF"/>
    <s v="URMED"/>
    <x v="8"/>
    <s v="Indu Tandon"/>
    <m/>
    <m/>
    <m/>
    <m/>
    <m/>
    <m/>
    <m/>
    <m/>
    <m/>
    <m/>
    <m/>
    <m/>
    <m/>
    <m/>
    <m/>
    <m/>
    <m/>
    <m/>
    <m/>
    <m/>
    <m/>
    <m/>
    <m/>
    <m/>
    <m/>
    <m/>
    <m/>
    <m/>
    <m/>
    <m/>
    <m/>
    <m/>
    <m/>
    <m/>
    <m/>
    <m/>
  </r>
  <r>
    <n v="93"/>
    <x v="7"/>
    <x v="1"/>
    <s v="# 026"/>
    <x v="36"/>
    <s v="Indu Tandon"/>
    <s v="Airdri Stoddart"/>
    <d v="2021-07-01T00:00:00"/>
    <d v="2022-06-30T00:00:00"/>
    <d v="2021-07-01T00:00:00"/>
    <d v="2021-07-01T00:00:00"/>
    <x v="466"/>
    <x v="46"/>
    <n v="15"/>
    <n v="15"/>
    <n v="15"/>
    <n v="15"/>
    <n v="15"/>
    <n v="15"/>
    <n v="15"/>
    <n v="15"/>
    <n v="15"/>
    <n v="15"/>
    <n v="15"/>
    <n v="15"/>
    <n v="15"/>
    <n v="15"/>
    <n v="15"/>
    <n v="15"/>
    <n v="15"/>
    <n v="15"/>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67"/>
    <x v="14"/>
    <n v="25"/>
    <n v="25"/>
    <n v="25"/>
    <n v="25"/>
    <n v="25"/>
    <n v="25"/>
    <n v="25"/>
    <n v="26"/>
    <n v="27"/>
    <n v="25"/>
    <n v="25"/>
    <n v="26"/>
    <n v="27"/>
    <n v="25"/>
    <n v="25"/>
    <n v="26"/>
    <n v="27"/>
    <n v="25"/>
    <n v="25"/>
    <n v="25.75"/>
    <n v="26.5"/>
    <n v="25"/>
    <n v="0"/>
    <n v="0"/>
    <s v="-"/>
    <x v="2"/>
    <s v="VPAPF"/>
    <s v="URMED"/>
    <x v="8"/>
    <s v="Indu Tandon"/>
    <m/>
    <m/>
    <m/>
    <m/>
    <m/>
    <m/>
    <m/>
    <m/>
    <m/>
    <m/>
    <m/>
    <m/>
    <m/>
    <m/>
    <m/>
    <m/>
    <m/>
    <m/>
    <m/>
    <m/>
    <m/>
    <m/>
    <m/>
    <m/>
    <m/>
    <m/>
    <m/>
    <m/>
    <m/>
    <m/>
    <m/>
    <m/>
    <m/>
    <m/>
    <m/>
    <m/>
  </r>
  <r>
    <n v="93"/>
    <x v="7"/>
    <x v="1"/>
    <s v="# 026"/>
    <x v="36"/>
    <s v="Indu Tandon"/>
    <s v="Airdri Stoddart"/>
    <d v="2021-07-01T00:00:00"/>
    <d v="2022-06-30T00:00:00"/>
    <d v="2021-07-01T00:00:00"/>
    <d v="2021-07-01T00:00:00"/>
    <x v="468"/>
    <x v="14"/>
    <m/>
    <m/>
    <m/>
    <m/>
    <m/>
    <m/>
    <m/>
    <m/>
    <m/>
    <m/>
    <m/>
    <m/>
    <m/>
    <m/>
    <m/>
    <m/>
    <m/>
    <m/>
    <n v="120"/>
    <n v="123.6"/>
    <n v="127.2"/>
    <n v="120"/>
    <s v="-"/>
    <n v="120"/>
    <s v="New"/>
    <x v="4"/>
    <s v="VPAPF"/>
    <s v="URMED"/>
    <x v="8"/>
    <s v="Indu Tandon"/>
    <m/>
    <m/>
    <m/>
    <m/>
    <m/>
    <m/>
    <m/>
    <m/>
    <m/>
    <m/>
    <m/>
    <m/>
    <m/>
    <m/>
    <m/>
    <m/>
    <m/>
    <m/>
    <m/>
    <m/>
    <m/>
    <m/>
    <m/>
    <m/>
    <m/>
    <m/>
    <m/>
    <m/>
    <m/>
    <m/>
    <m/>
    <m/>
    <m/>
    <m/>
    <m/>
    <m/>
  </r>
  <r>
    <n v="93"/>
    <x v="7"/>
    <x v="1"/>
    <s v="# 026"/>
    <x v="36"/>
    <s v="Indu Tandon"/>
    <s v="Airdri Stoddart"/>
    <d v="2021-07-01T00:00:00"/>
    <d v="2022-06-30T00:00:00"/>
    <d v="2021-07-01T00:00:00"/>
    <d v="2021-07-01T00:00:00"/>
    <x v="469"/>
    <x v="11"/>
    <m/>
    <m/>
    <m/>
    <m/>
    <m/>
    <m/>
    <m/>
    <m/>
    <m/>
    <m/>
    <m/>
    <m/>
    <m/>
    <m/>
    <m/>
    <m/>
    <m/>
    <m/>
    <n v="150"/>
    <n v="154.5"/>
    <n v="159"/>
    <n v="150"/>
    <s v="-"/>
    <n v="150"/>
    <s v="New"/>
    <x v="4"/>
    <s v="VPAPF"/>
    <s v="URMED"/>
    <x v="8"/>
    <s v="Indu Tandon"/>
    <m/>
    <m/>
    <m/>
    <m/>
    <m/>
    <m/>
    <m/>
    <m/>
    <m/>
    <m/>
    <m/>
    <m/>
    <m/>
    <m/>
    <m/>
    <m/>
    <m/>
    <m/>
    <m/>
    <m/>
    <m/>
    <m/>
    <m/>
    <m/>
    <m/>
    <m/>
    <m/>
    <m/>
    <m/>
    <m/>
    <m/>
    <m/>
    <m/>
    <m/>
    <m/>
    <m/>
  </r>
  <r>
    <n v="93"/>
    <x v="7"/>
    <x v="1"/>
    <s v="# 026"/>
    <x v="36"/>
    <s v="Indu Tandon"/>
    <s v="Airdri Stoddart"/>
    <d v="2021-07-01T00:00:00"/>
    <d v="2022-06-30T00:00:00"/>
    <d v="2021-07-01T00:00:00"/>
    <d v="2021-07-01T00:00:00"/>
    <x v="470"/>
    <x v="11"/>
    <n v="115"/>
    <n v="115"/>
    <n v="115"/>
    <n v="130"/>
    <n v="130"/>
    <n v="130"/>
    <n v="130"/>
    <n v="130"/>
    <n v="134"/>
    <n v="115"/>
    <n v="130"/>
    <n v="130"/>
    <n v="134"/>
    <n v="130"/>
    <n v="130"/>
    <n v="130"/>
    <n v="134"/>
    <n v="130"/>
    <n v="140"/>
    <n v="144.19999999999999"/>
    <n v="148.4"/>
    <n v="140"/>
    <n v="7.6923076923076872E-2"/>
    <n v="10"/>
    <s v="-"/>
    <x v="7"/>
    <s v="VPAPF"/>
    <s v="URMED"/>
    <x v="8"/>
    <s v="Indu Tandon"/>
    <m/>
    <m/>
    <m/>
    <m/>
    <m/>
    <m/>
    <m/>
    <m/>
    <m/>
    <m/>
    <m/>
    <m/>
    <m/>
    <m/>
    <m/>
    <m/>
    <m/>
    <m/>
    <m/>
    <m/>
    <m/>
    <m/>
    <m/>
    <m/>
    <m/>
    <m/>
    <m/>
    <m/>
    <m/>
    <m/>
    <m/>
    <m/>
    <m/>
    <m/>
    <m/>
    <m/>
  </r>
  <r>
    <n v="93"/>
    <x v="7"/>
    <x v="1"/>
    <s v="# 026"/>
    <x v="36"/>
    <s v="Indu Tandon"/>
    <s v="Airdri Stoddart"/>
    <d v="2021-07-01T00:00:00"/>
    <d v="2022-06-30T00:00:00"/>
    <d v="2021-07-01T00:00:00"/>
    <d v="2021-07-01T00:00:00"/>
    <x v="471"/>
    <x v="11"/>
    <n v="125"/>
    <n v="125"/>
    <n v="125"/>
    <n v="140"/>
    <n v="140"/>
    <n v="140"/>
    <n v="140"/>
    <n v="140"/>
    <n v="144"/>
    <n v="125"/>
    <n v="140"/>
    <n v="140"/>
    <n v="144"/>
    <n v="140"/>
    <n v="140"/>
    <n v="140"/>
    <n v="144"/>
    <n v="140"/>
    <n v="150"/>
    <n v="154.5"/>
    <n v="159"/>
    <n v="150"/>
    <n v="7.1428571428571397E-2"/>
    <n v="10"/>
    <s v="-"/>
    <x v="7"/>
    <s v="VPAPF"/>
    <s v="URMED"/>
    <x v="8"/>
    <s v="Indu Tandon"/>
    <m/>
    <m/>
    <m/>
    <m/>
    <m/>
    <m/>
    <m/>
    <m/>
    <m/>
    <m/>
    <m/>
    <m/>
    <m/>
    <m/>
    <m/>
    <m/>
    <m/>
    <m/>
    <m/>
    <m/>
    <m/>
    <m/>
    <m/>
    <m/>
    <m/>
    <m/>
    <m/>
    <m/>
    <m/>
    <m/>
    <m/>
    <m/>
    <m/>
    <m/>
    <m/>
    <m/>
  </r>
  <r>
    <n v="93"/>
    <x v="7"/>
    <x v="1"/>
    <s v="# 026"/>
    <x v="36"/>
    <s v="Indu Tandon"/>
    <s v="Airdri Stoddart"/>
    <d v="2021-07-01T00:00:00"/>
    <d v="2022-06-30T00:00:00"/>
    <d v="2021-07-01T00:00:00"/>
    <d v="2021-07-01T00:00:00"/>
    <x v="472"/>
    <x v="11"/>
    <n v="135"/>
    <n v="135"/>
    <n v="135"/>
    <n v="150"/>
    <n v="150"/>
    <n v="150"/>
    <n v="150"/>
    <n v="150"/>
    <n v="155"/>
    <n v="135"/>
    <n v="150"/>
    <n v="150"/>
    <n v="155"/>
    <n v="150"/>
    <n v="150"/>
    <n v="150"/>
    <n v="155"/>
    <n v="150"/>
    <n v="160"/>
    <n v="164.8"/>
    <n v="169.6"/>
    <n v="160"/>
    <n v="6.6666666666666652E-2"/>
    <n v="10"/>
    <s v="-"/>
    <x v="6"/>
    <s v="VPAPF"/>
    <s v="URMED"/>
    <x v="8"/>
    <s v="Indu Tandon"/>
    <m/>
    <m/>
    <m/>
    <m/>
    <m/>
    <m/>
    <m/>
    <m/>
    <m/>
    <m/>
    <m/>
    <m/>
    <m/>
    <m/>
    <m/>
    <m/>
    <m/>
    <m/>
    <m/>
    <m/>
    <m/>
    <m/>
    <m/>
    <m/>
    <m/>
    <m/>
    <m/>
    <m/>
    <m/>
    <m/>
    <m/>
    <m/>
    <m/>
    <m/>
    <m/>
    <m/>
  </r>
  <r>
    <n v="93"/>
    <x v="7"/>
    <x v="1"/>
    <s v="# 026"/>
    <x v="36"/>
    <s v="Indu Tandon"/>
    <s v="Airdri Stoddart"/>
    <d v="2021-07-01T00:00:00"/>
    <d v="2022-06-30T00:00:00"/>
    <d v="2021-07-01T00:00:00"/>
    <d v="2021-07-01T00:00:00"/>
    <x v="473"/>
    <x v="46"/>
    <n v="150"/>
    <n v="150"/>
    <n v="150"/>
    <n v="150"/>
    <n v="150"/>
    <n v="150"/>
    <n v="150"/>
    <n v="155"/>
    <n v="160"/>
    <n v="150"/>
    <n v="150"/>
    <n v="155"/>
    <n v="160"/>
    <n v="150"/>
    <n v="150"/>
    <n v="155"/>
    <n v="160"/>
    <n v="150"/>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74"/>
    <x v="14"/>
    <n v="300"/>
    <n v="300"/>
    <n v="300"/>
    <n v="300"/>
    <n v="300"/>
    <n v="300"/>
    <n v="300"/>
    <n v="309"/>
    <n v="318"/>
    <n v="300"/>
    <n v="300"/>
    <n v="309"/>
    <n v="318"/>
    <n v="300"/>
    <n v="300"/>
    <n v="309"/>
    <n v="318"/>
    <n v="300"/>
    <n v="300"/>
    <n v="309"/>
    <n v="318"/>
    <n v="300"/>
    <n v="0"/>
    <n v="0"/>
    <s v="-"/>
    <x v="2"/>
    <s v="VPAPF"/>
    <s v="URMED"/>
    <x v="8"/>
    <s v="Indu Tandon"/>
    <m/>
    <m/>
    <m/>
    <m/>
    <m/>
    <m/>
    <m/>
    <m/>
    <m/>
    <m/>
    <m/>
    <m/>
    <m/>
    <m/>
    <m/>
    <m/>
    <m/>
    <m/>
    <m/>
    <m/>
    <m/>
    <m/>
    <m/>
    <m/>
    <m/>
    <m/>
    <m/>
    <m/>
    <m/>
    <m/>
    <m/>
    <m/>
    <m/>
    <m/>
    <m/>
    <m/>
  </r>
  <r>
    <n v="93"/>
    <x v="7"/>
    <x v="1"/>
    <s v="# 026"/>
    <x v="36"/>
    <s v="Indu Tandon"/>
    <s v="Airdri Stoddart"/>
    <d v="2021-07-01T00:00:00"/>
    <d v="2022-06-30T00:00:00"/>
    <d v="2021-07-01T00:00:00"/>
    <d v="2021-07-01T00:00:00"/>
    <x v="475"/>
    <x v="46"/>
    <n v="55"/>
    <n v="55"/>
    <n v="55"/>
    <n v="55"/>
    <n v="55"/>
    <n v="55"/>
    <n v="55"/>
    <n v="57"/>
    <n v="59"/>
    <n v="55"/>
    <n v="55"/>
    <n v="57"/>
    <n v="59"/>
    <n v="55"/>
    <n v="55"/>
    <n v="57"/>
    <n v="59"/>
    <n v="55"/>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76"/>
    <x v="14"/>
    <n v="100"/>
    <n v="100"/>
    <n v="100"/>
    <n v="100"/>
    <n v="100"/>
    <n v="100"/>
    <n v="100"/>
    <n v="103"/>
    <n v="106"/>
    <n v="100"/>
    <n v="100"/>
    <n v="103"/>
    <n v="106"/>
    <n v="100"/>
    <n v="100"/>
    <n v="103"/>
    <n v="106"/>
    <n v="100"/>
    <n v="100"/>
    <n v="103"/>
    <n v="106"/>
    <n v="100"/>
    <n v="0"/>
    <n v="0"/>
    <s v="-"/>
    <x v="2"/>
    <s v="VPAPF"/>
    <s v="URMED"/>
    <x v="8"/>
    <s v="Indu Tandon"/>
    <m/>
    <m/>
    <m/>
    <m/>
    <m/>
    <m/>
    <m/>
    <m/>
    <m/>
    <m/>
    <m/>
    <m/>
    <m/>
    <m/>
    <m/>
    <m/>
    <m/>
    <m/>
    <m/>
    <m/>
    <m/>
    <m/>
    <m/>
    <m/>
    <m/>
    <m/>
    <m/>
    <m/>
    <m/>
    <m/>
    <m/>
    <m/>
    <m/>
    <m/>
    <m/>
    <m/>
  </r>
  <r>
    <n v="93"/>
    <x v="7"/>
    <x v="1"/>
    <s v="# 026"/>
    <x v="36"/>
    <s v="Indu Tandon"/>
    <s v="Airdri Stoddart"/>
    <d v="2021-07-01T00:00:00"/>
    <d v="2022-06-30T00:00:00"/>
    <d v="2021-07-01T00:00:00"/>
    <d v="2021-07-01T00:00:00"/>
    <x v="477"/>
    <x v="46"/>
    <n v="265"/>
    <n v="265"/>
    <n v="265"/>
    <n v="265"/>
    <n v="265"/>
    <n v="265"/>
    <n v="265"/>
    <n v="273"/>
    <n v="281"/>
    <n v="265"/>
    <n v="265"/>
    <n v="273"/>
    <n v="281"/>
    <n v="265"/>
    <n v="265"/>
    <n v="273"/>
    <n v="281"/>
    <n v="265"/>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78"/>
    <x v="14"/>
    <n v="305"/>
    <n v="305"/>
    <n v="305"/>
    <n v="305"/>
    <n v="305"/>
    <n v="305"/>
    <n v="305"/>
    <n v="314"/>
    <n v="323"/>
    <n v="305"/>
    <n v="305"/>
    <n v="314"/>
    <n v="323"/>
    <n v="305"/>
    <n v="305"/>
    <n v="314"/>
    <n v="323"/>
    <n v="305"/>
    <n v="305"/>
    <n v="314.14999999999998"/>
    <n v="323.3"/>
    <n v="305"/>
    <n v="0"/>
    <n v="0"/>
    <s v="-"/>
    <x v="2"/>
    <s v="VPAPF"/>
    <s v="URMED"/>
    <x v="8"/>
    <s v="Indu Tandon"/>
    <m/>
    <m/>
    <m/>
    <m/>
    <m/>
    <m/>
    <m/>
    <m/>
    <m/>
    <m/>
    <m/>
    <m/>
    <m/>
    <m/>
    <m/>
    <m/>
    <m/>
    <m/>
    <m/>
    <m/>
    <m/>
    <m/>
    <m/>
    <m/>
    <m/>
    <m/>
    <m/>
    <m/>
    <m/>
    <m/>
    <m/>
    <m/>
    <m/>
    <m/>
    <m/>
    <m/>
  </r>
  <r>
    <n v="93"/>
    <x v="7"/>
    <x v="1"/>
    <s v="# 026"/>
    <x v="36"/>
    <s v="Indu Tandon"/>
    <s v="Airdri Stoddart"/>
    <d v="2021-07-01T00:00:00"/>
    <d v="2022-06-30T00:00:00"/>
    <d v="2021-07-01T00:00:00"/>
    <d v="2021-07-01T00:00:00"/>
    <x v="479"/>
    <x v="46"/>
    <n v="185"/>
    <n v="185"/>
    <n v="185"/>
    <n v="185"/>
    <n v="185"/>
    <n v="185"/>
    <n v="185"/>
    <n v="191"/>
    <n v="197"/>
    <n v="185"/>
    <n v="185"/>
    <n v="191"/>
    <n v="197"/>
    <n v="185"/>
    <n v="185"/>
    <n v="191"/>
    <n v="197"/>
    <n v="185"/>
    <s v="Discontinued"/>
    <s v="Discontinued"/>
    <s v="Discontinued"/>
    <s v="Discontinued"/>
    <s v="-"/>
    <n v="0"/>
    <s v="Discontinued"/>
    <x v="5"/>
    <s v="VPAPF"/>
    <s v="URMED"/>
    <x v="8"/>
    <s v="Indu Tandon"/>
    <m/>
    <m/>
    <m/>
    <m/>
    <m/>
    <m/>
    <m/>
    <m/>
    <m/>
    <m/>
    <m/>
    <m/>
    <m/>
    <m/>
    <m/>
    <m/>
    <m/>
    <m/>
    <m/>
    <m/>
    <m/>
    <m/>
    <m/>
    <m/>
    <m/>
    <m/>
    <m/>
    <m/>
    <m/>
    <m/>
    <m/>
    <m/>
    <m/>
    <m/>
    <m/>
    <m/>
  </r>
  <r>
    <n v="93"/>
    <x v="7"/>
    <x v="1"/>
    <s v="# 026"/>
    <x v="36"/>
    <s v="Indu Tandon"/>
    <s v="Airdri Stoddart"/>
    <d v="2021-07-01T00:00:00"/>
    <d v="2022-06-30T00:00:00"/>
    <d v="2021-07-01T00:00:00"/>
    <d v="2021-07-01T00:00:00"/>
    <x v="480"/>
    <x v="14"/>
    <n v="335"/>
    <n v="335"/>
    <n v="335"/>
    <n v="335"/>
    <n v="335"/>
    <n v="335"/>
    <n v="335"/>
    <n v="345"/>
    <n v="355"/>
    <n v="335"/>
    <n v="335"/>
    <n v="345"/>
    <n v="355"/>
    <n v="335"/>
    <n v="335"/>
    <n v="345"/>
    <n v="355"/>
    <n v="335"/>
    <n v="335"/>
    <n v="345.05"/>
    <n v="355.1"/>
    <n v="335"/>
    <n v="0"/>
    <n v="0"/>
    <s v="-"/>
    <x v="2"/>
    <s v="VPAPF"/>
    <s v="URMED"/>
    <x v="8"/>
    <s v="Indu Tandon"/>
    <m/>
    <m/>
    <m/>
    <m/>
    <m/>
    <m/>
    <m/>
    <m/>
    <m/>
    <m/>
    <m/>
    <m/>
    <m/>
    <m/>
    <m/>
    <m/>
    <m/>
    <m/>
    <m/>
    <m/>
    <m/>
    <m/>
    <m/>
    <m/>
    <m/>
    <m/>
    <m/>
    <m/>
    <m/>
    <m/>
    <m/>
    <m/>
    <m/>
    <m/>
    <m/>
    <m/>
  </r>
  <r>
    <n v="93"/>
    <x v="7"/>
    <x v="1"/>
    <s v="# 026"/>
    <x v="36"/>
    <s v="Indu Tandon"/>
    <s v="Airdri Stoddart"/>
    <d v="2021-07-01T00:00:00"/>
    <d v="2022-06-30T00:00:00"/>
    <d v="2021-07-01T00:00:00"/>
    <d v="2021-07-01T00:00:00"/>
    <x v="481"/>
    <x v="11"/>
    <n v="550"/>
    <n v="550"/>
    <n v="550"/>
    <n v="550"/>
    <n v="550"/>
    <n v="550"/>
    <n v="330"/>
    <n v="330"/>
    <n v="340"/>
    <n v="550"/>
    <n v="330"/>
    <n v="330"/>
    <n v="340"/>
    <n v="550"/>
    <n v="550"/>
    <n v="550"/>
    <n v="561"/>
    <n v="550"/>
    <n v="550"/>
    <n v="566.5"/>
    <n v="583"/>
    <n v="550"/>
    <n v="0"/>
    <n v="0"/>
    <s v="-"/>
    <x v="2"/>
    <s v="VPAPF"/>
    <s v="URMED"/>
    <x v="8"/>
    <s v="Indu Tandon"/>
    <m/>
    <m/>
    <m/>
    <m/>
    <m/>
    <m/>
    <m/>
    <m/>
    <m/>
    <m/>
    <m/>
    <m/>
    <m/>
    <m/>
    <m/>
    <m/>
    <m/>
    <m/>
    <m/>
    <m/>
    <m/>
    <m/>
    <m/>
    <m/>
    <m/>
    <m/>
    <m/>
    <m/>
    <m/>
    <m/>
    <m/>
    <m/>
    <m/>
    <m/>
    <m/>
    <m/>
  </r>
  <r>
    <n v="93"/>
    <x v="7"/>
    <x v="1"/>
    <s v="# 026"/>
    <x v="36"/>
    <s v="Indu Tandon"/>
    <s v="Airdri Stoddart"/>
    <d v="2021-07-01T00:00:00"/>
    <d v="2022-06-30T00:00:00"/>
    <d v="2021-07-01T00:00:00"/>
    <d v="2021-07-01T00:00:00"/>
    <x v="482"/>
    <x v="11"/>
    <m/>
    <m/>
    <s v="N/A"/>
    <n v="350"/>
    <n v="350"/>
    <n v="350"/>
    <n v="350"/>
    <n v="350"/>
    <n v="361"/>
    <n v="0"/>
    <n v="350"/>
    <n v="350"/>
    <n v="361"/>
    <n v="350"/>
    <n v="350"/>
    <n v="350"/>
    <n v="361"/>
    <n v="350"/>
    <n v="350"/>
    <n v="360.5"/>
    <n v="371"/>
    <n v="350"/>
    <n v="0"/>
    <n v="0"/>
    <s v="-"/>
    <x v="2"/>
    <s v="VPAPF"/>
    <s v="URMED"/>
    <x v="8"/>
    <s v="Indu Tandon"/>
    <m/>
    <m/>
    <m/>
    <m/>
    <m/>
    <m/>
    <m/>
    <m/>
    <m/>
    <m/>
    <m/>
    <m/>
    <m/>
    <m/>
    <m/>
    <m/>
    <m/>
    <m/>
    <m/>
    <m/>
    <m/>
    <m/>
    <m/>
    <m/>
    <m/>
    <m/>
    <m/>
    <m/>
    <m/>
    <m/>
    <m/>
    <m/>
    <m/>
    <m/>
    <m/>
    <m/>
  </r>
  <r>
    <n v="93"/>
    <x v="7"/>
    <x v="1"/>
    <s v="# 026"/>
    <x v="36"/>
    <s v="Indu Tandon"/>
    <s v="Airdri Stoddart"/>
    <d v="2021-07-01T00:00:00"/>
    <d v="2022-06-30T00:00:00"/>
    <d v="2021-07-01T00:00:00"/>
    <d v="2021-07-01T00:00:00"/>
    <x v="483"/>
    <x v="11"/>
    <n v="150"/>
    <n v="150"/>
    <n v="150"/>
    <n v="150"/>
    <n v="150"/>
    <n v="150"/>
    <n v="150"/>
    <n v="155"/>
    <n v="160"/>
    <n v="150"/>
    <n v="150"/>
    <n v="155"/>
    <n v="160"/>
    <n v="150"/>
    <n v="150"/>
    <n v="155"/>
    <n v="160"/>
    <n v="150"/>
    <n v="150"/>
    <n v="154.5"/>
    <n v="159"/>
    <n v="150"/>
    <n v="0"/>
    <n v="0"/>
    <s v="-"/>
    <x v="2"/>
    <s v="VPAPF"/>
    <s v="URMED"/>
    <x v="8"/>
    <s v="Indu Tandon"/>
    <m/>
    <m/>
    <m/>
    <m/>
    <m/>
    <m/>
    <m/>
    <m/>
    <m/>
    <m/>
    <m/>
    <m/>
    <m/>
    <m/>
    <m/>
    <m/>
    <m/>
    <m/>
    <m/>
    <m/>
    <m/>
    <m/>
    <m/>
    <m/>
    <m/>
    <m/>
    <m/>
    <m/>
    <m/>
    <m/>
    <m/>
    <m/>
    <m/>
    <m/>
    <m/>
    <m/>
  </r>
  <r>
    <n v="93"/>
    <x v="7"/>
    <x v="1"/>
    <s v="# 026"/>
    <x v="36"/>
    <s v="Indu Tandon"/>
    <s v="Airdri Stoddart"/>
    <d v="2021-07-01T00:00:00"/>
    <d v="2022-06-30T00:00:00"/>
    <d v="2021-07-01T00:00:00"/>
    <d v="2021-07-01T00:00:00"/>
    <x v="484"/>
    <x v="11"/>
    <n v="150"/>
    <n v="150"/>
    <n v="150"/>
    <n v="150"/>
    <n v="150"/>
    <n v="150"/>
    <n v="150"/>
    <n v="155"/>
    <n v="160"/>
    <n v="150"/>
    <n v="150"/>
    <n v="155"/>
    <n v="160"/>
    <n v="150"/>
    <n v="150"/>
    <n v="155"/>
    <n v="160"/>
    <n v="150"/>
    <n v="150"/>
    <n v="154.5"/>
    <n v="159"/>
    <n v="150"/>
    <n v="0"/>
    <n v="0"/>
    <s v="-"/>
    <x v="2"/>
    <s v="VPAPF"/>
    <s v="URMED"/>
    <x v="8"/>
    <s v="Indu Tandon"/>
    <m/>
    <m/>
    <m/>
    <m/>
    <m/>
    <m/>
    <m/>
    <m/>
    <m/>
    <m/>
    <m/>
    <m/>
    <m/>
    <m/>
    <m/>
    <m/>
    <m/>
    <m/>
    <m/>
    <m/>
    <m/>
    <m/>
    <m/>
    <m/>
    <m/>
    <m/>
    <m/>
    <m/>
    <m/>
    <m/>
    <m/>
    <m/>
    <m/>
    <m/>
    <m/>
    <m/>
  </r>
  <r>
    <n v="93"/>
    <x v="7"/>
    <x v="1"/>
    <s v="# 026"/>
    <x v="36"/>
    <s v="Indu Tandon"/>
    <s v="Airdri Stoddart"/>
    <d v="2021-07-01T00:00:00"/>
    <d v="2022-06-30T00:00:00"/>
    <d v="2021-07-01T00:00:00"/>
    <d v="2021-07-01T00:00:00"/>
    <x v="485"/>
    <x v="11"/>
    <n v="50"/>
    <n v="50"/>
    <s v="N/A"/>
    <s v="N/A"/>
    <s v="N/A"/>
    <s v="N/A"/>
    <n v="400"/>
    <n v="400"/>
    <n v="400"/>
    <n v="50"/>
    <n v="400"/>
    <n v="400"/>
    <n v="400"/>
    <n v="400"/>
    <n v="400"/>
    <n v="400"/>
    <n v="400"/>
    <n v="400"/>
    <n v="400"/>
    <n v="412"/>
    <n v="424"/>
    <n v="400"/>
    <n v="0"/>
    <n v="0"/>
    <s v="-"/>
    <x v="2"/>
    <s v="VPAPF"/>
    <s v="URMED"/>
    <x v="8"/>
    <s v="Indu Tandon"/>
    <m/>
    <m/>
    <m/>
    <m/>
    <m/>
    <m/>
    <m/>
    <m/>
    <m/>
    <m/>
    <m/>
    <m/>
    <m/>
    <m/>
    <m/>
    <m/>
    <m/>
    <m/>
    <m/>
    <m/>
    <m/>
    <m/>
    <m/>
    <m/>
    <m/>
    <m/>
    <m/>
    <m/>
    <m/>
    <m/>
    <m/>
    <m/>
    <m/>
    <m/>
    <m/>
    <m/>
  </r>
  <r>
    <n v="93"/>
    <x v="7"/>
    <x v="1"/>
    <s v="# 026"/>
    <x v="36"/>
    <s v="Indu Tandon"/>
    <s v="Airdri Stoddart"/>
    <d v="2021-07-01T00:00:00"/>
    <d v="2022-06-30T00:00:00"/>
    <d v="2021-07-01T00:00:00"/>
    <d v="2021-07-01T00:00:00"/>
    <x v="486"/>
    <x v="11"/>
    <n v="50"/>
    <n v="50"/>
    <n v="50"/>
    <n v="50"/>
    <n v="50"/>
    <n v="50"/>
    <n v="50"/>
    <n v="52"/>
    <n v="54"/>
    <n v="50"/>
    <n v="50"/>
    <n v="52"/>
    <n v="54"/>
    <n v="50"/>
    <n v="50"/>
    <n v="52"/>
    <n v="54"/>
    <n v="50"/>
    <n v="50"/>
    <n v="51.5"/>
    <n v="53"/>
    <n v="50"/>
    <n v="0"/>
    <n v="0"/>
    <s v="-"/>
    <x v="2"/>
    <s v="VPAPF"/>
    <s v="URMED"/>
    <x v="8"/>
    <s v="Indu Tandon"/>
    <m/>
    <m/>
    <m/>
    <m/>
    <m/>
    <m/>
    <m/>
    <m/>
    <m/>
    <m/>
    <m/>
    <m/>
    <m/>
    <m/>
    <m/>
    <m/>
    <m/>
    <m/>
    <m/>
    <m/>
    <m/>
    <m/>
    <m/>
    <m/>
    <m/>
    <m/>
    <m/>
    <m/>
    <m/>
    <m/>
    <m/>
    <m/>
    <m/>
    <m/>
    <m/>
    <m/>
  </r>
  <r>
    <n v="93"/>
    <x v="7"/>
    <x v="1"/>
    <s v="# 026"/>
    <x v="36"/>
    <s v="Indu Tandon"/>
    <s v="Airdri Stoddart"/>
    <d v="2021-07-01T00:00:00"/>
    <d v="2022-06-30T00:00:00"/>
    <d v="2021-07-01T00:00:00"/>
    <d v="2021-07-01T00:00:00"/>
    <x v="487"/>
    <x v="11"/>
    <n v="125"/>
    <n v="125"/>
    <n v="125"/>
    <n v="125"/>
    <n v="125"/>
    <n v="125"/>
    <n v="125"/>
    <n v="129"/>
    <n v="133"/>
    <n v="125"/>
    <n v="125"/>
    <n v="129"/>
    <n v="133"/>
    <n v="125"/>
    <n v="125"/>
    <n v="129"/>
    <n v="133"/>
    <n v="125"/>
    <n v="125"/>
    <n v="128.5"/>
    <n v="132.5"/>
    <n v="125"/>
    <n v="0"/>
    <n v="0"/>
    <s v="-"/>
    <x v="2"/>
    <s v="VPAPF"/>
    <s v="URMED"/>
    <x v="8"/>
    <s v="Indu Tandon"/>
    <m/>
    <m/>
    <m/>
    <m/>
    <m/>
    <m/>
    <m/>
    <m/>
    <m/>
    <m/>
    <m/>
    <m/>
    <m/>
    <m/>
    <m/>
    <m/>
    <m/>
    <m/>
    <m/>
    <m/>
    <m/>
    <m/>
    <m/>
    <m/>
    <m/>
    <m/>
    <m/>
    <m/>
    <m/>
    <m/>
    <m/>
    <m/>
    <m/>
    <m/>
    <m/>
    <m/>
  </r>
  <r>
    <n v="93"/>
    <x v="7"/>
    <x v="1"/>
    <s v="# 026"/>
    <x v="36"/>
    <s v="Indu Tandon"/>
    <s v="Airdri Stoddart"/>
    <d v="2021-07-01T00:00:00"/>
    <d v="2022-06-30T00:00:00"/>
    <d v="2021-07-01T00:00:00"/>
    <d v="2021-07-01T00:00:00"/>
    <x v="488"/>
    <x v="1"/>
    <n v="86"/>
    <n v="86"/>
    <n v="86"/>
    <n v="98"/>
    <n v="98"/>
    <n v="98"/>
    <n v="100"/>
    <n v="103"/>
    <n v="106"/>
    <n v="86"/>
    <n v="100"/>
    <n v="103"/>
    <n v="106"/>
    <n v="100"/>
    <n v="105"/>
    <n v="107"/>
    <n v="109"/>
    <n v="105"/>
    <n v="108"/>
    <n v="111.24"/>
    <n v="114.48"/>
    <n v="108"/>
    <n v="2.857142857142847E-2"/>
    <n v="3"/>
    <s v="-"/>
    <x v="1"/>
    <s v="VPAPF"/>
    <s v="URMED"/>
    <x v="8"/>
    <s v="Indu Tandon"/>
    <m/>
    <m/>
    <m/>
    <m/>
    <m/>
    <m/>
    <m/>
    <m/>
    <m/>
    <m/>
    <m/>
    <m/>
    <m/>
    <m/>
    <m/>
    <m/>
    <m/>
    <m/>
    <m/>
    <m/>
    <m/>
    <m/>
    <m/>
    <m/>
    <m/>
    <m/>
    <m/>
    <m/>
    <m/>
    <m/>
    <m/>
    <m/>
    <m/>
    <m/>
    <m/>
    <m/>
  </r>
  <r>
    <n v="93"/>
    <x v="7"/>
    <x v="1"/>
    <s v="# 026"/>
    <x v="36"/>
    <s v="Indu Tandon"/>
    <s v="Airdri Stoddart"/>
    <d v="2021-07-01T00:00:00"/>
    <d v="2022-06-30T00:00:00"/>
    <d v="2021-07-01T00:00:00"/>
    <d v="2021-07-01T00:00:00"/>
    <x v="489"/>
    <x v="14"/>
    <n v="660"/>
    <n v="660"/>
    <n v="700"/>
    <n v="750"/>
    <n v="750"/>
    <n v="750"/>
    <n v="750"/>
    <n v="773"/>
    <n v="796"/>
    <n v="660"/>
    <n v="750"/>
    <n v="773"/>
    <n v="796"/>
    <n v="750"/>
    <n v="750"/>
    <n v="773"/>
    <n v="796"/>
    <n v="750"/>
    <n v="850"/>
    <n v="875.5"/>
    <n v="901"/>
    <n v="850"/>
    <n v="0.1333333333333333"/>
    <n v="100"/>
    <s v="-"/>
    <x v="7"/>
    <s v="VPAPF"/>
    <s v="URMED"/>
    <x v="8"/>
    <s v="Indu Tandon"/>
    <m/>
    <m/>
    <m/>
    <m/>
    <m/>
    <m/>
    <m/>
    <m/>
    <m/>
    <m/>
    <m/>
    <m/>
    <m/>
    <m/>
    <m/>
    <m/>
    <m/>
    <m/>
    <m/>
    <m/>
    <m/>
    <m/>
    <m/>
    <m/>
    <m/>
    <m/>
    <m/>
    <m/>
    <m/>
    <m/>
    <m/>
    <m/>
    <m/>
    <m/>
    <m/>
    <m/>
  </r>
  <r>
    <n v="93"/>
    <x v="7"/>
    <x v="1"/>
    <s v="# 026"/>
    <x v="36"/>
    <s v="Indu Tandon"/>
    <s v="Airdri Stoddart"/>
    <d v="2021-07-01T00:00:00"/>
    <d v="2022-06-30T00:00:00"/>
    <d v="2021-07-01T00:00:00"/>
    <d v="2021-07-01T00:00:00"/>
    <x v="490"/>
    <x v="1"/>
    <n v="86"/>
    <n v="86"/>
    <n v="86"/>
    <n v="98"/>
    <n v="98"/>
    <n v="98"/>
    <n v="100"/>
    <n v="103"/>
    <n v="106"/>
    <n v="86"/>
    <n v="100"/>
    <n v="103"/>
    <n v="106"/>
    <n v="100"/>
    <n v="105"/>
    <n v="107"/>
    <n v="109"/>
    <n v="105"/>
    <n v="108"/>
    <n v="111.24"/>
    <n v="114.48"/>
    <n v="108"/>
    <n v="2.857142857142847E-2"/>
    <n v="3"/>
    <s v="-"/>
    <x v="1"/>
    <s v="VPAPF"/>
    <s v="URMED"/>
    <x v="8"/>
    <s v="Indu Tandon"/>
    <m/>
    <m/>
    <m/>
    <m/>
    <m/>
    <m/>
    <m/>
    <m/>
    <m/>
    <m/>
    <m/>
    <m/>
    <m/>
    <m/>
    <m/>
    <m/>
    <m/>
    <m/>
    <m/>
    <m/>
    <m/>
    <m/>
    <m/>
    <m/>
    <m/>
    <m/>
    <m/>
    <m/>
    <m/>
    <m/>
    <m/>
    <m/>
    <m/>
    <m/>
    <m/>
    <m/>
  </r>
  <r>
    <n v="93"/>
    <x v="7"/>
    <x v="1"/>
    <s v="# 026"/>
    <x v="36"/>
    <s v="Indu Tandon"/>
    <s v="Airdri Stoddart"/>
    <d v="2021-07-01T00:00:00"/>
    <d v="2022-06-30T00:00:00"/>
    <d v="2021-07-01T00:00:00"/>
    <d v="2021-07-01T00:00:00"/>
    <x v="491"/>
    <x v="14"/>
    <n v="660"/>
    <n v="660"/>
    <n v="700"/>
    <n v="750"/>
    <n v="750"/>
    <n v="750"/>
    <n v="750"/>
    <n v="773"/>
    <n v="796"/>
    <n v="660"/>
    <n v="750"/>
    <n v="773"/>
    <n v="796"/>
    <n v="750"/>
    <n v="750"/>
    <n v="773"/>
    <n v="796"/>
    <n v="750"/>
    <n v="850"/>
    <n v="875.5"/>
    <n v="901"/>
    <n v="850"/>
    <n v="0.1333333333333333"/>
    <n v="100"/>
    <s v="-"/>
    <x v="7"/>
    <s v="VPAPF"/>
    <s v="URMED"/>
    <x v="8"/>
    <s v="Indu Tandon"/>
    <m/>
    <m/>
    <m/>
    <m/>
    <m/>
    <m/>
    <m/>
    <m/>
    <m/>
    <m/>
    <m/>
    <m/>
    <m/>
    <m/>
    <m/>
    <m/>
    <m/>
    <m/>
    <m/>
    <m/>
    <m/>
    <m/>
    <m/>
    <m/>
    <m/>
    <m/>
    <m/>
    <m/>
    <m/>
    <m/>
    <m/>
    <m/>
    <m/>
    <m/>
    <m/>
    <m/>
  </r>
  <r>
    <n v="93"/>
    <x v="7"/>
    <x v="1"/>
    <s v="# 026"/>
    <x v="36"/>
    <s v="Indu Tandon"/>
    <s v="Airdri Stoddart"/>
    <d v="2021-07-01T00:00:00"/>
    <d v="2022-06-30T00:00:00"/>
    <d v="2021-07-01T00:00:00"/>
    <d v="2021-07-01T00:00:00"/>
    <x v="492"/>
    <x v="11"/>
    <n v="200"/>
    <n v="200"/>
    <n v="200"/>
    <n v="200"/>
    <n v="200"/>
    <n v="200"/>
    <n v="200"/>
    <n v="200"/>
    <n v="206"/>
    <n v="200"/>
    <n v="200"/>
    <n v="200"/>
    <n v="206"/>
    <n v="200"/>
    <n v="200"/>
    <n v="200"/>
    <n v="206"/>
    <n v="200"/>
    <n v="200"/>
    <n v="206"/>
    <n v="212"/>
    <n v="200"/>
    <n v="0"/>
    <n v="0"/>
    <s v="-"/>
    <x v="2"/>
    <s v="VPAPF"/>
    <s v="URMED"/>
    <x v="8"/>
    <s v="Indu Tandon"/>
    <m/>
    <m/>
    <m/>
    <m/>
    <m/>
    <m/>
    <m/>
    <m/>
    <m/>
    <m/>
    <m/>
    <m/>
    <m/>
    <m/>
    <m/>
    <m/>
    <m/>
    <m/>
    <m/>
    <m/>
    <m/>
    <m/>
    <m/>
    <m/>
    <m/>
    <m/>
    <m/>
    <m/>
    <m/>
    <m/>
    <m/>
    <m/>
    <m/>
    <m/>
    <m/>
    <m/>
  </r>
  <r>
    <n v="93"/>
    <x v="7"/>
    <x v="1"/>
    <s v="# 026"/>
    <x v="36"/>
    <s v="Indu Tandon"/>
    <s v="Airdri Stoddart"/>
    <d v="2021-07-01T00:00:00"/>
    <d v="2022-06-30T00:00:00"/>
    <d v="2021-07-01T00:00:00"/>
    <d v="2021-07-01T00:00:00"/>
    <x v="493"/>
    <x v="11"/>
    <n v="250"/>
    <n v="250"/>
    <n v="250"/>
    <n v="250"/>
    <n v="250"/>
    <n v="250"/>
    <n v="250"/>
    <n v="250"/>
    <n v="258"/>
    <n v="250"/>
    <n v="250"/>
    <n v="250"/>
    <n v="258"/>
    <n v="250"/>
    <n v="250"/>
    <n v="250"/>
    <n v="258"/>
    <n v="250"/>
    <n v="250"/>
    <n v="257.5"/>
    <n v="265"/>
    <n v="250"/>
    <n v="0"/>
    <n v="0"/>
    <s v="-"/>
    <x v="2"/>
    <s v="VPAPF"/>
    <s v="URMED"/>
    <x v="8"/>
    <s v="Indu Tandon"/>
    <m/>
    <m/>
    <m/>
    <m/>
    <m/>
    <m/>
    <m/>
    <m/>
    <m/>
    <m/>
    <m/>
    <m/>
    <m/>
    <m/>
    <m/>
    <m/>
    <m/>
    <m/>
    <m/>
    <m/>
    <m/>
    <m/>
    <m/>
    <m/>
    <m/>
    <m/>
    <m/>
    <m/>
    <m/>
    <m/>
    <m/>
    <m/>
    <m/>
    <m/>
    <m/>
    <m/>
  </r>
  <r>
    <n v="64"/>
    <x v="2"/>
    <x v="0"/>
    <s v="# 027"/>
    <x v="27"/>
    <s v="Elena Jiang"/>
    <s v="Greg Falkner"/>
    <m/>
    <m/>
    <m/>
    <m/>
    <x v="0"/>
    <x v="0"/>
    <m/>
    <m/>
    <m/>
    <m/>
    <m/>
    <m/>
    <m/>
    <m/>
    <m/>
    <m/>
    <m/>
    <m/>
    <m/>
    <m/>
    <m/>
    <m/>
    <m/>
    <m/>
    <m/>
    <m/>
    <m/>
    <n v="0"/>
    <m/>
    <m/>
    <m/>
    <x v="0"/>
    <m/>
    <m/>
    <x v="0"/>
    <m/>
    <m/>
    <m/>
    <m/>
    <n v="26"/>
    <s v="-"/>
    <s v="-"/>
    <s v="N/A"/>
    <s v="No external customers"/>
    <n v="10960"/>
    <n v="10960"/>
    <n v="0"/>
    <n v="0"/>
    <s v="Low"/>
    <n v="0"/>
    <s v="No Federal"/>
    <s v="Increase"/>
    <s v="Below 5% increase"/>
    <s v="Flat"/>
    <s v="-4% to 30% (mostly flat)"/>
    <s v="Deficit"/>
    <s v="Mostly flat rates due to no net increase in salary increases with CBR decrease."/>
    <s v="no change"/>
    <s v="no change"/>
    <n v="-1000"/>
    <n v="-250"/>
    <s v="N/A"/>
    <m/>
    <s v="Greg Falkner"/>
    <s v="5/17 - 1:00 - 2:00 pm"/>
    <s v="Interesting year able to shift salaries due to COVID changes.  Staffing still strong. Capital Projs changed to in-house custodial potential for trades.  Will change $$ by millions.  Was contracting with First Choice in prior years. Will try to give campus same rates as FC.  Tree trimming is example of position unable to hire so need to outsource. Threats are low except for budget cuts.  Given COVID funding for temp changes to cleaning levels."/>
    <s v="Public Utilities on 66360 rate changes every day. Potential $2M fee from City of Berkeley for sewer services. Greg will provide rate sheet for Public Utilities by June 10."/>
    <m/>
    <m/>
    <m/>
    <m/>
    <m/>
  </r>
  <r>
    <n v="64"/>
    <x v="2"/>
    <x v="1"/>
    <s v="# 027"/>
    <x v="27"/>
    <s v="Elena Jiang"/>
    <s v="Greg Falkner"/>
    <d v="2021-07-01T00:00:00"/>
    <d v="2022-06-30T00:00:00"/>
    <d v="2021-07-01T00:00:00"/>
    <d v="2021-07-01T00:00:00"/>
    <x v="494"/>
    <x v="1"/>
    <n v="145"/>
    <n v="151"/>
    <n v="152"/>
    <n v="160"/>
    <n v="160"/>
    <n v="160"/>
    <n v="208"/>
    <n v="215"/>
    <n v="222"/>
    <n v="151"/>
    <n v="226"/>
    <n v="232.78"/>
    <n v="239.76"/>
    <n v="226"/>
    <n v="250"/>
    <n v="260"/>
    <n v="270"/>
    <n v="250"/>
    <n v="250"/>
    <n v="258"/>
    <n v="266"/>
    <n v="250"/>
    <n v="0"/>
    <n v="0"/>
    <s v="-"/>
    <x v="2"/>
    <s v="VCBAS"/>
    <s v="FJPPS"/>
    <x v="3"/>
    <s v="Elena Jiang"/>
    <m/>
    <m/>
    <m/>
    <m/>
    <m/>
    <m/>
    <m/>
    <m/>
    <m/>
    <m/>
    <m/>
    <m/>
    <m/>
    <m/>
    <m/>
    <m/>
    <m/>
    <m/>
    <m/>
    <m/>
    <m/>
    <m/>
    <m/>
    <m/>
    <m/>
    <m/>
    <m/>
    <m/>
    <m/>
    <m/>
    <m/>
    <m/>
    <m/>
    <m/>
    <m/>
    <m/>
  </r>
  <r>
    <n v="64"/>
    <x v="2"/>
    <x v="1"/>
    <s v="# 027"/>
    <x v="27"/>
    <s v="Elena Jiang"/>
    <s v="Greg Falkner"/>
    <d v="2021-07-01T00:00:00"/>
    <d v="2022-06-30T00:00:00"/>
    <d v="2021-07-01T00:00:00"/>
    <d v="2021-07-01T00:00:00"/>
    <x v="495"/>
    <x v="1"/>
    <n v="118"/>
    <n v="124"/>
    <n v="124"/>
    <n v="129"/>
    <n v="129"/>
    <n v="129"/>
    <n v="136"/>
    <n v="143"/>
    <n v="151"/>
    <n v="124"/>
    <n v="141"/>
    <n v="145.22999999999999"/>
    <n v="149.59"/>
    <n v="141"/>
    <n v="147"/>
    <n v="151.41"/>
    <n v="155.94999999999999"/>
    <n v="147"/>
    <n v="147"/>
    <n v="151"/>
    <n v="156"/>
    <n v="147"/>
    <n v="0"/>
    <n v="0"/>
    <s v="-"/>
    <x v="2"/>
    <s v="VCBAS"/>
    <s v="FJPPS"/>
    <x v="3"/>
    <s v="Elena Jiang"/>
    <m/>
    <m/>
    <m/>
    <m/>
    <m/>
    <m/>
    <m/>
    <m/>
    <m/>
    <m/>
    <m/>
    <m/>
    <m/>
    <m/>
    <m/>
    <m/>
    <m/>
    <m/>
    <m/>
    <m/>
    <m/>
    <m/>
    <m/>
    <m/>
    <m/>
    <m/>
    <m/>
    <m/>
    <m/>
    <m/>
    <m/>
    <m/>
    <m/>
    <m/>
    <m/>
    <m/>
  </r>
  <r>
    <n v="64"/>
    <x v="2"/>
    <x v="1"/>
    <s v="# 027"/>
    <x v="27"/>
    <s v="Elena Jiang"/>
    <s v="Greg Falkner"/>
    <d v="2021-07-01T00:00:00"/>
    <d v="2022-06-30T00:00:00"/>
    <d v="2021-07-01T00:00:00"/>
    <d v="2021-07-01T00:00:00"/>
    <x v="496"/>
    <x v="1"/>
    <n v="101"/>
    <n v="105"/>
    <n v="106"/>
    <n v="111"/>
    <n v="111"/>
    <n v="111"/>
    <n v="117"/>
    <n v="123"/>
    <n v="130"/>
    <n v="105"/>
    <n v="119"/>
    <n v="122.57"/>
    <n v="126.25"/>
    <n v="119"/>
    <n v="124"/>
    <n v="127.72"/>
    <n v="131.55000000000001"/>
    <n v="124"/>
    <n v="124"/>
    <n v="128"/>
    <n v="132"/>
    <n v="124"/>
    <n v="0"/>
    <n v="0"/>
    <s v="-"/>
    <x v="2"/>
    <s v="VCBAS"/>
    <s v="FJPPS"/>
    <x v="3"/>
    <s v="Elena Jiang"/>
    <m/>
    <m/>
    <m/>
    <m/>
    <m/>
    <m/>
    <m/>
    <m/>
    <m/>
    <m/>
    <m/>
    <m/>
    <m/>
    <m/>
    <m/>
    <m/>
    <m/>
    <m/>
    <m/>
    <m/>
    <m/>
    <m/>
    <m/>
    <m/>
    <m/>
    <m/>
    <m/>
    <m/>
    <m/>
    <m/>
    <m/>
    <m/>
    <m/>
    <m/>
    <m/>
    <m/>
  </r>
  <r>
    <n v="64"/>
    <x v="2"/>
    <x v="1"/>
    <s v="# 027"/>
    <x v="27"/>
    <s v="Elena Jiang"/>
    <s v="Greg Falkner"/>
    <d v="2021-07-01T00:00:00"/>
    <d v="2022-06-30T00:00:00"/>
    <d v="2021-07-01T00:00:00"/>
    <d v="2021-07-01T00:00:00"/>
    <x v="497"/>
    <x v="1"/>
    <n v="90"/>
    <n v="94"/>
    <n v="95"/>
    <n v="100"/>
    <n v="100"/>
    <n v="100"/>
    <n v="105"/>
    <n v="111"/>
    <n v="117"/>
    <n v="94"/>
    <n v="98"/>
    <n v="100.94"/>
    <n v="103.97"/>
    <n v="98"/>
    <n v="99"/>
    <n v="101.97"/>
    <n v="105.03"/>
    <n v="99"/>
    <n v="99"/>
    <n v="102"/>
    <n v="105"/>
    <n v="99"/>
    <n v="0"/>
    <n v="0"/>
    <s v="-"/>
    <x v="2"/>
    <s v="VCBAS"/>
    <s v="FJPPS"/>
    <x v="3"/>
    <s v="Elena Jiang"/>
    <m/>
    <m/>
    <m/>
    <m/>
    <m/>
    <m/>
    <m/>
    <m/>
    <m/>
    <m/>
    <m/>
    <m/>
    <m/>
    <m/>
    <m/>
    <m/>
    <m/>
    <m/>
    <m/>
    <m/>
    <m/>
    <m/>
    <m/>
    <m/>
    <m/>
    <m/>
    <m/>
    <m/>
    <m/>
    <m/>
    <m/>
    <m/>
    <m/>
    <m/>
    <m/>
    <m/>
  </r>
  <r>
    <n v="64"/>
    <x v="2"/>
    <x v="1"/>
    <s v="# 027"/>
    <x v="27"/>
    <s v="Elena Jiang"/>
    <s v="Greg Falkner"/>
    <d v="2021-07-01T00:00:00"/>
    <d v="2022-06-30T00:00:00"/>
    <d v="2021-07-01T00:00:00"/>
    <d v="2021-07-01T00:00:00"/>
    <x v="498"/>
    <x v="1"/>
    <n v="158"/>
    <n v="165"/>
    <n v="166"/>
    <n v="173"/>
    <n v="173"/>
    <n v="173"/>
    <n v="194"/>
    <n v="204"/>
    <n v="215"/>
    <n v="165"/>
    <n v="187"/>
    <n v="192.61"/>
    <n v="198.39"/>
    <n v="187"/>
    <n v="182"/>
    <n v="187.46"/>
    <n v="193.08"/>
    <n v="182"/>
    <n v="180"/>
    <n v="185"/>
    <n v="191"/>
    <n v="180"/>
    <n v="-1.098901098901095E-2"/>
    <n v="-2"/>
    <s v="-"/>
    <x v="3"/>
    <s v="VCBAS"/>
    <s v="FJPPS"/>
    <x v="3"/>
    <s v="Elena Jiang"/>
    <m/>
    <m/>
    <m/>
    <m/>
    <m/>
    <m/>
    <m/>
    <m/>
    <m/>
    <m/>
    <m/>
    <m/>
    <m/>
    <m/>
    <m/>
    <m/>
    <m/>
    <m/>
    <m/>
    <m/>
    <m/>
    <m/>
    <m/>
    <m/>
    <m/>
    <m/>
    <m/>
    <m/>
    <m/>
    <m/>
    <m/>
    <m/>
    <m/>
    <m/>
    <m/>
    <m/>
  </r>
  <r>
    <n v="64"/>
    <x v="2"/>
    <x v="1"/>
    <s v="# 027"/>
    <x v="27"/>
    <s v="Elena Jiang"/>
    <s v="Greg Falkner"/>
    <d v="2021-07-01T00:00:00"/>
    <d v="2022-06-30T00:00:00"/>
    <d v="2021-07-01T00:00:00"/>
    <d v="2021-07-01T00:00:00"/>
    <x v="499"/>
    <x v="1"/>
    <n v="119"/>
    <n v="124"/>
    <n v="125"/>
    <n v="130"/>
    <n v="130"/>
    <n v="130"/>
    <n v="137"/>
    <n v="144"/>
    <n v="152"/>
    <n v="124"/>
    <n v="151"/>
    <n v="155.53"/>
    <n v="160.19999999999999"/>
    <n v="151"/>
    <n v="156"/>
    <n v="160.68"/>
    <n v="165.5"/>
    <n v="156"/>
    <n v="150"/>
    <n v="155"/>
    <n v="160"/>
    <n v="150"/>
    <n v="-3.8461538461538436E-2"/>
    <n v="-6"/>
    <s v="-"/>
    <x v="3"/>
    <s v="VCBAS"/>
    <s v="FJPPS"/>
    <x v="3"/>
    <s v="Elena Jiang"/>
    <m/>
    <m/>
    <m/>
    <m/>
    <m/>
    <m/>
    <m/>
    <m/>
    <m/>
    <m/>
    <m/>
    <m/>
    <m/>
    <m/>
    <m/>
    <m/>
    <m/>
    <m/>
    <m/>
    <m/>
    <m/>
    <m/>
    <m/>
    <m/>
    <m/>
    <m/>
    <m/>
    <m/>
    <m/>
    <m/>
    <m/>
    <m/>
    <m/>
    <m/>
    <m/>
    <m/>
  </r>
  <r>
    <n v="64"/>
    <x v="2"/>
    <x v="1"/>
    <s v="# 027"/>
    <x v="27"/>
    <s v="Elena Jiang"/>
    <s v="Greg Falkner"/>
    <d v="2021-07-01T00:00:00"/>
    <d v="2022-06-30T00:00:00"/>
    <d v="2021-07-01T00:00:00"/>
    <d v="2021-07-01T00:00:00"/>
    <x v="500"/>
    <x v="1"/>
    <n v="87"/>
    <n v="91"/>
    <n v="91"/>
    <n v="95"/>
    <n v="95"/>
    <n v="95"/>
    <n v="97"/>
    <n v="102"/>
    <n v="108"/>
    <n v="91"/>
    <n v="96"/>
    <n v="98.88"/>
    <n v="101.85"/>
    <n v="96"/>
    <n v="97"/>
    <n v="99.91"/>
    <n v="102.91"/>
    <n v="97"/>
    <n v="97"/>
    <n v="100"/>
    <n v="103"/>
    <n v="97"/>
    <n v="0"/>
    <n v="0"/>
    <s v="-"/>
    <x v="2"/>
    <s v="VCBAS"/>
    <s v="FJPPS"/>
    <x v="3"/>
    <s v="Elena Jiang"/>
    <m/>
    <m/>
    <m/>
    <m/>
    <m/>
    <m/>
    <m/>
    <m/>
    <m/>
    <m/>
    <m/>
    <m/>
    <m/>
    <m/>
    <m/>
    <m/>
    <m/>
    <m/>
    <m/>
    <m/>
    <m/>
    <m/>
    <m/>
    <m/>
    <m/>
    <m/>
    <m/>
    <m/>
    <m/>
    <m/>
    <m/>
    <m/>
    <m/>
    <m/>
    <m/>
    <m/>
  </r>
  <r>
    <n v="64"/>
    <x v="2"/>
    <x v="1"/>
    <s v="# 027"/>
    <x v="27"/>
    <s v="Elena Jiang"/>
    <s v="Greg Falkner"/>
    <d v="2021-07-01T00:00:00"/>
    <d v="2022-06-30T00:00:00"/>
    <d v="2021-07-01T00:00:00"/>
    <d v="2021-07-01T00:00:00"/>
    <x v="501"/>
    <x v="1"/>
    <n v="109"/>
    <n v="113"/>
    <n v="114"/>
    <n v="118"/>
    <n v="118"/>
    <n v="118"/>
    <n v="122"/>
    <n v="129"/>
    <n v="136"/>
    <n v="113"/>
    <n v="146"/>
    <n v="150.38"/>
    <n v="154.88999999999999"/>
    <n v="146"/>
    <n v="148"/>
    <n v="152.44"/>
    <n v="157.01"/>
    <n v="148"/>
    <n v="145"/>
    <n v="149"/>
    <n v="153"/>
    <n v="145"/>
    <n v="-2.0270270270270285E-2"/>
    <n v="-3"/>
    <s v="-"/>
    <x v="3"/>
    <s v="VCBAS"/>
    <s v="FJPPS"/>
    <x v="3"/>
    <s v="Elena Jiang"/>
    <m/>
    <m/>
    <m/>
    <m/>
    <m/>
    <m/>
    <m/>
    <m/>
    <m/>
    <m/>
    <m/>
    <m/>
    <m/>
    <m/>
    <m/>
    <m/>
    <m/>
    <m/>
    <m/>
    <m/>
    <m/>
    <m/>
    <m/>
    <m/>
    <m/>
    <m/>
    <m/>
    <m/>
    <m/>
    <m/>
    <m/>
    <m/>
    <m/>
    <m/>
    <m/>
    <m/>
  </r>
  <r>
    <n v="64"/>
    <x v="2"/>
    <x v="1"/>
    <s v="# 027"/>
    <x v="27"/>
    <s v="Elena Jiang"/>
    <s v="Greg Falkner"/>
    <d v="2021-07-01T00:00:00"/>
    <d v="2022-06-30T00:00:00"/>
    <d v="2021-07-01T00:00:00"/>
    <d v="2021-07-01T00:00:00"/>
    <x v="502"/>
    <x v="1"/>
    <n v="99"/>
    <n v="103"/>
    <n v="104"/>
    <n v="108"/>
    <n v="108"/>
    <n v="108"/>
    <n v="112"/>
    <n v="118"/>
    <n v="124"/>
    <n v="103"/>
    <n v="115"/>
    <n v="118.45"/>
    <n v="122"/>
    <n v="115"/>
    <n v="121"/>
    <n v="124.63"/>
    <n v="128.37"/>
    <n v="121"/>
    <n v="121"/>
    <n v="125"/>
    <n v="129"/>
    <n v="121"/>
    <n v="0"/>
    <n v="0"/>
    <s v="-"/>
    <x v="2"/>
    <s v="VCBAS"/>
    <s v="FJPPS"/>
    <x v="3"/>
    <s v="Elena Jiang"/>
    <m/>
    <m/>
    <m/>
    <m/>
    <m/>
    <m/>
    <m/>
    <m/>
    <m/>
    <m/>
    <m/>
    <m/>
    <m/>
    <m/>
    <m/>
    <m/>
    <m/>
    <m/>
    <m/>
    <m/>
    <m/>
    <m/>
    <m/>
    <m/>
    <m/>
    <m/>
    <m/>
    <m/>
    <m/>
    <m/>
    <m/>
    <m/>
    <m/>
    <m/>
    <m/>
    <m/>
  </r>
  <r>
    <n v="64"/>
    <x v="2"/>
    <x v="1"/>
    <s v="# 027"/>
    <x v="27"/>
    <s v="Elena Jiang"/>
    <s v="Greg Falkner"/>
    <d v="2021-07-01T00:00:00"/>
    <d v="2022-06-30T00:00:00"/>
    <d v="2021-07-01T00:00:00"/>
    <d v="2021-07-01T00:00:00"/>
    <x v="503"/>
    <x v="1"/>
    <n v="57"/>
    <n v="67"/>
    <n v="67"/>
    <n v="70"/>
    <n v="70"/>
    <n v="70"/>
    <n v="77"/>
    <n v="81"/>
    <n v="86"/>
    <n v="67"/>
    <n v="79"/>
    <n v="81.37"/>
    <n v="83.81"/>
    <n v="79"/>
    <n v="82"/>
    <n v="84.46"/>
    <n v="86.99"/>
    <n v="82"/>
    <n v="82"/>
    <n v="84"/>
    <n v="87"/>
    <n v="82"/>
    <n v="0"/>
    <n v="0"/>
    <s v="-"/>
    <x v="2"/>
    <s v="VCBAS"/>
    <s v="FJPPS"/>
    <x v="3"/>
    <s v="Elena Jiang"/>
    <m/>
    <m/>
    <m/>
    <m/>
    <m/>
    <m/>
    <m/>
    <m/>
    <m/>
    <m/>
    <m/>
    <m/>
    <m/>
    <m/>
    <m/>
    <m/>
    <m/>
    <m/>
    <m/>
    <m/>
    <m/>
    <m/>
    <m/>
    <m/>
    <m/>
    <m/>
    <m/>
    <m/>
    <m/>
    <m/>
    <m/>
    <m/>
    <m/>
    <m/>
    <m/>
    <m/>
  </r>
  <r>
    <n v="64"/>
    <x v="2"/>
    <x v="1"/>
    <s v="# 027"/>
    <x v="27"/>
    <s v="Elena Jiang"/>
    <s v="Greg Falkner"/>
    <d v="2021-07-01T00:00:00"/>
    <d v="2022-06-30T00:00:00"/>
    <d v="2021-07-01T00:00:00"/>
    <d v="2021-07-01T00:00:00"/>
    <x v="504"/>
    <x v="1"/>
    <n v="65"/>
    <n v="68"/>
    <n v="68"/>
    <n v="71"/>
    <n v="71"/>
    <n v="71"/>
    <n v="71"/>
    <n v="75"/>
    <n v="79"/>
    <n v="68"/>
    <n v="73"/>
    <n v="75.19"/>
    <n v="77.45"/>
    <n v="73"/>
    <n v="75"/>
    <n v="77.25"/>
    <n v="79.569999999999993"/>
    <n v="75"/>
    <n v="75"/>
    <n v="77"/>
    <n v="79"/>
    <n v="75"/>
    <n v="0"/>
    <n v="0"/>
    <s v="-"/>
    <x v="2"/>
    <s v="VCBAS"/>
    <s v="FJPPS"/>
    <x v="3"/>
    <s v="Elena Jiang"/>
    <m/>
    <m/>
    <m/>
    <m/>
    <m/>
    <m/>
    <m/>
    <m/>
    <m/>
    <m/>
    <m/>
    <m/>
    <m/>
    <m/>
    <m/>
    <m/>
    <m/>
    <m/>
    <m/>
    <m/>
    <m/>
    <m/>
    <m/>
    <m/>
    <m/>
    <m/>
    <m/>
    <m/>
    <m/>
    <m/>
    <m/>
    <m/>
    <m/>
    <m/>
    <m/>
    <m/>
  </r>
  <r>
    <n v="64"/>
    <x v="2"/>
    <x v="1"/>
    <s v="# 027"/>
    <x v="27"/>
    <s v="Elena Jiang"/>
    <s v="Greg Falkner"/>
    <d v="2021-07-01T00:00:00"/>
    <d v="2022-06-30T00:00:00"/>
    <d v="2021-07-01T00:00:00"/>
    <d v="2021-07-01T00:00:00"/>
    <x v="505"/>
    <x v="47"/>
    <n v="9"/>
    <n v="9"/>
    <n v="9"/>
    <n v="9"/>
    <n v="9"/>
    <m/>
    <n v="8"/>
    <n v="8"/>
    <n v="8"/>
    <m/>
    <n v="8"/>
    <n v="8"/>
    <n v="8"/>
    <m/>
    <n v="8"/>
    <n v="8"/>
    <n v="8"/>
    <n v="23"/>
    <n v="30"/>
    <n v="30"/>
    <n v="32"/>
    <n v="30"/>
    <n v="0.30434782608695654"/>
    <n v="7"/>
    <s v="-"/>
    <x v="7"/>
    <s v="VCBAS"/>
    <s v="FJPPS"/>
    <x v="3"/>
    <s v="Elena Jiang"/>
    <m/>
    <m/>
    <m/>
    <m/>
    <m/>
    <m/>
    <m/>
    <m/>
    <m/>
    <m/>
    <m/>
    <m/>
    <m/>
    <m/>
    <m/>
    <m/>
    <m/>
    <m/>
    <m/>
    <m/>
    <m/>
    <m/>
    <m/>
    <m/>
    <m/>
    <m/>
    <m/>
    <m/>
    <m/>
    <m/>
    <m/>
    <m/>
    <m/>
    <m/>
    <m/>
    <m/>
  </r>
  <r>
    <n v="64"/>
    <x v="2"/>
    <x v="1"/>
    <s v="# 027"/>
    <x v="27"/>
    <s v="Elena Jiang"/>
    <s v="Greg Falkner"/>
    <d v="2021-07-01T00:00:00"/>
    <d v="2022-06-30T00:00:00"/>
    <d v="2021-07-01T00:00:00"/>
    <d v="2021-07-01T00:00:00"/>
    <x v="506"/>
    <x v="1"/>
    <n v="9"/>
    <n v="9"/>
    <n v="9"/>
    <n v="9"/>
    <s v="N/A"/>
    <s v="N/A"/>
    <n v="160"/>
    <n v="160"/>
    <n v="160"/>
    <n v="9"/>
    <n v="168"/>
    <n v="173.04"/>
    <n v="178.23"/>
    <n v="168"/>
    <n v="177"/>
    <n v="182.31"/>
    <n v="187.78"/>
    <n v="177"/>
    <n v="180"/>
    <n v="185"/>
    <n v="191"/>
    <n v="180"/>
    <n v="1.6949152542372836E-2"/>
    <n v="3"/>
    <s v="-"/>
    <x v="1"/>
    <s v="VCBAS"/>
    <s v="FJPPS"/>
    <x v="3"/>
    <s v="Elena Jiang"/>
    <m/>
    <m/>
    <m/>
    <m/>
    <m/>
    <m/>
    <m/>
    <m/>
    <m/>
    <m/>
    <m/>
    <m/>
    <m/>
    <m/>
    <m/>
    <m/>
    <m/>
    <m/>
    <m/>
    <m/>
    <m/>
    <m/>
    <m/>
    <m/>
    <m/>
    <m/>
    <m/>
    <m/>
    <m/>
    <m/>
    <m/>
    <m/>
    <m/>
    <m/>
    <m/>
    <m/>
  </r>
  <r>
    <n v="64"/>
    <x v="2"/>
    <x v="1"/>
    <s v="# 027"/>
    <x v="27"/>
    <s v="Elena Jiang"/>
    <s v="Greg Falkner"/>
    <d v="2021-07-01T00:00:00"/>
    <d v="2022-06-30T00:00:00"/>
    <d v="2021-07-01T00:00:00"/>
    <d v="2021-07-01T00:00:00"/>
    <x v="507"/>
    <x v="48"/>
    <s v="6.5%"/>
    <s v="15%"/>
    <n v="15"/>
    <n v="15"/>
    <s v="N/A"/>
    <s v="N/A"/>
    <n v="1.8"/>
    <n v="1.8"/>
    <n v="1.8"/>
    <n v="15"/>
    <n v="1.7999999999999999E-2"/>
    <n v="44378"/>
    <n v="15"/>
    <n v="1.8"/>
    <n v="1.8"/>
    <n v="1.8"/>
    <n v="1.8"/>
    <n v="1.8"/>
    <n v="1.8"/>
    <n v="1.8"/>
    <n v="1.8"/>
    <n v="1.8"/>
    <n v="0"/>
    <n v="0"/>
    <s v="-"/>
    <x v="2"/>
    <s v="VCBAS"/>
    <s v="FJPPS"/>
    <x v="3"/>
    <s v="Elena Jiang"/>
    <m/>
    <m/>
    <m/>
    <m/>
    <m/>
    <m/>
    <m/>
    <m/>
    <m/>
    <m/>
    <m/>
    <m/>
    <m/>
    <m/>
    <m/>
    <m/>
    <m/>
    <m/>
    <m/>
    <m/>
    <m/>
    <m/>
    <m/>
    <m/>
    <m/>
    <m/>
    <m/>
    <m/>
    <m/>
    <m/>
    <m/>
    <m/>
    <m/>
    <m/>
    <m/>
    <m/>
  </r>
  <r>
    <n v="64"/>
    <x v="2"/>
    <x v="1"/>
    <s v="# 027"/>
    <x v="27"/>
    <s v="Elena Jiang"/>
    <s v="Greg Falkner"/>
    <d v="2021-07-01T00:00:00"/>
    <d v="2022-06-30T00:00:00"/>
    <d v="2021-07-01T00:00:00"/>
    <d v="2021-07-01T00:00:00"/>
    <x v="508"/>
    <x v="48"/>
    <s v="6.5%"/>
    <s v="10%"/>
    <n v="10"/>
    <n v="10"/>
    <s v="N/A"/>
    <s v="N/A"/>
    <n v="1.4"/>
    <n v="1.4"/>
    <n v="1.4"/>
    <n v="10"/>
    <n v="1.4E-2"/>
    <n v="44378"/>
    <n v="10"/>
    <n v="1.4"/>
    <n v="1.4"/>
    <n v="1.4"/>
    <n v="1.4"/>
    <n v="1.4"/>
    <n v="1.4"/>
    <n v="1.4"/>
    <n v="1.4"/>
    <n v="1.4"/>
    <n v="0"/>
    <n v="0"/>
    <s v="-"/>
    <x v="2"/>
    <s v="VCBAS"/>
    <s v="FJPPS"/>
    <x v="3"/>
    <s v="Elena Jiang"/>
    <m/>
    <m/>
    <m/>
    <m/>
    <m/>
    <m/>
    <m/>
    <m/>
    <m/>
    <m/>
    <m/>
    <m/>
    <m/>
    <m/>
    <m/>
    <m/>
    <m/>
    <m/>
    <m/>
    <m/>
    <m/>
    <m/>
    <m/>
    <m/>
    <m/>
    <m/>
    <m/>
    <m/>
    <m/>
    <m/>
    <m/>
    <m/>
    <m/>
    <m/>
    <m/>
    <m/>
  </r>
  <r>
    <n v="64"/>
    <x v="2"/>
    <x v="1"/>
    <s v="# 027"/>
    <x v="27"/>
    <s v="Elena Jiang"/>
    <s v="Greg Falkner"/>
    <d v="2021-07-01T00:00:00"/>
    <d v="2022-06-30T00:00:00"/>
    <d v="2021-07-01T00:00:00"/>
    <d v="2021-07-01T00:00:00"/>
    <x v="509"/>
    <x v="48"/>
    <s v="6.5%"/>
    <s v="7%"/>
    <n v="7"/>
    <n v="7"/>
    <s v="N/A"/>
    <s v="N/A"/>
    <n v="0.8"/>
    <n v="0.8"/>
    <n v="0.8"/>
    <n v="7"/>
    <n v="8.0000000000000002E-3"/>
    <n v="44378"/>
    <n v="7"/>
    <n v="0.8"/>
    <n v="0.8"/>
    <n v="0.8"/>
    <n v="0.8"/>
    <n v="0.8"/>
    <n v="0.8"/>
    <n v="0.8"/>
    <n v="0.8"/>
    <n v="0.8"/>
    <n v="0"/>
    <n v="0"/>
    <s v="-"/>
    <x v="2"/>
    <s v="VCBAS"/>
    <s v="FJPPS"/>
    <x v="3"/>
    <s v="Elena Jiang"/>
    <m/>
    <m/>
    <m/>
    <m/>
    <m/>
    <m/>
    <m/>
    <m/>
    <m/>
    <m/>
    <m/>
    <m/>
    <m/>
    <m/>
    <m/>
    <m/>
    <m/>
    <m/>
    <m/>
    <m/>
    <m/>
    <m/>
    <m/>
    <m/>
    <m/>
    <m/>
    <m/>
    <m/>
    <m/>
    <m/>
    <m/>
    <m/>
    <m/>
    <m/>
    <m/>
    <m/>
  </r>
  <r>
    <n v="64"/>
    <x v="2"/>
    <x v="1"/>
    <s v="# 027"/>
    <x v="27"/>
    <s v="Elena Jiang"/>
    <s v="Greg Falkner"/>
    <d v="2021-07-01T00:00:00"/>
    <d v="2022-06-30T00:00:00"/>
    <d v="2021-07-01T00:00:00"/>
    <d v="2021-07-01T00:00:00"/>
    <x v="510"/>
    <x v="48"/>
    <s v="6.5%"/>
    <s v="3%"/>
    <n v="3"/>
    <n v="3"/>
    <s v="N/A"/>
    <s v="N/A"/>
    <n v="0.4"/>
    <n v="0.4"/>
    <n v="0.4"/>
    <n v="3"/>
    <n v="4.0000000000000001E-3"/>
    <n v="44378"/>
    <n v="3"/>
    <n v="0.4"/>
    <n v="0.4"/>
    <n v="0.4"/>
    <n v="0.4"/>
    <n v="0.4"/>
    <n v="0.4"/>
    <n v="0.4"/>
    <n v="0.4"/>
    <n v="0.4"/>
    <n v="0"/>
    <n v="0"/>
    <s v="-"/>
    <x v="2"/>
    <s v="VCBAS"/>
    <s v="FJPPS"/>
    <x v="3"/>
    <s v="Elena Jiang"/>
    <m/>
    <m/>
    <m/>
    <m/>
    <m/>
    <m/>
    <m/>
    <m/>
    <m/>
    <m/>
    <m/>
    <m/>
    <m/>
    <m/>
    <m/>
    <m/>
    <m/>
    <m/>
    <m/>
    <m/>
    <m/>
    <m/>
    <m/>
    <m/>
    <m/>
    <m/>
    <m/>
    <m/>
    <m/>
    <m/>
    <m/>
    <m/>
    <m/>
    <m/>
    <m/>
    <m/>
  </r>
  <r>
    <n v="21"/>
    <x v="3"/>
    <x v="0"/>
    <s v="# 031"/>
    <x v="37"/>
    <s v="Maria Odezynskyj"/>
    <s v="Scott Shackleton"/>
    <m/>
    <m/>
    <m/>
    <m/>
    <x v="0"/>
    <x v="0"/>
    <m/>
    <m/>
    <m/>
    <m/>
    <m/>
    <m/>
    <m/>
    <m/>
    <m/>
    <m/>
    <m/>
    <m/>
    <m/>
    <m/>
    <m/>
    <m/>
    <m/>
    <m/>
    <m/>
    <m/>
    <m/>
    <n v="0"/>
    <m/>
    <m/>
    <m/>
    <x v="0"/>
    <m/>
    <m/>
    <x v="0"/>
    <m/>
    <m/>
    <m/>
    <m/>
    <n v="2"/>
    <n v="0.56999999999999995"/>
    <n v="5"/>
    <m/>
    <m/>
    <n v="135"/>
    <n v="135"/>
    <n v="0"/>
    <n v="0"/>
    <s v="Low"/>
    <n v="0"/>
    <m/>
    <s v="Decrease"/>
    <s v="Below 5% increase"/>
    <s v="Increase"/>
    <s v="3%"/>
    <s v="Balanced"/>
    <s v="This units falls below the $200k threshold and does not charge C&amp;G."/>
    <m/>
    <m/>
    <m/>
    <m/>
    <s v="N/A"/>
    <m/>
    <s v="Maria Odezynskyj, Scott Shackleton"/>
    <s v="n/a"/>
    <s v="Below Threshold"/>
    <m/>
    <m/>
    <m/>
    <m/>
    <m/>
    <m/>
  </r>
  <r>
    <n v="21"/>
    <x v="3"/>
    <x v="1"/>
    <s v="# 031"/>
    <x v="37"/>
    <s v="Maria Odezynskyj"/>
    <s v="Scott Shackleton"/>
    <d v="2021-07-01T00:00:00"/>
    <d v="2022-06-30T00:00:00"/>
    <d v="2021-07-01T00:00:00"/>
    <d v="2021-07-01T00:00:00"/>
    <x v="511"/>
    <x v="0"/>
    <n v="82"/>
    <n v="86"/>
    <n v="86"/>
    <n v="86"/>
    <n v="86"/>
    <n v="86"/>
    <n v="89"/>
    <n v="89"/>
    <n v="89"/>
    <n v="86"/>
    <n v="101"/>
    <n v="104.03"/>
    <n v="107.15"/>
    <n v="101"/>
    <n v="101"/>
    <n v="104.03"/>
    <n v="107.15"/>
    <n v="101"/>
    <s v="Below certification threshold"/>
    <s v="Below certification threshold"/>
    <s v="Below certification threshold"/>
    <s v="Below certification threshold"/>
    <s v="-"/>
    <n v="0"/>
    <s v="Below certification threshold"/>
    <x v="2"/>
    <s v="COENG"/>
    <s v="HXRFS"/>
    <x v="4"/>
    <s v="Dat Le"/>
    <m/>
    <m/>
    <m/>
    <m/>
    <m/>
    <m/>
    <m/>
    <m/>
    <m/>
    <m/>
    <m/>
    <m/>
    <m/>
    <m/>
    <m/>
    <m/>
    <m/>
    <m/>
    <m/>
    <m/>
    <m/>
    <m/>
    <m/>
    <m/>
    <m/>
    <m/>
    <m/>
    <m/>
    <m/>
    <m/>
    <m/>
    <m/>
    <m/>
    <m/>
    <m/>
    <m/>
  </r>
  <r>
    <n v="21"/>
    <x v="3"/>
    <x v="1"/>
    <s v="# 031"/>
    <x v="37"/>
    <s v="Maria Odezynskyj"/>
    <s v="Scott Shackleton"/>
    <d v="2021-07-01T00:00:00"/>
    <d v="2022-06-30T00:00:00"/>
    <d v="2021-07-01T00:00:00"/>
    <d v="2021-07-01T00:00:00"/>
    <x v="512"/>
    <x v="1"/>
    <n v="49"/>
    <n v="51"/>
    <n v="51"/>
    <n v="50"/>
    <n v="50"/>
    <n v="50"/>
    <n v="53"/>
    <n v="53"/>
    <n v="53"/>
    <n v="51"/>
    <n v="60"/>
    <n v="61.8"/>
    <n v="63.65"/>
    <n v="60"/>
    <n v="60"/>
    <n v="61.8"/>
    <n v="63.65"/>
    <n v="60"/>
    <s v="Below certification threshold"/>
    <s v="Below certification threshold"/>
    <s v="Below certification threshold"/>
    <s v="Below certification threshold"/>
    <s v="-"/>
    <n v="0"/>
    <s v="Below certification threshold"/>
    <x v="2"/>
    <s v="COENG"/>
    <s v="HXRFS"/>
    <x v="4"/>
    <s v="Dat Le"/>
    <m/>
    <m/>
    <m/>
    <m/>
    <m/>
    <m/>
    <m/>
    <m/>
    <m/>
    <m/>
    <m/>
    <m/>
    <m/>
    <m/>
    <m/>
    <m/>
    <m/>
    <m/>
    <m/>
    <m/>
    <m/>
    <m/>
    <m/>
    <m/>
    <m/>
    <m/>
    <m/>
    <m/>
    <m/>
    <m/>
    <m/>
    <m/>
    <m/>
    <m/>
    <m/>
    <m/>
  </r>
  <r>
    <n v="20"/>
    <x v="3"/>
    <x v="0"/>
    <s v="# 032"/>
    <x v="38"/>
    <s v="Maria Odezynskyj"/>
    <s v="Eric Fraser"/>
    <m/>
    <m/>
    <m/>
    <m/>
    <x v="0"/>
    <x v="0"/>
    <m/>
    <m/>
    <m/>
    <m/>
    <m/>
    <m/>
    <m/>
    <m/>
    <m/>
    <m/>
    <m/>
    <m/>
    <m/>
    <m/>
    <m/>
    <m/>
    <m/>
    <m/>
    <m/>
    <m/>
    <m/>
    <n v="0"/>
    <m/>
    <m/>
    <m/>
    <x v="0"/>
    <m/>
    <m/>
    <x v="0"/>
    <m/>
    <m/>
    <m/>
    <m/>
    <n v="8"/>
    <s v="-"/>
    <s v="-"/>
    <s v="N/A"/>
    <s v="No external customers"/>
    <n v="1928"/>
    <n v="1708"/>
    <n v="0.185"/>
    <n v="220"/>
    <s v="High"/>
    <n v="40.700000000000003"/>
    <s v="Yes"/>
    <s v="Decrease"/>
    <s v="Below 5% increase"/>
    <s v="Flat"/>
    <s v="-3% to 0%"/>
    <s v="Balanced"/>
    <m/>
    <s v="no change"/>
    <s v="no change"/>
    <n v="-127"/>
    <n v="6"/>
    <s v="N/A"/>
    <m/>
    <s v="Maria Odezynskyj, Eric Fraser"/>
    <s v="5/05 - 11:00 - 11:30 am"/>
    <s v="Predictable income flow, strong cust base. Fully funded. Recharge allows financial planning and sharing of equip/services across Pis.  Oppt to meet student demand and increase student use."/>
    <m/>
    <m/>
    <m/>
    <m/>
    <m/>
    <m/>
  </r>
  <r>
    <n v="20"/>
    <x v="3"/>
    <x v="1"/>
    <s v="# 032"/>
    <x v="38"/>
    <s v="Maria Odezynskyj"/>
    <s v="Eric Fraser"/>
    <d v="2021-07-01T00:00:00"/>
    <d v="2022-06-30T00:00:00"/>
    <d v="2021-07-01T00:00:00"/>
    <d v="2021-07-01T00:00:00"/>
    <x v="513"/>
    <x v="49"/>
    <n v="78"/>
    <n v="82"/>
    <n v="82"/>
    <n v="86"/>
    <n v="86"/>
    <n v="86"/>
    <n v="90"/>
    <n v="94"/>
    <n v="98"/>
    <n v="82"/>
    <n v="94"/>
    <n v="98"/>
    <n v="102"/>
    <n v="94"/>
    <n v="98"/>
    <n v="102"/>
    <n v="106"/>
    <n v="98"/>
    <n v="95"/>
    <n v="95"/>
    <n v="95"/>
    <n v="95"/>
    <n v="-3.0612244897959218E-2"/>
    <n v="-3"/>
    <s v="-"/>
    <x v="3"/>
    <s v="COENG"/>
    <s v="EHEEC"/>
    <x v="4"/>
    <s v="Dat Le"/>
    <m/>
    <m/>
    <m/>
    <m/>
    <m/>
    <m/>
    <m/>
    <m/>
    <m/>
    <m/>
    <m/>
    <m/>
    <m/>
    <m/>
    <m/>
    <m/>
    <m/>
    <m/>
    <m/>
    <m/>
    <m/>
    <m/>
    <m/>
    <m/>
    <m/>
    <m/>
    <m/>
    <m/>
    <m/>
    <m/>
    <m/>
    <m/>
    <m/>
    <m/>
    <m/>
    <m/>
  </r>
  <r>
    <n v="20"/>
    <x v="3"/>
    <x v="1"/>
    <s v="# 032"/>
    <x v="38"/>
    <s v="Maria Odezynskyj"/>
    <s v="Eric Fraser"/>
    <d v="2021-07-01T00:00:00"/>
    <d v="2022-06-30T00:00:00"/>
    <d v="2021-07-01T00:00:00"/>
    <d v="2021-07-01T00:00:00"/>
    <x v="514"/>
    <x v="49"/>
    <n v="26"/>
    <n v="27"/>
    <n v="27"/>
    <n v="28"/>
    <n v="28"/>
    <n v="28"/>
    <n v="29"/>
    <n v="30"/>
    <n v="31"/>
    <n v="27"/>
    <n v="30"/>
    <n v="31"/>
    <n v="32"/>
    <n v="30"/>
    <n v="31"/>
    <n v="32"/>
    <n v="33"/>
    <n v="31"/>
    <n v="30"/>
    <n v="30"/>
    <n v="30"/>
    <n v="30"/>
    <n v="-3.2258064516129004E-2"/>
    <n v="-1"/>
    <s v="-"/>
    <x v="3"/>
    <s v="COENG"/>
    <s v="EHEEC"/>
    <x v="4"/>
    <s v="Dat Le"/>
    <m/>
    <m/>
    <m/>
    <m/>
    <m/>
    <m/>
    <m/>
    <m/>
    <m/>
    <m/>
    <m/>
    <m/>
    <m/>
    <m/>
    <m/>
    <m/>
    <m/>
    <m/>
    <m/>
    <m/>
    <m/>
    <m/>
    <m/>
    <m/>
    <m/>
    <m/>
    <m/>
    <m/>
    <m/>
    <m/>
    <m/>
    <m/>
    <m/>
    <m/>
    <m/>
    <m/>
  </r>
  <r>
    <n v="20"/>
    <x v="3"/>
    <x v="1"/>
    <s v="# 032"/>
    <x v="38"/>
    <s v="Maria Odezynskyj"/>
    <s v="Eric Fraser"/>
    <d v="2021-07-01T00:00:00"/>
    <d v="2022-06-30T00:00:00"/>
    <d v="2021-07-01T00:00:00"/>
    <d v="2021-07-01T00:00:00"/>
    <x v="515"/>
    <x v="49"/>
    <n v="10"/>
    <n v="10"/>
    <n v="10"/>
    <n v="10"/>
    <n v="10"/>
    <n v="10"/>
    <n v="10"/>
    <n v="10"/>
    <n v="10"/>
    <n v="10"/>
    <n v="10"/>
    <n v="10"/>
    <n v="10"/>
    <n v="10"/>
    <n v="5"/>
    <n v="5"/>
    <n v="5"/>
    <n v="5"/>
    <n v="5"/>
    <n v="5"/>
    <n v="5"/>
    <n v="5"/>
    <n v="0"/>
    <n v="0"/>
    <s v="-"/>
    <x v="2"/>
    <s v="COENG"/>
    <s v="EHEEC"/>
    <x v="4"/>
    <s v="Dat Le"/>
    <m/>
    <m/>
    <m/>
    <m/>
    <m/>
    <m/>
    <m/>
    <m/>
    <m/>
    <m/>
    <m/>
    <m/>
    <m/>
    <m/>
    <m/>
    <m/>
    <m/>
    <m/>
    <m/>
    <m/>
    <m/>
    <m/>
    <m/>
    <m/>
    <m/>
    <m/>
    <m/>
    <m/>
    <m/>
    <m/>
    <m/>
    <m/>
    <m/>
    <m/>
    <m/>
    <m/>
  </r>
  <r>
    <n v="20"/>
    <x v="3"/>
    <x v="1"/>
    <s v="# 032"/>
    <x v="38"/>
    <s v="Maria Odezynskyj"/>
    <s v="Eric Fraser"/>
    <d v="2021-07-01T00:00:00"/>
    <d v="2022-06-30T00:00:00"/>
    <d v="2021-07-01T00:00:00"/>
    <d v="2021-07-01T00:00:00"/>
    <x v="516"/>
    <x v="49"/>
    <n v="3"/>
    <n v="3"/>
    <n v="3"/>
    <n v="3"/>
    <n v="3"/>
    <n v="3"/>
    <n v="3"/>
    <n v="3"/>
    <n v="3"/>
    <n v="3"/>
    <n v="3"/>
    <n v="3"/>
    <n v="3"/>
    <n v="3"/>
    <n v="2"/>
    <n v="2"/>
    <n v="2"/>
    <n v="2"/>
    <n v="2"/>
    <n v="2"/>
    <n v="2"/>
    <n v="2"/>
    <n v="0"/>
    <n v="0"/>
    <s v="-"/>
    <x v="2"/>
    <s v="COENG"/>
    <s v="EHEEC"/>
    <x v="4"/>
    <s v="Dat Le"/>
    <m/>
    <m/>
    <m/>
    <m/>
    <m/>
    <m/>
    <m/>
    <m/>
    <m/>
    <m/>
    <m/>
    <m/>
    <m/>
    <m/>
    <m/>
    <m/>
    <m/>
    <m/>
    <m/>
    <m/>
    <m/>
    <m/>
    <m/>
    <m/>
    <m/>
    <m/>
    <m/>
    <m/>
    <m/>
    <m/>
    <m/>
    <m/>
    <m/>
    <m/>
    <m/>
    <m/>
  </r>
  <r>
    <n v="20"/>
    <x v="3"/>
    <x v="1"/>
    <s v="# 032"/>
    <x v="38"/>
    <s v="Maria Odezynskyj"/>
    <s v="Eric Fraser"/>
    <d v="2021-07-01T00:00:00"/>
    <d v="2022-06-30T00:00:00"/>
    <d v="2021-07-01T00:00:00"/>
    <d v="2021-07-01T00:00:00"/>
    <x v="517"/>
    <x v="49"/>
    <n v="10"/>
    <n v="10"/>
    <n v="10"/>
    <n v="10"/>
    <n v="10"/>
    <n v="10"/>
    <n v="10"/>
    <n v="10"/>
    <n v="10"/>
    <n v="10"/>
    <n v="10"/>
    <n v="10"/>
    <n v="10"/>
    <n v="10"/>
    <n v="10"/>
    <n v="10"/>
    <n v="10"/>
    <n v="10"/>
    <n v="10"/>
    <n v="10"/>
    <n v="10"/>
    <n v="10"/>
    <n v="0"/>
    <n v="0"/>
    <s v="-"/>
    <x v="2"/>
    <s v="COENG"/>
    <s v="EHEEC"/>
    <x v="4"/>
    <s v="Dat Le"/>
    <m/>
    <m/>
    <m/>
    <m/>
    <m/>
    <m/>
    <m/>
    <m/>
    <m/>
    <m/>
    <m/>
    <m/>
    <m/>
    <m/>
    <m/>
    <m/>
    <m/>
    <m/>
    <m/>
    <m/>
    <m/>
    <m/>
    <m/>
    <m/>
    <m/>
    <m/>
    <m/>
    <m/>
    <m/>
    <m/>
    <m/>
    <m/>
    <m/>
    <m/>
    <m/>
    <m/>
  </r>
  <r>
    <n v="20"/>
    <x v="3"/>
    <x v="1"/>
    <s v="# 032"/>
    <x v="38"/>
    <s v="Maria Odezynskyj"/>
    <s v="Eric Fraser"/>
    <d v="2021-07-01T00:00:00"/>
    <d v="2022-06-30T00:00:00"/>
    <d v="2021-07-01T00:00:00"/>
    <d v="2021-07-01T00:00:00"/>
    <x v="518"/>
    <x v="49"/>
    <n v="5"/>
    <n v="5"/>
    <n v="5"/>
    <n v="5"/>
    <n v="5"/>
    <n v="5"/>
    <n v="5"/>
    <n v="5"/>
    <n v="5"/>
    <n v="5"/>
    <n v="5"/>
    <n v="5"/>
    <n v="5"/>
    <n v="5"/>
    <n v="5"/>
    <n v="5"/>
    <n v="5"/>
    <n v="5"/>
    <n v="5"/>
    <n v="5"/>
    <n v="5"/>
    <n v="5"/>
    <n v="0"/>
    <n v="0"/>
    <s v="-"/>
    <x v="2"/>
    <s v="COENG"/>
    <s v="EHEEC"/>
    <x v="4"/>
    <s v="Dat Le"/>
    <m/>
    <m/>
    <m/>
    <m/>
    <m/>
    <m/>
    <m/>
    <m/>
    <m/>
    <m/>
    <m/>
    <m/>
    <m/>
    <m/>
    <m/>
    <m/>
    <m/>
    <m/>
    <m/>
    <m/>
    <m/>
    <m/>
    <m/>
    <m/>
    <m/>
    <m/>
    <m/>
    <m/>
    <m/>
    <m/>
    <m/>
    <m/>
    <m/>
    <m/>
    <m/>
    <m/>
  </r>
  <r>
    <n v="20"/>
    <x v="3"/>
    <x v="1"/>
    <s v="# 032"/>
    <x v="38"/>
    <s v="Maria Odezynskyj"/>
    <s v="Eric Fraser"/>
    <d v="2021-07-01T00:00:00"/>
    <d v="2022-06-30T00:00:00"/>
    <d v="2021-07-01T00:00:00"/>
    <d v="2021-07-01T00:00:00"/>
    <x v="519"/>
    <x v="50"/>
    <n v="0.09"/>
    <n v="7.0000000000000007E-2"/>
    <n v="7.0000000000000007E-2"/>
    <n v="7.0000000000000007E-2"/>
    <n v="7.0000000000000007E-2"/>
    <n v="7.0000000000000007E-2"/>
    <n v="0.05"/>
    <n v="0.05"/>
    <n v="0.04"/>
    <n v="7.0000000000000007E-2"/>
    <n v="0.05"/>
    <n v="0.04"/>
    <n v="0.04"/>
    <n v="0.05"/>
    <n v="0.04"/>
    <n v="0.04"/>
    <n v="0.04"/>
    <n v="0.04"/>
    <n v="0.04"/>
    <n v="0.04"/>
    <n v="0.04"/>
    <n v="0.04"/>
    <n v="0"/>
    <n v="0"/>
    <s v="-"/>
    <x v="2"/>
    <s v="COENG"/>
    <s v="EHEEC"/>
    <x v="4"/>
    <s v="Dat Le"/>
    <m/>
    <m/>
    <m/>
    <m/>
    <m/>
    <m/>
    <m/>
    <m/>
    <m/>
    <m/>
    <m/>
    <m/>
    <m/>
    <m/>
    <m/>
    <m/>
    <m/>
    <m/>
    <m/>
    <m/>
    <m/>
    <m/>
    <m/>
    <m/>
    <m/>
    <m/>
    <m/>
    <m/>
    <m/>
    <m/>
    <m/>
    <m/>
    <m/>
    <m/>
    <m/>
    <m/>
  </r>
  <r>
    <n v="20"/>
    <x v="3"/>
    <x v="1"/>
    <s v="# 032"/>
    <x v="38"/>
    <s v="Maria Odezynskyj"/>
    <s v="Eric Fraser"/>
    <d v="2021-07-01T00:00:00"/>
    <d v="2022-06-30T00:00:00"/>
    <d v="2021-07-01T00:00:00"/>
    <d v="2021-07-01T00:00:00"/>
    <x v="520"/>
    <x v="50"/>
    <n v="0.05"/>
    <n v="0.04"/>
    <n v="0.04"/>
    <n v="0.04"/>
    <n v="0.04"/>
    <n v="0.04"/>
    <n v="0.03"/>
    <n v="0.03"/>
    <n v="0.02"/>
    <n v="0.04"/>
    <n v="0.03"/>
    <n v="0.02"/>
    <n v="0.02"/>
    <n v="0.03"/>
    <n v="0.02"/>
    <n v="0.02"/>
    <n v="0.02"/>
    <n v="0.02"/>
    <n v="0.02"/>
    <n v="0.02"/>
    <n v="0.02"/>
    <n v="0.02"/>
    <n v="0"/>
    <n v="0"/>
    <s v="-"/>
    <x v="2"/>
    <s v="COENG"/>
    <s v="EHEEC"/>
    <x v="4"/>
    <s v="Dat Le"/>
    <m/>
    <m/>
    <m/>
    <m/>
    <m/>
    <m/>
    <m/>
    <m/>
    <m/>
    <m/>
    <m/>
    <m/>
    <m/>
    <m/>
    <m/>
    <m/>
    <m/>
    <m/>
    <m/>
    <m/>
    <m/>
    <m/>
    <m/>
    <m/>
    <m/>
    <m/>
    <m/>
    <m/>
    <m/>
    <m/>
    <m/>
    <m/>
    <m/>
    <m/>
    <m/>
    <m/>
  </r>
  <r>
    <n v="19"/>
    <x v="3"/>
    <x v="0"/>
    <s v="# 034"/>
    <x v="39"/>
    <s v="Maria Odezynskyj"/>
    <s v="Eric Fraser"/>
    <m/>
    <m/>
    <m/>
    <m/>
    <x v="0"/>
    <x v="0"/>
    <m/>
    <m/>
    <m/>
    <m/>
    <m/>
    <m/>
    <m/>
    <m/>
    <m/>
    <m/>
    <m/>
    <m/>
    <m/>
    <m/>
    <m/>
    <m/>
    <m/>
    <m/>
    <m/>
    <m/>
    <m/>
    <n v="0"/>
    <m/>
    <m/>
    <m/>
    <x v="0"/>
    <m/>
    <m/>
    <x v="0"/>
    <m/>
    <m/>
    <m/>
    <m/>
    <n v="5"/>
    <s v="-"/>
    <s v="-"/>
    <s v="N/A"/>
    <s v="No external customers"/>
    <n v="178.452"/>
    <n v="178.452"/>
    <n v="0.32"/>
    <n v="0"/>
    <s v="Low"/>
    <n v="0"/>
    <s v="Yes"/>
    <s v="Flat"/>
    <s v="Below 5% increase"/>
    <s v="Flat"/>
    <s v="0%"/>
    <s v="Balanced"/>
    <m/>
    <s v="no change"/>
    <s v="no change"/>
    <n v="-13"/>
    <n v="0"/>
    <s v="N/A"/>
    <m/>
    <s v="Maria Odezynskyj, Eric Fraser, Caitlin Dey-Ward"/>
    <s v="5/05 - 11:00 - 11:30 am"/>
    <s v="Predictable income flow, strong cust base. Fully funded. Recharge allows financial planning and sharing of equip/services across Pis.  Oppt to meet student demand and increase student use. Trying to be their own college which will create &quot;two parent situation&quot;.  Creates uncertainty in reporting/purpose.  IT is a changing landscape and threat of becoming obsolete.  UCOP Sustainability would like more transparency about energy use."/>
    <m/>
    <m/>
    <m/>
    <m/>
    <m/>
    <m/>
  </r>
  <r>
    <n v="19"/>
    <x v="3"/>
    <x v="1"/>
    <s v="# 034"/>
    <x v="39"/>
    <s v="Maria Odezynskyj"/>
    <s v="Eric Fraser"/>
    <d v="2021-07-01T00:00:00"/>
    <d v="2022-06-30T00:00:00"/>
    <d v="2021-07-01T00:00:00"/>
    <d v="2021-07-01T00:00:00"/>
    <x v="521"/>
    <x v="51"/>
    <n v="900"/>
    <n v="900"/>
    <n v="900"/>
    <n v="900"/>
    <n v="900"/>
    <n v="900"/>
    <n v="900"/>
    <n v="900"/>
    <n v="900"/>
    <n v="900"/>
    <n v="900"/>
    <n v="900"/>
    <n v="900"/>
    <n v="900"/>
    <n v="900"/>
    <n v="900"/>
    <n v="900"/>
    <n v="900"/>
    <n v="900"/>
    <n v="900"/>
    <n v="900"/>
    <n v="900"/>
    <n v="0"/>
    <n v="0"/>
    <s v="-"/>
    <x v="2"/>
    <s v="COENG"/>
    <s v="EHEEC"/>
    <x v="4"/>
    <s v="Dat Le"/>
    <m/>
    <m/>
    <m/>
    <m/>
    <m/>
    <m/>
    <m/>
    <m/>
    <m/>
    <m/>
    <m/>
    <m/>
    <m/>
    <m/>
    <m/>
    <m/>
    <m/>
    <m/>
    <m/>
    <m/>
    <m/>
    <m/>
    <m/>
    <m/>
    <m/>
    <m/>
    <m/>
    <m/>
    <m/>
    <m/>
    <m/>
    <m/>
    <m/>
    <m/>
    <m/>
    <m/>
  </r>
  <r>
    <n v="19"/>
    <x v="3"/>
    <x v="1"/>
    <s v="# 034"/>
    <x v="39"/>
    <s v="Maria Odezynskyj"/>
    <s v="Eric Fraser"/>
    <d v="2021-07-01T00:00:00"/>
    <d v="2022-06-30T00:00:00"/>
    <d v="2021-07-01T00:00:00"/>
    <d v="2021-07-01T00:00:00"/>
    <x v="522"/>
    <x v="51"/>
    <n v="2700"/>
    <n v="2700"/>
    <n v="2700"/>
    <n v="2700"/>
    <n v="2700"/>
    <n v="2700"/>
    <n v="2700"/>
    <n v="2700"/>
    <n v="2700"/>
    <n v="2700"/>
    <n v="2700"/>
    <n v="2700"/>
    <n v="2700"/>
    <n v="2700"/>
    <n v="2700"/>
    <n v="2700"/>
    <n v="2700"/>
    <n v="2700"/>
    <n v="2700"/>
    <n v="2700"/>
    <n v="2700"/>
    <n v="2700"/>
    <n v="0"/>
    <n v="0"/>
    <s v="-"/>
    <x v="2"/>
    <s v="COENG"/>
    <s v="EHEEC"/>
    <x v="4"/>
    <s v="Dat Le"/>
    <m/>
    <m/>
    <m/>
    <m/>
    <m/>
    <m/>
    <m/>
    <m/>
    <m/>
    <m/>
    <m/>
    <m/>
    <m/>
    <m/>
    <m/>
    <m/>
    <m/>
    <m/>
    <m/>
    <m/>
    <m/>
    <m/>
    <m/>
    <m/>
    <m/>
    <m/>
    <m/>
    <m/>
    <m/>
    <m/>
    <m/>
    <m/>
    <m/>
    <m/>
    <m/>
    <m/>
  </r>
  <r>
    <n v="19"/>
    <x v="3"/>
    <x v="1"/>
    <s v="# 034"/>
    <x v="39"/>
    <s v="Maria Odezynskyj"/>
    <s v="Eric Fraser"/>
    <d v="2021-07-01T00:00:00"/>
    <d v="2022-06-30T00:00:00"/>
    <d v="2021-07-01T00:00:00"/>
    <d v="2021-07-01T00:00:00"/>
    <x v="523"/>
    <x v="51"/>
    <n v="1800"/>
    <n v="1800"/>
    <n v="1800"/>
    <n v="1800"/>
    <n v="1800"/>
    <n v="1800"/>
    <n v="1800"/>
    <n v="1800"/>
    <n v="1800"/>
    <n v="1800"/>
    <n v="1800"/>
    <n v="1800"/>
    <n v="1800"/>
    <n v="1800"/>
    <n v="1800"/>
    <n v="1800"/>
    <n v="1800"/>
    <n v="1800"/>
    <n v="1800"/>
    <n v="1800"/>
    <n v="1800"/>
    <n v="1800"/>
    <n v="0"/>
    <n v="0"/>
    <s v="-"/>
    <x v="2"/>
    <s v="COENG"/>
    <s v="EHEEC"/>
    <x v="4"/>
    <s v="Dat Le"/>
    <m/>
    <m/>
    <m/>
    <m/>
    <m/>
    <m/>
    <m/>
    <m/>
    <m/>
    <m/>
    <m/>
    <m/>
    <m/>
    <m/>
    <m/>
    <m/>
    <m/>
    <m/>
    <m/>
    <m/>
    <m/>
    <m/>
    <m/>
    <m/>
    <m/>
    <m/>
    <m/>
    <m/>
    <m/>
    <m/>
    <m/>
    <m/>
    <m/>
    <m/>
    <m/>
    <m/>
  </r>
  <r>
    <n v="19"/>
    <x v="3"/>
    <x v="1"/>
    <s v="# 034"/>
    <x v="39"/>
    <s v="Maria Odezynskyj"/>
    <s v="Eric Fraser"/>
    <d v="2021-07-01T00:00:00"/>
    <d v="2022-06-30T00:00:00"/>
    <d v="2021-07-01T00:00:00"/>
    <d v="2021-07-01T00:00:00"/>
    <x v="524"/>
    <x v="51"/>
    <n v="150"/>
    <n v="150"/>
    <n v="150"/>
    <n v="150"/>
    <n v="150"/>
    <n v="150"/>
    <n v="150"/>
    <n v="150"/>
    <n v="150"/>
    <n v="150"/>
    <n v="150"/>
    <n v="150"/>
    <n v="150"/>
    <n v="150"/>
    <n v="150"/>
    <n v="150"/>
    <n v="150"/>
    <n v="150"/>
    <n v="150"/>
    <n v="150"/>
    <n v="150"/>
    <n v="150"/>
    <n v="0"/>
    <n v="0"/>
    <s v="-"/>
    <x v="2"/>
    <s v="COENG"/>
    <s v="EHEEC"/>
    <x v="4"/>
    <s v="Dat Le"/>
    <m/>
    <m/>
    <m/>
    <m/>
    <m/>
    <m/>
    <m/>
    <m/>
    <m/>
    <m/>
    <m/>
    <m/>
    <m/>
    <m/>
    <m/>
    <m/>
    <m/>
    <m/>
    <m/>
    <m/>
    <m/>
    <m/>
    <m/>
    <m/>
    <m/>
    <m/>
    <m/>
    <m/>
    <m/>
    <m/>
    <m/>
    <m/>
    <m/>
    <m/>
    <m/>
    <m/>
  </r>
  <r>
    <n v="19"/>
    <x v="3"/>
    <x v="1"/>
    <s v="# 034"/>
    <x v="39"/>
    <s v="Maria Odezynskyj"/>
    <s v="Eric Fraser"/>
    <d v="2021-07-01T00:00:00"/>
    <d v="2022-06-30T00:00:00"/>
    <d v="2021-07-01T00:00:00"/>
    <d v="2021-07-01T00:00:00"/>
    <x v="525"/>
    <x v="1"/>
    <n v="95"/>
    <n v="95"/>
    <n v="95"/>
    <n v="95"/>
    <n v="95"/>
    <n v="95"/>
    <n v="95"/>
    <n v="95"/>
    <n v="95"/>
    <n v="95"/>
    <n v="95"/>
    <n v="95"/>
    <n v="95"/>
    <n v="95"/>
    <n v="95"/>
    <n v="95"/>
    <n v="95"/>
    <n v="95"/>
    <n v="95"/>
    <n v="95"/>
    <n v="95"/>
    <n v="95"/>
    <n v="0"/>
    <n v="0"/>
    <s v="-"/>
    <x v="2"/>
    <s v="COENG"/>
    <s v="EHEEC"/>
    <x v="4"/>
    <s v="Dat Le"/>
    <m/>
    <m/>
    <m/>
    <m/>
    <m/>
    <m/>
    <m/>
    <m/>
    <m/>
    <m/>
    <m/>
    <m/>
    <m/>
    <m/>
    <m/>
    <m/>
    <m/>
    <m/>
    <m/>
    <m/>
    <m/>
    <m/>
    <m/>
    <m/>
    <m/>
    <m/>
    <m/>
    <m/>
    <m/>
    <m/>
    <m/>
    <m/>
    <m/>
    <m/>
    <m/>
    <m/>
  </r>
  <r>
    <n v="18"/>
    <x v="3"/>
    <x v="0"/>
    <s v="# 035"/>
    <x v="40"/>
    <s v="Maria Odezynskyj"/>
    <s v="Sharon Norris"/>
    <m/>
    <m/>
    <m/>
    <m/>
    <x v="0"/>
    <x v="0"/>
    <m/>
    <m/>
    <m/>
    <m/>
    <m/>
    <m/>
    <m/>
    <m/>
    <m/>
    <m/>
    <m/>
    <m/>
    <m/>
    <m/>
    <m/>
    <m/>
    <m/>
    <m/>
    <m/>
    <m/>
    <m/>
    <n v="0"/>
    <m/>
    <m/>
    <m/>
    <x v="0"/>
    <m/>
    <m/>
    <x v="0"/>
    <m/>
    <m/>
    <m/>
    <m/>
    <n v="9"/>
    <n v="0.60499999999999998"/>
    <n v="800"/>
    <s v="No"/>
    <m/>
    <n v="5700"/>
    <n v="4556"/>
    <n v="0.27"/>
    <n v="1144"/>
    <s v="High"/>
    <n v="308.88"/>
    <s v="Yes"/>
    <s v="Increase"/>
    <s v="Below 5% increase"/>
    <s v="Flat"/>
    <s v="-1% to 14.7%"/>
    <s v="Deficit"/>
    <m/>
    <s v="back to 100%"/>
    <s v="no change"/>
    <n v="-357"/>
    <n v="-772"/>
    <n v="2.1624649859943976"/>
    <m/>
    <s v="Maria Odezynskyj / Sharon Norris"/>
    <s v="4/27 - 2:30 - 3:00 pm"/>
    <s v="Strengths are partnership w/VCRO to help fund equip purchases with other depts (Nanolab and Facilities). Weakness is deficit from last year and COVID.  Opportunities for cost savings. Threats from economic turndown always looking at market trends.  Already excited about sustainability initiatives - not printing out documents, reducing paper files, binders, Re-Use for binders and supplies.  Planning to be back in tolerance by end of FY23."/>
    <m/>
    <m/>
    <m/>
    <m/>
    <m/>
    <m/>
  </r>
  <r>
    <n v="18"/>
    <x v="3"/>
    <x v="1"/>
    <s v="# 035"/>
    <x v="40"/>
    <s v="Maria Odezynskyj"/>
    <s v="Sharon Norris"/>
    <d v="2021-07-01T00:00:00"/>
    <d v="2022-06-30T00:00:00"/>
    <d v="2021-07-01T00:00:00"/>
    <d v="2021-07-01T00:00:00"/>
    <x v="526"/>
    <x v="13"/>
    <n v="91"/>
    <n v="91.2"/>
    <n v="91.2"/>
    <n v="89"/>
    <n v="89"/>
    <n v="89"/>
    <n v="84.9"/>
    <n v="86.6"/>
    <n v="88.33"/>
    <n v="91.2"/>
    <n v="84"/>
    <n v="86.52"/>
    <n v="89.115600000000001"/>
    <n v="84"/>
    <n v="85"/>
    <n v="87.55"/>
    <n v="90.18"/>
    <n v="85"/>
    <n v="90.4"/>
    <n v="93.11"/>
    <n v="95.91"/>
    <n v="90.4"/>
    <n v="6.3529411764706056E-2"/>
    <n v="5.4000000000000057"/>
    <s v="-"/>
    <x v="6"/>
    <s v="COENG"/>
    <s v="EERES"/>
    <x v="4"/>
    <s v="Dat Le"/>
    <m/>
    <m/>
    <m/>
    <m/>
    <m/>
    <m/>
    <m/>
    <m/>
    <m/>
    <m/>
    <m/>
    <m/>
    <m/>
    <m/>
    <m/>
    <m/>
    <m/>
    <m/>
    <m/>
    <m/>
    <m/>
    <m/>
    <m/>
    <m/>
    <m/>
    <m/>
    <m/>
    <m/>
    <m/>
    <m/>
    <m/>
    <m/>
    <m/>
    <m/>
    <m/>
    <m/>
  </r>
  <r>
    <n v="18"/>
    <x v="3"/>
    <x v="1"/>
    <s v="# 035"/>
    <x v="40"/>
    <s v="Maria Odezynskyj"/>
    <s v="Sharon Norris"/>
    <d v="2021-07-01T00:00:00"/>
    <d v="2022-06-30T00:00:00"/>
    <d v="2021-07-01T00:00:00"/>
    <d v="2021-07-01T00:00:00"/>
    <x v="527"/>
    <x v="1"/>
    <n v="45"/>
    <n v="45"/>
    <n v="45"/>
    <n v="43.2"/>
    <n v="43.2"/>
    <n v="43.2"/>
    <n v="43.8"/>
    <n v="44.68"/>
    <n v="45.57"/>
    <n v="45"/>
    <n v="42.6"/>
    <n v="43.878"/>
    <n v="45.194340000000004"/>
    <n v="42.6"/>
    <n v="43.2"/>
    <n v="44.5"/>
    <n v="45.83"/>
    <n v="43.2"/>
    <n v="47.4"/>
    <n v="48.82"/>
    <n v="50.29"/>
    <n v="47.4"/>
    <n v="9.7222222222222099E-2"/>
    <n v="4.1999999999999957"/>
    <s v="-"/>
    <x v="7"/>
    <s v="COENG"/>
    <s v="EERES"/>
    <x v="4"/>
    <s v="Dat Le"/>
    <m/>
    <m/>
    <m/>
    <m/>
    <m/>
    <m/>
    <m/>
    <m/>
    <m/>
    <m/>
    <m/>
    <m/>
    <m/>
    <m/>
    <m/>
    <m/>
    <m/>
    <m/>
    <m/>
    <m/>
    <m/>
    <m/>
    <m/>
    <m/>
    <m/>
    <m/>
    <m/>
    <m/>
    <m/>
    <m/>
    <m/>
    <m/>
    <m/>
    <m/>
    <m/>
    <m/>
  </r>
  <r>
    <n v="18"/>
    <x v="3"/>
    <x v="1"/>
    <s v="# 035"/>
    <x v="40"/>
    <s v="Maria Odezynskyj"/>
    <s v="Sharon Norris"/>
    <d v="2021-07-01T00:00:00"/>
    <d v="2022-06-30T00:00:00"/>
    <d v="2021-07-01T00:00:00"/>
    <d v="2021-07-01T00:00:00"/>
    <x v="528"/>
    <x v="1"/>
    <n v="43.3"/>
    <n v="44.4"/>
    <n v="44.4"/>
    <n v="43.8"/>
    <n v="43.8"/>
    <n v="43.8"/>
    <n v="43.8"/>
    <n v="44.68"/>
    <n v="45.57"/>
    <n v="44.4"/>
    <n v="43.8"/>
    <n v="45.113999999999997"/>
    <n v="46.467419999999997"/>
    <n v="43.8"/>
    <n v="45"/>
    <n v="46.35"/>
    <n v="47.74"/>
    <n v="45"/>
    <n v="51.6"/>
    <n v="53.15"/>
    <n v="54.74"/>
    <n v="51.6"/>
    <n v="0.14666666666666672"/>
    <n v="6.6000000000000014"/>
    <s v="-"/>
    <x v="7"/>
    <s v="COENG"/>
    <s v="EERES"/>
    <x v="4"/>
    <s v="Dat Le"/>
    <m/>
    <m/>
    <m/>
    <m/>
    <m/>
    <m/>
    <m/>
    <m/>
    <m/>
    <m/>
    <m/>
    <m/>
    <m/>
    <m/>
    <m/>
    <m/>
    <m/>
    <m/>
    <m/>
    <m/>
    <m/>
    <m/>
    <m/>
    <m/>
    <m/>
    <m/>
    <m/>
    <m/>
    <m/>
    <m/>
    <m/>
    <m/>
    <m/>
    <m/>
    <m/>
    <m/>
  </r>
  <r>
    <n v="18"/>
    <x v="3"/>
    <x v="1"/>
    <s v="# 035"/>
    <x v="40"/>
    <s v="Maria Odezynskyj"/>
    <s v="Sharon Norris"/>
    <d v="2021-07-01T00:00:00"/>
    <d v="2022-06-30T00:00:00"/>
    <d v="2021-07-01T00:00:00"/>
    <d v="2021-07-01T00:00:00"/>
    <x v="529"/>
    <x v="1"/>
    <n v="6.2"/>
    <n v="6.15"/>
    <n v="6.15"/>
    <n v="5.7"/>
    <n v="5.7"/>
    <n v="5.7"/>
    <n v="5.7"/>
    <n v="5.81"/>
    <n v="5.93"/>
    <n v="6.15"/>
    <n v="5.7"/>
    <n v="5.7"/>
    <n v="5.7"/>
    <n v="5.7"/>
    <n v="5.9"/>
    <n v="6.08"/>
    <n v="6.26"/>
    <n v="5.9"/>
    <n v="5.9"/>
    <n v="6.08"/>
    <n v="6.26"/>
    <n v="5.9"/>
    <n v="0"/>
    <n v="0"/>
    <s v="-"/>
    <x v="2"/>
    <s v="COENG"/>
    <s v="EERES"/>
    <x v="4"/>
    <s v="Dat Le"/>
    <m/>
    <m/>
    <m/>
    <m/>
    <m/>
    <m/>
    <m/>
    <m/>
    <m/>
    <m/>
    <m/>
    <m/>
    <m/>
    <m/>
    <m/>
    <m/>
    <m/>
    <m/>
    <m/>
    <m/>
    <m/>
    <m/>
    <m/>
    <m/>
    <m/>
    <m/>
    <m/>
    <m/>
    <m/>
    <m/>
    <m/>
    <m/>
    <m/>
    <m/>
    <m/>
    <m/>
  </r>
  <r>
    <n v="18"/>
    <x v="3"/>
    <x v="1"/>
    <s v="# 035"/>
    <x v="40"/>
    <s v="Maria Odezynskyj"/>
    <s v="Sharon Norris"/>
    <d v="2021-07-01T00:00:00"/>
    <d v="2022-06-30T00:00:00"/>
    <d v="2021-07-01T00:00:00"/>
    <d v="2021-07-01T00:00:00"/>
    <x v="530"/>
    <x v="1"/>
    <m/>
    <n v="21"/>
    <n v="21"/>
    <n v="21"/>
    <n v="21"/>
    <n v="21"/>
    <n v="21"/>
    <n v="21.42"/>
    <n v="21.85"/>
    <n v="21"/>
    <n v="21.6"/>
    <n v="22.248000000000001"/>
    <n v="22.91544"/>
    <n v="21"/>
    <n v="21.6"/>
    <n v="22.25"/>
    <n v="22.92"/>
    <n v="21.6"/>
    <n v="24"/>
    <n v="24.72"/>
    <n v="25.46"/>
    <n v="24"/>
    <n v="0.11111111111111094"/>
    <n v="2.3999999999999986"/>
    <s v="-"/>
    <x v="7"/>
    <s v="COENG"/>
    <s v="EERES"/>
    <x v="4"/>
    <s v="Dat Le"/>
    <m/>
    <m/>
    <m/>
    <m/>
    <m/>
    <m/>
    <m/>
    <m/>
    <m/>
    <m/>
    <m/>
    <m/>
    <m/>
    <m/>
    <m/>
    <m/>
    <m/>
    <m/>
    <m/>
    <m/>
    <m/>
    <m/>
    <m/>
    <m/>
    <m/>
    <m/>
    <m/>
    <m/>
    <m/>
    <m/>
    <m/>
    <m/>
    <m/>
    <m/>
    <m/>
    <m/>
  </r>
  <r>
    <n v="18"/>
    <x v="3"/>
    <x v="1"/>
    <s v="# 035"/>
    <x v="40"/>
    <s v="Maria Odezynskyj"/>
    <s v="Sharon Norris"/>
    <d v="2021-07-01T00:00:00"/>
    <d v="2022-06-30T00:00:00"/>
    <d v="2021-07-01T00:00:00"/>
    <d v="2021-07-01T00:00:00"/>
    <x v="531"/>
    <x v="1"/>
    <s v="(consolidated rate)"/>
    <n v="63.6"/>
    <n v="63.6"/>
    <n v="60"/>
    <n v="60"/>
    <n v="60"/>
    <n v="61.8"/>
    <n v="63.04"/>
    <n v="64.3"/>
    <n v="63.6"/>
    <n v="60"/>
    <n v="61.800000000000004"/>
    <n v="63.654000000000003"/>
    <n v="60"/>
    <n v="61.8"/>
    <n v="63.654000000000003"/>
    <n v="65.56"/>
    <n v="61.8"/>
    <n v="62.4"/>
    <n v="64.27"/>
    <n v="66.2"/>
    <n v="62.4"/>
    <n v="9.7087378640776656E-3"/>
    <n v="0.60000000000000142"/>
    <s v="-"/>
    <x v="1"/>
    <s v="COENG"/>
    <s v="EERES"/>
    <x v="4"/>
    <s v="Dat Le"/>
    <m/>
    <m/>
    <m/>
    <m/>
    <m/>
    <m/>
    <m/>
    <m/>
    <m/>
    <m/>
    <m/>
    <m/>
    <m/>
    <m/>
    <m/>
    <m/>
    <m/>
    <m/>
    <m/>
    <m/>
    <m/>
    <m/>
    <m/>
    <m/>
    <m/>
    <m/>
    <m/>
    <m/>
    <m/>
    <m/>
    <m/>
    <m/>
    <m/>
    <m/>
    <m/>
    <m/>
  </r>
  <r>
    <n v="18"/>
    <x v="3"/>
    <x v="1"/>
    <s v="# 035"/>
    <x v="40"/>
    <s v="Maria Odezynskyj"/>
    <s v="Sharon Norris"/>
    <d v="2021-07-01T00:00:00"/>
    <d v="2022-06-30T00:00:00"/>
    <d v="2021-07-01T00:00:00"/>
    <d v="2021-07-01T00:00:00"/>
    <x v="532"/>
    <x v="1"/>
    <s v="(consolidated rate)"/>
    <n v="19.600000000000001"/>
    <n v="19.600000000000001"/>
    <n v="19.2"/>
    <n v="19.2"/>
    <n v="19.2"/>
    <n v="19"/>
    <n v="19.38"/>
    <n v="19.77"/>
    <n v="19.600000000000001"/>
    <n v="19"/>
    <n v="19"/>
    <n v="19"/>
    <n v="19"/>
    <n v="19.5"/>
    <n v="20.09"/>
    <n v="20.69"/>
    <n v="19.5"/>
    <n v="19.5"/>
    <n v="20.09"/>
    <n v="20.69"/>
    <n v="19.5"/>
    <n v="0"/>
    <n v="0"/>
    <s v="-"/>
    <x v="2"/>
    <s v="COENG"/>
    <s v="EERES"/>
    <x v="4"/>
    <s v="Dat Le"/>
    <m/>
    <m/>
    <m/>
    <m/>
    <m/>
    <m/>
    <m/>
    <m/>
    <m/>
    <m/>
    <m/>
    <m/>
    <m/>
    <m/>
    <m/>
    <m/>
    <m/>
    <m/>
    <m/>
    <m/>
    <m/>
    <m/>
    <m/>
    <m/>
    <m/>
    <m/>
    <m/>
    <m/>
    <m/>
    <m/>
    <m/>
    <m/>
    <m/>
    <m/>
    <m/>
    <m/>
  </r>
  <r>
    <n v="18"/>
    <x v="3"/>
    <x v="1"/>
    <s v="# 035"/>
    <x v="40"/>
    <s v="Maria Odezynskyj"/>
    <s v="Sharon Norris"/>
    <d v="2021-07-01T00:00:00"/>
    <d v="2022-06-30T00:00:00"/>
    <d v="2021-07-01T00:00:00"/>
    <d v="2021-07-01T00:00:00"/>
    <x v="533"/>
    <x v="1"/>
    <n v="79.5"/>
    <n v="84"/>
    <n v="84"/>
    <n v="84.6"/>
    <n v="84.6"/>
    <n v="84.6"/>
    <n v="84.6"/>
    <n v="88.13"/>
    <n v="89.89"/>
    <n v="84"/>
    <n v="87"/>
    <n v="89.61"/>
    <n v="92.298299999999998"/>
    <n v="87"/>
    <n v="90.6"/>
    <n v="93.32"/>
    <n v="96.12"/>
    <n v="90.6"/>
    <n v="102.6"/>
    <n v="105.68"/>
    <n v="108.85"/>
    <n v="102.6"/>
    <n v="0.13245033112582782"/>
    <n v="12"/>
    <s v="-"/>
    <x v="7"/>
    <s v="COENG"/>
    <s v="EERES"/>
    <x v="4"/>
    <s v="Dat Le"/>
    <m/>
    <m/>
    <m/>
    <m/>
    <m/>
    <m/>
    <m/>
    <m/>
    <m/>
    <m/>
    <m/>
    <m/>
    <m/>
    <m/>
    <m/>
    <m/>
    <m/>
    <m/>
    <m/>
    <m/>
    <m/>
    <m/>
    <m/>
    <m/>
    <m/>
    <m/>
    <m/>
    <m/>
    <m/>
    <m/>
    <m/>
    <m/>
    <m/>
    <m/>
    <m/>
    <m/>
  </r>
  <r>
    <n v="18"/>
    <x v="3"/>
    <x v="1"/>
    <s v="# 035"/>
    <x v="40"/>
    <s v="Maria Odezynskyj"/>
    <s v="Sharon Norris"/>
    <d v="2021-07-01T00:00:00"/>
    <d v="2022-06-30T00:00:00"/>
    <d v="2021-07-01T00:00:00"/>
    <d v="2021-07-01T00:00:00"/>
    <x v="534"/>
    <x v="3"/>
    <m/>
    <m/>
    <m/>
    <m/>
    <m/>
    <s v="N/A"/>
    <m/>
    <m/>
    <m/>
    <s v="N/A"/>
    <m/>
    <m/>
    <m/>
    <n v="0"/>
    <n v="13.8"/>
    <n v="13.8"/>
    <n v="13.8"/>
    <n v="13.8"/>
    <n v="12.8"/>
    <n v="12.8"/>
    <n v="13.25"/>
    <n v="12.8"/>
    <n v="-7.2463768115942018E-2"/>
    <n v="-1"/>
    <s v="New"/>
    <x v="4"/>
    <s v="COENG"/>
    <s v="EERES"/>
    <x v="4"/>
    <s v="Dat Le"/>
    <m/>
    <m/>
    <m/>
    <m/>
    <m/>
    <m/>
    <m/>
    <m/>
    <m/>
    <m/>
    <m/>
    <m/>
    <m/>
    <m/>
    <m/>
    <m/>
    <m/>
    <m/>
    <m/>
    <m/>
    <m/>
    <m/>
    <m/>
    <m/>
    <m/>
    <m/>
    <m/>
    <m/>
    <m/>
    <m/>
    <m/>
    <m/>
    <m/>
    <m/>
    <m/>
    <m/>
  </r>
  <r>
    <n v="3"/>
    <x v="9"/>
    <x v="0"/>
    <s v="# 036"/>
    <x v="41"/>
    <s v="Ruxin LIU"/>
    <s v="Lorena B. Villezar Clelo"/>
    <m/>
    <m/>
    <m/>
    <m/>
    <x v="0"/>
    <x v="0"/>
    <m/>
    <m/>
    <m/>
    <m/>
    <m/>
    <m/>
    <m/>
    <m/>
    <m/>
    <m/>
    <m/>
    <m/>
    <m/>
    <m/>
    <m/>
    <m/>
    <m/>
    <m/>
    <m/>
    <m/>
    <m/>
    <n v="0"/>
    <m/>
    <m/>
    <m/>
    <x v="0"/>
    <m/>
    <m/>
    <x v="0"/>
    <m/>
    <m/>
    <s v="Should increase price to decrease deficit"/>
    <m/>
    <n v="14"/>
    <n v="0.68"/>
    <n v="0.1"/>
    <s v="N/A"/>
    <m/>
    <n v="437.47699999999998"/>
    <n v="231.89199999999997"/>
    <n v="0.44"/>
    <n v="205.58500000000001"/>
    <s v="High"/>
    <n v="90.457400000000007"/>
    <s v="Yes"/>
    <s v="Increase"/>
    <s v="Flat"/>
    <s v="Flat"/>
    <s v="0%"/>
    <s v="Deficit"/>
    <s v="Since the facility has just recently submitted and was approved the mid-year (effective January 1, 2020) recharge rate increase substantially, they decided to keep the same subsidized rates for the next fiscal year 2021 for the time being. However, they will closely monitor the recharge activities and if later needed will submit a request for rate increase.  Regarding the facility's proposed reduction to the unsubsidized rates by a small percentage for the next fiscal year, this was intended to attract more outside users especially at this time when the facility has lost a handful of external clients.  "/>
    <s v="no change"/>
    <s v="no change"/>
    <n v="-15"/>
    <n v="-130"/>
    <n v="8.6666666666666661"/>
    <m/>
    <s v="Ruxin Liu / Lorena B. Villezar-Clelo"/>
    <s v="5/27 - 2:00 - 2:30 pm"/>
    <s v="50% subsidized. High caliber training on microscopy and data analsis.  Access was limited but activity didn't decrease. Reaching 2400 students on campus and 7 new labs.   Deficit waiver requested. But recharge activity is back to normal."/>
    <s v="Proper distribution of recharge and surcharge revenues."/>
    <m/>
    <m/>
    <m/>
    <m/>
    <m/>
  </r>
  <r>
    <n v="3"/>
    <x v="9"/>
    <x v="1"/>
    <s v="# 036"/>
    <x v="41"/>
    <s v="Ruxin LIU"/>
    <s v="Lorena B. Villezar Clelo"/>
    <d v="2021-07-01T00:00:00"/>
    <d v="2022-06-30T00:00:00"/>
    <d v="2021-07-01T00:00:00"/>
    <d v="2021-07-01T00:00:00"/>
    <x v="535"/>
    <x v="1"/>
    <n v="17"/>
    <n v="17"/>
    <n v="17"/>
    <n v="17"/>
    <n v="17"/>
    <n v="18"/>
    <n v="19"/>
    <n v="20"/>
    <n v="21"/>
    <n v="17"/>
    <n v="19"/>
    <n v="20"/>
    <n v="21"/>
    <n v="19"/>
    <n v="20"/>
    <n v="22"/>
    <n v="24"/>
    <n v="25"/>
    <n v="25"/>
    <n v="26"/>
    <n v="27"/>
    <n v="25"/>
    <n v="0"/>
    <n v="0"/>
    <s v="-"/>
    <x v="2"/>
    <s v="CO1NR"/>
    <s v="MANRD"/>
    <x v="10"/>
    <s v="Lee Borrowman"/>
    <m/>
    <m/>
    <m/>
    <m/>
    <m/>
    <m/>
    <m/>
    <m/>
    <m/>
    <m/>
    <m/>
    <m/>
    <m/>
    <m/>
    <m/>
    <m/>
    <m/>
    <m/>
    <m/>
    <m/>
    <m/>
    <m/>
    <m/>
    <m/>
    <m/>
    <m/>
    <m/>
    <m/>
    <m/>
    <m/>
    <m/>
    <m/>
    <m/>
    <m/>
    <m/>
    <m/>
  </r>
  <r>
    <n v="3"/>
    <x v="9"/>
    <x v="1"/>
    <s v="# 036"/>
    <x v="41"/>
    <s v="Ruxin LIU"/>
    <s v="Lorena B. Villezar Clelo"/>
    <d v="2021-07-01T00:00:00"/>
    <d v="2022-06-30T00:00:00"/>
    <d v="2021-07-01T00:00:00"/>
    <d v="2021-07-01T00:00:00"/>
    <x v="536"/>
    <x v="1"/>
    <n v="19"/>
    <n v="19"/>
    <n v="19"/>
    <n v="19"/>
    <n v="19"/>
    <n v="20"/>
    <n v="21"/>
    <n v="22"/>
    <n v="23"/>
    <n v="19"/>
    <n v="21"/>
    <n v="20"/>
    <n v="21"/>
    <n v="21"/>
    <n v="21"/>
    <n v="23"/>
    <n v="26"/>
    <n v="27"/>
    <n v="27"/>
    <n v="28"/>
    <n v="29"/>
    <n v="27"/>
    <n v="0"/>
    <n v="0"/>
    <s v="-"/>
    <x v="2"/>
    <s v="CO1NR"/>
    <s v="MANRD"/>
    <x v="10"/>
    <s v="Lee Borrowman"/>
    <m/>
    <m/>
    <m/>
    <m/>
    <m/>
    <m/>
    <m/>
    <m/>
    <m/>
    <m/>
    <m/>
    <m/>
    <m/>
    <m/>
    <m/>
    <m/>
    <m/>
    <m/>
    <m/>
    <m/>
    <m/>
    <m/>
    <m/>
    <m/>
    <m/>
    <m/>
    <m/>
    <m/>
    <m/>
    <m/>
    <m/>
    <m/>
    <m/>
    <m/>
    <m/>
    <m/>
  </r>
  <r>
    <n v="3"/>
    <x v="9"/>
    <x v="1"/>
    <s v="# 036"/>
    <x v="41"/>
    <s v="Ruxin LIU"/>
    <s v="Lorena B. Villezar Clelo"/>
    <d v="2021-07-01T00:00:00"/>
    <d v="2022-06-30T00:00:00"/>
    <d v="2021-07-01T00:00:00"/>
    <d v="2021-07-01T00:00:00"/>
    <x v="537"/>
    <x v="1"/>
    <n v="19"/>
    <n v="19"/>
    <s v="N/A"/>
    <s v="N/A"/>
    <n v="35"/>
    <n v="35"/>
    <n v="37"/>
    <n v="39"/>
    <n v="41"/>
    <n v="19"/>
    <n v="37"/>
    <n v="22"/>
    <n v="23"/>
    <n v="37"/>
    <n v="38"/>
    <n v="44"/>
    <n v="50"/>
    <n v="40"/>
    <n v="40"/>
    <n v="41"/>
    <n v="42"/>
    <n v="40"/>
    <n v="0"/>
    <n v="0"/>
    <s v="-"/>
    <x v="2"/>
    <s v="CO1NR"/>
    <s v="MANRD"/>
    <x v="10"/>
    <s v="Lee Borrowman"/>
    <m/>
    <m/>
    <m/>
    <m/>
    <m/>
    <m/>
    <m/>
    <m/>
    <m/>
    <m/>
    <m/>
    <m/>
    <m/>
    <m/>
    <m/>
    <m/>
    <m/>
    <m/>
    <m/>
    <m/>
    <m/>
    <m/>
    <m/>
    <m/>
    <m/>
    <m/>
    <m/>
    <m/>
    <m/>
    <m/>
    <m/>
    <m/>
    <m/>
    <m/>
    <m/>
    <m/>
  </r>
  <r>
    <n v="3"/>
    <x v="9"/>
    <x v="1"/>
    <s v="# 036"/>
    <x v="41"/>
    <s v="Ruxin LIU"/>
    <s v="Lorena B. Villezar Clelo"/>
    <d v="2021-07-01T00:00:00"/>
    <d v="2022-06-30T00:00:00"/>
    <d v="2021-07-01T00:00:00"/>
    <d v="2021-07-01T00:00:00"/>
    <x v="538"/>
    <x v="1"/>
    <s v="N/A"/>
    <n v="45"/>
    <n v="45"/>
    <n v="45"/>
    <n v="45"/>
    <n v="48"/>
    <n v="49"/>
    <n v="51"/>
    <n v="54"/>
    <n v="45"/>
    <n v="49"/>
    <n v="39"/>
    <n v="41"/>
    <n v="49"/>
    <n v="49"/>
    <n v="50"/>
    <n v="51"/>
    <n v="56"/>
    <n v="56"/>
    <n v="58"/>
    <n v="60"/>
    <n v="56"/>
    <n v="0"/>
    <n v="0"/>
    <s v="-"/>
    <x v="2"/>
    <s v="CO1NR"/>
    <s v="MANRD"/>
    <x v="10"/>
    <s v="Lee Borrowman"/>
    <m/>
    <m/>
    <m/>
    <m/>
    <m/>
    <m/>
    <m/>
    <m/>
    <m/>
    <m/>
    <m/>
    <m/>
    <m/>
    <m/>
    <m/>
    <m/>
    <m/>
    <m/>
    <m/>
    <m/>
    <m/>
    <m/>
    <m/>
    <m/>
    <m/>
    <m/>
    <m/>
    <m/>
    <m/>
    <m/>
    <m/>
    <m/>
    <m/>
    <m/>
    <m/>
    <m/>
  </r>
  <r>
    <n v="3"/>
    <x v="9"/>
    <x v="1"/>
    <s v="# 036"/>
    <x v="41"/>
    <s v="Ruxin LIU"/>
    <s v="Lorena B. Villezar Clelo"/>
    <d v="2021-07-01T00:00:00"/>
    <d v="2022-06-30T00:00:00"/>
    <d v="2021-07-01T00:00:00"/>
    <d v="2021-07-01T00:00:00"/>
    <x v="539"/>
    <x v="1"/>
    <n v="25"/>
    <n v="26"/>
    <n v="26"/>
    <n v="26"/>
    <n v="26"/>
    <n v="29"/>
    <n v="27"/>
    <n v="28"/>
    <n v="30"/>
    <n v="26"/>
    <n v="27"/>
    <n v="51"/>
    <n v="54"/>
    <n v="27"/>
    <n v="28"/>
    <n v="31"/>
    <n v="35"/>
    <n v="32"/>
    <n v="32"/>
    <n v="33"/>
    <n v="34"/>
    <n v="32"/>
    <n v="0"/>
    <n v="0"/>
    <s v="-"/>
    <x v="2"/>
    <s v="CO1NR"/>
    <s v="MANRD"/>
    <x v="10"/>
    <s v="Lee Borrowman"/>
    <m/>
    <m/>
    <m/>
    <m/>
    <m/>
    <m/>
    <m/>
    <m/>
    <m/>
    <m/>
    <m/>
    <m/>
    <m/>
    <m/>
    <m/>
    <m/>
    <m/>
    <m/>
    <m/>
    <m/>
    <m/>
    <m/>
    <m/>
    <m/>
    <m/>
    <m/>
    <m/>
    <m/>
    <m/>
    <m/>
    <m/>
    <m/>
    <m/>
    <m/>
    <m/>
    <m/>
  </r>
  <r>
    <n v="3"/>
    <x v="9"/>
    <x v="1"/>
    <s v="# 036"/>
    <x v="41"/>
    <s v="Ruxin LIU"/>
    <s v="Lorena B. Villezar Clelo"/>
    <d v="2021-07-01T00:00:00"/>
    <d v="2022-06-30T00:00:00"/>
    <d v="2021-07-01T00:00:00"/>
    <d v="2021-07-01T00:00:00"/>
    <x v="540"/>
    <x v="1"/>
    <n v="10"/>
    <n v="11"/>
    <n v="11"/>
    <n v="11"/>
    <n v="11"/>
    <n v="13"/>
    <n v="14"/>
    <n v="15"/>
    <n v="15"/>
    <n v="11"/>
    <n v="14"/>
    <n v="28"/>
    <n v="30"/>
    <n v="14"/>
    <n v="19"/>
    <n v="20"/>
    <n v="21"/>
    <n v="22"/>
    <n v="25"/>
    <n v="26"/>
    <n v="27"/>
    <n v="25"/>
    <n v="0.13636363636363646"/>
    <n v="3"/>
    <s v="-"/>
    <x v="7"/>
    <s v="CO1NR"/>
    <s v="MANRD"/>
    <x v="10"/>
    <s v="Lee Borrowman"/>
    <m/>
    <m/>
    <m/>
    <m/>
    <m/>
    <m/>
    <m/>
    <m/>
    <m/>
    <m/>
    <m/>
    <m/>
    <m/>
    <m/>
    <m/>
    <m/>
    <m/>
    <m/>
    <m/>
    <m/>
    <m/>
    <m/>
    <m/>
    <m/>
    <m/>
    <m/>
    <m/>
    <m/>
    <m/>
    <m/>
    <m/>
    <m/>
    <m/>
    <m/>
    <m/>
    <m/>
  </r>
  <r>
    <n v="3"/>
    <x v="9"/>
    <x v="1"/>
    <s v="# 036"/>
    <x v="41"/>
    <s v="Ruxin LIU"/>
    <s v="Lorena B. Villezar Clelo"/>
    <d v="2021-07-01T00:00:00"/>
    <d v="2022-06-30T00:00:00"/>
    <d v="2021-07-01T00:00:00"/>
    <d v="2021-07-01T00:00:00"/>
    <x v="541"/>
    <x v="1"/>
    <s v="N/A"/>
    <n v="11"/>
    <n v="11"/>
    <n v="11"/>
    <n v="11"/>
    <n v="13"/>
    <n v="14"/>
    <n v="15"/>
    <n v="15"/>
    <n v="11"/>
    <n v="14"/>
    <n v="15"/>
    <n v="15"/>
    <n v="14"/>
    <n v="15"/>
    <n v="17"/>
    <n v="18"/>
    <n v="22"/>
    <n v="22"/>
    <n v="23"/>
    <n v="24"/>
    <n v="22"/>
    <n v="0"/>
    <n v="0"/>
    <s v="-"/>
    <x v="2"/>
    <s v="CO1NR"/>
    <s v="MANRD"/>
    <x v="10"/>
    <s v="Lee Borrowman"/>
    <m/>
    <m/>
    <m/>
    <m/>
    <m/>
    <m/>
    <m/>
    <m/>
    <m/>
    <m/>
    <m/>
    <m/>
    <m/>
    <m/>
    <m/>
    <m/>
    <m/>
    <m/>
    <m/>
    <m/>
    <m/>
    <m/>
    <m/>
    <m/>
    <m/>
    <m/>
    <m/>
    <m/>
    <m/>
    <m/>
    <m/>
    <m/>
    <m/>
    <m/>
    <m/>
    <m/>
  </r>
  <r>
    <n v="3"/>
    <x v="9"/>
    <x v="1"/>
    <s v="# 036"/>
    <x v="41"/>
    <s v="Ruxin LIU"/>
    <s v="Lorena B. Villezar Clelo"/>
    <d v="2021-07-01T00:00:00"/>
    <d v="2022-06-30T00:00:00"/>
    <d v="2021-07-01T00:00:00"/>
    <d v="2021-07-01T00:00:00"/>
    <x v="542"/>
    <x v="1"/>
    <n v="36"/>
    <n v="35"/>
    <n v="35"/>
    <n v="35"/>
    <n v="35"/>
    <n v="39"/>
    <n v="40"/>
    <n v="42"/>
    <n v="44"/>
    <n v="35"/>
    <n v="40"/>
    <n v="42"/>
    <n v="45"/>
    <n v="40"/>
    <n v="42"/>
    <n v="46"/>
    <n v="50"/>
    <n v="45"/>
    <n v="45"/>
    <n v="46"/>
    <n v="47"/>
    <n v="45"/>
    <n v="0"/>
    <n v="0"/>
    <s v="-"/>
    <x v="2"/>
    <s v="CO1NR"/>
    <s v="MANRD"/>
    <x v="10"/>
    <s v="Lee Borrowman"/>
    <m/>
    <m/>
    <m/>
    <m/>
    <m/>
    <m/>
    <m/>
    <m/>
    <m/>
    <m/>
    <m/>
    <m/>
    <m/>
    <m/>
    <m/>
    <m/>
    <m/>
    <m/>
    <m/>
    <m/>
    <m/>
    <m/>
    <m/>
    <m/>
    <m/>
    <m/>
    <m/>
    <m/>
    <m/>
    <m/>
    <m/>
    <m/>
    <m/>
    <m/>
    <m/>
    <m/>
  </r>
  <r>
    <n v="3"/>
    <x v="9"/>
    <x v="1"/>
    <s v="# 036"/>
    <x v="41"/>
    <s v="Ruxin LIU"/>
    <s v="Lorena B. Villezar Clelo"/>
    <d v="2021-07-01T00:00:00"/>
    <d v="2022-06-30T00:00:00"/>
    <d v="2021-07-01T00:00:00"/>
    <d v="2021-07-01T00:00:00"/>
    <x v="543"/>
    <x v="1"/>
    <n v="17"/>
    <n v="17"/>
    <n v="17"/>
    <n v="17"/>
    <n v="17"/>
    <n v="18"/>
    <n v="19"/>
    <n v="20"/>
    <n v="21"/>
    <n v="17"/>
    <n v="19"/>
    <n v="20"/>
    <n v="21"/>
    <n v="19"/>
    <n v="20"/>
    <n v="22"/>
    <n v="23"/>
    <n v="26"/>
    <n v="26"/>
    <n v="27"/>
    <n v="28"/>
    <n v="26"/>
    <n v="0"/>
    <n v="0"/>
    <s v="-"/>
    <x v="2"/>
    <s v="CO1NR"/>
    <s v="MANRD"/>
    <x v="10"/>
    <s v="Lee Borrowman"/>
    <m/>
    <m/>
    <m/>
    <m/>
    <m/>
    <m/>
    <m/>
    <m/>
    <m/>
    <m/>
    <m/>
    <m/>
    <m/>
    <m/>
    <m/>
    <m/>
    <m/>
    <m/>
    <m/>
    <m/>
    <m/>
    <m/>
    <m/>
    <m/>
    <m/>
    <m/>
    <m/>
    <m/>
    <m/>
    <m/>
    <m/>
    <m/>
    <m/>
    <m/>
    <m/>
    <m/>
  </r>
  <r>
    <n v="3"/>
    <x v="9"/>
    <x v="1"/>
    <s v="# 036"/>
    <x v="41"/>
    <s v="Ruxin LIU"/>
    <s v="Lorena B. Villezar Clelo"/>
    <d v="2021-07-01T00:00:00"/>
    <d v="2022-06-30T00:00:00"/>
    <d v="2021-07-01T00:00:00"/>
    <d v="2021-07-01T00:00:00"/>
    <x v="544"/>
    <x v="1"/>
    <n v="17"/>
    <n v="17"/>
    <s v="N/A"/>
    <s v="N/A"/>
    <n v="33"/>
    <n v="33"/>
    <n v="33"/>
    <n v="35"/>
    <n v="36"/>
    <n v="17"/>
    <n v="33"/>
    <n v="35"/>
    <n v="37"/>
    <n v="33"/>
    <n v="33"/>
    <n v="37"/>
    <n v="42"/>
    <n v="35"/>
    <n v="35"/>
    <n v="36"/>
    <n v="37"/>
    <n v="35"/>
    <n v="0"/>
    <n v="0"/>
    <s v="-"/>
    <x v="2"/>
    <s v="CO1NR"/>
    <s v="MANRD"/>
    <x v="10"/>
    <s v="Lee Borrowman"/>
    <m/>
    <m/>
    <m/>
    <m/>
    <m/>
    <m/>
    <m/>
    <m/>
    <m/>
    <m/>
    <m/>
    <m/>
    <m/>
    <m/>
    <m/>
    <m/>
    <m/>
    <m/>
    <m/>
    <m/>
    <m/>
    <m/>
    <m/>
    <m/>
    <m/>
    <m/>
    <m/>
    <m/>
    <m/>
    <m/>
    <m/>
    <m/>
    <m/>
    <m/>
    <m/>
    <m/>
  </r>
  <r>
    <n v="3"/>
    <x v="9"/>
    <x v="1"/>
    <s v="# 036"/>
    <x v="41"/>
    <s v="Ruxin LIU"/>
    <s v="Lorena B. Villezar Clelo"/>
    <d v="2021-07-01T00:00:00"/>
    <d v="2022-06-30T00:00:00"/>
    <d v="2021-07-01T00:00:00"/>
    <d v="2021-07-01T00:00:00"/>
    <x v="545"/>
    <x v="1"/>
    <n v="59"/>
    <n v="62"/>
    <n v="62"/>
    <n v="62"/>
    <n v="62"/>
    <n v="68"/>
    <n v="68"/>
    <n v="71"/>
    <n v="75"/>
    <n v="62"/>
    <n v="69"/>
    <n v="73"/>
    <n v="77"/>
    <n v="69"/>
    <n v="71"/>
    <n v="82"/>
    <n v="93"/>
    <n v="70"/>
    <n v="70"/>
    <n v="72"/>
    <n v="74"/>
    <n v="70"/>
    <n v="0"/>
    <n v="0"/>
    <s v="-"/>
    <x v="2"/>
    <s v="CO1NR"/>
    <s v="MANRD"/>
    <x v="10"/>
    <s v="Lee Borrowman"/>
    <m/>
    <m/>
    <m/>
    <m/>
    <m/>
    <m/>
    <m/>
    <m/>
    <m/>
    <m/>
    <m/>
    <m/>
    <m/>
    <m/>
    <m/>
    <m/>
    <m/>
    <m/>
    <m/>
    <m/>
    <m/>
    <m/>
    <m/>
    <m/>
    <m/>
    <m/>
    <m/>
    <m/>
    <m/>
    <m/>
    <m/>
    <m/>
    <m/>
    <m/>
    <m/>
    <m/>
  </r>
  <r>
    <n v="3"/>
    <x v="9"/>
    <x v="1"/>
    <s v="# 036"/>
    <x v="41"/>
    <s v="Ruxin LIU"/>
    <s v="Lorena B. Villezar Clelo"/>
    <d v="2021-07-01T00:00:00"/>
    <d v="2022-06-30T00:00:00"/>
    <d v="2021-07-01T00:00:00"/>
    <d v="2021-07-01T00:00:00"/>
    <x v="546"/>
    <x v="1"/>
    <n v="59"/>
    <n v="62"/>
    <n v="62"/>
    <n v="62"/>
    <n v="62"/>
    <n v="92"/>
    <n v="98"/>
    <n v="103"/>
    <n v="108"/>
    <n v="62"/>
    <n v="100"/>
    <n v="105"/>
    <n v="110"/>
    <n v="100"/>
    <n v="106"/>
    <n v="123"/>
    <n v="141"/>
    <n v="101"/>
    <n v="101"/>
    <n v="104"/>
    <n v="107"/>
    <n v="101"/>
    <n v="0"/>
    <n v="0"/>
    <s v="-"/>
    <x v="2"/>
    <s v="CO1NR"/>
    <s v="MANRD"/>
    <x v="10"/>
    <s v="Lee Borrowman"/>
    <m/>
    <m/>
    <m/>
    <m/>
    <m/>
    <m/>
    <m/>
    <m/>
    <m/>
    <m/>
    <m/>
    <m/>
    <m/>
    <m/>
    <m/>
    <m/>
    <m/>
    <m/>
    <m/>
    <m/>
    <m/>
    <m/>
    <m/>
    <m/>
    <m/>
    <m/>
    <m/>
    <m/>
    <m/>
    <m/>
    <m/>
    <m/>
    <m/>
    <m/>
    <m/>
    <m/>
  </r>
  <r>
    <n v="3"/>
    <x v="9"/>
    <x v="1"/>
    <s v="# 036"/>
    <x v="41"/>
    <s v="Ruxin LIU"/>
    <s v="Lorena B. Villezar Clelo"/>
    <d v="2021-07-01T00:00:00"/>
    <d v="2022-06-30T00:00:00"/>
    <d v="2021-07-01T00:00:00"/>
    <d v="2021-07-01T00:00:00"/>
    <x v="547"/>
    <x v="1"/>
    <n v="36"/>
    <n v="35"/>
    <n v="35"/>
    <n v="35"/>
    <n v="35"/>
    <n v="39"/>
    <n v="40"/>
    <n v="42"/>
    <n v="44"/>
    <n v="35"/>
    <n v="40"/>
    <n v="42"/>
    <n v="45"/>
    <n v="40"/>
    <n v="42"/>
    <n v="46"/>
    <n v="50"/>
    <n v="49"/>
    <n v="49"/>
    <n v="50"/>
    <n v="52"/>
    <n v="49"/>
    <n v="0"/>
    <n v="0"/>
    <s v="-"/>
    <x v="2"/>
    <s v="CO1NR"/>
    <s v="MANRD"/>
    <x v="10"/>
    <s v="Lee Borrowman"/>
    <m/>
    <m/>
    <m/>
    <m/>
    <m/>
    <m/>
    <m/>
    <m/>
    <m/>
    <m/>
    <m/>
    <m/>
    <m/>
    <m/>
    <m/>
    <m/>
    <m/>
    <m/>
    <m/>
    <m/>
    <m/>
    <m/>
    <m/>
    <m/>
    <m/>
    <m/>
    <m/>
    <m/>
    <m/>
    <m/>
    <m/>
    <m/>
    <m/>
    <m/>
    <m/>
    <m/>
  </r>
  <r>
    <n v="4"/>
    <x v="9"/>
    <x v="0"/>
    <s v="# 036"/>
    <x v="42"/>
    <s v="Ruxin LIU"/>
    <s v="Maria Kies"/>
    <m/>
    <m/>
    <m/>
    <m/>
    <x v="0"/>
    <x v="0"/>
    <m/>
    <m/>
    <m/>
    <m/>
    <m/>
    <m/>
    <m/>
    <m/>
    <m/>
    <m/>
    <m/>
    <m/>
    <m/>
    <m/>
    <m/>
    <m/>
    <m/>
    <m/>
    <m/>
    <m/>
    <m/>
    <n v="0"/>
    <m/>
    <m/>
    <m/>
    <x v="0"/>
    <m/>
    <m/>
    <x v="0"/>
    <m/>
    <m/>
    <m/>
    <m/>
    <n v="11"/>
    <n v="0.35"/>
    <n v="3"/>
    <m/>
    <s v="Off-campus IRC"/>
    <n v="32.68"/>
    <n v="27.033999999999999"/>
    <n v="0.39"/>
    <n v="5.6460000000000008"/>
    <s v="Low"/>
    <n v="2.2019400000000005"/>
    <s v="Yes"/>
    <s v="Increase"/>
    <s v="Below 5% increase"/>
    <s v="Flat"/>
    <s v="0% to 7%"/>
    <s v="Balanced"/>
    <s v="Fund 60701 is primarily for forestry research, supported by a highly variable timber income and when needed, subsidized by the division. A small percentage (6% = roughly below $35k year to year) of compensation expenses supports lodging, meals, and research labor support recharge activities and a corresponding percent of non-comp expenses is included as a base for the rate calculation. "/>
    <s v="no change"/>
    <s v="no change"/>
    <n v="-2"/>
    <n v="0"/>
    <s v="N/A"/>
    <m/>
    <s v="Ruxin Liu"/>
    <s v="5/27 - 11:30 - 12:00 pm"/>
    <s v="Recharge is small portion of BF oper budget.  Sells $300-400K timber. Strengths are prime location for researchers.  Slow year led to facility &amp; road improvements.  Need a lot more infrastructure upgrades."/>
    <s v="Separate timber revenue from recharge fund. Ruxin will meet with Lee."/>
    <m/>
    <m/>
    <m/>
    <m/>
    <m/>
  </r>
  <r>
    <n v="4"/>
    <x v="9"/>
    <x v="1"/>
    <s v="# 036"/>
    <x v="42"/>
    <s v="Ruxin LIU"/>
    <s v="Maria Kies"/>
    <d v="2021-07-01T00:00:00"/>
    <d v="2022-06-30T00:00:00"/>
    <d v="2021-07-01T00:00:00"/>
    <d v="2021-07-01T00:00:00"/>
    <x v="548"/>
    <x v="52"/>
    <m/>
    <m/>
    <m/>
    <m/>
    <m/>
    <m/>
    <m/>
    <m/>
    <m/>
    <n v="1508"/>
    <n v="1500"/>
    <n v="1575"/>
    <n v="1622"/>
    <n v="1500"/>
    <n v="1542"/>
    <n v="1619"/>
    <n v="1700"/>
    <n v="1542"/>
    <n v="1543"/>
    <n v="1589"/>
    <n v="1637"/>
    <n v="1543"/>
    <n v="6.4850843060959562E-4"/>
    <n v="1"/>
    <s v="-"/>
    <x v="1"/>
    <s v="CO1NR"/>
    <s v="MANRD"/>
    <x v="10"/>
    <s v="Lee Borrowman"/>
    <m/>
    <m/>
    <m/>
    <m/>
    <m/>
    <m/>
    <m/>
    <m/>
    <m/>
    <m/>
    <m/>
    <m/>
    <m/>
    <m/>
    <m/>
    <m/>
    <m/>
    <m/>
    <m/>
    <m/>
    <m/>
    <m/>
    <m/>
    <m/>
    <m/>
    <m/>
    <m/>
    <m/>
    <m/>
    <m/>
    <m/>
    <m/>
    <m/>
    <m/>
    <m/>
    <m/>
  </r>
  <r>
    <n v="4"/>
    <x v="9"/>
    <x v="1"/>
    <s v="# 036"/>
    <x v="42"/>
    <s v="Ruxin LIU"/>
    <s v="Maria Kies"/>
    <d v="2021-07-01T00:00:00"/>
    <d v="2022-06-30T00:00:00"/>
    <d v="2021-07-01T00:00:00"/>
    <d v="2021-07-01T00:00:00"/>
    <x v="549"/>
    <x v="52"/>
    <m/>
    <m/>
    <m/>
    <m/>
    <m/>
    <m/>
    <m/>
    <m/>
    <m/>
    <n v="984"/>
    <n v="1000"/>
    <n v="1050"/>
    <n v="1082"/>
    <n v="1000"/>
    <n v="1022"/>
    <n v="1073"/>
    <n v="1127"/>
    <n v="1022"/>
    <n v="1023"/>
    <n v="1054"/>
    <n v="1086"/>
    <n v="1023"/>
    <n v="9.7847358121327943E-4"/>
    <n v="1"/>
    <s v="-"/>
    <x v="1"/>
    <s v="CO1NR"/>
    <s v="MANRD"/>
    <x v="10"/>
    <s v="Lee Borrowman"/>
    <m/>
    <m/>
    <m/>
    <m/>
    <m/>
    <m/>
    <m/>
    <m/>
    <m/>
    <m/>
    <m/>
    <m/>
    <m/>
    <m/>
    <m/>
    <m/>
    <m/>
    <m/>
    <m/>
    <m/>
    <m/>
    <m/>
    <m/>
    <m/>
    <m/>
    <m/>
    <m/>
    <m/>
    <m/>
    <m/>
    <m/>
    <m/>
    <m/>
    <m/>
    <m/>
    <m/>
  </r>
  <r>
    <n v="4"/>
    <x v="9"/>
    <x v="1"/>
    <s v="# 036"/>
    <x v="42"/>
    <s v="Ruxin LIU"/>
    <s v="Maria Kies"/>
    <d v="2021-07-01T00:00:00"/>
    <d v="2022-06-30T00:00:00"/>
    <d v="2021-07-01T00:00:00"/>
    <d v="2021-07-01T00:00:00"/>
    <x v="550"/>
    <x v="52"/>
    <m/>
    <m/>
    <m/>
    <m/>
    <m/>
    <m/>
    <m/>
    <m/>
    <m/>
    <n v="739"/>
    <n v="750"/>
    <n v="787"/>
    <n v="811"/>
    <n v="750"/>
    <n v="764"/>
    <n v="802"/>
    <n v="843"/>
    <n v="764"/>
    <n v="769"/>
    <n v="792"/>
    <n v="816"/>
    <n v="769"/>
    <n v="6.5445026178010401E-3"/>
    <n v="5"/>
    <s v="-"/>
    <x v="1"/>
    <s v="CO1NR"/>
    <s v="MANRD"/>
    <x v="10"/>
    <s v="Lee Borrowman"/>
    <m/>
    <m/>
    <m/>
    <m/>
    <m/>
    <m/>
    <m/>
    <m/>
    <m/>
    <m/>
    <m/>
    <m/>
    <m/>
    <m/>
    <m/>
    <m/>
    <m/>
    <m/>
    <m/>
    <m/>
    <m/>
    <m/>
    <m/>
    <m/>
    <m/>
    <m/>
    <m/>
    <m/>
    <m/>
    <m/>
    <m/>
    <m/>
    <m/>
    <m/>
    <m/>
    <m/>
  </r>
  <r>
    <n v="4"/>
    <x v="9"/>
    <x v="1"/>
    <s v="# 036"/>
    <x v="42"/>
    <s v="Ruxin LIU"/>
    <s v="Maria Kies"/>
    <d v="2021-07-01T00:00:00"/>
    <d v="2022-06-30T00:00:00"/>
    <d v="2021-07-01T00:00:00"/>
    <d v="2021-07-01T00:00:00"/>
    <x v="551"/>
    <x v="52"/>
    <m/>
    <m/>
    <m/>
    <m/>
    <m/>
    <m/>
    <m/>
    <m/>
    <m/>
    <n v="500"/>
    <n v="0"/>
    <n v="525"/>
    <n v="541"/>
    <n v="0"/>
    <n v="512"/>
    <n v="537"/>
    <n v="564"/>
    <n v="512"/>
    <n v="515"/>
    <n v="531"/>
    <n v="547"/>
    <n v="515"/>
    <n v="5.859375E-3"/>
    <n v="3"/>
    <s v="-"/>
    <x v="1"/>
    <s v="CO1NR"/>
    <s v="MANRD"/>
    <x v="10"/>
    <s v="Lee Borrowman"/>
    <m/>
    <m/>
    <m/>
    <m/>
    <m/>
    <m/>
    <m/>
    <m/>
    <m/>
    <m/>
    <m/>
    <m/>
    <m/>
    <m/>
    <m/>
    <m/>
    <m/>
    <m/>
    <m/>
    <m/>
    <m/>
    <m/>
    <m/>
    <m/>
    <m/>
    <m/>
    <m/>
    <m/>
    <m/>
    <m/>
    <m/>
    <m/>
    <m/>
    <m/>
    <m/>
    <m/>
  </r>
  <r>
    <n v="4"/>
    <x v="9"/>
    <x v="1"/>
    <s v="# 036"/>
    <x v="42"/>
    <s v="Ruxin LIU"/>
    <s v="Maria Kies"/>
    <d v="2021-07-01T00:00:00"/>
    <d v="2022-06-30T00:00:00"/>
    <d v="2021-07-01T00:00:00"/>
    <d v="2021-07-01T00:00:00"/>
    <x v="552"/>
    <x v="53"/>
    <m/>
    <m/>
    <m/>
    <m/>
    <m/>
    <m/>
    <m/>
    <m/>
    <m/>
    <n v="14"/>
    <n v="0"/>
    <n v="15"/>
    <n v="15"/>
    <n v="0"/>
    <n v="15"/>
    <n v="15"/>
    <n v="16"/>
    <n v="15"/>
    <n v="16"/>
    <n v="16"/>
    <n v="17"/>
    <n v="16"/>
    <n v="6.6666666666666652E-2"/>
    <n v="1"/>
    <s v="-"/>
    <x v="6"/>
    <s v="CO1NR"/>
    <s v="MANRD"/>
    <x v="10"/>
    <s v="Lee Borrowman"/>
    <m/>
    <m/>
    <m/>
    <m/>
    <m/>
    <m/>
    <m/>
    <m/>
    <m/>
    <m/>
    <m/>
    <m/>
    <m/>
    <m/>
    <m/>
    <m/>
    <m/>
    <m/>
    <m/>
    <m/>
    <m/>
    <m/>
    <m/>
    <m/>
    <m/>
    <m/>
    <m/>
    <m/>
    <m/>
    <m/>
    <m/>
    <m/>
    <m/>
    <m/>
    <m/>
    <m/>
  </r>
  <r>
    <n v="4"/>
    <x v="9"/>
    <x v="1"/>
    <s v="# 036"/>
    <x v="42"/>
    <s v="Ruxin LIU"/>
    <s v="Maria Kies"/>
    <d v="2021-07-01T00:00:00"/>
    <d v="2022-06-30T00:00:00"/>
    <d v="2021-07-01T00:00:00"/>
    <d v="2021-07-01T00:00:00"/>
    <x v="553"/>
    <x v="54"/>
    <m/>
    <m/>
    <m/>
    <m/>
    <m/>
    <m/>
    <m/>
    <m/>
    <m/>
    <n v="50"/>
    <n v="0"/>
    <n v="52"/>
    <n v="54"/>
    <n v="0"/>
    <n v="51"/>
    <n v="54"/>
    <n v="56"/>
    <n v="51"/>
    <n v="52"/>
    <n v="53"/>
    <n v="55"/>
    <n v="52"/>
    <n v="1.9607843137254832E-2"/>
    <n v="1"/>
    <s v="-"/>
    <x v="1"/>
    <s v="CO1NR"/>
    <s v="MANRD"/>
    <x v="10"/>
    <s v="Lee Borrowman"/>
    <m/>
    <m/>
    <m/>
    <m/>
    <m/>
    <m/>
    <m/>
    <m/>
    <m/>
    <m/>
    <m/>
    <m/>
    <m/>
    <m/>
    <m/>
    <m/>
    <m/>
    <m/>
    <m/>
    <m/>
    <m/>
    <m/>
    <m/>
    <m/>
    <m/>
    <m/>
    <m/>
    <m/>
    <m/>
    <m/>
    <m/>
    <m/>
    <m/>
    <m/>
    <m/>
    <m/>
  </r>
  <r>
    <n v="4"/>
    <x v="9"/>
    <x v="1"/>
    <s v="# 036"/>
    <x v="42"/>
    <s v="Ruxin LIU"/>
    <s v="Maria Kies"/>
    <d v="2021-07-01T00:00:00"/>
    <d v="2022-06-30T00:00:00"/>
    <d v="2021-07-01T00:00:00"/>
    <d v="2021-07-01T00:00:00"/>
    <x v="554"/>
    <x v="53"/>
    <m/>
    <m/>
    <m/>
    <m/>
    <m/>
    <m/>
    <m/>
    <m/>
    <m/>
    <n v="50"/>
    <n v="0"/>
    <n v="53"/>
    <n v="54"/>
    <n v="0"/>
    <n v="52"/>
    <n v="55"/>
    <n v="57"/>
    <n v="52"/>
    <n v="53"/>
    <n v="55"/>
    <n v="57"/>
    <n v="53"/>
    <n v="1.9230769230769162E-2"/>
    <n v="1"/>
    <s v="-"/>
    <x v="1"/>
    <s v="CO1NR"/>
    <s v="MANRD"/>
    <x v="10"/>
    <s v="Lee Borrowman"/>
    <m/>
    <m/>
    <m/>
    <m/>
    <m/>
    <m/>
    <m/>
    <m/>
    <m/>
    <m/>
    <m/>
    <m/>
    <m/>
    <m/>
    <m/>
    <m/>
    <m/>
    <m/>
    <m/>
    <m/>
    <m/>
    <m/>
    <m/>
    <m/>
    <m/>
    <m/>
    <m/>
    <m/>
    <m/>
    <m/>
    <m/>
    <m/>
    <m/>
    <m/>
    <m/>
    <m/>
  </r>
  <r>
    <n v="4"/>
    <x v="9"/>
    <x v="1"/>
    <s v="# 036"/>
    <x v="42"/>
    <s v="Ruxin LIU"/>
    <s v="Maria Kies"/>
    <d v="2021-07-01T00:00:00"/>
    <d v="2022-06-30T00:00:00"/>
    <d v="2021-07-01T00:00:00"/>
    <d v="2021-07-01T00:00:00"/>
    <x v="555"/>
    <x v="54"/>
    <m/>
    <m/>
    <m/>
    <m/>
    <m/>
    <m/>
    <m/>
    <m/>
    <m/>
    <n v="250"/>
    <n v="0"/>
    <n v="262"/>
    <n v="270"/>
    <n v="0"/>
    <n v="258"/>
    <n v="271"/>
    <n v="284"/>
    <n v="258"/>
    <n v="258"/>
    <n v="266"/>
    <n v="274"/>
    <n v="258"/>
    <n v="0"/>
    <n v="0"/>
    <s v="-"/>
    <x v="2"/>
    <s v="CO1NR"/>
    <s v="MANRD"/>
    <x v="10"/>
    <s v="Lee Borrowman"/>
    <m/>
    <m/>
    <m/>
    <m/>
    <m/>
    <m/>
    <m/>
    <m/>
    <m/>
    <m/>
    <m/>
    <m/>
    <m/>
    <m/>
    <m/>
    <m/>
    <m/>
    <m/>
    <m/>
    <m/>
    <m/>
    <m/>
    <m/>
    <m/>
    <m/>
    <m/>
    <m/>
    <m/>
    <m/>
    <m/>
    <m/>
    <m/>
    <m/>
    <m/>
    <m/>
    <m/>
  </r>
  <r>
    <n v="4"/>
    <x v="9"/>
    <x v="1"/>
    <s v="# 036"/>
    <x v="42"/>
    <s v="Ruxin LIU"/>
    <s v="Maria Kies"/>
    <d v="2021-07-01T00:00:00"/>
    <d v="2022-06-30T00:00:00"/>
    <d v="2021-07-01T00:00:00"/>
    <d v="2021-07-01T00:00:00"/>
    <x v="556"/>
    <x v="54"/>
    <m/>
    <m/>
    <m/>
    <m/>
    <m/>
    <m/>
    <m/>
    <m/>
    <m/>
    <n v="150"/>
    <n v="0"/>
    <n v="158"/>
    <n v="162"/>
    <n v="0"/>
    <n v="153"/>
    <n v="161"/>
    <n v="169"/>
    <n v="153"/>
    <n v="154"/>
    <n v="159"/>
    <n v="164"/>
    <n v="154"/>
    <n v="6.5359477124182774E-3"/>
    <n v="1"/>
    <s v="-"/>
    <x v="1"/>
    <s v="CO1NR"/>
    <s v="MANRD"/>
    <x v="10"/>
    <s v="Lee Borrowman"/>
    <m/>
    <m/>
    <m/>
    <m/>
    <m/>
    <m/>
    <m/>
    <m/>
    <m/>
    <m/>
    <m/>
    <m/>
    <m/>
    <m/>
    <m/>
    <m/>
    <m/>
    <m/>
    <m/>
    <m/>
    <m/>
    <m/>
    <m/>
    <m/>
    <m/>
    <m/>
    <m/>
    <m/>
    <m/>
    <m/>
    <m/>
    <m/>
    <m/>
    <m/>
    <m/>
    <m/>
  </r>
  <r>
    <n v="4"/>
    <x v="9"/>
    <x v="1"/>
    <s v="# 036"/>
    <x v="42"/>
    <s v="Ruxin LIU"/>
    <s v="Maria Kies"/>
    <d v="2021-07-01T00:00:00"/>
    <d v="2022-06-30T00:00:00"/>
    <d v="2021-07-01T00:00:00"/>
    <d v="2021-07-01T00:00:00"/>
    <x v="557"/>
    <x v="54"/>
    <m/>
    <m/>
    <m/>
    <m/>
    <m/>
    <m/>
    <m/>
    <m/>
    <m/>
    <n v="43"/>
    <n v="0"/>
    <n v="45"/>
    <n v="47"/>
    <n v="0"/>
    <n v="43"/>
    <n v="45"/>
    <n v="48"/>
    <n v="43"/>
    <n v="45"/>
    <n v="46"/>
    <n v="48"/>
    <n v="45"/>
    <n v="4.6511627906976827E-2"/>
    <n v="2"/>
    <s v="-"/>
    <x v="1"/>
    <s v="CO1NR"/>
    <s v="MANRD"/>
    <x v="10"/>
    <s v="Lee Borrowman"/>
    <m/>
    <m/>
    <m/>
    <m/>
    <m/>
    <m/>
    <m/>
    <m/>
    <m/>
    <m/>
    <m/>
    <m/>
    <m/>
    <m/>
    <m/>
    <m/>
    <m/>
    <m/>
    <m/>
    <m/>
    <m/>
    <m/>
    <m/>
    <m/>
    <m/>
    <m/>
    <m/>
    <m/>
    <m/>
    <m/>
    <m/>
    <m/>
    <m/>
    <m/>
    <m/>
    <m/>
  </r>
  <r>
    <n v="4"/>
    <x v="9"/>
    <x v="1"/>
    <s v="# 036"/>
    <x v="42"/>
    <s v="Ruxin LIU"/>
    <s v="Maria Kies"/>
    <d v="2021-07-01T00:00:00"/>
    <d v="2022-06-30T00:00:00"/>
    <d v="2021-07-01T00:00:00"/>
    <d v="2021-07-01T00:00:00"/>
    <x v="558"/>
    <x v="55"/>
    <m/>
    <m/>
    <m/>
    <m/>
    <m/>
    <m/>
    <m/>
    <m/>
    <m/>
    <n v="60"/>
    <n v="61"/>
    <n v="64"/>
    <n v="65"/>
    <n v="61"/>
    <n v="65"/>
    <n v="69"/>
    <n v="72"/>
    <n v="65"/>
    <n v="66"/>
    <n v="68"/>
    <n v="70"/>
    <n v="66"/>
    <n v="1.538461538461533E-2"/>
    <n v="1"/>
    <s v="-"/>
    <x v="1"/>
    <s v="CO1NR"/>
    <s v="MANRD"/>
    <x v="10"/>
    <s v="Lee Borrowman"/>
    <m/>
    <m/>
    <m/>
    <m/>
    <m/>
    <m/>
    <m/>
    <m/>
    <m/>
    <m/>
    <m/>
    <m/>
    <m/>
    <m/>
    <m/>
    <m/>
    <m/>
    <m/>
    <m/>
    <m/>
    <m/>
    <m/>
    <m/>
    <m/>
    <m/>
    <m/>
    <m/>
    <m/>
    <m/>
    <m/>
    <m/>
    <m/>
    <m/>
    <m/>
    <m/>
    <m/>
  </r>
  <r>
    <n v="6"/>
    <x v="9"/>
    <x v="0"/>
    <s v="# 036"/>
    <x v="43"/>
    <s v="Ruxin LIU"/>
    <s v="Ritsuko Ide"/>
    <m/>
    <m/>
    <m/>
    <m/>
    <x v="0"/>
    <x v="0"/>
    <m/>
    <m/>
    <m/>
    <m/>
    <m/>
    <m/>
    <m/>
    <m/>
    <m/>
    <m/>
    <m/>
    <m/>
    <m/>
    <m/>
    <m/>
    <m/>
    <m/>
    <m/>
    <m/>
    <m/>
    <m/>
    <n v="0"/>
    <m/>
    <m/>
    <m/>
    <x v="0"/>
    <m/>
    <m/>
    <x v="0"/>
    <m/>
    <m/>
    <s v="Gael subsidy should be mentioned as such."/>
    <m/>
    <n v="24"/>
    <n v="0.68"/>
    <n v="3"/>
    <s v="N/A"/>
    <m/>
    <n v="501"/>
    <n v="149"/>
    <n v="0.14000000000000001"/>
    <n v="352"/>
    <s v="High"/>
    <n v="49.28"/>
    <s v="Yes"/>
    <s v="Increase"/>
    <s v="Above 5% increase"/>
    <s v="Flat"/>
    <s v="0% to 50%"/>
    <s v="Balanced"/>
    <s v="Rates that are increased 5% or more due to reducing subsidy and also to recover the increase costs of irrigation/supplies expenses."/>
    <s v="no change"/>
    <s v="no change"/>
    <n v="-14"/>
    <n v="0"/>
    <s v="N/A"/>
    <m/>
    <s v="Ruxin Liu /  Dary Hong"/>
    <s v="5/27 - 2:30 - 3:30 pm"/>
    <s v="Campus-wide Pis using Greenhouse. 85% occupancy rate.  Challenge is increasing salaries for new staff.  Future location is still unknown and greenhouse rebuild is expensive.  Rate increases are driven by salary increases and reduced subsidy."/>
    <m/>
    <m/>
    <m/>
    <m/>
    <m/>
    <m/>
  </r>
  <r>
    <n v="6"/>
    <x v="9"/>
    <x v="1"/>
    <s v="# 036"/>
    <x v="43"/>
    <s v="Ruxin LIU"/>
    <s v="Ritsuko Ide"/>
    <d v="2021-07-01T00:00:00"/>
    <d v="2022-06-30T00:00:00"/>
    <d v="2021-07-01T00:00:00"/>
    <d v="2021-07-01T00:00:00"/>
    <x v="559"/>
    <x v="56"/>
    <n v="0.2"/>
    <n v="0.26"/>
    <n v="0.26"/>
    <n v="0.26"/>
    <n v="0.26"/>
    <n v="0.26"/>
    <n v="0.28000000000000003"/>
    <n v="0.28999999999999998"/>
    <n v="0.3"/>
    <n v="0.26"/>
    <n v="0.28000000000000003"/>
    <n v="0.28999999999999998"/>
    <n v="0.3"/>
    <n v="0.28000000000000003"/>
    <n v="0.37"/>
    <n v="0.44"/>
    <n v="0.52"/>
    <n v="0.37"/>
    <n v="0.45"/>
    <n v="0.47"/>
    <n v="0.49"/>
    <n v="0.45"/>
    <n v="0.21621621621621623"/>
    <n v="8.0000000000000016E-2"/>
    <s v="-"/>
    <x v="7"/>
    <s v="CO1NR"/>
    <s v="MANRD"/>
    <x v="10"/>
    <s v="Lee Borrowman"/>
    <m/>
    <m/>
    <m/>
    <m/>
    <m/>
    <m/>
    <m/>
    <m/>
    <m/>
    <m/>
    <m/>
    <m/>
    <m/>
    <m/>
    <m/>
    <m/>
    <m/>
    <m/>
    <m/>
    <m/>
    <m/>
    <m/>
    <m/>
    <m/>
    <m/>
    <m/>
    <m/>
    <m/>
    <m/>
    <m/>
    <m/>
    <m/>
    <m/>
    <m/>
    <m/>
    <m/>
  </r>
  <r>
    <n v="6"/>
    <x v="9"/>
    <x v="1"/>
    <s v="# 036"/>
    <x v="43"/>
    <s v="Ruxin LIU"/>
    <s v="Ritsuko Ide"/>
    <d v="2021-07-01T00:00:00"/>
    <d v="2022-06-30T00:00:00"/>
    <d v="2021-07-01T00:00:00"/>
    <d v="2021-07-01T00:00:00"/>
    <x v="560"/>
    <x v="56"/>
    <n v="0.13"/>
    <n v="0.2"/>
    <n v="0.2"/>
    <n v="0.2"/>
    <n v="0.2"/>
    <n v="0.2"/>
    <n v="0.22"/>
    <n v="0.23"/>
    <n v="0.24"/>
    <n v="0.2"/>
    <n v="0.22"/>
    <n v="0.22"/>
    <n v="0.24"/>
    <n v="0.22"/>
    <n v="0.32"/>
    <n v="0.38"/>
    <n v="0.46"/>
    <n v="0.32"/>
    <n v="0.4"/>
    <n v="0.42"/>
    <n v="0.43"/>
    <n v="0.4"/>
    <n v="0.25"/>
    <n v="8.0000000000000016E-2"/>
    <s v="-"/>
    <x v="7"/>
    <s v="CO1NR"/>
    <s v="MANRD"/>
    <x v="10"/>
    <s v="Lee Borrowman"/>
    <m/>
    <m/>
    <m/>
    <m/>
    <m/>
    <m/>
    <m/>
    <m/>
    <m/>
    <m/>
    <m/>
    <m/>
    <m/>
    <m/>
    <m/>
    <m/>
    <m/>
    <m/>
    <m/>
    <m/>
    <m/>
    <m/>
    <m/>
    <m/>
    <m/>
    <m/>
    <m/>
    <m/>
    <m/>
    <m/>
    <m/>
    <m/>
    <m/>
    <m/>
    <m/>
    <m/>
  </r>
  <r>
    <n v="6"/>
    <x v="9"/>
    <x v="1"/>
    <s v="# 036"/>
    <x v="43"/>
    <s v="Ruxin LIU"/>
    <s v="Ritsuko Ide"/>
    <d v="2021-07-01T00:00:00"/>
    <d v="2022-06-30T00:00:00"/>
    <d v="2021-07-01T00:00:00"/>
    <d v="2021-07-01T00:00:00"/>
    <x v="561"/>
    <x v="56"/>
    <n v="0.12"/>
    <n v="0.18"/>
    <n v="0.18"/>
    <n v="0.18"/>
    <n v="0.18"/>
    <n v="0.18"/>
    <n v="0.2"/>
    <n v="0.21"/>
    <n v="0.22"/>
    <n v="0.18"/>
    <n v="0.2"/>
    <n v="0.2"/>
    <n v="0.21"/>
    <n v="0.2"/>
    <n v="0.3"/>
    <n v="0.36"/>
    <n v="0.42"/>
    <n v="0.3"/>
    <n v="0.37"/>
    <n v="0.38"/>
    <n v="0.4"/>
    <n v="0.37"/>
    <n v="0.23333333333333339"/>
    <n v="7.0000000000000007E-2"/>
    <s v="-"/>
    <x v="7"/>
    <s v="CO1NR"/>
    <s v="MANRD"/>
    <x v="10"/>
    <s v="Lee Borrowman"/>
    <m/>
    <m/>
    <m/>
    <m/>
    <m/>
    <m/>
    <m/>
    <m/>
    <m/>
    <m/>
    <m/>
    <m/>
    <m/>
    <m/>
    <m/>
    <m/>
    <m/>
    <m/>
    <m/>
    <m/>
    <m/>
    <m/>
    <m/>
    <m/>
    <m/>
    <m/>
    <m/>
    <m/>
    <m/>
    <m/>
    <m/>
    <m/>
    <m/>
    <m/>
    <m/>
    <m/>
  </r>
  <r>
    <n v="6"/>
    <x v="9"/>
    <x v="1"/>
    <s v="# 036"/>
    <x v="43"/>
    <s v="Ruxin LIU"/>
    <s v="Ritsuko Ide"/>
    <d v="2021-07-01T00:00:00"/>
    <d v="2022-06-30T00:00:00"/>
    <d v="2021-07-01T00:00:00"/>
    <d v="2021-07-01T00:00:00"/>
    <x v="562"/>
    <x v="56"/>
    <n v="0.34"/>
    <n v="0.4"/>
    <n v="0.4"/>
    <n v="0.4"/>
    <n v="0.4"/>
    <n v="0.4"/>
    <n v="0.37"/>
    <n v="0.38"/>
    <n v="0.4"/>
    <n v="0.34"/>
    <n v="0.34"/>
    <n v="0.35"/>
    <n v="0.36"/>
    <n v="0.34"/>
    <n v="0.49"/>
    <n v="0.59"/>
    <n v="0.71"/>
    <n v="0.49"/>
    <n v="0.63"/>
    <n v="0.66"/>
    <n v="0.68"/>
    <n v="0.63"/>
    <n v="0.28571428571428581"/>
    <n v="0.14000000000000001"/>
    <s v="-"/>
    <x v="7"/>
    <s v="CO1NR"/>
    <s v="MANRD"/>
    <x v="10"/>
    <s v="Lee Borrowman"/>
    <m/>
    <m/>
    <m/>
    <m/>
    <m/>
    <m/>
    <m/>
    <m/>
    <m/>
    <m/>
    <m/>
    <m/>
    <m/>
    <m/>
    <m/>
    <m/>
    <m/>
    <m/>
    <m/>
    <m/>
    <m/>
    <m/>
    <m/>
    <m/>
    <m/>
    <m/>
    <m/>
    <m/>
    <m/>
    <m/>
    <m/>
    <m/>
    <m/>
    <m/>
    <m/>
    <m/>
  </r>
  <r>
    <n v="6"/>
    <x v="9"/>
    <x v="1"/>
    <s v="# 036"/>
    <x v="43"/>
    <s v="Ruxin LIU"/>
    <s v="Ritsuko Ide"/>
    <d v="2021-07-01T00:00:00"/>
    <d v="2022-06-30T00:00:00"/>
    <d v="2021-07-01T00:00:00"/>
    <d v="2021-07-01T00:00:00"/>
    <x v="563"/>
    <x v="56"/>
    <n v="0.03"/>
    <n v="0.06"/>
    <n v="0.06"/>
    <n v="0.06"/>
    <n v="0.06"/>
    <n v="0.06"/>
    <n v="0.08"/>
    <n v="0.09"/>
    <n v="0.1"/>
    <n v="0.06"/>
    <n v="0.08"/>
    <n v="0.08"/>
    <n v="0.09"/>
    <n v="0.08"/>
    <n v="0.12"/>
    <n v="0.14000000000000001"/>
    <n v="0.17"/>
    <n v="0.12"/>
    <n v="0.16"/>
    <n v="0.16"/>
    <n v="0.17"/>
    <n v="0.16"/>
    <n v="0.33333333333333348"/>
    <n v="4.0000000000000008E-2"/>
    <s v="-"/>
    <x v="7"/>
    <s v="CO1NR"/>
    <s v="MANRD"/>
    <x v="10"/>
    <s v="Lee Borrowman"/>
    <m/>
    <m/>
    <m/>
    <m/>
    <m/>
    <m/>
    <m/>
    <m/>
    <m/>
    <m/>
    <m/>
    <m/>
    <m/>
    <m/>
    <m/>
    <m/>
    <m/>
    <m/>
    <m/>
    <m/>
    <m/>
    <m/>
    <m/>
    <m/>
    <m/>
    <m/>
    <m/>
    <m/>
    <m/>
    <m/>
    <m/>
    <m/>
    <m/>
    <m/>
    <m/>
    <m/>
  </r>
  <r>
    <n v="6"/>
    <x v="9"/>
    <x v="1"/>
    <s v="# 036"/>
    <x v="43"/>
    <s v="Ruxin LIU"/>
    <s v="Ritsuko Ide"/>
    <d v="2021-07-01T00:00:00"/>
    <d v="2022-06-30T00:00:00"/>
    <d v="2021-07-01T00:00:00"/>
    <d v="2021-07-01T00:00:00"/>
    <x v="564"/>
    <x v="56"/>
    <n v="7.0000000000000007E-2"/>
    <n v="7.0000000000000007E-2"/>
    <n v="7.0000000000000007E-2"/>
    <n v="7.0000000000000007E-2"/>
    <n v="7.0000000000000007E-2"/>
    <n v="7.0000000000000007E-2"/>
    <n v="0.08"/>
    <n v="0.09"/>
    <n v="0.1"/>
    <n v="7.0000000000000007E-2"/>
    <n v="0.08"/>
    <n v="0.08"/>
    <n v="0.09"/>
    <n v="0.08"/>
    <n v="0.11"/>
    <n v="0.12"/>
    <n v="0.13"/>
    <n v="0.11"/>
    <n v="0.13"/>
    <n v="0.14000000000000001"/>
    <n v="0.14000000000000001"/>
    <n v="0.13"/>
    <n v="0.18181818181818188"/>
    <n v="2.0000000000000004E-2"/>
    <s v="-"/>
    <x v="7"/>
    <s v="CO1NR"/>
    <s v="MANRD"/>
    <x v="10"/>
    <s v="Lee Borrowman"/>
    <m/>
    <m/>
    <m/>
    <m/>
    <m/>
    <m/>
    <m/>
    <m/>
    <m/>
    <m/>
    <m/>
    <m/>
    <m/>
    <m/>
    <m/>
    <m/>
    <m/>
    <m/>
    <m/>
    <m/>
    <m/>
    <m/>
    <m/>
    <m/>
    <m/>
    <m/>
    <m/>
    <m/>
    <m/>
    <m/>
    <m/>
    <m/>
    <m/>
    <m/>
    <m/>
    <m/>
  </r>
  <r>
    <n v="6"/>
    <x v="9"/>
    <x v="1"/>
    <s v="# 036"/>
    <x v="43"/>
    <s v="Ruxin LIU"/>
    <s v="Ritsuko Ide"/>
    <d v="2021-07-01T00:00:00"/>
    <d v="2022-06-30T00:00:00"/>
    <d v="2021-07-01T00:00:00"/>
    <d v="2021-07-01T00:00:00"/>
    <x v="565"/>
    <x v="56"/>
    <n v="0.06"/>
    <n v="7.0000000000000007E-2"/>
    <n v="7.0000000000000007E-2"/>
    <n v="7.0000000000000007E-2"/>
    <n v="7.0000000000000007E-2"/>
    <n v="7.0000000000000007E-2"/>
    <n v="0.09"/>
    <n v="0.1"/>
    <n v="0.11"/>
    <n v="7.0000000000000007E-2"/>
    <n v="0.09"/>
    <n v="0.09"/>
    <n v="0.1"/>
    <n v="0.09"/>
    <n v="0.12"/>
    <n v="0.13"/>
    <n v="0.14000000000000001"/>
    <n v="0.12"/>
    <n v="0.13"/>
    <n v="0.13"/>
    <n v="0.14000000000000001"/>
    <n v="0.13"/>
    <n v="8.3333333333333481E-2"/>
    <n v="1.0000000000000009E-2"/>
    <s v="-"/>
    <x v="7"/>
    <s v="CO1NR"/>
    <s v="MANRD"/>
    <x v="10"/>
    <s v="Lee Borrowman"/>
    <m/>
    <m/>
    <m/>
    <m/>
    <m/>
    <m/>
    <m/>
    <m/>
    <m/>
    <m/>
    <m/>
    <m/>
    <m/>
    <m/>
    <m/>
    <m/>
    <m/>
    <m/>
    <m/>
    <m/>
    <m/>
    <m/>
    <m/>
    <m/>
    <m/>
    <m/>
    <m/>
    <m/>
    <m/>
    <m/>
    <m/>
    <m/>
    <m/>
    <m/>
    <m/>
    <m/>
  </r>
  <r>
    <n v="6"/>
    <x v="9"/>
    <x v="1"/>
    <s v="# 036"/>
    <x v="43"/>
    <s v="Ruxin LIU"/>
    <s v="Ritsuko Ide"/>
    <d v="2021-07-01T00:00:00"/>
    <d v="2022-06-30T00:00:00"/>
    <d v="2021-07-01T00:00:00"/>
    <d v="2021-07-01T00:00:00"/>
    <x v="566"/>
    <x v="1"/>
    <n v="14"/>
    <n v="15"/>
    <n v="15"/>
    <n v="15"/>
    <n v="15"/>
    <n v="15"/>
    <n v="17"/>
    <n v="18"/>
    <n v="19"/>
    <n v="15"/>
    <n v="17"/>
    <n v="17.34"/>
    <n v="18.21"/>
    <n v="17"/>
    <n v="25"/>
    <n v="29"/>
    <n v="33"/>
    <n v="25"/>
    <n v="26"/>
    <n v="27.3"/>
    <n v="28.12"/>
    <n v="26"/>
    <n v="4.0000000000000036E-2"/>
    <n v="1"/>
    <s v="-"/>
    <x v="1"/>
    <s v="CO1NR"/>
    <s v="MANRD"/>
    <x v="10"/>
    <s v="Lee Borrowman"/>
    <m/>
    <m/>
    <m/>
    <m/>
    <m/>
    <m/>
    <m/>
    <m/>
    <m/>
    <m/>
    <m/>
    <m/>
    <m/>
    <m/>
    <m/>
    <m/>
    <m/>
    <m/>
    <m/>
    <m/>
    <m/>
    <m/>
    <m/>
    <m/>
    <m/>
    <m/>
    <m/>
    <m/>
    <m/>
    <m/>
    <m/>
    <m/>
    <m/>
    <m/>
    <m/>
    <m/>
  </r>
  <r>
    <n v="6"/>
    <x v="9"/>
    <x v="1"/>
    <s v="# 036"/>
    <x v="43"/>
    <s v="Ruxin LIU"/>
    <s v="Ritsuko Ide"/>
    <d v="2021-07-01T00:00:00"/>
    <d v="2022-06-30T00:00:00"/>
    <d v="2021-07-01T00:00:00"/>
    <d v="2021-07-01T00:00:00"/>
    <x v="567"/>
    <x v="57"/>
    <n v="3.8"/>
    <n v="4.18"/>
    <n v="4.18"/>
    <n v="4.18"/>
    <n v="4.18"/>
    <n v="4.18"/>
    <n v="5.2"/>
    <n v="6.24"/>
    <n v="7.49"/>
    <n v="4.18"/>
    <n v="5.2"/>
    <n v="5.3"/>
    <n v="5.57"/>
    <n v="5.2"/>
    <n v="6.38"/>
    <n v="6.83"/>
    <n v="7.4"/>
    <n v="6.38"/>
    <n v="12.66"/>
    <n v="12.79"/>
    <n v="13.17"/>
    <n v="12.66"/>
    <n v="0.98432601880877746"/>
    <n v="6.28"/>
    <s v="-"/>
    <x v="7"/>
    <s v="CO1NR"/>
    <s v="MANRD"/>
    <x v="10"/>
    <s v="Lee Borrowman"/>
    <m/>
    <m/>
    <m/>
    <m/>
    <m/>
    <m/>
    <m/>
    <m/>
    <m/>
    <m/>
    <m/>
    <m/>
    <m/>
    <m/>
    <m/>
    <m/>
    <m/>
    <m/>
    <m/>
    <m/>
    <m/>
    <m/>
    <m/>
    <m/>
    <m/>
    <m/>
    <m/>
    <m/>
    <m/>
    <m/>
    <m/>
    <m/>
    <m/>
    <m/>
    <m/>
    <m/>
  </r>
  <r>
    <n v="6"/>
    <x v="9"/>
    <x v="1"/>
    <s v="# 036"/>
    <x v="43"/>
    <s v="Ruxin LIU"/>
    <s v="Ritsuko Ide"/>
    <d v="2021-07-01T00:00:00"/>
    <d v="2022-06-30T00:00:00"/>
    <d v="2021-07-01T00:00:00"/>
    <d v="2021-07-01T00:00:00"/>
    <x v="568"/>
    <x v="57"/>
    <n v="4.26"/>
    <n v="4.6842119999999996"/>
    <n v="4.68"/>
    <n v="4.68"/>
    <n v="4.68"/>
    <n v="4.68"/>
    <n v="5.8"/>
    <n v="6.96"/>
    <n v="8.35"/>
    <n v="4.6842119999999996"/>
    <n v="5.8"/>
    <n v="5.92"/>
    <n v="6.21"/>
    <n v="5.8"/>
    <n v="7.16"/>
    <n v="7.57"/>
    <n v="8.09"/>
    <n v="7.16"/>
    <n v="9.34"/>
    <n v="9.8000000000000007"/>
    <n v="10.1"/>
    <n v="9.34"/>
    <n v="0.3044692737430168"/>
    <n v="2.1799999999999997"/>
    <s v="-"/>
    <x v="7"/>
    <s v="CO1NR"/>
    <s v="MANRD"/>
    <x v="10"/>
    <s v="Lee Borrowman"/>
    <m/>
    <m/>
    <m/>
    <m/>
    <m/>
    <m/>
    <m/>
    <m/>
    <m/>
    <m/>
    <m/>
    <m/>
    <m/>
    <m/>
    <m/>
    <m/>
    <m/>
    <m/>
    <m/>
    <m/>
    <m/>
    <m/>
    <m/>
    <m/>
    <m/>
    <m/>
    <m/>
    <m/>
    <m/>
    <m/>
    <m/>
    <m/>
    <m/>
    <m/>
    <m/>
    <m/>
  </r>
  <r>
    <n v="6"/>
    <x v="9"/>
    <x v="1"/>
    <s v="# 036"/>
    <x v="43"/>
    <s v="Ruxin LIU"/>
    <s v="Ritsuko Ide"/>
    <d v="2021-07-01T00:00:00"/>
    <d v="2022-06-30T00:00:00"/>
    <d v="2021-07-01T00:00:00"/>
    <d v="2021-07-01T00:00:00"/>
    <x v="569"/>
    <x v="1"/>
    <n v="14"/>
    <n v="15"/>
    <n v="15"/>
    <n v="15"/>
    <n v="15"/>
    <n v="15"/>
    <n v="17"/>
    <n v="18"/>
    <n v="19"/>
    <n v="15"/>
    <n v="17"/>
    <n v="17.34"/>
    <n v="18.21"/>
    <n v="17"/>
    <n v="25"/>
    <n v="29"/>
    <n v="33"/>
    <n v="25"/>
    <n v="26"/>
    <n v="27.3"/>
    <n v="28.12"/>
    <n v="26"/>
    <n v="4.0000000000000036E-2"/>
    <n v="1"/>
    <s v="-"/>
    <x v="1"/>
    <s v="CO1NR"/>
    <s v="MANRD"/>
    <x v="10"/>
    <s v="Lee Borrowman"/>
    <m/>
    <m/>
    <m/>
    <m/>
    <m/>
    <m/>
    <m/>
    <m/>
    <m/>
    <m/>
    <m/>
    <m/>
    <m/>
    <m/>
    <m/>
    <m/>
    <m/>
    <m/>
    <m/>
    <m/>
    <m/>
    <m/>
    <m/>
    <m/>
    <m/>
    <m/>
    <m/>
    <m/>
    <m/>
    <m/>
    <m/>
    <m/>
    <m/>
    <m/>
    <m/>
    <m/>
  </r>
  <r>
    <n v="6"/>
    <x v="9"/>
    <x v="1"/>
    <s v="# 036"/>
    <x v="43"/>
    <s v="Ruxin LIU"/>
    <s v="Ritsuko Ide"/>
    <d v="2021-07-01T00:00:00"/>
    <d v="2022-06-30T00:00:00"/>
    <d v="2021-07-01T00:00:00"/>
    <d v="2021-07-01T00:00:00"/>
    <x v="570"/>
    <x v="11"/>
    <n v="6.41"/>
    <n v="5.74"/>
    <n v="5.74"/>
    <n v="5.74"/>
    <n v="5.74"/>
    <n v="5.74"/>
    <n v="5.24"/>
    <n v="5.4"/>
    <n v="5.56"/>
    <n v="5.74"/>
    <n v="5.24"/>
    <n v="5.34"/>
    <n v="5.61"/>
    <n v="5.24"/>
    <n v="5.42"/>
    <n v="5.42"/>
    <n v="5.42"/>
    <n v="5.42"/>
    <n v="5.42"/>
    <n v="5.69"/>
    <n v="5.86"/>
    <n v="5.42"/>
    <n v="0"/>
    <n v="0"/>
    <s v="-"/>
    <x v="2"/>
    <s v="CO1NR"/>
    <s v="MANRD"/>
    <x v="10"/>
    <s v="Lee Borrowman"/>
    <m/>
    <m/>
    <m/>
    <m/>
    <m/>
    <m/>
    <m/>
    <m/>
    <m/>
    <m/>
    <m/>
    <m/>
    <m/>
    <m/>
    <m/>
    <m/>
    <m/>
    <m/>
    <m/>
    <m/>
    <m/>
    <m/>
    <m/>
    <m/>
    <m/>
    <m/>
    <m/>
    <m/>
    <m/>
    <m/>
    <m/>
    <m/>
    <m/>
    <m/>
    <m/>
    <m/>
  </r>
  <r>
    <n v="6"/>
    <x v="9"/>
    <x v="1"/>
    <s v="# 036"/>
    <x v="43"/>
    <s v="Ruxin LIU"/>
    <s v="Ritsuko Ide"/>
    <d v="2021-07-01T00:00:00"/>
    <d v="2022-06-30T00:00:00"/>
    <d v="2021-07-01T00:00:00"/>
    <d v="2021-07-01T00:00:00"/>
    <x v="571"/>
    <x v="11"/>
    <n v="17.41"/>
    <n v="15.705690000000001"/>
    <n v="15.71"/>
    <n v="15.71"/>
    <n v="15.71"/>
    <n v="15.71"/>
    <n v="15.71"/>
    <n v="15.71"/>
    <n v="15.71"/>
    <n v="15.705690000000001"/>
    <n v="15.71"/>
    <n v="16.02"/>
    <n v="16.829999999999998"/>
    <n v="15.71"/>
    <n v="16.45"/>
    <n v="16.45"/>
    <n v="16.45"/>
    <n v="16.45"/>
    <n v="16.45"/>
    <n v="17.27"/>
    <n v="17.79"/>
    <n v="16.45"/>
    <n v="0"/>
    <n v="0"/>
    <s v="-"/>
    <x v="2"/>
    <s v="CO1NR"/>
    <s v="MANRD"/>
    <x v="10"/>
    <s v="Lee Borrowman"/>
    <m/>
    <m/>
    <m/>
    <m/>
    <m/>
    <m/>
    <m/>
    <m/>
    <m/>
    <m/>
    <m/>
    <m/>
    <m/>
    <m/>
    <m/>
    <m/>
    <m/>
    <m/>
    <m/>
    <m/>
    <m/>
    <m/>
    <m/>
    <m/>
    <m/>
    <m/>
    <m/>
    <m/>
    <m/>
    <m/>
    <m/>
    <m/>
    <m/>
    <m/>
    <m/>
    <m/>
  </r>
  <r>
    <n v="6"/>
    <x v="9"/>
    <x v="1"/>
    <s v="# 036"/>
    <x v="43"/>
    <s v="Ruxin LIU"/>
    <s v="Ritsuko Ide"/>
    <d v="2021-07-01T00:00:00"/>
    <d v="2022-06-30T00:00:00"/>
    <d v="2021-07-01T00:00:00"/>
    <d v="2021-07-01T00:00:00"/>
    <x v="572"/>
    <x v="11"/>
    <n v="1.25"/>
    <n v="1.1399999999999999"/>
    <n v="1.1399999999999999"/>
    <n v="1.1399999999999999"/>
    <n v="1.1399999999999999"/>
    <n v="1.1399999999999999"/>
    <n v="1.1399999999999999"/>
    <n v="1.1399999999999999"/>
    <n v="1.1399999999999999"/>
    <n v="1.1399999999999999"/>
    <n v="1.1399999999999999"/>
    <n v="1.1599999999999999"/>
    <n v="1.22"/>
    <n v="1.1399999999999999"/>
    <n v="1.21"/>
    <n v="1.21"/>
    <n v="1.21"/>
    <n v="1.21"/>
    <n v="1.21"/>
    <n v="1.27"/>
    <n v="1.31"/>
    <n v="1.21"/>
    <n v="0"/>
    <n v="0"/>
    <s v="-"/>
    <x v="2"/>
    <s v="CO1NR"/>
    <s v="MANRD"/>
    <x v="10"/>
    <s v="Lee Borrowman"/>
    <m/>
    <m/>
    <m/>
    <m/>
    <m/>
    <m/>
    <m/>
    <m/>
    <m/>
    <m/>
    <m/>
    <m/>
    <m/>
    <m/>
    <m/>
    <m/>
    <m/>
    <m/>
    <m/>
    <m/>
    <m/>
    <m/>
    <m/>
    <m/>
    <m/>
    <m/>
    <m/>
    <m/>
    <m/>
    <m/>
    <m/>
    <m/>
    <m/>
    <m/>
    <m/>
    <m/>
  </r>
  <r>
    <n v="6"/>
    <x v="9"/>
    <x v="1"/>
    <s v="# 036"/>
    <x v="43"/>
    <s v="Ruxin LIU"/>
    <s v="Ritsuko Ide"/>
    <d v="2021-07-01T00:00:00"/>
    <d v="2022-06-30T00:00:00"/>
    <d v="2021-07-01T00:00:00"/>
    <d v="2021-07-01T00:00:00"/>
    <x v="573"/>
    <x v="11"/>
    <n v="0.02"/>
    <n v="0.05"/>
    <s v="N/A"/>
    <s v="N/A"/>
    <s v="N/A"/>
    <s v="N/A"/>
    <n v="14.93"/>
    <n v="15.38"/>
    <n v="15.84"/>
    <n v="14.95"/>
    <n v="14.95"/>
    <n v="15.25"/>
    <n v="16.010000000000002"/>
    <n v="14.95"/>
    <n v="15.87"/>
    <n v="15.87"/>
    <n v="15.87"/>
    <n v="15.87"/>
    <n v="15.87"/>
    <n v="16.66"/>
    <n v="17.16"/>
    <n v="15.87"/>
    <n v="0"/>
    <n v="0"/>
    <s v="-"/>
    <x v="2"/>
    <s v="CO1NR"/>
    <s v="MANRD"/>
    <x v="10"/>
    <s v="Lee Borrowman"/>
    <m/>
    <m/>
    <m/>
    <m/>
    <m/>
    <m/>
    <m/>
    <m/>
    <m/>
    <m/>
    <m/>
    <m/>
    <m/>
    <m/>
    <m/>
    <m/>
    <m/>
    <m/>
    <m/>
    <m/>
    <m/>
    <m/>
    <m/>
    <m/>
    <m/>
    <m/>
    <m/>
    <m/>
    <m/>
    <m/>
    <m/>
    <m/>
    <m/>
    <m/>
    <m/>
    <m/>
  </r>
  <r>
    <n v="6"/>
    <x v="9"/>
    <x v="1"/>
    <s v="# 036"/>
    <x v="43"/>
    <s v="Ruxin LIU"/>
    <s v="Ritsuko Ide"/>
    <d v="2021-07-01T00:00:00"/>
    <d v="2022-06-30T00:00:00"/>
    <d v="2021-07-01T00:00:00"/>
    <d v="2021-07-01T00:00:00"/>
    <x v="574"/>
    <x v="11"/>
    <n v="0.02"/>
    <n v="0.05"/>
    <s v="N/A"/>
    <s v="N/A"/>
    <s v="N/A"/>
    <s v="N/A"/>
    <n v="1.42"/>
    <n v="1.46"/>
    <n v="1.51"/>
    <n v="1.45"/>
    <n v="1.45"/>
    <n v="1.48"/>
    <n v="1.55"/>
    <n v="1.45"/>
    <n v="1.55"/>
    <n v="1.55"/>
    <n v="1.55"/>
    <n v="1.55"/>
    <n v="1.55"/>
    <n v="1.63"/>
    <n v="1.68"/>
    <n v="1.55"/>
    <n v="0"/>
    <n v="0"/>
    <s v="-"/>
    <x v="2"/>
    <s v="CO1NR"/>
    <s v="MANRD"/>
    <x v="10"/>
    <s v="Lee Borrowman"/>
    <m/>
    <m/>
    <m/>
    <m/>
    <m/>
    <m/>
    <m/>
    <m/>
    <m/>
    <m/>
    <m/>
    <m/>
    <m/>
    <m/>
    <m/>
    <m/>
    <m/>
    <m/>
    <m/>
    <m/>
    <m/>
    <m/>
    <m/>
    <m/>
    <m/>
    <m/>
    <m/>
    <m/>
    <m/>
    <m/>
    <m/>
    <m/>
    <m/>
    <m/>
    <m/>
    <m/>
  </r>
  <r>
    <n v="6"/>
    <x v="9"/>
    <x v="1"/>
    <s v="# 036"/>
    <x v="43"/>
    <s v="Ruxin LIU"/>
    <s v="Ritsuko Ide"/>
    <d v="2021-07-01T00:00:00"/>
    <d v="2022-06-30T00:00:00"/>
    <d v="2021-07-01T00:00:00"/>
    <d v="2021-07-01T00:00:00"/>
    <x v="575"/>
    <x v="11"/>
    <n v="29.45"/>
    <n v="20.239999999999998"/>
    <n v="20.239999999999998"/>
    <n v="20.239999999999998"/>
    <n v="20.239999999999998"/>
    <n v="20.239999999999998"/>
    <n v="15.26"/>
    <n v="15.72"/>
    <n v="16.190000000000001"/>
    <n v="20.239999999999998"/>
    <n v="15.26"/>
    <n v="15.57"/>
    <n v="16.34"/>
    <n v="15.26"/>
    <n v="16.18"/>
    <n v="16.18"/>
    <n v="16.18"/>
    <n v="16.18"/>
    <n v="16.18"/>
    <n v="16.989999999999998"/>
    <n v="17.5"/>
    <n v="16.18"/>
    <n v="0"/>
    <n v="0"/>
    <s v="-"/>
    <x v="2"/>
    <s v="CO1NR"/>
    <s v="MANRD"/>
    <x v="10"/>
    <s v="Lee Borrowman"/>
    <m/>
    <m/>
    <m/>
    <m/>
    <m/>
    <m/>
    <m/>
    <m/>
    <m/>
    <m/>
    <m/>
    <m/>
    <m/>
    <m/>
    <m/>
    <m/>
    <m/>
    <m/>
    <m/>
    <m/>
    <m/>
    <m/>
    <m/>
    <m/>
    <m/>
    <m/>
    <m/>
    <m/>
    <m/>
    <m/>
    <m/>
    <m/>
    <m/>
    <m/>
    <m/>
    <m/>
  </r>
  <r>
    <n v="6"/>
    <x v="9"/>
    <x v="1"/>
    <s v="# 036"/>
    <x v="43"/>
    <s v="Ruxin LIU"/>
    <s v="Ritsuko Ide"/>
    <d v="2021-07-01T00:00:00"/>
    <d v="2022-06-30T00:00:00"/>
    <d v="2021-07-01T00:00:00"/>
    <d v="2021-07-01T00:00:00"/>
    <x v="576"/>
    <x v="11"/>
    <n v="0.9"/>
    <n v="0.63"/>
    <n v="0.63"/>
    <n v="0.63"/>
    <n v="0.63"/>
    <n v="0.63"/>
    <n v="1.47"/>
    <n v="1.51"/>
    <n v="1.65"/>
    <n v="1.45"/>
    <n v="1.47"/>
    <n v="1.5"/>
    <n v="1.57"/>
    <n v="1.47"/>
    <n v="1.58"/>
    <n v="1.58"/>
    <n v="1.58"/>
    <n v="1.58"/>
    <n v="1.58"/>
    <n v="1.66"/>
    <n v="1.71"/>
    <n v="1.58"/>
    <n v="0"/>
    <n v="0"/>
    <s v="-"/>
    <x v="2"/>
    <s v="CO1NR"/>
    <s v="MANRD"/>
    <x v="10"/>
    <s v="Lee Borrowman"/>
    <m/>
    <m/>
    <m/>
    <m/>
    <m/>
    <m/>
    <m/>
    <m/>
    <m/>
    <m/>
    <m/>
    <m/>
    <m/>
    <m/>
    <m/>
    <m/>
    <m/>
    <m/>
    <m/>
    <m/>
    <m/>
    <m/>
    <m/>
    <m/>
    <m/>
    <m/>
    <m/>
    <m/>
    <m/>
    <m/>
    <m/>
    <m/>
    <m/>
    <m/>
    <m/>
    <m/>
  </r>
  <r>
    <n v="6"/>
    <x v="9"/>
    <x v="1"/>
    <s v="# 036"/>
    <x v="43"/>
    <s v="Ruxin LIU"/>
    <s v="Ritsuko Ide"/>
    <d v="2021-07-01T00:00:00"/>
    <d v="2022-06-30T00:00:00"/>
    <d v="2021-07-01T00:00:00"/>
    <d v="2021-07-01T00:00:00"/>
    <x v="577"/>
    <x v="11"/>
    <n v="0.05"/>
    <n v="0.1"/>
    <n v="0.1"/>
    <n v="0.1"/>
    <n v="0.1"/>
    <n v="0.1"/>
    <n v="0.11"/>
    <n v="0.12"/>
    <n v="0.13"/>
    <n v="0.1"/>
    <n v="0.11"/>
    <n v="0.11"/>
    <n v="0.12"/>
    <n v="0.11"/>
    <n v="0.1235"/>
    <n v="0.1235"/>
    <n v="0.1235"/>
    <n v="0.1235"/>
    <n v="0.1235"/>
    <n v="0.1235"/>
    <n v="0.13"/>
    <n v="0.1235"/>
    <n v="0"/>
    <n v="0"/>
    <s v="-"/>
    <x v="2"/>
    <s v="CO1NR"/>
    <s v="MANRD"/>
    <x v="10"/>
    <s v="Lee Borrowman"/>
    <m/>
    <m/>
    <m/>
    <m/>
    <m/>
    <m/>
    <m/>
    <m/>
    <m/>
    <m/>
    <m/>
    <m/>
    <m/>
    <m/>
    <m/>
    <m/>
    <m/>
    <m/>
    <m/>
    <m/>
    <m/>
    <m/>
    <m/>
    <m/>
    <m/>
    <m/>
    <m/>
    <m/>
    <m/>
    <m/>
    <m/>
    <m/>
    <m/>
    <m/>
    <m/>
    <m/>
  </r>
  <r>
    <n v="6"/>
    <x v="9"/>
    <x v="1"/>
    <s v="# 036"/>
    <x v="43"/>
    <s v="Ruxin LIU"/>
    <s v="Ritsuko Ide"/>
    <d v="2021-07-01T00:00:00"/>
    <d v="2022-06-30T00:00:00"/>
    <d v="2021-07-01T00:00:00"/>
    <d v="2021-07-01T00:00:00"/>
    <x v="578"/>
    <x v="11"/>
    <n v="0.02"/>
    <n v="0.09"/>
    <n v="0.09"/>
    <n v="0.09"/>
    <n v="0.09"/>
    <n v="0.09"/>
    <n v="0.1"/>
    <n v="0.11"/>
    <n v="0.12"/>
    <n v="0.09"/>
    <n v="0.1"/>
    <n v="0.1"/>
    <n v="0.11"/>
    <n v="0.1"/>
    <n v="0.12"/>
    <n v="0.12"/>
    <n v="0.12"/>
    <n v="0.12"/>
    <n v="0.12"/>
    <n v="0.12"/>
    <n v="0.12"/>
    <n v="0.12"/>
    <n v="0"/>
    <n v="0"/>
    <s v="-"/>
    <x v="2"/>
    <s v="CO1NR"/>
    <s v="MANRD"/>
    <x v="10"/>
    <s v="Lee Borrowman"/>
    <m/>
    <m/>
    <m/>
    <m/>
    <m/>
    <m/>
    <m/>
    <m/>
    <m/>
    <m/>
    <m/>
    <m/>
    <m/>
    <m/>
    <m/>
    <m/>
    <m/>
    <m/>
    <m/>
    <m/>
    <m/>
    <m/>
    <m/>
    <m/>
    <m/>
    <m/>
    <m/>
    <m/>
    <m/>
    <m/>
    <m/>
    <m/>
    <m/>
    <m/>
    <m/>
    <m/>
  </r>
  <r>
    <n v="6"/>
    <x v="9"/>
    <x v="1"/>
    <s v="# 036"/>
    <x v="43"/>
    <s v="Ruxin LIU"/>
    <s v="Ritsuko Ide"/>
    <d v="2021-07-01T00:00:00"/>
    <d v="2022-06-30T00:00:00"/>
    <d v="2021-07-01T00:00:00"/>
    <d v="2021-07-01T00:00:00"/>
    <x v="579"/>
    <x v="11"/>
    <n v="0.02"/>
    <n v="0.03"/>
    <n v="0.03"/>
    <n v="0.03"/>
    <n v="0.03"/>
    <n v="0.03"/>
    <n v="0.04"/>
    <n v="0.04"/>
    <n v="0.05"/>
    <n v="0.03"/>
    <n v="0.04"/>
    <n v="0.04"/>
    <n v="0.04"/>
    <n v="0.04"/>
    <n v="0.12"/>
    <n v="0.12"/>
    <n v="0.12"/>
    <n v="0.12"/>
    <n v="0.12"/>
    <n v="0.12"/>
    <n v="0.12"/>
    <n v="0.12"/>
    <n v="0"/>
    <n v="0"/>
    <s v="-"/>
    <x v="2"/>
    <s v="CO1NR"/>
    <s v="MANRD"/>
    <x v="10"/>
    <s v="Lee Borrowman"/>
    <m/>
    <m/>
    <m/>
    <m/>
    <m/>
    <m/>
    <m/>
    <m/>
    <m/>
    <m/>
    <m/>
    <m/>
    <m/>
    <m/>
    <m/>
    <m/>
    <m/>
    <m/>
    <m/>
    <m/>
    <m/>
    <m/>
    <m/>
    <m/>
    <m/>
    <m/>
    <m/>
    <m/>
    <m/>
    <m/>
    <m/>
    <m/>
    <m/>
    <m/>
    <m/>
    <m/>
  </r>
  <r>
    <n v="6"/>
    <x v="9"/>
    <x v="1"/>
    <s v="# 036"/>
    <x v="43"/>
    <s v="Ruxin LIU"/>
    <s v="Ritsuko Ide"/>
    <d v="2021-07-01T00:00:00"/>
    <d v="2022-06-30T00:00:00"/>
    <d v="2021-07-01T00:00:00"/>
    <d v="2021-07-01T00:00:00"/>
    <x v="580"/>
    <x v="11"/>
    <n v="0"/>
    <n v="0.44"/>
    <n v="0.44"/>
    <n v="0.44"/>
    <n v="0.44"/>
    <n v="0.44"/>
    <n v="0.3"/>
    <n v="0.31"/>
    <n v="0.32"/>
    <n v="0.31"/>
    <n v="0.31"/>
    <n v="0.32"/>
    <n v="0.33"/>
    <n v="0.31"/>
    <n v="0.33"/>
    <n v="0.33"/>
    <n v="0.33"/>
    <n v="0.33"/>
    <n v="0.33"/>
    <n v="0.33"/>
    <n v="0.34"/>
    <n v="0.33"/>
    <n v="0"/>
    <n v="0"/>
    <s v="-"/>
    <x v="2"/>
    <s v="CO1NR"/>
    <s v="MANRD"/>
    <x v="10"/>
    <s v="Lee Borrowman"/>
    <m/>
    <m/>
    <m/>
    <m/>
    <m/>
    <m/>
    <m/>
    <m/>
    <m/>
    <m/>
    <m/>
    <m/>
    <m/>
    <m/>
    <m/>
    <m/>
    <m/>
    <m/>
    <m/>
    <m/>
    <m/>
    <m/>
    <m/>
    <m/>
    <m/>
    <m/>
    <m/>
    <m/>
    <m/>
    <m/>
    <m/>
    <m/>
    <m/>
    <m/>
    <m/>
    <m/>
  </r>
  <r>
    <n v="6"/>
    <x v="9"/>
    <x v="1"/>
    <s v="# 036"/>
    <x v="43"/>
    <s v="Ruxin LIU"/>
    <s v="Ritsuko Ide"/>
    <d v="2021-07-01T00:00:00"/>
    <d v="2022-06-30T00:00:00"/>
    <d v="2021-07-01T00:00:00"/>
    <d v="2021-07-01T00:00:00"/>
    <x v="581"/>
    <x v="11"/>
    <n v="0.02"/>
    <n v="0.05"/>
    <n v="0.05"/>
    <n v="0.05"/>
    <n v="0.05"/>
    <n v="0.05"/>
    <n v="7.0000000000000007E-2"/>
    <n v="0.08"/>
    <n v="0.09"/>
    <n v="0.05"/>
    <n v="7.0000000000000007E-2"/>
    <n v="7.0000000000000007E-2"/>
    <n v="7.0000000000000007E-2"/>
    <n v="7.0000000000000007E-2"/>
    <n v="0.12"/>
    <n v="0.12"/>
    <n v="0.12"/>
    <n v="0.12"/>
    <n v="0.12"/>
    <n v="0.12"/>
    <n v="0.12"/>
    <n v="0.12"/>
    <n v="0"/>
    <n v="0"/>
    <s v="-"/>
    <x v="2"/>
    <s v="CO1NR"/>
    <s v="MANRD"/>
    <x v="10"/>
    <s v="Lee Borrowman"/>
    <m/>
    <m/>
    <m/>
    <m/>
    <m/>
    <m/>
    <m/>
    <m/>
    <m/>
    <m/>
    <m/>
    <m/>
    <m/>
    <m/>
    <m/>
    <m/>
    <m/>
    <m/>
    <m/>
    <m/>
    <m/>
    <m/>
    <m/>
    <m/>
    <m/>
    <m/>
    <m/>
    <m/>
    <m/>
    <m/>
    <m/>
    <m/>
    <m/>
    <m/>
    <m/>
    <m/>
  </r>
  <r>
    <n v="6"/>
    <x v="9"/>
    <x v="1"/>
    <s v="# 036"/>
    <x v="43"/>
    <s v="Ruxin LIU"/>
    <s v="Ritsuko Ide"/>
    <d v="2021-07-01T00:00:00"/>
    <d v="2022-06-30T00:00:00"/>
    <d v="2021-07-01T00:00:00"/>
    <d v="2021-07-01T00:00:00"/>
    <x v="582"/>
    <x v="11"/>
    <m/>
    <m/>
    <m/>
    <m/>
    <m/>
    <m/>
    <m/>
    <m/>
    <m/>
    <m/>
    <m/>
    <m/>
    <m/>
    <n v="7.0000000000000007E-2"/>
    <n v="0.08"/>
    <n v="0.08"/>
    <n v="0.08"/>
    <n v="0.08"/>
    <n v="0.08"/>
    <n v="0.08"/>
    <n v="0.08"/>
    <n v="0.08"/>
    <n v="0"/>
    <n v="0"/>
    <s v="-"/>
    <x v="2"/>
    <s v="CO1NR"/>
    <s v="MANRD"/>
    <x v="10"/>
    <s v="Lee Borrowman"/>
    <m/>
    <m/>
    <m/>
    <m/>
    <m/>
    <m/>
    <m/>
    <m/>
    <m/>
    <m/>
    <m/>
    <m/>
    <m/>
    <m/>
    <m/>
    <m/>
    <m/>
    <m/>
    <m/>
    <m/>
    <m/>
    <m/>
    <m/>
    <m/>
    <m/>
    <m/>
    <m/>
    <m/>
    <m/>
    <m/>
    <m/>
    <m/>
    <m/>
    <m/>
    <m/>
    <m/>
  </r>
  <r>
    <n v="5"/>
    <x v="9"/>
    <x v="0"/>
    <s v="# 037"/>
    <x v="44"/>
    <s v="Ruxin LIU"/>
    <s v="Dary Hong"/>
    <m/>
    <m/>
    <m/>
    <m/>
    <x v="0"/>
    <x v="0"/>
    <m/>
    <m/>
    <m/>
    <m/>
    <m/>
    <m/>
    <m/>
    <m/>
    <m/>
    <m/>
    <m/>
    <m/>
    <m/>
    <m/>
    <m/>
    <m/>
    <m/>
    <m/>
    <m/>
    <m/>
    <m/>
    <n v="0"/>
    <m/>
    <m/>
    <m/>
    <x v="0"/>
    <m/>
    <m/>
    <x v="0"/>
    <m/>
    <m/>
    <m/>
    <m/>
    <n v="2"/>
    <n v="0.68"/>
    <n v="1"/>
    <s v="N/A"/>
    <m/>
    <n v="35"/>
    <n v="35"/>
    <n v="0.63400000000000001"/>
    <n v="0"/>
    <s v="Low"/>
    <n v="0"/>
    <s v="Yes"/>
    <s v="Decrease"/>
    <s v="Below 5% increase"/>
    <s v="Flat"/>
    <s v="12% and 15%"/>
    <s v="Surplus"/>
    <m/>
    <s v="decrease"/>
    <s v="no change"/>
    <n v="-1"/>
    <n v="-16"/>
    <n v="16"/>
    <m/>
    <s v="Ruxin Liu /  Dary Hong"/>
    <s v="5/27 - 2:30 - 3:30 pm"/>
    <s v="New equipment will reduce energy usage - trying to get NIH equip grant.  Small facility"/>
    <m/>
    <m/>
    <m/>
    <m/>
    <m/>
    <m/>
  </r>
  <r>
    <n v="5"/>
    <x v="9"/>
    <x v="1"/>
    <s v="# 037"/>
    <x v="44"/>
    <s v="Ruxin LIU"/>
    <s v="Dary Hong"/>
    <d v="2021-07-01T00:00:00"/>
    <d v="2022-06-30T00:00:00"/>
    <d v="2021-07-01T00:00:00"/>
    <d v="2021-07-01T00:00:00"/>
    <x v="583"/>
    <x v="1"/>
    <n v="0.02"/>
    <n v="0.05"/>
    <s v="N/A"/>
    <s v="N/A"/>
    <n v="80"/>
    <n v="80"/>
    <n v="84"/>
    <n v="87"/>
    <n v="89"/>
    <n v="0.05"/>
    <n v="84"/>
    <n v="85"/>
    <n v="87"/>
    <n v="84"/>
    <n v="88"/>
    <n v="90"/>
    <n v="91"/>
    <n v="88"/>
    <n v="102"/>
    <n v="106"/>
    <n v="115"/>
    <n v="102"/>
    <n v="0.15909090909090917"/>
    <n v="14"/>
    <s v="-"/>
    <x v="7"/>
    <s v="CO1NR"/>
    <s v="MANRD"/>
    <x v="10"/>
    <s v="Lee Borrowman"/>
    <m/>
    <m/>
    <m/>
    <m/>
    <m/>
    <m/>
    <m/>
    <m/>
    <m/>
    <m/>
    <m/>
    <m/>
    <m/>
    <m/>
    <m/>
    <m/>
    <m/>
    <m/>
    <m/>
    <m/>
    <m/>
    <m/>
    <m/>
    <m/>
    <m/>
    <m/>
    <m/>
    <m/>
    <m/>
    <m/>
    <m/>
    <m/>
    <m/>
    <m/>
    <m/>
    <m/>
  </r>
  <r>
    <n v="5"/>
    <x v="9"/>
    <x v="1"/>
    <s v="# 037"/>
    <x v="44"/>
    <s v="Ruxin LIU"/>
    <s v="Dary Hong"/>
    <d v="2021-07-01T00:00:00"/>
    <d v="2022-06-30T00:00:00"/>
    <d v="2021-07-01T00:00:00"/>
    <d v="2021-07-01T00:00:00"/>
    <x v="584"/>
    <x v="1"/>
    <n v="0.02"/>
    <n v="0.05"/>
    <s v="N/A"/>
    <s v="N/A"/>
    <n v="64"/>
    <n v="64"/>
    <n v="67"/>
    <n v="69"/>
    <n v="71"/>
    <n v="0.05"/>
    <n v="67"/>
    <n v="68"/>
    <n v="69"/>
    <n v="67"/>
    <n v="69"/>
    <n v="70"/>
    <n v="71"/>
    <n v="69"/>
    <n v="77"/>
    <n v="79"/>
    <n v="80"/>
    <n v="77"/>
    <n v="0.11594202898550732"/>
    <n v="8"/>
    <s v="-"/>
    <x v="7"/>
    <s v="CO1NR"/>
    <s v="MANRD"/>
    <x v="10"/>
    <s v="Lee Borrowman"/>
    <m/>
    <m/>
    <m/>
    <m/>
    <m/>
    <m/>
    <m/>
    <m/>
    <m/>
    <m/>
    <m/>
    <m/>
    <m/>
    <m/>
    <m/>
    <m/>
    <m/>
    <m/>
    <m/>
    <m/>
    <m/>
    <m/>
    <m/>
    <m/>
    <m/>
    <m/>
    <m/>
    <m/>
    <m/>
    <m/>
    <m/>
    <m/>
    <m/>
    <m/>
    <m/>
    <m/>
  </r>
  <r>
    <n v="28"/>
    <x v="10"/>
    <x v="0"/>
    <s v="# 038"/>
    <x v="45"/>
    <s v="Heidi Wagner"/>
    <s v="Celia Maddox"/>
    <m/>
    <m/>
    <m/>
    <m/>
    <x v="0"/>
    <x v="0"/>
    <m/>
    <m/>
    <m/>
    <m/>
    <m/>
    <m/>
    <m/>
    <m/>
    <m/>
    <m/>
    <m/>
    <m/>
    <m/>
    <m/>
    <m/>
    <m/>
    <m/>
    <m/>
    <m/>
    <m/>
    <m/>
    <n v="0"/>
    <m/>
    <m/>
    <m/>
    <x v="0"/>
    <m/>
    <m/>
    <x v="0"/>
    <m/>
    <m/>
    <m/>
    <m/>
    <n v="16"/>
    <n v="0.24"/>
    <n v="10"/>
    <s v="No"/>
    <m/>
    <n v="255.411"/>
    <n v="125.73699999999999"/>
    <n v="0.21829999999999999"/>
    <n v="129.67400000000001"/>
    <s v="High"/>
    <n v="28.307834200000002"/>
    <m/>
    <s v="Increase"/>
    <s v="Above 5% increase"/>
    <s v="Flat"/>
    <s v="0%-30%"/>
    <s v="Surplus"/>
    <s v="Waiting for FY22 final submission"/>
    <s v="decrease"/>
    <s v="no change"/>
    <n v="-12.33"/>
    <n v="-25"/>
    <n v="2.0275750202757501"/>
    <m/>
    <s v="Heidi Wagner / Celia Maddox / Jane Chesson / Stefania Mambelli / Joe Magliaro / Todd Dawson"/>
    <s v="5/25 - 1:00 - 1:30 pm"/>
    <s v="Analytical facility w/high end instumentation.  Strengths are research and training facility for UC and beyond, highly specialized and well priced. 3 teaching classes associated. Weakness is need for subsidy because price point doesn't cover expenses. Opportunity to market more and promote."/>
    <m/>
    <m/>
    <m/>
    <m/>
    <m/>
    <m/>
  </r>
  <r>
    <n v="28"/>
    <x v="10"/>
    <x v="1"/>
    <s v="# 038"/>
    <x v="45"/>
    <s v="Heidi Wagner"/>
    <s v="Celia Maddox"/>
    <d v="2021-07-01T00:00:00"/>
    <d v="2022-06-30T00:00:00"/>
    <d v="2021-07-01T00:00:00"/>
    <d v="2021-07-01T00:00:00"/>
    <x v="585"/>
    <x v="11"/>
    <n v="6.5"/>
    <n v="6.7"/>
    <n v="7"/>
    <n v="7"/>
    <n v="7"/>
    <n v="7"/>
    <n v="7"/>
    <n v="7.15"/>
    <n v="7.29"/>
    <n v="6.7"/>
    <n v="7"/>
    <n v="7"/>
    <n v="7"/>
    <n v="7"/>
    <n v="7"/>
    <n v="7"/>
    <n v="7"/>
    <n v="7"/>
    <n v="7"/>
    <n v="7"/>
    <n v="7"/>
    <n v="7"/>
    <n v="0"/>
    <n v="0"/>
    <s v="-"/>
    <x v="2"/>
    <s v="LS1BS"/>
    <s v="IBIBI"/>
    <x v="11"/>
    <s v="Heidi Wagner"/>
    <m/>
    <m/>
    <m/>
    <m/>
    <m/>
    <m/>
    <m/>
    <m/>
    <m/>
    <m/>
    <m/>
    <m/>
    <m/>
    <m/>
    <m/>
    <m/>
    <m/>
    <m/>
    <m/>
    <m/>
    <m/>
    <m/>
    <m/>
    <m/>
    <m/>
    <m/>
    <m/>
    <m/>
    <m/>
    <m/>
    <m/>
    <m/>
    <m/>
    <m/>
    <m/>
    <m/>
  </r>
  <r>
    <n v="28"/>
    <x v="10"/>
    <x v="1"/>
    <s v="# 038"/>
    <x v="45"/>
    <s v="Heidi Wagner"/>
    <s v="Celia Maddox"/>
    <d v="2021-07-01T00:00:00"/>
    <d v="2022-06-30T00:00:00"/>
    <d v="2021-07-01T00:00:00"/>
    <d v="2021-07-01T00:00:00"/>
    <x v="586"/>
    <x v="11"/>
    <s v="NEW SERVICE"/>
    <n v="7"/>
    <n v="8"/>
    <n v="7"/>
    <n v="7"/>
    <n v="7"/>
    <n v="8"/>
    <n v="8.16"/>
    <n v="8.32"/>
    <n v="7"/>
    <n v="8"/>
    <n v="8"/>
    <n v="8"/>
    <n v="8"/>
    <n v="9"/>
    <n v="9"/>
    <n v="9"/>
    <n v="9"/>
    <n v="9"/>
    <n v="9"/>
    <n v="9"/>
    <n v="9"/>
    <n v="0"/>
    <n v="0"/>
    <s v="-"/>
    <x v="2"/>
    <s v="LS1BS"/>
    <s v="IBIBI"/>
    <x v="11"/>
    <s v="Heidi Wagner"/>
    <m/>
    <m/>
    <m/>
    <m/>
    <m/>
    <m/>
    <m/>
    <m/>
    <m/>
    <m/>
    <m/>
    <m/>
    <m/>
    <m/>
    <m/>
    <m/>
    <m/>
    <m/>
    <m/>
    <m/>
    <m/>
    <m/>
    <m/>
    <m/>
    <m/>
    <m/>
    <m/>
    <m/>
    <m/>
    <m/>
    <m/>
    <m/>
    <m/>
    <m/>
    <m/>
    <m/>
  </r>
  <r>
    <n v="28"/>
    <x v="10"/>
    <x v="1"/>
    <s v="# 038"/>
    <x v="45"/>
    <s v="Heidi Wagner"/>
    <s v="Celia Maddox"/>
    <d v="2021-07-01T00:00:00"/>
    <d v="2022-06-30T00:00:00"/>
    <d v="2021-07-01T00:00:00"/>
    <d v="2021-07-01T00:00:00"/>
    <x v="587"/>
    <x v="11"/>
    <n v="13"/>
    <n v="13"/>
    <n v="13"/>
    <n v="13"/>
    <n v="13"/>
    <n v="13"/>
    <n v="13"/>
    <n v="13.26"/>
    <n v="13.52"/>
    <n v="13"/>
    <n v="13"/>
    <n v="13"/>
    <n v="13"/>
    <n v="13"/>
    <n v="15"/>
    <n v="15"/>
    <n v="15"/>
    <n v="15"/>
    <n v="15"/>
    <n v="15"/>
    <n v="15"/>
    <n v="15"/>
    <n v="0"/>
    <n v="0"/>
    <s v="-"/>
    <x v="2"/>
    <s v="LS1BS"/>
    <s v="IBIBI"/>
    <x v="11"/>
    <s v="Heidi Wagner"/>
    <m/>
    <m/>
    <m/>
    <m/>
    <m/>
    <m/>
    <m/>
    <m/>
    <m/>
    <m/>
    <m/>
    <m/>
    <m/>
    <m/>
    <m/>
    <m/>
    <m/>
    <m/>
    <m/>
    <m/>
    <m/>
    <m/>
    <m/>
    <m/>
    <m/>
    <m/>
    <m/>
    <m/>
    <m/>
    <m/>
    <m/>
    <m/>
    <m/>
    <m/>
    <m/>
    <m/>
  </r>
  <r>
    <n v="28"/>
    <x v="10"/>
    <x v="1"/>
    <s v="# 038"/>
    <x v="45"/>
    <s v="Heidi Wagner"/>
    <s v="Celia Maddox"/>
    <d v="2021-07-01T00:00:00"/>
    <d v="2022-06-30T00:00:00"/>
    <d v="2021-07-01T00:00:00"/>
    <d v="2021-07-01T00:00:00"/>
    <x v="588"/>
    <x v="11"/>
    <n v="13"/>
    <n v="13"/>
    <n v="13"/>
    <n v="13"/>
    <s v="N/A"/>
    <s v="N/A"/>
    <n v="15"/>
    <n v="15.3"/>
    <n v="15.6"/>
    <n v="13"/>
    <n v="15"/>
    <n v="15"/>
    <n v="15"/>
    <n v="15"/>
    <n v="17"/>
    <n v="17"/>
    <n v="17"/>
    <n v="17"/>
    <n v="17"/>
    <n v="17"/>
    <n v="17"/>
    <n v="17"/>
    <n v="0"/>
    <n v="0"/>
    <s v="-"/>
    <x v="2"/>
    <s v="LS1BS"/>
    <s v="IBIBI"/>
    <x v="11"/>
    <s v="Heidi Wagner"/>
    <m/>
    <m/>
    <m/>
    <m/>
    <m/>
    <m/>
    <m/>
    <m/>
    <m/>
    <m/>
    <m/>
    <m/>
    <m/>
    <m/>
    <m/>
    <m/>
    <m/>
    <m/>
    <m/>
    <m/>
    <m/>
    <m/>
    <m/>
    <m/>
    <m/>
    <m/>
    <m/>
    <m/>
    <m/>
    <m/>
    <m/>
    <m/>
    <m/>
    <m/>
    <m/>
    <m/>
  </r>
  <r>
    <n v="28"/>
    <x v="10"/>
    <x v="1"/>
    <s v="# 038"/>
    <x v="45"/>
    <s v="Heidi Wagner"/>
    <s v="Celia Maddox"/>
    <d v="2021-07-01T00:00:00"/>
    <d v="2022-06-30T00:00:00"/>
    <d v="2021-07-01T00:00:00"/>
    <d v="2021-07-01T00:00:00"/>
    <x v="589"/>
    <x v="11"/>
    <n v="10"/>
    <n v="10"/>
    <n v="10"/>
    <n v="10"/>
    <n v="10"/>
    <n v="10"/>
    <n v="10"/>
    <n v="10.199999999999999"/>
    <n v="10.4"/>
    <n v="10"/>
    <n v="10"/>
    <n v="10"/>
    <n v="10"/>
    <n v="10"/>
    <n v="10"/>
    <n v="10"/>
    <n v="10"/>
    <n v="10"/>
    <n v="10"/>
    <n v="10"/>
    <n v="10"/>
    <n v="10"/>
    <n v="0"/>
    <n v="0"/>
    <s v="-"/>
    <x v="2"/>
    <s v="LS1BS"/>
    <s v="IBIBI"/>
    <x v="11"/>
    <s v="Heidi Wagner"/>
    <m/>
    <m/>
    <m/>
    <m/>
    <m/>
    <m/>
    <m/>
    <m/>
    <m/>
    <m/>
    <m/>
    <m/>
    <m/>
    <m/>
    <m/>
    <m/>
    <m/>
    <m/>
    <m/>
    <m/>
    <m/>
    <m/>
    <m/>
    <m/>
    <m/>
    <m/>
    <m/>
    <m/>
    <m/>
    <m/>
    <m/>
    <m/>
    <m/>
    <m/>
    <m/>
    <m/>
  </r>
  <r>
    <n v="28"/>
    <x v="10"/>
    <x v="1"/>
    <s v="# 038"/>
    <x v="45"/>
    <s v="Heidi Wagner"/>
    <s v="Celia Maddox"/>
    <d v="2021-07-01T00:00:00"/>
    <d v="2022-06-30T00:00:00"/>
    <d v="2021-07-01T00:00:00"/>
    <d v="2021-07-01T00:00:00"/>
    <x v="590"/>
    <x v="11"/>
    <n v="8"/>
    <n v="7"/>
    <n v="7"/>
    <n v="7"/>
    <n v="7"/>
    <n v="7"/>
    <n v="7"/>
    <n v="7.14"/>
    <n v="7.28"/>
    <n v="7"/>
    <n v="7"/>
    <n v="7"/>
    <n v="7"/>
    <n v="7"/>
    <n v="7"/>
    <n v="7"/>
    <n v="7"/>
    <n v="7"/>
    <n v="7"/>
    <n v="7"/>
    <n v="7"/>
    <n v="7"/>
    <n v="0"/>
    <n v="0"/>
    <s v="-"/>
    <x v="2"/>
    <s v="LS1BS"/>
    <s v="IBIBI"/>
    <x v="11"/>
    <s v="Heidi Wagner"/>
    <m/>
    <m/>
    <m/>
    <m/>
    <m/>
    <m/>
    <m/>
    <m/>
    <m/>
    <m/>
    <m/>
    <m/>
    <m/>
    <m/>
    <m/>
    <m/>
    <m/>
    <m/>
    <m/>
    <m/>
    <m/>
    <m/>
    <m/>
    <m/>
    <m/>
    <m/>
    <m/>
    <m/>
    <m/>
    <m/>
    <m/>
    <m/>
    <m/>
    <m/>
    <m/>
    <m/>
  </r>
  <r>
    <n v="28"/>
    <x v="10"/>
    <x v="1"/>
    <s v="# 038"/>
    <x v="45"/>
    <s v="Heidi Wagner"/>
    <s v="Celia Maddox"/>
    <d v="2021-07-01T00:00:00"/>
    <d v="2022-06-30T00:00:00"/>
    <d v="2021-07-01T00:00:00"/>
    <d v="2021-07-01T00:00:00"/>
    <x v="591"/>
    <x v="11"/>
    <n v="8"/>
    <n v="7"/>
    <n v="7"/>
    <n v="7"/>
    <n v="7"/>
    <n v="7"/>
    <n v="7"/>
    <n v="7.14"/>
    <n v="7.28"/>
    <n v="7"/>
    <n v="7"/>
    <n v="7"/>
    <n v="7"/>
    <n v="7"/>
    <n v="7"/>
    <n v="7"/>
    <n v="7"/>
    <n v="7"/>
    <n v="7"/>
    <n v="7"/>
    <n v="7"/>
    <n v="7"/>
    <n v="0"/>
    <n v="0"/>
    <s v="-"/>
    <x v="2"/>
    <s v="LS1BS"/>
    <s v="IBIBI"/>
    <x v="11"/>
    <s v="Heidi Wagner"/>
    <m/>
    <m/>
    <m/>
    <m/>
    <m/>
    <m/>
    <m/>
    <m/>
    <m/>
    <m/>
    <m/>
    <m/>
    <m/>
    <m/>
    <m/>
    <m/>
    <m/>
    <m/>
    <m/>
    <m/>
    <m/>
    <m/>
    <m/>
    <m/>
    <m/>
    <m/>
    <m/>
    <m/>
    <m/>
    <m/>
    <m/>
    <m/>
    <m/>
    <m/>
    <m/>
    <m/>
  </r>
  <r>
    <n v="28"/>
    <x v="10"/>
    <x v="1"/>
    <s v="# 038"/>
    <x v="45"/>
    <s v="Heidi Wagner"/>
    <s v="Celia Maddox"/>
    <d v="2021-07-01T00:00:00"/>
    <d v="2022-06-30T00:00:00"/>
    <d v="2021-07-01T00:00:00"/>
    <d v="2021-07-01T00:00:00"/>
    <x v="592"/>
    <x v="11"/>
    <n v="8"/>
    <n v="7"/>
    <n v="7"/>
    <n v="7"/>
    <s v="N/A"/>
    <s v="N/A"/>
    <n v="9"/>
    <n v="9.18"/>
    <n v="9.3699999999999992"/>
    <n v="7"/>
    <n v="9"/>
    <n v="9"/>
    <n v="9"/>
    <n v="9"/>
    <n v="9"/>
    <n v="9"/>
    <n v="9"/>
    <n v="9"/>
    <n v="9"/>
    <n v="9"/>
    <n v="9"/>
    <n v="9"/>
    <n v="0"/>
    <n v="0"/>
    <s v="-"/>
    <x v="2"/>
    <s v="LS1BS"/>
    <s v="IBIBI"/>
    <x v="11"/>
    <s v="Heidi Wagner"/>
    <m/>
    <m/>
    <m/>
    <m/>
    <m/>
    <m/>
    <m/>
    <m/>
    <m/>
    <m/>
    <m/>
    <m/>
    <m/>
    <m/>
    <m/>
    <m/>
    <m/>
    <m/>
    <m/>
    <m/>
    <m/>
    <m/>
    <m/>
    <m/>
    <m/>
    <m/>
    <m/>
    <m/>
    <m/>
    <m/>
    <m/>
    <m/>
    <m/>
    <m/>
    <m/>
    <m/>
  </r>
  <r>
    <n v="28"/>
    <x v="10"/>
    <x v="1"/>
    <s v="# 038"/>
    <x v="45"/>
    <s v="Heidi Wagner"/>
    <s v="Celia Maddox"/>
    <d v="2021-07-01T00:00:00"/>
    <d v="2022-06-30T00:00:00"/>
    <d v="2021-07-01T00:00:00"/>
    <d v="2021-07-01T00:00:00"/>
    <x v="593"/>
    <x v="11"/>
    <n v="8"/>
    <n v="7"/>
    <n v="7"/>
    <n v="7"/>
    <s v="N/A"/>
    <s v="N/A"/>
    <n v="10.99"/>
    <n v="11.21"/>
    <n v="11.44"/>
    <n v="11"/>
    <n v="13"/>
    <n v="13"/>
    <n v="13"/>
    <n v="13"/>
    <n v="13"/>
    <n v="13"/>
    <n v="13"/>
    <n v="13"/>
    <n v="13"/>
    <n v="13"/>
    <n v="13"/>
    <n v="13"/>
    <n v="0"/>
    <n v="0"/>
    <s v="-"/>
    <x v="2"/>
    <s v="LS1BS"/>
    <s v="IBIBI"/>
    <x v="11"/>
    <s v="Heidi Wagner"/>
    <m/>
    <m/>
    <m/>
    <m/>
    <m/>
    <m/>
    <m/>
    <m/>
    <m/>
    <m/>
    <m/>
    <m/>
    <m/>
    <m/>
    <m/>
    <m/>
    <m/>
    <m/>
    <m/>
    <m/>
    <m/>
    <m/>
    <m/>
    <m/>
    <m/>
    <m/>
    <m/>
    <m/>
    <m/>
    <m/>
    <m/>
    <m/>
    <m/>
    <m/>
    <m/>
    <m/>
  </r>
  <r>
    <n v="28"/>
    <x v="10"/>
    <x v="1"/>
    <s v="# 038"/>
    <x v="45"/>
    <s v="Heidi Wagner"/>
    <s v="Celia Maddox"/>
    <d v="2021-07-01T00:00:00"/>
    <d v="2022-06-30T00:00:00"/>
    <d v="2021-07-01T00:00:00"/>
    <d v="2021-07-01T00:00:00"/>
    <x v="594"/>
    <x v="11"/>
    <n v="12"/>
    <n v="7"/>
    <n v="9"/>
    <n v="9"/>
    <n v="9"/>
    <n v="9"/>
    <n v="9"/>
    <n v="9.18"/>
    <n v="9.36"/>
    <n v="7"/>
    <n v="7"/>
    <n v="7"/>
    <n v="7"/>
    <n v="7"/>
    <n v="9"/>
    <n v="9"/>
    <n v="9"/>
    <n v="9"/>
    <n v="9"/>
    <n v="9"/>
    <n v="9"/>
    <n v="9"/>
    <n v="0"/>
    <n v="0"/>
    <s v="-"/>
    <x v="2"/>
    <s v="LS1BS"/>
    <s v="IBIBI"/>
    <x v="11"/>
    <s v="Heidi Wagner"/>
    <m/>
    <m/>
    <m/>
    <m/>
    <m/>
    <m/>
    <m/>
    <m/>
    <m/>
    <m/>
    <m/>
    <m/>
    <m/>
    <m/>
    <m/>
    <m/>
    <m/>
    <m/>
    <m/>
    <m/>
    <m/>
    <m/>
    <m/>
    <m/>
    <m/>
    <m/>
    <m/>
    <m/>
    <m/>
    <m/>
    <m/>
    <m/>
    <m/>
    <m/>
    <m/>
    <m/>
  </r>
  <r>
    <n v="28"/>
    <x v="10"/>
    <x v="1"/>
    <s v="# 038"/>
    <x v="45"/>
    <s v="Heidi Wagner"/>
    <s v="Celia Maddox"/>
    <d v="2021-07-01T00:00:00"/>
    <d v="2022-06-30T00:00:00"/>
    <d v="2021-07-01T00:00:00"/>
    <d v="2021-07-01T00:00:00"/>
    <x v="595"/>
    <x v="11"/>
    <n v="12"/>
    <n v="7"/>
    <n v="9"/>
    <n v="9"/>
    <s v="N/A"/>
    <s v="N/A"/>
    <n v="13"/>
    <n v="13.26"/>
    <n v="13.53"/>
    <n v="7"/>
    <n v="13"/>
    <n v="13"/>
    <n v="13"/>
    <n v="13"/>
    <n v="13"/>
    <n v="13"/>
    <n v="13"/>
    <n v="13"/>
    <n v="13"/>
    <n v="13"/>
    <n v="13"/>
    <n v="13"/>
    <n v="0"/>
    <n v="0"/>
    <s v="-"/>
    <x v="2"/>
    <s v="LS1BS"/>
    <s v="IBIBI"/>
    <x v="11"/>
    <s v="Heidi Wagner"/>
    <m/>
    <m/>
    <m/>
    <m/>
    <m/>
    <m/>
    <m/>
    <m/>
    <m/>
    <m/>
    <m/>
    <m/>
    <m/>
    <m/>
    <m/>
    <m/>
    <m/>
    <m/>
    <m/>
    <m/>
    <m/>
    <m/>
    <m/>
    <m/>
    <m/>
    <m/>
    <m/>
    <m/>
    <m/>
    <m/>
    <m/>
    <m/>
    <m/>
    <m/>
    <m/>
    <m/>
  </r>
  <r>
    <n v="28"/>
    <x v="10"/>
    <x v="1"/>
    <s v="# 038"/>
    <x v="45"/>
    <s v="Heidi Wagner"/>
    <s v="Celia Maddox"/>
    <d v="2021-07-01T00:00:00"/>
    <d v="2022-06-30T00:00:00"/>
    <d v="2021-07-01T00:00:00"/>
    <d v="2021-07-01T00:00:00"/>
    <x v="596"/>
    <x v="11"/>
    <n v="10"/>
    <n v="10"/>
    <n v="11"/>
    <n v="11"/>
    <n v="11"/>
    <n v="11"/>
    <n v="11"/>
    <n v="11.22"/>
    <n v="11.45"/>
    <n v="10"/>
    <n v="11"/>
    <n v="11"/>
    <n v="11"/>
    <n v="11"/>
    <n v="11"/>
    <n v="11"/>
    <n v="11"/>
    <n v="11"/>
    <n v="11"/>
    <n v="11"/>
    <n v="11"/>
    <n v="11"/>
    <n v="0"/>
    <n v="0"/>
    <s v="-"/>
    <x v="2"/>
    <s v="LS1BS"/>
    <s v="IBIBI"/>
    <x v="11"/>
    <s v="Heidi Wagner"/>
    <m/>
    <m/>
    <m/>
    <m/>
    <m/>
    <m/>
    <m/>
    <m/>
    <m/>
    <m/>
    <m/>
    <m/>
    <m/>
    <m/>
    <m/>
    <m/>
    <m/>
    <m/>
    <m/>
    <m/>
    <m/>
    <m/>
    <m/>
    <m/>
    <m/>
    <m/>
    <m/>
    <m/>
    <m/>
    <m/>
    <m/>
    <m/>
    <m/>
    <m/>
    <m/>
    <m/>
  </r>
  <r>
    <n v="28"/>
    <x v="10"/>
    <x v="1"/>
    <s v="# 038"/>
    <x v="45"/>
    <s v="Heidi Wagner"/>
    <s v="Celia Maddox"/>
    <d v="2021-07-01T00:00:00"/>
    <d v="2022-06-30T00:00:00"/>
    <d v="2021-07-01T00:00:00"/>
    <d v="2021-07-01T00:00:00"/>
    <x v="597"/>
    <x v="11"/>
    <n v="13"/>
    <n v="10"/>
    <n v="10"/>
    <n v="10"/>
    <n v="10"/>
    <n v="10"/>
    <n v="10"/>
    <n v="10.199999999999999"/>
    <n v="10.4"/>
    <n v="10"/>
    <n v="10"/>
    <n v="10"/>
    <n v="10"/>
    <n v="10"/>
    <n v="13"/>
    <n v="13"/>
    <n v="13"/>
    <n v="13"/>
    <n v="13"/>
    <n v="13"/>
    <n v="13"/>
    <n v="13"/>
    <n v="0"/>
    <n v="0"/>
    <s v="-"/>
    <x v="2"/>
    <s v="LS1BS"/>
    <s v="IBIBI"/>
    <x v="11"/>
    <s v="Heidi Wagner"/>
    <m/>
    <m/>
    <m/>
    <m/>
    <m/>
    <m/>
    <m/>
    <m/>
    <m/>
    <m/>
    <m/>
    <m/>
    <m/>
    <m/>
    <m/>
    <m/>
    <m/>
    <m/>
    <m/>
    <m/>
    <m/>
    <m/>
    <m/>
    <m/>
    <m/>
    <m/>
    <m/>
    <m/>
    <m/>
    <m/>
    <m/>
    <m/>
    <m/>
    <m/>
    <m/>
    <m/>
  </r>
  <r>
    <n v="28"/>
    <x v="10"/>
    <x v="1"/>
    <s v="# 038"/>
    <x v="45"/>
    <s v="Heidi Wagner"/>
    <s v="Celia Maddox"/>
    <d v="2021-07-01T00:00:00"/>
    <d v="2022-06-30T00:00:00"/>
    <d v="2021-07-01T00:00:00"/>
    <d v="2021-07-01T00:00:00"/>
    <x v="598"/>
    <x v="11"/>
    <s v="Old service split in two"/>
    <n v="19"/>
    <n v="30"/>
    <n v="30"/>
    <n v="30"/>
    <n v="30"/>
    <n v="30"/>
    <n v="30"/>
    <n v="30"/>
    <n v="19"/>
    <n v="30"/>
    <n v="30"/>
    <n v="30"/>
    <n v="30"/>
    <n v="30"/>
    <n v="30"/>
    <n v="30"/>
    <n v="30"/>
    <n v="30"/>
    <n v="30"/>
    <n v="30"/>
    <n v="30"/>
    <n v="0"/>
    <n v="0"/>
    <s v="-"/>
    <x v="2"/>
    <s v="LS1BS"/>
    <s v="IBIBI"/>
    <x v="11"/>
    <s v="Heidi Wagner"/>
    <m/>
    <m/>
    <m/>
    <m/>
    <m/>
    <m/>
    <m/>
    <m/>
    <m/>
    <m/>
    <m/>
    <m/>
    <m/>
    <m/>
    <m/>
    <m/>
    <m/>
    <m/>
    <m/>
    <m/>
    <m/>
    <m/>
    <m/>
    <m/>
    <m/>
    <m/>
    <m/>
    <m/>
    <m/>
    <m/>
    <m/>
    <m/>
    <m/>
    <m/>
    <m/>
    <m/>
  </r>
  <r>
    <n v="28"/>
    <x v="10"/>
    <x v="1"/>
    <s v="# 038"/>
    <x v="45"/>
    <s v="Heidi Wagner"/>
    <s v="Celia Maddox"/>
    <d v="2021-07-01T00:00:00"/>
    <d v="2022-06-30T00:00:00"/>
    <d v="2021-07-01T00:00:00"/>
    <d v="2021-07-01T00:00:00"/>
    <x v="599"/>
    <x v="11"/>
    <s v="Old service split in two"/>
    <n v="16"/>
    <n v="24"/>
    <n v="24"/>
    <n v="24"/>
    <n v="24"/>
    <n v="24"/>
    <n v="24"/>
    <n v="24"/>
    <n v="16"/>
    <n v="24"/>
    <n v="24"/>
    <n v="24"/>
    <n v="24"/>
    <n v="24"/>
    <n v="24"/>
    <n v="24"/>
    <n v="24"/>
    <n v="24"/>
    <n v="24"/>
    <n v="24"/>
    <n v="24"/>
    <n v="0"/>
    <n v="0"/>
    <s v="-"/>
    <x v="2"/>
    <s v="LS1BS"/>
    <s v="IBIBI"/>
    <x v="11"/>
    <s v="Heidi Wagner"/>
    <m/>
    <m/>
    <m/>
    <m/>
    <m/>
    <m/>
    <m/>
    <m/>
    <m/>
    <m/>
    <m/>
    <m/>
    <m/>
    <m/>
    <m/>
    <m/>
    <m/>
    <m/>
    <m/>
    <m/>
    <m/>
    <m/>
    <m/>
    <m/>
    <m/>
    <m/>
    <m/>
    <m/>
    <m/>
    <m/>
    <m/>
    <m/>
    <m/>
    <m/>
    <m/>
    <m/>
  </r>
  <r>
    <n v="28"/>
    <x v="10"/>
    <x v="1"/>
    <s v="# 038"/>
    <x v="45"/>
    <s v="Heidi Wagner"/>
    <s v="Celia Maddox"/>
    <d v="2021-07-01T00:00:00"/>
    <d v="2022-06-30T00:00:00"/>
    <d v="2021-07-01T00:00:00"/>
    <d v="2021-07-01T00:00:00"/>
    <x v="600"/>
    <x v="11"/>
    <n v="13"/>
    <n v="10"/>
    <m/>
    <m/>
    <m/>
    <m/>
    <m/>
    <m/>
    <m/>
    <m/>
    <n v="36"/>
    <n v="36"/>
    <n v="36"/>
    <n v="36"/>
    <n v="36"/>
    <n v="36"/>
    <n v="36"/>
    <n v="36"/>
    <n v="36"/>
    <n v="36"/>
    <n v="36"/>
    <n v="36"/>
    <n v="0"/>
    <n v="0"/>
    <s v="-"/>
    <x v="2"/>
    <s v="LS1BS"/>
    <s v="IBIBI"/>
    <x v="11"/>
    <s v="Heidi Wagner"/>
    <m/>
    <m/>
    <m/>
    <m/>
    <m/>
    <m/>
    <m/>
    <m/>
    <m/>
    <m/>
    <m/>
    <m/>
    <m/>
    <m/>
    <m/>
    <m/>
    <m/>
    <m/>
    <m/>
    <m/>
    <m/>
    <m/>
    <m/>
    <m/>
    <m/>
    <m/>
    <m/>
    <m/>
    <m/>
    <m/>
    <m/>
    <m/>
    <m/>
    <m/>
    <m/>
    <m/>
  </r>
  <r>
    <n v="33"/>
    <x v="10"/>
    <x v="0"/>
    <s v="# 040"/>
    <x v="46"/>
    <s v="Anthony Magliaro"/>
    <s v="Celia Maddox"/>
    <m/>
    <m/>
    <m/>
    <m/>
    <x v="0"/>
    <x v="0"/>
    <m/>
    <m/>
    <m/>
    <m/>
    <m/>
    <m/>
    <m/>
    <m/>
    <m/>
    <m/>
    <m/>
    <m/>
    <m/>
    <m/>
    <m/>
    <m/>
    <m/>
    <m/>
    <m/>
    <m/>
    <m/>
    <n v="0"/>
    <m/>
    <m/>
    <m/>
    <x v="0"/>
    <m/>
    <m/>
    <x v="0"/>
    <m/>
    <m/>
    <s v="Need to add a subsidy line for Gael and UCRP interest"/>
    <m/>
    <n v="1"/>
    <n v="0.59"/>
    <n v="8"/>
    <m/>
    <m/>
    <n v="2632"/>
    <n v="2632"/>
    <n v="0.41"/>
    <n v="0"/>
    <s v="Low"/>
    <n v="0"/>
    <s v="No"/>
    <s v="Decrease"/>
    <s v="Above 5% increase"/>
    <s v="Flat"/>
    <s v="4%"/>
    <s v="Deficit"/>
    <s v="The Stockroom continued payroll support and experienced diminished revenue during the Pandemic. Due to Covid in FY20 to early FY21,  the facilty moved out of tolerance to a deficit. However recently the facility is showing  a positive trend line.  Despite the calculated markup rate of 33.75%, a  modest increase in the markup from 17.2% to 18% should keep pace with the increased cost of labor without over burdening the users."/>
    <m/>
    <m/>
    <n v="-218"/>
    <n v="-269"/>
    <n v="1.2339449541284404"/>
    <m/>
    <s v="Heidi Wagner / Celia Maddox / Darshan Leitze / Joe Magliaro"/>
    <s v="5/27 - 10:30 - 11:00 am"/>
    <s v="Strengths are location, availibility and strong staff. Weakness is in promotion of facility to campus community about cheaper IDT oligos available.  Opportunity to promote better.  Threats with COVID shutdowns, access restrictions and supply chain inconsistencies (slowly improving)."/>
    <m/>
    <m/>
    <m/>
    <m/>
    <m/>
    <m/>
  </r>
  <r>
    <n v="33"/>
    <x v="10"/>
    <x v="1"/>
    <s v="# 040"/>
    <x v="46"/>
    <s v="Anthony Magliaro"/>
    <s v="Celia Maddox"/>
    <d v="2021-07-01T00:00:00"/>
    <d v="2022-06-30T00:00:00"/>
    <d v="2021-07-01T00:00:00"/>
    <d v="2021-07-01T00:00:00"/>
    <x v="601"/>
    <x v="3"/>
    <s v="14%"/>
    <s v="14%"/>
    <n v="14"/>
    <n v="15.5"/>
    <n v="15"/>
    <n v="15.5"/>
    <n v="16.5"/>
    <n v="16.829999999999998"/>
    <n v="17.170000000000002"/>
    <s v="14%"/>
    <n v="16.5"/>
    <n v="16.5"/>
    <n v="16.5"/>
    <n v="16.5"/>
    <n v="17.2"/>
    <n v="17.7"/>
    <n v="18.3"/>
    <n v="17.2"/>
    <n v="18"/>
    <n v="18.5"/>
    <n v="19"/>
    <n v="18"/>
    <n v="4.6511627906976827E-2"/>
    <n v="0.80000000000000071"/>
    <s v="-"/>
    <x v="1"/>
    <s v="LS1BS"/>
    <s v="IMMCB"/>
    <x v="11"/>
    <s v="Heidi Wagner"/>
    <m/>
    <m/>
    <m/>
    <m/>
    <m/>
    <m/>
    <m/>
    <m/>
    <m/>
    <m/>
    <m/>
    <m/>
    <m/>
    <m/>
    <m/>
    <m/>
    <m/>
    <m/>
    <m/>
    <m/>
    <m/>
    <m/>
    <m/>
    <m/>
    <m/>
    <m/>
    <m/>
    <m/>
    <m/>
    <m/>
    <m/>
    <m/>
    <m/>
    <m/>
    <m/>
    <m/>
  </r>
  <r>
    <n v="34"/>
    <x v="10"/>
    <x v="0"/>
    <s v="# 041"/>
    <x v="47"/>
    <s v="Anthony Magliaro"/>
    <s v="Celia Maddox"/>
    <m/>
    <m/>
    <m/>
    <m/>
    <x v="0"/>
    <x v="0"/>
    <m/>
    <m/>
    <m/>
    <m/>
    <m/>
    <m/>
    <m/>
    <m/>
    <m/>
    <m/>
    <m/>
    <m/>
    <m/>
    <m/>
    <m/>
    <m/>
    <m/>
    <m/>
    <m/>
    <m/>
    <m/>
    <n v="0"/>
    <m/>
    <m/>
    <m/>
    <x v="0"/>
    <m/>
    <m/>
    <x v="0"/>
    <m/>
    <m/>
    <m/>
    <m/>
    <n v="2"/>
    <n v="0.59"/>
    <n v="68"/>
    <s v="N/A"/>
    <m/>
    <n v="606"/>
    <n v="606"/>
    <n v="0.313"/>
    <n v="0"/>
    <s v="Low"/>
    <n v="0"/>
    <s v="No"/>
    <s v="Flat"/>
    <s v="Below 5% increase"/>
    <s v="Flat"/>
    <s v="0%"/>
    <s v="Surplus"/>
    <s v="The decrease in the hourly rate is primarily driven by an increase in volume.  The mark-up rate is also increasing volume but is kept flat with increased salary expenses."/>
    <s v="decrease"/>
    <s v="no change"/>
    <n v="-45"/>
    <n v="57"/>
    <s v="N/A"/>
    <m/>
    <s v="Heidi Wagner / Celia Maddox / Alison Killilea / Joe Magliaro"/>
    <s v="5/19 - 9:00 - 11:00 am"/>
    <s v="Fully staffed now.  Facility has come through COVID shutdown strongly with outside clients. Threat with any loss of large external customer. Oppt with CA budget ."/>
    <s v="Followup on GAEL UCRP Interest subsidy.  Heidi is very interested in why this needs to be subsidized.  Is it a grey area or an audit finding."/>
    <m/>
    <m/>
    <m/>
    <m/>
    <m/>
  </r>
  <r>
    <n v="34"/>
    <x v="10"/>
    <x v="1"/>
    <s v="# 041"/>
    <x v="47"/>
    <s v="Anthony Magliaro"/>
    <s v="Celia Maddox"/>
    <d v="2021-07-01T00:00:00"/>
    <d v="2022-06-30T00:00:00"/>
    <d v="2021-07-01T00:00:00"/>
    <d v="2021-07-01T00:00:00"/>
    <x v="602"/>
    <x v="1"/>
    <n v="44"/>
    <n v="52"/>
    <n v="52"/>
    <n v="56"/>
    <n v="56"/>
    <n v="56"/>
    <n v="64"/>
    <n v="65.28"/>
    <n v="66.59"/>
    <n v="52"/>
    <n v="64"/>
    <n v="64"/>
    <n v="64"/>
    <n v="64"/>
    <n v="64"/>
    <n v="64"/>
    <n v="64"/>
    <n v="64"/>
    <n v="64"/>
    <n v="64"/>
    <n v="64"/>
    <n v="64"/>
    <n v="0"/>
    <n v="0"/>
    <s v="-"/>
    <x v="2"/>
    <s v="LS1BS"/>
    <s v="IMMCB"/>
    <x v="11"/>
    <s v="Heidi Wagner"/>
    <m/>
    <m/>
    <m/>
    <m/>
    <m/>
    <m/>
    <m/>
    <m/>
    <m/>
    <m/>
    <m/>
    <m/>
    <m/>
    <m/>
    <m/>
    <m/>
    <m/>
    <m/>
    <m/>
    <m/>
    <m/>
    <m/>
    <m/>
    <m/>
    <m/>
    <m/>
    <m/>
    <m/>
    <m/>
    <m/>
    <m/>
    <m/>
    <m/>
    <m/>
    <m/>
    <m/>
  </r>
  <r>
    <n v="34"/>
    <x v="10"/>
    <x v="1"/>
    <s v="# 041"/>
    <x v="47"/>
    <s v="Anthony Magliaro"/>
    <s v="Celia Maddox"/>
    <d v="2021-07-01T00:00:00"/>
    <d v="2022-06-30T00:00:00"/>
    <d v="2021-07-01T00:00:00"/>
    <d v="2021-07-01T00:00:00"/>
    <x v="534"/>
    <x v="3"/>
    <s v="9%"/>
    <s v="10%"/>
    <n v="10"/>
    <n v="10"/>
    <n v="10"/>
    <n v="10"/>
    <n v="10"/>
    <n v="10.199999999999999"/>
    <n v="10.4"/>
    <s v="10%"/>
    <n v="10"/>
    <n v="10"/>
    <n v="10"/>
    <n v="10"/>
    <n v="10"/>
    <n v="10"/>
    <n v="10"/>
    <n v="10"/>
    <n v="10"/>
    <n v="10"/>
    <n v="10"/>
    <n v="10"/>
    <n v="0"/>
    <n v="0"/>
    <s v="-"/>
    <x v="2"/>
    <s v="LS1BS"/>
    <s v="IMMCB"/>
    <x v="11"/>
    <s v="Heidi Wagner"/>
    <m/>
    <m/>
    <m/>
    <m/>
    <m/>
    <m/>
    <m/>
    <m/>
    <m/>
    <m/>
    <m/>
    <m/>
    <m/>
    <m/>
    <m/>
    <m/>
    <m/>
    <m/>
    <m/>
    <m/>
    <m/>
    <m/>
    <m/>
    <m/>
    <m/>
    <m/>
    <m/>
    <m/>
    <m/>
    <m/>
    <m/>
    <m/>
    <m/>
    <m/>
    <m/>
    <m/>
  </r>
  <r>
    <n v="32"/>
    <x v="10"/>
    <x v="0"/>
    <s v="# 042"/>
    <x v="48"/>
    <s v="Anthony Magliaro"/>
    <s v="Celia Maddox"/>
    <m/>
    <m/>
    <m/>
    <m/>
    <x v="0"/>
    <x v="0"/>
    <m/>
    <m/>
    <m/>
    <m/>
    <m/>
    <m/>
    <m/>
    <m/>
    <m/>
    <m/>
    <m/>
    <m/>
    <m/>
    <m/>
    <m/>
    <m/>
    <m/>
    <m/>
    <m/>
    <m/>
    <m/>
    <n v="0"/>
    <m/>
    <m/>
    <m/>
    <x v="0"/>
    <m/>
    <m/>
    <x v="0"/>
    <m/>
    <m/>
    <m/>
    <m/>
    <n v="1"/>
    <n v="0"/>
    <n v="0"/>
    <s v="N/A"/>
    <m/>
    <n v="135"/>
    <n v="135"/>
    <n v="0.21"/>
    <n v="0"/>
    <s v="Low"/>
    <n v="0"/>
    <s v="No"/>
    <s v="Flat"/>
    <s v="Above 5% increase"/>
    <s v="Flat"/>
    <s v="0%"/>
    <s v="Deficit"/>
    <s v="Our On-Call Dishwashing facility continued payroll support and experienced diminished revenue during the Pandemic. Due to Covid in FY20 to early FY21 the facility went into deficit. At this time we are projecting an ongoing monthly surplus which will reduce the deficit well within tolerance."/>
    <s v="decrease"/>
    <s v="no change"/>
    <n v="-12"/>
    <n v="-4"/>
    <s v="N/A"/>
    <m/>
    <s v="Heidi Wagner / Celia Maddox / Alison Killilea / Joe Magliaro"/>
    <s v="5/19 - 9:00 - 11:00 am"/>
    <s v="Biggest problem is 900-hr on call staffing.  Difficult to hire and they can't work more than 900 hours so constantly hiring."/>
    <s v="n/a"/>
    <m/>
    <m/>
    <m/>
    <m/>
    <m/>
  </r>
  <r>
    <n v="32"/>
    <x v="10"/>
    <x v="1"/>
    <s v="# 042"/>
    <x v="48"/>
    <s v="Anthony Magliaro"/>
    <s v="Celia Maddox"/>
    <d v="2021-07-01T00:00:00"/>
    <d v="2022-06-30T00:00:00"/>
    <d v="2021-07-01T00:00:00"/>
    <d v="2021-07-01T00:00:00"/>
    <x v="603"/>
    <x v="1"/>
    <n v="26"/>
    <n v="31"/>
    <n v="31"/>
    <n v="32"/>
    <n v="32"/>
    <n v="32"/>
    <n v="30"/>
    <n v="30"/>
    <n v="30.6"/>
    <n v="31"/>
    <n v="30"/>
    <n v="30"/>
    <n v="30"/>
    <n v="30"/>
    <n v="31"/>
    <n v="30"/>
    <n v="30"/>
    <n v="31"/>
    <n v="31"/>
    <n v="31.5"/>
    <n v="32"/>
    <n v="31"/>
    <n v="0"/>
    <n v="0"/>
    <s v="-"/>
    <x v="2"/>
    <s v="LS1BS"/>
    <s v="IMMCB"/>
    <x v="11"/>
    <s v="Heidi Wagner"/>
    <m/>
    <m/>
    <m/>
    <m/>
    <m/>
    <m/>
    <m/>
    <m/>
    <m/>
    <m/>
    <m/>
    <m/>
    <m/>
    <m/>
    <m/>
    <m/>
    <m/>
    <m/>
    <m/>
    <m/>
    <m/>
    <m/>
    <m/>
    <m/>
    <m/>
    <m/>
    <m/>
    <m/>
    <m/>
    <m/>
    <m/>
    <m/>
    <m/>
    <m/>
    <m/>
    <m/>
  </r>
  <r>
    <n v="30"/>
    <x v="10"/>
    <x v="0"/>
    <s v="# 043"/>
    <x v="49"/>
    <s v="Anthony Magliaro"/>
    <s v="Celia Maddox"/>
    <m/>
    <m/>
    <m/>
    <m/>
    <x v="0"/>
    <x v="0"/>
    <m/>
    <m/>
    <m/>
    <m/>
    <m/>
    <m/>
    <m/>
    <m/>
    <m/>
    <m/>
    <m/>
    <m/>
    <m/>
    <m/>
    <m/>
    <m/>
    <m/>
    <m/>
    <m/>
    <m/>
    <m/>
    <n v="0"/>
    <m/>
    <m/>
    <m/>
    <x v="0"/>
    <m/>
    <m/>
    <x v="0"/>
    <m/>
    <m/>
    <s v="Need to add Gael to subsidy line"/>
    <m/>
    <n v="2"/>
    <n v="0.09"/>
    <n v="2"/>
    <s v="N/A"/>
    <m/>
    <n v="125"/>
    <n v="125"/>
    <n v="0.81820000000000004"/>
    <n v="0"/>
    <s v="Low"/>
    <n v="0"/>
    <s v="No"/>
    <s v="Flat"/>
    <s v="Below 5% increase"/>
    <s v="Flat"/>
    <s v="3% and 6%"/>
    <s v="Deficit"/>
    <s v="6% increase for Fly Food is driven by materials and labor cost increases, to ensure the facility remains in tolerance"/>
    <s v="decrease"/>
    <s v="no change"/>
    <n v="-12"/>
    <n v="-12"/>
    <s v="N/A"/>
    <m/>
    <s v="Heidi Wagner / Celia Maddox / Alison Killilea / Joe Magliaro"/>
    <s v="5/19 - 9:00 - 11:00 am"/>
    <s v="Only source of fly food so will be fine when business resumes.  New Fischer lab but potential lab loss will balance out. Very stable.  Getting back to normal over past 6 months.  Plastic supply order issues so placing larger orders to cover needs."/>
    <s v="New Corning recycling program for lab plastics - send 1-2 boxes of plastics.  Can't find styrofoam recycler."/>
    <m/>
    <m/>
    <m/>
    <m/>
    <m/>
  </r>
  <r>
    <n v="30"/>
    <x v="10"/>
    <x v="1"/>
    <s v="# 043"/>
    <x v="49"/>
    <s v="Anthony Magliaro"/>
    <s v="Celia Maddox"/>
    <d v="2021-07-01T00:00:00"/>
    <d v="2022-06-30T00:00:00"/>
    <d v="2021-07-01T00:00:00"/>
    <d v="2021-07-01T00:00:00"/>
    <x v="604"/>
    <x v="58"/>
    <n v="6"/>
    <n v="7"/>
    <n v="7"/>
    <n v="8"/>
    <n v="8"/>
    <n v="8"/>
    <n v="7.5"/>
    <n v="7.65"/>
    <n v="7.8"/>
    <n v="7"/>
    <n v="7.5"/>
    <n v="7.8"/>
    <n v="7.95"/>
    <n v="7.5"/>
    <n v="8"/>
    <n v="8.16"/>
    <n v="8.16"/>
    <n v="8"/>
    <n v="8.5"/>
    <n v="8.5"/>
    <n v="8.5"/>
    <n v="8.5"/>
    <n v="6.25E-2"/>
    <n v="0.5"/>
    <s v="-"/>
    <x v="6"/>
    <s v="LS1BS"/>
    <s v="IMMCB"/>
    <x v="11"/>
    <s v="Heidi Wagner"/>
    <m/>
    <m/>
    <m/>
    <m/>
    <m/>
    <m/>
    <m/>
    <m/>
    <m/>
    <m/>
    <m/>
    <m/>
    <m/>
    <m/>
    <m/>
    <m/>
    <m/>
    <m/>
    <m/>
    <m/>
    <m/>
    <m/>
    <m/>
    <m/>
    <m/>
    <m/>
    <m/>
    <m/>
    <m/>
    <m/>
    <m/>
    <m/>
    <m/>
    <m/>
    <m/>
    <m/>
  </r>
  <r>
    <n v="30"/>
    <x v="10"/>
    <x v="1"/>
    <s v="# 043"/>
    <x v="49"/>
    <s v="Anthony Magliaro"/>
    <s v="Celia Maddox"/>
    <d v="2021-07-01T00:00:00"/>
    <d v="2022-06-30T00:00:00"/>
    <d v="2021-07-01T00:00:00"/>
    <d v="2021-07-01T00:00:00"/>
    <x v="605"/>
    <x v="3"/>
    <s v="10%"/>
    <s v="13.5%"/>
    <n v="13.5"/>
    <n v="15"/>
    <n v="15"/>
    <n v="15"/>
    <n v="15"/>
    <n v="15.3"/>
    <n v="15.6"/>
    <s v="13.5%"/>
    <n v="15"/>
    <n v="15.6"/>
    <n v="15.9"/>
    <n v="15"/>
    <n v="15"/>
    <n v="15.5"/>
    <n v="15.5"/>
    <n v="15"/>
    <n v="15.5"/>
    <n v="15.5"/>
    <n v="15.5"/>
    <n v="15.5"/>
    <n v="3.3333333333333437E-2"/>
    <n v="0.5"/>
    <s v="-"/>
    <x v="1"/>
    <s v="LS1BS"/>
    <s v="IMMCB"/>
    <x v="11"/>
    <s v="Heidi Wagner"/>
    <m/>
    <m/>
    <m/>
    <m/>
    <m/>
    <m/>
    <m/>
    <m/>
    <m/>
    <m/>
    <m/>
    <m/>
    <m/>
    <m/>
    <m/>
    <m/>
    <m/>
    <m/>
    <m/>
    <m/>
    <m/>
    <m/>
    <m/>
    <m/>
    <m/>
    <m/>
    <m/>
    <m/>
    <m/>
    <m/>
    <m/>
    <m/>
    <m/>
    <m/>
    <m/>
    <m/>
  </r>
  <r>
    <n v="31"/>
    <x v="10"/>
    <x v="0"/>
    <s v="# 044"/>
    <x v="50"/>
    <s v="Anthony Magliaro"/>
    <s v="Celia Maddox"/>
    <m/>
    <m/>
    <m/>
    <m/>
    <x v="0"/>
    <x v="0"/>
    <m/>
    <m/>
    <m/>
    <m/>
    <m/>
    <m/>
    <m/>
    <m/>
    <m/>
    <m/>
    <m/>
    <m/>
    <m/>
    <m/>
    <m/>
    <m/>
    <m/>
    <m/>
    <m/>
    <m/>
    <m/>
    <n v="0"/>
    <m/>
    <m/>
    <m/>
    <x v="0"/>
    <m/>
    <m/>
    <x v="0"/>
    <m/>
    <m/>
    <s v="Need to add Gael subsidy"/>
    <m/>
    <n v="14"/>
    <n v="0"/>
    <n v="0"/>
    <s v="N/A"/>
    <m/>
    <n v="40"/>
    <n v="40"/>
    <n v="0.34599999999999997"/>
    <n v="0"/>
    <s v="Low"/>
    <n v="0"/>
    <s v="No"/>
    <s v="Flat"/>
    <s v="Below 5% increase"/>
    <s v="Flat"/>
    <s v="0% and 50% for one item"/>
    <s v="Deficit"/>
    <s v="One of the many services offered by the facility, the basic prep rate, has increased from .20 to .30. This accounts for only around 20% of the facility's billings (all other rates are sataying the same). The reason the basic prep rate is being increased is because over the years the cost of salaries and benefits have increased. The process of setting up the plates, placement in the equipment, packaging, and delivery are all done by an employee. With increased employee costs the basic rate had to reflect the added costs. Additionally, this rate change is necessary to put the facility back in tolerance."/>
    <s v="decrease"/>
    <s v="no change"/>
    <n v="-3.7"/>
    <n v="-12"/>
    <n v="3.243243243243243"/>
    <m/>
    <s v="Heidi Wagner / Celia Maddox / Alison Killilea / Joe Magliaro"/>
    <s v="5/19 - 9:00 - 11:00 am"/>
    <s v="Most affected by COVID shutdowns."/>
    <s v="n/a"/>
    <m/>
    <m/>
    <m/>
    <m/>
    <m/>
  </r>
  <r>
    <n v="31"/>
    <x v="10"/>
    <x v="1"/>
    <s v="# 044"/>
    <x v="50"/>
    <s v="Anthony Magliaro"/>
    <s v="Celia Maddox"/>
    <d v="2021-07-01T00:00:00"/>
    <d v="2022-06-30T00:00:00"/>
    <d v="2021-07-01T00:00:00"/>
    <d v="2021-07-01T00:00:00"/>
    <x v="606"/>
    <x v="11"/>
    <s v="NEW MEASUREMENT "/>
    <n v="95"/>
    <n v="95"/>
    <n v="95"/>
    <n v="95"/>
    <n v="95"/>
    <n v="95"/>
    <n v="96.9"/>
    <n v="98.8"/>
    <n v="95"/>
    <n v="95"/>
    <n v="95"/>
    <n v="95"/>
    <n v="95"/>
    <n v="95"/>
    <n v="95"/>
    <n v="95"/>
    <n v="95"/>
    <n v="95"/>
    <n v="95"/>
    <n v="95"/>
    <n v="95"/>
    <n v="0"/>
    <n v="0"/>
    <s v="-"/>
    <x v="2"/>
    <s v="LS1BS"/>
    <s v="IMMCB"/>
    <x v="11"/>
    <s v="Heidi Wagner"/>
    <m/>
    <m/>
    <m/>
    <m/>
    <m/>
    <m/>
    <m/>
    <m/>
    <m/>
    <m/>
    <m/>
    <m/>
    <m/>
    <m/>
    <m/>
    <m/>
    <m/>
    <m/>
    <m/>
    <m/>
    <m/>
    <m/>
    <m/>
    <m/>
    <m/>
    <m/>
    <m/>
    <m/>
    <m/>
    <m/>
    <m/>
    <m/>
    <m/>
    <m/>
    <m/>
    <m/>
  </r>
  <r>
    <n v="31"/>
    <x v="10"/>
    <x v="1"/>
    <s v="# 044"/>
    <x v="50"/>
    <s v="Anthony Magliaro"/>
    <s v="Celia Maddox"/>
    <d v="2021-07-01T00:00:00"/>
    <d v="2022-06-30T00:00:00"/>
    <d v="2021-07-01T00:00:00"/>
    <d v="2021-07-01T00:00:00"/>
    <x v="607"/>
    <x v="11"/>
    <s v="NEW MEASUREMENT "/>
    <n v="108"/>
    <n v="108"/>
    <n v="108"/>
    <n v="108"/>
    <n v="108"/>
    <n v="108"/>
    <n v="110.2"/>
    <n v="112.4"/>
    <n v="108"/>
    <n v="108"/>
    <n v="108"/>
    <n v="108"/>
    <n v="108"/>
    <n v="108"/>
    <n v="108"/>
    <n v="108"/>
    <n v="108"/>
    <n v="108"/>
    <n v="108"/>
    <n v="108"/>
    <n v="108"/>
    <n v="0"/>
    <n v="0"/>
    <s v="-"/>
    <x v="2"/>
    <s v="LS1BS"/>
    <s v="IMMCB"/>
    <x v="11"/>
    <s v="Heidi Wagner"/>
    <m/>
    <m/>
    <m/>
    <m/>
    <m/>
    <m/>
    <m/>
    <m/>
    <m/>
    <m/>
    <m/>
    <m/>
    <m/>
    <m/>
    <m/>
    <m/>
    <m/>
    <m/>
    <m/>
    <m/>
    <m/>
    <m/>
    <m/>
    <m/>
    <m/>
    <m/>
    <m/>
    <m/>
    <m/>
    <m/>
    <m/>
    <m/>
    <m/>
    <m/>
    <m/>
    <m/>
  </r>
  <r>
    <n v="31"/>
    <x v="10"/>
    <x v="1"/>
    <s v="# 044"/>
    <x v="50"/>
    <s v="Anthony Magliaro"/>
    <s v="Celia Maddox"/>
    <d v="2021-07-01T00:00:00"/>
    <d v="2022-06-30T00:00:00"/>
    <d v="2021-07-01T00:00:00"/>
    <d v="2021-07-01T00:00:00"/>
    <x v="608"/>
    <x v="11"/>
    <s v="NEW MEASUREMENT"/>
    <n v="134"/>
    <n v="134"/>
    <n v="134"/>
    <n v="134"/>
    <n v="134"/>
    <n v="134"/>
    <n v="136.69999999999999"/>
    <n v="139.4"/>
    <n v="134"/>
    <n v="134"/>
    <n v="134"/>
    <n v="134"/>
    <n v="134"/>
    <n v="134"/>
    <n v="134"/>
    <n v="134"/>
    <n v="134"/>
    <n v="134"/>
    <n v="134"/>
    <n v="134"/>
    <n v="134"/>
    <n v="0"/>
    <n v="0"/>
    <s v="-"/>
    <x v="2"/>
    <s v="LS1BS"/>
    <s v="IMMCB"/>
    <x v="11"/>
    <s v="Heidi Wagner"/>
    <m/>
    <m/>
    <m/>
    <m/>
    <m/>
    <m/>
    <m/>
    <m/>
    <m/>
    <m/>
    <m/>
    <m/>
    <m/>
    <m/>
    <m/>
    <m/>
    <m/>
    <m/>
    <m/>
    <m/>
    <m/>
    <m/>
    <m/>
    <m/>
    <m/>
    <m/>
    <m/>
    <m/>
    <m/>
    <m/>
    <m/>
    <m/>
    <m/>
    <m/>
    <m/>
    <m/>
  </r>
  <r>
    <n v="31"/>
    <x v="10"/>
    <x v="1"/>
    <s v="# 044"/>
    <x v="50"/>
    <s v="Anthony Magliaro"/>
    <s v="Celia Maddox"/>
    <d v="2021-07-01T00:00:00"/>
    <d v="2022-06-30T00:00:00"/>
    <d v="2021-07-01T00:00:00"/>
    <d v="2021-07-01T00:00:00"/>
    <x v="609"/>
    <x v="11"/>
    <s v="NEW MEASUREMENT "/>
    <n v="95"/>
    <n v="95"/>
    <n v="95"/>
    <n v="95"/>
    <n v="95"/>
    <n v="95"/>
    <n v="96.9"/>
    <n v="98.8"/>
    <n v="95"/>
    <n v="95"/>
    <n v="95"/>
    <n v="95"/>
    <n v="95"/>
    <n v="95"/>
    <n v="95"/>
    <n v="95"/>
    <n v="95"/>
    <n v="95"/>
    <n v="95"/>
    <n v="95"/>
    <n v="95"/>
    <n v="0"/>
    <n v="0"/>
    <s v="-"/>
    <x v="2"/>
    <s v="LS1BS"/>
    <s v="IMMCB"/>
    <x v="11"/>
    <s v="Heidi Wagner"/>
    <m/>
    <m/>
    <m/>
    <m/>
    <m/>
    <m/>
    <m/>
    <m/>
    <m/>
    <m/>
    <m/>
    <m/>
    <m/>
    <m/>
    <m/>
    <m/>
    <m/>
    <m/>
    <m/>
    <m/>
    <m/>
    <m/>
    <m/>
    <m/>
    <m/>
    <m/>
    <m/>
    <m/>
    <m/>
    <m/>
    <m/>
    <m/>
    <m/>
    <m/>
    <m/>
    <m/>
  </r>
  <r>
    <n v="31"/>
    <x v="10"/>
    <x v="1"/>
    <s v="# 044"/>
    <x v="50"/>
    <s v="Anthony Magliaro"/>
    <s v="Celia Maddox"/>
    <d v="2021-07-01T00:00:00"/>
    <d v="2022-06-30T00:00:00"/>
    <d v="2021-07-01T00:00:00"/>
    <d v="2021-07-01T00:00:00"/>
    <x v="610"/>
    <x v="11"/>
    <s v="NEW MEASUREMENT "/>
    <n v="108"/>
    <n v="108"/>
    <n v="108"/>
    <n v="108"/>
    <n v="108"/>
    <n v="108"/>
    <n v="110.2"/>
    <n v="112.4"/>
    <n v="108"/>
    <n v="108"/>
    <n v="108"/>
    <n v="108"/>
    <n v="108"/>
    <n v="108"/>
    <n v="108"/>
    <n v="108"/>
    <n v="108"/>
    <n v="108"/>
    <n v="108"/>
    <n v="108"/>
    <n v="108"/>
    <n v="0"/>
    <n v="0"/>
    <s v="-"/>
    <x v="2"/>
    <s v="LS1BS"/>
    <s v="IMMCB"/>
    <x v="11"/>
    <s v="Heidi Wagner"/>
    <m/>
    <m/>
    <m/>
    <m/>
    <m/>
    <m/>
    <m/>
    <m/>
    <m/>
    <m/>
    <m/>
    <m/>
    <m/>
    <m/>
    <m/>
    <m/>
    <m/>
    <m/>
    <m/>
    <m/>
    <m/>
    <m/>
    <m/>
    <m/>
    <m/>
    <m/>
    <m/>
    <m/>
    <m/>
    <m/>
    <m/>
    <m/>
    <m/>
    <m/>
    <m/>
    <m/>
  </r>
  <r>
    <n v="31"/>
    <x v="10"/>
    <x v="1"/>
    <s v="# 044"/>
    <x v="50"/>
    <s v="Anthony Magliaro"/>
    <s v="Celia Maddox"/>
    <d v="2021-07-01T00:00:00"/>
    <d v="2022-06-30T00:00:00"/>
    <d v="2021-07-01T00:00:00"/>
    <d v="2021-07-01T00:00:00"/>
    <x v="611"/>
    <x v="11"/>
    <s v="NEW MEASUREMENT "/>
    <n v="134"/>
    <n v="134"/>
    <n v="134"/>
    <n v="134"/>
    <n v="134"/>
    <n v="134"/>
    <n v="136.69999999999999"/>
    <n v="139.4"/>
    <n v="134"/>
    <n v="134"/>
    <n v="134"/>
    <n v="134"/>
    <n v="134"/>
    <n v="134"/>
    <n v="134"/>
    <n v="134"/>
    <n v="134"/>
    <n v="134"/>
    <n v="134"/>
    <n v="134"/>
    <n v="134"/>
    <n v="0"/>
    <n v="0"/>
    <s v="-"/>
    <x v="2"/>
    <s v="LS1BS"/>
    <s v="IMMCB"/>
    <x v="11"/>
    <s v="Heidi Wagner"/>
    <m/>
    <m/>
    <m/>
    <m/>
    <m/>
    <m/>
    <m/>
    <m/>
    <m/>
    <m/>
    <m/>
    <m/>
    <m/>
    <m/>
    <m/>
    <m/>
    <m/>
    <m/>
    <m/>
    <m/>
    <m/>
    <m/>
    <m/>
    <m/>
    <m/>
    <m/>
    <m/>
    <m/>
    <m/>
    <m/>
    <m/>
    <m/>
    <m/>
    <m/>
    <m/>
    <m/>
  </r>
  <r>
    <n v="31"/>
    <x v="10"/>
    <x v="1"/>
    <s v="# 044"/>
    <x v="50"/>
    <s v="Anthony Magliaro"/>
    <s v="Celia Maddox"/>
    <d v="2021-07-01T00:00:00"/>
    <d v="2022-06-30T00:00:00"/>
    <d v="2021-07-01T00:00:00"/>
    <d v="2021-07-01T00:00:00"/>
    <x v="612"/>
    <x v="11"/>
    <n v="40"/>
    <n v="40"/>
    <n v="40"/>
    <n v="40"/>
    <n v="40"/>
    <n v="40"/>
    <n v="40"/>
    <n v="40.799999999999997"/>
    <n v="41.6"/>
    <n v="40"/>
    <n v="40"/>
    <n v="40"/>
    <n v="40"/>
    <n v="40"/>
    <n v="40"/>
    <n v="40"/>
    <n v="40"/>
    <n v="40"/>
    <n v="40"/>
    <n v="40"/>
    <n v="40"/>
    <n v="40"/>
    <n v="0"/>
    <n v="0"/>
    <s v="-"/>
    <x v="2"/>
    <s v="LS1BS"/>
    <s v="IMMCB"/>
    <x v="11"/>
    <s v="Heidi Wagner"/>
    <m/>
    <m/>
    <m/>
    <m/>
    <m/>
    <m/>
    <m/>
    <m/>
    <m/>
    <m/>
    <m/>
    <m/>
    <m/>
    <m/>
    <m/>
    <m/>
    <m/>
    <m/>
    <m/>
    <m/>
    <m/>
    <m/>
    <m/>
    <m/>
    <m/>
    <m/>
    <m/>
    <m/>
    <m/>
    <m/>
    <m/>
    <m/>
    <m/>
    <m/>
    <m/>
    <m/>
  </r>
  <r>
    <n v="31"/>
    <x v="10"/>
    <x v="1"/>
    <s v="# 044"/>
    <x v="50"/>
    <s v="Anthony Magliaro"/>
    <s v="Celia Maddox"/>
    <d v="2021-07-01T00:00:00"/>
    <d v="2022-06-30T00:00:00"/>
    <d v="2021-07-01T00:00:00"/>
    <d v="2021-07-01T00:00:00"/>
    <x v="613"/>
    <x v="11"/>
    <n v="24"/>
    <n v="24"/>
    <n v="24"/>
    <n v="24"/>
    <n v="24"/>
    <n v="24"/>
    <n v="24"/>
    <n v="24.5"/>
    <n v="25"/>
    <n v="24"/>
    <n v="24"/>
    <n v="24"/>
    <n v="24"/>
    <n v="24"/>
    <n v="24"/>
    <n v="24"/>
    <n v="24"/>
    <n v="24"/>
    <n v="24"/>
    <n v="24"/>
    <n v="24"/>
    <n v="24"/>
    <n v="0"/>
    <n v="0"/>
    <s v="-"/>
    <x v="2"/>
    <s v="LS1BS"/>
    <s v="IMMCB"/>
    <x v="11"/>
    <s v="Heidi Wagner"/>
    <m/>
    <m/>
    <m/>
    <m/>
    <m/>
    <m/>
    <m/>
    <m/>
    <m/>
    <m/>
    <m/>
    <m/>
    <m/>
    <m/>
    <m/>
    <m/>
    <m/>
    <m/>
    <m/>
    <m/>
    <m/>
    <m/>
    <m/>
    <m/>
    <m/>
    <m/>
    <m/>
    <m/>
    <m/>
    <m/>
    <m/>
    <m/>
    <m/>
    <m/>
    <m/>
    <m/>
  </r>
  <r>
    <n v="31"/>
    <x v="10"/>
    <x v="1"/>
    <s v="# 044"/>
    <x v="50"/>
    <s v="Anthony Magliaro"/>
    <s v="Celia Maddox"/>
    <d v="2021-07-01T00:00:00"/>
    <d v="2022-06-30T00:00:00"/>
    <d v="2021-07-01T00:00:00"/>
    <d v="2021-07-01T00:00:00"/>
    <x v="614"/>
    <x v="11"/>
    <n v="0.2"/>
    <n v="0.2"/>
    <n v="0.2"/>
    <n v="0.2"/>
    <n v="0.2"/>
    <n v="0.2"/>
    <n v="0.2"/>
    <n v="0.2"/>
    <n v="0.2"/>
    <n v="0.2"/>
    <n v="0.2"/>
    <n v="0.2"/>
    <n v="0.2"/>
    <n v="0.2"/>
    <n v="0.2"/>
    <n v="0.2"/>
    <n v="0.2"/>
    <n v="0.2"/>
    <n v="0.3"/>
    <n v="0.3"/>
    <n v="0.2"/>
    <n v="0.3"/>
    <n v="0.49999999999999978"/>
    <n v="9.9999999999999978E-2"/>
    <s v="-"/>
    <x v="7"/>
    <s v="LS1BS"/>
    <s v="IMMCB"/>
    <x v="11"/>
    <s v="Heidi Wagner"/>
    <m/>
    <m/>
    <m/>
    <m/>
    <m/>
    <m/>
    <m/>
    <m/>
    <m/>
    <m/>
    <m/>
    <m/>
    <m/>
    <m/>
    <m/>
    <m/>
    <m/>
    <m/>
    <m/>
    <m/>
    <m/>
    <m/>
    <m/>
    <m/>
    <m/>
    <m/>
    <m/>
    <m/>
    <m/>
    <m/>
    <m/>
    <m/>
    <m/>
    <m/>
    <m/>
    <m/>
  </r>
  <r>
    <n v="31"/>
    <x v="10"/>
    <x v="1"/>
    <s v="# 044"/>
    <x v="50"/>
    <s v="Anthony Magliaro"/>
    <s v="Celia Maddox"/>
    <d v="2021-07-01T00:00:00"/>
    <d v="2022-06-30T00:00:00"/>
    <d v="2021-07-01T00:00:00"/>
    <d v="2021-07-01T00:00:00"/>
    <x v="615"/>
    <x v="11"/>
    <n v="0.3"/>
    <n v="0.3"/>
    <n v="0.3"/>
    <n v="0.3"/>
    <n v="0.3"/>
    <n v="0.3"/>
    <n v="0.3"/>
    <n v="0.3"/>
    <n v="0.3"/>
    <n v="0.3"/>
    <n v="0.3"/>
    <n v="0.3"/>
    <n v="0.3"/>
    <n v="0.3"/>
    <n v="0.3"/>
    <n v="0.3"/>
    <n v="0.3"/>
    <n v="0.3"/>
    <n v="0.3"/>
    <n v="0.3"/>
    <n v="0.3"/>
    <n v="0.3"/>
    <n v="0"/>
    <n v="0"/>
    <s v="-"/>
    <x v="2"/>
    <s v="LS1BS"/>
    <s v="IMMCB"/>
    <x v="11"/>
    <s v="Heidi Wagner"/>
    <m/>
    <m/>
    <m/>
    <m/>
    <m/>
    <m/>
    <m/>
    <m/>
    <m/>
    <m/>
    <m/>
    <m/>
    <m/>
    <m/>
    <m/>
    <m/>
    <m/>
    <m/>
    <m/>
    <m/>
    <m/>
    <m/>
    <m/>
    <m/>
    <m/>
    <m/>
    <m/>
    <m/>
    <m/>
    <m/>
    <m/>
    <m/>
    <m/>
    <m/>
    <m/>
    <m/>
  </r>
  <r>
    <n v="31"/>
    <x v="10"/>
    <x v="1"/>
    <s v="# 044"/>
    <x v="50"/>
    <s v="Anthony Magliaro"/>
    <s v="Celia Maddox"/>
    <d v="2021-07-01T00:00:00"/>
    <d v="2022-06-30T00:00:00"/>
    <d v="2021-07-01T00:00:00"/>
    <d v="2021-07-01T00:00:00"/>
    <x v="616"/>
    <x v="11"/>
    <n v="0.4"/>
    <n v="0.4"/>
    <n v="0.4"/>
    <n v="0.4"/>
    <n v="0.4"/>
    <n v="0.4"/>
    <n v="0.4"/>
    <n v="0.4"/>
    <n v="0.4"/>
    <n v="0.4"/>
    <n v="0.4"/>
    <n v="0.4"/>
    <n v="0.4"/>
    <n v="0.4"/>
    <n v="0.4"/>
    <n v="0.4"/>
    <n v="0.4"/>
    <n v="0.4"/>
    <n v="0.4"/>
    <n v="0.4"/>
    <n v="0.4"/>
    <n v="0.4"/>
    <n v="0"/>
    <n v="0"/>
    <s v="-"/>
    <x v="2"/>
    <s v="LS1BS"/>
    <s v="IMMCB"/>
    <x v="11"/>
    <s v="Heidi Wagner"/>
    <m/>
    <m/>
    <m/>
    <m/>
    <m/>
    <m/>
    <m/>
    <m/>
    <m/>
    <m/>
    <m/>
    <m/>
    <m/>
    <m/>
    <m/>
    <m/>
    <m/>
    <m/>
    <m/>
    <m/>
    <m/>
    <m/>
    <m/>
    <m/>
    <m/>
    <m/>
    <m/>
    <m/>
    <m/>
    <m/>
    <m/>
    <m/>
    <m/>
    <m/>
    <m/>
    <m/>
  </r>
  <r>
    <n v="31"/>
    <x v="10"/>
    <x v="1"/>
    <s v="# 044"/>
    <x v="50"/>
    <s v="Anthony Magliaro"/>
    <s v="Celia Maddox"/>
    <d v="2021-07-01T00:00:00"/>
    <d v="2022-06-30T00:00:00"/>
    <d v="2021-07-01T00:00:00"/>
    <d v="2021-07-01T00:00:00"/>
    <x v="617"/>
    <x v="11"/>
    <n v="1"/>
    <n v="1"/>
    <n v="1"/>
    <n v="1"/>
    <n v="1"/>
    <n v="1"/>
    <n v="1"/>
    <n v="1"/>
    <n v="1"/>
    <n v="1"/>
    <n v="1"/>
    <n v="1"/>
    <n v="1"/>
    <n v="1"/>
    <n v="1"/>
    <n v="1"/>
    <n v="1"/>
    <n v="1"/>
    <n v="1"/>
    <n v="1"/>
    <n v="1"/>
    <n v="1"/>
    <n v="0"/>
    <n v="0"/>
    <s v="-"/>
    <x v="2"/>
    <s v="LS1BS"/>
    <s v="IMMCB"/>
    <x v="11"/>
    <s v="Heidi Wagner"/>
    <m/>
    <m/>
    <m/>
    <m/>
    <m/>
    <m/>
    <m/>
    <m/>
    <m/>
    <m/>
    <m/>
    <m/>
    <m/>
    <m/>
    <m/>
    <m/>
    <m/>
    <m/>
    <m/>
    <m/>
    <m/>
    <m/>
    <m/>
    <m/>
    <m/>
    <m/>
    <m/>
    <m/>
    <m/>
    <m/>
    <m/>
    <m/>
    <m/>
    <m/>
    <m/>
    <m/>
  </r>
  <r>
    <n v="31"/>
    <x v="10"/>
    <x v="1"/>
    <s v="# 044"/>
    <x v="50"/>
    <s v="Anthony Magliaro"/>
    <s v="Celia Maddox"/>
    <d v="2021-07-01T00:00:00"/>
    <d v="2022-06-30T00:00:00"/>
    <d v="2021-07-01T00:00:00"/>
    <d v="2021-07-01T00:00:00"/>
    <x v="618"/>
    <x v="11"/>
    <n v="0.4"/>
    <n v="0.4"/>
    <n v="0.4"/>
    <n v="0.4"/>
    <n v="0.4"/>
    <n v="0.4"/>
    <n v="0.4"/>
    <n v="0.4"/>
    <n v="0.4"/>
    <n v="0.4"/>
    <n v="0.4"/>
    <n v="0.4"/>
    <n v="0.4"/>
    <n v="0.4"/>
    <n v="0.4"/>
    <n v="0.4"/>
    <n v="0.4"/>
    <n v="0.4"/>
    <n v="0.4"/>
    <n v="0.4"/>
    <n v="0.4"/>
    <n v="0.4"/>
    <n v="0"/>
    <n v="0"/>
    <s v="-"/>
    <x v="2"/>
    <s v="LS1BS"/>
    <s v="IMMCB"/>
    <x v="11"/>
    <s v="Heidi Wagner"/>
    <m/>
    <m/>
    <m/>
    <m/>
    <m/>
    <m/>
    <m/>
    <m/>
    <m/>
    <m/>
    <m/>
    <m/>
    <m/>
    <m/>
    <m/>
    <m/>
    <m/>
    <m/>
    <m/>
    <m/>
    <m/>
    <m/>
    <m/>
    <m/>
    <m/>
    <m/>
    <m/>
    <m/>
    <m/>
    <m/>
    <m/>
    <m/>
    <m/>
    <m/>
    <m/>
    <m/>
  </r>
  <r>
    <n v="31"/>
    <x v="10"/>
    <x v="1"/>
    <s v="# 044"/>
    <x v="50"/>
    <s v="Anthony Magliaro"/>
    <s v="Celia Maddox"/>
    <d v="2021-07-01T00:00:00"/>
    <d v="2022-06-30T00:00:00"/>
    <d v="2021-07-01T00:00:00"/>
    <d v="2021-07-01T00:00:00"/>
    <x v="619"/>
    <x v="11"/>
    <n v="0.4"/>
    <n v="0.4"/>
    <n v="0.4"/>
    <n v="0.4"/>
    <n v="0.4"/>
    <n v="0.4"/>
    <n v="0.4"/>
    <n v="0.4"/>
    <n v="0.4"/>
    <n v="0.4"/>
    <n v="0.4"/>
    <n v="0.4"/>
    <n v="0.4"/>
    <n v="0.4"/>
    <n v="0.4"/>
    <n v="0.4"/>
    <n v="0.4"/>
    <n v="0.4"/>
    <n v="0.4"/>
    <n v="0.4"/>
    <n v="0.4"/>
    <n v="0.4"/>
    <n v="0"/>
    <n v="0"/>
    <s v="-"/>
    <x v="2"/>
    <s v="LS1BS"/>
    <s v="IMMCB"/>
    <x v="11"/>
    <s v="Heidi Wagner"/>
    <m/>
    <m/>
    <m/>
    <m/>
    <m/>
    <m/>
    <m/>
    <m/>
    <m/>
    <m/>
    <m/>
    <m/>
    <m/>
    <m/>
    <m/>
    <m/>
    <m/>
    <m/>
    <m/>
    <m/>
    <m/>
    <m/>
    <m/>
    <m/>
    <m/>
    <m/>
    <m/>
    <m/>
    <m/>
    <m/>
    <m/>
    <m/>
    <m/>
    <m/>
    <m/>
    <m/>
  </r>
  <r>
    <n v="29"/>
    <x v="10"/>
    <x v="0"/>
    <s v="# 045"/>
    <x v="51"/>
    <s v="Anthony Magliaro"/>
    <s v="Celia Maddox"/>
    <m/>
    <m/>
    <m/>
    <m/>
    <x v="0"/>
    <x v="0"/>
    <m/>
    <m/>
    <m/>
    <m/>
    <m/>
    <m/>
    <m/>
    <m/>
    <m/>
    <m/>
    <m/>
    <m/>
    <m/>
    <m/>
    <m/>
    <m/>
    <m/>
    <m/>
    <m/>
    <m/>
    <m/>
    <n v="0"/>
    <m/>
    <m/>
    <m/>
    <x v="0"/>
    <m/>
    <m/>
    <x v="0"/>
    <m/>
    <m/>
    <s v="Need to include Gael subsidy"/>
    <m/>
    <n v="13"/>
    <n v="0.59"/>
    <n v="60"/>
    <s v="No"/>
    <m/>
    <n v="1147"/>
    <n v="1147"/>
    <n v="0.40489999999999998"/>
    <n v="0"/>
    <s v="Low"/>
    <n v="0"/>
    <s v="No"/>
    <s v="Decrease"/>
    <s v="Below 5% increase"/>
    <s v="Flat"/>
    <s v="0% and 52% for one item"/>
    <s v="Surplus"/>
    <s v="A large majority of the facility's billings are for the basic service of DNA sequencing, and this rate is staying flat for FY22. A different service that is at a much lower volume, the QX200ddPCR service, requires lengthy review and analysis because of the highly technical aspect of the service. The extra time results in a higher service rate."/>
    <s v="decrease"/>
    <s v="no change"/>
    <n v="-60"/>
    <n v="6"/>
    <s v="N/A"/>
    <m/>
    <s v="Heidi Wagner / Celia Maddox / Hitomi Asahara / Joe Magliaro"/>
    <s v="5/27 - 10:00 - 10:30 am"/>
    <s v="COVID caused significant drop in activity but also had retirement so balanced out. Strengths are growing life sciences.  Weakness is increasing salaries. Opportunities are funding.  Threats are shutdowns and potential deteriorating funding. Broadly speaking pretty steady."/>
    <s v="Have not heard about RIC, do not submit business contracts for external customers."/>
    <m/>
    <m/>
    <m/>
    <m/>
    <m/>
  </r>
  <r>
    <n v="29"/>
    <x v="10"/>
    <x v="1"/>
    <s v="# 045"/>
    <x v="51"/>
    <s v="Anthony Magliaro"/>
    <s v="Celia Maddox"/>
    <d v="2021-07-01T00:00:00"/>
    <d v="2022-06-30T00:00:00"/>
    <d v="2021-07-01T00:00:00"/>
    <d v="2021-07-01T00:00:00"/>
    <x v="620"/>
    <x v="59"/>
    <n v="3.8"/>
    <n v="3.6"/>
    <n v="3.6"/>
    <n v="3.3"/>
    <n v="3.3"/>
    <n v="3.3"/>
    <n v="3.3"/>
    <n v="3.37"/>
    <n v="3.43"/>
    <n v="3.6"/>
    <n v="3.6"/>
    <n v="3.6"/>
    <n v="3.7"/>
    <n v="3.6"/>
    <n v="3.6"/>
    <n v="3.6"/>
    <n v="3.67"/>
    <n v="3.6"/>
    <n v="3.6"/>
    <n v="3.6"/>
    <n v="3.67"/>
    <n v="3.6"/>
    <n v="0"/>
    <n v="0"/>
    <s v="-"/>
    <x v="2"/>
    <s v="LS1BS"/>
    <s v="IMMCB"/>
    <x v="11"/>
    <s v="Heidi Wagner"/>
    <m/>
    <m/>
    <m/>
    <m/>
    <m/>
    <m/>
    <m/>
    <m/>
    <m/>
    <m/>
    <m/>
    <m/>
    <m/>
    <m/>
    <m/>
    <m/>
    <m/>
    <m/>
    <m/>
    <m/>
    <m/>
    <m/>
    <m/>
    <m/>
    <m/>
    <m/>
    <m/>
    <m/>
    <m/>
    <m/>
    <m/>
    <m/>
    <m/>
    <m/>
    <m/>
    <m/>
  </r>
  <r>
    <n v="29"/>
    <x v="10"/>
    <x v="1"/>
    <s v="# 045"/>
    <x v="51"/>
    <s v="Anthony Magliaro"/>
    <s v="Celia Maddox"/>
    <d v="2021-07-01T00:00:00"/>
    <d v="2022-06-30T00:00:00"/>
    <d v="2021-07-01T00:00:00"/>
    <d v="2021-07-01T00:00:00"/>
    <x v="621"/>
    <x v="60"/>
    <n v="1.4"/>
    <n v="1"/>
    <n v="1"/>
    <n v="1"/>
    <n v="1"/>
    <n v="1"/>
    <n v="1"/>
    <n v="1.02"/>
    <n v="1.04"/>
    <n v="1"/>
    <n v="1"/>
    <n v="1"/>
    <n v="1"/>
    <n v="1"/>
    <n v="1"/>
    <n v="1"/>
    <n v="1"/>
    <n v="1"/>
    <n v="1"/>
    <n v="1"/>
    <n v="1"/>
    <n v="1"/>
    <n v="0"/>
    <n v="0"/>
    <s v="-"/>
    <x v="2"/>
    <s v="LS1BS"/>
    <s v="IMMCB"/>
    <x v="11"/>
    <s v="Heidi Wagner"/>
    <m/>
    <m/>
    <m/>
    <m/>
    <m/>
    <m/>
    <m/>
    <m/>
    <m/>
    <m/>
    <m/>
    <m/>
    <m/>
    <m/>
    <m/>
    <m/>
    <m/>
    <m/>
    <m/>
    <m/>
    <m/>
    <m/>
    <m/>
    <m/>
    <m/>
    <m/>
    <m/>
    <m/>
    <m/>
    <m/>
    <m/>
    <m/>
    <m/>
    <m/>
    <m/>
    <m/>
  </r>
  <r>
    <n v="29"/>
    <x v="10"/>
    <x v="1"/>
    <s v="# 045"/>
    <x v="51"/>
    <s v="Anthony Magliaro"/>
    <s v="Celia Maddox"/>
    <d v="2021-07-01T00:00:00"/>
    <d v="2022-06-30T00:00:00"/>
    <d v="2021-07-01T00:00:00"/>
    <d v="2021-07-01T00:00:00"/>
    <x v="622"/>
    <x v="61"/>
    <n v="62"/>
    <n v="66"/>
    <n v="66"/>
    <n v="60"/>
    <n v="60"/>
    <n v="60"/>
    <n v="40"/>
    <n v="40.799999999999997"/>
    <n v="41.62"/>
    <n v="66"/>
    <n v="60"/>
    <n v="60"/>
    <n v="60"/>
    <n v="60"/>
    <n v="60"/>
    <n v="60"/>
    <n v="60"/>
    <n v="60"/>
    <n v="60"/>
    <n v="60"/>
    <n v="60"/>
    <n v="60"/>
    <n v="0"/>
    <n v="0"/>
    <s v="-"/>
    <x v="2"/>
    <s v="LS1BS"/>
    <s v="IMMCB"/>
    <x v="11"/>
    <s v="Heidi Wagner"/>
    <m/>
    <m/>
    <m/>
    <m/>
    <m/>
    <m/>
    <m/>
    <m/>
    <m/>
    <m/>
    <m/>
    <m/>
    <m/>
    <m/>
    <m/>
    <m/>
    <m/>
    <m/>
    <m/>
    <m/>
    <m/>
    <m/>
    <m/>
    <m/>
    <m/>
    <m/>
    <m/>
    <m/>
    <m/>
    <m/>
    <m/>
    <m/>
    <m/>
    <m/>
    <m/>
    <m/>
  </r>
  <r>
    <n v="29"/>
    <x v="10"/>
    <x v="1"/>
    <s v="# 045"/>
    <x v="51"/>
    <s v="Anthony Magliaro"/>
    <s v="Celia Maddox"/>
    <d v="2021-07-01T00:00:00"/>
    <d v="2022-06-30T00:00:00"/>
    <d v="2021-07-01T00:00:00"/>
    <d v="2021-07-01T00:00:00"/>
    <x v="623"/>
    <x v="11"/>
    <n v="14"/>
    <n v="16"/>
    <n v="16"/>
    <n v="9"/>
    <n v="9"/>
    <n v="9"/>
    <n v="9"/>
    <n v="9.18"/>
    <n v="9.36"/>
    <n v="16"/>
    <n v="10"/>
    <n v="10"/>
    <n v="10"/>
    <n v="10"/>
    <n v="10"/>
    <n v="10"/>
    <n v="10"/>
    <n v="10"/>
    <n v="10"/>
    <n v="10"/>
    <n v="10"/>
    <n v="10"/>
    <n v="0"/>
    <n v="0"/>
    <s v="-"/>
    <x v="2"/>
    <s v="LS1BS"/>
    <s v="IMMCB"/>
    <x v="11"/>
    <s v="Heidi Wagner"/>
    <m/>
    <m/>
    <m/>
    <m/>
    <m/>
    <m/>
    <m/>
    <m/>
    <m/>
    <m/>
    <m/>
    <m/>
    <m/>
    <m/>
    <m/>
    <m/>
    <m/>
    <m/>
    <m/>
    <m/>
    <m/>
    <m/>
    <m/>
    <m/>
    <m/>
    <m/>
    <m/>
    <m/>
    <m/>
    <m/>
    <m/>
    <m/>
    <m/>
    <m/>
    <m/>
    <m/>
  </r>
  <r>
    <n v="29"/>
    <x v="10"/>
    <x v="1"/>
    <s v="# 045"/>
    <x v="51"/>
    <s v="Anthony Magliaro"/>
    <s v="Celia Maddox"/>
    <d v="2021-07-01T00:00:00"/>
    <d v="2022-06-30T00:00:00"/>
    <d v="2021-07-01T00:00:00"/>
    <d v="2021-07-01T00:00:00"/>
    <x v="624"/>
    <x v="11"/>
    <s v="NEW SERVICE"/>
    <n v="60"/>
    <n v="60"/>
    <n v="60"/>
    <n v="60"/>
    <n v="60"/>
    <n v="60"/>
    <n v="61.2"/>
    <n v="62.42"/>
    <n v="60"/>
    <n v="60"/>
    <n v="60"/>
    <n v="60"/>
    <n v="60"/>
    <n v="60"/>
    <n v="60"/>
    <n v="60"/>
    <n v="60"/>
    <n v="60"/>
    <n v="60"/>
    <n v="60"/>
    <n v="60"/>
    <n v="0"/>
    <n v="0"/>
    <s v="-"/>
    <x v="2"/>
    <s v="LS1BS"/>
    <s v="IMMCB"/>
    <x v="11"/>
    <s v="Heidi Wagner"/>
    <m/>
    <m/>
    <m/>
    <m/>
    <m/>
    <m/>
    <m/>
    <m/>
    <m/>
    <m/>
    <m/>
    <m/>
    <m/>
    <m/>
    <m/>
    <m/>
    <m/>
    <m/>
    <m/>
    <m/>
    <m/>
    <m/>
    <m/>
    <m/>
    <m/>
    <m/>
    <m/>
    <m/>
    <m/>
    <m/>
    <m/>
    <m/>
    <m/>
    <m/>
    <m/>
    <m/>
  </r>
  <r>
    <n v="29"/>
    <x v="10"/>
    <x v="1"/>
    <s v="# 045"/>
    <x v="51"/>
    <s v="Anthony Magliaro"/>
    <s v="Celia Maddox"/>
    <d v="2021-07-01T00:00:00"/>
    <d v="2022-06-30T00:00:00"/>
    <d v="2021-07-01T00:00:00"/>
    <d v="2021-07-01T00:00:00"/>
    <x v="625"/>
    <x v="11"/>
    <s v="NEW SERVICE"/>
    <n v="0.1"/>
    <n v="0.1"/>
    <n v="0.5"/>
    <n v="0.5"/>
    <n v="0.5"/>
    <n v="0.5"/>
    <n v="0.51"/>
    <n v="0.52"/>
    <n v="0.1"/>
    <n v="0.5"/>
    <n v="1"/>
    <n v="1"/>
    <n v="0.5"/>
    <n v="1"/>
    <n v="1"/>
    <n v="1.5"/>
    <n v="1"/>
    <n v="1"/>
    <n v="1"/>
    <n v="1.5"/>
    <n v="1"/>
    <n v="0"/>
    <n v="0"/>
    <s v="-"/>
    <x v="2"/>
    <s v="LS1BS"/>
    <s v="IMMCB"/>
    <x v="11"/>
    <s v="Heidi Wagner"/>
    <m/>
    <m/>
    <m/>
    <m/>
    <m/>
    <m/>
    <m/>
    <m/>
    <m/>
    <m/>
    <m/>
    <m/>
    <m/>
    <m/>
    <m/>
    <m/>
    <m/>
    <m/>
    <m/>
    <m/>
    <m/>
    <m/>
    <m/>
    <m/>
    <m/>
    <m/>
    <m/>
    <m/>
    <m/>
    <m/>
    <m/>
    <m/>
    <m/>
    <m/>
    <m/>
    <m/>
  </r>
  <r>
    <n v="29"/>
    <x v="10"/>
    <x v="1"/>
    <s v="# 045"/>
    <x v="51"/>
    <s v="Anthony Magliaro"/>
    <s v="Celia Maddox"/>
    <d v="2021-07-01T00:00:00"/>
    <d v="2022-06-30T00:00:00"/>
    <d v="2021-07-01T00:00:00"/>
    <d v="2021-07-01T00:00:00"/>
    <x v="626"/>
    <x v="11"/>
    <m/>
    <m/>
    <m/>
    <m/>
    <m/>
    <m/>
    <m/>
    <m/>
    <m/>
    <m/>
    <n v="2"/>
    <n v="2"/>
    <n v="2"/>
    <n v="2"/>
    <n v="2"/>
    <n v="2"/>
    <n v="2"/>
    <n v="2"/>
    <n v="2"/>
    <n v="2"/>
    <n v="2"/>
    <n v="2"/>
    <n v="0"/>
    <n v="0"/>
    <s v="-"/>
    <x v="2"/>
    <s v="LS1BS"/>
    <s v="IMMCB"/>
    <x v="11"/>
    <s v="Heidi Wagner"/>
    <m/>
    <m/>
    <m/>
    <m/>
    <m/>
    <m/>
    <m/>
    <m/>
    <m/>
    <m/>
    <m/>
    <m/>
    <m/>
    <m/>
    <m/>
    <m/>
    <m/>
    <m/>
    <m/>
    <m/>
    <m/>
    <m/>
    <m/>
    <m/>
    <m/>
    <m/>
    <m/>
    <m/>
    <m/>
    <m/>
    <m/>
    <m/>
    <m/>
    <m/>
    <m/>
    <m/>
  </r>
  <r>
    <n v="29"/>
    <x v="10"/>
    <x v="1"/>
    <s v="# 045"/>
    <x v="51"/>
    <s v="Anthony Magliaro"/>
    <s v="Celia Maddox"/>
    <d v="2021-07-01T00:00:00"/>
    <d v="2022-06-30T00:00:00"/>
    <d v="2021-07-01T00:00:00"/>
    <d v="2021-07-01T00:00:00"/>
    <x v="627"/>
    <x v="11"/>
    <s v="NEW SERVICE"/>
    <n v="1.5"/>
    <n v="1.5"/>
    <n v="1.5"/>
    <n v="1.5"/>
    <n v="1.5"/>
    <n v="1.5"/>
    <n v="1.53"/>
    <n v="1.56"/>
    <n v="1.5"/>
    <n v="2"/>
    <n v="2"/>
    <n v="2"/>
    <n v="2"/>
    <n v="2"/>
    <n v="2"/>
    <n v="2"/>
    <n v="2"/>
    <n v="2"/>
    <n v="2"/>
    <n v="2"/>
    <n v="2"/>
    <n v="0"/>
    <n v="0"/>
    <s v="-"/>
    <x v="2"/>
    <s v="LS1BS"/>
    <s v="IMMCB"/>
    <x v="11"/>
    <s v="Heidi Wagner"/>
    <m/>
    <m/>
    <m/>
    <m/>
    <m/>
    <m/>
    <m/>
    <m/>
    <m/>
    <m/>
    <m/>
    <m/>
    <m/>
    <m/>
    <m/>
    <m/>
    <m/>
    <m/>
    <m/>
    <m/>
    <m/>
    <m/>
    <m/>
    <m/>
    <m/>
    <m/>
    <m/>
    <m/>
    <m/>
    <m/>
    <m/>
    <m/>
    <m/>
    <m/>
    <m/>
    <m/>
  </r>
  <r>
    <n v="29"/>
    <x v="10"/>
    <x v="1"/>
    <s v="# 045"/>
    <x v="51"/>
    <s v="Anthony Magliaro"/>
    <s v="Celia Maddox"/>
    <d v="2021-07-01T00:00:00"/>
    <d v="2022-06-30T00:00:00"/>
    <d v="2021-07-01T00:00:00"/>
    <d v="2021-07-01T00:00:00"/>
    <x v="628"/>
    <x v="11"/>
    <s v="NEW SERVICE"/>
    <n v="33"/>
    <n v="33"/>
    <n v="33"/>
    <n v="33"/>
    <n v="33"/>
    <n v="20"/>
    <n v="20.399999999999999"/>
    <n v="20.81"/>
    <n v="33"/>
    <n v="33"/>
    <n v="33"/>
    <n v="33"/>
    <n v="33"/>
    <n v="33"/>
    <n v="33"/>
    <n v="33"/>
    <n v="33"/>
    <n v="50"/>
    <n v="50"/>
    <n v="50"/>
    <n v="50"/>
    <n v="0.51515151515151514"/>
    <n v="17"/>
    <s v="-"/>
    <x v="7"/>
    <s v="LS1BS"/>
    <s v="IMMCB"/>
    <x v="11"/>
    <s v="Heidi Wagner"/>
    <m/>
    <m/>
    <m/>
    <m/>
    <m/>
    <m/>
    <m/>
    <m/>
    <m/>
    <m/>
    <m/>
    <m/>
    <m/>
    <m/>
    <m/>
    <m/>
    <m/>
    <m/>
    <m/>
    <m/>
    <m/>
    <m/>
    <m/>
    <m/>
    <m/>
    <m/>
    <m/>
    <m/>
    <m/>
    <m/>
    <m/>
    <m/>
    <m/>
    <m/>
    <m/>
    <m/>
  </r>
  <r>
    <n v="29"/>
    <x v="10"/>
    <x v="1"/>
    <s v="# 045"/>
    <x v="51"/>
    <s v="Anthony Magliaro"/>
    <s v="Celia Maddox"/>
    <d v="2021-07-01T00:00:00"/>
    <d v="2022-06-30T00:00:00"/>
    <d v="2021-07-01T00:00:00"/>
    <d v="2021-07-01T00:00:00"/>
    <x v="629"/>
    <x v="11"/>
    <s v="NEW SERVICE"/>
    <n v="80"/>
    <n v="80"/>
    <n v="82"/>
    <n v="82"/>
    <n v="82"/>
    <n v="82"/>
    <n v="83.64"/>
    <n v="85.31"/>
    <n v="80"/>
    <n v="100"/>
    <n v="100"/>
    <n v="100"/>
    <n v="100"/>
    <n v="100"/>
    <n v="100"/>
    <n v="100"/>
    <n v="100"/>
    <n v="100"/>
    <n v="100"/>
    <n v="100"/>
    <n v="100"/>
    <n v="0"/>
    <n v="0"/>
    <s v="-"/>
    <x v="2"/>
    <s v="LS1BS"/>
    <s v="IMMCB"/>
    <x v="11"/>
    <s v="Heidi Wagner"/>
    <m/>
    <m/>
    <m/>
    <m/>
    <m/>
    <m/>
    <m/>
    <m/>
    <m/>
    <m/>
    <m/>
    <m/>
    <m/>
    <m/>
    <m/>
    <m/>
    <m/>
    <m/>
    <m/>
    <m/>
    <m/>
    <m/>
    <m/>
    <m/>
    <m/>
    <m/>
    <m/>
    <m/>
    <m/>
    <m/>
    <m/>
    <m/>
    <m/>
    <m/>
    <m/>
    <m/>
  </r>
  <r>
    <n v="29"/>
    <x v="10"/>
    <x v="1"/>
    <s v="# 045"/>
    <x v="51"/>
    <s v="Anthony Magliaro"/>
    <s v="Celia Maddox"/>
    <d v="2021-07-01T00:00:00"/>
    <d v="2022-06-30T00:00:00"/>
    <d v="2021-07-01T00:00:00"/>
    <d v="2021-07-01T00:00:00"/>
    <x v="630"/>
    <x v="1"/>
    <m/>
    <m/>
    <s v="N/A"/>
    <n v="50"/>
    <n v="50"/>
    <n v="50"/>
    <n v="50"/>
    <n v="51"/>
    <n v="52.02"/>
    <n v="0"/>
    <n v="50"/>
    <n v="50"/>
    <n v="50"/>
    <n v="50"/>
    <n v="50"/>
    <n v="50"/>
    <n v="50"/>
    <n v="50"/>
    <n v="50"/>
    <n v="50"/>
    <n v="50"/>
    <n v="50"/>
    <n v="0"/>
    <n v="0"/>
    <s v="-"/>
    <x v="2"/>
    <s v="LS1BS"/>
    <s v="IMMCB"/>
    <x v="11"/>
    <s v="Heidi Wagner"/>
    <m/>
    <m/>
    <m/>
    <m/>
    <m/>
    <m/>
    <m/>
    <m/>
    <m/>
    <m/>
    <m/>
    <m/>
    <m/>
    <m/>
    <m/>
    <m/>
    <m/>
    <m/>
    <m/>
    <m/>
    <m/>
    <m/>
    <m/>
    <m/>
    <m/>
    <m/>
    <m/>
    <m/>
    <m/>
    <m/>
    <m/>
    <m/>
    <m/>
    <m/>
    <m/>
    <m/>
  </r>
  <r>
    <n v="29"/>
    <x v="10"/>
    <x v="1"/>
    <s v="# 045"/>
    <x v="51"/>
    <s v="Anthony Magliaro"/>
    <s v="Celia Maddox"/>
    <d v="2021-07-01T00:00:00"/>
    <d v="2022-06-30T00:00:00"/>
    <d v="2021-07-01T00:00:00"/>
    <d v="2021-07-01T00:00:00"/>
    <x v="631"/>
    <x v="62"/>
    <s v="NEW SERVICE"/>
    <n v="80"/>
    <s v="N/A"/>
    <s v="N/A"/>
    <s v="N/A"/>
    <s v="N/A"/>
    <n v="200"/>
    <n v="204"/>
    <n v="208.08"/>
    <n v="80"/>
    <n v="200"/>
    <n v="200"/>
    <n v="200"/>
    <n v="200"/>
    <n v="200"/>
    <n v="200"/>
    <n v="200"/>
    <n v="200"/>
    <n v="200"/>
    <n v="200"/>
    <n v="200"/>
    <n v="200"/>
    <n v="0"/>
    <n v="0"/>
    <s v="-"/>
    <x v="2"/>
    <s v="LS1BS"/>
    <s v="IMMCB"/>
    <x v="11"/>
    <s v="Heidi Wagner"/>
    <m/>
    <m/>
    <m/>
    <m/>
    <m/>
    <m/>
    <m/>
    <m/>
    <m/>
    <m/>
    <m/>
    <m/>
    <m/>
    <m/>
    <m/>
    <m/>
    <m/>
    <m/>
    <m/>
    <m/>
    <m/>
    <m/>
    <m/>
    <m/>
    <m/>
    <m/>
    <m/>
    <m/>
    <m/>
    <m/>
    <m/>
    <m/>
    <m/>
    <m/>
    <m/>
    <m/>
  </r>
  <r>
    <n v="29"/>
    <x v="10"/>
    <x v="1"/>
    <s v="# 045"/>
    <x v="51"/>
    <s v="Anthony Magliaro"/>
    <s v="Celia Maddox"/>
    <d v="2021-07-01T00:00:00"/>
    <d v="2022-06-30T00:00:00"/>
    <d v="2021-07-01T00:00:00"/>
    <d v="2021-07-01T00:00:00"/>
    <x v="632"/>
    <x v="62"/>
    <s v="NEW SERVICE"/>
    <n v="80"/>
    <s v="N/A"/>
    <s v="N/A"/>
    <s v="N/A"/>
    <s v="N/A"/>
    <n v="166.5"/>
    <n v="169.83"/>
    <n v="173.23"/>
    <n v="80"/>
    <n v="166.5"/>
    <n v="166.5"/>
    <n v="166.5"/>
    <n v="166.5"/>
    <n v="166.5"/>
    <n v="166.5"/>
    <n v="166.5"/>
    <n v="166.5"/>
    <n v="166.5"/>
    <n v="166.5"/>
    <n v="166.5"/>
    <n v="166.5"/>
    <n v="0"/>
    <n v="0"/>
    <s v="-"/>
    <x v="2"/>
    <s v="LS1BS"/>
    <s v="IMMCB"/>
    <x v="11"/>
    <s v="Heidi Wagner"/>
    <m/>
    <m/>
    <m/>
    <m/>
    <m/>
    <m/>
    <m/>
    <m/>
    <m/>
    <m/>
    <m/>
    <m/>
    <m/>
    <m/>
    <m/>
    <m/>
    <m/>
    <m/>
    <m/>
    <m/>
    <m/>
    <m/>
    <m/>
    <m/>
    <m/>
    <m/>
    <m/>
    <m/>
    <m/>
    <m/>
    <m/>
    <m/>
    <m/>
    <m/>
    <m/>
    <m/>
  </r>
  <r>
    <n v="35"/>
    <x v="10"/>
    <x v="0"/>
    <s v="# 046"/>
    <x v="52"/>
    <s v="Heidi Wagner"/>
    <s v="Judith Yee"/>
    <m/>
    <m/>
    <m/>
    <m/>
    <x v="0"/>
    <x v="0"/>
    <m/>
    <m/>
    <m/>
    <m/>
    <m/>
    <m/>
    <m/>
    <m/>
    <m/>
    <m/>
    <m/>
    <m/>
    <m/>
    <m/>
    <m/>
    <m/>
    <m/>
    <m/>
    <m/>
    <m/>
    <m/>
    <n v="0"/>
    <m/>
    <m/>
    <m/>
    <x v="0"/>
    <m/>
    <m/>
    <x v="0"/>
    <m/>
    <m/>
    <s v="Unsubsidized rate calculation seems incorrect"/>
    <m/>
    <n v="33"/>
    <n v="1"/>
    <n v="10"/>
    <s v="N/A"/>
    <m/>
    <n v="1007.8039999999999"/>
    <n v="657.80399999999986"/>
    <n v="0.1"/>
    <n v="350"/>
    <s v="High"/>
    <n v="35"/>
    <s v="Yes"/>
    <s v="Increase"/>
    <s v="Above 5% increase"/>
    <s v="Decrease"/>
    <s v="-25% to 18%"/>
    <s v="Balanced"/>
    <s v="The facility has lost over $10,000 in revenue due to the cancellation of classes this year. Prior to Covid, the facility was in a positive cash flow position and with the return of students in Sept we anticipate a return to normal operations. Covering the deficit with surcharge funds will be determined near the end of the year."/>
    <s v="decrease"/>
    <s v="no change"/>
    <n v="-82"/>
    <n v="0"/>
    <s v="N/A"/>
    <m/>
    <s v="Judith Yee,  Heidi Wagner"/>
    <s v="5/10 - 11:30 - 12:00 pm"/>
    <s v="COVID restrictions have seriously impacted the facility.  More reduction this FY along with last FY. Flow is doing better but others are challenged with social distancing and limited staffing.  Can't increase rates too much which would decrease usage. Strong usage from MCB Chemistry. Opportunities to minimize repair/maint costs and streamline staffing.  Invested Allison patent $ in endowment - payout is $70K annually.  Will internally subsidize to stay within tolerance."/>
    <m/>
    <m/>
    <m/>
    <m/>
    <m/>
    <m/>
  </r>
  <r>
    <n v="35"/>
    <x v="10"/>
    <x v="1"/>
    <s v="# 046"/>
    <x v="52"/>
    <s v="Heidi Wagner"/>
    <s v="Judith Yee"/>
    <d v="2021-07-01T00:00:00"/>
    <d v="2022-06-30T00:00:00"/>
    <d v="2021-07-01T00:00:00"/>
    <d v="2021-07-01T00:00:00"/>
    <x v="633"/>
    <x v="1"/>
    <n v="65"/>
    <n v="75"/>
    <n v="75"/>
    <n v="75"/>
    <n v="75"/>
    <n v="75"/>
    <n v="75"/>
    <n v="75"/>
    <n v="75"/>
    <n v="75"/>
    <n v="75"/>
    <n v="75"/>
    <n v="75"/>
    <n v="75"/>
    <n v="85"/>
    <n v="85"/>
    <n v="85"/>
    <n v="85"/>
    <n v="85"/>
    <n v="85"/>
    <n v="85"/>
    <n v="85"/>
    <n v="0"/>
    <n v="0"/>
    <s v="-"/>
    <x v="2"/>
    <s v="LS1BS"/>
    <s v="NKCRL"/>
    <x v="11"/>
    <s v="Heidi Wagner"/>
    <m/>
    <m/>
    <m/>
    <m/>
    <m/>
    <m/>
    <m/>
    <m/>
    <m/>
    <m/>
    <m/>
    <m/>
    <m/>
    <m/>
    <m/>
    <m/>
    <m/>
    <m/>
    <m/>
    <m/>
    <m/>
    <m/>
    <m/>
    <m/>
    <m/>
    <m/>
    <m/>
    <m/>
    <m/>
    <m/>
    <m/>
    <m/>
    <m/>
    <m/>
    <m/>
    <m/>
  </r>
  <r>
    <n v="35"/>
    <x v="10"/>
    <x v="1"/>
    <s v="# 046"/>
    <x v="52"/>
    <s v="Heidi Wagner"/>
    <s v="Judith Yee"/>
    <d v="2021-07-01T00:00:00"/>
    <d v="2022-06-30T00:00:00"/>
    <d v="2021-07-01T00:00:00"/>
    <d v="2021-07-01T00:00:00"/>
    <x v="634"/>
    <x v="1"/>
    <n v="35"/>
    <n v="40"/>
    <n v="40"/>
    <n v="40"/>
    <n v="40"/>
    <n v="40"/>
    <n v="40"/>
    <n v="40"/>
    <n v="40"/>
    <n v="40"/>
    <n v="40"/>
    <n v="40"/>
    <n v="40"/>
    <n v="40"/>
    <n v="40"/>
    <n v="40"/>
    <n v="40"/>
    <n v="40"/>
    <n v="40"/>
    <n v="40"/>
    <n v="40"/>
    <n v="40"/>
    <n v="0"/>
    <n v="0"/>
    <s v="-"/>
    <x v="2"/>
    <s v="LS1BS"/>
    <s v="NKCRL"/>
    <x v="11"/>
    <s v="Heidi Wagner"/>
    <m/>
    <m/>
    <m/>
    <m/>
    <m/>
    <m/>
    <m/>
    <m/>
    <m/>
    <m/>
    <m/>
    <m/>
    <m/>
    <m/>
    <m/>
    <m/>
    <m/>
    <m/>
    <m/>
    <m/>
    <m/>
    <m/>
    <m/>
    <m/>
    <m/>
    <m/>
    <m/>
    <m/>
    <m/>
    <m/>
    <m/>
    <m/>
    <m/>
    <m/>
    <m/>
    <m/>
  </r>
  <r>
    <n v="35"/>
    <x v="10"/>
    <x v="1"/>
    <s v="# 046"/>
    <x v="52"/>
    <s v="Heidi Wagner"/>
    <s v="Judith Yee"/>
    <d v="2021-07-01T00:00:00"/>
    <d v="2022-06-30T00:00:00"/>
    <d v="2021-07-01T00:00:00"/>
    <d v="2021-07-01T00:00:00"/>
    <x v="635"/>
    <x v="1"/>
    <n v="65"/>
    <n v="75"/>
    <n v="75"/>
    <n v="75"/>
    <n v="75"/>
    <n v="75"/>
    <n v="75"/>
    <n v="75"/>
    <n v="75"/>
    <n v="75"/>
    <n v="75"/>
    <n v="75"/>
    <n v="75"/>
    <n v="75"/>
    <n v="85"/>
    <n v="85"/>
    <n v="85"/>
    <n v="85"/>
    <n v="85"/>
    <n v="85"/>
    <n v="85"/>
    <n v="85"/>
    <n v="0"/>
    <n v="0"/>
    <s v="-"/>
    <x v="2"/>
    <s v="LS1BS"/>
    <s v="NKCRL"/>
    <x v="11"/>
    <s v="Heidi Wagner"/>
    <m/>
    <m/>
    <m/>
    <m/>
    <m/>
    <m/>
    <m/>
    <m/>
    <m/>
    <m/>
    <m/>
    <m/>
    <m/>
    <m/>
    <m/>
    <m/>
    <m/>
    <m/>
    <m/>
    <m/>
    <m/>
    <m/>
    <m/>
    <m/>
    <m/>
    <m/>
    <m/>
    <m/>
    <m/>
    <m/>
    <m/>
    <m/>
    <m/>
    <m/>
    <m/>
    <m/>
  </r>
  <r>
    <n v="35"/>
    <x v="10"/>
    <x v="1"/>
    <s v="# 046"/>
    <x v="52"/>
    <s v="Heidi Wagner"/>
    <s v="Judith Yee"/>
    <d v="2021-07-01T00:00:00"/>
    <d v="2022-06-30T00:00:00"/>
    <d v="2021-07-01T00:00:00"/>
    <d v="2021-07-01T00:00:00"/>
    <x v="636"/>
    <x v="1"/>
    <m/>
    <m/>
    <m/>
    <m/>
    <m/>
    <s v="N/A"/>
    <m/>
    <m/>
    <m/>
    <s v="N/A"/>
    <s v="N/A"/>
    <s v="N/A"/>
    <s v="N/A"/>
    <n v="0"/>
    <n v="65"/>
    <n v="65"/>
    <n v="65"/>
    <n v="65"/>
    <n v="65"/>
    <n v="65"/>
    <n v="65"/>
    <n v="65"/>
    <n v="0"/>
    <n v="0"/>
    <s v="New"/>
    <x v="4"/>
    <s v="LS1BS"/>
    <s v="NKCRL"/>
    <x v="11"/>
    <s v="Heidi Wagner"/>
    <m/>
    <m/>
    <m/>
    <m/>
    <m/>
    <m/>
    <m/>
    <m/>
    <m/>
    <m/>
    <m/>
    <m/>
    <m/>
    <m/>
    <m/>
    <m/>
    <m/>
    <m/>
    <m/>
    <m/>
    <m/>
    <m/>
    <m/>
    <m/>
    <m/>
    <m/>
    <m/>
    <m/>
    <m/>
    <m/>
    <m/>
    <m/>
    <m/>
    <m/>
    <m/>
    <m/>
  </r>
  <r>
    <n v="35"/>
    <x v="10"/>
    <x v="1"/>
    <s v="# 046"/>
    <x v="52"/>
    <s v="Heidi Wagner"/>
    <s v="Judith Yee"/>
    <d v="2021-07-01T00:00:00"/>
    <d v="2022-06-30T00:00:00"/>
    <d v="2021-07-01T00:00:00"/>
    <d v="2021-07-01T00:00:00"/>
    <x v="637"/>
    <x v="1"/>
    <n v="2800"/>
    <n v="2800"/>
    <n v="2800"/>
    <n v="2800"/>
    <n v="2800"/>
    <n v="2800"/>
    <n v="3700"/>
    <n v="3700"/>
    <n v="3700"/>
    <n v="2800"/>
    <n v="3700"/>
    <n v="3700"/>
    <n v="3700"/>
    <n v="3700"/>
    <n v="3700"/>
    <n v="3700"/>
    <n v="3700"/>
    <n v="3700"/>
    <n v="3700"/>
    <n v="3700"/>
    <n v="3700"/>
    <n v="3700"/>
    <n v="0"/>
    <n v="0"/>
    <s v="-"/>
    <x v="2"/>
    <s v="LS1BS"/>
    <s v="NKCRL"/>
    <x v="11"/>
    <s v="Heidi Wagner"/>
    <m/>
    <m/>
    <m/>
    <m/>
    <m/>
    <m/>
    <m/>
    <m/>
    <m/>
    <m/>
    <m/>
    <m/>
    <m/>
    <m/>
    <m/>
    <m/>
    <m/>
    <m/>
    <m/>
    <m/>
    <m/>
    <m/>
    <m/>
    <m/>
    <m/>
    <m/>
    <m/>
    <m/>
    <m/>
    <m/>
    <m/>
    <m/>
    <m/>
    <m/>
    <m/>
    <m/>
  </r>
  <r>
    <n v="35"/>
    <x v="10"/>
    <x v="1"/>
    <s v="# 046"/>
    <x v="52"/>
    <s v="Heidi Wagner"/>
    <s v="Judith Yee"/>
    <d v="2021-07-01T00:00:00"/>
    <d v="2022-06-30T00:00:00"/>
    <d v="2021-07-01T00:00:00"/>
    <d v="2021-07-01T00:00:00"/>
    <x v="638"/>
    <x v="1"/>
    <n v="2800"/>
    <n v="2800"/>
    <n v="2800"/>
    <n v="2800"/>
    <n v="2800"/>
    <n v="2800"/>
    <n v="3700"/>
    <n v="3700"/>
    <n v="3700"/>
    <n v="2800"/>
    <n v="3700"/>
    <n v="3700"/>
    <n v="3700"/>
    <n v="3700"/>
    <n v="3700"/>
    <n v="3700"/>
    <n v="3700"/>
    <n v="3700"/>
    <n v="3700"/>
    <n v="3700"/>
    <n v="3700"/>
    <n v="3700"/>
    <n v="0"/>
    <n v="0"/>
    <s v="-"/>
    <x v="2"/>
    <s v="LS1BS"/>
    <s v="NKCRL"/>
    <x v="11"/>
    <s v="Heidi Wagner"/>
    <m/>
    <m/>
    <m/>
    <m/>
    <m/>
    <m/>
    <m/>
    <m/>
    <m/>
    <m/>
    <m/>
    <m/>
    <m/>
    <m/>
    <m/>
    <m/>
    <m/>
    <m/>
    <m/>
    <m/>
    <m/>
    <m/>
    <m/>
    <m/>
    <m/>
    <m/>
    <m/>
    <m/>
    <m/>
    <m/>
    <m/>
    <m/>
    <m/>
    <m/>
    <m/>
    <m/>
  </r>
  <r>
    <n v="35"/>
    <x v="10"/>
    <x v="1"/>
    <s v="# 046"/>
    <x v="52"/>
    <s v="Heidi Wagner"/>
    <s v="Judith Yee"/>
    <d v="2021-07-01T00:00:00"/>
    <d v="2022-06-30T00:00:00"/>
    <d v="2021-07-01T00:00:00"/>
    <d v="2021-07-01T00:00:00"/>
    <x v="639"/>
    <x v="1"/>
    <n v="400"/>
    <n v="400"/>
    <n v="400"/>
    <n v="400"/>
    <n v="400"/>
    <n v="400"/>
    <n v="400"/>
    <n v="400"/>
    <n v="400"/>
    <n v="400"/>
    <n v="400"/>
    <n v="400"/>
    <n v="400"/>
    <n v="400"/>
    <n v="400"/>
    <n v="400"/>
    <n v="400"/>
    <n v="400"/>
    <n v="400"/>
    <n v="400"/>
    <n v="400"/>
    <n v="400"/>
    <n v="0"/>
    <n v="0"/>
    <s v="-"/>
    <x v="2"/>
    <s v="LS1BS"/>
    <s v="NKCRL"/>
    <x v="11"/>
    <s v="Heidi Wagner"/>
    <m/>
    <m/>
    <m/>
    <m/>
    <m/>
    <m/>
    <m/>
    <m/>
    <m/>
    <m/>
    <m/>
    <m/>
    <m/>
    <m/>
    <m/>
    <m/>
    <m/>
    <m/>
    <m/>
    <m/>
    <m/>
    <m/>
    <m/>
    <m/>
    <m/>
    <m/>
    <m/>
    <m/>
    <m/>
    <m/>
    <m/>
    <m/>
    <m/>
    <m/>
    <m/>
    <m/>
  </r>
  <r>
    <n v="35"/>
    <x v="10"/>
    <x v="1"/>
    <s v="# 046"/>
    <x v="52"/>
    <s v="Heidi Wagner"/>
    <s v="Judith Yee"/>
    <d v="2021-07-01T00:00:00"/>
    <d v="2022-06-30T00:00:00"/>
    <d v="2021-07-01T00:00:00"/>
    <d v="2021-07-01T00:00:00"/>
    <x v="640"/>
    <x v="1"/>
    <n v="3000"/>
    <n v="3000"/>
    <n v="3000"/>
    <n v="3000"/>
    <n v="3000"/>
    <n v="3000"/>
    <n v="3200"/>
    <n v="3200"/>
    <n v="3200"/>
    <n v="3000"/>
    <n v="3200"/>
    <n v="3200"/>
    <n v="3200"/>
    <n v="3200"/>
    <n v="3200"/>
    <n v="3200"/>
    <n v="3200"/>
    <n v="3200"/>
    <n v="3200"/>
    <n v="3200"/>
    <n v="3200"/>
    <n v="3200"/>
    <n v="0"/>
    <n v="0"/>
    <s v="-"/>
    <x v="2"/>
    <s v="LS1BS"/>
    <s v="NKCRL"/>
    <x v="11"/>
    <s v="Heidi Wagner"/>
    <m/>
    <m/>
    <m/>
    <m/>
    <m/>
    <m/>
    <m/>
    <m/>
    <m/>
    <m/>
    <m/>
    <m/>
    <m/>
    <m/>
    <m/>
    <m/>
    <m/>
    <m/>
    <m/>
    <m/>
    <m/>
    <m/>
    <m/>
    <m/>
    <m/>
    <m/>
    <m/>
    <m/>
    <m/>
    <m/>
    <m/>
    <m/>
    <m/>
    <m/>
    <m/>
    <m/>
  </r>
  <r>
    <n v="35"/>
    <x v="10"/>
    <x v="1"/>
    <s v="# 046"/>
    <x v="52"/>
    <s v="Heidi Wagner"/>
    <s v="Judith Yee"/>
    <d v="2021-07-01T00:00:00"/>
    <d v="2022-06-30T00:00:00"/>
    <d v="2021-07-01T00:00:00"/>
    <d v="2021-07-01T00:00:00"/>
    <x v="641"/>
    <x v="1"/>
    <n v="300"/>
    <n v="300"/>
    <n v="300"/>
    <n v="300"/>
    <n v="300"/>
    <n v="300"/>
    <n v="300"/>
    <n v="300"/>
    <n v="300"/>
    <n v="300"/>
    <n v="300"/>
    <n v="300"/>
    <n v="300"/>
    <n v="300"/>
    <n v="300"/>
    <n v="300"/>
    <n v="300"/>
    <n v="300"/>
    <n v="300"/>
    <n v="300"/>
    <n v="300"/>
    <n v="300"/>
    <n v="0"/>
    <n v="0"/>
    <s v="-"/>
    <x v="2"/>
    <s v="LS1BS"/>
    <s v="NKCRL"/>
    <x v="11"/>
    <s v="Heidi Wagner"/>
    <m/>
    <m/>
    <m/>
    <m/>
    <m/>
    <m/>
    <m/>
    <m/>
    <m/>
    <m/>
    <m/>
    <m/>
    <m/>
    <m/>
    <m/>
    <m/>
    <m/>
    <m/>
    <m/>
    <m/>
    <m/>
    <m/>
    <m/>
    <m/>
    <m/>
    <m/>
    <m/>
    <m/>
    <m/>
    <m/>
    <m/>
    <m/>
    <m/>
    <m/>
    <m/>
    <m/>
  </r>
  <r>
    <n v="35"/>
    <x v="10"/>
    <x v="1"/>
    <s v="# 046"/>
    <x v="52"/>
    <s v="Heidi Wagner"/>
    <s v="Judith Yee"/>
    <d v="2021-07-01T00:00:00"/>
    <d v="2022-06-30T00:00:00"/>
    <d v="2021-07-01T00:00:00"/>
    <d v="2021-07-01T00:00:00"/>
    <x v="642"/>
    <x v="1"/>
    <n v="40"/>
    <n v="40"/>
    <n v="40"/>
    <n v="40"/>
    <n v="40"/>
    <n v="40"/>
    <n v="42"/>
    <n v="42"/>
    <n v="42"/>
    <n v="40"/>
    <n v="42"/>
    <n v="42"/>
    <n v="42"/>
    <n v="42"/>
    <n v="44"/>
    <n v="44"/>
    <n v="44"/>
    <n v="44"/>
    <n v="46"/>
    <n v="46"/>
    <n v="46"/>
    <n v="46"/>
    <n v="4.5454545454545414E-2"/>
    <n v="2"/>
    <s v="-"/>
    <x v="1"/>
    <s v="LS1BS"/>
    <s v="NKCRL"/>
    <x v="11"/>
    <s v="Heidi Wagner"/>
    <m/>
    <m/>
    <m/>
    <m/>
    <m/>
    <m/>
    <m/>
    <m/>
    <m/>
    <m/>
    <m/>
    <m/>
    <m/>
    <m/>
    <m/>
    <m/>
    <m/>
    <m/>
    <m/>
    <m/>
    <m/>
    <m/>
    <m/>
    <m/>
    <m/>
    <m/>
    <m/>
    <m/>
    <m/>
    <m/>
    <m/>
    <m/>
    <m/>
    <m/>
    <m/>
    <m/>
  </r>
  <r>
    <n v="35"/>
    <x v="10"/>
    <x v="1"/>
    <s v="# 046"/>
    <x v="52"/>
    <s v="Heidi Wagner"/>
    <s v="Judith Yee"/>
    <d v="2021-07-01T00:00:00"/>
    <d v="2022-06-30T00:00:00"/>
    <d v="2021-07-01T00:00:00"/>
    <d v="2021-07-01T00:00:00"/>
    <x v="643"/>
    <x v="1"/>
    <n v="7"/>
    <n v="7"/>
    <n v="7"/>
    <n v="7"/>
    <n v="7"/>
    <n v="7"/>
    <n v="8"/>
    <n v="8"/>
    <n v="8"/>
    <n v="7"/>
    <n v="8"/>
    <n v="8"/>
    <n v="8"/>
    <n v="8"/>
    <n v="9"/>
    <n v="9"/>
    <n v="9"/>
    <n v="9"/>
    <n v="9.5"/>
    <n v="9.5"/>
    <n v="9.5"/>
    <n v="9.5"/>
    <n v="5.555555555555558E-2"/>
    <n v="0.5"/>
    <s v="-"/>
    <x v="6"/>
    <s v="LS1BS"/>
    <s v="NKCRL"/>
    <x v="11"/>
    <s v="Heidi Wagner"/>
    <m/>
    <m/>
    <m/>
    <m/>
    <m/>
    <m/>
    <m/>
    <m/>
    <m/>
    <m/>
    <m/>
    <m/>
    <m/>
    <m/>
    <m/>
    <m/>
    <m/>
    <m/>
    <m/>
    <m/>
    <m/>
    <m/>
    <m/>
    <m/>
    <m/>
    <m/>
    <m/>
    <m/>
    <m/>
    <m/>
    <m/>
    <m/>
    <m/>
    <m/>
    <m/>
    <m/>
  </r>
  <r>
    <n v="35"/>
    <x v="10"/>
    <x v="1"/>
    <s v="# 046"/>
    <x v="52"/>
    <s v="Heidi Wagner"/>
    <s v="Judith Yee"/>
    <d v="2021-07-01T00:00:00"/>
    <d v="2022-06-30T00:00:00"/>
    <d v="2021-07-01T00:00:00"/>
    <d v="2021-07-01T00:00:00"/>
    <x v="644"/>
    <x v="1"/>
    <n v="7"/>
    <n v="7"/>
    <n v="7"/>
    <n v="7"/>
    <n v="7"/>
    <n v="7"/>
    <n v="8"/>
    <n v="8"/>
    <n v="8"/>
    <n v="7"/>
    <n v="8"/>
    <n v="8"/>
    <n v="8"/>
    <n v="8"/>
    <n v="9"/>
    <n v="9"/>
    <n v="9"/>
    <n v="9"/>
    <n v="10"/>
    <n v="10"/>
    <n v="10"/>
    <n v="10"/>
    <n v="0.11111111111111116"/>
    <n v="1"/>
    <s v="-"/>
    <x v="7"/>
    <s v="LS1BS"/>
    <s v="NKCRL"/>
    <x v="11"/>
    <s v="Heidi Wagner"/>
    <m/>
    <m/>
    <m/>
    <m/>
    <m/>
    <m/>
    <m/>
    <m/>
    <m/>
    <m/>
    <m/>
    <m/>
    <m/>
    <m/>
    <m/>
    <m/>
    <m/>
    <m/>
    <m/>
    <m/>
    <m/>
    <m/>
    <m/>
    <m/>
    <m/>
    <m/>
    <m/>
    <m/>
    <m/>
    <m/>
    <m/>
    <m/>
    <m/>
    <m/>
    <m/>
    <m/>
  </r>
  <r>
    <n v="35"/>
    <x v="10"/>
    <x v="1"/>
    <s v="# 046"/>
    <x v="52"/>
    <s v="Heidi Wagner"/>
    <s v="Judith Yee"/>
    <d v="2021-07-01T00:00:00"/>
    <d v="2022-06-30T00:00:00"/>
    <d v="2021-07-01T00:00:00"/>
    <d v="2021-07-01T00:00:00"/>
    <x v="645"/>
    <x v="1"/>
    <n v="40"/>
    <n v="40"/>
    <n v="40"/>
    <n v="40"/>
    <n v="40"/>
    <n v="40"/>
    <n v="42"/>
    <n v="42"/>
    <n v="42"/>
    <n v="40"/>
    <n v="42"/>
    <n v="42"/>
    <n v="42"/>
    <n v="42"/>
    <n v="44"/>
    <n v="44"/>
    <n v="44"/>
    <n v="44"/>
    <n v="45"/>
    <n v="45"/>
    <n v="45"/>
    <n v="45"/>
    <n v="2.2727272727272707E-2"/>
    <n v="1"/>
    <s v="-"/>
    <x v="1"/>
    <s v="LS1BS"/>
    <s v="NKCRL"/>
    <x v="11"/>
    <s v="Heidi Wagner"/>
    <m/>
    <m/>
    <m/>
    <m/>
    <m/>
    <m/>
    <m/>
    <m/>
    <m/>
    <m/>
    <m/>
    <m/>
    <m/>
    <m/>
    <m/>
    <m/>
    <m/>
    <m/>
    <m/>
    <m/>
    <m/>
    <m/>
    <m/>
    <m/>
    <m/>
    <m/>
    <m/>
    <m/>
    <m/>
    <m/>
    <m/>
    <m/>
    <m/>
    <m/>
    <m/>
    <m/>
  </r>
  <r>
    <n v="35"/>
    <x v="10"/>
    <x v="1"/>
    <s v="# 046"/>
    <x v="52"/>
    <s v="Heidi Wagner"/>
    <s v="Judith Yee"/>
    <d v="2021-07-01T00:00:00"/>
    <d v="2022-06-30T00:00:00"/>
    <d v="2021-07-01T00:00:00"/>
    <d v="2021-07-01T00:00:00"/>
    <x v="646"/>
    <x v="1"/>
    <n v="7"/>
    <n v="7"/>
    <n v="7"/>
    <n v="7"/>
    <n v="7"/>
    <n v="7"/>
    <n v="8"/>
    <n v="8"/>
    <n v="8"/>
    <n v="7"/>
    <n v="8"/>
    <n v="8"/>
    <n v="8"/>
    <n v="8"/>
    <n v="9"/>
    <n v="9"/>
    <n v="9"/>
    <n v="9"/>
    <n v="9.5"/>
    <n v="9.5"/>
    <n v="9.5"/>
    <n v="9.5"/>
    <n v="5.555555555555558E-2"/>
    <n v="0.5"/>
    <s v="-"/>
    <x v="6"/>
    <s v="LS1BS"/>
    <s v="NKCRL"/>
    <x v="11"/>
    <s v="Heidi Wagner"/>
    <m/>
    <m/>
    <m/>
    <m/>
    <m/>
    <m/>
    <m/>
    <m/>
    <m/>
    <m/>
    <m/>
    <m/>
    <m/>
    <m/>
    <m/>
    <m/>
    <m/>
    <m/>
    <m/>
    <m/>
    <m/>
    <m/>
    <m/>
    <m/>
    <m/>
    <m/>
    <m/>
    <m/>
    <m/>
    <m/>
    <m/>
    <m/>
    <m/>
    <m/>
    <m/>
    <m/>
  </r>
  <r>
    <n v="35"/>
    <x v="10"/>
    <x v="1"/>
    <s v="# 046"/>
    <x v="52"/>
    <s v="Heidi Wagner"/>
    <s v="Judith Yee"/>
    <d v="2021-07-01T00:00:00"/>
    <d v="2022-06-30T00:00:00"/>
    <d v="2021-07-01T00:00:00"/>
    <d v="2021-07-01T00:00:00"/>
    <x v="647"/>
    <x v="1"/>
    <n v="45"/>
    <n v="45"/>
    <n v="45"/>
    <n v="45"/>
    <n v="45"/>
    <n v="45"/>
    <n v="46"/>
    <n v="46"/>
    <n v="46"/>
    <n v="45"/>
    <n v="46"/>
    <n v="46"/>
    <n v="46"/>
    <n v="46"/>
    <n v="48"/>
    <n v="48"/>
    <n v="48"/>
    <n v="48"/>
    <n v="49"/>
    <n v="49"/>
    <n v="49"/>
    <n v="49"/>
    <n v="2.0833333333333259E-2"/>
    <n v="1"/>
    <s v="-"/>
    <x v="1"/>
    <s v="LS1BS"/>
    <s v="NKCRL"/>
    <x v="11"/>
    <s v="Heidi Wagner"/>
    <m/>
    <m/>
    <m/>
    <m/>
    <m/>
    <m/>
    <m/>
    <m/>
    <m/>
    <m/>
    <m/>
    <m/>
    <m/>
    <m/>
    <m/>
    <m/>
    <m/>
    <m/>
    <m/>
    <m/>
    <m/>
    <m/>
    <m/>
    <m/>
    <m/>
    <m/>
    <m/>
    <m/>
    <m/>
    <m/>
    <m/>
    <m/>
    <m/>
    <m/>
    <m/>
    <m/>
  </r>
  <r>
    <n v="35"/>
    <x v="10"/>
    <x v="1"/>
    <s v="# 046"/>
    <x v="52"/>
    <s v="Heidi Wagner"/>
    <s v="Judith Yee"/>
    <d v="2021-07-01T00:00:00"/>
    <d v="2022-06-30T00:00:00"/>
    <d v="2021-07-01T00:00:00"/>
    <d v="2021-07-01T00:00:00"/>
    <x v="648"/>
    <x v="1"/>
    <n v="20"/>
    <n v="20"/>
    <n v="20"/>
    <n v="20"/>
    <n v="20"/>
    <n v="20"/>
    <n v="22"/>
    <n v="22"/>
    <n v="22"/>
    <n v="20"/>
    <n v="22"/>
    <n v="22"/>
    <n v="22"/>
    <n v="22"/>
    <n v="24"/>
    <n v="24"/>
    <n v="24"/>
    <n v="24"/>
    <n v="25"/>
    <n v="25"/>
    <n v="25"/>
    <n v="25"/>
    <n v="4.1666666666666741E-2"/>
    <n v="1"/>
    <s v="-"/>
    <x v="1"/>
    <s v="LS1BS"/>
    <s v="NKCRL"/>
    <x v="11"/>
    <s v="Heidi Wagner"/>
    <m/>
    <m/>
    <m/>
    <m/>
    <m/>
    <m/>
    <m/>
    <m/>
    <m/>
    <m/>
    <m/>
    <m/>
    <m/>
    <m/>
    <m/>
    <m/>
    <m/>
    <m/>
    <m/>
    <m/>
    <m/>
    <m/>
    <m/>
    <m/>
    <m/>
    <m/>
    <m/>
    <m/>
    <m/>
    <m/>
    <m/>
    <m/>
    <m/>
    <m/>
    <m/>
    <m/>
  </r>
  <r>
    <n v="35"/>
    <x v="10"/>
    <x v="1"/>
    <s v="# 046"/>
    <x v="52"/>
    <s v="Heidi Wagner"/>
    <s v="Judith Yee"/>
    <d v="2021-07-01T00:00:00"/>
    <d v="2022-06-30T00:00:00"/>
    <d v="2021-07-01T00:00:00"/>
    <d v="2021-07-01T00:00:00"/>
    <x v="649"/>
    <x v="1"/>
    <n v="7"/>
    <n v="7"/>
    <n v="7"/>
    <n v="7"/>
    <n v="7"/>
    <n v="7"/>
    <n v="8"/>
    <n v="8"/>
    <n v="8"/>
    <n v="7"/>
    <n v="8"/>
    <n v="8"/>
    <n v="8"/>
    <n v="8"/>
    <n v="8"/>
    <n v="9"/>
    <n v="9"/>
    <n v="8"/>
    <n v="9.5"/>
    <n v="9.5"/>
    <n v="9.5"/>
    <n v="9.5"/>
    <n v="0.1875"/>
    <n v="1.5"/>
    <s v="-"/>
    <x v="7"/>
    <s v="LS1BS"/>
    <s v="NKCRL"/>
    <x v="11"/>
    <s v="Heidi Wagner"/>
    <m/>
    <m/>
    <m/>
    <m/>
    <m/>
    <m/>
    <m/>
    <m/>
    <m/>
    <m/>
    <m/>
    <m/>
    <m/>
    <m/>
    <m/>
    <m/>
    <m/>
    <m/>
    <m/>
    <m/>
    <m/>
    <m/>
    <m/>
    <m/>
    <m/>
    <m/>
    <m/>
    <m/>
    <m/>
    <m/>
    <m/>
    <m/>
    <m/>
    <m/>
    <m/>
    <m/>
  </r>
  <r>
    <n v="35"/>
    <x v="10"/>
    <x v="1"/>
    <s v="# 046"/>
    <x v="52"/>
    <s v="Heidi Wagner"/>
    <s v="Judith Yee"/>
    <d v="2021-07-01T00:00:00"/>
    <d v="2022-06-30T00:00:00"/>
    <d v="2021-07-01T00:00:00"/>
    <d v="2021-07-01T00:00:00"/>
    <x v="650"/>
    <x v="1"/>
    <n v="40"/>
    <n v="40"/>
    <n v="40"/>
    <n v="40"/>
    <n v="40"/>
    <n v="40"/>
    <n v="42"/>
    <n v="42"/>
    <n v="42"/>
    <n v="40"/>
    <n v="42"/>
    <n v="42"/>
    <n v="42"/>
    <n v="42"/>
    <n v="44"/>
    <n v="44"/>
    <n v="44"/>
    <n v="44"/>
    <s v="Discontinued"/>
    <s v="Discontinued"/>
    <s v="Discontinued"/>
    <s v="Discontinued"/>
    <s v="-"/>
    <n v="0"/>
    <s v="Discontinued"/>
    <x v="5"/>
    <s v="LS1BS"/>
    <s v="NKCRL"/>
    <x v="11"/>
    <s v="Heidi Wagner"/>
    <m/>
    <m/>
    <m/>
    <m/>
    <m/>
    <m/>
    <m/>
    <m/>
    <m/>
    <m/>
    <m/>
    <m/>
    <m/>
    <m/>
    <m/>
    <m/>
    <m/>
    <m/>
    <m/>
    <m/>
    <m/>
    <m/>
    <m/>
    <m/>
    <m/>
    <m/>
    <m/>
    <m/>
    <m/>
    <m/>
    <m/>
    <m/>
    <m/>
    <m/>
    <m/>
    <m/>
  </r>
  <r>
    <n v="35"/>
    <x v="10"/>
    <x v="1"/>
    <s v="# 046"/>
    <x v="52"/>
    <s v="Heidi Wagner"/>
    <s v="Judith Yee"/>
    <d v="2021-07-01T00:00:00"/>
    <d v="2022-06-30T00:00:00"/>
    <d v="2021-07-01T00:00:00"/>
    <d v="2021-07-01T00:00:00"/>
    <x v="651"/>
    <x v="1"/>
    <m/>
    <m/>
    <m/>
    <m/>
    <m/>
    <s v="N/A"/>
    <m/>
    <m/>
    <m/>
    <s v="N/A"/>
    <s v="N/A"/>
    <s v="N/A"/>
    <s v="N/A"/>
    <n v="0"/>
    <n v="44"/>
    <n v="44"/>
    <n v="44"/>
    <n v="44"/>
    <n v="52"/>
    <n v="52"/>
    <n v="52"/>
    <n v="52"/>
    <n v="0.18181818181818188"/>
    <n v="8"/>
    <s v="New"/>
    <x v="4"/>
    <s v="LS1BS"/>
    <s v="NKCRL"/>
    <x v="11"/>
    <s v="Heidi Wagner"/>
    <m/>
    <m/>
    <m/>
    <m/>
    <m/>
    <m/>
    <m/>
    <m/>
    <m/>
    <m/>
    <m/>
    <m/>
    <m/>
    <m/>
    <m/>
    <m/>
    <m/>
    <m/>
    <m/>
    <m/>
    <m/>
    <m/>
    <m/>
    <m/>
    <m/>
    <m/>
    <m/>
    <m/>
    <m/>
    <m/>
    <m/>
    <m/>
    <m/>
    <m/>
    <m/>
    <m/>
  </r>
  <r>
    <n v="35"/>
    <x v="10"/>
    <x v="1"/>
    <s v="# 046"/>
    <x v="52"/>
    <s v="Heidi Wagner"/>
    <s v="Judith Yee"/>
    <d v="2021-07-01T00:00:00"/>
    <d v="2022-06-30T00:00:00"/>
    <d v="2021-07-01T00:00:00"/>
    <d v="2021-07-01T00:00:00"/>
    <x v="652"/>
    <x v="1"/>
    <n v="10"/>
    <n v="10"/>
    <n v="10"/>
    <n v="10"/>
    <n v="10"/>
    <n v="10"/>
    <n v="13"/>
    <n v="13"/>
    <n v="13"/>
    <n v="12"/>
    <n v="12"/>
    <n v="12"/>
    <n v="12"/>
    <n v="12"/>
    <n v="16"/>
    <n v="16"/>
    <n v="16"/>
    <n v="16"/>
    <n v="18"/>
    <n v="18"/>
    <n v="18"/>
    <n v="18"/>
    <n v="0.125"/>
    <n v="2"/>
    <s v="-"/>
    <x v="7"/>
    <s v="LS1BS"/>
    <s v="NKCRL"/>
    <x v="11"/>
    <s v="Heidi Wagner"/>
    <m/>
    <m/>
    <m/>
    <m/>
    <m/>
    <m/>
    <m/>
    <m/>
    <m/>
    <m/>
    <m/>
    <m/>
    <m/>
    <m/>
    <m/>
    <m/>
    <m/>
    <m/>
    <m/>
    <m/>
    <m/>
    <m/>
    <m/>
    <m/>
    <m/>
    <m/>
    <m/>
    <m/>
    <m/>
    <m/>
    <m/>
    <m/>
    <m/>
    <m/>
    <m/>
    <m/>
  </r>
  <r>
    <n v="35"/>
    <x v="10"/>
    <x v="1"/>
    <s v="# 046"/>
    <x v="52"/>
    <s v="Heidi Wagner"/>
    <s v="Judith Yee"/>
    <d v="2021-07-01T00:00:00"/>
    <d v="2022-06-30T00:00:00"/>
    <d v="2021-07-01T00:00:00"/>
    <d v="2021-07-01T00:00:00"/>
    <x v="653"/>
    <x v="1"/>
    <n v="45"/>
    <n v="45"/>
    <n v="45"/>
    <n v="45"/>
    <n v="45"/>
    <n v="45"/>
    <n v="46"/>
    <n v="46"/>
    <n v="46"/>
    <n v="45"/>
    <n v="46"/>
    <n v="46"/>
    <n v="46"/>
    <n v="46"/>
    <n v="48"/>
    <n v="48"/>
    <n v="48"/>
    <n v="48"/>
    <n v="49"/>
    <n v="49"/>
    <n v="49"/>
    <n v="49"/>
    <n v="2.0833333333333259E-2"/>
    <n v="1"/>
    <s v="-"/>
    <x v="1"/>
    <s v="LS1BS"/>
    <s v="NKCRL"/>
    <x v="11"/>
    <s v="Heidi Wagner"/>
    <m/>
    <m/>
    <m/>
    <m/>
    <m/>
    <m/>
    <m/>
    <m/>
    <m/>
    <m/>
    <m/>
    <m/>
    <m/>
    <m/>
    <m/>
    <m/>
    <m/>
    <m/>
    <m/>
    <m/>
    <m/>
    <m/>
    <m/>
    <m/>
    <m/>
    <m/>
    <m/>
    <m/>
    <m/>
    <m/>
    <m/>
    <m/>
    <m/>
    <m/>
    <m/>
    <m/>
  </r>
  <r>
    <n v="35"/>
    <x v="10"/>
    <x v="1"/>
    <s v="# 046"/>
    <x v="52"/>
    <s v="Heidi Wagner"/>
    <s v="Judith Yee"/>
    <d v="2021-07-01T00:00:00"/>
    <d v="2022-06-30T00:00:00"/>
    <d v="2021-07-01T00:00:00"/>
    <d v="2021-07-01T00:00:00"/>
    <x v="654"/>
    <x v="1"/>
    <n v="45"/>
    <n v="45"/>
    <n v="45"/>
    <n v="45"/>
    <n v="45"/>
    <n v="45"/>
    <n v="46"/>
    <n v="46"/>
    <n v="46"/>
    <n v="45"/>
    <n v="46"/>
    <n v="46"/>
    <n v="46"/>
    <n v="46"/>
    <n v="48"/>
    <n v="48"/>
    <n v="48"/>
    <n v="48"/>
    <n v="49"/>
    <n v="49"/>
    <n v="49"/>
    <n v="49"/>
    <n v="2.0833333333333259E-2"/>
    <n v="1"/>
    <s v="-"/>
    <x v="1"/>
    <s v="LS1BS"/>
    <s v="NKCRL"/>
    <x v="11"/>
    <s v="Heidi Wagner"/>
    <m/>
    <m/>
    <m/>
    <m/>
    <m/>
    <m/>
    <m/>
    <m/>
    <m/>
    <m/>
    <m/>
    <m/>
    <m/>
    <m/>
    <m/>
    <m/>
    <m/>
    <m/>
    <m/>
    <m/>
    <m/>
    <m/>
    <m/>
    <m/>
    <m/>
    <m/>
    <m/>
    <m/>
    <m/>
    <m/>
    <m/>
    <m/>
    <m/>
    <m/>
    <m/>
    <m/>
  </r>
  <r>
    <n v="35"/>
    <x v="10"/>
    <x v="1"/>
    <s v="# 046"/>
    <x v="52"/>
    <s v="Heidi Wagner"/>
    <s v="Judith Yee"/>
    <d v="2021-07-01T00:00:00"/>
    <d v="2022-06-30T00:00:00"/>
    <d v="2021-07-01T00:00:00"/>
    <d v="2021-07-01T00:00:00"/>
    <x v="655"/>
    <x v="1"/>
    <n v="50"/>
    <n v="50"/>
    <n v="50"/>
    <n v="50"/>
    <n v="50"/>
    <n v="50"/>
    <n v="40"/>
    <n v="40"/>
    <n v="40"/>
    <n v="50"/>
    <n v="40"/>
    <n v="40"/>
    <n v="40"/>
    <n v="40"/>
    <n v="40"/>
    <n v="40"/>
    <n v="40"/>
    <n v="40"/>
    <n v="30"/>
    <n v="30"/>
    <n v="30"/>
    <n v="30"/>
    <n v="-0.25"/>
    <n v="-10"/>
    <s v="-"/>
    <x v="3"/>
    <s v="LS1BS"/>
    <s v="NKCRL"/>
    <x v="11"/>
    <s v="Heidi Wagner"/>
    <m/>
    <m/>
    <m/>
    <m/>
    <m/>
    <m/>
    <m/>
    <m/>
    <m/>
    <m/>
    <m/>
    <m/>
    <m/>
    <m/>
    <m/>
    <m/>
    <m/>
    <m/>
    <m/>
    <m/>
    <m/>
    <m/>
    <m/>
    <m/>
    <m/>
    <m/>
    <m/>
    <m/>
    <m/>
    <m/>
    <m/>
    <m/>
    <m/>
    <m/>
    <m/>
    <m/>
  </r>
  <r>
    <n v="35"/>
    <x v="10"/>
    <x v="1"/>
    <s v="# 046"/>
    <x v="52"/>
    <s v="Heidi Wagner"/>
    <s v="Judith Yee"/>
    <d v="2021-07-01T00:00:00"/>
    <d v="2022-06-30T00:00:00"/>
    <d v="2021-07-01T00:00:00"/>
    <d v="2021-07-01T00:00:00"/>
    <x v="656"/>
    <x v="1"/>
    <n v="50"/>
    <n v="50"/>
    <n v="50"/>
    <n v="50"/>
    <n v="50"/>
    <n v="50"/>
    <n v="40"/>
    <n v="40"/>
    <n v="40"/>
    <n v="50"/>
    <n v="40"/>
    <n v="40"/>
    <n v="40"/>
    <n v="40"/>
    <n v="40"/>
    <n v="40"/>
    <n v="40"/>
    <n v="40"/>
    <n v="42"/>
    <n v="42"/>
    <n v="42"/>
    <n v="42"/>
    <n v="5.0000000000000044E-2"/>
    <n v="2"/>
    <s v="-"/>
    <x v="1"/>
    <s v="LS1BS"/>
    <s v="NKCRL"/>
    <x v="11"/>
    <s v="Heidi Wagner"/>
    <m/>
    <m/>
    <m/>
    <m/>
    <m/>
    <m/>
    <m/>
    <m/>
    <m/>
    <m/>
    <m/>
    <m/>
    <m/>
    <m/>
    <m/>
    <m/>
    <m/>
    <m/>
    <m/>
    <m/>
    <m/>
    <m/>
    <m/>
    <m/>
    <m/>
    <m/>
    <m/>
    <m/>
    <m/>
    <m/>
    <m/>
    <m/>
    <m/>
    <m/>
    <m/>
    <m/>
  </r>
  <r>
    <n v="35"/>
    <x v="10"/>
    <x v="1"/>
    <s v="# 046"/>
    <x v="52"/>
    <s v="Heidi Wagner"/>
    <s v="Judith Yee"/>
    <d v="2021-07-01T00:00:00"/>
    <d v="2022-06-30T00:00:00"/>
    <d v="2021-07-01T00:00:00"/>
    <d v="2021-07-01T00:00:00"/>
    <x v="657"/>
    <x v="1"/>
    <n v="45"/>
    <n v="45"/>
    <n v="45"/>
    <n v="45"/>
    <n v="45"/>
    <n v="45"/>
    <n v="46"/>
    <n v="46"/>
    <n v="46"/>
    <n v="45"/>
    <n v="46"/>
    <n v="46"/>
    <n v="46"/>
    <n v="46"/>
    <n v="48"/>
    <n v="48"/>
    <n v="48"/>
    <n v="48"/>
    <n v="50"/>
    <n v="50"/>
    <n v="50"/>
    <n v="50"/>
    <n v="4.1666666666666741E-2"/>
    <n v="2"/>
    <s v="-"/>
    <x v="1"/>
    <s v="LS1BS"/>
    <s v="NKCRL"/>
    <x v="11"/>
    <s v="Heidi Wagner"/>
    <m/>
    <m/>
    <m/>
    <m/>
    <m/>
    <m/>
    <m/>
    <m/>
    <m/>
    <m/>
    <m/>
    <m/>
    <m/>
    <m/>
    <m/>
    <m/>
    <m/>
    <m/>
    <m/>
    <m/>
    <m/>
    <m/>
    <m/>
    <m/>
    <m/>
    <m/>
    <m/>
    <m/>
    <m/>
    <m/>
    <m/>
    <m/>
    <m/>
    <m/>
    <m/>
    <m/>
  </r>
  <r>
    <n v="35"/>
    <x v="10"/>
    <x v="1"/>
    <s v="# 046"/>
    <x v="52"/>
    <s v="Heidi Wagner"/>
    <s v="Judith Yee"/>
    <d v="2021-07-01T00:00:00"/>
    <d v="2022-06-30T00:00:00"/>
    <d v="2021-07-01T00:00:00"/>
    <d v="2021-07-01T00:00:00"/>
    <x v="658"/>
    <x v="1"/>
    <n v="45"/>
    <n v="45"/>
    <n v="45"/>
    <n v="45"/>
    <n v="45"/>
    <n v="45"/>
    <n v="46"/>
    <n v="46"/>
    <n v="46"/>
    <n v="45"/>
    <n v="46"/>
    <n v="46"/>
    <n v="46"/>
    <n v="46"/>
    <n v="48"/>
    <n v="48"/>
    <n v="48"/>
    <n v="48"/>
    <n v="50"/>
    <n v="50"/>
    <n v="50"/>
    <n v="50"/>
    <n v="4.1666666666666741E-2"/>
    <n v="2"/>
    <s v="-"/>
    <x v="1"/>
    <s v="LS1BS"/>
    <s v="NKCRL"/>
    <x v="11"/>
    <s v="Heidi Wagner"/>
    <m/>
    <m/>
    <m/>
    <m/>
    <m/>
    <m/>
    <m/>
    <m/>
    <m/>
    <m/>
    <m/>
    <m/>
    <m/>
    <m/>
    <m/>
    <m/>
    <m/>
    <m/>
    <m/>
    <m/>
    <m/>
    <m/>
    <m/>
    <m/>
    <m/>
    <m/>
    <m/>
    <m/>
    <m/>
    <m/>
    <m/>
    <m/>
    <m/>
    <m/>
    <m/>
    <m/>
  </r>
  <r>
    <n v="35"/>
    <x v="10"/>
    <x v="1"/>
    <s v="# 046"/>
    <x v="52"/>
    <s v="Heidi Wagner"/>
    <s v="Judith Yee"/>
    <d v="2021-07-01T00:00:00"/>
    <d v="2022-06-30T00:00:00"/>
    <d v="2021-07-01T00:00:00"/>
    <d v="2021-07-01T00:00:00"/>
    <x v="659"/>
    <x v="1"/>
    <n v="40"/>
    <n v="40"/>
    <n v="40"/>
    <n v="40"/>
    <n v="40"/>
    <n v="40"/>
    <n v="42"/>
    <n v="42"/>
    <n v="42"/>
    <n v="40"/>
    <n v="42"/>
    <n v="42"/>
    <n v="42"/>
    <n v="42"/>
    <n v="44"/>
    <n v="44"/>
    <n v="44"/>
    <n v="44"/>
    <n v="46"/>
    <n v="46"/>
    <n v="46"/>
    <n v="46"/>
    <n v="4.5454545454545414E-2"/>
    <n v="2"/>
    <s v="-"/>
    <x v="1"/>
    <s v="LS1BS"/>
    <s v="NKCRL"/>
    <x v="11"/>
    <s v="Heidi Wagner"/>
    <m/>
    <m/>
    <m/>
    <m/>
    <m/>
    <m/>
    <m/>
    <m/>
    <m/>
    <m/>
    <m/>
    <m/>
    <m/>
    <m/>
    <m/>
    <m/>
    <m/>
    <m/>
    <m/>
    <m/>
    <m/>
    <m/>
    <m/>
    <m/>
    <m/>
    <m/>
    <m/>
    <m/>
    <m/>
    <m/>
    <m/>
    <m/>
    <m/>
    <m/>
    <m/>
    <m/>
  </r>
  <r>
    <n v="35"/>
    <x v="10"/>
    <x v="1"/>
    <s v="# 046"/>
    <x v="52"/>
    <s v="Heidi Wagner"/>
    <s v="Judith Yee"/>
    <d v="2021-07-01T00:00:00"/>
    <d v="2022-06-30T00:00:00"/>
    <d v="2021-07-01T00:00:00"/>
    <d v="2021-07-01T00:00:00"/>
    <x v="660"/>
    <x v="1"/>
    <n v="7"/>
    <n v="7"/>
    <n v="7"/>
    <n v="7"/>
    <n v="7"/>
    <n v="7"/>
    <n v="8"/>
    <n v="8"/>
    <n v="8"/>
    <n v="7"/>
    <n v="8"/>
    <n v="8"/>
    <n v="8"/>
    <n v="8"/>
    <n v="9"/>
    <n v="9"/>
    <n v="9"/>
    <n v="9"/>
    <n v="9.5"/>
    <n v="9.5"/>
    <n v="9.5"/>
    <n v="9.5"/>
    <n v="5.555555555555558E-2"/>
    <n v="0.5"/>
    <s v="-"/>
    <x v="6"/>
    <s v="LS1BS"/>
    <s v="NKCRL"/>
    <x v="11"/>
    <s v="Heidi Wagner"/>
    <m/>
    <m/>
    <m/>
    <m/>
    <m/>
    <m/>
    <m/>
    <m/>
    <m/>
    <m/>
    <m/>
    <m/>
    <m/>
    <m/>
    <m/>
    <m/>
    <m/>
    <m/>
    <m/>
    <m/>
    <m/>
    <m/>
    <m/>
    <m/>
    <m/>
    <m/>
    <m/>
    <m/>
    <m/>
    <m/>
    <m/>
    <m/>
    <m/>
    <m/>
    <m/>
    <m/>
  </r>
  <r>
    <n v="35"/>
    <x v="10"/>
    <x v="1"/>
    <s v="# 046"/>
    <x v="52"/>
    <s v="Heidi Wagner"/>
    <s v="Judith Yee"/>
    <d v="2021-07-01T00:00:00"/>
    <d v="2022-06-30T00:00:00"/>
    <d v="2021-07-01T00:00:00"/>
    <d v="2021-07-01T00:00:00"/>
    <x v="661"/>
    <x v="1"/>
    <n v="7"/>
    <n v="7"/>
    <n v="7"/>
    <n v="7"/>
    <n v="7"/>
    <n v="7"/>
    <n v="8"/>
    <n v="8"/>
    <n v="8"/>
    <n v="7"/>
    <n v="8"/>
    <n v="8"/>
    <n v="8"/>
    <n v="8"/>
    <n v="9"/>
    <n v="9"/>
    <n v="9"/>
    <n v="9"/>
    <n v="10"/>
    <n v="10"/>
    <n v="10"/>
    <n v="10"/>
    <n v="0.11111111111111116"/>
    <n v="1"/>
    <s v="-"/>
    <x v="7"/>
    <s v="LS1BS"/>
    <s v="NKCRL"/>
    <x v="11"/>
    <s v="Heidi Wagner"/>
    <m/>
    <m/>
    <m/>
    <m/>
    <m/>
    <m/>
    <m/>
    <m/>
    <m/>
    <m/>
    <m/>
    <m/>
    <m/>
    <m/>
    <m/>
    <m/>
    <m/>
    <m/>
    <m/>
    <m/>
    <m/>
    <m/>
    <m/>
    <m/>
    <m/>
    <m/>
    <m/>
    <m/>
    <m/>
    <m/>
    <m/>
    <m/>
    <m/>
    <m/>
    <m/>
    <m/>
  </r>
  <r>
    <n v="35"/>
    <x v="10"/>
    <x v="1"/>
    <s v="# 046"/>
    <x v="52"/>
    <s v="Heidi Wagner"/>
    <s v="Judith Yee"/>
    <d v="2021-07-01T00:00:00"/>
    <d v="2022-06-30T00:00:00"/>
    <d v="2021-07-01T00:00:00"/>
    <d v="2021-07-01T00:00:00"/>
    <x v="662"/>
    <x v="1"/>
    <n v="220"/>
    <n v="220"/>
    <s v="N/A"/>
    <s v="N/A"/>
    <s v="N/A"/>
    <s v="N/A"/>
    <n v="250"/>
    <n v="250"/>
    <n v="250"/>
    <n v="220"/>
    <n v="250"/>
    <n v="250"/>
    <n v="250"/>
    <n v="250"/>
    <n v="250"/>
    <n v="250"/>
    <n v="250"/>
    <n v="250"/>
    <n v="275"/>
    <n v="275"/>
    <n v="275"/>
    <n v="275"/>
    <n v="0.10000000000000009"/>
    <n v="25"/>
    <s v="-"/>
    <x v="7"/>
    <s v="LS1BS"/>
    <s v="NKCRL"/>
    <x v="11"/>
    <s v="Heidi Wagner"/>
    <m/>
    <m/>
    <m/>
    <m/>
    <m/>
    <m/>
    <m/>
    <m/>
    <m/>
    <m/>
    <m/>
    <m/>
    <m/>
    <m/>
    <m/>
    <m/>
    <m/>
    <m/>
    <m/>
    <m/>
    <m/>
    <m/>
    <m/>
    <m/>
    <m/>
    <m/>
    <m/>
    <m/>
    <m/>
    <m/>
    <m/>
    <m/>
    <m/>
    <m/>
    <m/>
    <m/>
  </r>
  <r>
    <n v="35"/>
    <x v="10"/>
    <x v="1"/>
    <s v="# 046"/>
    <x v="52"/>
    <s v="Heidi Wagner"/>
    <s v="Judith Yee"/>
    <d v="2021-07-01T00:00:00"/>
    <d v="2022-06-30T00:00:00"/>
    <d v="2021-07-01T00:00:00"/>
    <d v="2021-07-01T00:00:00"/>
    <x v="663"/>
    <x v="1"/>
    <n v="65"/>
    <n v="65"/>
    <n v="65"/>
    <n v="65"/>
    <n v="65"/>
    <n v="65"/>
    <n v="65"/>
    <n v="65"/>
    <n v="65"/>
    <n v="65"/>
    <n v="65"/>
    <n v="65"/>
    <n v="65"/>
    <n v="65"/>
    <n v="65"/>
    <n v="65"/>
    <n v="65"/>
    <n v="65"/>
    <n v="66"/>
    <n v="66"/>
    <n v="66"/>
    <n v="66"/>
    <n v="1.538461538461533E-2"/>
    <n v="1"/>
    <s v="-"/>
    <x v="1"/>
    <s v="LS1BS"/>
    <s v="NKCRL"/>
    <x v="11"/>
    <s v="Heidi Wagner"/>
    <m/>
    <m/>
    <m/>
    <m/>
    <m/>
    <m/>
    <m/>
    <m/>
    <m/>
    <m/>
    <m/>
    <m/>
    <m/>
    <m/>
    <m/>
    <m/>
    <m/>
    <m/>
    <m/>
    <m/>
    <m/>
    <m/>
    <m/>
    <m/>
    <m/>
    <m/>
    <m/>
    <m/>
    <m/>
    <m/>
    <m/>
    <m/>
    <m/>
    <m/>
    <m/>
    <m/>
  </r>
  <r>
    <n v="51"/>
    <x v="2"/>
    <x v="0"/>
    <s v="# 047"/>
    <x v="53"/>
    <s v="Elena Jiang"/>
    <s v="Kong Chou"/>
    <m/>
    <m/>
    <m/>
    <m/>
    <x v="0"/>
    <x v="0"/>
    <m/>
    <m/>
    <m/>
    <m/>
    <m/>
    <m/>
    <m/>
    <m/>
    <m/>
    <m/>
    <m/>
    <m/>
    <m/>
    <m/>
    <m/>
    <m/>
    <m/>
    <m/>
    <m/>
    <m/>
    <m/>
    <n v="0"/>
    <m/>
    <m/>
    <m/>
    <x v="0"/>
    <m/>
    <m/>
    <x v="0"/>
    <m/>
    <m/>
    <m/>
    <m/>
    <n v="2"/>
    <n v="0.68"/>
    <n v="0"/>
    <s v="N/A"/>
    <m/>
    <n v="4684"/>
    <n v="4684"/>
    <n v="1.7899999999999999E-2"/>
    <n v="0"/>
    <s v="Low"/>
    <n v="0"/>
    <s v="No"/>
    <s v="Decrease"/>
    <s v="Below 5% increase"/>
    <s v="Flat"/>
    <s v="-1% to -4%"/>
    <s v="Surplus"/>
    <s v="Last fiscal year we worked on an effort to simplify IST recharge services wherever possible. Voice service was identified as the perfect candidate for the simplification. The initial step was to consolidate the 15 or so Voice rates down to two rates - 1) Voice service with features and 2) Voice service without features._x000a__x000a_This fiscal year, we are proposing to combine two other stand-alone services (Voicemail and Voice Installation) to further consolidate our Unified Voice offerings.  We will continue to offer two different rates, depending on the type of line needed (basic line with no features or a Voice line with features). With the consolidation, Voice with features will have a slight increase from $32.64 per line per month to $32.97 per line per month while Voice without features will reduce from $23.38 to $23.19. The overall reduction in Voice service cost has made the consolidation of the three services more feasible and is also expected to result in reduced administrative costs as we reduce the number rates calculated annually."/>
    <s v="no change"/>
    <s v="no change"/>
    <n v="-380"/>
    <n v="84"/>
    <s v="N/A"/>
    <m/>
    <s v="Kong Chou / Stella Pretzlaf"/>
    <s v="4/23/21 - 11:30 - 12:300 pm"/>
    <s v="Service needed by all campus clients. DCIM tool helps manage voice systems.  Moving to cloud and wireless technology and VOIP. Investing in wireless technology.  Threats are potential changes in gov regulations and maintenance costs of infrstucture, power outages cause problems, aging technology needs replacement"/>
    <s v="Reserves and equip depreciation transaction in FY20. Stella will schedule a meetin in mid June 2021 and Herve' will make inquiries."/>
    <m/>
    <m/>
    <m/>
    <m/>
    <m/>
  </r>
  <r>
    <n v="51"/>
    <x v="2"/>
    <x v="1"/>
    <s v="# 047"/>
    <x v="53"/>
    <s v="Elena Jiang"/>
    <s v="Kong Chou"/>
    <d v="2021-07-01T00:00:00"/>
    <d v="2022-06-30T00:00:00"/>
    <d v="2021-07-01T00:00:00"/>
    <d v="2021-07-01T00:00:00"/>
    <x v="664"/>
    <x v="63"/>
    <m/>
    <m/>
    <m/>
    <m/>
    <m/>
    <m/>
    <m/>
    <m/>
    <m/>
    <m/>
    <n v="32.64"/>
    <n v="29.95"/>
    <n v="30.84"/>
    <n v="32.64"/>
    <n v="32.97"/>
    <n v="33.630000000000003"/>
    <n v="34.299999999999997"/>
    <n v="32.97"/>
    <n v="32.630000000000003"/>
    <n v="33.28"/>
    <n v="33.97"/>
    <n v="32.630000000000003"/>
    <n v="-1.0312405216863718E-2"/>
    <n v="-0.33999999999999631"/>
    <s v="-"/>
    <x v="3"/>
    <s v="VCBAS"/>
    <s v="VRIST"/>
    <x v="3"/>
    <s v="Elena Jiang"/>
    <m/>
    <m/>
    <m/>
    <m/>
    <m/>
    <m/>
    <m/>
    <m/>
    <m/>
    <m/>
    <m/>
    <m/>
    <m/>
    <m/>
    <m/>
    <m/>
    <m/>
    <m/>
    <m/>
    <m/>
    <m/>
    <m/>
    <m/>
    <m/>
    <m/>
    <m/>
    <m/>
    <m/>
    <m/>
    <m/>
    <m/>
    <m/>
    <m/>
    <m/>
    <m/>
    <m/>
  </r>
  <r>
    <n v="51"/>
    <x v="2"/>
    <x v="1"/>
    <s v="# 047"/>
    <x v="53"/>
    <s v="Elena Jiang"/>
    <s v="Kong Chou"/>
    <d v="2021-07-01T00:00:00"/>
    <d v="2022-06-30T00:00:00"/>
    <d v="2021-07-01T00:00:00"/>
    <d v="2021-07-01T00:00:00"/>
    <x v="665"/>
    <x v="63"/>
    <m/>
    <m/>
    <m/>
    <m/>
    <m/>
    <m/>
    <m/>
    <m/>
    <m/>
    <m/>
    <n v="23.38"/>
    <n v="21.58"/>
    <n v="22.22"/>
    <n v="23.38"/>
    <n v="23.19"/>
    <n v="23.65"/>
    <n v="24.13"/>
    <n v="23.19"/>
    <n v="22.15"/>
    <n v="22.59"/>
    <n v="23.04"/>
    <n v="22.15"/>
    <n v="-4.4846916774471834E-2"/>
    <n v="-1.0400000000000027"/>
    <s v="-"/>
    <x v="3"/>
    <s v="VCBAS"/>
    <s v="VRIST"/>
    <x v="3"/>
    <s v="Elena Jiang"/>
    <m/>
    <m/>
    <m/>
    <m/>
    <m/>
    <m/>
    <m/>
    <m/>
    <m/>
    <m/>
    <m/>
    <m/>
    <m/>
    <m/>
    <m/>
    <m/>
    <m/>
    <m/>
    <m/>
    <m/>
    <m/>
    <m/>
    <m/>
    <m/>
    <m/>
    <m/>
    <m/>
    <m/>
    <m/>
    <m/>
    <m/>
    <m/>
    <m/>
    <m/>
    <m/>
    <m/>
  </r>
  <r>
    <n v="52"/>
    <x v="2"/>
    <x v="0"/>
    <s v="# 047"/>
    <x v="54"/>
    <s v="Elena Jiang"/>
    <s v="Kong Chou"/>
    <m/>
    <m/>
    <m/>
    <m/>
    <x v="0"/>
    <x v="0"/>
    <m/>
    <m/>
    <m/>
    <m/>
    <m/>
    <m/>
    <m/>
    <m/>
    <m/>
    <m/>
    <m/>
    <m/>
    <m/>
    <m/>
    <m/>
    <m/>
    <m/>
    <m/>
    <m/>
    <m/>
    <m/>
    <n v="0"/>
    <m/>
    <m/>
    <m/>
    <x v="0"/>
    <m/>
    <m/>
    <x v="0"/>
    <m/>
    <m/>
    <s v="3% on Feds funds, should we subsidize?"/>
    <m/>
    <n v="2"/>
    <n v="0"/>
    <n v="0"/>
    <s v="N/A"/>
    <m/>
    <n v="2630"/>
    <n v="2630"/>
    <n v="2.86E-2"/>
    <n v="0"/>
    <s v="Low"/>
    <n v="0"/>
    <s v="No"/>
    <s v="Decrease"/>
    <s v="Below 5% increase"/>
    <s v="Flat"/>
    <s v="-2%"/>
    <s v="Deficit"/>
    <s v="The mark up rate is flat primarily driven by increases in salaries and expenses offset by a higher cost of goods sold base."/>
    <s v="no change"/>
    <s v="no change"/>
    <n v="-218"/>
    <n v="-25"/>
    <s v="N/A"/>
    <m/>
    <m/>
    <m/>
    <s v="Knowledgeable staff, support student empl prog, recent plan optimization. Weakness is supports on 4% of campus population, one vendor source, usage increasing, staff salary increases. Oppt to consolidate vendors. Threat is quality of vendor cell coverage."/>
    <m/>
    <m/>
    <m/>
    <m/>
    <m/>
    <m/>
  </r>
  <r>
    <n v="52"/>
    <x v="2"/>
    <x v="1"/>
    <s v="# 047"/>
    <x v="54"/>
    <s v="Elena Jiang"/>
    <s v="Kong Chou"/>
    <d v="2021-07-01T00:00:00"/>
    <d v="2022-06-30T00:00:00"/>
    <d v="2021-07-01T00:00:00"/>
    <d v="2021-07-01T00:00:00"/>
    <x v="666"/>
    <x v="3"/>
    <s v="Cost + 12%"/>
    <s v="Cost + 12%"/>
    <n v="12"/>
    <n v="12"/>
    <n v="12"/>
    <n v="12"/>
    <n v="19"/>
    <n v="19"/>
    <n v="19"/>
    <s v="Cost + 12%"/>
    <n v="18"/>
    <n v="18"/>
    <n v="18"/>
    <n v="18"/>
    <n v="18"/>
    <n v="19"/>
    <n v="19"/>
    <n v="18"/>
    <n v="16"/>
    <n v="17"/>
    <n v="18"/>
    <n v="16"/>
    <n v="-0.11111111111111116"/>
    <n v="-2"/>
    <s v="-"/>
    <x v="3"/>
    <s v="VCBAS"/>
    <s v="VRIST"/>
    <x v="3"/>
    <s v="Elena Jiang"/>
    <m/>
    <m/>
    <m/>
    <m/>
    <m/>
    <m/>
    <m/>
    <m/>
    <m/>
    <m/>
    <m/>
    <m/>
    <m/>
    <m/>
    <m/>
    <m/>
    <m/>
    <m/>
    <m/>
    <m/>
    <m/>
    <m/>
    <m/>
    <m/>
    <m/>
    <m/>
    <m/>
    <m/>
    <m/>
    <m/>
    <m/>
    <m/>
    <m/>
    <m/>
    <m/>
    <m/>
  </r>
  <r>
    <n v="53"/>
    <x v="2"/>
    <x v="0"/>
    <s v="# 047"/>
    <x v="55"/>
    <s v="Elena Jiang"/>
    <s v="Kong Chou"/>
    <m/>
    <m/>
    <m/>
    <m/>
    <x v="0"/>
    <x v="0"/>
    <m/>
    <m/>
    <m/>
    <m/>
    <m/>
    <m/>
    <m/>
    <m/>
    <m/>
    <m/>
    <m/>
    <m/>
    <m/>
    <m/>
    <m/>
    <m/>
    <m/>
    <m/>
    <m/>
    <m/>
    <m/>
    <n v="0"/>
    <m/>
    <m/>
    <m/>
    <x v="0"/>
    <m/>
    <m/>
    <x v="0"/>
    <m/>
    <m/>
    <m/>
    <m/>
    <n v="1"/>
    <n v="0"/>
    <n v="0"/>
    <s v="N/A"/>
    <m/>
    <n v="80.058000000000007"/>
    <n v="80.058000000000007"/>
    <n v="0"/>
    <n v="0"/>
    <s v="Low"/>
    <n v="0"/>
    <m/>
    <s v="Decrease"/>
    <s v="Below 5% increase"/>
    <s v="Decrease"/>
    <s v="2%"/>
    <s v="Surplus"/>
    <s v="The rates are increasing primarily driven by reduction in productive hours offset by reduction in compensation. This unit used to work a lot of overtime and no longer does."/>
    <s v="decrease"/>
    <s v="decrease"/>
    <n v="-56.1"/>
    <n v="100"/>
    <s v="N/A"/>
    <m/>
    <s v="Kong Chou / Isaac Mankita"/>
    <s v="4/27/21 - 10:00 - 11:00 am"/>
    <m/>
    <s v="Clarify allocation of prior year ending balance.  50% okay?"/>
    <m/>
    <m/>
    <m/>
    <m/>
    <m/>
  </r>
  <r>
    <n v="55"/>
    <x v="2"/>
    <x v="0"/>
    <s v="# 047"/>
    <x v="56"/>
    <s v="Elena Jiang"/>
    <s v="Kong Chou"/>
    <m/>
    <m/>
    <m/>
    <m/>
    <x v="0"/>
    <x v="0"/>
    <m/>
    <m/>
    <m/>
    <m/>
    <m/>
    <m/>
    <m/>
    <m/>
    <m/>
    <m/>
    <m/>
    <m/>
    <m/>
    <m/>
    <m/>
    <m/>
    <m/>
    <m/>
    <m/>
    <m/>
    <m/>
    <n v="0"/>
    <m/>
    <m/>
    <m/>
    <x v="0"/>
    <m/>
    <m/>
    <x v="0"/>
    <m/>
    <m/>
    <m/>
    <m/>
    <n v="1"/>
    <n v="0"/>
    <n v="0"/>
    <s v="N/A"/>
    <m/>
    <n v="278.66399999999999"/>
    <n v="278.66399999999999"/>
    <n v="0"/>
    <n v="0"/>
    <s v="Low"/>
    <n v="0"/>
    <m/>
    <s v="Increase"/>
    <s v="Below 5% increase"/>
    <s v="Flat"/>
    <s v="5%"/>
    <s v="Surplus"/>
    <s v="Under the $200K limit so not certifying"/>
    <s v="no change"/>
    <s v="no change"/>
    <n v="-35"/>
    <n v="100"/>
    <s v="N/A"/>
    <m/>
    <s v="Kong Chou / Isaac Mankita"/>
    <s v="4/19/21 - 2:00 - 3:00 pm"/>
    <s v="Strong cust base. Fractured team 4-5 yrs ago with split Cal Answers.  Manager oversees billing (concrete) and platform leads (strategies). 4of5 team members work from home plus 1 partial appt (both depts want to hire her 100%). Overall demand has decreased so infrastructure needs to be re-evaluated- per unit costs increase. Assumed that  one retiree but is staying."/>
    <s v="Resubmitted 5/07/20"/>
    <m/>
    <m/>
    <m/>
    <m/>
    <m/>
  </r>
  <r>
    <n v="55"/>
    <x v="2"/>
    <x v="1"/>
    <s v="# 047"/>
    <x v="56"/>
    <s v="Elena Jiang"/>
    <s v="Kong Chou"/>
    <d v="2021-07-01T00:00:00"/>
    <d v="2022-06-30T00:00:00"/>
    <d v="2021-07-01T00:00:00"/>
    <d v="2021-07-01T00:00:00"/>
    <x v="667"/>
    <x v="1"/>
    <s v="$90/hour"/>
    <s v="$108/month"/>
    <n v="90"/>
    <n v="108"/>
    <n v="108"/>
    <n v="122"/>
    <n v="126"/>
    <n v="130"/>
    <n v="135"/>
    <s v="$108/month"/>
    <n v="130"/>
    <n v="130"/>
    <n v="130"/>
    <n v="130"/>
    <n v="136"/>
    <n v="140.08000000000001"/>
    <n v="144.28"/>
    <n v="136"/>
    <n v="134"/>
    <n v="134"/>
    <n v="134"/>
    <n v="134"/>
    <n v="-1.4705882352941124E-2"/>
    <n v="-2"/>
    <s v="-"/>
    <x v="3"/>
    <s v="VCBAS"/>
    <s v="VRIST"/>
    <x v="3"/>
    <s v="Elena Jiang"/>
    <m/>
    <m/>
    <m/>
    <m/>
    <m/>
    <m/>
    <m/>
    <m/>
    <m/>
    <m/>
    <m/>
    <m/>
    <m/>
    <m/>
    <m/>
    <m/>
    <m/>
    <m/>
    <m/>
    <m/>
    <m/>
    <m/>
    <m/>
    <m/>
    <m/>
    <m/>
    <m/>
    <m/>
    <m/>
    <m/>
    <m/>
    <m/>
    <m/>
    <m/>
    <m/>
    <m/>
  </r>
  <r>
    <n v="55"/>
    <x v="2"/>
    <x v="1"/>
    <s v="# 047"/>
    <x v="56"/>
    <s v="Elena Jiang"/>
    <s v="Kong Chou"/>
    <d v="2021-07-01T00:00:00"/>
    <d v="2022-06-30T00:00:00"/>
    <d v="2021-07-01T00:00:00"/>
    <d v="2021-07-01T00:00:00"/>
    <x v="668"/>
    <x v="64"/>
    <s v="$330/pkg/month"/>
    <s v="$396/month"/>
    <n v="330"/>
    <n v="396"/>
    <n v="396"/>
    <n v="396"/>
    <s v="Cost/passthrough  "/>
    <s v="Cost/passthrough  "/>
    <s v="Cost/passthrough  "/>
    <s v="$396/month"/>
    <n v="44378"/>
    <n v="44378"/>
    <n v="396"/>
    <n v="44378"/>
    <s v="Cost/passthrough  "/>
    <s v="Cost/passthrough  "/>
    <s v="Cost/passthrough  "/>
    <s v="Cost/passthrough  "/>
    <s v="Cost/passthrough  "/>
    <s v="Cost/passthrough  "/>
    <s v="Cost/passthrough  "/>
    <s v="Cost/passthrough  "/>
    <s v="-"/>
    <n v="0"/>
    <s v="Discontinued"/>
    <x v="5"/>
    <s v="VCBAS"/>
    <s v="VRIST"/>
    <x v="3"/>
    <s v="Elena Jiang"/>
    <m/>
    <m/>
    <m/>
    <m/>
    <m/>
    <m/>
    <m/>
    <m/>
    <m/>
    <m/>
    <m/>
    <m/>
    <m/>
    <m/>
    <m/>
    <m/>
    <m/>
    <m/>
    <m/>
    <m/>
    <m/>
    <m/>
    <m/>
    <m/>
    <m/>
    <m/>
    <m/>
    <m/>
    <m/>
    <m/>
    <m/>
    <m/>
    <m/>
    <m/>
    <m/>
    <m/>
  </r>
  <r>
    <n v="56"/>
    <x v="2"/>
    <x v="0"/>
    <s v="# 047"/>
    <x v="57"/>
    <s v="Elena Jiang"/>
    <s v="Kong Chou"/>
    <m/>
    <m/>
    <m/>
    <m/>
    <x v="0"/>
    <x v="0"/>
    <m/>
    <m/>
    <m/>
    <m/>
    <m/>
    <m/>
    <m/>
    <m/>
    <m/>
    <m/>
    <m/>
    <m/>
    <m/>
    <m/>
    <m/>
    <m/>
    <m/>
    <m/>
    <m/>
    <m/>
    <m/>
    <n v="0"/>
    <m/>
    <m/>
    <m/>
    <x v="0"/>
    <m/>
    <m/>
    <x v="0"/>
    <m/>
    <m/>
    <m/>
    <m/>
    <n v="2"/>
    <n v="0"/>
    <n v="0"/>
    <s v="N/A"/>
    <m/>
    <n v="330"/>
    <n v="330"/>
    <n v="0"/>
    <n v="0"/>
    <s v="Low"/>
    <n v="0"/>
    <m/>
    <s v="Decrease"/>
    <s v="Above 5% increase"/>
    <s v="Flat"/>
    <s v="13% and 44%"/>
    <s v="Balanced"/>
    <s v="The rates are increasing primarily driven by increases in compensation related to union labor policies, reduction in volume and correction of the number of FTE allocated to this service."/>
    <m/>
    <m/>
    <m/>
    <m/>
    <s v="N/A"/>
    <m/>
    <m/>
    <m/>
    <m/>
    <m/>
    <m/>
    <m/>
    <m/>
    <m/>
    <m/>
  </r>
  <r>
    <n v="56"/>
    <x v="2"/>
    <x v="1"/>
    <s v="# 047"/>
    <x v="57"/>
    <s v="Elena Jiang"/>
    <s v="Kong Chou"/>
    <d v="2021-07-01T00:00:00"/>
    <d v="2022-06-30T00:00:00"/>
    <d v="2021-07-01T00:00:00"/>
    <d v="2021-07-01T00:00:00"/>
    <x v="669"/>
    <x v="65"/>
    <s v="$307/drop"/>
    <s v="$307/drop"/>
    <n v="307"/>
    <n v="307"/>
    <n v="307"/>
    <n v="307"/>
    <n v="335"/>
    <n v="335"/>
    <n v="335"/>
    <s v="$307/drop"/>
    <n v="460"/>
    <n v="389"/>
    <n v="401"/>
    <n v="378"/>
    <s v="Cost/passthrough  "/>
    <s v="Cost/passthrough  "/>
    <s v="Cost/passthrough  "/>
    <s v="Cost/passthrough  "/>
    <s v="Cost/passthrough  "/>
    <s v="Cost/passthrough  "/>
    <s v="Cost/passthrough  "/>
    <s v="Cost/passthrough  "/>
    <s v="-"/>
    <n v="0"/>
    <s v="Discontinued"/>
    <x v="5"/>
    <s v="VCBAS"/>
    <s v="VRIST"/>
    <x v="3"/>
    <s v="Elena Jiang"/>
    <m/>
    <m/>
    <m/>
    <m/>
    <m/>
    <m/>
    <m/>
    <m/>
    <m/>
    <m/>
    <m/>
    <m/>
    <m/>
    <m/>
    <m/>
    <m/>
    <m/>
    <m/>
    <m/>
    <m/>
    <m/>
    <m/>
    <m/>
    <m/>
    <m/>
    <m/>
    <m/>
    <m/>
    <m/>
    <m/>
    <m/>
    <m/>
    <m/>
    <m/>
    <m/>
    <m/>
  </r>
  <r>
    <n v="57"/>
    <x v="2"/>
    <x v="0"/>
    <s v="# 047"/>
    <x v="58"/>
    <s v="Elena Jiang"/>
    <s v="Kong Chou"/>
    <m/>
    <m/>
    <m/>
    <m/>
    <x v="0"/>
    <x v="0"/>
    <m/>
    <m/>
    <m/>
    <m/>
    <m/>
    <m/>
    <m/>
    <m/>
    <m/>
    <m/>
    <m/>
    <m/>
    <m/>
    <m/>
    <m/>
    <m/>
    <m/>
    <m/>
    <m/>
    <m/>
    <m/>
    <n v="0"/>
    <m/>
    <m/>
    <m/>
    <x v="0"/>
    <m/>
    <m/>
    <x v="0"/>
    <m/>
    <m/>
    <m/>
    <m/>
    <n v="3"/>
    <n v="0"/>
    <n v="0"/>
    <s v="N/A"/>
    <m/>
    <n v="591"/>
    <n v="591"/>
    <n v="0"/>
    <n v="0"/>
    <s v="Low"/>
    <n v="0"/>
    <m/>
    <s v="Increase"/>
    <s v="Increase"/>
    <s v="Increase"/>
    <s v="25% to 28%"/>
    <s v="Deficit"/>
    <s v="Volume on largest service (Database Storage) is increasing which is driving decreased rate. Volumes on remaining services are decreasing and are causing SQL Server rate increases and are balanced on others by reduction in salary expenses."/>
    <s v="no change"/>
    <s v="no change"/>
    <n v="-48"/>
    <n v="-10"/>
    <s v="N/A"/>
    <m/>
    <s v="Kong Chou / Stella Pretzlaf"/>
    <s v="4/23/21 - 11:30 - 12:300 pm"/>
    <s v="New to IST so volumes are best guesses. Strengths are knowledgeable staff. Trend is to add 200 cameras annually.  Weaknesses are "/>
    <s v="Will resubmit in next month"/>
    <m/>
    <m/>
    <m/>
    <m/>
    <m/>
  </r>
  <r>
    <n v="57"/>
    <x v="2"/>
    <x v="0"/>
    <s v="# 047"/>
    <x v="59"/>
    <s v="Elena Jiang"/>
    <s v="Kong Chou"/>
    <m/>
    <m/>
    <m/>
    <m/>
    <x v="0"/>
    <x v="0"/>
    <m/>
    <m/>
    <m/>
    <m/>
    <m/>
    <m/>
    <m/>
    <m/>
    <m/>
    <m/>
    <m/>
    <m/>
    <m/>
    <m/>
    <m/>
    <m/>
    <m/>
    <m/>
    <m/>
    <m/>
    <m/>
    <n v="0"/>
    <m/>
    <m/>
    <m/>
    <x v="0"/>
    <m/>
    <m/>
    <x v="0"/>
    <m/>
    <m/>
    <m/>
    <m/>
    <n v="8"/>
    <n v="0"/>
    <n v="0"/>
    <s v="N/A"/>
    <m/>
    <n v="1637"/>
    <n v="1637"/>
    <n v="0"/>
    <n v="0"/>
    <s v="Low"/>
    <n v="0"/>
    <m/>
    <s v="Flat"/>
    <s v="Decrease"/>
    <s v="Flat"/>
    <s v="-14% to 10%"/>
    <s v="Deficit"/>
    <s v="Volume on largest service (Database Storage) is increasing which is driving decreased rate. Volumes on remaining services are decreasing and are causing SQL Server rate increases and are balanced on others by reduction in salary expenses."/>
    <s v="no change"/>
    <s v="no change"/>
    <n v="-137"/>
    <n v="-11"/>
    <s v="N/A"/>
    <m/>
    <s v="Kong Chou / Isaac Mankita"/>
    <s v="4/19/21 - 2:00 - 3:00 pm"/>
    <s v="Losing customers to cloud based services. Customer base is generally declining though somewhat stable right now. Approaching tipping point. Looking at trade off on transitioning campus to cloud like Amazon. Only 4 technicians so services under threat and difficult to fulfil.  Highly technical staff is highly paid. Causing inequities with existing staff.    Retiring staff is getting VSP so dept paying 6 months severance that was not expected.        ormalizing framework of database provision because transitions req IST support "/>
    <s v="Will be resubmitting because of expensive new hire and corresponding equities."/>
    <m/>
    <m/>
    <m/>
    <m/>
    <m/>
  </r>
  <r>
    <n v="57"/>
    <x v="2"/>
    <x v="1"/>
    <s v="# 047"/>
    <x v="60"/>
    <s v="Elena Jiang"/>
    <s v="Kong Chou"/>
    <m/>
    <m/>
    <m/>
    <m/>
    <x v="670"/>
    <x v="64"/>
    <s v="Cost of Software + 15%"/>
    <s v="Cost of Software + 15%"/>
    <n v="15"/>
    <n v="15"/>
    <n v="15"/>
    <n v="15"/>
    <s v="Cost/passthrough  "/>
    <s v="Cost/passthrough  "/>
    <s v="Cost/passthrough  "/>
    <s v="at cost"/>
    <s v="at cost"/>
    <s v="at cost"/>
    <s v="at cost"/>
    <s v="at cost"/>
    <s v="at cost"/>
    <s v="at cost"/>
    <s v="at cost"/>
    <s v="at cost"/>
    <s v="at cost"/>
    <s v="at cost"/>
    <s v="at cost"/>
    <s v="at cost"/>
    <s v="-"/>
    <n v="0"/>
    <s v="-"/>
    <x v="2"/>
    <s v="VCBAS"/>
    <s v="VRIST"/>
    <x v="3"/>
    <s v="Elena Jiang"/>
    <m/>
    <m/>
    <m/>
    <m/>
    <m/>
    <m/>
    <m/>
    <m/>
    <m/>
    <m/>
    <m/>
    <m/>
    <m/>
    <m/>
    <m/>
    <m/>
    <m/>
    <m/>
    <m/>
    <m/>
    <m/>
    <m/>
    <m/>
    <m/>
    <m/>
    <m/>
    <m/>
    <m/>
    <m/>
    <m/>
    <m/>
    <m/>
    <m/>
    <m/>
    <m/>
    <m/>
  </r>
  <r>
    <n v="57"/>
    <x v="2"/>
    <x v="1"/>
    <s v="# 047"/>
    <x v="58"/>
    <s v="Elena Jiang"/>
    <s v="Kong Chou"/>
    <d v="2021-07-01T00:00:00"/>
    <d v="2022-06-30T00:00:00"/>
    <d v="2021-07-01T00:00:00"/>
    <d v="2021-07-01T00:00:00"/>
    <x v="671"/>
    <x v="3"/>
    <s v="Cost +16%"/>
    <s v="Cost +17%"/>
    <n v="17"/>
    <n v="17"/>
    <n v="17"/>
    <n v="17"/>
    <n v="17"/>
    <n v="17"/>
    <n v="17"/>
    <s v="Cost +17%"/>
    <n v="18"/>
    <n v="19"/>
    <n v="20"/>
    <n v="18"/>
    <n v="18"/>
    <n v="19"/>
    <n v="20"/>
    <n v="18"/>
    <n v="27"/>
    <n v="28"/>
    <n v="29"/>
    <n v="27"/>
    <n v="0.5"/>
    <n v="9"/>
    <s v="-"/>
    <x v="7"/>
    <s v="VCBAS"/>
    <s v="VRIST"/>
    <x v="3"/>
    <s v="Elena Jiang"/>
    <m/>
    <m/>
    <m/>
    <m/>
    <m/>
    <m/>
    <m/>
    <m/>
    <m/>
    <m/>
    <m/>
    <m/>
    <m/>
    <m/>
    <m/>
    <m/>
    <m/>
    <m/>
    <m/>
    <m/>
    <m/>
    <m/>
    <m/>
    <m/>
    <m/>
    <m/>
    <m/>
    <m/>
    <m/>
    <m/>
    <m/>
    <m/>
    <m/>
    <m/>
    <m/>
    <m/>
  </r>
  <r>
    <n v="57"/>
    <x v="2"/>
    <x v="1"/>
    <s v="# 047"/>
    <x v="58"/>
    <s v="Elena Jiang"/>
    <s v="Kong Chou"/>
    <d v="2021-07-01T00:00:00"/>
    <d v="2022-06-30T00:00:00"/>
    <d v="2021-07-01T00:00:00"/>
    <d v="2021-07-01T00:00:00"/>
    <x v="672"/>
    <x v="11"/>
    <n v="68"/>
    <n v="72"/>
    <n v="72"/>
    <n v="74"/>
    <n v="74"/>
    <n v="74"/>
    <n v="75"/>
    <n v="77"/>
    <n v="79"/>
    <n v="72"/>
    <n v="78"/>
    <n v="81"/>
    <n v="83.43"/>
    <n v="78"/>
    <n v="80"/>
    <n v="82"/>
    <n v="84"/>
    <n v="80"/>
    <s v="Discontinued"/>
    <s v="Discontinued"/>
    <s v="Discontinued"/>
    <s v="Discontinued"/>
    <s v="-"/>
    <n v="0"/>
    <s v="-"/>
    <x v="2"/>
    <s v="VCBAS"/>
    <s v="VRIST"/>
    <x v="3"/>
    <s v="Elena Jiang"/>
    <m/>
    <m/>
    <m/>
    <m/>
    <m/>
    <m/>
    <m/>
    <m/>
    <m/>
    <m/>
    <m/>
    <m/>
    <m/>
    <m/>
    <m/>
    <m/>
    <m/>
    <m/>
    <m/>
    <m/>
    <m/>
    <m/>
    <m/>
    <m/>
    <m/>
    <m/>
    <m/>
    <m/>
    <m/>
    <m/>
    <m/>
    <m/>
    <m/>
    <m/>
    <m/>
    <m/>
  </r>
  <r>
    <n v="57"/>
    <x v="2"/>
    <x v="1"/>
    <s v="# 047"/>
    <x v="58"/>
    <s v="Elena Jiang"/>
    <s v="Kong Chou"/>
    <d v="2021-07-01T00:00:00"/>
    <d v="2022-06-30T00:00:00"/>
    <d v="2021-07-01T00:00:00"/>
    <d v="2021-07-01T00:00:00"/>
    <x v="673"/>
    <x v="66"/>
    <n v="205"/>
    <n v="217"/>
    <n v="217"/>
    <n v="222"/>
    <n v="222"/>
    <n v="222"/>
    <n v="226"/>
    <n v="232"/>
    <n v="238"/>
    <n v="217"/>
    <n v="235"/>
    <n v="245"/>
    <n v="252.35"/>
    <n v="235"/>
    <n v="243"/>
    <n v="250"/>
    <n v="257"/>
    <n v="243"/>
    <s v="Discontinued"/>
    <s v="Discontinued"/>
    <s v="Discontinued"/>
    <s v="Discontinued"/>
    <s v="-"/>
    <n v="0"/>
    <s v="-"/>
    <x v="2"/>
    <s v="VCBAS"/>
    <s v="VRIST"/>
    <x v="3"/>
    <s v="Elena Jiang"/>
    <m/>
    <m/>
    <m/>
    <m/>
    <m/>
    <m/>
    <m/>
    <m/>
    <m/>
    <m/>
    <m/>
    <m/>
    <m/>
    <m/>
    <m/>
    <m/>
    <m/>
    <m/>
    <m/>
    <m/>
    <m/>
    <m/>
    <m/>
    <m/>
    <m/>
    <m/>
    <m/>
    <m/>
    <m/>
    <m/>
    <m/>
    <m/>
    <m/>
    <m/>
    <m/>
    <m/>
  </r>
  <r>
    <n v="57"/>
    <x v="2"/>
    <x v="1"/>
    <s v="# 047"/>
    <x v="58"/>
    <s v="Elena Jiang"/>
    <s v="Kong Chou"/>
    <d v="2021-07-01T00:00:00"/>
    <d v="2022-06-30T00:00:00"/>
    <d v="2021-07-01T00:00:00"/>
    <d v="2021-07-01T00:00:00"/>
    <x v="673"/>
    <x v="13"/>
    <n v="205"/>
    <n v="217"/>
    <n v="217"/>
    <n v="222"/>
    <n v="222"/>
    <m/>
    <m/>
    <m/>
    <m/>
    <m/>
    <m/>
    <m/>
    <m/>
    <m/>
    <m/>
    <m/>
    <m/>
    <m/>
    <n v="23"/>
    <n v="23"/>
    <n v="23"/>
    <n v="23"/>
    <s v="-"/>
    <n v="23"/>
    <s v="-"/>
    <x v="2"/>
    <s v="VCBAS"/>
    <s v="VRIST"/>
    <x v="3"/>
    <s v="Elena Jiang"/>
    <m/>
    <m/>
    <m/>
    <m/>
    <m/>
    <m/>
    <m/>
    <m/>
    <m/>
    <m/>
    <m/>
    <m/>
    <m/>
    <m/>
    <m/>
    <m/>
    <m/>
    <m/>
    <m/>
    <m/>
    <m/>
    <m/>
    <m/>
    <m/>
    <m/>
    <m/>
    <m/>
    <m/>
    <m/>
    <m/>
    <m/>
    <m/>
    <m/>
    <m/>
    <m/>
    <m/>
  </r>
  <r>
    <n v="57"/>
    <x v="2"/>
    <x v="1"/>
    <s v="# 047"/>
    <x v="59"/>
    <s v="Elena Jiang"/>
    <s v="Kong Chou"/>
    <d v="2021-07-01T00:00:00"/>
    <d v="2022-06-30T00:00:00"/>
    <d v="2021-07-01T00:00:00"/>
    <d v="2021-07-01T00:00:00"/>
    <x v="674"/>
    <x v="67"/>
    <n v="4.75"/>
    <s v="$7.60/month"/>
    <n v="4.75"/>
    <n v="5.85"/>
    <n v="5.85"/>
    <n v="5.85"/>
    <n v="3.6"/>
    <n v="3.6"/>
    <n v="3.6"/>
    <s v="$7.60/month"/>
    <n v="3.49"/>
    <n v="3.49"/>
    <n v="3.49"/>
    <n v="3.49"/>
    <n v="3"/>
    <n v="3.09"/>
    <n v="3.18"/>
    <n v="3"/>
    <n v="2.85"/>
    <n v="2.94"/>
    <n v="3.02"/>
    <n v="2.85"/>
    <n v="-4.9999999999999933E-2"/>
    <n v="-0.14999999999999991"/>
    <s v="-"/>
    <x v="3"/>
    <s v="VCBAS"/>
    <s v="VRIST"/>
    <x v="3"/>
    <s v="Elena Jiang"/>
    <m/>
    <m/>
    <m/>
    <m/>
    <m/>
    <m/>
    <m/>
    <m/>
    <m/>
    <m/>
    <m/>
    <m/>
    <m/>
    <m/>
    <m/>
    <m/>
    <m/>
    <m/>
    <m/>
    <m/>
    <m/>
    <m/>
    <m/>
    <m/>
    <m/>
    <m/>
    <m/>
    <m/>
    <m/>
    <m/>
    <m/>
    <m/>
    <m/>
    <m/>
    <m/>
    <m/>
  </r>
  <r>
    <n v="57"/>
    <x v="2"/>
    <x v="1"/>
    <s v="# 047"/>
    <x v="59"/>
    <s v="Elena Jiang"/>
    <s v="Kong Chou"/>
    <d v="2021-07-01T00:00:00"/>
    <d v="2022-06-30T00:00:00"/>
    <d v="2021-07-01T00:00:00"/>
    <d v="2021-07-01T00:00:00"/>
    <x v="675"/>
    <x v="68"/>
    <s v="$194/application/month"/>
    <s v="$322/month"/>
    <n v="194"/>
    <n v="322"/>
    <n v="322"/>
    <n v="322"/>
    <n v="322"/>
    <n v="322"/>
    <n v="322"/>
    <s v="$322/month"/>
    <n v="391"/>
    <n v="391"/>
    <n v="391"/>
    <n v="391"/>
    <n v="517"/>
    <n v="532.51"/>
    <n v="548.49"/>
    <n v="517"/>
    <n v="508"/>
    <n v="523.24"/>
    <n v="538.94000000000005"/>
    <n v="508"/>
    <n v="-1.740812379110257E-2"/>
    <n v="-9"/>
    <s v="-"/>
    <x v="3"/>
    <s v="VCBAS"/>
    <s v="VRIST"/>
    <x v="3"/>
    <s v="Elena Jiang"/>
    <m/>
    <m/>
    <m/>
    <m/>
    <m/>
    <m/>
    <m/>
    <m/>
    <m/>
    <m/>
    <m/>
    <m/>
    <m/>
    <m/>
    <m/>
    <m/>
    <m/>
    <m/>
    <m/>
    <m/>
    <m/>
    <m/>
    <m/>
    <m/>
    <m/>
    <m/>
    <m/>
    <m/>
    <m/>
    <m/>
    <m/>
    <m/>
    <m/>
    <m/>
    <m/>
    <m/>
  </r>
  <r>
    <n v="57"/>
    <x v="2"/>
    <x v="1"/>
    <s v="# 047"/>
    <x v="59"/>
    <s v="Elena Jiang"/>
    <s v="Kong Chou"/>
    <d v="2021-07-01T00:00:00"/>
    <d v="2022-06-30T00:00:00"/>
    <d v="2021-07-01T00:00:00"/>
    <d v="2021-07-01T00:00:00"/>
    <x v="676"/>
    <x v="69"/>
    <n v="429"/>
    <s v="$521/month"/>
    <n v="429"/>
    <n v="521"/>
    <n v="521"/>
    <n v="521"/>
    <n v="521"/>
    <n v="521"/>
    <n v="521"/>
    <s v="$521/month"/>
    <n v="426"/>
    <n v="426"/>
    <n v="426"/>
    <n v="426"/>
    <n v="612"/>
    <n v="630.36"/>
    <n v="649.27"/>
    <n v="612"/>
    <n v="528"/>
    <n v="543.84"/>
    <n v="560.16"/>
    <n v="528"/>
    <n v="-0.13725490196078427"/>
    <n v="-84"/>
    <s v="-"/>
    <x v="3"/>
    <s v="VCBAS"/>
    <s v="VRIST"/>
    <x v="3"/>
    <s v="Elena Jiang"/>
    <m/>
    <m/>
    <m/>
    <m/>
    <m/>
    <m/>
    <m/>
    <m/>
    <m/>
    <m/>
    <m/>
    <m/>
    <m/>
    <m/>
    <m/>
    <m/>
    <m/>
    <m/>
    <m/>
    <m/>
    <m/>
    <m/>
    <m/>
    <m/>
    <m/>
    <m/>
    <m/>
    <m/>
    <m/>
    <m/>
    <m/>
    <m/>
    <m/>
    <m/>
    <m/>
    <m/>
  </r>
  <r>
    <n v="57"/>
    <x v="2"/>
    <x v="1"/>
    <s v="# 047"/>
    <x v="59"/>
    <s v="Elena Jiang"/>
    <s v="Kong Chou"/>
    <d v="2021-07-01T00:00:00"/>
    <d v="2022-06-30T00:00:00"/>
    <d v="2021-07-01T00:00:00"/>
    <d v="2021-07-01T00:00:00"/>
    <x v="677"/>
    <x v="64"/>
    <n v="200"/>
    <n v="200"/>
    <n v="200"/>
    <n v="200"/>
    <n v="200"/>
    <n v="200"/>
    <s v="Cost/passthrough  "/>
    <s v="Cost/passthrough  "/>
    <s v="Cost/passthrough  "/>
    <n v="200"/>
    <n v="44378"/>
    <n v="44378"/>
    <n v="200"/>
    <n v="44378"/>
    <s v="Cost/passthrough  "/>
    <s v="Cost/passthrough  "/>
    <s v="Cost/passthrough  "/>
    <s v="Cost/passthrough  "/>
    <s v="Cost/passthrough  "/>
    <s v="Cost/passthrough  "/>
    <s v="Cost/passthrough  "/>
    <s v="Cost/passthrough  "/>
    <s v="-"/>
    <n v="0"/>
    <s v="Discontinued"/>
    <x v="5"/>
    <s v="VCBAS"/>
    <s v="VRIST"/>
    <x v="3"/>
    <s v="Elena Jiang"/>
    <m/>
    <m/>
    <m/>
    <m/>
    <m/>
    <m/>
    <m/>
    <m/>
    <m/>
    <m/>
    <m/>
    <m/>
    <m/>
    <m/>
    <m/>
    <m/>
    <m/>
    <m/>
    <m/>
    <m/>
    <m/>
    <m/>
    <m/>
    <m/>
    <m/>
    <m/>
    <m/>
    <m/>
    <m/>
    <m/>
    <m/>
    <m/>
    <m/>
    <m/>
    <m/>
    <m/>
  </r>
  <r>
    <n v="57"/>
    <x v="2"/>
    <x v="1"/>
    <s v="# 047"/>
    <x v="59"/>
    <s v="Elena Jiang"/>
    <s v="Kong Chou"/>
    <d v="2021-07-01T00:00:00"/>
    <d v="2022-06-30T00:00:00"/>
    <d v="2021-07-01T00:00:00"/>
    <d v="2021-07-01T00:00:00"/>
    <x v="678"/>
    <x v="68"/>
    <s v="$267/application/month"/>
    <s v="$332/month"/>
    <n v="267"/>
    <n v="332"/>
    <n v="332"/>
    <n v="332"/>
    <n v="510"/>
    <n v="510"/>
    <n v="510"/>
    <s v="$332/month"/>
    <n v="481"/>
    <n v="481"/>
    <n v="481"/>
    <n v="481"/>
    <n v="353"/>
    <n v="363.59"/>
    <n v="374.5"/>
    <n v="353"/>
    <n v="374"/>
    <n v="385.22"/>
    <n v="396.78"/>
    <n v="374"/>
    <n v="5.9490084985835745E-2"/>
    <n v="21"/>
    <s v="-"/>
    <x v="6"/>
    <s v="VCBAS"/>
    <s v="VRIST"/>
    <x v="3"/>
    <s v="Elena Jiang"/>
    <m/>
    <m/>
    <m/>
    <m/>
    <m/>
    <m/>
    <m/>
    <m/>
    <m/>
    <m/>
    <m/>
    <m/>
    <m/>
    <m/>
    <m/>
    <m/>
    <m/>
    <m/>
    <m/>
    <m/>
    <m/>
    <m/>
    <m/>
    <m/>
    <m/>
    <m/>
    <m/>
    <m/>
    <m/>
    <m/>
    <m/>
    <m/>
    <m/>
    <m/>
    <m/>
    <m/>
  </r>
  <r>
    <n v="57"/>
    <x v="2"/>
    <x v="1"/>
    <s v="# 047"/>
    <x v="59"/>
    <s v="Elena Jiang"/>
    <s v="Kong Chou"/>
    <d v="2021-07-01T00:00:00"/>
    <d v="2022-06-30T00:00:00"/>
    <d v="2021-07-01T00:00:00"/>
    <d v="2021-07-01T00:00:00"/>
    <x v="679"/>
    <x v="69"/>
    <n v="225"/>
    <s v="$216/month"/>
    <n v="225"/>
    <n v="216"/>
    <n v="216"/>
    <n v="216"/>
    <n v="216"/>
    <n v="216"/>
    <n v="216"/>
    <s v="$216/month"/>
    <n v="242"/>
    <n v="242"/>
    <n v="242"/>
    <n v="242"/>
    <n v="230"/>
    <n v="236.9"/>
    <n v="244.01"/>
    <n v="230"/>
    <n v="253"/>
    <n v="260.58999999999997"/>
    <n v="268.41000000000003"/>
    <n v="253"/>
    <n v="0.10000000000000009"/>
    <n v="23"/>
    <s v="-"/>
    <x v="7"/>
    <s v="VCBAS"/>
    <s v="VRIST"/>
    <x v="3"/>
    <s v="Elena Jiang"/>
    <m/>
    <m/>
    <m/>
    <m/>
    <m/>
    <m/>
    <m/>
    <m/>
    <m/>
    <m/>
    <m/>
    <m/>
    <m/>
    <m/>
    <m/>
    <m/>
    <m/>
    <m/>
    <m/>
    <m/>
    <m/>
    <m/>
    <m/>
    <m/>
    <m/>
    <m/>
    <m/>
    <m/>
    <m/>
    <m/>
    <m/>
    <m/>
    <m/>
    <m/>
    <m/>
    <m/>
  </r>
  <r>
    <n v="57"/>
    <x v="2"/>
    <x v="1"/>
    <s v="# 047"/>
    <x v="59"/>
    <s v="Elena Jiang"/>
    <s v="Kong Chou"/>
    <d v="2021-07-01T00:00:00"/>
    <d v="2022-06-30T00:00:00"/>
    <d v="2021-07-01T00:00:00"/>
    <d v="2021-07-01T00:00:00"/>
    <x v="680"/>
    <x v="70"/>
    <n v="502"/>
    <s v="$633/month"/>
    <n v="502"/>
    <n v="633"/>
    <n v="633"/>
    <n v="633"/>
    <n v="633"/>
    <n v="633"/>
    <n v="633"/>
    <s v="$633/month"/>
    <n v="636"/>
    <n v="636"/>
    <n v="636"/>
    <n v="636"/>
    <n v="694"/>
    <n v="714.82"/>
    <n v="736.26"/>
    <n v="694"/>
    <n v="675"/>
    <n v="695.25"/>
    <n v="716.11"/>
    <n v="675"/>
    <n v="-2.7377521613832889E-2"/>
    <n v="-19"/>
    <s v="-"/>
    <x v="3"/>
    <s v="VCBAS"/>
    <s v="VRIST"/>
    <x v="3"/>
    <s v="Elena Jiang"/>
    <m/>
    <m/>
    <m/>
    <m/>
    <m/>
    <m/>
    <m/>
    <m/>
    <m/>
    <m/>
    <m/>
    <m/>
    <m/>
    <m/>
    <m/>
    <m/>
    <m/>
    <m/>
    <m/>
    <m/>
    <m/>
    <m/>
    <m/>
    <m/>
    <m/>
    <m/>
    <m/>
    <m/>
    <m/>
    <m/>
    <m/>
    <m/>
    <m/>
    <m/>
    <m/>
    <m/>
  </r>
  <r>
    <n v="58"/>
    <x v="2"/>
    <x v="0"/>
    <s v="# 047"/>
    <x v="61"/>
    <s v="Elena Jiang"/>
    <s v="Kong Chou"/>
    <m/>
    <m/>
    <m/>
    <m/>
    <x v="0"/>
    <x v="0"/>
    <m/>
    <m/>
    <m/>
    <m/>
    <m/>
    <m/>
    <m/>
    <m/>
    <m/>
    <m/>
    <m/>
    <m/>
    <m/>
    <m/>
    <m/>
    <m/>
    <m/>
    <m/>
    <m/>
    <m/>
    <m/>
    <n v="0"/>
    <m/>
    <m/>
    <m/>
    <x v="0"/>
    <m/>
    <m/>
    <x v="0"/>
    <m/>
    <m/>
    <m/>
    <m/>
    <n v="2"/>
    <n v="0"/>
    <n v="0"/>
    <s v="N/A"/>
    <m/>
    <n v="1918"/>
    <n v="1918"/>
    <n v="0"/>
    <n v="0"/>
    <s v="Low"/>
    <n v="0"/>
    <s v="No"/>
    <s v="Flat"/>
    <s v="Decrease"/>
    <s v="Flat"/>
    <s v="0% to 5%"/>
    <s v="Surplus"/>
    <s v="The unit has consolidated its rate structure from eight to two rates. The rate increase is primarily driven by increases in compensation and lower volume. RAM is increasing due to new equipment."/>
    <s v="no change"/>
    <s v="no change"/>
    <n v="-162"/>
    <n v="62"/>
    <s v="N/A"/>
    <m/>
    <s v="Kong Chou / Isaac Mankita"/>
    <s v="4/27/21 - 10:00 - 11:00 am"/>
    <s v="Newish rates (1 or 2 years) supports collocated services.  Don't see this as a growth enterprise unless there's a breach.  Exists because of retiring internal IST recharges. Some remaining internal recharges are with staff salaries. Difficult to get rid of remaining internal recharges.  Customer billing on monthly basis.  Herve' interested in moving to quarterly billing."/>
    <s v="Internal recharges on 55611? "/>
    <m/>
    <m/>
    <m/>
    <m/>
    <m/>
  </r>
  <r>
    <n v="58"/>
    <x v="2"/>
    <x v="1"/>
    <s v="# 047"/>
    <x v="55"/>
    <s v="Elena Jiang"/>
    <s v="Kong Chou"/>
    <d v="2021-07-01T00:00:00"/>
    <d v="2022-06-30T00:00:00"/>
    <d v="2021-07-01T00:00:00"/>
    <d v="2021-07-01T00:00:00"/>
    <x v="681"/>
    <x v="1"/>
    <s v="$86/hour"/>
    <s v="$90/hour"/>
    <n v="86"/>
    <n v="90"/>
    <n v="90"/>
    <n v="90"/>
    <n v="90"/>
    <n v="90"/>
    <n v="90"/>
    <s v="$90/hour"/>
    <n v="118"/>
    <n v="118.45"/>
    <n v="122"/>
    <n v="115"/>
    <n v="117"/>
    <n v="120.51"/>
    <n v="124.13"/>
    <n v="117"/>
    <n v="115"/>
    <n v="115"/>
    <n v="115"/>
    <n v="115"/>
    <n v="-1.7094017094017144E-2"/>
    <n v="-2"/>
    <s v="-"/>
    <x v="3"/>
    <s v="VCBAS"/>
    <s v="VRIST"/>
    <x v="3"/>
    <s v="Elena Jiang"/>
    <m/>
    <m/>
    <m/>
    <m/>
    <m/>
    <m/>
    <m/>
    <m/>
    <m/>
    <m/>
    <m/>
    <m/>
    <m/>
    <m/>
    <m/>
    <m/>
    <m/>
    <m/>
    <m/>
    <m/>
    <m/>
    <m/>
    <m/>
    <m/>
    <m/>
    <m/>
    <m/>
    <m/>
    <m/>
    <m/>
    <m/>
    <m/>
    <m/>
    <m/>
    <m/>
    <m/>
  </r>
  <r>
    <n v="58"/>
    <x v="2"/>
    <x v="1"/>
    <s v="# 047"/>
    <x v="61"/>
    <s v="Elena Jiang"/>
    <s v="Kong Chou"/>
    <d v="2021-07-01T00:00:00"/>
    <d v="2022-06-30T00:00:00"/>
    <d v="2021-07-01T00:00:00"/>
    <d v="2021-07-01T00:00:00"/>
    <x v="682"/>
    <x v="71"/>
    <m/>
    <m/>
    <m/>
    <m/>
    <m/>
    <m/>
    <m/>
    <m/>
    <m/>
    <m/>
    <n v="111"/>
    <n v="114.33"/>
    <n v="117.76"/>
    <n v="111"/>
    <n v="114"/>
    <n v="117.42"/>
    <n v="120.9426"/>
    <n v="114"/>
    <n v="120"/>
    <n v="123.6"/>
    <n v="127.31"/>
    <n v="120"/>
    <n v="5.2631578947368363E-2"/>
    <n v="6"/>
    <s v="-"/>
    <x v="6"/>
    <s v="VCBAS"/>
    <s v="VRIST"/>
    <x v="3"/>
    <s v="Elena Jiang"/>
    <m/>
    <m/>
    <m/>
    <m/>
    <m/>
    <m/>
    <m/>
    <m/>
    <m/>
    <m/>
    <m/>
    <m/>
    <m/>
    <m/>
    <m/>
    <m/>
    <m/>
    <m/>
    <m/>
    <m/>
    <m/>
    <m/>
    <m/>
    <m/>
    <m/>
    <m/>
    <m/>
    <m/>
    <m/>
    <m/>
    <m/>
    <m/>
    <m/>
    <m/>
    <m/>
    <m/>
  </r>
  <r>
    <n v="58"/>
    <x v="2"/>
    <x v="1"/>
    <s v="# 047"/>
    <x v="61"/>
    <s v="Elena Jiang"/>
    <s v="Kong Chou"/>
    <d v="2021-07-01T00:00:00"/>
    <d v="2022-06-30T00:00:00"/>
    <d v="2021-07-01T00:00:00"/>
    <d v="2021-07-01T00:00:00"/>
    <x v="683"/>
    <x v="71"/>
    <m/>
    <m/>
    <m/>
    <m/>
    <m/>
    <m/>
    <m/>
    <m/>
    <m/>
    <m/>
    <n v="226"/>
    <n v="232.78"/>
    <n v="239.76"/>
    <n v="226"/>
    <n v="227"/>
    <n v="233.81"/>
    <n v="240.82430000000002"/>
    <n v="227"/>
    <n v="227"/>
    <n v="233.81"/>
    <n v="240.82"/>
    <n v="227"/>
    <n v="0"/>
    <n v="0"/>
    <s v="-"/>
    <x v="2"/>
    <s v="VCBAS"/>
    <s v="VRIST"/>
    <x v="3"/>
    <s v="Elena Jiang"/>
    <m/>
    <m/>
    <m/>
    <m/>
    <m/>
    <m/>
    <m/>
    <m/>
    <m/>
    <m/>
    <m/>
    <m/>
    <m/>
    <m/>
    <m/>
    <m/>
    <m/>
    <m/>
    <m/>
    <m/>
    <m/>
    <m/>
    <m/>
    <m/>
    <m/>
    <m/>
    <m/>
    <m/>
    <m/>
    <m/>
    <m/>
    <m/>
    <m/>
    <m/>
    <m/>
    <m/>
  </r>
  <r>
    <n v="59"/>
    <x v="2"/>
    <x v="0"/>
    <s v="# 047"/>
    <x v="62"/>
    <s v="Elena Jiang"/>
    <s v="Kong Chou"/>
    <m/>
    <m/>
    <m/>
    <m/>
    <x v="0"/>
    <x v="0"/>
    <m/>
    <m/>
    <m/>
    <m/>
    <m/>
    <m/>
    <m/>
    <m/>
    <m/>
    <m/>
    <m/>
    <m/>
    <m/>
    <m/>
    <m/>
    <m/>
    <m/>
    <m/>
    <m/>
    <m/>
    <m/>
    <n v="0"/>
    <m/>
    <m/>
    <m/>
    <x v="0"/>
    <m/>
    <m/>
    <x v="0"/>
    <m/>
    <m/>
    <m/>
    <m/>
    <n v="2"/>
    <n v="0"/>
    <n v="0"/>
    <s v="N/A"/>
    <m/>
    <n v="2099"/>
    <n v="2099"/>
    <n v="0.01"/>
    <n v="0"/>
    <s v="Low"/>
    <n v="0"/>
    <s v="No"/>
    <s v="Increase"/>
    <s v="Decrease"/>
    <s v="Flat"/>
    <s v="-15% to 0%"/>
    <s v="Surplus"/>
    <s v="The rates are decreasing primarily driven by decreases in compensation and volume."/>
    <s v="no change"/>
    <s v="decrease"/>
    <n v="-133"/>
    <n v="110"/>
    <s v="N/A"/>
    <m/>
    <s v="Stella Pretzlaf / Kong Chou"/>
    <s v="4/20/21 - 1:00 - 2:00 pm"/>
    <s v="Strengths are upgraded infrastructure, data sfety, growing need for archiving, knowledgeable team.  Weakneeses are security risks, difficulty allocation remote staff time. Oppt to review infrastructure needs, migration to Cloud for redundancy and disaster recovery, reduced internal billing.  Threats are rising costs, security vulnerabilities, reduced demand. Technology changes quickly and gets cheaper.  Maint can increase."/>
    <m/>
    <m/>
    <m/>
    <m/>
    <m/>
    <m/>
  </r>
  <r>
    <n v="59"/>
    <x v="2"/>
    <x v="1"/>
    <s v="# 047"/>
    <x v="62"/>
    <s v="Elena Jiang"/>
    <s v="Kong Chou"/>
    <d v="2021-07-01T00:00:00"/>
    <d v="2022-06-30T00:00:00"/>
    <d v="2021-07-01T00:00:00"/>
    <d v="2021-07-01T00:00:00"/>
    <x v="684"/>
    <x v="72"/>
    <s v="$0.20/GB/month "/>
    <s v="$0.20/GB/month "/>
    <n v="0.2"/>
    <n v="0.16"/>
    <n v="0.16"/>
    <n v="0.16"/>
    <n v="0.16"/>
    <n v="0.16"/>
    <n v="0.16"/>
    <s v="$0.20/GB/month "/>
    <n v="0.15"/>
    <n v="0.15"/>
    <n v="0.15"/>
    <n v="0.15"/>
    <n v="0.13"/>
    <n v="0.13"/>
    <n v="0.13"/>
    <n v="0.13"/>
    <n v="0.11"/>
    <n v="0.11"/>
    <n v="0.11"/>
    <n v="0.11"/>
    <n v="-0.15384615384615385"/>
    <n v="-2.0000000000000004E-2"/>
    <s v="-"/>
    <x v="3"/>
    <s v="VCBAS"/>
    <s v="VRIST"/>
    <x v="3"/>
    <s v="Elena Jiang"/>
    <m/>
    <m/>
    <m/>
    <m/>
    <m/>
    <m/>
    <m/>
    <m/>
    <m/>
    <m/>
    <m/>
    <m/>
    <m/>
    <m/>
    <m/>
    <m/>
    <m/>
    <m/>
    <m/>
    <m/>
    <m/>
    <m/>
    <m/>
    <m/>
    <m/>
    <m/>
    <m/>
    <m/>
    <m/>
    <m/>
    <m/>
    <m/>
    <m/>
    <m/>
    <m/>
    <m/>
  </r>
  <r>
    <n v="59"/>
    <x v="2"/>
    <x v="1"/>
    <s v="# 047"/>
    <x v="62"/>
    <s v="Elena Jiang"/>
    <s v="Kong Chou"/>
    <d v="2021-07-01T00:00:00"/>
    <d v="2022-06-30T00:00:00"/>
    <d v="2021-07-01T00:00:00"/>
    <d v="2021-07-01T00:00:00"/>
    <x v="685"/>
    <x v="37"/>
    <s v="$0.05/GB/month"/>
    <s v="$0.05/GB/month"/>
    <n v="0.05"/>
    <n v="0.04"/>
    <n v="0.04"/>
    <n v="0.04"/>
    <n v="0.04"/>
    <n v="0.04"/>
    <n v="0.04"/>
    <s v="$0.05/GB/month"/>
    <n v="0.04"/>
    <n v="0.04"/>
    <n v="0.04"/>
    <n v="0.04"/>
    <n v="0.04"/>
    <n v="0.04"/>
    <n v="0.04"/>
    <n v="0.04"/>
    <n v="0.04"/>
    <n v="0.04"/>
    <n v="0.04"/>
    <n v="0.04"/>
    <n v="0"/>
    <n v="0"/>
    <s v="-"/>
    <x v="2"/>
    <s v="VCBAS"/>
    <s v="VRIST"/>
    <x v="3"/>
    <s v="Elena Jiang"/>
    <m/>
    <m/>
    <m/>
    <m/>
    <m/>
    <m/>
    <m/>
    <m/>
    <m/>
    <m/>
    <m/>
    <m/>
    <m/>
    <m/>
    <m/>
    <m/>
    <m/>
    <m/>
    <m/>
    <m/>
    <m/>
    <m/>
    <m/>
    <m/>
    <m/>
    <m/>
    <m/>
    <m/>
    <m/>
    <m/>
    <m/>
    <m/>
    <m/>
    <m/>
    <m/>
    <m/>
  </r>
  <r>
    <n v="60"/>
    <x v="2"/>
    <x v="0"/>
    <s v="# 047"/>
    <x v="63"/>
    <s v="Elena Jiang"/>
    <s v="Kong Chou"/>
    <m/>
    <m/>
    <m/>
    <m/>
    <x v="0"/>
    <x v="0"/>
    <m/>
    <m/>
    <m/>
    <m/>
    <m/>
    <m/>
    <m/>
    <m/>
    <m/>
    <m/>
    <m/>
    <m/>
    <m/>
    <m/>
    <m/>
    <m/>
    <m/>
    <m/>
    <m/>
    <m/>
    <m/>
    <n v="0"/>
    <m/>
    <m/>
    <m/>
    <x v="0"/>
    <m/>
    <m/>
    <x v="0"/>
    <m/>
    <m/>
    <m/>
    <m/>
    <n v="6"/>
    <n v="0"/>
    <n v="0"/>
    <s v="N/A"/>
    <m/>
    <n v="1667"/>
    <n v="1667"/>
    <n v="0"/>
    <n v="0"/>
    <s v="Low"/>
    <n v="0"/>
    <s v="No"/>
    <s v="Decrease"/>
    <s v="Above 5% decrease"/>
    <s v="Flat"/>
    <s v="-12% to 75%"/>
    <s v="Surplus"/>
    <s v="VM ESX Host - Rate reduction from lower forecast costs for Hardware refresh, completed during Q2/FY21, and lower cost from license upgrade to enable greater automation. VM Base, VM Additional vCPU, and VM Additional RAM - Slight increases from rebalancing effort across these three services and lowering our forecast units sold as customers move to ESX service and to other cloud-based offerings. Per service provider, RAM accounts for about 2/3 of total cost of each server.  This reflected in allocation of expenses, driving rate decrease in CPU and rate increase in RAM.  Overall reduction in demand is also adding upward pressure on the rates to increase.  VM Storage - Over-purchase of inefficiently allocated storage resulted in deficits, folded into rate.  Lower expected demand as customers move to ESX service."/>
    <s v="no change"/>
    <s v="no change"/>
    <n v="-159"/>
    <n v="152"/>
    <s v="N/A"/>
    <m/>
    <s v="Kong Chou / Isaac Mankita"/>
    <s v="4/27/21 - 10:00 - 11:00 am"/>
    <s v="New manager is more aggressive and team is not responding to requested changes.  Dell expnses are lower.  Pizza boxes are smaller so more can be used but power remains the same. Cloud offerings are threat to service. Coming up with rational strategy to .  Lisc is expiriong next year so want to consolidate with SF"/>
    <m/>
    <m/>
    <m/>
    <m/>
    <m/>
    <m/>
  </r>
  <r>
    <n v="60"/>
    <x v="2"/>
    <x v="1"/>
    <s v="# 047"/>
    <x v="63"/>
    <s v="Elena Jiang"/>
    <s v="Kong Chou"/>
    <d v="2021-07-01T00:00:00"/>
    <d v="2022-06-30T00:00:00"/>
    <d v="2021-07-01T00:00:00"/>
    <d v="2021-07-01T00:00:00"/>
    <x v="686"/>
    <x v="73"/>
    <s v="$629/ESX Host/month"/>
    <s v="$629/ESX Host/month"/>
    <n v="629"/>
    <n v="639"/>
    <n v="639"/>
    <n v="629"/>
    <n v="629"/>
    <n v="629"/>
    <n v="629"/>
    <s v="$629/ESX Host/month"/>
    <n v="685"/>
    <n v="685"/>
    <n v="685"/>
    <n v="685"/>
    <n v="780"/>
    <n v="878"/>
    <n v="904"/>
    <n v="780"/>
    <n v="747"/>
    <n v="769.41"/>
    <n v="792"/>
    <n v="747"/>
    <n v="-4.2307692307692268E-2"/>
    <n v="-33"/>
    <s v="-"/>
    <x v="3"/>
    <s v="VCBAS"/>
    <s v="VRIST"/>
    <x v="3"/>
    <s v="Elena Jiang"/>
    <m/>
    <m/>
    <m/>
    <m/>
    <m/>
    <m/>
    <m/>
    <m/>
    <m/>
    <m/>
    <m/>
    <m/>
    <m/>
    <m/>
    <m/>
    <m/>
    <m/>
    <m/>
    <m/>
    <m/>
    <m/>
    <m/>
    <m/>
    <m/>
    <m/>
    <m/>
    <m/>
    <m/>
    <m/>
    <m/>
    <m/>
    <m/>
    <m/>
    <m/>
    <m/>
    <m/>
  </r>
  <r>
    <n v="60"/>
    <x v="2"/>
    <x v="1"/>
    <s v="# 047"/>
    <x v="63"/>
    <s v="Elena Jiang"/>
    <s v="Kong Chou"/>
    <d v="2021-07-01T00:00:00"/>
    <d v="2022-06-30T00:00:00"/>
    <d v="2021-07-01T00:00:00"/>
    <d v="2021-07-01T00:00:00"/>
    <x v="687"/>
    <x v="74"/>
    <s v="$20/VM Base/month"/>
    <s v="$20/VM Base/month"/>
    <n v="20"/>
    <n v="20"/>
    <n v="20"/>
    <n v="20"/>
    <n v="20"/>
    <n v="20"/>
    <n v="20"/>
    <s v="$20/VM Base/month"/>
    <n v="13.5"/>
    <n v="13.5"/>
    <n v="13.5"/>
    <n v="13.5"/>
    <n v="13.3"/>
    <n v="13.7"/>
    <n v="14.11"/>
    <n v="13.3"/>
    <n v="13.9"/>
    <n v="14.32"/>
    <n v="14.75"/>
    <n v="13.9"/>
    <n v="4.5112781954887105E-2"/>
    <n v="0.59999999999999964"/>
    <s v="-"/>
    <x v="1"/>
    <s v="VCBAS"/>
    <s v="VRIST"/>
    <x v="3"/>
    <s v="Elena Jiang"/>
    <s v="Decrease in volume."/>
    <m/>
    <m/>
    <m/>
    <m/>
    <m/>
    <m/>
    <m/>
    <m/>
    <m/>
    <m/>
    <m/>
    <m/>
    <m/>
    <m/>
    <m/>
    <m/>
    <m/>
    <m/>
    <m/>
    <m/>
    <m/>
    <m/>
    <m/>
    <m/>
    <m/>
    <m/>
    <m/>
    <m/>
    <m/>
    <m/>
    <m/>
    <m/>
    <m/>
    <m/>
    <m/>
  </r>
  <r>
    <n v="60"/>
    <x v="2"/>
    <x v="1"/>
    <s v="# 047"/>
    <x v="63"/>
    <s v="Elena Jiang"/>
    <s v="Kong Chou"/>
    <d v="2021-07-01T00:00:00"/>
    <d v="2022-06-30T00:00:00"/>
    <d v="2021-07-01T00:00:00"/>
    <d v="2021-07-01T00:00:00"/>
    <x v="688"/>
    <x v="75"/>
    <s v="$5/1GB RAM/month"/>
    <s v="$5/1GB RAM/month"/>
    <n v="5"/>
    <n v="5"/>
    <n v="5"/>
    <n v="5"/>
    <n v="5"/>
    <n v="5"/>
    <n v="5"/>
    <s v="$5/1GB RAM/month"/>
    <n v="2.11"/>
    <n v="2.11"/>
    <n v="2.11"/>
    <n v="2.11"/>
    <n v="2.4"/>
    <n v="2.4700000000000002"/>
    <n v="2.5499999999999998"/>
    <n v="2.4"/>
    <n v="2.6"/>
    <n v="2.68"/>
    <n v="2.76"/>
    <n v="2.6"/>
    <n v="8.3333333333333481E-2"/>
    <n v="0.20000000000000018"/>
    <s v="-"/>
    <x v="7"/>
    <s v="VCBAS"/>
    <s v="VRIST"/>
    <x v="3"/>
    <s v="Elena Jiang"/>
    <s v="Decrease in volume."/>
    <m/>
    <m/>
    <m/>
    <m/>
    <m/>
    <m/>
    <m/>
    <m/>
    <m/>
    <m/>
    <m/>
    <m/>
    <m/>
    <m/>
    <m/>
    <m/>
    <m/>
    <m/>
    <m/>
    <m/>
    <m/>
    <m/>
    <m/>
    <m/>
    <m/>
    <m/>
    <m/>
    <m/>
    <m/>
    <m/>
    <m/>
    <m/>
    <m/>
    <m/>
    <m/>
  </r>
  <r>
    <n v="60"/>
    <x v="2"/>
    <x v="1"/>
    <s v="# 047"/>
    <x v="63"/>
    <s v="Elena Jiang"/>
    <s v="Kong Chou"/>
    <d v="2021-07-01T00:00:00"/>
    <d v="2022-06-30T00:00:00"/>
    <d v="2021-07-01T00:00:00"/>
    <d v="2021-07-01T00:00:00"/>
    <x v="689"/>
    <x v="76"/>
    <s v="$5/vCPU/month"/>
    <s v="$5/vCPU/month"/>
    <n v="5"/>
    <n v="5"/>
    <n v="5"/>
    <n v="5"/>
    <n v="5"/>
    <n v="5"/>
    <n v="5"/>
    <s v="$5/vCPU/month"/>
    <n v="2.9"/>
    <n v="2.9"/>
    <n v="2.9"/>
    <n v="2.9"/>
    <n v="2.6"/>
    <n v="2.68"/>
    <n v="2.76"/>
    <n v="2.6"/>
    <n v="2.2999999999999998"/>
    <n v="2.37"/>
    <n v="2.44"/>
    <n v="2.2999999999999998"/>
    <n v="-0.11538461538461553"/>
    <n v="-0.30000000000000027"/>
    <s v="-"/>
    <x v="3"/>
    <s v="VCBAS"/>
    <s v="VRIST"/>
    <x v="3"/>
    <s v="Elena Jiang"/>
    <m/>
    <m/>
    <m/>
    <m/>
    <m/>
    <m/>
    <m/>
    <m/>
    <m/>
    <m/>
    <m/>
    <m/>
    <m/>
    <m/>
    <m/>
    <m/>
    <m/>
    <m/>
    <m/>
    <m/>
    <m/>
    <m/>
    <m/>
    <m/>
    <m/>
    <m/>
    <m/>
    <m/>
    <m/>
    <m/>
    <m/>
    <m/>
    <m/>
    <m/>
    <m/>
    <m/>
  </r>
  <r>
    <n v="60"/>
    <x v="2"/>
    <x v="1"/>
    <s v="# 047"/>
    <x v="63"/>
    <s v="Elena Jiang"/>
    <s v="Kong Chou"/>
    <d v="2021-07-01T00:00:00"/>
    <d v="2022-06-30T00:00:00"/>
    <d v="2021-07-01T00:00:00"/>
    <d v="2021-07-01T00:00:00"/>
    <x v="690"/>
    <x v="37"/>
    <s v="$0.24/GB/month"/>
    <s v="$0.24/GB/month"/>
    <n v="0.24"/>
    <n v="0.19"/>
    <n v="0.19"/>
    <n v="0.19"/>
    <n v="0.19"/>
    <n v="0.19"/>
    <n v="0.19"/>
    <s v="$0.24/GB/month"/>
    <n v="0.18"/>
    <n v="0.18"/>
    <n v="0.18"/>
    <n v="0.18"/>
    <n v="0.15"/>
    <n v="0.15"/>
    <n v="0.16"/>
    <n v="0.15"/>
    <n v="0.16"/>
    <n v="0.16"/>
    <n v="0.17"/>
    <n v="0.16"/>
    <n v="6.6666666666666652E-2"/>
    <n v="1.0000000000000009E-2"/>
    <s v="-"/>
    <x v="6"/>
    <s v="VCBAS"/>
    <s v="VRIST"/>
    <x v="3"/>
    <s v="Elena Jiang"/>
    <m/>
    <m/>
    <m/>
    <m/>
    <m/>
    <m/>
    <m/>
    <m/>
    <m/>
    <m/>
    <m/>
    <m/>
    <m/>
    <m/>
    <m/>
    <m/>
    <m/>
    <m/>
    <m/>
    <m/>
    <m/>
    <m/>
    <m/>
    <m/>
    <m/>
    <m/>
    <m/>
    <m/>
    <m/>
    <m/>
    <m/>
    <m/>
    <m/>
    <m/>
    <m/>
    <m/>
  </r>
  <r>
    <n v="60"/>
    <x v="2"/>
    <x v="1"/>
    <s v="# 047"/>
    <x v="63"/>
    <s v="Elena Jiang"/>
    <s v="Kong Chou"/>
    <d v="2021-07-01T00:00:00"/>
    <d v="2022-06-30T00:00:00"/>
    <d v="2021-07-01T00:00:00"/>
    <d v="2021-07-01T00:00:00"/>
    <x v="691"/>
    <x v="37"/>
    <s v="$0.06/GB/month"/>
    <s v="$0.06/GB/month"/>
    <n v="0.06"/>
    <n v="0.05"/>
    <n v="0.05"/>
    <n v="0.05"/>
    <n v="0.05"/>
    <n v="0.05"/>
    <n v="0.05"/>
    <s v="$0.06/GB/month"/>
    <n v="0.04"/>
    <n v="0.04"/>
    <n v="0.04"/>
    <n v="0.04"/>
    <n v="0.04"/>
    <n v="0.04"/>
    <n v="0.04"/>
    <n v="0.04"/>
    <n v="7.0000000000000007E-2"/>
    <n v="7.0000000000000007E-2"/>
    <n v="7.0000000000000007E-2"/>
    <n v="7.0000000000000007E-2"/>
    <n v="0.75000000000000022"/>
    <n v="3.0000000000000006E-2"/>
    <s v="-"/>
    <x v="7"/>
    <s v="VCBAS"/>
    <s v="VRIST"/>
    <x v="3"/>
    <s v="Elena Jiang"/>
    <s v="Realignment of costs is driving increase. Volume is slightly decreasing."/>
    <m/>
    <m/>
    <m/>
    <m/>
    <m/>
    <m/>
    <m/>
    <m/>
    <m/>
    <m/>
    <m/>
    <m/>
    <m/>
    <m/>
    <m/>
    <m/>
    <m/>
    <m/>
    <m/>
    <m/>
    <m/>
    <m/>
    <m/>
    <m/>
    <m/>
    <m/>
    <m/>
    <m/>
    <m/>
    <m/>
    <m/>
    <m/>
    <m/>
    <m/>
    <m/>
  </r>
  <r>
    <n v="61"/>
    <x v="2"/>
    <x v="0"/>
    <s v="# 047"/>
    <x v="64"/>
    <s v="Elena Jiang"/>
    <s v="Kong Chou"/>
    <m/>
    <m/>
    <m/>
    <m/>
    <x v="0"/>
    <x v="0"/>
    <m/>
    <m/>
    <m/>
    <m/>
    <m/>
    <m/>
    <m/>
    <m/>
    <m/>
    <m/>
    <m/>
    <m/>
    <m/>
    <m/>
    <m/>
    <m/>
    <m/>
    <m/>
    <m/>
    <m/>
    <m/>
    <n v="0"/>
    <m/>
    <m/>
    <m/>
    <x v="0"/>
    <m/>
    <m/>
    <x v="0"/>
    <m/>
    <m/>
    <m/>
    <m/>
    <n v="1"/>
    <n v="0"/>
    <n v="0"/>
    <s v="N/A"/>
    <m/>
    <n v="1144"/>
    <n v="1144"/>
    <n v="0"/>
    <n v="0"/>
    <s v="Low"/>
    <n v="0"/>
    <s v="No"/>
    <s v="Increase"/>
    <s v="Decrease"/>
    <s v="n/a"/>
    <s v="-9%"/>
    <s v="Deficit"/>
    <s v="The service is in the last phase of migrating from one data backup and recovery tool to another. The migration has resulted in lower licencing costs. In addition, the storage is compressed in the new tool, resulting in lower storage requirements, further reducing the cost."/>
    <s v="no change"/>
    <s v="no change"/>
    <n v="-100"/>
    <n v="-58"/>
    <s v="N/A"/>
    <m/>
    <s v="Stella Pretzlaf, Kong Chou"/>
    <s v="4/20/21 - 1:00 - 2:00 pm"/>
    <s v="Strengths are implementaion of new tool, growing need for data backup, knowledgeable team.  Weaknesses are security risks, migration delayed to new tool, challenging recharge billing, allocating staff time working remotely.  Oppt migrate to Cloud for redundancy, lower storage costs with Commvault migration which was completed Dec20, review infrastructure need.  Threats are rising maintenance &amp; support costs, security vulnerabilities, reduced demand."/>
    <m/>
    <m/>
    <m/>
    <m/>
    <m/>
    <m/>
  </r>
  <r>
    <n v="61"/>
    <x v="2"/>
    <x v="1"/>
    <s v="# 047"/>
    <x v="64"/>
    <s v="Elena Jiang"/>
    <s v="Kong Chou"/>
    <d v="2021-07-01T00:00:00"/>
    <d v="2022-06-30T00:00:00"/>
    <d v="2021-07-01T00:00:00"/>
    <d v="2021-07-01T00:00:00"/>
    <x v="692"/>
    <x v="37"/>
    <s v="$0.14/GB/month"/>
    <s v="$0.14/GB/month"/>
    <n v="0.14000000000000001"/>
    <n v="0.14000000000000001"/>
    <n v="0.14000000000000001"/>
    <n v="0.14000000000000001"/>
    <n v="0.14000000000000001"/>
    <n v="0.14000000000000001"/>
    <n v="0.14000000000000001"/>
    <s v="$0.14/GB/month"/>
    <n v="0.13"/>
    <n v="0.13"/>
    <n v="0.13"/>
    <n v="0.13"/>
    <n v="0.11"/>
    <n v="0.11"/>
    <n v="0.11"/>
    <n v="0.11"/>
    <n v="0.1"/>
    <n v="0.1"/>
    <n v="0.11"/>
    <n v="0.1"/>
    <n v="-9.0909090909090828E-2"/>
    <n v="-9.999999999999995E-3"/>
    <s v="-"/>
    <x v="3"/>
    <s v="VCBAS"/>
    <s v="VRIST"/>
    <x v="3"/>
    <s v="Elena Jiang"/>
    <m/>
    <m/>
    <m/>
    <m/>
    <m/>
    <m/>
    <m/>
    <m/>
    <m/>
    <m/>
    <m/>
    <m/>
    <m/>
    <m/>
    <m/>
    <m/>
    <m/>
    <m/>
    <m/>
    <m/>
    <m/>
    <m/>
    <m/>
    <m/>
    <m/>
    <m/>
    <m/>
    <m/>
    <m/>
    <m/>
    <m/>
    <m/>
    <m/>
    <m/>
    <m/>
    <m/>
  </r>
  <r>
    <n v="62"/>
    <x v="2"/>
    <x v="0"/>
    <s v="# 047"/>
    <x v="65"/>
    <s v="Elena Jiang"/>
    <s v="Kong Chou"/>
    <m/>
    <m/>
    <m/>
    <m/>
    <x v="0"/>
    <x v="0"/>
    <m/>
    <m/>
    <m/>
    <m/>
    <m/>
    <m/>
    <m/>
    <m/>
    <m/>
    <m/>
    <m/>
    <m/>
    <m/>
    <m/>
    <m/>
    <m/>
    <m/>
    <m/>
    <m/>
    <m/>
    <m/>
    <n v="0"/>
    <m/>
    <m/>
    <m/>
    <x v="0"/>
    <m/>
    <m/>
    <x v="0"/>
    <m/>
    <m/>
    <m/>
    <m/>
    <n v="1"/>
    <n v="0"/>
    <n v="0"/>
    <s v="N/A"/>
    <m/>
    <n v="1031"/>
    <n v="1031"/>
    <n v="3.4700000000000002E-2"/>
    <n v="0"/>
    <s v="Low"/>
    <n v="0"/>
    <s v="No"/>
    <s v="Flat"/>
    <s v="Below 5% increase"/>
    <s v="Flat"/>
    <s v="1%"/>
    <s v="Balanced"/>
    <s v="The rates are increasing primarily driven by increases in compensation, maintenance expenses, lower volume."/>
    <m/>
    <m/>
    <m/>
    <m/>
    <s v="N/A"/>
    <m/>
    <s v="Stella Pretzlaf / Kong Chou"/>
    <s v="4/20/21 - 1:00 - 2:00 pm"/>
    <s v="Strengths -Upgraded networks, knowledgeable teams, high computing and management system in data center. Also redundancies with UCSD Super Computing. Weakness is expense of retrofitting. Opportunities in expanding to cloud computing, streamlining to HPC (High Perf Center) will help to reduce utilities cost.  Infrastructure has 30 yr life cycle.  Working group is looking at infrastructure share options to move to industry standards.  Threat is not enough power available.  Need to invest in improvements."/>
    <m/>
    <m/>
    <m/>
    <m/>
    <m/>
    <m/>
  </r>
  <r>
    <n v="62"/>
    <x v="2"/>
    <x v="1"/>
    <s v="# 047"/>
    <x v="65"/>
    <s v="Elena Jiang"/>
    <s v="Kong Chou"/>
    <d v="2021-07-01T00:00:00"/>
    <d v="2022-06-30T00:00:00"/>
    <d v="2021-07-01T00:00:00"/>
    <d v="2021-07-01T00:00:00"/>
    <x v="693"/>
    <x v="77"/>
    <s v="$14/rack unit/month"/>
    <s v="$14/rack unit/month"/>
    <n v="14"/>
    <n v="14"/>
    <n v="14"/>
    <n v="14"/>
    <n v="16"/>
    <n v="16"/>
    <n v="16"/>
    <s v="$14/rack unit/month"/>
    <n v="17.309999999999999"/>
    <n v="17.309999999999999"/>
    <n v="17.309999999999999"/>
    <n v="17.309999999999999"/>
    <n v="18.170000000000002"/>
    <n v="18.72"/>
    <n v="19.28"/>
    <n v="18.170000000000002"/>
    <n v="18.350000000000001"/>
    <n v="18.899999999999999"/>
    <n v="19.47"/>
    <n v="18.350000000000001"/>
    <n v="9.906439185470628E-3"/>
    <n v="0.17999999999999972"/>
    <s v="-"/>
    <x v="1"/>
    <s v="VCBAS"/>
    <s v="VRIST"/>
    <x v="3"/>
    <s v="Elena Jiang"/>
    <m/>
    <m/>
    <m/>
    <m/>
    <m/>
    <m/>
    <m/>
    <m/>
    <m/>
    <m/>
    <m/>
    <m/>
    <m/>
    <m/>
    <m/>
    <m/>
    <m/>
    <m/>
    <m/>
    <m/>
    <m/>
    <m/>
    <m/>
    <m/>
    <m/>
    <m/>
    <m/>
    <m/>
    <m/>
    <m/>
    <m/>
    <m/>
    <m/>
    <m/>
    <m/>
    <m/>
  </r>
  <r>
    <n v="63"/>
    <x v="2"/>
    <x v="0"/>
    <s v="# 047"/>
    <x v="66"/>
    <s v="Elena Jiang"/>
    <s v="Kong Chou"/>
    <m/>
    <m/>
    <m/>
    <m/>
    <x v="0"/>
    <x v="0"/>
    <m/>
    <m/>
    <m/>
    <m/>
    <m/>
    <m/>
    <m/>
    <m/>
    <m/>
    <m/>
    <m/>
    <m/>
    <m/>
    <m/>
    <m/>
    <m/>
    <m/>
    <m/>
    <m/>
    <m/>
    <m/>
    <n v="0"/>
    <m/>
    <m/>
    <m/>
    <x v="0"/>
    <m/>
    <m/>
    <x v="0"/>
    <m/>
    <m/>
    <m/>
    <m/>
    <n v="5"/>
    <n v="0"/>
    <n v="0"/>
    <s v="N/A"/>
    <m/>
    <n v="9800"/>
    <n v="9800"/>
    <n v="0"/>
    <n v="0"/>
    <s v="Low"/>
    <n v="0"/>
    <s v="No Federal funds"/>
    <s v="Flat"/>
    <s v="New"/>
    <s v="New"/>
    <s v="0%"/>
    <s v="Balanced"/>
    <s v="Not hopeful that this will be approved by campus this year so keeping rates flat.  Not currently being charged. No wi-fi rates because not funded."/>
    <m/>
    <m/>
    <n v="-116"/>
    <n v="0"/>
    <s v="N/A"/>
    <m/>
    <s v="Kong Chou / Stella Pretzlaf"/>
    <s v="4/23/21 - 11:30 - 12:300 pm"/>
    <s v="Service needed by all campus clients. DCIM tool helps manage voice systems.  Moving to cloud and wireless technology and VOIP. Investing in wireless technology.  Threats are potential changes in gov regulations and maintenance costs of infrstucture, power outages cause problems, aging technology needs replacement  FY21:Too many changes w/COVID to implement new rates. Could create mid-yr rate recovery mechanism but likely to stay same for FY21. Highly knowledgeable staff, excellent relations with vendors, recent upgrades.  Unsustainable funding needs model updated (FY10), hybrid billing is precarious, staffing levels are low from cuts, strategic decisions are top down.  Could be common goods, Oppt to update recharge for current costs. Power outages/fires, low morale fr uncertainty, rising costs. Planned retirement has been cancelled/delayed."/>
    <m/>
    <m/>
    <m/>
    <m/>
    <m/>
    <m/>
  </r>
  <r>
    <n v="63"/>
    <x v="2"/>
    <x v="1"/>
    <s v="# 047"/>
    <x v="66"/>
    <s v="Elena Jiang"/>
    <s v="Kong Chou"/>
    <d v="2021-07-01T00:00:00"/>
    <d v="2022-06-30T00:00:00"/>
    <d v="2021-07-01T00:00:00"/>
    <d v="2021-07-01T00:00:00"/>
    <x v="694"/>
    <x v="78"/>
    <m/>
    <m/>
    <m/>
    <m/>
    <m/>
    <m/>
    <m/>
    <m/>
    <m/>
    <m/>
    <m/>
    <m/>
    <m/>
    <n v="0"/>
    <n v="14.29"/>
    <n v="14.35"/>
    <n v="14.39"/>
    <n v="14.29"/>
    <n v="14.29"/>
    <n v="14.29"/>
    <n v="14.29"/>
    <n v="14.29"/>
    <n v="0"/>
    <n v="0"/>
    <s v="-"/>
    <x v="2"/>
    <s v="VCBAS"/>
    <s v="VRIST"/>
    <x v="3"/>
    <s v="Elena Jiang"/>
    <m/>
    <m/>
    <m/>
    <m/>
    <m/>
    <m/>
    <m/>
    <m/>
    <m/>
    <m/>
    <m/>
    <m/>
    <m/>
    <m/>
    <m/>
    <m/>
    <m/>
    <m/>
    <m/>
    <m/>
    <m/>
    <m/>
    <m/>
    <m/>
    <m/>
    <m/>
    <m/>
    <m/>
    <m/>
    <m/>
    <m/>
    <m/>
    <m/>
    <m/>
    <m/>
    <m/>
  </r>
  <r>
    <n v="63"/>
    <x v="2"/>
    <x v="1"/>
    <s v="# 047"/>
    <x v="66"/>
    <s v="Elena Jiang"/>
    <s v="Kong Chou"/>
    <d v="2021-07-01T00:00:00"/>
    <d v="2022-06-30T00:00:00"/>
    <d v="2021-07-01T00:00:00"/>
    <d v="2021-07-01T00:00:00"/>
    <x v="695"/>
    <x v="78"/>
    <m/>
    <m/>
    <m/>
    <m/>
    <m/>
    <m/>
    <m/>
    <m/>
    <m/>
    <m/>
    <m/>
    <m/>
    <m/>
    <n v="0"/>
    <n v="2.36"/>
    <n v="2.36"/>
    <n v="2.36"/>
    <n v="2.36"/>
    <n v="2.36"/>
    <n v="2.36"/>
    <n v="2.36"/>
    <n v="2.36"/>
    <n v="0"/>
    <n v="0"/>
    <s v="-"/>
    <x v="2"/>
    <s v="VCBAS"/>
    <s v="VRIST"/>
    <x v="3"/>
    <s v="Elena Jiang"/>
    <m/>
    <m/>
    <m/>
    <m/>
    <m/>
    <m/>
    <m/>
    <m/>
    <m/>
    <m/>
    <m/>
    <m/>
    <m/>
    <m/>
    <m/>
    <m/>
    <m/>
    <m/>
    <m/>
    <m/>
    <m/>
    <m/>
    <m/>
    <m/>
    <m/>
    <m/>
    <m/>
    <m/>
    <m/>
    <m/>
    <m/>
    <m/>
    <m/>
    <m/>
    <m/>
    <m/>
  </r>
  <r>
    <n v="22"/>
    <x v="3"/>
    <x v="0"/>
    <s v="# 048"/>
    <x v="67"/>
    <s v="Maria Odezynskyj"/>
    <s v="Elizabeth Geno"/>
    <m/>
    <m/>
    <m/>
    <m/>
    <x v="0"/>
    <x v="0"/>
    <m/>
    <m/>
    <m/>
    <m/>
    <m/>
    <m/>
    <m/>
    <m/>
    <m/>
    <m/>
    <m/>
    <m/>
    <m/>
    <m/>
    <m/>
    <m/>
    <m/>
    <m/>
    <m/>
    <m/>
    <m/>
    <n v="0"/>
    <m/>
    <m/>
    <s v="-"/>
    <x v="0"/>
    <m/>
    <m/>
    <x v="0"/>
    <m/>
    <m/>
    <s v="Gael subsidy is not 100% of Gael"/>
    <m/>
    <n v="6"/>
    <n v="0.59"/>
    <n v="94"/>
    <s v="N/A"/>
    <m/>
    <n v="523"/>
    <n v="523"/>
    <n v="0.02"/>
    <n v="0"/>
    <s v="Low"/>
    <n v="0"/>
    <s v="Yes"/>
    <s v="Increase"/>
    <s v="Above 5% increase"/>
    <s v="Decrease"/>
    <s v="0% to 5%"/>
    <s v="Deficit"/>
    <s v="Rates kept flat with balance between increasing expenses/compensation and increasing volume."/>
    <s v="decrease"/>
    <s v="no change"/>
    <n v="-28"/>
    <n v="-210"/>
    <n v="7.5"/>
    <m/>
    <s v="Maria Odezynskyj / Elizabeth Geno / Shakhzod Takhirov"/>
    <s v="5/26 - 11:00 - 11:30 am"/>
    <s v="Weakness is that projects need students. Projects are large so there are gaps in productivity.  Strengths are strong skilled team members, resiliancy.  Difficult to get projects over shutdown but opening should help.  Expanding to RFS will increase capacity by 30%. Working to id new income streams.  New equipment from donations.  Were able to keep staff over shutdown. Increased capacity will create need to hire new staff."/>
    <m/>
    <s v="Yes"/>
    <m/>
    <m/>
    <m/>
    <m/>
  </r>
  <r>
    <n v="22"/>
    <x v="3"/>
    <x v="1"/>
    <s v="# 048"/>
    <x v="67"/>
    <s v="Maria Odezynskyj"/>
    <s v="Elizabeth Geno"/>
    <d v="2021-07-01T00:00:00"/>
    <d v="2022-06-30T00:00:00"/>
    <d v="2021-07-01T00:00:00"/>
    <d v="2021-07-01T00:00:00"/>
    <x v="696"/>
    <x v="1"/>
    <n v="106"/>
    <n v="109"/>
    <n v="109"/>
    <n v="109"/>
    <n v="109"/>
    <n v="109"/>
    <n v="109"/>
    <n v="109"/>
    <n v="109"/>
    <n v="109"/>
    <n v="127"/>
    <n v="127"/>
    <n v="127"/>
    <n v="127"/>
    <n v="127"/>
    <n v="127"/>
    <n v="127"/>
    <n v="127"/>
    <n v="133"/>
    <n v="133"/>
    <n v="133"/>
    <n v="133"/>
    <n v="4.7244094488188892E-2"/>
    <n v="6"/>
    <s v="-"/>
    <x v="1"/>
    <s v="COENG"/>
    <s v="EGCEE"/>
    <x v="4"/>
    <s v="Dat Le"/>
    <m/>
    <m/>
    <m/>
    <m/>
    <m/>
    <m/>
    <m/>
    <m/>
    <m/>
    <m/>
    <m/>
    <m/>
    <m/>
    <m/>
    <m/>
    <m/>
    <m/>
    <m/>
    <m/>
    <m/>
    <m/>
    <m/>
    <m/>
    <m/>
    <m/>
    <m/>
    <m/>
    <m/>
    <m/>
    <m/>
    <m/>
    <m/>
    <m/>
    <m/>
    <m/>
    <m/>
  </r>
  <r>
    <n v="22"/>
    <x v="3"/>
    <x v="1"/>
    <s v="# 048"/>
    <x v="67"/>
    <s v="Maria Odezynskyj"/>
    <s v="Elizabeth Geno"/>
    <d v="2021-07-01T00:00:00"/>
    <d v="2022-06-30T00:00:00"/>
    <d v="2021-07-01T00:00:00"/>
    <d v="2021-07-01T00:00:00"/>
    <x v="697"/>
    <x v="1"/>
    <n v="88"/>
    <n v="90"/>
    <n v="90"/>
    <n v="90"/>
    <n v="90"/>
    <n v="90"/>
    <n v="90"/>
    <n v="90"/>
    <n v="90"/>
    <n v="90"/>
    <n v="102"/>
    <n v="102"/>
    <n v="102"/>
    <n v="102"/>
    <n v="102"/>
    <n v="102"/>
    <n v="102"/>
    <n v="102"/>
    <n v="107"/>
    <n v="107"/>
    <n v="107"/>
    <n v="107"/>
    <n v="4.9019607843137303E-2"/>
    <n v="5"/>
    <s v="-"/>
    <x v="1"/>
    <s v="COENG"/>
    <s v="EGCEE"/>
    <x v="4"/>
    <s v="Dat Le"/>
    <m/>
    <m/>
    <m/>
    <m/>
    <m/>
    <m/>
    <m/>
    <m/>
    <m/>
    <m/>
    <m/>
    <m/>
    <m/>
    <m/>
    <m/>
    <m/>
    <m/>
    <m/>
    <m/>
    <m/>
    <m/>
    <m/>
    <m/>
    <m/>
    <m/>
    <m/>
    <m/>
    <m/>
    <m/>
    <m/>
    <m/>
    <m/>
    <m/>
    <m/>
    <m/>
    <m/>
  </r>
  <r>
    <n v="22"/>
    <x v="3"/>
    <x v="1"/>
    <s v="# 048"/>
    <x v="67"/>
    <s v="Maria Odezynskyj"/>
    <s v="Elizabeth Geno"/>
    <d v="2021-07-01T00:00:00"/>
    <d v="2022-06-30T00:00:00"/>
    <d v="2021-07-01T00:00:00"/>
    <d v="2021-07-01T00:00:00"/>
    <x v="698"/>
    <x v="1"/>
    <m/>
    <m/>
    <s v="N/A"/>
    <n v="200"/>
    <n v="200"/>
    <n v="200"/>
    <n v="200"/>
    <n v="200"/>
    <n v="200"/>
    <n v="0"/>
    <n v="280"/>
    <n v="280"/>
    <n v="280"/>
    <n v="200"/>
    <n v="200"/>
    <n v="280"/>
    <n v="280"/>
    <n v="200"/>
    <n v="200"/>
    <n v="200"/>
    <n v="200"/>
    <n v="200"/>
    <n v="0"/>
    <n v="0"/>
    <s v="-"/>
    <x v="2"/>
    <s v="COENG"/>
    <s v="EGCEE"/>
    <x v="4"/>
    <s v="Dat Le"/>
    <m/>
    <m/>
    <m/>
    <m/>
    <m/>
    <m/>
    <m/>
    <m/>
    <m/>
    <m/>
    <m/>
    <m/>
    <m/>
    <m/>
    <m/>
    <m/>
    <m/>
    <m/>
    <m/>
    <m/>
    <m/>
    <m/>
    <m/>
    <m/>
    <m/>
    <m/>
    <m/>
    <m/>
    <m/>
    <m/>
    <m/>
    <m/>
    <m/>
    <m/>
    <m/>
    <m/>
  </r>
  <r>
    <n v="22"/>
    <x v="3"/>
    <x v="1"/>
    <s v="# 048"/>
    <x v="67"/>
    <s v="Maria Odezynskyj"/>
    <s v="Elizabeth Geno"/>
    <d v="2021-07-01T00:00:00"/>
    <d v="2022-06-30T00:00:00"/>
    <d v="2021-07-01T00:00:00"/>
    <d v="2021-07-01T00:00:00"/>
    <x v="699"/>
    <x v="79"/>
    <n v="75.28"/>
    <n v="1"/>
    <n v="1"/>
    <n v="1"/>
    <n v="1"/>
    <n v="1"/>
    <n v="1"/>
    <n v="1"/>
    <n v="1"/>
    <n v="1"/>
    <n v="1"/>
    <n v="1"/>
    <n v="1"/>
    <n v="1"/>
    <n v="1"/>
    <n v="1"/>
    <n v="1"/>
    <n v="1"/>
    <n v="1"/>
    <n v="1"/>
    <n v="1"/>
    <n v="1"/>
    <n v="0"/>
    <n v="0"/>
    <s v="-"/>
    <x v="2"/>
    <s v="COENG"/>
    <s v="EGCEE"/>
    <x v="4"/>
    <s v="Dat Le"/>
    <m/>
    <m/>
    <m/>
    <m/>
    <m/>
    <m/>
    <m/>
    <m/>
    <m/>
    <m/>
    <m/>
    <m/>
    <m/>
    <m/>
    <m/>
    <m/>
    <m/>
    <m/>
    <m/>
    <m/>
    <m/>
    <m/>
    <m/>
    <m/>
    <m/>
    <m/>
    <m/>
    <m/>
    <m/>
    <m/>
    <m/>
    <m/>
    <m/>
    <m/>
    <m/>
    <m/>
  </r>
  <r>
    <n v="22"/>
    <x v="3"/>
    <x v="1"/>
    <s v="# 048"/>
    <x v="67"/>
    <s v="Maria Odezynskyj"/>
    <s v="Elizabeth Geno"/>
    <d v="2021-07-01T00:00:00"/>
    <d v="2022-06-30T00:00:00"/>
    <d v="2021-07-01T00:00:00"/>
    <d v="2021-07-01T00:00:00"/>
    <x v="700"/>
    <x v="79"/>
    <m/>
    <m/>
    <m/>
    <m/>
    <m/>
    <m/>
    <m/>
    <m/>
    <m/>
    <m/>
    <n v="25"/>
    <n v="25"/>
    <n v="25"/>
    <n v="25"/>
    <n v="25"/>
    <n v="25"/>
    <n v="25"/>
    <n v="25"/>
    <n v="25"/>
    <n v="25"/>
    <n v="25"/>
    <n v="25"/>
    <n v="0"/>
    <n v="0"/>
    <s v="-"/>
    <x v="2"/>
    <s v="COENG"/>
    <s v="EGCEE"/>
    <x v="4"/>
    <s v="Dat Le"/>
    <m/>
    <m/>
    <m/>
    <m/>
    <m/>
    <m/>
    <m/>
    <m/>
    <m/>
    <m/>
    <m/>
    <m/>
    <m/>
    <m/>
    <m/>
    <m/>
    <m/>
    <m/>
    <m/>
    <m/>
    <m/>
    <m/>
    <m/>
    <m/>
    <m/>
    <m/>
    <m/>
    <m/>
    <m/>
    <m/>
    <m/>
    <m/>
    <m/>
    <m/>
    <m/>
    <m/>
  </r>
  <r>
    <n v="22"/>
    <x v="3"/>
    <x v="1"/>
    <s v="# 048"/>
    <x v="67"/>
    <s v="Maria Odezynskyj"/>
    <s v="Elizabeth Geno"/>
    <d v="2021-07-01T00:00:00"/>
    <d v="2022-06-30T00:00:00"/>
    <d v="2021-07-01T00:00:00"/>
    <d v="2021-07-01T00:00:00"/>
    <x v="701"/>
    <x v="1"/>
    <m/>
    <m/>
    <m/>
    <m/>
    <m/>
    <s v="N/A"/>
    <m/>
    <m/>
    <m/>
    <s v="N/A"/>
    <m/>
    <m/>
    <m/>
    <n v="0"/>
    <n v="400"/>
    <n v="400"/>
    <n v="400"/>
    <n v="400"/>
    <n v="400"/>
    <n v="400"/>
    <n v="400"/>
    <n v="400"/>
    <n v="0"/>
    <n v="0"/>
    <s v="-"/>
    <x v="2"/>
    <s v="COENG"/>
    <s v="EGCEE"/>
    <x v="4"/>
    <s v="Dat Le"/>
    <m/>
    <m/>
    <m/>
    <m/>
    <m/>
    <m/>
    <m/>
    <m/>
    <m/>
    <m/>
    <m/>
    <m/>
    <m/>
    <m/>
    <m/>
    <m/>
    <m/>
    <m/>
    <m/>
    <m/>
    <m/>
    <m/>
    <m/>
    <m/>
    <m/>
    <m/>
    <m/>
    <m/>
    <m/>
    <m/>
    <m/>
    <m/>
    <m/>
    <m/>
    <m/>
    <m/>
  </r>
  <r>
    <n v="23"/>
    <x v="3"/>
    <x v="0"/>
    <s v="# 049"/>
    <x v="68"/>
    <s v="Maria Odezynskyj"/>
    <s v="Zulema Lara"/>
    <m/>
    <m/>
    <m/>
    <m/>
    <x v="0"/>
    <x v="0"/>
    <m/>
    <m/>
    <m/>
    <m/>
    <m/>
    <m/>
    <m/>
    <m/>
    <m/>
    <m/>
    <m/>
    <m/>
    <m/>
    <m/>
    <m/>
    <m/>
    <m/>
    <m/>
    <m/>
    <m/>
    <m/>
    <n v="0"/>
    <m/>
    <m/>
    <m/>
    <x v="0"/>
    <m/>
    <m/>
    <x v="0"/>
    <m/>
    <m/>
    <m/>
    <m/>
    <n v="9"/>
    <n v="0.67"/>
    <n v="80"/>
    <s v="N/A"/>
    <m/>
    <n v="780"/>
    <n v="780"/>
    <n v="0"/>
    <n v="0"/>
    <s v="Low"/>
    <n v="0"/>
    <s v="No"/>
    <s v="Increase"/>
    <s v="Above 5% increase"/>
    <s v="Flat"/>
    <s v="0%"/>
    <s v="Deficit"/>
    <s v="Two rates are increasing 5% primarily driven by increases in compensation and increased volume and prod hrs for Lab Techs."/>
    <s v="no change"/>
    <s v="no change"/>
    <n v="-56"/>
    <n v="-174"/>
    <n v="3.1071428571428572"/>
    <m/>
    <s v="Maria Odezynskyj / Zuleman Lara / Amarnath Kasalanati"/>
    <s v="5/26 - 11:30 - 12:00 pm"/>
    <s v="Unique shake table (50 yrs old) can be used commercially and specialized technicians. Threat is pandemic and restrictions with external customers. Limping along. 3 Pis are considering working in lab in June/July. All metal and hydrolic oil is recycled. Energy usage is more difficult to reduce but don't have a/c in lab."/>
    <s v="Facility has had only external customers FY19 -FY21. Might ask if they don't want to be a recharge. All revenue deposited to recharge fund so have created internal subsidy."/>
    <s v="Yes"/>
    <m/>
    <m/>
    <m/>
    <m/>
  </r>
  <r>
    <n v="23"/>
    <x v="3"/>
    <x v="1"/>
    <s v="# 049"/>
    <x v="68"/>
    <s v="Maria Odezynskyj"/>
    <s v="Zulema Lara"/>
    <d v="2021-07-01T00:00:00"/>
    <d v="2022-06-30T00:00:00"/>
    <d v="2021-07-01T00:00:00"/>
    <d v="2021-07-01T00:00:00"/>
    <x v="702"/>
    <x v="1"/>
    <n v="122"/>
    <n v="138"/>
    <n v="138"/>
    <n v="138"/>
    <n v="138"/>
    <n v="138"/>
    <n v="142"/>
    <n v="142"/>
    <n v="142"/>
    <n v="138"/>
    <n v="146.37"/>
    <n v="149.91"/>
    <n v="149.91"/>
    <n v="146.37"/>
    <n v="146.37"/>
    <n v="149.91"/>
    <n v="149.91"/>
    <n v="146.37"/>
    <n v="146.37"/>
    <n v="150.76"/>
    <n v="155.28"/>
    <n v="146.37"/>
    <n v="0"/>
    <n v="0"/>
    <s v="-"/>
    <x v="2"/>
    <s v="COENG"/>
    <s v="NCEER"/>
    <x v="4"/>
    <s v="Dat Le"/>
    <m/>
    <m/>
    <m/>
    <m/>
    <m/>
    <m/>
    <m/>
    <m/>
    <m/>
    <m/>
    <m/>
    <m/>
    <m/>
    <m/>
    <m/>
    <m/>
    <m/>
    <m/>
    <m/>
    <m/>
    <m/>
    <m/>
    <m/>
    <m/>
    <m/>
    <m/>
    <m/>
    <m/>
    <m/>
    <m/>
    <m/>
    <m/>
    <m/>
    <m/>
    <m/>
    <m/>
  </r>
  <r>
    <n v="23"/>
    <x v="3"/>
    <x v="1"/>
    <s v="# 049"/>
    <x v="68"/>
    <s v="Maria Odezynskyj"/>
    <s v="Zulema Lara"/>
    <d v="2021-07-01T00:00:00"/>
    <d v="2022-06-30T00:00:00"/>
    <d v="2021-07-01T00:00:00"/>
    <d v="2021-07-01T00:00:00"/>
    <x v="703"/>
    <x v="1"/>
    <n v="122"/>
    <n v="138"/>
    <n v="138"/>
    <s v="N/A"/>
    <s v="N/A"/>
    <s v="N/A"/>
    <n v="59.57"/>
    <n v="42"/>
    <n v="42"/>
    <n v="138"/>
    <n v="59.65"/>
    <n v="59.65"/>
    <n v="59.65"/>
    <n v="59.65"/>
    <n v="62.88"/>
    <n v="62.88"/>
    <n v="62.88"/>
    <n v="62.88"/>
    <n v="62.88"/>
    <n v="65.02"/>
    <n v="66.97"/>
    <n v="62.88"/>
    <n v="0"/>
    <n v="0"/>
    <s v="-"/>
    <x v="2"/>
    <s v="COENG"/>
    <s v="NCEER"/>
    <x v="4"/>
    <s v="Dat Le"/>
    <m/>
    <m/>
    <m/>
    <m/>
    <m/>
    <m/>
    <m/>
    <m/>
    <m/>
    <m/>
    <m/>
    <m/>
    <m/>
    <m/>
    <m/>
    <m/>
    <m/>
    <m/>
    <m/>
    <m/>
    <m/>
    <m/>
    <m/>
    <m/>
    <m/>
    <m/>
    <m/>
    <m/>
    <m/>
    <m/>
    <m/>
    <m/>
    <m/>
    <m/>
    <m/>
    <m/>
  </r>
  <r>
    <n v="23"/>
    <x v="3"/>
    <x v="1"/>
    <s v="# 049"/>
    <x v="68"/>
    <s v="Maria Odezynskyj"/>
    <s v="Zulema Lara"/>
    <d v="2021-07-01T00:00:00"/>
    <d v="2022-06-30T00:00:00"/>
    <d v="2021-07-01T00:00:00"/>
    <d v="2021-07-01T00:00:00"/>
    <x v="704"/>
    <x v="1"/>
    <n v="80"/>
    <n v="100"/>
    <n v="100"/>
    <n v="100"/>
    <n v="100"/>
    <n v="100"/>
    <n v="109.51"/>
    <n v="106.54"/>
    <n v="106.54"/>
    <n v="100"/>
    <n v="109.6"/>
    <n v="109.6"/>
    <n v="109.6"/>
    <n v="109.6"/>
    <n v="109.61"/>
    <n v="115.17"/>
    <n v="115.17"/>
    <n v="109.61"/>
    <n v="109.55"/>
    <n v="110.58"/>
    <n v="113.9"/>
    <n v="109.55"/>
    <n v="-5.4739531064684765E-4"/>
    <n v="-6.0000000000002274E-2"/>
    <s v="-"/>
    <x v="3"/>
    <s v="COENG"/>
    <s v="NCEER"/>
    <x v="4"/>
    <s v="Dat Le"/>
    <m/>
    <m/>
    <m/>
    <m/>
    <m/>
    <m/>
    <m/>
    <m/>
    <m/>
    <m/>
    <m/>
    <m/>
    <m/>
    <m/>
    <m/>
    <m/>
    <m/>
    <m/>
    <m/>
    <m/>
    <m/>
    <m/>
    <m/>
    <m/>
    <m/>
    <m/>
    <m/>
    <m/>
    <m/>
    <m/>
    <m/>
    <m/>
    <m/>
    <m/>
    <m/>
    <m/>
  </r>
  <r>
    <n v="23"/>
    <x v="3"/>
    <x v="1"/>
    <s v="# 049"/>
    <x v="68"/>
    <s v="Maria Odezynskyj"/>
    <s v="Zulema Lara"/>
    <d v="2021-07-01T00:00:00"/>
    <d v="2022-06-30T00:00:00"/>
    <d v="2021-07-01T00:00:00"/>
    <d v="2021-07-01T00:00:00"/>
    <x v="698"/>
    <x v="1"/>
    <n v="715"/>
    <n v="715"/>
    <n v="715"/>
    <n v="715"/>
    <n v="715"/>
    <n v="715"/>
    <n v="715"/>
    <n v="715"/>
    <n v="715"/>
    <n v="715"/>
    <n v="715"/>
    <n v="715"/>
    <n v="715"/>
    <n v="715"/>
    <n v="750"/>
    <n v="750"/>
    <n v="750"/>
    <n v="750"/>
    <n v="750"/>
    <n v="765"/>
    <n v="780.3"/>
    <n v="750"/>
    <n v="0"/>
    <n v="0"/>
    <s v="-"/>
    <x v="2"/>
    <s v="COENG"/>
    <s v="NCEER"/>
    <x v="4"/>
    <s v="Dat Le"/>
    <m/>
    <m/>
    <m/>
    <m/>
    <m/>
    <m/>
    <m/>
    <m/>
    <m/>
    <m/>
    <m/>
    <m/>
    <m/>
    <m/>
    <m/>
    <m/>
    <m/>
    <m/>
    <m/>
    <m/>
    <m/>
    <m/>
    <m/>
    <m/>
    <m/>
    <m/>
    <m/>
    <m/>
    <m/>
    <m/>
    <m/>
    <m/>
    <m/>
    <m/>
    <m/>
    <m/>
  </r>
  <r>
    <n v="23"/>
    <x v="3"/>
    <x v="1"/>
    <s v="# 049"/>
    <x v="68"/>
    <s v="Maria Odezynskyj"/>
    <s v="Zulema Lara"/>
    <d v="2021-07-01T00:00:00"/>
    <d v="2022-06-30T00:00:00"/>
    <d v="2021-07-01T00:00:00"/>
    <d v="2021-07-01T00:00:00"/>
    <x v="705"/>
    <x v="1"/>
    <n v="425"/>
    <n v="425"/>
    <n v="425"/>
    <n v="425"/>
    <n v="425"/>
    <n v="425"/>
    <n v="425"/>
    <n v="425"/>
    <n v="425"/>
    <n v="425"/>
    <n v="425"/>
    <n v="425"/>
    <n v="425"/>
    <n v="425"/>
    <n v="425"/>
    <n v="425"/>
    <n v="425"/>
    <n v="425"/>
    <n v="425"/>
    <n v="433.5"/>
    <n v="442.17"/>
    <n v="425"/>
    <n v="0"/>
    <n v="0"/>
    <s v="-"/>
    <x v="2"/>
    <s v="COENG"/>
    <s v="NCEER"/>
    <x v="4"/>
    <s v="Dat Le"/>
    <m/>
    <m/>
    <m/>
    <m/>
    <m/>
    <m/>
    <m/>
    <m/>
    <m/>
    <m/>
    <m/>
    <m/>
    <m/>
    <m/>
    <m/>
    <m/>
    <m/>
    <m/>
    <m/>
    <m/>
    <m/>
    <m/>
    <m/>
    <m/>
    <m/>
    <m/>
    <m/>
    <m/>
    <m/>
    <m/>
    <m/>
    <m/>
    <m/>
    <m/>
    <m/>
    <m/>
  </r>
  <r>
    <n v="23"/>
    <x v="3"/>
    <x v="1"/>
    <s v="# 049"/>
    <x v="68"/>
    <s v="Maria Odezynskyj"/>
    <s v="Zulema Lara"/>
    <d v="2021-07-01T00:00:00"/>
    <d v="2022-06-30T00:00:00"/>
    <d v="2021-07-01T00:00:00"/>
    <d v="2021-07-01T00:00:00"/>
    <x v="706"/>
    <x v="1"/>
    <n v="158"/>
    <n v="158"/>
    <n v="158"/>
    <n v="158"/>
    <n v="158"/>
    <n v="158"/>
    <n v="158"/>
    <n v="158"/>
    <n v="158"/>
    <n v="158"/>
    <n v="158"/>
    <n v="158"/>
    <n v="158"/>
    <n v="158"/>
    <n v="158"/>
    <n v="158"/>
    <n v="158"/>
    <n v="158"/>
    <n v="158"/>
    <n v="161.16"/>
    <n v="164.38"/>
    <n v="158"/>
    <n v="0"/>
    <n v="0"/>
    <s v="-"/>
    <x v="2"/>
    <s v="COENG"/>
    <s v="NCEER"/>
    <x v="4"/>
    <s v="Dat Le"/>
    <m/>
    <m/>
    <m/>
    <m/>
    <m/>
    <m/>
    <m/>
    <m/>
    <m/>
    <m/>
    <m/>
    <m/>
    <m/>
    <m/>
    <m/>
    <m/>
    <m/>
    <m/>
    <m/>
    <m/>
    <m/>
    <m/>
    <m/>
    <m/>
    <m/>
    <m/>
    <m/>
    <m/>
    <m/>
    <m/>
    <m/>
    <m/>
    <m/>
    <m/>
    <m/>
    <m/>
  </r>
  <r>
    <n v="23"/>
    <x v="3"/>
    <x v="1"/>
    <s v="# 049"/>
    <x v="68"/>
    <s v="Maria Odezynskyj"/>
    <s v="Zulema Lara"/>
    <d v="2021-07-01T00:00:00"/>
    <d v="2022-06-30T00:00:00"/>
    <d v="2021-07-01T00:00:00"/>
    <d v="2021-07-01T00:00:00"/>
    <x v="707"/>
    <x v="1"/>
    <n v="166"/>
    <n v="166"/>
    <n v="166"/>
    <n v="166"/>
    <n v="166"/>
    <n v="166"/>
    <n v="166"/>
    <n v="166"/>
    <n v="166"/>
    <n v="166"/>
    <n v="166"/>
    <n v="166"/>
    <n v="166"/>
    <n v="166"/>
    <n v="166"/>
    <n v="166"/>
    <n v="166"/>
    <n v="166"/>
    <n v="166"/>
    <n v="169.32"/>
    <n v="172.71"/>
    <n v="166"/>
    <n v="0"/>
    <n v="0"/>
    <s v="-"/>
    <x v="2"/>
    <s v="COENG"/>
    <s v="NCEER"/>
    <x v="4"/>
    <s v="Dat Le"/>
    <m/>
    <m/>
    <m/>
    <m/>
    <m/>
    <m/>
    <m/>
    <m/>
    <m/>
    <m/>
    <m/>
    <m/>
    <m/>
    <m/>
    <m/>
    <m/>
    <m/>
    <m/>
    <m/>
    <m/>
    <m/>
    <m/>
    <m/>
    <m/>
    <m/>
    <m/>
    <m/>
    <m/>
    <m/>
    <m/>
    <m/>
    <m/>
    <m/>
    <m/>
    <m/>
    <m/>
  </r>
  <r>
    <n v="23"/>
    <x v="3"/>
    <x v="1"/>
    <s v="# 049"/>
    <x v="68"/>
    <s v="Maria Odezynskyj"/>
    <s v="Zulema Lara"/>
    <d v="2021-07-01T00:00:00"/>
    <d v="2022-06-30T00:00:00"/>
    <d v="2021-07-01T00:00:00"/>
    <d v="2021-07-01T00:00:00"/>
    <x v="708"/>
    <x v="1"/>
    <n v="168"/>
    <n v="168"/>
    <n v="168"/>
    <n v="168"/>
    <n v="168"/>
    <n v="168"/>
    <n v="168"/>
    <n v="168"/>
    <n v="168"/>
    <n v="168"/>
    <n v="168"/>
    <n v="168"/>
    <n v="168"/>
    <n v="168"/>
    <n v="168"/>
    <n v="168"/>
    <n v="168"/>
    <n v="168"/>
    <n v="168"/>
    <n v="171.36"/>
    <n v="174.79"/>
    <n v="168"/>
    <n v="0"/>
    <n v="0"/>
    <s v="-"/>
    <x v="2"/>
    <s v="COENG"/>
    <s v="NCEER"/>
    <x v="4"/>
    <s v="Dat Le"/>
    <m/>
    <m/>
    <m/>
    <m/>
    <m/>
    <m/>
    <m/>
    <m/>
    <m/>
    <m/>
    <m/>
    <m/>
    <m/>
    <m/>
    <m/>
    <m/>
    <m/>
    <m/>
    <m/>
    <m/>
    <m/>
    <m/>
    <m/>
    <m/>
    <m/>
    <m/>
    <m/>
    <m/>
    <m/>
    <m/>
    <m/>
    <m/>
    <m/>
    <m/>
    <m/>
    <m/>
  </r>
  <r>
    <n v="23"/>
    <x v="3"/>
    <x v="1"/>
    <s v="# 049"/>
    <x v="68"/>
    <s v="Maria Odezynskyj"/>
    <s v="Zulema Lara"/>
    <d v="2021-07-01T00:00:00"/>
    <d v="2022-06-30T00:00:00"/>
    <d v="2021-07-01T00:00:00"/>
    <d v="2021-07-01T00:00:00"/>
    <x v="709"/>
    <x v="1"/>
    <n v="176"/>
    <n v="176"/>
    <n v="176"/>
    <n v="176"/>
    <n v="176"/>
    <n v="176"/>
    <n v="176"/>
    <n v="176"/>
    <n v="176"/>
    <n v="176"/>
    <n v="176"/>
    <n v="176"/>
    <n v="176"/>
    <n v="176"/>
    <n v="176"/>
    <n v="176"/>
    <n v="176"/>
    <n v="176"/>
    <n v="176"/>
    <n v="179.52"/>
    <n v="183.11"/>
    <n v="176"/>
    <n v="0"/>
    <n v="0"/>
    <s v="-"/>
    <x v="2"/>
    <s v="COENG"/>
    <s v="NCEER"/>
    <x v="4"/>
    <s v="Dat Le"/>
    <m/>
    <m/>
    <m/>
    <m/>
    <m/>
    <m/>
    <m/>
    <m/>
    <m/>
    <m/>
    <m/>
    <m/>
    <m/>
    <m/>
    <m/>
    <m/>
    <m/>
    <m/>
    <m/>
    <m/>
    <m/>
    <m/>
    <m/>
    <m/>
    <m/>
    <m/>
    <m/>
    <m/>
    <m/>
    <m/>
    <m/>
    <m/>
    <m/>
    <m/>
    <m/>
    <m/>
  </r>
  <r>
    <n v="77"/>
    <x v="5"/>
    <x v="0"/>
    <s v="# 050"/>
    <x v="69"/>
    <s v="David Castellanos"/>
    <s v="Michael Keith"/>
    <m/>
    <m/>
    <m/>
    <m/>
    <x v="0"/>
    <x v="0"/>
    <m/>
    <m/>
    <m/>
    <m/>
    <m/>
    <m/>
    <m/>
    <m/>
    <m/>
    <m/>
    <m/>
    <m/>
    <m/>
    <m/>
    <m/>
    <m/>
    <m/>
    <m/>
    <m/>
    <m/>
    <m/>
    <n v="0"/>
    <m/>
    <m/>
    <m/>
    <x v="0"/>
    <m/>
    <m/>
    <x v="0"/>
    <m/>
    <m/>
    <s v="Gael should be subsidized"/>
    <m/>
    <n v="13"/>
    <n v="0.59"/>
    <n v="3"/>
    <m/>
    <m/>
    <n v="195"/>
    <n v="195"/>
    <n v="0.31"/>
    <n v="0"/>
    <s v="Low"/>
    <n v="0"/>
    <s v="No"/>
    <s v="Flat"/>
    <s v="Decrease"/>
    <s v="Flat"/>
    <s v="0% to 4%"/>
    <s v="Deficit"/>
    <s v="The decrease in several rates is primarily driven by change in beginning balance from deficit to surplus."/>
    <s v="Reduced"/>
    <s v="no change"/>
    <n v="-15"/>
    <n v="-8"/>
    <s v="N/A"/>
    <m/>
    <s v="Joseph Wong / Brenda Naputi / Donna Hendrix / Mary West"/>
    <s v="5/13 - 3:00 - 4:00 pm"/>
    <s v="New Synthego product is gaining PI interest but also a threat if doesn't gain steady sales. Strength in staffing but weakness is not being able to increase their effort."/>
    <m/>
    <s v="No"/>
    <m/>
    <m/>
    <m/>
    <m/>
  </r>
  <r>
    <n v="77"/>
    <x v="5"/>
    <x v="1"/>
    <s v="# 050"/>
    <x v="69"/>
    <s v="David Castellanos"/>
    <s v="Michael Keith"/>
    <d v="2021-07-01T00:00:00"/>
    <d v="2022-06-30T00:00:00"/>
    <d v="2021-07-01T00:00:00"/>
    <d v="2021-07-01T00:00:00"/>
    <x v="710"/>
    <x v="1"/>
    <m/>
    <m/>
    <m/>
    <m/>
    <m/>
    <m/>
    <m/>
    <m/>
    <m/>
    <n v="54"/>
    <n v="67"/>
    <n v="69.010000000000005"/>
    <n v="71.08"/>
    <n v="67"/>
    <n v="67"/>
    <n v="71"/>
    <n v="107"/>
    <n v="68"/>
    <n v="68"/>
    <n v="70"/>
    <n v="72"/>
    <n v="68"/>
    <n v="0"/>
    <n v="0"/>
    <s v="-"/>
    <x v="2"/>
    <s v="VCRAC"/>
    <s v="IQBBB"/>
    <x v="6"/>
    <s v="David Castellanos"/>
    <m/>
    <m/>
    <m/>
    <m/>
    <m/>
    <m/>
    <m/>
    <m/>
    <m/>
    <m/>
    <m/>
    <m/>
    <m/>
    <m/>
    <m/>
    <m/>
    <m/>
    <m/>
    <m/>
    <m/>
    <m/>
    <m/>
    <m/>
    <m/>
    <m/>
    <m/>
    <m/>
    <m/>
    <m/>
    <m/>
    <m/>
    <m/>
    <m/>
    <m/>
    <m/>
    <m/>
  </r>
  <r>
    <n v="77"/>
    <x v="5"/>
    <x v="1"/>
    <s v="# 050"/>
    <x v="69"/>
    <s v="David Castellanos"/>
    <s v="Michael Keith"/>
    <d v="2021-07-01T00:00:00"/>
    <d v="2022-06-30T00:00:00"/>
    <d v="2021-07-01T00:00:00"/>
    <d v="2021-07-01T00:00:00"/>
    <x v="711"/>
    <x v="1"/>
    <n v="55"/>
    <n v="64"/>
    <n v="64"/>
    <n v="68"/>
    <n v="68"/>
    <n v="68"/>
    <n v="96"/>
    <n v="98.88"/>
    <n v="101.85"/>
    <n v="64"/>
    <n v="112"/>
    <n v="115.36"/>
    <n v="118.82"/>
    <n v="112"/>
    <n v="112"/>
    <n v="115"/>
    <n v="119"/>
    <n v="114"/>
    <n v="114"/>
    <n v="117"/>
    <n v="121"/>
    <n v="114"/>
    <n v="0"/>
    <n v="0"/>
    <s v="-"/>
    <x v="2"/>
    <s v="VCRAC"/>
    <s v="IQBBB"/>
    <x v="6"/>
    <s v="David Castellanos"/>
    <m/>
    <m/>
    <m/>
    <m/>
    <m/>
    <m/>
    <m/>
    <m/>
    <m/>
    <m/>
    <m/>
    <m/>
    <m/>
    <m/>
    <m/>
    <m/>
    <m/>
    <m/>
    <m/>
    <m/>
    <m/>
    <m/>
    <m/>
    <m/>
    <m/>
    <m/>
    <m/>
    <m/>
    <m/>
    <m/>
    <m/>
    <m/>
    <m/>
    <m/>
    <m/>
    <m/>
  </r>
  <r>
    <n v="77"/>
    <x v="5"/>
    <x v="1"/>
    <s v="# 050"/>
    <x v="69"/>
    <s v="David Castellanos"/>
    <s v="Michael Keith"/>
    <d v="2021-07-01T00:00:00"/>
    <d v="2022-06-30T00:00:00"/>
    <d v="2021-07-01T00:00:00"/>
    <d v="2021-07-01T00:00:00"/>
    <x v="712"/>
    <x v="1"/>
    <n v="36"/>
    <n v="41"/>
    <n v="41"/>
    <n v="41"/>
    <n v="41"/>
    <n v="41"/>
    <n v="160"/>
    <n v="164.8"/>
    <n v="169.74"/>
    <n v="41"/>
    <n v="512"/>
    <n v="527.36"/>
    <n v="543.17999999999995"/>
    <n v="512"/>
    <n v="98"/>
    <n v="101"/>
    <n v="104"/>
    <n v="98"/>
    <s v="Discontinued"/>
    <s v="Discontinued"/>
    <s v="Discontinued"/>
    <s v="Discontinued"/>
    <s v="-"/>
    <n v="0"/>
    <s v="Discontinued"/>
    <x v="5"/>
    <s v="VCRAC"/>
    <s v="IQBBB"/>
    <x v="6"/>
    <s v="David Castellanos"/>
    <m/>
    <m/>
    <m/>
    <m/>
    <m/>
    <m/>
    <m/>
    <m/>
    <m/>
    <m/>
    <m/>
    <m/>
    <m/>
    <m/>
    <m/>
    <m/>
    <m/>
    <m/>
    <m/>
    <m/>
    <m/>
    <m/>
    <m/>
    <m/>
    <m/>
    <m/>
    <m/>
    <m/>
    <m/>
    <m/>
    <m/>
    <m/>
    <m/>
    <m/>
    <m/>
    <m/>
  </r>
  <r>
    <n v="77"/>
    <x v="5"/>
    <x v="1"/>
    <s v="# 050"/>
    <x v="69"/>
    <s v="David Castellanos"/>
    <s v="Michael Keith"/>
    <d v="2021-07-01T00:00:00"/>
    <d v="2022-06-30T00:00:00"/>
    <d v="2021-07-01T00:00:00"/>
    <d v="2021-07-01T00:00:00"/>
    <x v="713"/>
    <x v="1"/>
    <n v="65"/>
    <n v="79"/>
    <n v="79"/>
    <n v="90"/>
    <n v="90"/>
    <n v="90"/>
    <n v="263"/>
    <n v="270.89"/>
    <n v="279.02"/>
    <n v="79"/>
    <n v="408"/>
    <n v="420.24"/>
    <n v="432.85"/>
    <n v="408"/>
    <n v="250"/>
    <n v="258"/>
    <n v="265"/>
    <n v="250"/>
    <n v="250"/>
    <n v="258"/>
    <n v="266"/>
    <n v="250"/>
    <n v="0"/>
    <n v="0"/>
    <s v="-"/>
    <x v="2"/>
    <s v="VCRAC"/>
    <s v="IQBBB"/>
    <x v="6"/>
    <s v="David Castellanos"/>
    <m/>
    <m/>
    <m/>
    <m/>
    <m/>
    <m/>
    <m/>
    <m/>
    <m/>
    <m/>
    <m/>
    <m/>
    <m/>
    <m/>
    <m/>
    <m/>
    <m/>
    <m/>
    <m/>
    <m/>
    <m/>
    <m/>
    <m/>
    <m/>
    <m/>
    <m/>
    <m/>
    <m/>
    <m/>
    <m/>
    <m/>
    <m/>
    <m/>
    <m/>
    <m/>
    <m/>
  </r>
  <r>
    <n v="77"/>
    <x v="5"/>
    <x v="1"/>
    <s v="# 050"/>
    <x v="69"/>
    <s v="David Castellanos"/>
    <s v="Michael Keith"/>
    <d v="2021-07-01T00:00:00"/>
    <d v="2022-06-30T00:00:00"/>
    <d v="2021-07-01T00:00:00"/>
    <d v="2021-07-01T00:00:00"/>
    <x v="714"/>
    <x v="11"/>
    <n v="24"/>
    <n v="24"/>
    <n v="24"/>
    <n v="28"/>
    <n v="28"/>
    <n v="28"/>
    <n v="44"/>
    <n v="45.32"/>
    <n v="46.68"/>
    <n v="24"/>
    <n v="72"/>
    <n v="74.16"/>
    <n v="76.38"/>
    <n v="72"/>
    <n v="26"/>
    <n v="27"/>
    <n v="28"/>
    <n v="27"/>
    <n v="27"/>
    <n v="28"/>
    <n v="29"/>
    <n v="27"/>
    <n v="0"/>
    <n v="0"/>
    <s v="-"/>
    <x v="2"/>
    <s v="VCRAC"/>
    <s v="IQBBB"/>
    <x v="6"/>
    <s v="David Castellanos"/>
    <m/>
    <m/>
    <m/>
    <m/>
    <m/>
    <m/>
    <m/>
    <m/>
    <m/>
    <m/>
    <m/>
    <m/>
    <m/>
    <m/>
    <m/>
    <m/>
    <m/>
    <m/>
    <m/>
    <m/>
    <m/>
    <m/>
    <m/>
    <m/>
    <m/>
    <m/>
    <m/>
    <m/>
    <m/>
    <m/>
    <m/>
    <m/>
    <m/>
    <m/>
    <m/>
    <m/>
  </r>
  <r>
    <n v="77"/>
    <x v="5"/>
    <x v="1"/>
    <s v="# 050"/>
    <x v="69"/>
    <s v="David Castellanos"/>
    <s v="Michael Keith"/>
    <d v="2021-07-01T00:00:00"/>
    <d v="2022-06-30T00:00:00"/>
    <d v="2021-07-01T00:00:00"/>
    <d v="2021-07-01T00:00:00"/>
    <x v="715"/>
    <x v="11"/>
    <n v="76"/>
    <n v="117"/>
    <n v="117"/>
    <n v="187"/>
    <n v="187"/>
    <n v="187"/>
    <n v="299"/>
    <n v="307.97000000000003"/>
    <n v="317.20999999999998"/>
    <n v="117"/>
    <n v="299"/>
    <n v="307.97000000000003"/>
    <n v="317.20999999999998"/>
    <n v="299"/>
    <n v="120"/>
    <n v="124"/>
    <n v="127"/>
    <n v="122"/>
    <n v="122"/>
    <n v="126"/>
    <n v="130"/>
    <n v="122"/>
    <n v="0"/>
    <n v="0"/>
    <s v="-"/>
    <x v="2"/>
    <s v="VCRAC"/>
    <s v="IQBBB"/>
    <x v="6"/>
    <s v="David Castellanos"/>
    <m/>
    <m/>
    <m/>
    <m/>
    <m/>
    <m/>
    <m/>
    <m/>
    <m/>
    <m/>
    <m/>
    <m/>
    <m/>
    <m/>
    <m/>
    <m/>
    <m/>
    <m/>
    <m/>
    <m/>
    <m/>
    <m/>
    <m/>
    <m/>
    <m/>
    <m/>
    <m/>
    <m/>
    <m/>
    <m/>
    <m/>
    <m/>
    <m/>
    <m/>
    <m/>
    <m/>
  </r>
  <r>
    <n v="77"/>
    <x v="5"/>
    <x v="1"/>
    <s v="# 050"/>
    <x v="69"/>
    <s v="David Castellanos"/>
    <s v="Michael Keith"/>
    <d v="2021-07-01T00:00:00"/>
    <d v="2022-06-30T00:00:00"/>
    <d v="2021-07-01T00:00:00"/>
    <d v="2021-07-01T00:00:00"/>
    <x v="716"/>
    <x v="3"/>
    <s v="12%"/>
    <s v="15%"/>
    <n v="15"/>
    <n v="18"/>
    <n v="18"/>
    <n v="18"/>
    <n v="17"/>
    <n v="17"/>
    <n v="18"/>
    <s v="15%"/>
    <n v="18"/>
    <n v="19"/>
    <n v="19"/>
    <n v="18"/>
    <n v="17"/>
    <n v="17"/>
    <n v="17"/>
    <n v="17"/>
    <n v="17"/>
    <n v="17"/>
    <n v="17"/>
    <n v="17"/>
    <n v="0"/>
    <n v="0"/>
    <s v="-"/>
    <x v="2"/>
    <s v="VCRAC"/>
    <s v="IQBBB"/>
    <x v="6"/>
    <s v="David Castellanos"/>
    <m/>
    <m/>
    <m/>
    <m/>
    <m/>
    <m/>
    <m/>
    <m/>
    <m/>
    <m/>
    <m/>
    <m/>
    <m/>
    <m/>
    <m/>
    <m/>
    <m/>
    <m/>
    <m/>
    <m/>
    <m/>
    <m/>
    <m/>
    <m/>
    <m/>
    <m/>
    <m/>
    <m/>
    <m/>
    <m/>
    <m/>
    <m/>
    <m/>
    <m/>
    <m/>
    <m/>
  </r>
  <r>
    <n v="77"/>
    <x v="5"/>
    <x v="1"/>
    <s v="# 050"/>
    <x v="69"/>
    <s v="David Castellanos"/>
    <s v="Michael Keith"/>
    <d v="2021-07-01T00:00:00"/>
    <d v="2022-06-30T00:00:00"/>
    <d v="2021-07-01T00:00:00"/>
    <d v="2021-07-01T00:00:00"/>
    <x v="717"/>
    <x v="11"/>
    <s v="new"/>
    <n v="200"/>
    <n v="200"/>
    <n v="220"/>
    <n v="220"/>
    <n v="220"/>
    <n v="220"/>
    <n v="226.6"/>
    <n v="233.4"/>
    <n v="200"/>
    <n v="530"/>
    <n v="545.9"/>
    <n v="562.28"/>
    <n v="530"/>
    <n v="530"/>
    <n v="546"/>
    <n v="562"/>
    <n v="531"/>
    <n v="531"/>
    <n v="547"/>
    <n v="563"/>
    <n v="531"/>
    <n v="0"/>
    <n v="0"/>
    <s v="-"/>
    <x v="2"/>
    <s v="VCRAC"/>
    <s v="IQBBB"/>
    <x v="6"/>
    <s v="David Castellanos"/>
    <m/>
    <m/>
    <m/>
    <m/>
    <m/>
    <m/>
    <m/>
    <m/>
    <m/>
    <m/>
    <m/>
    <m/>
    <m/>
    <m/>
    <m/>
    <m/>
    <m/>
    <m/>
    <m/>
    <m/>
    <m/>
    <m/>
    <m/>
    <m/>
    <m/>
    <m/>
    <m/>
    <m/>
    <m/>
    <m/>
    <m/>
    <m/>
    <m/>
    <m/>
    <m/>
    <m/>
  </r>
  <r>
    <n v="77"/>
    <x v="5"/>
    <x v="1"/>
    <s v="# 050"/>
    <x v="69"/>
    <s v="David Castellanos"/>
    <s v="Michael Keith"/>
    <d v="2021-07-01T00:00:00"/>
    <d v="2022-06-30T00:00:00"/>
    <d v="2021-07-01T00:00:00"/>
    <d v="2021-07-01T00:00:00"/>
    <x v="718"/>
    <x v="11"/>
    <s v="new"/>
    <n v="400"/>
    <n v="400"/>
    <n v="418"/>
    <n v="418"/>
    <n v="418"/>
    <n v="404"/>
    <n v="416.12"/>
    <n v="428.6"/>
    <n v="400"/>
    <n v="668"/>
    <n v="688.04"/>
    <n v="708.68"/>
    <n v="668"/>
    <n v="668"/>
    <n v="688"/>
    <n v="709"/>
    <n v="668"/>
    <n v="668"/>
    <n v="688"/>
    <n v="709"/>
    <n v="668"/>
    <n v="0"/>
    <n v="0"/>
    <s v="-"/>
    <x v="2"/>
    <s v="VCRAC"/>
    <s v="IQBBB"/>
    <x v="6"/>
    <s v="David Castellanos"/>
    <m/>
    <m/>
    <m/>
    <m/>
    <m/>
    <m/>
    <m/>
    <m/>
    <m/>
    <m/>
    <m/>
    <m/>
    <m/>
    <m/>
    <m/>
    <m/>
    <m/>
    <m/>
    <m/>
    <m/>
    <m/>
    <m/>
    <m/>
    <m/>
    <m/>
    <m/>
    <m/>
    <m/>
    <m/>
    <m/>
    <m/>
    <m/>
    <m/>
    <m/>
    <m/>
    <m/>
  </r>
  <r>
    <n v="77"/>
    <x v="5"/>
    <x v="1"/>
    <s v="# 050"/>
    <x v="69"/>
    <s v="David Castellanos"/>
    <s v="Michael Keith"/>
    <d v="2021-07-01T00:00:00"/>
    <d v="2022-06-30T00:00:00"/>
    <d v="2021-07-01T00:00:00"/>
    <d v="2021-07-01T00:00:00"/>
    <x v="719"/>
    <x v="11"/>
    <m/>
    <m/>
    <m/>
    <m/>
    <m/>
    <m/>
    <m/>
    <m/>
    <m/>
    <n v="20"/>
    <n v="20"/>
    <n v="20.6"/>
    <n v="21.22"/>
    <n v="20"/>
    <n v="20"/>
    <n v="21"/>
    <n v="21"/>
    <n v="20"/>
    <n v="20"/>
    <n v="21"/>
    <n v="22"/>
    <n v="20"/>
    <n v="0"/>
    <n v="0"/>
    <s v="-"/>
    <x v="2"/>
    <s v="VCRAC"/>
    <s v="IQBBB"/>
    <x v="6"/>
    <s v="David Castellanos"/>
    <m/>
    <m/>
    <m/>
    <m/>
    <m/>
    <m/>
    <m/>
    <m/>
    <m/>
    <m/>
    <m/>
    <m/>
    <m/>
    <m/>
    <m/>
    <m/>
    <m/>
    <m/>
    <m/>
    <m/>
    <m/>
    <m/>
    <m/>
    <m/>
    <m/>
    <m/>
    <m/>
    <m/>
    <m/>
    <m/>
    <m/>
    <m/>
    <m/>
    <m/>
    <m/>
    <m/>
  </r>
  <r>
    <n v="77"/>
    <x v="5"/>
    <x v="1"/>
    <s v="# 050"/>
    <x v="69"/>
    <s v="David Castellanos"/>
    <s v="Michael Keith"/>
    <d v="2021-07-01T00:00:00"/>
    <d v="2022-06-30T00:00:00"/>
    <d v="2021-07-01T00:00:00"/>
    <d v="2021-07-01T00:00:00"/>
    <x v="720"/>
    <x v="1"/>
    <s v="new"/>
    <n v="50"/>
    <n v="50"/>
    <n v="52"/>
    <n v="52"/>
    <n v="52"/>
    <n v="53"/>
    <n v="54.59"/>
    <n v="56.23"/>
    <n v="50"/>
    <n v="89"/>
    <n v="91.67"/>
    <n v="94.42"/>
    <n v="89"/>
    <n v="89"/>
    <n v="92"/>
    <n v="94"/>
    <n v="92"/>
    <n v="92"/>
    <n v="95"/>
    <n v="98"/>
    <n v="92"/>
    <n v="0"/>
    <n v="0"/>
    <s v="-"/>
    <x v="2"/>
    <s v="VCRAC"/>
    <s v="IQBBB"/>
    <x v="6"/>
    <s v="David Castellanos"/>
    <m/>
    <m/>
    <m/>
    <m/>
    <m/>
    <m/>
    <m/>
    <m/>
    <m/>
    <m/>
    <m/>
    <m/>
    <m/>
    <m/>
    <m/>
    <m/>
    <m/>
    <m/>
    <m/>
    <m/>
    <m/>
    <m/>
    <m/>
    <m/>
    <m/>
    <m/>
    <m/>
    <m/>
    <m/>
    <m/>
    <m/>
    <m/>
    <m/>
    <m/>
    <m/>
    <m/>
  </r>
  <r>
    <n v="77"/>
    <x v="5"/>
    <x v="1"/>
    <s v="# 050"/>
    <x v="69"/>
    <s v="David Castellanos"/>
    <s v="Michael Keith"/>
    <d v="2021-07-01T00:00:00"/>
    <d v="2022-06-30T00:00:00"/>
    <d v="2021-07-01T00:00:00"/>
    <d v="2021-07-01T00:00:00"/>
    <x v="721"/>
    <x v="80"/>
    <m/>
    <m/>
    <m/>
    <m/>
    <m/>
    <m/>
    <m/>
    <m/>
    <m/>
    <m/>
    <n v="867"/>
    <n v="893.01"/>
    <n v="919.8"/>
    <n v="867"/>
    <n v="867"/>
    <n v="893"/>
    <n v="920"/>
    <n v="869"/>
    <n v="869"/>
    <n v="895"/>
    <n v="922"/>
    <n v="869"/>
    <n v="0"/>
    <n v="0"/>
    <s v="-"/>
    <x v="2"/>
    <s v="VCRAC"/>
    <s v="IQBBB"/>
    <x v="6"/>
    <s v="David Castellanos"/>
    <m/>
    <m/>
    <m/>
    <m/>
    <m/>
    <m/>
    <m/>
    <m/>
    <m/>
    <m/>
    <m/>
    <m/>
    <m/>
    <m/>
    <m/>
    <m/>
    <m/>
    <m/>
    <m/>
    <m/>
    <m/>
    <m/>
    <m/>
    <m/>
    <m/>
    <m/>
    <m/>
    <m/>
    <m/>
    <m/>
    <m/>
    <m/>
    <m/>
    <m/>
    <m/>
    <m/>
  </r>
  <r>
    <n v="77"/>
    <x v="5"/>
    <x v="1"/>
    <s v="# 050"/>
    <x v="69"/>
    <s v="David Castellanos"/>
    <s v="Michael Keith"/>
    <d v="2021-07-01T00:00:00"/>
    <d v="2022-06-30T00:00:00"/>
    <d v="2021-07-01T00:00:00"/>
    <d v="2021-07-01T00:00:00"/>
    <x v="722"/>
    <x v="1"/>
    <s v="new"/>
    <m/>
    <m/>
    <m/>
    <m/>
    <m/>
    <m/>
    <m/>
    <m/>
    <m/>
    <m/>
    <m/>
    <m/>
    <m/>
    <m/>
    <m/>
    <m/>
    <n v="10"/>
    <n v="10"/>
    <n v="10"/>
    <n v="10"/>
    <n v="10"/>
    <n v="0"/>
    <n v="0"/>
    <s v="New"/>
    <x v="4"/>
    <s v="VCRAC"/>
    <s v="IQBBB"/>
    <x v="6"/>
    <s v="David Castellanos"/>
    <m/>
    <m/>
    <m/>
    <m/>
    <m/>
    <m/>
    <m/>
    <m/>
    <m/>
    <m/>
    <m/>
    <m/>
    <m/>
    <m/>
    <m/>
    <m/>
    <m/>
    <m/>
    <m/>
    <m/>
    <m/>
    <m/>
    <m/>
    <m/>
    <m/>
    <m/>
    <m/>
    <m/>
    <m/>
    <m/>
    <m/>
    <m/>
    <m/>
    <m/>
    <m/>
    <m/>
  </r>
  <r>
    <n v="77"/>
    <x v="5"/>
    <x v="1"/>
    <s v="# 050"/>
    <x v="69"/>
    <s v="David Castellanos"/>
    <s v="Michael Keith"/>
    <d v="2021-07-01T00:00:00"/>
    <d v="2022-06-30T00:00:00"/>
    <d v="2021-07-01T00:00:00"/>
    <d v="2021-07-01T00:00:00"/>
    <x v="723"/>
    <x v="3"/>
    <s v="new"/>
    <m/>
    <m/>
    <m/>
    <m/>
    <m/>
    <m/>
    <m/>
    <m/>
    <m/>
    <m/>
    <m/>
    <m/>
    <m/>
    <m/>
    <m/>
    <m/>
    <n v="5"/>
    <n v="5"/>
    <n v="6"/>
    <n v="6"/>
    <n v="5"/>
    <n v="0"/>
    <n v="0"/>
    <s v="New"/>
    <x v="4"/>
    <s v="VCRAC"/>
    <s v="IQBBB"/>
    <x v="6"/>
    <s v="David Castellanos"/>
    <m/>
    <m/>
    <m/>
    <m/>
    <m/>
    <m/>
    <m/>
    <m/>
    <m/>
    <m/>
    <m/>
    <m/>
    <m/>
    <m/>
    <m/>
    <m/>
    <m/>
    <m/>
    <m/>
    <m/>
    <m/>
    <m/>
    <m/>
    <m/>
    <m/>
    <m/>
    <m/>
    <m/>
    <m/>
    <m/>
    <m/>
    <m/>
    <m/>
    <m/>
    <m/>
    <m/>
  </r>
  <r>
    <n v="72"/>
    <x v="5"/>
    <x v="0"/>
    <s v="# 051"/>
    <x v="70"/>
    <s v="David Castellanos"/>
    <s v="Christine Owen"/>
    <m/>
    <m/>
    <m/>
    <m/>
    <x v="0"/>
    <x v="0"/>
    <m/>
    <m/>
    <m/>
    <m/>
    <m/>
    <m/>
    <m/>
    <m/>
    <m/>
    <m/>
    <m/>
    <m/>
    <m/>
    <m/>
    <m/>
    <m/>
    <m/>
    <m/>
    <m/>
    <m/>
    <m/>
    <n v="0"/>
    <m/>
    <m/>
    <m/>
    <x v="0"/>
    <m/>
    <m/>
    <x v="0"/>
    <m/>
    <m/>
    <s v="Needs to mention the Gael and UCRP interest in the subsidy line"/>
    <m/>
    <n v="5"/>
    <n v="0.59"/>
    <n v="60"/>
    <m/>
    <m/>
    <n v="887"/>
    <n v="719"/>
    <n v="0.3256"/>
    <n v="168"/>
    <s v="High"/>
    <n v="54.700800000000001"/>
    <s v="Yes but need to mention it in the subsidy line"/>
    <s v="Increase"/>
    <s v="Above 5% increase"/>
    <s v="Flat"/>
    <s v="0%"/>
    <s v="Balanced"/>
    <s v="The rates are flat primarily driven by increases in compensation offset by volume increases and reallocation of subsidy."/>
    <s v="decrease"/>
    <s v="no change"/>
    <n v="-49"/>
    <n v="0"/>
    <s v="N/A"/>
    <m/>
    <s v="Christine Owen"/>
    <s v="6/2 - 1:00 - 1:30 pm"/>
    <s v="Strengths are highly technical staff, can-fix-anything director, and depth of user base.  Weaknesses are facility shutdowns, access restrictions, social distancing and high cost of equipment.  Opportunities to expand remote equip operation. Threats are continued shutdowns, potential retirement of director, high cost of equipment.  Should come back strong in FY22."/>
    <m/>
    <s v="No"/>
    <m/>
    <m/>
    <m/>
    <m/>
  </r>
  <r>
    <n v="72"/>
    <x v="5"/>
    <x v="1"/>
    <s v="# 051"/>
    <x v="70"/>
    <s v="David Castellanos"/>
    <s v="Christine Owen"/>
    <d v="2021-07-01T00:00:00"/>
    <d v="2022-06-30T00:00:00"/>
    <d v="2021-07-01T00:00:00"/>
    <d v="2021-07-01T00:00:00"/>
    <x v="526"/>
    <x v="11"/>
    <n v="59"/>
    <n v="62"/>
    <n v="62"/>
    <n v="62"/>
    <n v="62"/>
    <n v="62"/>
    <n v="62"/>
    <n v="64"/>
    <n v="66"/>
    <n v="62"/>
    <n v="62"/>
    <n v="62"/>
    <n v="62"/>
    <n v="62"/>
    <n v="62"/>
    <n v="62"/>
    <n v="62"/>
    <n v="62"/>
    <n v="62"/>
    <n v="62"/>
    <n v="62"/>
    <n v="62"/>
    <n v="0"/>
    <n v="0"/>
    <s v="-"/>
    <x v="2"/>
    <s v="VCRAC"/>
    <s v="IQBBB"/>
    <x v="6"/>
    <s v="David Castellanos"/>
    <m/>
    <m/>
    <m/>
    <m/>
    <m/>
    <m/>
    <m/>
    <m/>
    <m/>
    <m/>
    <m/>
    <m/>
    <m/>
    <m/>
    <m/>
    <m/>
    <m/>
    <m/>
    <m/>
    <m/>
    <m/>
    <m/>
    <m/>
    <m/>
    <m/>
    <m/>
    <m/>
    <m/>
    <m/>
    <m/>
    <m/>
    <m/>
    <m/>
    <m/>
    <m/>
    <m/>
  </r>
  <r>
    <n v="72"/>
    <x v="5"/>
    <x v="1"/>
    <s v="# 051"/>
    <x v="70"/>
    <s v="David Castellanos"/>
    <s v="Christine Owen"/>
    <d v="2021-07-01T00:00:00"/>
    <d v="2022-06-30T00:00:00"/>
    <d v="2021-07-01T00:00:00"/>
    <d v="2021-07-01T00:00:00"/>
    <x v="724"/>
    <x v="11"/>
    <n v="23"/>
    <n v="29"/>
    <n v="29"/>
    <n v="29"/>
    <n v="29"/>
    <n v="29"/>
    <n v="29"/>
    <n v="30"/>
    <n v="31"/>
    <n v="29"/>
    <n v="30"/>
    <n v="29"/>
    <n v="29"/>
    <n v="30"/>
    <n v="29"/>
    <n v="29"/>
    <n v="29"/>
    <n v="29"/>
    <n v="29"/>
    <n v="29"/>
    <n v="29"/>
    <n v="29"/>
    <n v="0"/>
    <n v="0"/>
    <s v="-"/>
    <x v="2"/>
    <s v="VCRAC"/>
    <s v="IQBBB"/>
    <x v="6"/>
    <s v="David Castellanos"/>
    <m/>
    <m/>
    <m/>
    <m/>
    <m/>
    <m/>
    <m/>
    <m/>
    <m/>
    <m/>
    <m/>
    <m/>
    <m/>
    <m/>
    <m/>
    <m/>
    <m/>
    <m/>
    <m/>
    <m/>
    <m/>
    <m/>
    <m/>
    <m/>
    <m/>
    <m/>
    <m/>
    <m/>
    <m/>
    <m/>
    <m/>
    <m/>
    <m/>
    <m/>
    <m/>
    <m/>
  </r>
  <r>
    <n v="72"/>
    <x v="5"/>
    <x v="1"/>
    <s v="# 051"/>
    <x v="70"/>
    <s v="David Castellanos"/>
    <s v="Christine Owen"/>
    <d v="2021-07-01T00:00:00"/>
    <d v="2022-06-30T00:00:00"/>
    <d v="2021-07-01T00:00:00"/>
    <d v="2021-07-01T00:00:00"/>
    <x v="725"/>
    <x v="11"/>
    <s v="new"/>
    <n v="110"/>
    <n v="110"/>
    <n v="110"/>
    <n v="110"/>
    <n v="110"/>
    <n v="110"/>
    <n v="113"/>
    <n v="117"/>
    <n v="110"/>
    <n v="110"/>
    <n v="110"/>
    <n v="110"/>
    <n v="110"/>
    <n v="110"/>
    <n v="110"/>
    <n v="110"/>
    <n v="110"/>
    <n v="110"/>
    <n v="110"/>
    <n v="110"/>
    <n v="110"/>
    <n v="0"/>
    <n v="0"/>
    <s v="-"/>
    <x v="2"/>
    <s v="VCRAC"/>
    <s v="IQBBB"/>
    <x v="6"/>
    <s v="David Castellanos"/>
    <m/>
    <m/>
    <m/>
    <m/>
    <m/>
    <m/>
    <m/>
    <m/>
    <m/>
    <m/>
    <m/>
    <m/>
    <m/>
    <m/>
    <m/>
    <m/>
    <m/>
    <m/>
    <m/>
    <m/>
    <m/>
    <m/>
    <m/>
    <m/>
    <m/>
    <m/>
    <m/>
    <m/>
    <m/>
    <m/>
    <m/>
    <m/>
    <m/>
    <m/>
    <m/>
    <m/>
  </r>
  <r>
    <n v="72"/>
    <x v="5"/>
    <x v="1"/>
    <s v="# 051"/>
    <x v="70"/>
    <s v="David Castellanos"/>
    <s v="Christine Owen"/>
    <d v="2021-07-01T00:00:00"/>
    <d v="2022-06-30T00:00:00"/>
    <d v="2021-07-01T00:00:00"/>
    <d v="2021-07-01T00:00:00"/>
    <x v="726"/>
    <x v="11"/>
    <s v="new"/>
    <n v="115"/>
    <n v="115"/>
    <n v="43"/>
    <n v="43"/>
    <n v="43"/>
    <n v="43"/>
    <n v="44"/>
    <n v="46"/>
    <n v="115"/>
    <n v="43"/>
    <n v="43"/>
    <n v="44"/>
    <n v="43"/>
    <n v="43"/>
    <n v="43"/>
    <n v="44"/>
    <n v="43"/>
    <n v="43"/>
    <n v="44"/>
    <n v="45"/>
    <n v="43"/>
    <n v="0"/>
    <n v="0"/>
    <s v="-"/>
    <x v="2"/>
    <s v="VCRAC"/>
    <s v="IQBBB"/>
    <x v="6"/>
    <s v="David Castellanos"/>
    <m/>
    <m/>
    <m/>
    <m/>
    <m/>
    <m/>
    <m/>
    <m/>
    <m/>
    <m/>
    <m/>
    <m/>
    <m/>
    <m/>
    <m/>
    <m/>
    <m/>
    <m/>
    <m/>
    <m/>
    <m/>
    <m/>
    <m/>
    <m/>
    <m/>
    <m/>
    <m/>
    <m/>
    <m/>
    <m/>
    <m/>
    <m/>
    <m/>
    <m/>
    <m/>
    <m/>
  </r>
  <r>
    <n v="72"/>
    <x v="5"/>
    <x v="1"/>
    <s v="# 051"/>
    <x v="70"/>
    <s v="David Castellanos"/>
    <s v="Christine Owen"/>
    <d v="2021-07-01T00:00:00"/>
    <d v="2022-06-30T00:00:00"/>
    <d v="2021-07-01T00:00:00"/>
    <d v="2021-07-01T00:00:00"/>
    <x v="727"/>
    <x v="11"/>
    <n v="75"/>
    <n v="80"/>
    <n v="80"/>
    <n v="80"/>
    <n v="80"/>
    <n v="80"/>
    <n v="80"/>
    <n v="82"/>
    <n v="85"/>
    <n v="80"/>
    <n v="80"/>
    <n v="80"/>
    <n v="82"/>
    <n v="80"/>
    <n v="80"/>
    <n v="80"/>
    <n v="82"/>
    <n v="80"/>
    <n v="80"/>
    <n v="80"/>
    <n v="82"/>
    <n v="80"/>
    <n v="0"/>
    <n v="0"/>
    <s v="-"/>
    <x v="2"/>
    <s v="VCRAC"/>
    <s v="IQBBB"/>
    <x v="6"/>
    <s v="David Castellanos"/>
    <m/>
    <m/>
    <m/>
    <m/>
    <m/>
    <m/>
    <m/>
    <m/>
    <m/>
    <m/>
    <m/>
    <m/>
    <m/>
    <m/>
    <m/>
    <m/>
    <m/>
    <m/>
    <m/>
    <m/>
    <m/>
    <m/>
    <m/>
    <m/>
    <m/>
    <m/>
    <m/>
    <m/>
    <m/>
    <m/>
    <m/>
    <m/>
    <m/>
    <m/>
    <m/>
    <m/>
  </r>
  <r>
    <n v="97"/>
    <x v="11"/>
    <x v="0"/>
    <s v="# 052"/>
    <x v="71"/>
    <s v="David Castellanos"/>
    <s v="John Stenske"/>
    <m/>
    <m/>
    <m/>
    <m/>
    <x v="0"/>
    <x v="0"/>
    <m/>
    <m/>
    <m/>
    <m/>
    <m/>
    <m/>
    <m/>
    <m/>
    <m/>
    <m/>
    <m/>
    <m/>
    <m/>
    <m/>
    <m/>
    <m/>
    <m/>
    <m/>
    <m/>
    <m/>
    <m/>
    <n v="0"/>
    <m/>
    <m/>
    <m/>
    <x v="0"/>
    <m/>
    <m/>
    <x v="0"/>
    <m/>
    <m/>
    <s v="Gael and UCRP interest not included in cost and in subsidy line"/>
    <m/>
    <n v="3"/>
    <n v="0.2"/>
    <n v="1"/>
    <s v="Needed"/>
    <m/>
    <n v="70"/>
    <n v="70"/>
    <n v="0.64"/>
    <n v="0"/>
    <s v="Low"/>
    <n v="0"/>
    <s v="No"/>
    <s v="Increase"/>
    <s v="Above 5% increase"/>
    <s v="Flat"/>
    <s v="0%"/>
    <s v="Deficit"/>
    <s v="The Evolutionary Genetics Laboratory has grown to over 200 members with about 25% of that number turning over in every academic year. Because of all the university safety regulations and the logistical requirements of working in a large laboratory, the minimum time commitment to training is roughly two hours per new researcher. So about 100 hours per year or roughly 5% of my time is spent on these training sessions and paperwork for onboarding new researchers. The EGL Training recharge service will allow us to capture most of the cost of this work through a fee of $60 per hour, with an estimated charge for new researchers of 2 hours or $120 for initial training and onboarding activities. This fee be minor for most EGL researchers but will accurately reflect the amount of lab manager workload and distribution of her time spent on training tasks.      "/>
    <s v="decrease"/>
    <s v="no change"/>
    <n v="-4"/>
    <n v="-26"/>
    <n v="6.5"/>
    <m/>
    <s v="John Stenske / Lydia Smith (on vac)"/>
    <s v="5/25 - 1:30 - 2:00 pm"/>
    <s v="Strong lab manager is strength. Depth of experience. Weakness is lack of resources to fall back on.  Opportunity from FY21 is training fee which is showing dividends.  Threats is shut down, equipment failure."/>
    <s v="GAEL/UCRP subsidy"/>
    <s v="No"/>
    <m/>
    <m/>
    <m/>
    <m/>
  </r>
  <r>
    <n v="97"/>
    <x v="11"/>
    <x v="1"/>
    <s v="# 052"/>
    <x v="71"/>
    <s v="David Castellanos"/>
    <s v="John Stenske"/>
    <d v="2021-07-01T00:00:00"/>
    <d v="2022-06-30T00:00:00"/>
    <d v="2021-07-01T00:00:00"/>
    <d v="2020-03-01T00:00:00"/>
    <x v="728"/>
    <x v="26"/>
    <s v="25%"/>
    <s v="25%"/>
    <s v="N/A"/>
    <s v="N/A"/>
    <s v="N/A"/>
    <s v="N/A"/>
    <n v="36"/>
    <n v="36"/>
    <n v="36"/>
    <s v="25%"/>
    <n v="40"/>
    <n v="36"/>
    <n v="36"/>
    <n v="36"/>
    <n v="40"/>
    <n v="40"/>
    <n v="40"/>
    <n v="40"/>
    <n v="40"/>
    <n v="40"/>
    <n v="40"/>
    <n v="40"/>
    <n v="0"/>
    <n v="0"/>
    <s v="-"/>
    <x v="2"/>
    <s v="VCRMS"/>
    <s v="OFMVZ"/>
    <x v="12"/>
    <s v="David Castellanos"/>
    <m/>
    <m/>
    <m/>
    <m/>
    <m/>
    <m/>
    <m/>
    <m/>
    <m/>
    <m/>
    <m/>
    <m/>
    <m/>
    <m/>
    <m/>
    <m/>
    <m/>
    <m/>
    <m/>
    <m/>
    <m/>
    <m/>
    <m/>
    <m/>
    <m/>
    <m/>
    <m/>
    <m/>
    <m/>
    <m/>
    <m/>
    <m/>
    <m/>
    <m/>
    <m/>
    <m/>
  </r>
  <r>
    <n v="97"/>
    <x v="11"/>
    <x v="1"/>
    <s v="# 052"/>
    <x v="71"/>
    <s v="David Castellanos"/>
    <s v="John Stenske"/>
    <d v="2021-07-01T00:00:00"/>
    <d v="2022-06-30T00:00:00"/>
    <d v="2021-07-01T00:00:00"/>
    <d v="2020-03-01T00:00:00"/>
    <x v="729"/>
    <x v="1"/>
    <m/>
    <m/>
    <m/>
    <m/>
    <m/>
    <n v="0"/>
    <m/>
    <m/>
    <m/>
    <n v="0"/>
    <m/>
    <m/>
    <m/>
    <n v="0"/>
    <n v="60"/>
    <n v="60"/>
    <n v="60"/>
    <n v="60"/>
    <n v="60"/>
    <n v="60"/>
    <n v="60"/>
    <n v="60"/>
    <n v="0"/>
    <n v="0"/>
    <s v="New"/>
    <x v="4"/>
    <s v="VCRMS"/>
    <s v="OFMVZ"/>
    <x v="12"/>
    <s v="David Castellanos"/>
    <m/>
    <m/>
    <m/>
    <m/>
    <m/>
    <m/>
    <m/>
    <m/>
    <m/>
    <m/>
    <m/>
    <m/>
    <m/>
    <m/>
    <m/>
    <m/>
    <m/>
    <m/>
    <m/>
    <m/>
    <m/>
    <m/>
    <m/>
    <m/>
    <m/>
    <m/>
    <m/>
    <m/>
    <m/>
    <m/>
    <m/>
    <m/>
    <m/>
    <m/>
    <m/>
    <m/>
  </r>
  <r>
    <n v="97"/>
    <x v="11"/>
    <x v="1"/>
    <s v="# 052"/>
    <x v="71"/>
    <s v="David Castellanos"/>
    <s v="John Stenske"/>
    <d v="2021-07-01T00:00:00"/>
    <d v="2022-06-30T00:00:00"/>
    <d v="2021-07-01T00:00:00"/>
    <d v="2020-03-01T00:00:00"/>
    <x v="107"/>
    <x v="3"/>
    <s v="25%"/>
    <s v="25%"/>
    <n v="25"/>
    <n v="25"/>
    <n v="25"/>
    <n v="25"/>
    <n v="25"/>
    <n v="25"/>
    <n v="25"/>
    <s v="25%"/>
    <n v="30"/>
    <n v="30"/>
    <n v="30"/>
    <n v="25"/>
    <n v="30"/>
    <n v="30"/>
    <n v="30"/>
    <n v="30"/>
    <n v="30"/>
    <n v="30"/>
    <n v="30"/>
    <n v="30"/>
    <n v="0"/>
    <n v="0"/>
    <s v="-"/>
    <x v="2"/>
    <s v="VCRMS"/>
    <s v="OFMVZ"/>
    <x v="12"/>
    <s v="David Castellanos"/>
    <m/>
    <m/>
    <m/>
    <m/>
    <m/>
    <m/>
    <m/>
    <m/>
    <m/>
    <m/>
    <m/>
    <m/>
    <m/>
    <m/>
    <m/>
    <m/>
    <m/>
    <m/>
    <m/>
    <m/>
    <m/>
    <m/>
    <m/>
    <m/>
    <m/>
    <m/>
    <m/>
    <m/>
    <m/>
    <m/>
    <m/>
    <m/>
    <m/>
    <m/>
    <m/>
    <m/>
  </r>
  <r>
    <n v="81"/>
    <x v="5"/>
    <x v="0"/>
    <s v="# 053"/>
    <x v="72"/>
    <s v="David Castellanos"/>
    <s v="Zahra Rezapour"/>
    <m/>
    <m/>
    <m/>
    <m/>
    <x v="0"/>
    <x v="0"/>
    <m/>
    <m/>
    <m/>
    <m/>
    <m/>
    <m/>
    <m/>
    <m/>
    <m/>
    <m/>
    <m/>
    <m/>
    <m/>
    <m/>
    <m/>
    <m/>
    <m/>
    <m/>
    <m/>
    <m/>
    <m/>
    <n v="0"/>
    <m/>
    <m/>
    <m/>
    <x v="0"/>
    <m/>
    <m/>
    <x v="0"/>
    <m/>
    <m/>
    <m/>
    <m/>
    <n v="1"/>
    <n v="0.39"/>
    <n v="0"/>
    <s v="No"/>
    <s v="Lower IRC at SSL"/>
    <n v="515"/>
    <n v="515"/>
    <n v="0.85"/>
    <n v="0"/>
    <s v="Low"/>
    <n v="0"/>
    <s v="Yes"/>
    <s v="Decrease"/>
    <s v="Above 5% increase"/>
    <s v="Flat"/>
    <s v="5%"/>
    <s v="Deficit"/>
    <s v="Volumes are decreasing."/>
    <s v="decrease"/>
    <s v="no change"/>
    <n v="-36"/>
    <n v="-508"/>
    <n v="14.111111111111111"/>
    <m/>
    <s v="Zahra Rezapour / Brenda Naputi"/>
    <s v="5/04 - 1:00 - 2:00 pm"/>
    <s v="Unique highly skilled technicians available to build complex specialized projects. Weakness is in low holding on to specialized staff. Opportunities for external groups and TAC RAL and CIPS."/>
    <m/>
    <s v="Yes"/>
    <m/>
    <m/>
    <m/>
    <m/>
  </r>
  <r>
    <n v="81"/>
    <x v="5"/>
    <x v="1"/>
    <s v="# 053"/>
    <x v="72"/>
    <s v="David Castellanos"/>
    <s v="Zahra Rezapour"/>
    <d v="2021-07-01T00:00:00"/>
    <d v="2022-06-30T00:00:00"/>
    <d v="2021-07-01T00:00:00"/>
    <d v="2021-07-01T00:00:00"/>
    <x v="730"/>
    <x v="1"/>
    <n v="77"/>
    <n v="85"/>
    <n v="77"/>
    <n v="79"/>
    <n v="79"/>
    <n v="79"/>
    <n v="96"/>
    <n v="100.8"/>
    <n v="105.84"/>
    <n v="85"/>
    <n v="100"/>
    <n v="105"/>
    <n v="110"/>
    <n v="100"/>
    <n v="105"/>
    <n v="110.25"/>
    <n v="115.76"/>
    <n v="105"/>
    <n v="110"/>
    <n v="116"/>
    <n v="122"/>
    <n v="110"/>
    <n v="4.7619047619047672E-2"/>
    <n v="5"/>
    <s v="-"/>
    <x v="1"/>
    <s v="VCRAC"/>
    <s v="JBSSL"/>
    <x v="6"/>
    <s v="David Castellanos"/>
    <m/>
    <m/>
    <m/>
    <m/>
    <m/>
    <m/>
    <m/>
    <m/>
    <m/>
    <m/>
    <m/>
    <m/>
    <m/>
    <m/>
    <m/>
    <m/>
    <m/>
    <m/>
    <m/>
    <m/>
    <m/>
    <m/>
    <m/>
    <m/>
    <m/>
    <m/>
    <m/>
    <m/>
    <m/>
    <m/>
    <m/>
    <m/>
    <m/>
    <m/>
    <m/>
    <m/>
  </r>
  <r>
    <n v="82"/>
    <x v="5"/>
    <x v="0"/>
    <s v="# 054"/>
    <x v="73"/>
    <s v="David Castellanos"/>
    <s v="Zahra Rezapour"/>
    <m/>
    <m/>
    <m/>
    <m/>
    <x v="0"/>
    <x v="0"/>
    <m/>
    <m/>
    <m/>
    <m/>
    <m/>
    <m/>
    <m/>
    <m/>
    <m/>
    <m/>
    <m/>
    <m/>
    <m/>
    <m/>
    <m/>
    <m/>
    <m/>
    <m/>
    <m/>
    <m/>
    <m/>
    <n v="0"/>
    <m/>
    <m/>
    <m/>
    <x v="0"/>
    <m/>
    <m/>
    <x v="0"/>
    <m/>
    <m/>
    <m/>
    <m/>
    <n v="8"/>
    <s v="-"/>
    <s v="-"/>
    <m/>
    <m/>
    <n v="1192"/>
    <n v="1192"/>
    <n v="0.92"/>
    <n v="0"/>
    <s v="Low"/>
    <n v="0"/>
    <s v="Yes"/>
    <s v="Increase"/>
    <s v="Below 5% increase"/>
    <s v="Flat"/>
    <s v="0%"/>
    <s v="Surplus"/>
    <s v="Maintaining same rates"/>
    <s v="no change"/>
    <s v="no change"/>
    <n v="-70"/>
    <n v="22"/>
    <s v="N/A"/>
    <m/>
    <s v="Zahra Rezapour / Brenda Naputi"/>
    <s v="5/04 - 1:00 - 2:00 pm"/>
    <s v="Projected positive surplus for FY21. Only serve SSL clients. Not sure about weaknesses. No plans to expand services or campus customers.  SSL is merging with TAC RAL and CIPS. Greg Passcal is new manager."/>
    <m/>
    <s v="No"/>
    <m/>
    <m/>
    <m/>
    <m/>
  </r>
  <r>
    <n v="82"/>
    <x v="5"/>
    <x v="1"/>
    <s v="# 054"/>
    <x v="73"/>
    <s v="David Castellanos"/>
    <s v="Zahra Rezapour"/>
    <d v="2021-07-01T00:00:00"/>
    <d v="2022-06-30T00:00:00"/>
    <d v="2021-07-01T00:00:00"/>
    <d v="2021-07-01T00:00:00"/>
    <x v="731"/>
    <x v="0"/>
    <n v="0.24"/>
    <n v="0.2"/>
    <n v="0.24"/>
    <n v="0.15"/>
    <n v="0.15"/>
    <n v="0.15"/>
    <n v="0.16"/>
    <n v="0.16"/>
    <n v="0.17"/>
    <n v="0.2"/>
    <n v="0.12"/>
    <n v="0.12"/>
    <n v="0.12"/>
    <n v="0.12"/>
    <n v="0.22"/>
    <n v="0.22"/>
    <n v="0.23"/>
    <n v="0.22"/>
    <n v="0.22"/>
    <n v="0.23"/>
    <n v="0.24"/>
    <n v="0.22"/>
    <n v="0"/>
    <n v="0"/>
    <s v="-"/>
    <x v="2"/>
    <s v="VCRAC"/>
    <s v="JBSSL"/>
    <x v="6"/>
    <s v="David Castellanos"/>
    <m/>
    <m/>
    <m/>
    <m/>
    <m/>
    <m/>
    <m/>
    <m/>
    <m/>
    <m/>
    <m/>
    <m/>
    <m/>
    <m/>
    <m/>
    <m/>
    <m/>
    <m/>
    <m/>
    <m/>
    <m/>
    <m/>
    <m/>
    <m/>
    <m/>
    <m/>
    <m/>
    <m/>
    <m/>
    <m/>
    <m/>
    <m/>
    <m/>
    <m/>
    <m/>
    <m/>
  </r>
  <r>
    <n v="82"/>
    <x v="5"/>
    <x v="1"/>
    <s v="# 054"/>
    <x v="73"/>
    <s v="David Castellanos"/>
    <s v="Zahra Rezapour"/>
    <d v="2021-07-01T00:00:00"/>
    <d v="2022-06-30T00:00:00"/>
    <d v="2021-07-01T00:00:00"/>
    <d v="2021-07-01T00:00:00"/>
    <x v="732"/>
    <x v="0"/>
    <n v="7"/>
    <n v="7"/>
    <n v="7"/>
    <n v="6"/>
    <n v="6"/>
    <n v="6"/>
    <n v="5"/>
    <n v="5.0999999999999996"/>
    <n v="5.2"/>
    <n v="7"/>
    <n v="5"/>
    <n v="5.0999999999999996"/>
    <n v="5.2"/>
    <n v="5"/>
    <n v="38"/>
    <n v="39"/>
    <n v="40"/>
    <n v="38"/>
    <n v="38"/>
    <n v="40"/>
    <n v="42"/>
    <n v="38"/>
    <n v="0"/>
    <n v="0"/>
    <s v="-"/>
    <x v="2"/>
    <s v="VCRAC"/>
    <s v="JBSSL"/>
    <x v="6"/>
    <s v="David Castellanos"/>
    <m/>
    <m/>
    <m/>
    <m/>
    <m/>
    <m/>
    <m/>
    <m/>
    <m/>
    <m/>
    <m/>
    <m/>
    <m/>
    <m/>
    <m/>
    <m/>
    <m/>
    <m/>
    <m/>
    <m/>
    <m/>
    <m/>
    <m/>
    <m/>
    <m/>
    <m/>
    <m/>
    <m/>
    <m/>
    <m/>
    <m/>
    <m/>
    <m/>
    <m/>
    <m/>
    <m/>
  </r>
  <r>
    <n v="82"/>
    <x v="5"/>
    <x v="1"/>
    <s v="# 054"/>
    <x v="73"/>
    <s v="David Castellanos"/>
    <s v="Zahra Rezapour"/>
    <d v="2021-07-01T00:00:00"/>
    <d v="2022-06-30T00:00:00"/>
    <d v="2021-07-01T00:00:00"/>
    <d v="2021-07-01T00:00:00"/>
    <x v="733"/>
    <x v="0"/>
    <n v="92"/>
    <n v="99"/>
    <n v="99"/>
    <n v="79"/>
    <n v="79"/>
    <n v="79"/>
    <n v="95"/>
    <n v="96.9"/>
    <n v="98.84"/>
    <n v="99"/>
    <n v="104"/>
    <n v="106.08"/>
    <n v="108.2"/>
    <n v="104"/>
    <n v="138"/>
    <n v="141"/>
    <n v="144"/>
    <n v="138"/>
    <n v="138"/>
    <n v="145"/>
    <n v="152"/>
    <n v="138"/>
    <n v="0"/>
    <n v="0"/>
    <s v="-"/>
    <x v="2"/>
    <s v="VCRAC"/>
    <s v="JBSSL"/>
    <x v="6"/>
    <s v="David Castellanos"/>
    <m/>
    <m/>
    <m/>
    <m/>
    <m/>
    <m/>
    <m/>
    <m/>
    <m/>
    <m/>
    <m/>
    <m/>
    <m/>
    <m/>
    <m/>
    <m/>
    <m/>
    <m/>
    <m/>
    <m/>
    <m/>
    <m/>
    <m/>
    <m/>
    <m/>
    <m/>
    <m/>
    <m/>
    <m/>
    <m/>
    <m/>
    <m/>
    <m/>
    <m/>
    <m/>
    <m/>
  </r>
  <r>
    <n v="82"/>
    <x v="5"/>
    <x v="1"/>
    <s v="# 054"/>
    <x v="73"/>
    <s v="David Castellanos"/>
    <s v="Zahra Rezapour"/>
    <d v="2021-07-01T00:00:00"/>
    <d v="2022-06-30T00:00:00"/>
    <d v="2021-07-01T00:00:00"/>
    <d v="2021-07-01T00:00:00"/>
    <x v="734"/>
    <x v="0"/>
    <n v="197"/>
    <n v="216"/>
    <n v="216"/>
    <n v="173"/>
    <n v="173"/>
    <n v="173"/>
    <n v="217"/>
    <n v="221.34"/>
    <n v="225.77"/>
    <n v="216"/>
    <n v="211"/>
    <n v="215.22"/>
    <n v="219.52"/>
    <n v="211"/>
    <n v="206"/>
    <n v="210"/>
    <n v="215"/>
    <n v="206"/>
    <n v="206"/>
    <n v="216"/>
    <n v="227"/>
    <n v="206"/>
    <n v="0"/>
    <n v="0"/>
    <s v="-"/>
    <x v="2"/>
    <s v="VCRAC"/>
    <s v="JBSSL"/>
    <x v="6"/>
    <s v="David Castellanos"/>
    <m/>
    <m/>
    <m/>
    <m/>
    <m/>
    <m/>
    <m/>
    <m/>
    <m/>
    <m/>
    <m/>
    <m/>
    <m/>
    <m/>
    <m/>
    <m/>
    <m/>
    <m/>
    <m/>
    <m/>
    <m/>
    <m/>
    <m/>
    <m/>
    <m/>
    <m/>
    <m/>
    <m/>
    <m/>
    <m/>
    <m/>
    <m/>
    <m/>
    <m/>
    <m/>
    <m/>
  </r>
  <r>
    <n v="82"/>
    <x v="5"/>
    <x v="1"/>
    <s v="# 054"/>
    <x v="73"/>
    <s v="David Castellanos"/>
    <s v="Zahra Rezapour"/>
    <d v="2021-07-01T00:00:00"/>
    <d v="2022-06-30T00:00:00"/>
    <d v="2021-07-01T00:00:00"/>
    <d v="2021-07-01T00:00:00"/>
    <x v="735"/>
    <x v="0"/>
    <n v="280"/>
    <n v="301"/>
    <n v="301"/>
    <n v="245"/>
    <n v="245"/>
    <n v="245"/>
    <n v="280"/>
    <n v="285.60000000000002"/>
    <n v="291.31"/>
    <n v="301"/>
    <n v="335"/>
    <n v="341.7"/>
    <n v="348.53"/>
    <n v="335"/>
    <n v="377"/>
    <n v="385"/>
    <n v="393"/>
    <n v="377"/>
    <n v="376"/>
    <n v="395"/>
    <n v="415"/>
    <n v="376"/>
    <n v="-2.6525198938992522E-3"/>
    <n v="-1"/>
    <s v="-"/>
    <x v="3"/>
    <s v="VCRAC"/>
    <s v="JBSSL"/>
    <x v="6"/>
    <s v="David Castellanos"/>
    <m/>
    <m/>
    <m/>
    <m/>
    <m/>
    <m/>
    <m/>
    <m/>
    <m/>
    <m/>
    <m/>
    <m/>
    <m/>
    <m/>
    <m/>
    <m/>
    <m/>
    <m/>
    <m/>
    <m/>
    <m/>
    <m/>
    <m/>
    <m/>
    <m/>
    <m/>
    <m/>
    <m/>
    <m/>
    <m/>
    <m/>
    <m/>
    <m/>
    <m/>
    <m/>
    <m/>
  </r>
  <r>
    <n v="82"/>
    <x v="5"/>
    <x v="1"/>
    <s v="# 054"/>
    <x v="73"/>
    <s v="David Castellanos"/>
    <s v="Zahra Rezapour"/>
    <d v="2021-07-01T00:00:00"/>
    <d v="2022-06-30T00:00:00"/>
    <d v="2021-07-01T00:00:00"/>
    <d v="2021-07-01T00:00:00"/>
    <x v="736"/>
    <x v="81"/>
    <n v="19"/>
    <n v="12"/>
    <n v="12"/>
    <n v="10"/>
    <n v="10"/>
    <n v="10"/>
    <n v="11"/>
    <n v="11.22"/>
    <n v="11.44"/>
    <n v="12"/>
    <n v="9"/>
    <n v="9.18"/>
    <n v="9.36"/>
    <n v="9"/>
    <n v="12"/>
    <n v="12"/>
    <n v="13"/>
    <n v="12"/>
    <n v="12"/>
    <n v="12"/>
    <n v="12"/>
    <n v="12"/>
    <n v="0"/>
    <n v="0"/>
    <s v="-"/>
    <x v="2"/>
    <s v="VCRAC"/>
    <s v="JBSSL"/>
    <x v="6"/>
    <s v="David Castellanos"/>
    <m/>
    <m/>
    <m/>
    <m/>
    <m/>
    <m/>
    <m/>
    <m/>
    <m/>
    <m/>
    <m/>
    <m/>
    <m/>
    <m/>
    <m/>
    <m/>
    <m/>
    <m/>
    <m/>
    <m/>
    <m/>
    <m/>
    <m/>
    <m/>
    <m/>
    <m/>
    <m/>
    <m/>
    <m/>
    <m/>
    <m/>
    <m/>
    <m/>
    <m/>
    <m/>
    <m/>
  </r>
  <r>
    <n v="82"/>
    <x v="5"/>
    <x v="1"/>
    <s v="# 054"/>
    <x v="73"/>
    <s v="David Castellanos"/>
    <s v="Zahra Rezapour"/>
    <d v="2021-07-01T00:00:00"/>
    <d v="2022-06-30T00:00:00"/>
    <d v="2021-07-01T00:00:00"/>
    <d v="2021-07-01T00:00:00"/>
    <x v="737"/>
    <x v="81"/>
    <s v="New"/>
    <n v="17"/>
    <n v="17"/>
    <n v="16"/>
    <n v="16"/>
    <n v="16"/>
    <n v="23"/>
    <n v="23.46"/>
    <n v="23.93"/>
    <n v="17"/>
    <n v="18"/>
    <n v="18.36"/>
    <n v="18.73"/>
    <n v="18"/>
    <n v="13"/>
    <n v="13"/>
    <n v="14"/>
    <n v="13"/>
    <n v="13"/>
    <n v="14"/>
    <n v="15"/>
    <n v="13"/>
    <n v="0"/>
    <n v="0"/>
    <s v="-"/>
    <x v="2"/>
    <s v="VCRAC"/>
    <s v="JBSSL"/>
    <x v="6"/>
    <s v="David Castellanos"/>
    <m/>
    <m/>
    <m/>
    <m/>
    <m/>
    <m/>
    <m/>
    <m/>
    <m/>
    <m/>
    <m/>
    <m/>
    <m/>
    <m/>
    <m/>
    <m/>
    <m/>
    <m/>
    <m/>
    <m/>
    <m/>
    <m/>
    <m/>
    <m/>
    <m/>
    <m/>
    <m/>
    <m/>
    <m/>
    <m/>
    <m/>
    <m/>
    <m/>
    <m/>
    <m/>
    <m/>
  </r>
  <r>
    <n v="82"/>
    <x v="5"/>
    <x v="1"/>
    <s v="# 054"/>
    <x v="73"/>
    <s v="David Castellanos"/>
    <s v="Zahra Rezapour"/>
    <d v="2021-07-01T00:00:00"/>
    <d v="2022-06-30T00:00:00"/>
    <d v="2021-07-01T00:00:00"/>
    <d v="2021-07-01T00:00:00"/>
    <x v="738"/>
    <x v="81"/>
    <n v="37"/>
    <n v="22"/>
    <n v="22"/>
    <n v="21"/>
    <n v="21"/>
    <n v="21"/>
    <n v="28"/>
    <n v="28.56"/>
    <n v="29.13"/>
    <n v="22"/>
    <n v="23"/>
    <n v="23.46"/>
    <n v="23.93"/>
    <n v="23"/>
    <n v="42"/>
    <n v="43"/>
    <n v="44"/>
    <n v="42"/>
    <n v="42"/>
    <n v="44"/>
    <n v="46"/>
    <n v="42"/>
    <n v="0"/>
    <n v="0"/>
    <s v="-"/>
    <x v="2"/>
    <s v="VCRAC"/>
    <s v="JBSSL"/>
    <x v="6"/>
    <s v="David Castellanos"/>
    <m/>
    <m/>
    <m/>
    <m/>
    <m/>
    <m/>
    <m/>
    <m/>
    <m/>
    <m/>
    <m/>
    <m/>
    <m/>
    <m/>
    <m/>
    <m/>
    <m/>
    <m/>
    <m/>
    <m/>
    <m/>
    <m/>
    <m/>
    <m/>
    <m/>
    <m/>
    <m/>
    <m/>
    <m/>
    <m/>
    <m/>
    <m/>
    <m/>
    <m/>
    <m/>
    <m/>
  </r>
  <r>
    <n v="95"/>
    <x v="11"/>
    <x v="0"/>
    <s v="# 055"/>
    <x v="74"/>
    <s v="David Castellanos"/>
    <s v="Christine Owen"/>
    <m/>
    <m/>
    <m/>
    <m/>
    <x v="0"/>
    <x v="0"/>
    <m/>
    <m/>
    <m/>
    <m/>
    <m/>
    <m/>
    <m/>
    <m/>
    <m/>
    <m/>
    <m/>
    <m/>
    <m/>
    <m/>
    <m/>
    <m/>
    <m/>
    <m/>
    <m/>
    <m/>
    <m/>
    <n v="0"/>
    <m/>
    <m/>
    <m/>
    <x v="0"/>
    <m/>
    <m/>
    <x v="0"/>
    <m/>
    <m/>
    <s v="Gael and UCRP interested subsidized but no comments listed."/>
    <m/>
    <n v="7"/>
    <s v="2% to 70%"/>
    <n v="70"/>
    <s v="No"/>
    <m/>
    <n v="752"/>
    <n v="447"/>
    <n v="0.55879999999999996"/>
    <n v="305"/>
    <s v="High"/>
    <n v="170.434"/>
    <s v="Yes but no comments listed."/>
    <s v="Decrease"/>
    <s v="Below 5% increase"/>
    <s v="Flat"/>
    <s v="0% to 6%"/>
    <s v="Balanced"/>
    <s v="Rates are increasing due to slight increases in salary and FY21 deficit.  The Gump Station Transition Committee (TC) is meeting in April 2021 to confirm Consortium contributions levels for FY22 and determine rates.  There will potentially be a need to resubmit for FY22 rates at the conclusion of that meeting."/>
    <s v="decrease"/>
    <s v="decrease"/>
    <n v="-38"/>
    <n v="2"/>
    <s v="N/A"/>
    <m/>
    <s v="Christine Owen"/>
    <s v="6/2 - 1:30 - 2:00 pm"/>
    <s v="Expanding undergrad classes, unique facility w/global significance, NSF designated coral reef site, good NSF feedback.  Strengths are global clientel and strong UC class support from UCB, UCLA.  Weaknesses show when customers are unable to access the Station.  Able to keep rates steady because of annual Consortium support which provides half annual budget.  Threat is loss of Consortium agreement."/>
    <m/>
    <s v="No"/>
    <m/>
    <m/>
    <m/>
    <m/>
  </r>
  <r>
    <n v="95"/>
    <x v="11"/>
    <x v="1"/>
    <s v="# 055"/>
    <x v="74"/>
    <s v="David Castellanos"/>
    <s v="Christine Owen"/>
    <d v="2021-07-01T00:00:00"/>
    <d v="2022-06-30T00:00:00"/>
    <d v="2021-07-01T00:00:00"/>
    <d v="2021-07-01T00:00:00"/>
    <x v="739"/>
    <x v="82"/>
    <n v="41"/>
    <n v="60"/>
    <n v="60"/>
    <n v="60"/>
    <n v="60"/>
    <n v="60"/>
    <n v="49"/>
    <n v="50"/>
    <n v="52"/>
    <n v="60"/>
    <n v="50"/>
    <n v="52"/>
    <n v="54"/>
    <n v="50"/>
    <n v="50"/>
    <n v="52"/>
    <n v="54"/>
    <n v="50"/>
    <n v="53"/>
    <n v="55"/>
    <n v="57"/>
    <n v="53"/>
    <n v="6.0000000000000053E-2"/>
    <n v="3"/>
    <s v="-"/>
    <x v="6"/>
    <s v="VCRMS"/>
    <s v="OZGUM"/>
    <x v="12"/>
    <s v="David Castellanos"/>
    <m/>
    <m/>
    <m/>
    <m/>
    <m/>
    <m/>
    <m/>
    <m/>
    <m/>
    <m/>
    <m/>
    <m/>
    <m/>
    <m/>
    <m/>
    <m/>
    <m/>
    <m/>
    <m/>
    <m/>
    <m/>
    <m/>
    <m/>
    <m/>
    <m/>
    <m/>
    <m/>
    <m/>
    <m/>
    <m/>
    <m/>
    <m/>
    <m/>
    <m/>
    <m/>
    <m/>
  </r>
  <r>
    <n v="95"/>
    <x v="11"/>
    <x v="1"/>
    <s v="# 055"/>
    <x v="74"/>
    <s v="David Castellanos"/>
    <s v="Christine Owen"/>
    <d v="2021-07-01T00:00:00"/>
    <d v="2022-06-30T00:00:00"/>
    <d v="2021-07-01T00:00:00"/>
    <d v="2021-07-01T00:00:00"/>
    <x v="740"/>
    <x v="82"/>
    <n v="24"/>
    <n v="32"/>
    <n v="32"/>
    <n v="32"/>
    <n v="32"/>
    <n v="32"/>
    <n v="35"/>
    <n v="36"/>
    <n v="37"/>
    <n v="32"/>
    <n v="36"/>
    <n v="37"/>
    <n v="38"/>
    <n v="36"/>
    <n v="36"/>
    <n v="37"/>
    <n v="38"/>
    <n v="36"/>
    <n v="38"/>
    <n v="39"/>
    <n v="40"/>
    <n v="38"/>
    <n v="5.555555555555558E-2"/>
    <n v="2"/>
    <s v="-"/>
    <x v="6"/>
    <s v="VCRMS"/>
    <s v="OZGUM"/>
    <x v="12"/>
    <s v="David Castellanos"/>
    <m/>
    <m/>
    <m/>
    <m/>
    <m/>
    <m/>
    <m/>
    <m/>
    <m/>
    <m/>
    <m/>
    <m/>
    <m/>
    <m/>
    <m/>
    <m/>
    <m/>
    <m/>
    <m/>
    <m/>
    <m/>
    <m/>
    <m/>
    <m/>
    <m/>
    <m/>
    <m/>
    <m/>
    <m/>
    <m/>
    <m/>
    <m/>
    <m/>
    <m/>
    <m/>
    <m/>
  </r>
  <r>
    <n v="95"/>
    <x v="11"/>
    <x v="1"/>
    <s v="# 055"/>
    <x v="74"/>
    <s v="David Castellanos"/>
    <s v="Christine Owen"/>
    <d v="2021-07-01T00:00:00"/>
    <d v="2022-06-30T00:00:00"/>
    <d v="2021-07-01T00:00:00"/>
    <d v="2021-07-01T00:00:00"/>
    <x v="741"/>
    <x v="3"/>
    <s v="new"/>
    <s v="15%"/>
    <n v="15"/>
    <n v="15"/>
    <n v="15"/>
    <n v="15"/>
    <n v="0"/>
    <n v="0"/>
    <n v="0"/>
    <n v="0"/>
    <n v="0"/>
    <n v="0"/>
    <n v="0"/>
    <n v="0"/>
    <n v="0"/>
    <n v="0"/>
    <n v="0"/>
    <n v="0"/>
    <n v="0"/>
    <n v="0"/>
    <n v="0"/>
    <n v="0"/>
    <s v="-"/>
    <n v="0"/>
    <s v="-"/>
    <x v="2"/>
    <s v="VCRMS"/>
    <s v="OZGUM"/>
    <x v="12"/>
    <s v="David Castellanos"/>
    <m/>
    <m/>
    <m/>
    <m/>
    <m/>
    <m/>
    <m/>
    <m/>
    <m/>
    <m/>
    <m/>
    <m/>
    <m/>
    <m/>
    <m/>
    <m/>
    <m/>
    <m/>
    <m/>
    <m/>
    <m/>
    <m/>
    <m/>
    <m/>
    <m/>
    <m/>
    <m/>
    <m/>
    <m/>
    <m/>
    <m/>
    <m/>
    <m/>
    <m/>
    <m/>
    <m/>
  </r>
  <r>
    <n v="95"/>
    <x v="11"/>
    <x v="1"/>
    <s v="# 055"/>
    <x v="74"/>
    <s v="David Castellanos"/>
    <s v="Christine Owen"/>
    <d v="2021-07-01T00:00:00"/>
    <d v="2022-06-30T00:00:00"/>
    <d v="2021-07-01T00:00:00"/>
    <d v="2021-07-01T00:00:00"/>
    <x v="742"/>
    <x v="83"/>
    <m/>
    <m/>
    <m/>
    <m/>
    <m/>
    <m/>
    <m/>
    <m/>
    <m/>
    <m/>
    <n v="30"/>
    <n v="31"/>
    <n v="32"/>
    <n v="30"/>
    <n v="30"/>
    <n v="31"/>
    <n v="32"/>
    <n v="30"/>
    <n v="31"/>
    <n v="32"/>
    <n v="33"/>
    <n v="31"/>
    <n v="3.3333333333333437E-2"/>
    <n v="1"/>
    <s v="-"/>
    <x v="1"/>
    <s v="VCRMS"/>
    <s v="OZGUM"/>
    <x v="12"/>
    <s v="David Castellanos"/>
    <m/>
    <m/>
    <m/>
    <m/>
    <m/>
    <m/>
    <m/>
    <m/>
    <m/>
    <m/>
    <m/>
    <m/>
    <m/>
    <m/>
    <m/>
    <m/>
    <m/>
    <m/>
    <m/>
    <m/>
    <m/>
    <m/>
    <m/>
    <m/>
    <m/>
    <m/>
    <m/>
    <m/>
    <m/>
    <m/>
    <m/>
    <m/>
    <m/>
    <m/>
    <m/>
    <m/>
  </r>
  <r>
    <n v="95"/>
    <x v="11"/>
    <x v="1"/>
    <s v="# 055"/>
    <x v="74"/>
    <s v="David Castellanos"/>
    <s v="Christine Owen"/>
    <d v="2021-07-01T00:00:00"/>
    <d v="2022-06-30T00:00:00"/>
    <d v="2021-07-01T00:00:00"/>
    <d v="2021-07-01T00:00:00"/>
    <x v="743"/>
    <x v="83"/>
    <m/>
    <m/>
    <m/>
    <m/>
    <m/>
    <s v="N/A"/>
    <m/>
    <m/>
    <m/>
    <s v="N/A"/>
    <m/>
    <n v="25"/>
    <n v="26"/>
    <n v="24"/>
    <n v="24"/>
    <n v="25"/>
    <n v="26"/>
    <n v="24"/>
    <n v="24"/>
    <n v="25"/>
    <n v="26"/>
    <n v="24"/>
    <n v="0"/>
    <n v="0"/>
    <s v="-"/>
    <x v="2"/>
    <s v="VCRMS"/>
    <s v="OZGUM"/>
    <x v="12"/>
    <s v="David Castellanos"/>
    <m/>
    <m/>
    <m/>
    <m/>
    <m/>
    <m/>
    <m/>
    <m/>
    <m/>
    <m/>
    <m/>
    <m/>
    <m/>
    <m/>
    <m/>
    <m/>
    <e v="#REF!"/>
    <m/>
    <m/>
    <m/>
    <m/>
    <m/>
    <m/>
    <m/>
    <m/>
    <m/>
    <m/>
    <m/>
    <m/>
    <m/>
    <m/>
    <m/>
    <m/>
    <m/>
    <m/>
    <m/>
  </r>
  <r>
    <n v="95"/>
    <x v="11"/>
    <x v="1"/>
    <s v="# 055"/>
    <x v="74"/>
    <s v="David Castellanos"/>
    <s v="Christine Owen"/>
    <d v="2021-07-01T00:00:00"/>
    <d v="2022-06-30T00:00:00"/>
    <d v="2021-07-01T00:00:00"/>
    <d v="2021-07-01T00:00:00"/>
    <x v="744"/>
    <x v="1"/>
    <m/>
    <m/>
    <m/>
    <m/>
    <m/>
    <s v="N/A"/>
    <m/>
    <m/>
    <m/>
    <s v="N/A"/>
    <m/>
    <n v="34"/>
    <n v="35"/>
    <n v="33"/>
    <n v="33"/>
    <n v="34"/>
    <n v="35"/>
    <n v="33"/>
    <n v="33"/>
    <n v="34"/>
    <n v="35"/>
    <n v="33"/>
    <n v="0"/>
    <n v="0"/>
    <s v="-"/>
    <x v="2"/>
    <s v="VCRMS"/>
    <s v="OZGUM"/>
    <x v="12"/>
    <s v="David Castellanos"/>
    <m/>
    <m/>
    <m/>
    <m/>
    <m/>
    <m/>
    <m/>
    <m/>
    <m/>
    <m/>
    <m/>
    <m/>
    <m/>
    <m/>
    <m/>
    <m/>
    <m/>
    <m/>
    <m/>
    <m/>
    <m/>
    <m/>
    <m/>
    <m/>
    <m/>
    <m/>
    <m/>
    <m/>
    <m/>
    <m/>
    <m/>
    <m/>
    <m/>
    <m/>
    <m/>
    <m/>
  </r>
  <r>
    <n v="95"/>
    <x v="11"/>
    <x v="1"/>
    <s v="# 055"/>
    <x v="74"/>
    <s v="David Castellanos"/>
    <s v="Christine Owen"/>
    <d v="2021-07-01T00:00:00"/>
    <d v="2022-06-30T00:00:00"/>
    <d v="2021-07-01T00:00:00"/>
    <d v="2021-07-01T00:00:00"/>
    <x v="745"/>
    <x v="83"/>
    <m/>
    <m/>
    <m/>
    <m/>
    <m/>
    <s v="N/A"/>
    <m/>
    <m/>
    <m/>
    <s v="N/A"/>
    <m/>
    <n v="803"/>
    <n v="827"/>
    <n v="780"/>
    <n v="780"/>
    <n v="803"/>
    <n v="827"/>
    <n v="780"/>
    <n v="780"/>
    <n v="803"/>
    <n v="827"/>
    <n v="780"/>
    <n v="0"/>
    <n v="0"/>
    <s v="-"/>
    <x v="2"/>
    <s v="VCRMS"/>
    <s v="OZGUM"/>
    <x v="12"/>
    <s v="David Castellanos"/>
    <m/>
    <m/>
    <m/>
    <m/>
    <m/>
    <m/>
    <m/>
    <m/>
    <m/>
    <m/>
    <m/>
    <m/>
    <m/>
    <m/>
    <m/>
    <m/>
    <m/>
    <m/>
    <m/>
    <m/>
    <m/>
    <m/>
    <m/>
    <m/>
    <m/>
    <m/>
    <m/>
    <m/>
    <m/>
    <m/>
    <m/>
    <m/>
    <m/>
    <m/>
    <m/>
    <m/>
  </r>
  <r>
    <n v="67"/>
    <x v="2"/>
    <x v="0"/>
    <s v="# 056"/>
    <x v="75"/>
    <s v="Shondell Moody"/>
    <s v="Dan Hoisie"/>
    <m/>
    <m/>
    <m/>
    <m/>
    <x v="0"/>
    <x v="0"/>
    <m/>
    <m/>
    <m/>
    <m/>
    <m/>
    <m/>
    <m/>
    <m/>
    <m/>
    <m/>
    <m/>
    <m/>
    <m/>
    <m/>
    <m/>
    <m/>
    <m/>
    <m/>
    <m/>
    <m/>
    <m/>
    <m/>
    <m/>
    <m/>
    <m/>
    <x v="0"/>
    <m/>
    <m/>
    <x v="0"/>
    <m/>
    <m/>
    <m/>
    <m/>
    <n v="16"/>
    <s v="-"/>
    <n v="0"/>
    <s v="N/A"/>
    <m/>
    <n v="8000"/>
    <n v="8000"/>
    <n v="5.5999999999999999E-3"/>
    <n v="0"/>
    <s v="Low"/>
    <n v="0"/>
    <m/>
    <s v="Increase"/>
    <s v="Below 5% increase"/>
    <s v="Flat"/>
    <s v="0%"/>
    <s v="Deficit"/>
    <s v="The methodology to recharge capital projects causes ebbs and flows over fiscal years due to when a project is funded.  A project may be initiated in one fiscal year, but will not be funded until the following year.  An operating surplus is necessary to begin work on projects that has not yet been funded.  The surplus is mainly driven by 2 large projects that were funded at the end of FY19 and are under construction in FY20. This surplus is needed to support Capital Strategies' operations in fiscal years when recharge income collected is less than operating expenses, such as in FY19."/>
    <s v="no change"/>
    <s v="no change"/>
    <n v="-736"/>
    <n v="-200"/>
    <s v="N/A"/>
    <m/>
    <s v="Shondell Moody "/>
    <s v="5/05 - 11:30 - 12:00 pm"/>
    <s v="Weakness is fluctuation in number of projects. Can create wild swings.  Revamped rates to provide consistency and good service to campus. Project needs to be funded before recharge is done. COVID has put projects on hold or not funded at all.  Softball and People's Park stalled. Transfers support to other divisions with operating transfers."/>
    <m/>
    <m/>
    <m/>
    <m/>
    <m/>
    <m/>
  </r>
  <r>
    <n v="67"/>
    <x v="2"/>
    <x v="1"/>
    <s v="# 056"/>
    <x v="75"/>
    <s v="Shondell Moody"/>
    <s v="Dan Hoisie"/>
    <d v="2021-07-01T00:00:00"/>
    <d v="2022-06-30T00:00:00"/>
    <d v="2021-07-01T00:00:00"/>
    <d v="2021-07-01T00:00:00"/>
    <x v="746"/>
    <x v="48"/>
    <s v="6.5%"/>
    <s v="15%"/>
    <n v="15"/>
    <n v="15"/>
    <n v="15"/>
    <n v="15"/>
    <n v="14"/>
    <n v="14"/>
    <n v="14"/>
    <s v="15%"/>
    <n v="44378"/>
    <n v="44378"/>
    <n v="15"/>
    <n v="14"/>
    <n v="15"/>
    <n v="15"/>
    <n v="14"/>
    <n v="15"/>
    <n v="15"/>
    <n v="15"/>
    <n v="15"/>
    <n v="15"/>
    <n v="0"/>
    <n v="0"/>
    <s v="-"/>
    <x v="2"/>
    <s v="VCBAS"/>
    <s v="ALPDC"/>
    <x v="3"/>
    <s v="Elena Jiang"/>
    <m/>
    <m/>
    <m/>
    <m/>
    <m/>
    <m/>
    <m/>
    <m/>
    <m/>
    <m/>
    <m/>
    <m/>
    <m/>
    <m/>
    <m/>
    <m/>
    <m/>
    <m/>
    <m/>
    <m/>
    <m/>
    <m/>
    <m/>
    <m/>
    <m/>
    <m/>
    <m/>
    <m/>
    <m/>
    <m/>
    <m/>
    <m/>
    <m/>
    <m/>
    <m/>
    <m/>
  </r>
  <r>
    <n v="67"/>
    <x v="2"/>
    <x v="1"/>
    <s v="# 056"/>
    <x v="75"/>
    <s v="Shondell Moody"/>
    <s v="Dan Hoisie"/>
    <d v="2021-07-01T00:00:00"/>
    <d v="2022-06-30T00:00:00"/>
    <d v="2021-07-01T00:00:00"/>
    <d v="2021-07-01T00:00:00"/>
    <x v="747"/>
    <x v="84"/>
    <s v="6.5%"/>
    <s v="10%"/>
    <n v="10"/>
    <n v="10"/>
    <n v="10"/>
    <n v="10"/>
    <n v="9"/>
    <n v="9"/>
    <n v="9"/>
    <s v="10%"/>
    <n v="44378"/>
    <n v="44378"/>
    <n v="10"/>
    <n v="9"/>
    <n v="10"/>
    <n v="10"/>
    <n v="10"/>
    <n v="10"/>
    <n v="12"/>
    <n v="12"/>
    <n v="12"/>
    <n v="12"/>
    <n v="0.19999999999999996"/>
    <n v="2"/>
    <s v="-"/>
    <x v="7"/>
    <s v="VCBAS"/>
    <s v="ALPDC"/>
    <x v="3"/>
    <s v="Elena Jiang"/>
    <m/>
    <m/>
    <m/>
    <m/>
    <m/>
    <m/>
    <m/>
    <m/>
    <m/>
    <m/>
    <m/>
    <m/>
    <m/>
    <m/>
    <m/>
    <m/>
    <m/>
    <m/>
    <m/>
    <m/>
    <m/>
    <m/>
    <m/>
    <m/>
    <m/>
    <m/>
    <m/>
    <m/>
    <m/>
    <m/>
    <m/>
    <m/>
    <m/>
    <m/>
    <m/>
    <m/>
  </r>
  <r>
    <n v="67"/>
    <x v="2"/>
    <x v="1"/>
    <s v="# 056"/>
    <x v="75"/>
    <s v="Shondell Moody"/>
    <s v="Dan Hoisie"/>
    <d v="2021-07-01T00:00:00"/>
    <d v="2022-06-30T00:00:00"/>
    <d v="2021-07-01T00:00:00"/>
    <d v="2021-07-01T00:00:00"/>
    <x v="748"/>
    <x v="85"/>
    <s v="6.5%"/>
    <s v="8%"/>
    <n v="8"/>
    <n v="8"/>
    <s v="N/A"/>
    <s v="N/A"/>
    <n v="8"/>
    <n v="8"/>
    <n v="8"/>
    <s v="8%"/>
    <n v="44378"/>
    <n v="44378"/>
    <n v="8"/>
    <n v="8"/>
    <n v="10"/>
    <n v="10"/>
    <n v="10"/>
    <n v="10"/>
    <n v="10"/>
    <n v="10"/>
    <n v="10"/>
    <n v="10"/>
    <n v="0"/>
    <n v="0"/>
    <s v="-"/>
    <x v="2"/>
    <s v="VCBAS"/>
    <s v="ALPDC"/>
    <x v="3"/>
    <s v="Elena Jiang"/>
    <m/>
    <m/>
    <m/>
    <m/>
    <m/>
    <m/>
    <m/>
    <m/>
    <m/>
    <m/>
    <m/>
    <m/>
    <m/>
    <m/>
    <m/>
    <m/>
    <m/>
    <m/>
    <m/>
    <m/>
    <m/>
    <m/>
    <m/>
    <m/>
    <m/>
    <m/>
    <m/>
    <m/>
    <m/>
    <m/>
    <m/>
    <m/>
    <m/>
    <m/>
    <m/>
    <m/>
  </r>
  <r>
    <n v="67"/>
    <x v="2"/>
    <x v="1"/>
    <s v="# 056"/>
    <x v="75"/>
    <s v="Shondell Moody"/>
    <s v="Dan Hoisie"/>
    <d v="2021-07-01T00:00:00"/>
    <d v="2022-06-30T00:00:00"/>
    <d v="2021-07-01T00:00:00"/>
    <d v="2021-07-01T00:00:00"/>
    <x v="749"/>
    <x v="86"/>
    <s v="6.5%"/>
    <s v="8%"/>
    <n v="8"/>
    <n v="8"/>
    <s v="N/A"/>
    <s v="N/A"/>
    <n v="7"/>
    <n v="7"/>
    <n v="7"/>
    <s v="8%"/>
    <n v="44378"/>
    <n v="44378"/>
    <n v="8"/>
    <n v="7"/>
    <n v="7"/>
    <n v="7"/>
    <n v="7"/>
    <n v="7"/>
    <n v="8"/>
    <n v="8"/>
    <n v="8"/>
    <n v="8"/>
    <n v="0.14285714285714279"/>
    <n v="1"/>
    <s v="-"/>
    <x v="7"/>
    <s v="VCBAS"/>
    <s v="ALPDC"/>
    <x v="3"/>
    <s v="Elena Jiang"/>
    <m/>
    <m/>
    <m/>
    <m/>
    <m/>
    <m/>
    <m/>
    <m/>
    <m/>
    <m/>
    <m/>
    <m/>
    <m/>
    <m/>
    <m/>
    <m/>
    <m/>
    <m/>
    <m/>
    <m/>
    <m/>
    <m/>
    <m/>
    <m/>
    <m/>
    <m/>
    <m/>
    <m/>
    <m/>
    <m/>
    <m/>
    <m/>
    <m/>
    <m/>
    <m/>
    <m/>
  </r>
  <r>
    <n v="67"/>
    <x v="2"/>
    <x v="1"/>
    <s v="# 056"/>
    <x v="75"/>
    <s v="Shondell Moody"/>
    <s v="Dan Hoisie"/>
    <d v="2021-07-01T00:00:00"/>
    <d v="2022-06-30T00:00:00"/>
    <d v="2021-07-01T00:00:00"/>
    <d v="2021-07-01T00:00:00"/>
    <x v="750"/>
    <x v="87"/>
    <s v="6.5%"/>
    <s v="8%"/>
    <n v="8"/>
    <n v="8"/>
    <s v="N/A"/>
    <s v="N/A"/>
    <n v="6"/>
    <n v="6"/>
    <n v="6"/>
    <s v="8%"/>
    <n v="44378"/>
    <n v="44378"/>
    <n v="8"/>
    <n v="6"/>
    <n v="6"/>
    <n v="6"/>
    <n v="6"/>
    <n v="6"/>
    <n v="7"/>
    <n v="7"/>
    <n v="7"/>
    <n v="7"/>
    <n v="0.16666666666666674"/>
    <n v="1"/>
    <s v="-"/>
    <x v="7"/>
    <s v="VCBAS"/>
    <s v="ALPDC"/>
    <x v="3"/>
    <s v="Elena Jiang"/>
    <m/>
    <m/>
    <m/>
    <m/>
    <m/>
    <m/>
    <m/>
    <m/>
    <m/>
    <m/>
    <m/>
    <m/>
    <m/>
    <m/>
    <m/>
    <m/>
    <m/>
    <m/>
    <m/>
    <m/>
    <m/>
    <m/>
    <m/>
    <m/>
    <m/>
    <m/>
    <m/>
    <m/>
    <m/>
    <m/>
    <m/>
    <m/>
    <m/>
    <m/>
    <m/>
    <m/>
  </r>
  <r>
    <n v="67"/>
    <x v="2"/>
    <x v="1"/>
    <s v="# 056"/>
    <x v="75"/>
    <s v="Shondell Moody"/>
    <s v="Dan Hoisie"/>
    <d v="2021-07-01T00:00:00"/>
    <d v="2022-06-30T00:00:00"/>
    <d v="2021-07-01T00:00:00"/>
    <d v="2021-07-01T00:00:00"/>
    <x v="751"/>
    <x v="88"/>
    <s v="6.5%"/>
    <s v="7%"/>
    <n v="7"/>
    <n v="7"/>
    <n v="7"/>
    <n v="7"/>
    <n v="5"/>
    <n v="5"/>
    <n v="5"/>
    <s v="7%"/>
    <n v="44378"/>
    <n v="44378"/>
    <n v="7"/>
    <n v="5"/>
    <n v="5"/>
    <n v="5"/>
    <n v="5"/>
    <n v="5"/>
    <n v="6"/>
    <n v="6"/>
    <n v="6"/>
    <n v="6"/>
    <n v="0.19999999999999996"/>
    <n v="1"/>
    <s v="-"/>
    <x v="7"/>
    <s v="VCBAS"/>
    <s v="ALPDC"/>
    <x v="3"/>
    <s v="Elena Jiang"/>
    <m/>
    <m/>
    <m/>
    <m/>
    <m/>
    <m/>
    <m/>
    <m/>
    <m/>
    <m/>
    <m/>
    <m/>
    <m/>
    <m/>
    <m/>
    <m/>
    <m/>
    <m/>
    <m/>
    <m/>
    <m/>
    <m/>
    <m/>
    <m/>
    <m/>
    <m/>
    <m/>
    <m/>
    <m/>
    <m/>
    <m/>
    <m/>
    <m/>
    <m/>
    <m/>
    <m/>
  </r>
  <r>
    <n v="67"/>
    <x v="2"/>
    <x v="1"/>
    <s v="# 056"/>
    <x v="75"/>
    <s v="Shondell Moody"/>
    <s v="Dan Hoisie"/>
    <d v="2021-07-01T00:00:00"/>
    <d v="2022-06-30T00:00:00"/>
    <d v="2021-07-01T00:00:00"/>
    <d v="2021-07-01T00:00:00"/>
    <x v="752"/>
    <x v="89"/>
    <s v="6.5%"/>
    <s v="3%"/>
    <n v="3"/>
    <n v="3"/>
    <n v="3"/>
    <n v="3"/>
    <n v="2"/>
    <n v="2"/>
    <n v="2"/>
    <s v="3%"/>
    <n v="44378"/>
    <n v="44378"/>
    <n v="3"/>
    <n v="2"/>
    <n v="2"/>
    <n v="2"/>
    <n v="2"/>
    <n v="2"/>
    <n v="5"/>
    <n v="5"/>
    <n v="5"/>
    <n v="5"/>
    <n v="1.5"/>
    <n v="3"/>
    <s v="-"/>
    <x v="7"/>
    <s v="VCBAS"/>
    <s v="ALPDC"/>
    <x v="3"/>
    <s v="Elena Jiang"/>
    <m/>
    <m/>
    <m/>
    <m/>
    <m/>
    <m/>
    <m/>
    <m/>
    <m/>
    <m/>
    <m/>
    <m/>
    <m/>
    <m/>
    <m/>
    <m/>
    <m/>
    <m/>
    <m/>
    <m/>
    <m/>
    <m/>
    <m/>
    <m/>
    <m/>
    <m/>
    <m/>
    <m/>
    <m/>
    <m/>
    <m/>
    <m/>
    <m/>
    <m/>
    <m/>
    <m/>
  </r>
  <r>
    <n v="67"/>
    <x v="2"/>
    <x v="1"/>
    <s v="# 056"/>
    <x v="75"/>
    <s v="Shondell Moody"/>
    <s v="Dan Hoisie"/>
    <d v="2021-07-01T00:00:00"/>
    <d v="2022-06-30T00:00:00"/>
    <d v="2021-07-01T00:00:00"/>
    <d v="2021-07-01T00:00:00"/>
    <x v="753"/>
    <x v="90"/>
    <s v="6.5%"/>
    <s v="3%"/>
    <n v="3"/>
    <n v="3"/>
    <n v="3"/>
    <n v="3"/>
    <n v="2"/>
    <n v="2"/>
    <n v="2"/>
    <s v="3%"/>
    <n v="44378"/>
    <n v="44378"/>
    <n v="3"/>
    <n v="2"/>
    <n v="2"/>
    <n v="2"/>
    <n v="2"/>
    <n v="2"/>
    <n v="2"/>
    <n v="2"/>
    <n v="2"/>
    <n v="2"/>
    <n v="0"/>
    <n v="0"/>
    <s v="-"/>
    <x v="2"/>
    <s v="VCBAS"/>
    <s v="ALPDC"/>
    <x v="3"/>
    <s v="Elena Jiang"/>
    <m/>
    <m/>
    <m/>
    <m/>
    <m/>
    <m/>
    <m/>
    <m/>
    <m/>
    <m/>
    <m/>
    <m/>
    <m/>
    <m/>
    <m/>
    <m/>
    <m/>
    <m/>
    <m/>
    <m/>
    <m/>
    <m/>
    <m/>
    <m/>
    <m/>
    <m/>
    <m/>
    <m/>
    <m/>
    <m/>
    <m/>
    <m/>
    <m/>
    <m/>
    <m/>
    <m/>
  </r>
  <r>
    <n v="67"/>
    <x v="2"/>
    <x v="1"/>
    <s v="# 056"/>
    <x v="75"/>
    <s v="Shondell Moody"/>
    <s v="Dan Hoisie"/>
    <d v="2021-07-01T00:00:00"/>
    <d v="2022-06-30T00:00:00"/>
    <d v="2021-07-01T00:00:00"/>
    <d v="2021-07-01T00:00:00"/>
    <x v="754"/>
    <x v="91"/>
    <s v="6.5%"/>
    <s v="3%"/>
    <n v="3"/>
    <n v="3"/>
    <n v="3"/>
    <n v="3"/>
    <n v="2"/>
    <n v="2"/>
    <n v="2"/>
    <s v="3%"/>
    <n v="44378"/>
    <n v="44378"/>
    <n v="3"/>
    <n v="2"/>
    <n v="2"/>
    <n v="2"/>
    <n v="2"/>
    <n v="2"/>
    <n v="0.9"/>
    <n v="0.9"/>
    <n v="0.9"/>
    <n v="0.9"/>
    <n v="-0.55000000000000004"/>
    <n v="-1.1000000000000001"/>
    <s v="-"/>
    <x v="3"/>
    <s v="VCBAS"/>
    <s v="ALPDC"/>
    <x v="3"/>
    <s v="Elena Jiang"/>
    <m/>
    <m/>
    <m/>
    <m/>
    <m/>
    <m/>
    <m/>
    <m/>
    <m/>
    <m/>
    <m/>
    <m/>
    <m/>
    <m/>
    <m/>
    <m/>
    <m/>
    <m/>
    <m/>
    <m/>
    <m/>
    <m/>
    <m/>
    <m/>
    <m/>
    <m/>
    <m/>
    <m/>
    <m/>
    <m/>
    <m/>
    <m/>
    <m/>
    <m/>
    <m/>
    <m/>
  </r>
  <r>
    <n v="67"/>
    <x v="2"/>
    <x v="1"/>
    <s v="# 056"/>
    <x v="75"/>
    <s v="Shondell Moody"/>
    <s v="Dan Hoisie"/>
    <d v="2021-07-01T00:00:00"/>
    <d v="2022-06-30T00:00:00"/>
    <d v="2021-07-01T00:00:00"/>
    <d v="2021-07-01T00:00:00"/>
    <x v="755"/>
    <x v="1"/>
    <m/>
    <m/>
    <m/>
    <m/>
    <m/>
    <m/>
    <m/>
    <m/>
    <m/>
    <m/>
    <n v="595"/>
    <n v="595"/>
    <n v="595"/>
    <n v="595"/>
    <n v="950"/>
    <n v="950"/>
    <n v="950"/>
    <n v="950"/>
    <n v="950"/>
    <n v="950"/>
    <n v="950"/>
    <n v="950"/>
    <n v="0"/>
    <n v="0"/>
    <s v="-"/>
    <x v="2"/>
    <s v="VCBAS"/>
    <s v="ALPDC"/>
    <x v="3"/>
    <s v="Elena Jiang"/>
    <m/>
    <m/>
    <m/>
    <m/>
    <m/>
    <m/>
    <m/>
    <m/>
    <m/>
    <m/>
    <m/>
    <m/>
    <m/>
    <m/>
    <m/>
    <m/>
    <m/>
    <m/>
    <m/>
    <m/>
    <m/>
    <m/>
    <m/>
    <m/>
    <m/>
    <m/>
    <m/>
    <m/>
    <m/>
    <m/>
    <m/>
    <m/>
    <m/>
    <m/>
    <m/>
    <m/>
  </r>
  <r>
    <n v="67"/>
    <x v="2"/>
    <x v="1"/>
    <s v="# 056"/>
    <x v="75"/>
    <s v="Shondell Moody"/>
    <s v="Dan Hoisie"/>
    <d v="2021-07-01T00:00:00"/>
    <d v="2022-06-30T00:00:00"/>
    <d v="2021-07-01T00:00:00"/>
    <d v="2021-07-01T00:00:00"/>
    <x v="756"/>
    <x v="92"/>
    <m/>
    <m/>
    <m/>
    <m/>
    <m/>
    <m/>
    <m/>
    <m/>
    <m/>
    <m/>
    <m/>
    <m/>
    <m/>
    <n v="3"/>
    <n v="3"/>
    <n v="3"/>
    <n v="3"/>
    <n v="3"/>
    <n v="3"/>
    <n v="3"/>
    <n v="3"/>
    <n v="3"/>
    <n v="0"/>
    <n v="0"/>
    <s v="-"/>
    <x v="2"/>
    <s v="VCBAS"/>
    <s v="ALPDC"/>
    <x v="3"/>
    <s v="Elena Jiang"/>
    <m/>
    <m/>
    <m/>
    <m/>
    <m/>
    <m/>
    <m/>
    <m/>
    <m/>
    <m/>
    <m/>
    <m/>
    <m/>
    <m/>
    <m/>
    <m/>
    <m/>
    <m/>
    <m/>
    <m/>
    <m/>
    <m/>
    <m/>
    <m/>
    <m/>
    <m/>
    <m/>
    <m/>
    <m/>
    <m/>
    <m/>
    <m/>
    <m/>
    <m/>
    <m/>
    <m/>
  </r>
  <r>
    <n v="67"/>
    <x v="2"/>
    <x v="1"/>
    <s v="# 056"/>
    <x v="75"/>
    <s v="Shondell Moody"/>
    <s v="Dan Hoisie"/>
    <d v="2021-07-01T00:00:00"/>
    <d v="2022-06-30T00:00:00"/>
    <d v="2021-07-01T00:00:00"/>
    <d v="2021-07-01T00:00:00"/>
    <x v="757"/>
    <x v="1"/>
    <m/>
    <m/>
    <m/>
    <m/>
    <m/>
    <m/>
    <m/>
    <m/>
    <m/>
    <m/>
    <m/>
    <m/>
    <m/>
    <m/>
    <m/>
    <m/>
    <m/>
    <m/>
    <n v="250"/>
    <n v="250"/>
    <n v="250"/>
    <n v="250"/>
    <s v="-"/>
    <n v="250"/>
    <s v="-"/>
    <x v="2"/>
    <s v="VCBAS"/>
    <s v="ALPDC"/>
    <x v="3"/>
    <s v="Elena Jiang"/>
    <m/>
    <m/>
    <m/>
    <m/>
    <m/>
    <m/>
    <m/>
    <m/>
    <m/>
    <m/>
    <m/>
    <m/>
    <m/>
    <m/>
    <m/>
    <m/>
    <m/>
    <m/>
    <m/>
    <m/>
    <m/>
    <m/>
    <m/>
    <m/>
    <m/>
    <m/>
    <m/>
    <m/>
    <m/>
    <m/>
    <m/>
    <m/>
    <m/>
    <m/>
    <m/>
    <m/>
  </r>
  <r>
    <n v="67"/>
    <x v="2"/>
    <x v="1"/>
    <s v="# 056"/>
    <x v="75"/>
    <s v="Shondell Moody"/>
    <s v="Dan Hoisie"/>
    <d v="2021-07-01T00:00:00"/>
    <d v="2022-06-30T00:00:00"/>
    <d v="2021-07-01T00:00:00"/>
    <d v="2021-07-01T00:00:00"/>
    <x v="758"/>
    <x v="1"/>
    <m/>
    <m/>
    <m/>
    <m/>
    <m/>
    <m/>
    <m/>
    <m/>
    <m/>
    <m/>
    <m/>
    <m/>
    <m/>
    <m/>
    <m/>
    <m/>
    <m/>
    <m/>
    <n v="200"/>
    <n v="200"/>
    <n v="200"/>
    <n v="200"/>
    <s v="-"/>
    <n v="200"/>
    <s v="-"/>
    <x v="2"/>
    <s v="VCBAS"/>
    <s v="ALPDC"/>
    <x v="3"/>
    <s v="Elena Jiang"/>
    <m/>
    <m/>
    <m/>
    <m/>
    <m/>
    <m/>
    <m/>
    <m/>
    <m/>
    <m/>
    <m/>
    <m/>
    <m/>
    <m/>
    <m/>
    <m/>
    <m/>
    <m/>
    <m/>
    <m/>
    <m/>
    <m/>
    <m/>
    <m/>
    <m/>
    <m/>
    <m/>
    <m/>
    <m/>
    <m/>
    <m/>
    <m/>
    <m/>
    <m/>
    <m/>
    <m/>
  </r>
  <r>
    <n v="67"/>
    <x v="2"/>
    <x v="1"/>
    <s v="# 056"/>
    <x v="75"/>
    <s v="Shondell Moody"/>
    <s v="Dan Hoisie"/>
    <d v="2021-07-01T00:00:00"/>
    <d v="2022-06-30T00:00:00"/>
    <d v="2021-07-01T00:00:00"/>
    <d v="2021-07-01T00:00:00"/>
    <x v="759"/>
    <x v="1"/>
    <m/>
    <m/>
    <m/>
    <m/>
    <m/>
    <m/>
    <m/>
    <m/>
    <m/>
    <m/>
    <m/>
    <m/>
    <m/>
    <m/>
    <m/>
    <m/>
    <m/>
    <m/>
    <n v="185"/>
    <n v="185"/>
    <n v="185"/>
    <n v="185"/>
    <s v="-"/>
    <n v="185"/>
    <s v="-"/>
    <x v="2"/>
    <s v="VCBAS"/>
    <s v="ALPDC"/>
    <x v="3"/>
    <s v="Elena Jiang"/>
    <m/>
    <m/>
    <m/>
    <m/>
    <m/>
    <m/>
    <m/>
    <m/>
    <m/>
    <m/>
    <m/>
    <m/>
    <m/>
    <m/>
    <m/>
    <m/>
    <m/>
    <m/>
    <m/>
    <m/>
    <m/>
    <m/>
    <m/>
    <m/>
    <m/>
    <m/>
    <m/>
    <m/>
    <m/>
    <m/>
    <m/>
    <m/>
    <m/>
    <m/>
    <m/>
    <m/>
  </r>
  <r>
    <n v="67"/>
    <x v="2"/>
    <x v="1"/>
    <s v="# 056"/>
    <x v="75"/>
    <s v="Shondell Moody"/>
    <s v="Dan Hoisie"/>
    <d v="2021-07-01T00:00:00"/>
    <d v="2022-06-30T00:00:00"/>
    <d v="2021-07-01T00:00:00"/>
    <d v="2021-07-01T00:00:00"/>
    <x v="760"/>
    <x v="1"/>
    <m/>
    <m/>
    <m/>
    <m/>
    <m/>
    <m/>
    <m/>
    <m/>
    <m/>
    <m/>
    <m/>
    <m/>
    <m/>
    <m/>
    <m/>
    <m/>
    <m/>
    <m/>
    <n v="155"/>
    <n v="155"/>
    <n v="155"/>
    <n v="155"/>
    <s v="-"/>
    <n v="155"/>
    <s v="-"/>
    <x v="2"/>
    <s v="VCBAS"/>
    <s v="ALPDC"/>
    <x v="3"/>
    <s v="Elena Jiang"/>
    <m/>
    <m/>
    <m/>
    <m/>
    <m/>
    <m/>
    <m/>
    <m/>
    <m/>
    <m/>
    <m/>
    <m/>
    <m/>
    <m/>
    <m/>
    <m/>
    <m/>
    <m/>
    <m/>
    <m/>
    <m/>
    <m/>
    <m/>
    <m/>
    <m/>
    <m/>
    <m/>
    <m/>
    <m/>
    <m/>
    <m/>
    <m/>
    <m/>
    <m/>
    <m/>
    <m/>
  </r>
  <r>
    <n v="67"/>
    <x v="2"/>
    <x v="1"/>
    <s v="# 056"/>
    <x v="75"/>
    <s v="Shondell Moody"/>
    <s v="Dan Hoisie"/>
    <d v="2021-07-01T00:00:00"/>
    <d v="2022-06-30T00:00:00"/>
    <d v="2021-07-01T00:00:00"/>
    <d v="2021-07-01T00:00:00"/>
    <x v="761"/>
    <x v="1"/>
    <m/>
    <m/>
    <m/>
    <m/>
    <m/>
    <m/>
    <m/>
    <m/>
    <m/>
    <m/>
    <m/>
    <m/>
    <m/>
    <m/>
    <m/>
    <m/>
    <m/>
    <m/>
    <n v="95"/>
    <n v="95"/>
    <n v="95"/>
    <n v="95"/>
    <s v="-"/>
    <n v="95"/>
    <s v="-"/>
    <x v="2"/>
    <s v="VCBAS"/>
    <s v="ALPDC"/>
    <x v="3"/>
    <s v="Elena Jiang"/>
    <m/>
    <m/>
    <m/>
    <m/>
    <m/>
    <m/>
    <m/>
    <m/>
    <m/>
    <m/>
    <m/>
    <m/>
    <m/>
    <m/>
    <m/>
    <m/>
    <m/>
    <m/>
    <m/>
    <m/>
    <m/>
    <m/>
    <m/>
    <m/>
    <m/>
    <m/>
    <m/>
    <m/>
    <m/>
    <m/>
    <m/>
    <m/>
    <m/>
    <m/>
    <m/>
    <m/>
  </r>
  <r>
    <n v="36"/>
    <x v="10"/>
    <x v="0"/>
    <s v="# 057"/>
    <x v="76"/>
    <s v="Heidi Wagner"/>
    <s v="Celia Maddox"/>
    <m/>
    <m/>
    <m/>
    <m/>
    <x v="0"/>
    <x v="0"/>
    <m/>
    <m/>
    <m/>
    <m/>
    <m/>
    <m/>
    <m/>
    <m/>
    <m/>
    <m/>
    <m/>
    <m/>
    <m/>
    <m/>
    <m/>
    <m/>
    <m/>
    <m/>
    <m/>
    <m/>
    <m/>
    <n v="0"/>
    <m/>
    <m/>
    <m/>
    <x v="0"/>
    <m/>
    <m/>
    <x v="0"/>
    <m/>
    <m/>
    <s v="Subsidy, but Gael and UCRP interest not listed"/>
    <m/>
    <n v="10"/>
    <s v="10% to 200%"/>
    <n v="50"/>
    <s v="N/A"/>
    <m/>
    <n v="359"/>
    <n v="101"/>
    <n v="0.5"/>
    <n v="258"/>
    <s v="High"/>
    <n v="129"/>
    <s v="Yes but not listed"/>
    <s v="Flat"/>
    <s v="Below 5% increase"/>
    <s v="Flat"/>
    <s v="0% to 10%"/>
    <s v="Deficit"/>
    <s v="Due to covid, the facility was closed for a period and revenue diminished. However, the facility was able to retain employees until it reopened. Together these situations increased the deficit. EML began FY21 with a $10K beginning balance, this was intentional to reset the faciltiies finances and get the revenue, expenses and rates in balance. The facility has traditionally run in a deficit, even with the subsidy, our goal is for the facility to be within tolerance and financially stable. "/>
    <s v="flat"/>
    <s v="increase"/>
    <n v="-15"/>
    <n v="-50"/>
    <n v="3.3333333333333335"/>
    <m/>
    <s v="Heidi Wagner / Celia Maddox / Danielle Jorgens"/>
    <s v="5/24 - 11:00 - 11:30 am"/>
    <s v="Been able to maintain and are seeing uptick in last 4 months in projects and corp clients.  Weakness is losing qualified staff to retirement. Potential hire at lower cost. Business contracts process is threat to corporate work and could have to forfeit that business.  A/R Invoicing having issue with Stanford."/>
    <s v="Talk in Fall about setting up campus lab managers group on sustainability"/>
    <s v="No"/>
    <m/>
    <m/>
    <m/>
    <m/>
  </r>
  <r>
    <n v="36"/>
    <x v="10"/>
    <x v="1"/>
    <s v="# 057"/>
    <x v="76"/>
    <s v="Heidi Wagner"/>
    <s v="Celia Maddox"/>
    <d v="2021-07-01T00:00:00"/>
    <d v="2022-06-30T00:00:00"/>
    <d v="2021-07-01T00:00:00"/>
    <d v="2021-07-01T00:00:00"/>
    <x v="762"/>
    <x v="1"/>
    <m/>
    <m/>
    <n v="68"/>
    <n v="68"/>
    <s v="N/A"/>
    <s v="N/A"/>
    <n v="40.5"/>
    <n v="42.53"/>
    <n v="44.65"/>
    <n v="0"/>
    <n v="41.5"/>
    <n v="41.5"/>
    <n v="42.75"/>
    <n v="41.5"/>
    <n v="43"/>
    <n v="43"/>
    <n v="43"/>
    <n v="43"/>
    <n v="44"/>
    <n v="44"/>
    <n v="44"/>
    <n v="44"/>
    <n v="2.3255813953488413E-2"/>
    <n v="1"/>
    <s v="-"/>
    <x v="1"/>
    <s v="LS1BS"/>
    <s v="ITEML"/>
    <x v="11"/>
    <s v="Heidi Wagner"/>
    <m/>
    <m/>
    <m/>
    <m/>
    <m/>
    <m/>
    <m/>
    <m/>
    <m/>
    <m/>
    <m/>
    <m/>
    <m/>
    <m/>
    <m/>
    <m/>
    <m/>
    <m/>
    <m/>
    <m/>
    <m/>
    <m/>
    <m/>
    <m/>
    <m/>
    <m/>
    <m/>
    <m/>
    <m/>
    <m/>
    <m/>
    <m/>
    <m/>
    <m/>
    <m/>
    <m/>
  </r>
  <r>
    <n v="36"/>
    <x v="10"/>
    <x v="1"/>
    <s v="# 057"/>
    <x v="76"/>
    <s v="Heidi Wagner"/>
    <s v="Celia Maddox"/>
    <d v="2021-07-01T00:00:00"/>
    <d v="2022-06-30T00:00:00"/>
    <d v="2021-07-01T00:00:00"/>
    <d v="2021-07-01T00:00:00"/>
    <x v="763"/>
    <x v="26"/>
    <m/>
    <m/>
    <n v="35"/>
    <n v="35"/>
    <n v="35"/>
    <n v="35"/>
    <n v="35"/>
    <n v="36.049999999999997"/>
    <n v="37.130000000000003"/>
    <n v="0"/>
    <n v="35"/>
    <n v="35"/>
    <n v="35"/>
    <n v="35"/>
    <n v="35"/>
    <n v="35"/>
    <n v="35"/>
    <n v="35"/>
    <n v="35"/>
    <n v="35"/>
    <n v="35"/>
    <n v="35"/>
    <n v="0"/>
    <n v="0"/>
    <s v="-"/>
    <x v="2"/>
    <s v="LS1BS"/>
    <s v="ITEML"/>
    <x v="11"/>
    <s v="Heidi Wagner"/>
    <m/>
    <m/>
    <m/>
    <m/>
    <m/>
    <m/>
    <m/>
    <m/>
    <m/>
    <m/>
    <m/>
    <m/>
    <m/>
    <m/>
    <m/>
    <m/>
    <m/>
    <m/>
    <m/>
    <m/>
    <m/>
    <m/>
    <m/>
    <m/>
    <m/>
    <m/>
    <m/>
    <m/>
    <m/>
    <m/>
    <m/>
    <m/>
    <m/>
    <m/>
    <m/>
    <m/>
  </r>
  <r>
    <n v="36"/>
    <x v="10"/>
    <x v="1"/>
    <s v="# 057"/>
    <x v="76"/>
    <s v="Heidi Wagner"/>
    <s v="Celia Maddox"/>
    <d v="2021-07-01T00:00:00"/>
    <d v="2022-06-30T00:00:00"/>
    <d v="2021-07-01T00:00:00"/>
    <d v="2021-07-01T00:00:00"/>
    <x v="764"/>
    <x v="26"/>
    <m/>
    <m/>
    <n v="16"/>
    <n v="16"/>
    <n v="16"/>
    <n v="16"/>
    <n v="20"/>
    <n v="20.6"/>
    <n v="21.22"/>
    <n v="0"/>
    <n v="20"/>
    <n v="20"/>
    <n v="20"/>
    <n v="20"/>
    <n v="15"/>
    <n v="15"/>
    <n v="15"/>
    <n v="15"/>
    <n v="15"/>
    <n v="15"/>
    <n v="15"/>
    <n v="15"/>
    <n v="0"/>
    <n v="0"/>
    <s v="-"/>
    <x v="2"/>
    <s v="LS1BS"/>
    <s v="ITEML"/>
    <x v="11"/>
    <s v="Heidi Wagner"/>
    <m/>
    <m/>
    <m/>
    <m/>
    <m/>
    <m/>
    <m/>
    <m/>
    <m/>
    <m/>
    <m/>
    <m/>
    <m/>
    <m/>
    <m/>
    <m/>
    <m/>
    <m/>
    <m/>
    <m/>
    <m/>
    <m/>
    <m/>
    <m/>
    <m/>
    <m/>
    <m/>
    <m/>
    <m/>
    <m/>
    <m/>
    <m/>
    <m/>
    <m/>
    <m/>
    <m/>
  </r>
  <r>
    <n v="36"/>
    <x v="10"/>
    <x v="1"/>
    <s v="# 057"/>
    <x v="76"/>
    <s v="Heidi Wagner"/>
    <s v="Celia Maddox"/>
    <d v="2021-07-01T00:00:00"/>
    <d v="2022-06-30T00:00:00"/>
    <d v="2021-07-01T00:00:00"/>
    <d v="2021-07-01T00:00:00"/>
    <x v="765"/>
    <x v="26"/>
    <m/>
    <m/>
    <n v="156"/>
    <n v="131"/>
    <n v="131"/>
    <n v="131"/>
    <n v="186"/>
    <n v="191.58"/>
    <n v="197.33"/>
    <n v="0"/>
    <n v="140"/>
    <n v="140"/>
    <n v="140"/>
    <n v="140"/>
    <n v="140"/>
    <n v="140"/>
    <n v="140"/>
    <n v="140"/>
    <n v="140"/>
    <n v="140"/>
    <n v="140"/>
    <n v="140"/>
    <n v="0"/>
    <n v="0"/>
    <s v="-"/>
    <x v="2"/>
    <s v="LS1BS"/>
    <s v="ITEML"/>
    <x v="11"/>
    <s v="Heidi Wagner"/>
    <m/>
    <m/>
    <m/>
    <m/>
    <m/>
    <m/>
    <m/>
    <m/>
    <m/>
    <m/>
    <m/>
    <m/>
    <m/>
    <m/>
    <m/>
    <m/>
    <m/>
    <m/>
    <m/>
    <m/>
    <m/>
    <m/>
    <m/>
    <m/>
    <m/>
    <m/>
    <m/>
    <m/>
    <m/>
    <m/>
    <m/>
    <m/>
    <m/>
    <m/>
    <m/>
    <m/>
  </r>
  <r>
    <n v="36"/>
    <x v="10"/>
    <x v="1"/>
    <s v="# 057"/>
    <x v="76"/>
    <s v="Heidi Wagner"/>
    <s v="Celia Maddox"/>
    <d v="2021-07-01T00:00:00"/>
    <d v="2022-06-30T00:00:00"/>
    <d v="2021-07-01T00:00:00"/>
    <d v="2021-07-01T00:00:00"/>
    <x v="766"/>
    <x v="26"/>
    <m/>
    <m/>
    <n v="65"/>
    <n v="65"/>
    <n v="65"/>
    <n v="65"/>
    <n v="65"/>
    <n v="66.95"/>
    <n v="68.959999999999994"/>
    <n v="0"/>
    <n v="70"/>
    <n v="70"/>
    <n v="72.099999999999994"/>
    <n v="70"/>
    <n v="70"/>
    <n v="70"/>
    <n v="70"/>
    <n v="70"/>
    <n v="70"/>
    <n v="70"/>
    <n v="70"/>
    <n v="70"/>
    <n v="0"/>
    <n v="0"/>
    <s v="-"/>
    <x v="2"/>
    <s v="LS1BS"/>
    <s v="ITEML"/>
    <x v="11"/>
    <s v="Heidi Wagner"/>
    <m/>
    <m/>
    <m/>
    <m/>
    <m/>
    <m/>
    <m/>
    <m/>
    <m/>
    <m/>
    <m/>
    <m/>
    <m/>
    <m/>
    <m/>
    <m/>
    <m/>
    <m/>
    <m/>
    <m/>
    <m/>
    <m/>
    <m/>
    <m/>
    <m/>
    <m/>
    <m/>
    <m/>
    <m/>
    <m/>
    <m/>
    <m/>
    <m/>
    <m/>
    <m/>
    <m/>
  </r>
  <r>
    <n v="36"/>
    <x v="10"/>
    <x v="1"/>
    <s v="# 057"/>
    <x v="76"/>
    <s v="Heidi Wagner"/>
    <s v="Celia Maddox"/>
    <d v="2021-07-01T00:00:00"/>
    <d v="2022-06-30T00:00:00"/>
    <d v="2021-07-01T00:00:00"/>
    <d v="2021-07-01T00:00:00"/>
    <x v="767"/>
    <x v="26"/>
    <m/>
    <m/>
    <n v="11"/>
    <s v="Discontinued"/>
    <n v="11"/>
    <n v="11"/>
    <n v="18"/>
    <n v="18.54"/>
    <n v="19.100000000000001"/>
    <n v="0"/>
    <n v="18"/>
    <n v="18"/>
    <n v="18"/>
    <n v="18"/>
    <n v="18"/>
    <n v="18"/>
    <n v="18"/>
    <n v="18"/>
    <n v="18"/>
    <n v="18"/>
    <n v="18"/>
    <n v="18"/>
    <n v="0"/>
    <n v="0"/>
    <s v="-"/>
    <x v="2"/>
    <s v="LS1BS"/>
    <s v="ITEML"/>
    <x v="11"/>
    <s v="Heidi Wagner"/>
    <m/>
    <m/>
    <m/>
    <m/>
    <m/>
    <m/>
    <m/>
    <m/>
    <m/>
    <m/>
    <m/>
    <m/>
    <m/>
    <m/>
    <m/>
    <m/>
    <m/>
    <m/>
    <m/>
    <m/>
    <m/>
    <m/>
    <m/>
    <m/>
    <m/>
    <m/>
    <m/>
    <m/>
    <m/>
    <m/>
    <m/>
    <m/>
    <m/>
    <m/>
    <m/>
    <m/>
  </r>
  <r>
    <n v="36"/>
    <x v="10"/>
    <x v="1"/>
    <s v="# 057"/>
    <x v="76"/>
    <s v="Heidi Wagner"/>
    <s v="Celia Maddox"/>
    <d v="2021-07-01T00:00:00"/>
    <d v="2022-06-30T00:00:00"/>
    <d v="2021-07-01T00:00:00"/>
    <d v="2021-07-01T00:00:00"/>
    <x v="768"/>
    <x v="26"/>
    <m/>
    <m/>
    <n v="11"/>
    <s v="Discontinued"/>
    <n v="11"/>
    <n v="11"/>
    <n v="10"/>
    <n v="10.3"/>
    <n v="10.61"/>
    <n v="0"/>
    <n v="10"/>
    <n v="10"/>
    <n v="10"/>
    <n v="10"/>
    <n v="10"/>
    <n v="10"/>
    <n v="10"/>
    <n v="10"/>
    <n v="11"/>
    <n v="11"/>
    <n v="11"/>
    <n v="11"/>
    <n v="0.10000000000000009"/>
    <n v="1"/>
    <s v="-"/>
    <x v="7"/>
    <s v="LS1BS"/>
    <s v="ITEML"/>
    <x v="11"/>
    <s v="Heidi Wagner"/>
    <m/>
    <m/>
    <m/>
    <m/>
    <m/>
    <m/>
    <m/>
    <m/>
    <m/>
    <m/>
    <m/>
    <m/>
    <m/>
    <m/>
    <m/>
    <m/>
    <m/>
    <m/>
    <m/>
    <m/>
    <m/>
    <m/>
    <m/>
    <m/>
    <m/>
    <m/>
    <m/>
    <m/>
    <m/>
    <m/>
    <m/>
    <m/>
    <m/>
    <m/>
    <m/>
    <m/>
  </r>
  <r>
    <n v="36"/>
    <x v="10"/>
    <x v="1"/>
    <s v="# 057"/>
    <x v="76"/>
    <s v="Heidi Wagner"/>
    <s v="Celia Maddox"/>
    <d v="2021-07-01T00:00:00"/>
    <d v="2022-06-30T00:00:00"/>
    <d v="2021-07-01T00:00:00"/>
    <d v="2021-07-01T00:00:00"/>
    <x v="769"/>
    <x v="26"/>
    <m/>
    <m/>
    <m/>
    <m/>
    <m/>
    <s v="N/A"/>
    <m/>
    <m/>
    <m/>
    <s v="N/A"/>
    <m/>
    <m/>
    <m/>
    <n v="0"/>
    <n v="60"/>
    <n v="60"/>
    <n v="60"/>
    <n v="60"/>
    <n v="60"/>
    <n v="60"/>
    <n v="60"/>
    <n v="60"/>
    <n v="0"/>
    <n v="0"/>
    <s v="New"/>
    <x v="4"/>
    <s v="LS1BS"/>
    <s v="ITEML"/>
    <x v="11"/>
    <s v="Heidi Wagner"/>
    <m/>
    <m/>
    <m/>
    <m/>
    <m/>
    <m/>
    <m/>
    <m/>
    <m/>
    <m/>
    <m/>
    <m/>
    <m/>
    <m/>
    <m/>
    <m/>
    <m/>
    <m/>
    <m/>
    <m/>
    <m/>
    <m/>
    <m/>
    <m/>
    <m/>
    <m/>
    <m/>
    <m/>
    <m/>
    <m/>
    <m/>
    <m/>
    <m/>
    <m/>
    <m/>
    <m/>
  </r>
  <r>
    <n v="36"/>
    <x v="10"/>
    <x v="1"/>
    <s v="# 057"/>
    <x v="76"/>
    <s v="Heidi Wagner"/>
    <s v="Celia Maddox"/>
    <d v="2021-07-01T00:00:00"/>
    <d v="2022-06-30T00:00:00"/>
    <d v="2021-07-01T00:00:00"/>
    <d v="2021-07-01T00:00:00"/>
    <x v="770"/>
    <x v="1"/>
    <m/>
    <m/>
    <n v="59"/>
    <n v="59"/>
    <n v="59"/>
    <n v="59"/>
    <n v="75"/>
    <n v="78.75"/>
    <n v="82.69"/>
    <n v="0"/>
    <n v="75"/>
    <n v="77.25"/>
    <n v="77.25"/>
    <n v="75"/>
    <n v="77"/>
    <n v="77"/>
    <n v="77"/>
    <n v="77"/>
    <n v="77"/>
    <n v="77"/>
    <n v="77"/>
    <n v="77"/>
    <n v="0"/>
    <n v="0"/>
    <s v="-"/>
    <x v="2"/>
    <s v="LS1BS"/>
    <s v="ITEML"/>
    <x v="11"/>
    <s v="Heidi Wagner"/>
    <m/>
    <m/>
    <m/>
    <m/>
    <m/>
    <m/>
    <m/>
    <m/>
    <m/>
    <m/>
    <m/>
    <m/>
    <m/>
    <m/>
    <m/>
    <m/>
    <m/>
    <m/>
    <m/>
    <m/>
    <m/>
    <m/>
    <m/>
    <m/>
    <m/>
    <m/>
    <m/>
    <m/>
    <m/>
    <m/>
    <m/>
    <m/>
    <m/>
    <m/>
    <m/>
    <m/>
  </r>
  <r>
    <n v="36"/>
    <x v="10"/>
    <x v="1"/>
    <s v="# 057"/>
    <x v="76"/>
    <s v="Heidi Wagner"/>
    <s v="Celia Maddox"/>
    <d v="2021-07-01T00:00:00"/>
    <d v="2022-06-30T00:00:00"/>
    <d v="2021-07-01T00:00:00"/>
    <d v="2021-07-01T00:00:00"/>
    <x v="8"/>
    <x v="3"/>
    <m/>
    <m/>
    <n v="26"/>
    <n v="25"/>
    <n v="25"/>
    <m/>
    <n v="10"/>
    <n v="10"/>
    <n v="10"/>
    <n v="0"/>
    <n v="10"/>
    <n v="10"/>
    <n v="10"/>
    <n v="10"/>
    <n v="12"/>
    <n v="12"/>
    <n v="12"/>
    <n v="12"/>
    <n v="12"/>
    <n v="12"/>
    <n v="12"/>
    <n v="12"/>
    <n v="0"/>
    <n v="0"/>
    <s v="-"/>
    <x v="2"/>
    <s v="LS1BS"/>
    <s v="ITEML"/>
    <x v="11"/>
    <s v="Heidi Wagner"/>
    <m/>
    <m/>
    <m/>
    <m/>
    <m/>
    <m/>
    <m/>
    <m/>
    <m/>
    <m/>
    <m/>
    <m/>
    <m/>
    <m/>
    <m/>
    <m/>
    <m/>
    <m/>
    <m/>
    <m/>
    <m/>
    <m/>
    <m/>
    <m/>
    <m/>
    <m/>
    <m/>
    <m/>
    <m/>
    <m/>
    <m/>
    <m/>
    <m/>
    <m/>
    <m/>
    <m/>
  </r>
  <r>
    <n v="39"/>
    <x v="1"/>
    <x v="0"/>
    <s v="# 060"/>
    <x v="77"/>
    <s v="Wanda Nieters"/>
    <s v="Siti Keo"/>
    <m/>
    <m/>
    <m/>
    <m/>
    <x v="0"/>
    <x v="0"/>
    <m/>
    <m/>
    <m/>
    <m/>
    <m/>
    <m/>
    <m/>
    <m/>
    <m/>
    <m/>
    <m/>
    <m/>
    <m/>
    <m/>
    <m/>
    <m/>
    <m/>
    <m/>
    <m/>
    <m/>
    <m/>
    <n v="0"/>
    <m/>
    <m/>
    <m/>
    <x v="0"/>
    <m/>
    <m/>
    <x v="0"/>
    <m/>
    <m/>
    <s v="Gael and UCRP interest subsidized but not listed as such."/>
    <m/>
    <n v="9"/>
    <n v="1"/>
    <n v="3"/>
    <s v="N/A"/>
    <m/>
    <n v="45"/>
    <n v="30"/>
    <n v="0.2"/>
    <n v="15"/>
    <s v="Low"/>
    <n v="3"/>
    <s v="Yes but not listed"/>
    <s v="Increase"/>
    <s v="Above 5% increase"/>
    <s v="Flat"/>
    <s v="0%"/>
    <s v="Surplus"/>
    <s v="The rates are flat primarily driven by an increase in subsidy corresponding to an increase in expenses"/>
    <s v="decrease"/>
    <s v="decrease"/>
    <n v="-0.5"/>
    <n v="1"/>
    <s v="N/A"/>
    <m/>
    <s v="Wanda Nieters / Siti Keo / Veronica Padilla"/>
    <s v="5/06 - 9:30 - 10:00 am"/>
    <s v="Last year sucked. Strengths are in demand for needed service. Opportunities are with growing external clientel but difficulty with Business Contracts and getting standard template.  FA wants to raise rates but dept is willing to subsidize."/>
    <s v="Siti is transferring to Linguistics in FY23."/>
    <s v="No"/>
    <m/>
    <m/>
    <m/>
    <m/>
  </r>
  <r>
    <n v="39"/>
    <x v="1"/>
    <x v="1"/>
    <s v="# 060"/>
    <x v="77"/>
    <s v="Wanda Nieters"/>
    <s v="Siti Keo"/>
    <d v="2021-07-01T00:00:00"/>
    <d v="2022-06-30T00:00:00"/>
    <d v="2021-07-01T00:00:00"/>
    <d v="2021-07-01T00:00:00"/>
    <x v="771"/>
    <x v="1"/>
    <m/>
    <m/>
    <m/>
    <m/>
    <m/>
    <m/>
    <n v="410"/>
    <n v="410"/>
    <n v="410"/>
    <n v="30"/>
    <n v="30"/>
    <n v="30"/>
    <n v="30"/>
    <n v="30"/>
    <n v="30"/>
    <n v="30"/>
    <n v="30"/>
    <n v="30"/>
    <n v="30"/>
    <n v="30"/>
    <n v="30"/>
    <n v="30"/>
    <n v="0"/>
    <n v="0"/>
    <s v="-"/>
    <x v="2"/>
    <s v="LS1PS"/>
    <s v="PGEGE"/>
    <x v="2"/>
    <s v="Wanda Nieters"/>
    <m/>
    <m/>
    <m/>
    <m/>
    <m/>
    <m/>
    <m/>
    <m/>
    <m/>
    <m/>
    <m/>
    <m/>
    <m/>
    <m/>
    <m/>
    <m/>
    <m/>
    <m/>
    <m/>
    <m/>
    <m/>
    <m/>
    <m/>
    <m/>
    <m/>
    <m/>
    <m/>
    <m/>
    <m/>
    <m/>
    <m/>
    <m/>
    <m/>
    <m/>
    <m/>
    <m/>
  </r>
  <r>
    <n v="39"/>
    <x v="1"/>
    <x v="1"/>
    <s v="# 060"/>
    <x v="77"/>
    <s v="Wanda Nieters"/>
    <s v="Siti Keo"/>
    <d v="2021-07-01T00:00:00"/>
    <d v="2022-06-30T00:00:00"/>
    <d v="2021-07-01T00:00:00"/>
    <d v="2021-07-01T00:00:00"/>
    <x v="772"/>
    <x v="1"/>
    <m/>
    <m/>
    <m/>
    <m/>
    <m/>
    <m/>
    <n v="410"/>
    <n v="410"/>
    <n v="410"/>
    <n v="70"/>
    <n v="70"/>
    <n v="70"/>
    <n v="70"/>
    <n v="70"/>
    <n v="70"/>
    <n v="70"/>
    <n v="70"/>
    <n v="70"/>
    <n v="70"/>
    <n v="70"/>
    <n v="70"/>
    <n v="70"/>
    <n v="0"/>
    <n v="0"/>
    <s v="-"/>
    <x v="2"/>
    <s v="LS1PS"/>
    <s v="PGEGE"/>
    <x v="2"/>
    <s v="Wanda Nieters"/>
    <m/>
    <m/>
    <m/>
    <m/>
    <m/>
    <m/>
    <m/>
    <m/>
    <m/>
    <m/>
    <m/>
    <m/>
    <m/>
    <m/>
    <m/>
    <m/>
    <m/>
    <m/>
    <m/>
    <m/>
    <m/>
    <m/>
    <m/>
    <m/>
    <m/>
    <m/>
    <m/>
    <m/>
    <m/>
    <m/>
    <m/>
    <m/>
    <m/>
    <m/>
    <m/>
    <m/>
  </r>
  <r>
    <n v="39"/>
    <x v="1"/>
    <x v="1"/>
    <s v="# 060"/>
    <x v="77"/>
    <s v="Wanda Nieters"/>
    <s v="Siti Keo"/>
    <d v="2021-07-01T00:00:00"/>
    <d v="2022-06-30T00:00:00"/>
    <d v="2021-07-01T00:00:00"/>
    <d v="2021-07-01T00:00:00"/>
    <x v="773"/>
    <x v="1"/>
    <m/>
    <m/>
    <m/>
    <m/>
    <m/>
    <m/>
    <n v="410"/>
    <n v="410"/>
    <n v="410"/>
    <n v="8"/>
    <n v="15"/>
    <n v="15"/>
    <n v="16"/>
    <n v="15"/>
    <n v="15"/>
    <n v="15"/>
    <n v="15"/>
    <n v="15"/>
    <n v="15"/>
    <n v="15"/>
    <n v="15"/>
    <n v="15"/>
    <n v="0"/>
    <n v="0"/>
    <s v="-"/>
    <x v="2"/>
    <s v="LS1PS"/>
    <s v="PGEGE"/>
    <x v="2"/>
    <s v="Wanda Nieters"/>
    <m/>
    <m/>
    <m/>
    <m/>
    <m/>
    <m/>
    <m/>
    <m/>
    <m/>
    <m/>
    <m/>
    <m/>
    <m/>
    <m/>
    <m/>
    <m/>
    <m/>
    <m/>
    <m/>
    <m/>
    <m/>
    <m/>
    <m/>
    <m/>
    <m/>
    <m/>
    <m/>
    <m/>
    <m/>
    <m/>
    <m/>
    <m/>
    <m/>
    <m/>
    <m/>
    <m/>
  </r>
  <r>
    <n v="39"/>
    <x v="1"/>
    <x v="1"/>
    <s v="# 060"/>
    <x v="77"/>
    <s v="Wanda Nieters"/>
    <s v="Siti Keo"/>
    <d v="2021-07-01T00:00:00"/>
    <d v="2022-06-30T00:00:00"/>
    <d v="2021-07-01T00:00:00"/>
    <d v="2021-07-01T00:00:00"/>
    <x v="774"/>
    <x v="1"/>
    <m/>
    <m/>
    <m/>
    <m/>
    <m/>
    <m/>
    <n v="410"/>
    <n v="410"/>
    <n v="410"/>
    <n v="40"/>
    <n v="40"/>
    <n v="40"/>
    <n v="45"/>
    <n v="40"/>
    <n v="40"/>
    <n v="40"/>
    <n v="40"/>
    <n v="40"/>
    <n v="40"/>
    <n v="40"/>
    <n v="40"/>
    <n v="40"/>
    <n v="0"/>
    <n v="0"/>
    <s v="-"/>
    <x v="2"/>
    <s v="LS1PS"/>
    <s v="PGEGE"/>
    <x v="2"/>
    <s v="Wanda Nieters"/>
    <m/>
    <m/>
    <m/>
    <m/>
    <m/>
    <m/>
    <m/>
    <m/>
    <m/>
    <m/>
    <m/>
    <m/>
    <m/>
    <m/>
    <m/>
    <m/>
    <m/>
    <m/>
    <m/>
    <m/>
    <m/>
    <m/>
    <m/>
    <m/>
    <m/>
    <m/>
    <m/>
    <m/>
    <m/>
    <m/>
    <m/>
    <m/>
    <m/>
    <m/>
    <m/>
    <m/>
  </r>
  <r>
    <n v="39"/>
    <x v="1"/>
    <x v="1"/>
    <s v="# 060"/>
    <x v="77"/>
    <s v="Wanda Nieters"/>
    <s v="Siti Keo"/>
    <d v="2021-07-01T00:00:00"/>
    <d v="2022-06-30T00:00:00"/>
    <d v="2021-07-01T00:00:00"/>
    <d v="2021-07-01T00:00:00"/>
    <x v="775"/>
    <x v="1"/>
    <m/>
    <m/>
    <m/>
    <m/>
    <m/>
    <m/>
    <n v="410"/>
    <n v="410"/>
    <n v="410"/>
    <n v="20"/>
    <n v="30"/>
    <n v="30"/>
    <n v="30"/>
    <n v="30"/>
    <n v="30"/>
    <n v="30"/>
    <n v="30"/>
    <n v="30"/>
    <n v="30"/>
    <n v="30"/>
    <n v="30"/>
    <n v="30"/>
    <n v="0"/>
    <n v="0"/>
    <s v="-"/>
    <x v="2"/>
    <s v="LS1PS"/>
    <s v="PGEGE"/>
    <x v="2"/>
    <s v="Wanda Nieters"/>
    <m/>
    <m/>
    <m/>
    <m/>
    <m/>
    <m/>
    <m/>
    <m/>
    <m/>
    <m/>
    <m/>
    <m/>
    <m/>
    <m/>
    <m/>
    <m/>
    <m/>
    <m/>
    <m/>
    <m/>
    <m/>
    <m/>
    <m/>
    <m/>
    <m/>
    <m/>
    <m/>
    <m/>
    <m/>
    <m/>
    <m/>
    <m/>
    <m/>
    <m/>
    <m/>
    <m/>
  </r>
  <r>
    <n v="39"/>
    <x v="1"/>
    <x v="1"/>
    <s v="# 060"/>
    <x v="77"/>
    <s v="Wanda Nieters"/>
    <s v="Siti Keo"/>
    <d v="2021-07-01T00:00:00"/>
    <d v="2022-06-30T00:00:00"/>
    <d v="2021-07-01T00:00:00"/>
    <d v="2021-07-01T00:00:00"/>
    <x v="776"/>
    <x v="1"/>
    <m/>
    <m/>
    <m/>
    <m/>
    <m/>
    <m/>
    <n v="410"/>
    <n v="410"/>
    <n v="410"/>
    <n v="65"/>
    <n v="70"/>
    <n v="70"/>
    <n v="70"/>
    <n v="70"/>
    <n v="70"/>
    <n v="70"/>
    <n v="70"/>
    <n v="40"/>
    <n v="40"/>
    <n v="40"/>
    <n v="40"/>
    <n v="40"/>
    <n v="0"/>
    <n v="0"/>
    <s v="-"/>
    <x v="2"/>
    <s v="LS1PS"/>
    <s v="PGEGE"/>
    <x v="2"/>
    <s v="Wanda Nieters"/>
    <m/>
    <m/>
    <m/>
    <m/>
    <m/>
    <m/>
    <m/>
    <m/>
    <m/>
    <m/>
    <m/>
    <m/>
    <m/>
    <m/>
    <m/>
    <m/>
    <m/>
    <m/>
    <m/>
    <m/>
    <m/>
    <m/>
    <m/>
    <m/>
    <m/>
    <m/>
    <m/>
    <m/>
    <m/>
    <m/>
    <m/>
    <m/>
    <m/>
    <m/>
    <m/>
    <m/>
  </r>
  <r>
    <n v="39"/>
    <x v="1"/>
    <x v="1"/>
    <s v="# 060"/>
    <x v="77"/>
    <s v="Wanda Nieters"/>
    <s v="Siti Keo"/>
    <d v="2021-07-01T00:00:00"/>
    <d v="2022-06-30T00:00:00"/>
    <d v="2021-07-01T00:00:00"/>
    <d v="2021-07-01T00:00:00"/>
    <x v="777"/>
    <x v="1"/>
    <m/>
    <m/>
    <m/>
    <m/>
    <m/>
    <m/>
    <m/>
    <m/>
    <m/>
    <m/>
    <n v="15"/>
    <n v="15"/>
    <n v="16"/>
    <n v="15"/>
    <n v="15"/>
    <n v="15"/>
    <n v="15"/>
    <n v="15"/>
    <n v="15"/>
    <n v="15"/>
    <n v="15"/>
    <n v="15"/>
    <n v="0"/>
    <n v="0"/>
    <s v="-"/>
    <x v="2"/>
    <s v="LS1PS"/>
    <s v="PGEGE"/>
    <x v="2"/>
    <s v="Wanda Nieters"/>
    <m/>
    <m/>
    <m/>
    <m/>
    <m/>
    <m/>
    <m/>
    <m/>
    <m/>
    <m/>
    <m/>
    <m/>
    <m/>
    <m/>
    <m/>
    <m/>
    <m/>
    <m/>
    <m/>
    <m/>
    <m/>
    <m/>
    <m/>
    <m/>
    <m/>
    <m/>
    <m/>
    <m/>
    <m/>
    <m/>
    <m/>
    <m/>
    <m/>
    <m/>
    <m/>
    <m/>
  </r>
  <r>
    <n v="39"/>
    <x v="1"/>
    <x v="1"/>
    <s v="# 060"/>
    <x v="77"/>
    <s v="Wanda Nieters"/>
    <s v="Siti Keo"/>
    <d v="2021-07-01T00:00:00"/>
    <d v="2022-06-30T00:00:00"/>
    <d v="2021-07-01T00:00:00"/>
    <d v="2021-07-01T00:00:00"/>
    <x v="778"/>
    <x v="1"/>
    <m/>
    <m/>
    <m/>
    <m/>
    <m/>
    <m/>
    <m/>
    <m/>
    <m/>
    <m/>
    <n v="40"/>
    <n v="40"/>
    <n v="40"/>
    <n v="40"/>
    <n v="40"/>
    <n v="40"/>
    <n v="40"/>
    <n v="40"/>
    <n v="40"/>
    <n v="40"/>
    <n v="40"/>
    <n v="40"/>
    <n v="0"/>
    <n v="0"/>
    <s v="-"/>
    <x v="2"/>
    <s v="LS1PS"/>
    <s v="PGEGE"/>
    <x v="2"/>
    <s v="Wanda Nieters"/>
    <m/>
    <m/>
    <m/>
    <m/>
    <m/>
    <m/>
    <m/>
    <m/>
    <m/>
    <m/>
    <m/>
    <m/>
    <m/>
    <m/>
    <m/>
    <m/>
    <m/>
    <m/>
    <m/>
    <m/>
    <m/>
    <m/>
    <m/>
    <m/>
    <m/>
    <m/>
    <m/>
    <m/>
    <m/>
    <m/>
    <m/>
    <m/>
    <m/>
    <m/>
    <m/>
    <m/>
  </r>
  <r>
    <n v="39"/>
    <x v="1"/>
    <x v="1"/>
    <s v="# 060"/>
    <x v="77"/>
    <s v="Wanda Nieters"/>
    <s v="Siti Keo"/>
    <d v="2021-07-01T00:00:00"/>
    <d v="2022-06-30T00:00:00"/>
    <d v="2021-07-01T00:00:00"/>
    <d v="2021-07-01T00:00:00"/>
    <x v="779"/>
    <x v="1"/>
    <m/>
    <m/>
    <m/>
    <m/>
    <m/>
    <m/>
    <m/>
    <m/>
    <m/>
    <m/>
    <n v="70"/>
    <n v="70"/>
    <n v="75"/>
    <n v="70"/>
    <n v="70"/>
    <n v="70"/>
    <n v="70"/>
    <n v="70"/>
    <n v="70"/>
    <n v="70"/>
    <n v="70"/>
    <n v="70"/>
    <n v="0"/>
    <n v="0"/>
    <s v="-"/>
    <x v="2"/>
    <s v="LS1PS"/>
    <s v="PGEGE"/>
    <x v="2"/>
    <s v="Wanda Nieters"/>
    <m/>
    <m/>
    <m/>
    <m/>
    <m/>
    <m/>
    <m/>
    <m/>
    <m/>
    <m/>
    <m/>
    <m/>
    <m/>
    <m/>
    <m/>
    <m/>
    <m/>
    <m/>
    <m/>
    <m/>
    <m/>
    <m/>
    <m/>
    <m/>
    <m/>
    <m/>
    <m/>
    <m/>
    <m/>
    <m/>
    <m/>
    <m/>
    <m/>
    <m/>
    <m/>
    <m/>
  </r>
  <r>
    <n v="83"/>
    <x v="5"/>
    <x v="0"/>
    <s v="# 061"/>
    <x v="78"/>
    <s v="David Castellanos"/>
    <s v="Zahra Rezapour"/>
    <m/>
    <m/>
    <m/>
    <m/>
    <x v="0"/>
    <x v="0"/>
    <m/>
    <m/>
    <m/>
    <m/>
    <m/>
    <m/>
    <m/>
    <m/>
    <m/>
    <m/>
    <m/>
    <m/>
    <m/>
    <m/>
    <m/>
    <m/>
    <m/>
    <m/>
    <m/>
    <m/>
    <m/>
    <n v="0"/>
    <m/>
    <m/>
    <m/>
    <x v="0"/>
    <m/>
    <m/>
    <x v="0"/>
    <m/>
    <m/>
    <m/>
    <m/>
    <n v="15"/>
    <n v="1"/>
    <s v="TBD"/>
    <s v="N/A"/>
    <m/>
    <n v="956"/>
    <n v="956"/>
    <n v="1"/>
    <n v="0"/>
    <s v="Low"/>
    <n v="0"/>
    <m/>
    <s v="Increase"/>
    <e v="#REF!"/>
    <s v="Flat"/>
    <s v="0% to 5%"/>
    <s v="Deficit"/>
    <s v="SSL, through the campus' last F&amp;A rate negotiation was able to establish SSFs for its technical facilities, thereby allowing the recovery of traditionally indirect costs through a direct cost mechanisms.  Thus SSL's SSFs have rates that are composed of both the direct costs and an allocated share of indirect costs in its rate Structure (to be documented in the campus' DS2). No services have been rendered because SSL is not in build mode. SSL has a 10 year business cycle where 3-5 years are data collection, so no technical facilities are being used to fabricate and test major pieces of research equipment. We expect to be in heavy build mode in about one year. Until then costs will accumulate, to be repaid through a combination of subsidy and recharges."/>
    <s v="no change"/>
    <s v="no change"/>
    <n v="-23"/>
    <n v="-650"/>
    <n v="28.260869565217391"/>
    <m/>
    <s v="Zahra Rezapour / Brenda Naputi"/>
    <s v="5/04 - 1:00 - 2:00 pm"/>
    <s v="Should see recharge next year. Occurs after build period. SSL changing buisiness model"/>
    <m/>
    <s v="No"/>
    <m/>
    <m/>
    <m/>
    <m/>
  </r>
  <r>
    <n v="83"/>
    <x v="5"/>
    <x v="1"/>
    <s v="# 061"/>
    <x v="78"/>
    <s v="David Castellanos"/>
    <s v="Zahra Rezapour"/>
    <d v="2021-07-01T00:00:00"/>
    <d v="2022-06-30T00:00:00"/>
    <d v="2021-07-01T00:00:00"/>
    <d v="2021-07-01T00:00:00"/>
    <x v="780"/>
    <x v="93"/>
    <m/>
    <m/>
    <m/>
    <m/>
    <m/>
    <m/>
    <m/>
    <m/>
    <m/>
    <n v="387"/>
    <n v="396"/>
    <n v="405"/>
    <n v="417.15000000000003"/>
    <n v="396"/>
    <n v="285"/>
    <n v="267"/>
    <n v="273"/>
    <n v="285"/>
    <n v="296"/>
    <n v="311"/>
    <n v="327"/>
    <n v="296"/>
    <n v="3.8596491228070073E-2"/>
    <n v="11"/>
    <s v="-"/>
    <x v="1"/>
    <s v="VCRAC"/>
    <s v="JBSSL"/>
    <x v="6"/>
    <s v="David Castellanos"/>
    <m/>
    <m/>
    <m/>
    <m/>
    <m/>
    <m/>
    <m/>
    <m/>
    <m/>
    <m/>
    <m/>
    <m/>
    <m/>
    <m/>
    <m/>
    <m/>
    <m/>
    <m/>
    <m/>
    <m/>
    <m/>
    <m/>
    <m/>
    <m/>
    <m/>
    <m/>
    <m/>
    <m/>
    <m/>
    <m/>
    <m/>
    <m/>
    <m/>
    <m/>
    <m/>
    <m/>
  </r>
  <r>
    <n v="83"/>
    <x v="5"/>
    <x v="1"/>
    <s v="# 061"/>
    <x v="78"/>
    <s v="David Castellanos"/>
    <s v="Zahra Rezapour"/>
    <d v="2021-07-01T00:00:00"/>
    <d v="2022-06-30T00:00:00"/>
    <d v="2021-07-01T00:00:00"/>
    <d v="2021-07-01T00:00:00"/>
    <x v="781"/>
    <x v="93"/>
    <m/>
    <m/>
    <m/>
    <m/>
    <m/>
    <m/>
    <m/>
    <m/>
    <m/>
    <n v="237"/>
    <n v="241"/>
    <n v="246"/>
    <n v="253.38"/>
    <n v="241"/>
    <n v="244"/>
    <n v="221"/>
    <n v="224"/>
    <n v="244"/>
    <n v="243"/>
    <n v="256"/>
    <n v="269"/>
    <n v="243"/>
    <n v="-4.098360655737654E-3"/>
    <n v="-1"/>
    <s v="-"/>
    <x v="3"/>
    <s v="VCRAC"/>
    <s v="JBSSL"/>
    <x v="6"/>
    <s v="David Castellanos"/>
    <m/>
    <m/>
    <m/>
    <m/>
    <m/>
    <m/>
    <m/>
    <m/>
    <m/>
    <m/>
    <m/>
    <m/>
    <m/>
    <m/>
    <m/>
    <m/>
    <m/>
    <m/>
    <m/>
    <m/>
    <m/>
    <m/>
    <m/>
    <m/>
    <m/>
    <m/>
    <m/>
    <m/>
    <m/>
    <m/>
    <m/>
    <m/>
    <m/>
    <m/>
    <m/>
    <m/>
  </r>
  <r>
    <n v="83"/>
    <x v="5"/>
    <x v="1"/>
    <s v="# 061"/>
    <x v="78"/>
    <s v="David Castellanos"/>
    <s v="Zahra Rezapour"/>
    <d v="2021-07-01T00:00:00"/>
    <d v="2022-06-30T00:00:00"/>
    <d v="2021-07-01T00:00:00"/>
    <d v="2021-07-01T00:00:00"/>
    <x v="782"/>
    <x v="93"/>
    <m/>
    <m/>
    <m/>
    <m/>
    <m/>
    <m/>
    <m/>
    <m/>
    <m/>
    <n v="4118"/>
    <n v="4191"/>
    <n v="4267"/>
    <n v="4395.01"/>
    <n v="4191"/>
    <n v="3724"/>
    <n v="3916"/>
    <n v="3966"/>
    <n v="3724"/>
    <n v="3908"/>
    <n v="4104"/>
    <n v="4310"/>
    <n v="3908"/>
    <n v="4.9409237379162141E-2"/>
    <n v="184"/>
    <s v="-"/>
    <x v="1"/>
    <s v="VCRAC"/>
    <s v="JBSSL"/>
    <x v="6"/>
    <s v="David Castellanos"/>
    <m/>
    <m/>
    <m/>
    <m/>
    <m/>
    <m/>
    <m/>
    <m/>
    <m/>
    <m/>
    <m/>
    <m/>
    <m/>
    <m/>
    <m/>
    <m/>
    <m/>
    <m/>
    <m/>
    <m/>
    <m/>
    <m/>
    <m/>
    <m/>
    <m/>
    <m/>
    <m/>
    <m/>
    <m/>
    <m/>
    <m/>
    <m/>
    <m/>
    <m/>
    <m/>
    <m/>
  </r>
  <r>
    <n v="83"/>
    <x v="5"/>
    <x v="1"/>
    <s v="# 061"/>
    <x v="78"/>
    <s v="David Castellanos"/>
    <s v="Zahra Rezapour"/>
    <d v="2021-07-01T00:00:00"/>
    <d v="2022-06-30T00:00:00"/>
    <d v="2021-07-01T00:00:00"/>
    <d v="2021-07-01T00:00:00"/>
    <x v="783"/>
    <x v="93"/>
    <m/>
    <m/>
    <m/>
    <m/>
    <m/>
    <m/>
    <m/>
    <m/>
    <m/>
    <n v="1753"/>
    <n v="1790"/>
    <n v="1828"/>
    <n v="1882.8400000000001"/>
    <n v="1790"/>
    <n v="1467"/>
    <n v="1545"/>
    <n v="1571"/>
    <n v="1467"/>
    <n v="1539"/>
    <n v="1616"/>
    <n v="1697"/>
    <n v="1539"/>
    <n v="4.9079754601226933E-2"/>
    <n v="72"/>
    <s v="-"/>
    <x v="1"/>
    <s v="VCRAC"/>
    <s v="JBSSL"/>
    <x v="6"/>
    <s v="David Castellanos"/>
    <m/>
    <m/>
    <m/>
    <m/>
    <m/>
    <m/>
    <m/>
    <m/>
    <m/>
    <m/>
    <m/>
    <m/>
    <m/>
    <m/>
    <m/>
    <m/>
    <m/>
    <m/>
    <m/>
    <m/>
    <m/>
    <m/>
    <m/>
    <m/>
    <m/>
    <m/>
    <m/>
    <m/>
    <m/>
    <m/>
    <m/>
    <m/>
    <m/>
    <m/>
    <m/>
    <m/>
  </r>
  <r>
    <n v="83"/>
    <x v="5"/>
    <x v="1"/>
    <s v="# 061"/>
    <x v="78"/>
    <s v="David Castellanos"/>
    <s v="Zahra Rezapour"/>
    <d v="2021-07-01T00:00:00"/>
    <d v="2022-06-30T00:00:00"/>
    <d v="2021-07-01T00:00:00"/>
    <d v="2021-07-01T00:00:00"/>
    <x v="784"/>
    <x v="93"/>
    <m/>
    <m/>
    <m/>
    <m/>
    <m/>
    <m/>
    <m/>
    <m/>
    <m/>
    <n v="1809"/>
    <n v="1846"/>
    <n v="1884"/>
    <n v="1940.52"/>
    <n v="1846"/>
    <n v="1542"/>
    <n v="1620"/>
    <n v="1646"/>
    <n v="1542"/>
    <n v="1620"/>
    <n v="1701"/>
    <n v="1787"/>
    <n v="1620"/>
    <n v="5.058365758754868E-2"/>
    <n v="78"/>
    <s v="-"/>
    <x v="6"/>
    <s v="VCRAC"/>
    <s v="JBSSL"/>
    <x v="6"/>
    <s v="David Castellanos"/>
    <m/>
    <m/>
    <m/>
    <m/>
    <m/>
    <m/>
    <m/>
    <m/>
    <m/>
    <m/>
    <m/>
    <m/>
    <m/>
    <m/>
    <m/>
    <m/>
    <m/>
    <m/>
    <m/>
    <m/>
    <m/>
    <m/>
    <m/>
    <m/>
    <m/>
    <m/>
    <m/>
    <m/>
    <m/>
    <m/>
    <m/>
    <m/>
    <m/>
    <m/>
    <m/>
    <m/>
  </r>
  <r>
    <n v="83"/>
    <x v="5"/>
    <x v="1"/>
    <s v="# 061"/>
    <x v="78"/>
    <s v="David Castellanos"/>
    <s v="Zahra Rezapour"/>
    <d v="2021-07-01T00:00:00"/>
    <d v="2022-06-30T00:00:00"/>
    <d v="2021-07-01T00:00:00"/>
    <d v="2021-07-01T00:00:00"/>
    <x v="785"/>
    <x v="93"/>
    <m/>
    <m/>
    <m/>
    <m/>
    <m/>
    <m/>
    <m/>
    <m/>
    <m/>
    <n v="324"/>
    <n v="328"/>
    <n v="333"/>
    <n v="342.99"/>
    <n v="328"/>
    <n v="361"/>
    <n v="338"/>
    <n v="341"/>
    <n v="361"/>
    <n v="360"/>
    <n v="379"/>
    <n v="398"/>
    <n v="360"/>
    <n v="-2.7700831024930483E-3"/>
    <n v="-1"/>
    <s v="-"/>
    <x v="3"/>
    <s v="VCRAC"/>
    <s v="JBSSL"/>
    <x v="6"/>
    <s v="David Castellanos"/>
    <m/>
    <m/>
    <m/>
    <m/>
    <m/>
    <m/>
    <m/>
    <m/>
    <m/>
    <m/>
    <m/>
    <m/>
    <m/>
    <m/>
    <m/>
    <m/>
    <m/>
    <m/>
    <m/>
    <m/>
    <m/>
    <m/>
    <m/>
    <m/>
    <m/>
    <m/>
    <m/>
    <m/>
    <m/>
    <m/>
    <m/>
    <m/>
    <m/>
    <m/>
    <m/>
    <m/>
  </r>
  <r>
    <n v="83"/>
    <x v="5"/>
    <x v="1"/>
    <s v="# 061"/>
    <x v="78"/>
    <s v="David Castellanos"/>
    <s v="Zahra Rezapour"/>
    <d v="2021-07-01T00:00:00"/>
    <d v="2022-06-30T00:00:00"/>
    <d v="2021-07-01T00:00:00"/>
    <d v="2021-07-01T00:00:00"/>
    <x v="786"/>
    <x v="93"/>
    <m/>
    <m/>
    <m/>
    <m/>
    <m/>
    <m/>
    <m/>
    <m/>
    <m/>
    <n v="466"/>
    <n v="475"/>
    <n v="485"/>
    <n v="499.55"/>
    <n v="475"/>
    <n v="431"/>
    <n v="424"/>
    <n v="430"/>
    <n v="431"/>
    <n v="442"/>
    <n v="464"/>
    <n v="488"/>
    <n v="442"/>
    <n v="2.5522041763341052E-2"/>
    <n v="11"/>
    <s v="-"/>
    <x v="1"/>
    <s v="VCRAC"/>
    <s v="JBSSL"/>
    <x v="6"/>
    <s v="David Castellanos"/>
    <m/>
    <m/>
    <m/>
    <m/>
    <m/>
    <m/>
    <m/>
    <m/>
    <m/>
    <m/>
    <m/>
    <m/>
    <m/>
    <m/>
    <m/>
    <m/>
    <m/>
    <m/>
    <m/>
    <m/>
    <m/>
    <m/>
    <m/>
    <m/>
    <m/>
    <m/>
    <m/>
    <m/>
    <m/>
    <m/>
    <m/>
    <m/>
    <m/>
    <m/>
    <m/>
    <m/>
  </r>
  <r>
    <n v="83"/>
    <x v="5"/>
    <x v="1"/>
    <s v="# 061"/>
    <x v="78"/>
    <s v="David Castellanos"/>
    <s v="Zahra Rezapour"/>
    <d v="2021-07-01T00:00:00"/>
    <d v="2022-06-30T00:00:00"/>
    <d v="2021-07-01T00:00:00"/>
    <d v="2021-07-01T00:00:00"/>
    <x v="787"/>
    <x v="52"/>
    <m/>
    <m/>
    <m/>
    <m/>
    <m/>
    <m/>
    <m/>
    <m/>
    <m/>
    <n v="10156"/>
    <n v="10339"/>
    <n v="10529"/>
    <n v="10844.87"/>
    <n v="10339"/>
    <n v="9068"/>
    <n v="9602"/>
    <n v="9729"/>
    <n v="9068"/>
    <n v="9519"/>
    <n v="9996"/>
    <n v="10496"/>
    <n v="9519"/>
    <n v="4.9735333039258922E-2"/>
    <n v="451"/>
    <s v="-"/>
    <x v="1"/>
    <s v="VCRAC"/>
    <s v="JBSSL"/>
    <x v="6"/>
    <s v="David Castellanos"/>
    <m/>
    <m/>
    <m/>
    <m/>
    <m/>
    <m/>
    <m/>
    <m/>
    <m/>
    <m/>
    <m/>
    <m/>
    <m/>
    <m/>
    <m/>
    <m/>
    <m/>
    <m/>
    <m/>
    <m/>
    <m/>
    <m/>
    <m/>
    <m/>
    <m/>
    <m/>
    <m/>
    <m/>
    <m/>
    <m/>
    <m/>
    <m/>
    <m/>
    <m/>
    <m/>
    <m/>
  </r>
  <r>
    <n v="83"/>
    <x v="5"/>
    <x v="1"/>
    <s v="# 061"/>
    <x v="78"/>
    <s v="David Castellanos"/>
    <s v="Zahra Rezapour"/>
    <d v="2021-07-01T00:00:00"/>
    <d v="2022-06-30T00:00:00"/>
    <d v="2021-07-01T00:00:00"/>
    <d v="2021-07-01T00:00:00"/>
    <x v="788"/>
    <x v="52"/>
    <m/>
    <m/>
    <m/>
    <m/>
    <m/>
    <m/>
    <m/>
    <m/>
    <m/>
    <n v="10433"/>
    <n v="10617"/>
    <n v="10807"/>
    <n v="11131.210000000001"/>
    <n v="10617"/>
    <n v="9443"/>
    <n v="9977"/>
    <n v="10104"/>
    <n v="9443"/>
    <n v="9913"/>
    <n v="10410"/>
    <n v="10931"/>
    <n v="9913"/>
    <n v="4.9772318119241765E-2"/>
    <n v="470"/>
    <s v="-"/>
    <x v="1"/>
    <s v="VCRAC"/>
    <s v="JBSSL"/>
    <x v="6"/>
    <s v="David Castellanos"/>
    <m/>
    <m/>
    <m/>
    <m/>
    <m/>
    <m/>
    <m/>
    <m/>
    <m/>
    <m/>
    <m/>
    <m/>
    <m/>
    <m/>
    <m/>
    <m/>
    <m/>
    <m/>
    <m/>
    <m/>
    <m/>
    <m/>
    <m/>
    <m/>
    <m/>
    <m/>
    <m/>
    <m/>
    <m/>
    <m/>
    <m/>
    <m/>
    <m/>
    <m/>
    <m/>
    <m/>
  </r>
  <r>
    <n v="83"/>
    <x v="5"/>
    <x v="1"/>
    <s v="# 061"/>
    <x v="78"/>
    <s v="David Castellanos"/>
    <s v="Zahra Rezapour"/>
    <d v="2021-07-01T00:00:00"/>
    <d v="2022-06-30T00:00:00"/>
    <d v="2021-07-01T00:00:00"/>
    <d v="2021-07-01T00:00:00"/>
    <x v="789"/>
    <x v="52"/>
    <m/>
    <m/>
    <m/>
    <m/>
    <m/>
    <m/>
    <m/>
    <m/>
    <m/>
    <n v="25189"/>
    <n v="25741"/>
    <n v="26309"/>
    <n v="27098.27"/>
    <n v="25741"/>
    <n v="20005"/>
    <n v="21680"/>
    <n v="16341"/>
    <n v="20005"/>
    <n v="21006"/>
    <n v="22057"/>
    <n v="23160"/>
    <n v="21006"/>
    <n v="5.0037490627343084E-2"/>
    <n v="1001"/>
    <s v="-"/>
    <x v="6"/>
    <s v="VCRAC"/>
    <s v="JBSSL"/>
    <x v="6"/>
    <s v="David Castellanos"/>
    <m/>
    <m/>
    <m/>
    <m/>
    <m/>
    <m/>
    <m/>
    <m/>
    <m/>
    <m/>
    <m/>
    <m/>
    <m/>
    <m/>
    <m/>
    <m/>
    <m/>
    <m/>
    <m/>
    <m/>
    <m/>
    <m/>
    <m/>
    <m/>
    <m/>
    <m/>
    <m/>
    <m/>
    <m/>
    <m/>
    <m/>
    <m/>
    <m/>
    <m/>
    <m/>
    <m/>
  </r>
  <r>
    <n v="83"/>
    <x v="5"/>
    <x v="1"/>
    <s v="# 061"/>
    <x v="78"/>
    <s v="David Castellanos"/>
    <s v="Zahra Rezapour"/>
    <d v="2021-07-01T00:00:00"/>
    <d v="2022-06-30T00:00:00"/>
    <d v="2021-07-01T00:00:00"/>
    <d v="2021-07-01T00:00:00"/>
    <x v="790"/>
    <x v="93"/>
    <m/>
    <m/>
    <m/>
    <m/>
    <m/>
    <m/>
    <m/>
    <m/>
    <m/>
    <n v="1614"/>
    <n v="1651"/>
    <n v="1689"/>
    <n v="1739.67"/>
    <n v="1651"/>
    <n v="145"/>
    <n v="121"/>
    <n v="123"/>
    <n v="145"/>
    <n v="152"/>
    <n v="161"/>
    <n v="170"/>
    <n v="152"/>
    <n v="4.8275862068965614E-2"/>
    <n v="7"/>
    <s v="-"/>
    <x v="1"/>
    <s v="VCRAC"/>
    <s v="JBSSL"/>
    <x v="6"/>
    <s v="David Castellanos"/>
    <m/>
    <m/>
    <m/>
    <m/>
    <m/>
    <m/>
    <m/>
    <m/>
    <m/>
    <m/>
    <m/>
    <m/>
    <m/>
    <m/>
    <m/>
    <m/>
    <m/>
    <m/>
    <m/>
    <m/>
    <m/>
    <m/>
    <m/>
    <m/>
    <m/>
    <m/>
    <m/>
    <m/>
    <m/>
    <m/>
    <m/>
    <m/>
    <m/>
    <m/>
    <m/>
    <m/>
  </r>
  <r>
    <n v="83"/>
    <x v="5"/>
    <x v="1"/>
    <s v="# 061"/>
    <x v="78"/>
    <s v="David Castellanos"/>
    <s v="Zahra Rezapour"/>
    <d v="2021-07-01T00:00:00"/>
    <d v="2022-06-30T00:00:00"/>
    <d v="2021-07-01T00:00:00"/>
    <d v="2021-07-01T00:00:00"/>
    <x v="791"/>
    <x v="93"/>
    <m/>
    <m/>
    <m/>
    <m/>
    <m/>
    <m/>
    <m/>
    <m/>
    <m/>
    <n v="1614"/>
    <n v="1651"/>
    <n v="1689"/>
    <n v="1739.67"/>
    <n v="1651"/>
    <n v="145"/>
    <n v="121"/>
    <n v="123"/>
    <n v="145"/>
    <n v="146"/>
    <n v="146"/>
    <n v="146"/>
    <n v="146"/>
    <n v="6.8965517241379448E-3"/>
    <n v="1"/>
    <s v="-"/>
    <x v="1"/>
    <s v="VCRAC"/>
    <s v="JBSSL"/>
    <x v="6"/>
    <s v="David Castellanos"/>
    <m/>
    <m/>
    <m/>
    <m/>
    <m/>
    <m/>
    <m/>
    <m/>
    <m/>
    <m/>
    <m/>
    <m/>
    <m/>
    <m/>
    <m/>
    <m/>
    <m/>
    <m/>
    <m/>
    <m/>
    <m/>
    <m/>
    <m/>
    <m/>
    <m/>
    <m/>
    <m/>
    <m/>
    <m/>
    <m/>
    <m/>
    <m/>
    <m/>
    <m/>
    <m/>
    <m/>
  </r>
  <r>
    <n v="83"/>
    <x v="5"/>
    <x v="1"/>
    <s v="# 061"/>
    <x v="78"/>
    <s v="David Castellanos"/>
    <s v="Zahra Rezapour"/>
    <d v="2021-07-01T00:00:00"/>
    <d v="2022-06-30T00:00:00"/>
    <d v="2021-07-01T00:00:00"/>
    <d v="2021-07-01T00:00:00"/>
    <x v="792"/>
    <x v="93"/>
    <m/>
    <m/>
    <m/>
    <m/>
    <m/>
    <m/>
    <m/>
    <m/>
    <m/>
    <n v="988"/>
    <n v="1006"/>
    <n v="1025"/>
    <n v="1055.75"/>
    <n v="1006"/>
    <n v="902"/>
    <n v="910"/>
    <n v="910"/>
    <n v="902"/>
    <n v="948"/>
    <n v="995"/>
    <n v="1045"/>
    <n v="948"/>
    <n v="5.0997782705099803E-2"/>
    <n v="46"/>
    <s v="-"/>
    <x v="6"/>
    <s v="VCRAC"/>
    <s v="JBSSL"/>
    <x v="6"/>
    <s v="David Castellanos"/>
    <m/>
    <m/>
    <m/>
    <m/>
    <m/>
    <m/>
    <m/>
    <m/>
    <m/>
    <m/>
    <m/>
    <m/>
    <m/>
    <m/>
    <m/>
    <m/>
    <m/>
    <m/>
    <m/>
    <m/>
    <m/>
    <m/>
    <m/>
    <m/>
    <m/>
    <m/>
    <m/>
    <m/>
    <m/>
    <m/>
    <m/>
    <m/>
    <m/>
    <m/>
    <m/>
    <m/>
  </r>
  <r>
    <n v="83"/>
    <x v="5"/>
    <x v="1"/>
    <s v="# 061"/>
    <x v="78"/>
    <s v="David Castellanos"/>
    <s v="Zahra Rezapour"/>
    <d v="2021-07-01T00:00:00"/>
    <d v="2022-06-30T00:00:00"/>
    <d v="2021-07-01T00:00:00"/>
    <d v="2021-07-01T00:00:00"/>
    <x v="793"/>
    <x v="93"/>
    <m/>
    <m/>
    <m/>
    <m/>
    <m/>
    <m/>
    <m/>
    <m/>
    <m/>
    <n v="711"/>
    <n v="730"/>
    <n v="749"/>
    <n v="771.47"/>
    <n v="730"/>
    <n v="529"/>
    <n v="537"/>
    <n v="537"/>
    <n v="529"/>
    <n v="555"/>
    <n v="583"/>
    <n v="613"/>
    <n v="555"/>
    <n v="4.914933837429114E-2"/>
    <n v="26"/>
    <s v="-"/>
    <x v="1"/>
    <s v="VCRAC"/>
    <s v="JBSSL"/>
    <x v="6"/>
    <s v="David Castellanos"/>
    <m/>
    <m/>
    <m/>
    <m/>
    <m/>
    <m/>
    <m/>
    <m/>
    <m/>
    <m/>
    <m/>
    <m/>
    <m/>
    <m/>
    <m/>
    <m/>
    <m/>
    <m/>
    <m/>
    <m/>
    <m/>
    <m/>
    <m/>
    <m/>
    <m/>
    <m/>
    <m/>
    <m/>
    <m/>
    <m/>
    <m/>
    <m/>
    <m/>
    <m/>
    <m/>
    <m/>
  </r>
  <r>
    <n v="83"/>
    <x v="5"/>
    <x v="1"/>
    <s v="# 061"/>
    <x v="78"/>
    <s v="David Castellanos"/>
    <s v="Zahra Rezapour"/>
    <d v="2021-07-01T00:00:00"/>
    <d v="2022-06-30T00:00:00"/>
    <d v="2021-07-01T00:00:00"/>
    <d v="2021-07-01T00:00:00"/>
    <x v="794"/>
    <x v="93"/>
    <m/>
    <m/>
    <m/>
    <m/>
    <m/>
    <s v="N/A"/>
    <m/>
    <m/>
    <m/>
    <s v="N/A"/>
    <m/>
    <m/>
    <m/>
    <n v="0"/>
    <n v="9443"/>
    <n v="9977"/>
    <n v="10104"/>
    <n v="9443"/>
    <n v="9920"/>
    <n v="10417"/>
    <n v="10938"/>
    <n v="9920"/>
    <n v="5.051360796357085E-2"/>
    <n v="477"/>
    <s v="New"/>
    <x v="4"/>
    <s v="VCRAC"/>
    <s v="JBSSL"/>
    <x v="6"/>
    <s v="David Castellanos"/>
    <m/>
    <m/>
    <m/>
    <m/>
    <m/>
    <m/>
    <m/>
    <m/>
    <m/>
    <m/>
    <m/>
    <m/>
    <m/>
    <m/>
    <m/>
    <m/>
    <m/>
    <m/>
    <m/>
    <m/>
    <m/>
    <m/>
    <m/>
    <m/>
    <m/>
    <m/>
    <m/>
    <m/>
    <m/>
    <m/>
    <m/>
    <m/>
    <m/>
    <m/>
    <m/>
    <m/>
  </r>
  <r>
    <n v="79"/>
    <x v="5"/>
    <x v="0"/>
    <s v="# 062"/>
    <x v="79"/>
    <s v="David Castellanos"/>
    <s v="Christine Owen"/>
    <m/>
    <m/>
    <m/>
    <m/>
    <x v="0"/>
    <x v="0"/>
    <m/>
    <m/>
    <m/>
    <m/>
    <m/>
    <m/>
    <m/>
    <m/>
    <m/>
    <m/>
    <m/>
    <m/>
    <m/>
    <m/>
    <m/>
    <m/>
    <m/>
    <m/>
    <m/>
    <m/>
    <m/>
    <n v="0"/>
    <m/>
    <m/>
    <m/>
    <x v="0"/>
    <m/>
    <m/>
    <x v="0"/>
    <m/>
    <m/>
    <m/>
    <m/>
    <n v="3"/>
    <n v="0.59"/>
    <n v="10"/>
    <s v="N/A"/>
    <m/>
    <n v="1009"/>
    <n v="1009"/>
    <n v="0.5"/>
    <n v="0"/>
    <s v="Low"/>
    <n v="0"/>
    <m/>
    <s v="Increase"/>
    <e v="#REF!"/>
    <s v="n/a"/>
    <s v="25%"/>
    <s v="Balanced"/>
    <m/>
    <s v="decrease"/>
    <s v="no change"/>
    <n v="-84"/>
    <n v="0"/>
    <s v="N/A"/>
    <m/>
    <s v="Christine Owen"/>
    <s v="5/10 - 3:00 - 3:30 pm"/>
    <s v="Rates are increasing due to increased staffing and service contract costs."/>
    <m/>
    <s v="No"/>
    <m/>
    <m/>
    <m/>
    <m/>
  </r>
  <r>
    <n v="79"/>
    <x v="5"/>
    <x v="1"/>
    <s v="# 062"/>
    <x v="79"/>
    <s v="David Castellanos"/>
    <s v="Christine Owen"/>
    <d v="2021-07-01T00:00:00"/>
    <d v="2022-06-30T00:00:00"/>
    <d v="2021-07-01T00:00:00"/>
    <d v="2021-07-01T00:00:00"/>
    <x v="795"/>
    <x v="14"/>
    <m/>
    <m/>
    <m/>
    <m/>
    <m/>
    <m/>
    <m/>
    <m/>
    <m/>
    <n v="1309"/>
    <n v="1348"/>
    <n v="1388"/>
    <n v="1430"/>
    <n v="1348"/>
    <n v="1505"/>
    <n v="1550"/>
    <n v="1597"/>
    <n v="1505"/>
    <n v="1869"/>
    <n v="1925"/>
    <n v="1983"/>
    <n v="1869"/>
    <n v="0.24186046511627901"/>
    <n v="364"/>
    <s v="-"/>
    <x v="7"/>
    <s v="VCRAC"/>
    <s v="IQBBB"/>
    <x v="6"/>
    <s v="David Castellanos"/>
    <m/>
    <m/>
    <m/>
    <m/>
    <m/>
    <m/>
    <m/>
    <m/>
    <m/>
    <m/>
    <m/>
    <m/>
    <m/>
    <m/>
    <m/>
    <m/>
    <m/>
    <m/>
    <m/>
    <m/>
    <m/>
    <m/>
    <m/>
    <m/>
    <m/>
    <m/>
    <m/>
    <m/>
    <m/>
    <m/>
    <m/>
    <m/>
    <m/>
    <m/>
    <m/>
    <m/>
  </r>
  <r>
    <n v="79"/>
    <x v="5"/>
    <x v="1"/>
    <s v="# 062"/>
    <x v="79"/>
    <s v="David Castellanos"/>
    <s v="Christine Owen"/>
    <d v="2021-07-01T00:00:00"/>
    <d v="2022-06-30T00:00:00"/>
    <d v="2021-07-01T00:00:00"/>
    <d v="2021-07-01T00:00:00"/>
    <x v="796"/>
    <x v="14"/>
    <m/>
    <m/>
    <m/>
    <m/>
    <m/>
    <m/>
    <m/>
    <m/>
    <m/>
    <n v="1048"/>
    <n v="1079"/>
    <n v="1111"/>
    <n v="1144"/>
    <n v="1079"/>
    <n v="1153"/>
    <n v="1188"/>
    <n v="1224"/>
    <n v="1153"/>
    <n v="1438"/>
    <n v="1481"/>
    <n v="1525"/>
    <n v="1438"/>
    <n v="0.24718126626192549"/>
    <n v="285"/>
    <s v="-"/>
    <x v="7"/>
    <s v="VCRAC"/>
    <s v="IQBBB"/>
    <x v="6"/>
    <s v="David Castellanos"/>
    <m/>
    <m/>
    <m/>
    <m/>
    <m/>
    <m/>
    <m/>
    <m/>
    <m/>
    <m/>
    <m/>
    <m/>
    <m/>
    <m/>
    <m/>
    <m/>
    <m/>
    <m/>
    <m/>
    <m/>
    <m/>
    <m/>
    <m/>
    <m/>
    <m/>
    <m/>
    <m/>
    <m/>
    <m/>
    <m/>
    <m/>
    <m/>
    <m/>
    <m/>
    <m/>
    <m/>
  </r>
  <r>
    <n v="79"/>
    <x v="5"/>
    <x v="1"/>
    <s v="# 062"/>
    <x v="79"/>
    <s v="David Castellanos"/>
    <s v="Christine Owen"/>
    <d v="2021-07-01T00:00:00"/>
    <d v="2022-06-30T00:00:00"/>
    <d v="2021-07-01T00:00:00"/>
    <d v="2021-07-01T00:00:00"/>
    <x v="797"/>
    <x v="14"/>
    <m/>
    <m/>
    <m/>
    <m/>
    <m/>
    <n v="0"/>
    <m/>
    <m/>
    <m/>
    <n v="0"/>
    <m/>
    <m/>
    <m/>
    <n v="0"/>
    <n v="1048"/>
    <n v="1079"/>
    <n v="1111"/>
    <n v="1048"/>
    <n v="1306"/>
    <n v="1345"/>
    <n v="1385"/>
    <n v="1306"/>
    <n v="0.24618320610687028"/>
    <n v="258"/>
    <s v="New"/>
    <x v="4"/>
    <s v="VCRAC"/>
    <s v="IQBBB"/>
    <x v="6"/>
    <s v="David Castellanos"/>
    <m/>
    <m/>
    <m/>
    <m/>
    <m/>
    <m/>
    <m/>
    <m/>
    <m/>
    <m/>
    <m/>
    <m/>
    <m/>
    <m/>
    <m/>
    <m/>
    <m/>
    <m/>
    <m/>
    <m/>
    <m/>
    <m/>
    <m/>
    <m/>
    <m/>
    <m/>
    <m/>
    <m/>
    <m/>
    <m/>
    <m/>
    <m/>
    <m/>
    <m/>
    <m/>
    <m/>
  </r>
  <r>
    <n v="83"/>
    <x v="5"/>
    <x v="0"/>
    <s v="# 063"/>
    <x v="80"/>
    <s v="David Castellanos"/>
    <s v="Zahra Rezapour"/>
    <m/>
    <m/>
    <m/>
    <m/>
    <x v="0"/>
    <x v="0"/>
    <m/>
    <m/>
    <m/>
    <m/>
    <m/>
    <m/>
    <m/>
    <m/>
    <m/>
    <m/>
    <m/>
    <m/>
    <m/>
    <m/>
    <m/>
    <m/>
    <m/>
    <m/>
    <m/>
    <m/>
    <m/>
    <n v="0"/>
    <m/>
    <m/>
    <m/>
    <x v="0"/>
    <m/>
    <m/>
    <x v="0"/>
    <m/>
    <m/>
    <s v="Gael and UCRP interest subsidized but not listed as such."/>
    <m/>
    <n v="1"/>
    <n v="0.5"/>
    <n v="252"/>
    <s v="Off-campus IRC"/>
    <m/>
    <n v="544"/>
    <n v="544"/>
    <n v="1"/>
    <n v="0"/>
    <s v="Low"/>
    <n v="0"/>
    <s v="Yes but not listed as such"/>
    <s v="Increase"/>
    <e v="#REF!"/>
    <s v="Flat"/>
    <s v="0%"/>
    <s v="Deficit"/>
    <s v="The SSL Engineering recharge center covers engineering shared costs such as small tool, training, sofware, saftey supplies. engineering management and oversight costs as well as exceptional downtime where engineers develop skills and technologies that enhance skills  by assessing as a % of salary an engineering fee to cover the costs.  Originally projected as a line of business that would take nearly 5 years to come into balance, it is expected that in FY20, the recharge center woudl break even.  Break even is expected to be achieved because of the successful &quot;work for hire&quot; related activity which has covered previosu FY deficits (along with a VCR subsidy) and because SSL scientist have been successful in their pursuit of sponsored agreeements.  Hence, it is projected that in FY21 a continues recharge for cover operating expeses at 10% of salaries is justified.  SSl will request a quinge fund number fo rthe work for hire busienss in FY21 which will be separated from the recharge enterprise.  If in FY21, expectations are not met and the recharge enterprise requires a susbisy, reosurces will be sought from SSL operating budget or the work for hire buiness."/>
    <s v="no change"/>
    <s v="no change"/>
    <n v="-111"/>
    <n v="-180"/>
    <n v="1.6216216216216217"/>
    <m/>
    <s v="Zahra Rezapour / Brenda Naputi"/>
    <s v="5/04 - 1:00 - 2:00 pm"/>
    <s v="Ramping up with more outside customers and are covering expenses and reducing deficit.  "/>
    <s v="Paula wants to split outside cust activity from recharge fund in FY21."/>
    <s v="Yes"/>
    <m/>
    <m/>
    <m/>
    <m/>
  </r>
  <r>
    <n v="83"/>
    <x v="5"/>
    <x v="1"/>
    <s v="# 063"/>
    <x v="80"/>
    <s v="David Castellanos"/>
    <s v="Zahra Rezapour"/>
    <d v="2021-07-01T00:00:00"/>
    <d v="2022-06-30T00:00:00"/>
    <d v="2021-07-01T00:00:00"/>
    <d v="2021-07-01T00:00:00"/>
    <x v="798"/>
    <x v="3"/>
    <m/>
    <m/>
    <m/>
    <m/>
    <m/>
    <m/>
    <m/>
    <m/>
    <m/>
    <n v="4"/>
    <n v="0.1"/>
    <n v="0.1"/>
    <n v="0.1"/>
    <n v="10"/>
    <n v="10"/>
    <n v="10"/>
    <n v="10"/>
    <n v="10"/>
    <n v="10"/>
    <n v="10"/>
    <n v="10"/>
    <n v="10"/>
    <n v="0"/>
    <n v="0"/>
    <s v="-"/>
    <x v="2"/>
    <s v="VCRAC"/>
    <s v="JBSSL"/>
    <x v="6"/>
    <s v="David Castellanos"/>
    <m/>
    <m/>
    <m/>
    <m/>
    <m/>
    <m/>
    <m/>
    <m/>
    <m/>
    <m/>
    <m/>
    <m/>
    <m/>
    <m/>
    <m/>
    <m/>
    <m/>
    <m/>
    <m/>
    <m/>
    <m/>
    <m/>
    <m/>
    <m/>
    <m/>
    <m/>
    <m/>
    <m/>
    <m/>
    <m/>
    <m/>
    <m/>
    <m/>
    <m/>
    <m/>
    <m/>
  </r>
  <r>
    <n v="84"/>
    <x v="5"/>
    <x v="0"/>
    <s v="# 064"/>
    <x v="81"/>
    <s v="David Castellanos"/>
    <s v="Karen Stierwalt"/>
    <m/>
    <m/>
    <m/>
    <m/>
    <x v="0"/>
    <x v="0"/>
    <m/>
    <m/>
    <m/>
    <m/>
    <m/>
    <m/>
    <m/>
    <m/>
    <m/>
    <m/>
    <m/>
    <m/>
    <m/>
    <m/>
    <m/>
    <m/>
    <m/>
    <m/>
    <m/>
    <m/>
    <m/>
    <n v="0"/>
    <m/>
    <m/>
    <m/>
    <x v="0"/>
    <m/>
    <m/>
    <x v="0"/>
    <m/>
    <m/>
    <s v="Gael and UCRP should be included in the costs and the subsidy. Currently not included in the cost. Need to confirm."/>
    <m/>
    <n v="15"/>
    <n v="0.3"/>
    <n v="25"/>
    <m/>
    <m/>
    <n v="357"/>
    <n v="357"/>
    <n v="3.5000000000000003E-2"/>
    <n v="0"/>
    <s v="Low"/>
    <n v="0"/>
    <s v="No but also not included in the cost"/>
    <s v="Flat"/>
    <s v="Below 5% increase"/>
    <s v="n/a"/>
    <s v="0%"/>
    <s v="Surplus"/>
    <s v="New submission. This is the first time CITRIS is submiting a rate certification request.  This request is for our room rentals and AV services.  We are submitting this for FY21 and do not plan to be out of tolerance."/>
    <s v="decrease"/>
    <s v="no change"/>
    <n v="-8.17"/>
    <n v="0"/>
    <s v="N/A"/>
    <m/>
    <s v="Angelica Gonzalez  / Tracy Turner / Nathan Gossett"/>
    <s v="n/a"/>
    <s v="n/a"/>
    <s v="n/a"/>
    <s v="No"/>
    <m/>
    <m/>
    <m/>
    <m/>
  </r>
  <r>
    <n v="84"/>
    <x v="5"/>
    <x v="1"/>
    <s v="# 064"/>
    <x v="81"/>
    <s v="David Castellanos"/>
    <s v="Karen Stierwalt"/>
    <d v="2021-07-01T00:00:00"/>
    <d v="2022-06-30T00:00:00"/>
    <d v="2021-07-01T00:00:00"/>
    <d v="2021-07-01T00:00:00"/>
    <x v="799"/>
    <x v="46"/>
    <m/>
    <m/>
    <m/>
    <m/>
    <m/>
    <s v="N/A"/>
    <m/>
    <m/>
    <m/>
    <s v="N/A"/>
    <m/>
    <m/>
    <m/>
    <n v="0"/>
    <n v="70"/>
    <n v="70"/>
    <n v="70"/>
    <n v="70"/>
    <n v="70"/>
    <n v="70"/>
    <n v="70"/>
    <n v="70"/>
    <n v="0"/>
    <n v="0"/>
    <s v="Discontinued"/>
    <x v="5"/>
    <s v="VCRAC"/>
    <s v="CITRS"/>
    <x v="6"/>
    <s v="David Castellanos"/>
    <m/>
    <m/>
    <m/>
    <m/>
    <m/>
    <m/>
    <m/>
    <m/>
    <m/>
    <m/>
    <m/>
    <m/>
    <m/>
    <m/>
    <m/>
    <m/>
    <m/>
    <m/>
    <m/>
    <m/>
    <m/>
    <m/>
    <m/>
    <m/>
    <m/>
    <m/>
    <m/>
    <m/>
    <m/>
    <m/>
    <m/>
    <m/>
    <m/>
    <m/>
    <m/>
    <m/>
  </r>
  <r>
    <n v="84"/>
    <x v="5"/>
    <x v="1"/>
    <s v="# 064"/>
    <x v="81"/>
    <s v="David Castellanos"/>
    <s v="Karen Stierwalt"/>
    <d v="2021-07-01T00:00:00"/>
    <d v="2022-06-30T00:00:00"/>
    <d v="2021-07-01T00:00:00"/>
    <d v="2021-07-01T00:00:00"/>
    <x v="800"/>
    <x v="14"/>
    <m/>
    <m/>
    <m/>
    <m/>
    <m/>
    <s v="N/A"/>
    <m/>
    <m/>
    <m/>
    <s v="N/A"/>
    <m/>
    <m/>
    <m/>
    <n v="0"/>
    <n v="86"/>
    <n v="86"/>
    <n v="86"/>
    <n v="86"/>
    <n v="86"/>
    <n v="86"/>
    <n v="86"/>
    <n v="86"/>
    <n v="0"/>
    <n v="0"/>
    <s v="Discontinued"/>
    <x v="5"/>
    <s v="VCRAC"/>
    <s v="CITRS"/>
    <x v="6"/>
    <s v="David Castellanos"/>
    <m/>
    <m/>
    <m/>
    <m/>
    <m/>
    <m/>
    <m/>
    <m/>
    <m/>
    <m/>
    <m/>
    <m/>
    <m/>
    <m/>
    <m/>
    <m/>
    <m/>
    <m/>
    <m/>
    <m/>
    <m/>
    <m/>
    <m/>
    <m/>
    <m/>
    <m/>
    <m/>
    <m/>
    <m/>
    <m/>
    <m/>
    <m/>
    <m/>
    <m/>
    <m/>
    <m/>
  </r>
  <r>
    <n v="84"/>
    <x v="5"/>
    <x v="1"/>
    <s v="# 064"/>
    <x v="81"/>
    <s v="David Castellanos"/>
    <s v="Karen Stierwalt"/>
    <d v="2021-07-01T00:00:00"/>
    <d v="2022-06-30T00:00:00"/>
    <d v="2021-07-01T00:00:00"/>
    <d v="2021-07-01T00:00:00"/>
    <x v="801"/>
    <x v="46"/>
    <m/>
    <m/>
    <m/>
    <m/>
    <m/>
    <s v="N/A"/>
    <m/>
    <m/>
    <m/>
    <s v="N/A"/>
    <m/>
    <m/>
    <m/>
    <n v="0"/>
    <n v="121"/>
    <n v="121"/>
    <n v="121"/>
    <n v="121"/>
    <n v="121"/>
    <n v="121"/>
    <n v="121"/>
    <n v="121"/>
    <n v="0"/>
    <n v="0"/>
    <s v="Discontinued"/>
    <x v="5"/>
    <s v="VCRAC"/>
    <s v="CITRS"/>
    <x v="6"/>
    <s v="David Castellanos"/>
    <m/>
    <m/>
    <m/>
    <m/>
    <m/>
    <m/>
    <m/>
    <m/>
    <m/>
    <m/>
    <m/>
    <m/>
    <m/>
    <m/>
    <m/>
    <m/>
    <m/>
    <m/>
    <m/>
    <m/>
    <m/>
    <m/>
    <m/>
    <m/>
    <m/>
    <m/>
    <m/>
    <m/>
    <m/>
    <m/>
    <m/>
    <m/>
    <m/>
    <m/>
    <m/>
    <m/>
  </r>
  <r>
    <n v="84"/>
    <x v="5"/>
    <x v="1"/>
    <s v="# 064"/>
    <x v="81"/>
    <s v="David Castellanos"/>
    <s v="Karen Stierwalt"/>
    <d v="2021-07-01T00:00:00"/>
    <d v="2022-06-30T00:00:00"/>
    <d v="2021-07-01T00:00:00"/>
    <d v="2021-07-01T00:00:00"/>
    <x v="802"/>
    <x v="14"/>
    <m/>
    <m/>
    <m/>
    <m/>
    <m/>
    <s v="N/A"/>
    <m/>
    <m/>
    <m/>
    <s v="N/A"/>
    <m/>
    <m/>
    <m/>
    <n v="0"/>
    <n v="208"/>
    <n v="208"/>
    <n v="208"/>
    <n v="208"/>
    <n v="208"/>
    <n v="208"/>
    <n v="208"/>
    <n v="208"/>
    <n v="0"/>
    <n v="0"/>
    <s v="Discontinued"/>
    <x v="5"/>
    <s v="VCRAC"/>
    <s v="CITRS"/>
    <x v="6"/>
    <s v="David Castellanos"/>
    <m/>
    <m/>
    <m/>
    <m/>
    <m/>
    <m/>
    <m/>
    <m/>
    <m/>
    <m/>
    <m/>
    <m/>
    <m/>
    <m/>
    <m/>
    <m/>
    <m/>
    <m/>
    <m/>
    <m/>
    <m/>
    <m/>
    <m/>
    <m/>
    <m/>
    <m/>
    <m/>
    <m/>
    <m/>
    <m/>
    <m/>
    <m/>
    <m/>
    <m/>
    <m/>
    <m/>
  </r>
  <r>
    <n v="84"/>
    <x v="5"/>
    <x v="1"/>
    <s v="# 064"/>
    <x v="81"/>
    <s v="David Castellanos"/>
    <s v="Karen Stierwalt"/>
    <d v="2021-07-01T00:00:00"/>
    <d v="2022-06-30T00:00:00"/>
    <d v="2021-07-01T00:00:00"/>
    <d v="2021-07-01T00:00:00"/>
    <x v="803"/>
    <x v="46"/>
    <m/>
    <m/>
    <m/>
    <m/>
    <m/>
    <s v="N/A"/>
    <m/>
    <m/>
    <m/>
    <s v="N/A"/>
    <m/>
    <m/>
    <m/>
    <n v="0"/>
    <n v="119"/>
    <n v="119"/>
    <n v="119"/>
    <n v="119"/>
    <n v="119"/>
    <n v="119"/>
    <n v="119"/>
    <n v="119"/>
    <n v="0"/>
    <n v="0"/>
    <s v="Discontinued"/>
    <x v="5"/>
    <s v="VCRAC"/>
    <s v="CITRS"/>
    <x v="6"/>
    <s v="David Castellanos"/>
    <m/>
    <m/>
    <m/>
    <m/>
    <m/>
    <m/>
    <m/>
    <m/>
    <m/>
    <m/>
    <m/>
    <m/>
    <m/>
    <m/>
    <m/>
    <m/>
    <m/>
    <m/>
    <m/>
    <m/>
    <m/>
    <m/>
    <m/>
    <m/>
    <m/>
    <m/>
    <m/>
    <m/>
    <m/>
    <m/>
    <m/>
    <m/>
    <m/>
    <m/>
    <m/>
    <m/>
  </r>
  <r>
    <n v="84"/>
    <x v="5"/>
    <x v="1"/>
    <s v="# 064"/>
    <x v="81"/>
    <s v="David Castellanos"/>
    <s v="Karen Stierwalt"/>
    <d v="2021-07-01T00:00:00"/>
    <d v="2022-06-30T00:00:00"/>
    <d v="2021-07-01T00:00:00"/>
    <d v="2021-07-01T00:00:00"/>
    <x v="804"/>
    <x v="14"/>
    <m/>
    <m/>
    <m/>
    <m/>
    <m/>
    <s v="N/A"/>
    <m/>
    <m/>
    <m/>
    <s v="N/A"/>
    <m/>
    <m/>
    <m/>
    <n v="0"/>
    <n v="208"/>
    <n v="208"/>
    <n v="208"/>
    <n v="208"/>
    <n v="208"/>
    <n v="208"/>
    <n v="208"/>
    <n v="208"/>
    <n v="0"/>
    <n v="0"/>
    <s v="Discontinued"/>
    <x v="5"/>
    <s v="VCRAC"/>
    <s v="CITRS"/>
    <x v="6"/>
    <s v="David Castellanos"/>
    <m/>
    <m/>
    <m/>
    <m/>
    <m/>
    <m/>
    <m/>
    <m/>
    <m/>
    <m/>
    <m/>
    <m/>
    <m/>
    <m/>
    <m/>
    <m/>
    <m/>
    <m/>
    <m/>
    <m/>
    <m/>
    <m/>
    <m/>
    <m/>
    <m/>
    <m/>
    <m/>
    <m/>
    <m/>
    <m/>
    <m/>
    <m/>
    <m/>
    <m/>
    <m/>
    <m/>
  </r>
  <r>
    <n v="84"/>
    <x v="5"/>
    <x v="1"/>
    <s v="# 064"/>
    <x v="81"/>
    <s v="David Castellanos"/>
    <s v="Karen Stierwalt"/>
    <d v="2021-07-01T00:00:00"/>
    <d v="2022-06-30T00:00:00"/>
    <d v="2021-07-01T00:00:00"/>
    <d v="2021-07-01T00:00:00"/>
    <x v="805"/>
    <x v="46"/>
    <m/>
    <m/>
    <m/>
    <m/>
    <m/>
    <s v="N/A"/>
    <m/>
    <m/>
    <m/>
    <s v="N/A"/>
    <m/>
    <m/>
    <m/>
    <n v="0"/>
    <n v="168"/>
    <n v="168"/>
    <n v="168"/>
    <n v="168"/>
    <n v="168"/>
    <n v="168"/>
    <n v="168"/>
    <n v="168"/>
    <n v="0"/>
    <n v="0"/>
    <s v="Discontinued"/>
    <x v="5"/>
    <s v="VCRAC"/>
    <s v="CITRS"/>
    <x v="6"/>
    <s v="David Castellanos"/>
    <m/>
    <m/>
    <m/>
    <m/>
    <m/>
    <m/>
    <m/>
    <m/>
    <m/>
    <m/>
    <m/>
    <m/>
    <m/>
    <m/>
    <m/>
    <m/>
    <m/>
    <m/>
    <m/>
    <m/>
    <m/>
    <m/>
    <m/>
    <m/>
    <m/>
    <m/>
    <m/>
    <m/>
    <m/>
    <m/>
    <m/>
    <m/>
    <m/>
    <m/>
    <m/>
    <m/>
  </r>
  <r>
    <n v="84"/>
    <x v="5"/>
    <x v="1"/>
    <s v="# 064"/>
    <x v="81"/>
    <s v="David Castellanos"/>
    <s v="Karen Stierwalt"/>
    <d v="2021-07-01T00:00:00"/>
    <d v="2022-06-30T00:00:00"/>
    <d v="2021-07-01T00:00:00"/>
    <d v="2021-07-01T00:00:00"/>
    <x v="806"/>
    <x v="14"/>
    <m/>
    <m/>
    <m/>
    <m/>
    <m/>
    <s v="N/A"/>
    <m/>
    <m/>
    <m/>
    <s v="N/A"/>
    <m/>
    <m/>
    <m/>
    <n v="0"/>
    <n v="275"/>
    <n v="275"/>
    <n v="275"/>
    <n v="275"/>
    <n v="275"/>
    <n v="275"/>
    <n v="275"/>
    <n v="275"/>
    <n v="0"/>
    <n v="0"/>
    <s v="Discontinued"/>
    <x v="5"/>
    <s v="VCRAC"/>
    <s v="CITRS"/>
    <x v="6"/>
    <s v="David Castellanos"/>
    <m/>
    <m/>
    <m/>
    <m/>
    <m/>
    <m/>
    <m/>
    <m/>
    <m/>
    <m/>
    <m/>
    <m/>
    <m/>
    <m/>
    <m/>
    <m/>
    <m/>
    <m/>
    <m/>
    <m/>
    <m/>
    <m/>
    <m/>
    <m/>
    <m/>
    <m/>
    <m/>
    <m/>
    <m/>
    <m/>
    <m/>
    <m/>
    <m/>
    <m/>
    <m/>
    <m/>
  </r>
  <r>
    <n v="84"/>
    <x v="5"/>
    <x v="1"/>
    <s v="# 064"/>
    <x v="81"/>
    <s v="David Castellanos"/>
    <s v="Karen Stierwalt"/>
    <d v="2021-07-01T00:00:00"/>
    <d v="2022-06-30T00:00:00"/>
    <d v="2021-07-01T00:00:00"/>
    <d v="2021-07-01T00:00:00"/>
    <x v="807"/>
    <x v="46"/>
    <m/>
    <m/>
    <m/>
    <m/>
    <m/>
    <s v="N/A"/>
    <m/>
    <m/>
    <m/>
    <s v="N/A"/>
    <m/>
    <m/>
    <m/>
    <n v="0"/>
    <n v="308"/>
    <n v="308"/>
    <n v="308"/>
    <n v="308"/>
    <n v="308"/>
    <n v="308"/>
    <n v="308"/>
    <n v="308"/>
    <n v="0"/>
    <n v="0"/>
    <s v="Discontinued"/>
    <x v="5"/>
    <s v="VCRAC"/>
    <s v="CITRS"/>
    <x v="6"/>
    <s v="David Castellanos"/>
    <m/>
    <m/>
    <m/>
    <m/>
    <m/>
    <m/>
    <m/>
    <m/>
    <m/>
    <m/>
    <m/>
    <m/>
    <m/>
    <m/>
    <m/>
    <m/>
    <m/>
    <m/>
    <m/>
    <m/>
    <m/>
    <m/>
    <m/>
    <m/>
    <m/>
    <m/>
    <m/>
    <m/>
    <m/>
    <m/>
    <m/>
    <m/>
    <m/>
    <m/>
    <m/>
    <m/>
  </r>
  <r>
    <n v="84"/>
    <x v="5"/>
    <x v="1"/>
    <s v="# 064"/>
    <x v="81"/>
    <s v="David Castellanos"/>
    <s v="Karen Stierwalt"/>
    <d v="2021-07-01T00:00:00"/>
    <d v="2022-06-30T00:00:00"/>
    <d v="2021-07-01T00:00:00"/>
    <d v="2021-07-01T00:00:00"/>
    <x v="808"/>
    <x v="14"/>
    <m/>
    <m/>
    <m/>
    <m/>
    <m/>
    <s v="N/A"/>
    <m/>
    <m/>
    <m/>
    <s v="N/A"/>
    <m/>
    <m/>
    <m/>
    <n v="0"/>
    <n v="488"/>
    <n v="488"/>
    <n v="488"/>
    <n v="488"/>
    <n v="488"/>
    <n v="488"/>
    <n v="488"/>
    <n v="488"/>
    <n v="0"/>
    <n v="0"/>
    <s v="Discontinued"/>
    <x v="5"/>
    <s v="VCRAC"/>
    <s v="CITRS"/>
    <x v="6"/>
    <s v="David Castellanos"/>
    <m/>
    <m/>
    <m/>
    <m/>
    <m/>
    <m/>
    <m/>
    <m/>
    <m/>
    <m/>
    <m/>
    <m/>
    <m/>
    <m/>
    <m/>
    <m/>
    <m/>
    <m/>
    <m/>
    <m/>
    <m/>
    <m/>
    <m/>
    <m/>
    <m/>
    <m/>
    <m/>
    <m/>
    <m/>
    <m/>
    <m/>
    <m/>
    <m/>
    <m/>
    <m/>
    <m/>
  </r>
  <r>
    <n v="84"/>
    <x v="5"/>
    <x v="1"/>
    <s v="# 064"/>
    <x v="81"/>
    <s v="David Castellanos"/>
    <s v="Karen Stierwalt"/>
    <d v="2021-07-01T00:00:00"/>
    <d v="2022-06-30T00:00:00"/>
    <d v="2021-07-01T00:00:00"/>
    <d v="2021-07-01T00:00:00"/>
    <x v="809"/>
    <x v="46"/>
    <m/>
    <m/>
    <m/>
    <m/>
    <m/>
    <s v="N/A"/>
    <m/>
    <m/>
    <m/>
    <s v="N/A"/>
    <m/>
    <m/>
    <m/>
    <n v="0"/>
    <n v="595"/>
    <n v="595"/>
    <n v="595"/>
    <n v="595"/>
    <n v="595"/>
    <n v="595"/>
    <n v="595"/>
    <n v="595"/>
    <n v="0"/>
    <n v="0"/>
    <s v="Discontinued"/>
    <x v="5"/>
    <s v="VCRAC"/>
    <s v="CITRS"/>
    <x v="6"/>
    <s v="David Castellanos"/>
    <m/>
    <m/>
    <m/>
    <m/>
    <m/>
    <m/>
    <m/>
    <m/>
    <m/>
    <m/>
    <m/>
    <m/>
    <m/>
    <m/>
    <m/>
    <m/>
    <m/>
    <m/>
    <m/>
    <m/>
    <m/>
    <m/>
    <m/>
    <m/>
    <m/>
    <m/>
    <m/>
    <m/>
    <m/>
    <m/>
    <m/>
    <m/>
    <m/>
    <m/>
    <m/>
    <m/>
  </r>
  <r>
    <n v="84"/>
    <x v="5"/>
    <x v="1"/>
    <s v="# 064"/>
    <x v="81"/>
    <s v="David Castellanos"/>
    <s v="Karen Stierwalt"/>
    <d v="2021-07-01T00:00:00"/>
    <d v="2022-06-30T00:00:00"/>
    <d v="2021-07-01T00:00:00"/>
    <d v="2021-07-01T00:00:00"/>
    <x v="810"/>
    <x v="14"/>
    <m/>
    <m/>
    <m/>
    <m/>
    <m/>
    <s v="N/A"/>
    <m/>
    <m/>
    <m/>
    <s v="N/A"/>
    <m/>
    <m/>
    <m/>
    <n v="0"/>
    <n v="975"/>
    <n v="975"/>
    <n v="975"/>
    <n v="975"/>
    <n v="975"/>
    <n v="975"/>
    <n v="975"/>
    <n v="975"/>
    <n v="0"/>
    <n v="0"/>
    <s v="Discontinued"/>
    <x v="5"/>
    <s v="VCRAC"/>
    <s v="CITRS"/>
    <x v="6"/>
    <s v="David Castellanos"/>
    <m/>
    <m/>
    <m/>
    <m/>
    <m/>
    <m/>
    <m/>
    <m/>
    <m/>
    <m/>
    <m/>
    <m/>
    <m/>
    <m/>
    <m/>
    <m/>
    <m/>
    <m/>
    <m/>
    <m/>
    <m/>
    <m/>
    <m/>
    <m/>
    <m/>
    <m/>
    <m/>
    <m/>
    <m/>
    <m/>
    <m/>
    <m/>
    <m/>
    <m/>
    <m/>
    <m/>
  </r>
  <r>
    <n v="84"/>
    <x v="5"/>
    <x v="1"/>
    <s v="# 064"/>
    <x v="81"/>
    <s v="David Castellanos"/>
    <s v="Karen Stierwalt"/>
    <d v="2021-07-01T00:00:00"/>
    <d v="2022-06-30T00:00:00"/>
    <d v="2021-07-01T00:00:00"/>
    <d v="2021-07-01T00:00:00"/>
    <x v="811"/>
    <x v="46"/>
    <m/>
    <m/>
    <m/>
    <m/>
    <m/>
    <s v="N/A"/>
    <m/>
    <m/>
    <m/>
    <s v="N/A"/>
    <m/>
    <m/>
    <m/>
    <n v="0"/>
    <n v="402"/>
    <n v="402"/>
    <n v="402"/>
    <n v="402"/>
    <n v="402"/>
    <n v="402"/>
    <n v="402"/>
    <n v="402"/>
    <n v="0"/>
    <n v="0"/>
    <s v="Discontinued"/>
    <x v="5"/>
    <s v="VCRAC"/>
    <s v="CITRS"/>
    <x v="6"/>
    <s v="David Castellanos"/>
    <m/>
    <m/>
    <m/>
    <m/>
    <m/>
    <m/>
    <m/>
    <m/>
    <m/>
    <m/>
    <m/>
    <m/>
    <m/>
    <m/>
    <m/>
    <m/>
    <m/>
    <m/>
    <m/>
    <m/>
    <m/>
    <m/>
    <m/>
    <m/>
    <m/>
    <m/>
    <m/>
    <m/>
    <m/>
    <m/>
    <m/>
    <m/>
    <m/>
    <m/>
    <m/>
    <m/>
  </r>
  <r>
    <n v="84"/>
    <x v="5"/>
    <x v="1"/>
    <s v="# 064"/>
    <x v="81"/>
    <s v="David Castellanos"/>
    <s v="Karen Stierwalt"/>
    <d v="2021-07-01T00:00:00"/>
    <d v="2022-06-30T00:00:00"/>
    <d v="2021-07-01T00:00:00"/>
    <d v="2021-07-01T00:00:00"/>
    <x v="812"/>
    <x v="14"/>
    <m/>
    <m/>
    <m/>
    <m/>
    <m/>
    <s v="N/A"/>
    <m/>
    <m/>
    <m/>
    <s v="N/A"/>
    <m/>
    <m/>
    <m/>
    <n v="0"/>
    <n v="674"/>
    <n v="674"/>
    <n v="674"/>
    <n v="674"/>
    <n v="674"/>
    <n v="674"/>
    <n v="674"/>
    <n v="674"/>
    <n v="0"/>
    <n v="0"/>
    <s v="Discontinued"/>
    <x v="5"/>
    <s v="VCRAC"/>
    <s v="CITRS"/>
    <x v="6"/>
    <s v="David Castellanos"/>
    <m/>
    <m/>
    <m/>
    <m/>
    <m/>
    <m/>
    <m/>
    <m/>
    <m/>
    <m/>
    <m/>
    <m/>
    <m/>
    <m/>
    <m/>
    <m/>
    <m/>
    <m/>
    <m/>
    <m/>
    <m/>
    <m/>
    <m/>
    <m/>
    <m/>
    <m/>
    <m/>
    <m/>
    <m/>
    <m/>
    <m/>
    <m/>
    <m/>
    <m/>
    <m/>
    <m/>
  </r>
  <r>
    <n v="84"/>
    <x v="5"/>
    <x v="1"/>
    <s v="# 064"/>
    <x v="81"/>
    <s v="David Castellanos"/>
    <s v="Karen Stierwalt"/>
    <d v="2021-07-01T00:00:00"/>
    <d v="2022-06-30T00:00:00"/>
    <d v="2021-07-01T00:00:00"/>
    <d v="2021-07-01T00:00:00"/>
    <x v="813"/>
    <x v="1"/>
    <m/>
    <m/>
    <m/>
    <m/>
    <m/>
    <s v="N/A"/>
    <m/>
    <m/>
    <m/>
    <s v="N/A"/>
    <m/>
    <m/>
    <m/>
    <n v="0"/>
    <m/>
    <m/>
    <m/>
    <n v="98.16"/>
    <n v="98.16"/>
    <n v="98.16"/>
    <n v="98.16"/>
    <n v="98.16"/>
    <n v="0"/>
    <n v="0"/>
    <s v="Discontinued"/>
    <x v="5"/>
    <s v="VCRAC"/>
    <s v="CITRS"/>
    <x v="6"/>
    <s v="David Castellanos"/>
    <m/>
    <m/>
    <m/>
    <m/>
    <m/>
    <m/>
    <m/>
    <m/>
    <m/>
    <m/>
    <m/>
    <m/>
    <m/>
    <m/>
    <m/>
    <m/>
    <m/>
    <m/>
    <m/>
    <m/>
    <m/>
    <m/>
    <m/>
    <m/>
    <m/>
    <m/>
    <m/>
    <m/>
    <m/>
    <m/>
    <m/>
    <m/>
    <m/>
    <m/>
    <m/>
    <m/>
  </r>
  <r>
    <n v="77"/>
    <x v="5"/>
    <x v="0"/>
    <s v="# 065"/>
    <x v="82"/>
    <s v="David Castellanos"/>
    <s v="Yi Liu"/>
    <m/>
    <m/>
    <m/>
    <m/>
    <x v="0"/>
    <x v="0"/>
    <m/>
    <m/>
    <m/>
    <m/>
    <m/>
    <m/>
    <m/>
    <m/>
    <m/>
    <m/>
    <m/>
    <m/>
    <m/>
    <m/>
    <m/>
    <m/>
    <m/>
    <m/>
    <m/>
    <m/>
    <m/>
    <n v="0"/>
    <m/>
    <m/>
    <m/>
    <x v="0"/>
    <m/>
    <m/>
    <x v="0"/>
    <m/>
    <m/>
    <m/>
    <m/>
    <n v="8"/>
    <n v="0"/>
    <n v="0"/>
    <m/>
    <m/>
    <n v="31"/>
    <n v="31"/>
    <n v="0.5"/>
    <n v="0"/>
    <s v="Low"/>
    <n v="0"/>
    <s v="Yes"/>
    <s v="Increase"/>
    <m/>
    <m/>
    <s v="0%"/>
    <s v="Balanced"/>
    <m/>
    <m/>
    <m/>
    <n v="-2"/>
    <n v="0"/>
    <s v="N/A"/>
    <m/>
    <m/>
    <m/>
    <m/>
    <m/>
    <m/>
    <m/>
    <m/>
    <m/>
    <m/>
  </r>
  <r>
    <n v="77"/>
    <x v="5"/>
    <x v="1"/>
    <s v="# 065"/>
    <x v="82"/>
    <s v="David Castellanos"/>
    <s v="Yi Liu"/>
    <d v="2021-07-01T00:00:00"/>
    <d v="2022-06-30T00:00:00"/>
    <d v="2021-07-01T00:00:00"/>
    <d v="2021-07-01T00:00:00"/>
    <x v="814"/>
    <x v="1"/>
    <s v="new"/>
    <m/>
    <m/>
    <m/>
    <m/>
    <m/>
    <m/>
    <m/>
    <m/>
    <m/>
    <m/>
    <m/>
    <m/>
    <m/>
    <m/>
    <m/>
    <m/>
    <n v="10.8"/>
    <n v="10.8"/>
    <n v="10.8"/>
    <n v="10.8"/>
    <n v="10.8"/>
    <n v="0"/>
    <n v="0"/>
    <s v="New"/>
    <x v="4"/>
    <s v="VCRAC"/>
    <s v="IQBBB"/>
    <x v="6"/>
    <s v="David Castellanos"/>
    <m/>
    <m/>
    <m/>
    <m/>
    <m/>
    <m/>
    <m/>
    <m/>
    <m/>
    <m/>
    <m/>
    <m/>
    <m/>
    <m/>
    <m/>
    <m/>
    <m/>
    <m/>
    <m/>
    <m/>
    <m/>
    <m/>
    <m/>
    <m/>
    <m/>
    <m/>
    <m/>
    <m/>
    <m/>
    <m/>
    <m/>
    <m/>
    <m/>
    <m/>
    <m/>
    <m/>
  </r>
  <r>
    <n v="77"/>
    <x v="5"/>
    <x v="1"/>
    <s v="# 065"/>
    <x v="82"/>
    <s v="David Castellanos"/>
    <s v="Yi Liu"/>
    <d v="2021-07-01T00:00:00"/>
    <d v="2022-06-30T00:00:00"/>
    <d v="2021-07-01T00:00:00"/>
    <d v="2021-07-01T00:00:00"/>
    <x v="815"/>
    <x v="1"/>
    <s v="new"/>
    <m/>
    <m/>
    <m/>
    <m/>
    <m/>
    <m/>
    <m/>
    <m/>
    <m/>
    <m/>
    <m/>
    <m/>
    <m/>
    <m/>
    <m/>
    <m/>
    <n v="10.8"/>
    <n v="10.8"/>
    <n v="10.8"/>
    <n v="10.8"/>
    <n v="10.8"/>
    <n v="0"/>
    <n v="0"/>
    <s v="New"/>
    <x v="4"/>
    <s v="VCRAC"/>
    <s v="IQBBB"/>
    <x v="6"/>
    <s v="David Castellanos"/>
    <m/>
    <m/>
    <m/>
    <m/>
    <m/>
    <m/>
    <m/>
    <m/>
    <m/>
    <m/>
    <m/>
    <m/>
    <m/>
    <m/>
    <m/>
    <m/>
    <m/>
    <m/>
    <m/>
    <m/>
    <m/>
    <m/>
    <m/>
    <m/>
    <m/>
    <m/>
    <m/>
    <m/>
    <m/>
    <m/>
    <m/>
    <m/>
    <m/>
    <m/>
    <m/>
    <m/>
  </r>
  <r>
    <n v="77"/>
    <x v="5"/>
    <x v="1"/>
    <s v="# 065"/>
    <x v="82"/>
    <s v="David Castellanos"/>
    <s v="Yi Liu"/>
    <d v="2021-07-01T00:00:00"/>
    <d v="2022-06-30T00:00:00"/>
    <d v="2021-07-01T00:00:00"/>
    <d v="2021-07-01T00:00:00"/>
    <x v="816"/>
    <x v="1"/>
    <s v="new"/>
    <m/>
    <m/>
    <m/>
    <m/>
    <m/>
    <m/>
    <m/>
    <m/>
    <m/>
    <m/>
    <m/>
    <m/>
    <m/>
    <m/>
    <m/>
    <m/>
    <n v="11.24"/>
    <n v="11.24"/>
    <n v="11.24"/>
    <n v="11.24"/>
    <n v="11.24"/>
    <n v="0"/>
    <n v="0"/>
    <s v="New"/>
    <x v="4"/>
    <s v="VCRAC"/>
    <s v="IQBBB"/>
    <x v="6"/>
    <s v="David Castellanos"/>
    <m/>
    <m/>
    <m/>
    <m/>
    <m/>
    <m/>
    <m/>
    <m/>
    <m/>
    <m/>
    <m/>
    <m/>
    <m/>
    <m/>
    <m/>
    <m/>
    <m/>
    <m/>
    <m/>
    <m/>
    <m/>
    <m/>
    <m/>
    <m/>
    <m/>
    <m/>
    <m/>
    <m/>
    <m/>
    <m/>
    <m/>
    <m/>
    <m/>
    <m/>
    <m/>
    <m/>
  </r>
  <r>
    <n v="77"/>
    <x v="5"/>
    <x v="1"/>
    <s v="# 065"/>
    <x v="82"/>
    <s v="David Castellanos"/>
    <s v="Yi Liu"/>
    <d v="2021-07-01T00:00:00"/>
    <d v="2022-06-30T00:00:00"/>
    <d v="2021-07-01T00:00:00"/>
    <d v="2021-07-01T00:00:00"/>
    <x v="817"/>
    <x v="1"/>
    <s v="new"/>
    <m/>
    <m/>
    <m/>
    <m/>
    <m/>
    <m/>
    <m/>
    <m/>
    <m/>
    <m/>
    <m/>
    <m/>
    <m/>
    <m/>
    <m/>
    <m/>
    <n v="16.920000000000002"/>
    <n v="16.920000000000002"/>
    <n v="16.920000000000002"/>
    <n v="16.920000000000002"/>
    <n v="16.920000000000002"/>
    <n v="0"/>
    <n v="0"/>
    <s v="New"/>
    <x v="4"/>
    <s v="VCRAC"/>
    <s v="IQBBB"/>
    <x v="6"/>
    <s v="David Castellanos"/>
    <m/>
    <m/>
    <m/>
    <m/>
    <m/>
    <m/>
    <m/>
    <m/>
    <m/>
    <m/>
    <m/>
    <m/>
    <m/>
    <m/>
    <m/>
    <m/>
    <m/>
    <m/>
    <m/>
    <m/>
    <m/>
    <m/>
    <m/>
    <m/>
    <m/>
    <m/>
    <m/>
    <m/>
    <m/>
    <m/>
    <m/>
    <m/>
    <m/>
    <m/>
    <m/>
    <m/>
  </r>
  <r>
    <n v="77"/>
    <x v="5"/>
    <x v="1"/>
    <s v="# 065"/>
    <x v="82"/>
    <s v="David Castellanos"/>
    <s v="Yi Liu"/>
    <d v="2021-07-01T00:00:00"/>
    <d v="2022-06-30T00:00:00"/>
    <d v="2021-07-01T00:00:00"/>
    <d v="2021-07-01T00:00:00"/>
    <x v="818"/>
    <x v="1"/>
    <s v="new"/>
    <m/>
    <m/>
    <m/>
    <m/>
    <m/>
    <m/>
    <m/>
    <m/>
    <m/>
    <m/>
    <m/>
    <m/>
    <m/>
    <m/>
    <m/>
    <m/>
    <n v="6.87"/>
    <n v="6.87"/>
    <n v="6.87"/>
    <n v="6.87"/>
    <n v="6.87"/>
    <n v="0"/>
    <n v="0"/>
    <s v="New"/>
    <x v="4"/>
    <s v="VCRAC"/>
    <s v="IQBBB"/>
    <x v="6"/>
    <s v="David Castellanos"/>
    <m/>
    <m/>
    <m/>
    <m/>
    <m/>
    <m/>
    <m/>
    <m/>
    <m/>
    <m/>
    <m/>
    <m/>
    <m/>
    <m/>
    <m/>
    <m/>
    <m/>
    <m/>
    <m/>
    <m/>
    <m/>
    <m/>
    <m/>
    <m/>
    <m/>
    <m/>
    <m/>
    <m/>
    <m/>
    <m/>
    <m/>
    <m/>
    <m/>
    <m/>
    <m/>
    <m/>
  </r>
  <r>
    <n v="77"/>
    <x v="5"/>
    <x v="1"/>
    <s v="# 065"/>
    <x v="82"/>
    <s v="David Castellanos"/>
    <s v="Yi Liu"/>
    <d v="2021-07-01T00:00:00"/>
    <d v="2022-06-30T00:00:00"/>
    <d v="2021-07-01T00:00:00"/>
    <d v="2021-07-01T00:00:00"/>
    <x v="813"/>
    <x v="1"/>
    <s v="new"/>
    <m/>
    <m/>
    <m/>
    <m/>
    <m/>
    <m/>
    <m/>
    <m/>
    <m/>
    <m/>
    <m/>
    <m/>
    <m/>
    <m/>
    <m/>
    <m/>
    <n v="37.020000000000003"/>
    <n v="37.020000000000003"/>
    <n v="37.020000000000003"/>
    <n v="37.020000000000003"/>
    <n v="37.020000000000003"/>
    <n v="0"/>
    <n v="0"/>
    <s v="New"/>
    <x v="4"/>
    <s v="VCRAC"/>
    <s v="IQBBB"/>
    <x v="6"/>
    <s v="David Castellanos"/>
    <m/>
    <m/>
    <m/>
    <m/>
    <m/>
    <m/>
    <m/>
    <m/>
    <m/>
    <m/>
    <m/>
    <m/>
    <m/>
    <m/>
    <m/>
    <m/>
    <m/>
    <m/>
    <m/>
    <m/>
    <m/>
    <m/>
    <m/>
    <m/>
    <m/>
    <m/>
    <m/>
    <m/>
    <m/>
    <m/>
    <m/>
    <m/>
    <m/>
    <m/>
    <m/>
    <m/>
  </r>
  <r>
    <n v="77"/>
    <x v="5"/>
    <x v="1"/>
    <s v="# 065"/>
    <x v="82"/>
    <s v="David Castellanos"/>
    <s v="Yi Liu"/>
    <d v="2021-07-01T00:00:00"/>
    <d v="2022-06-30T00:00:00"/>
    <d v="2021-07-01T00:00:00"/>
    <d v="2021-07-01T00:00:00"/>
    <x v="715"/>
    <x v="1"/>
    <s v="new"/>
    <m/>
    <m/>
    <m/>
    <m/>
    <m/>
    <m/>
    <m/>
    <m/>
    <m/>
    <m/>
    <m/>
    <m/>
    <m/>
    <m/>
    <m/>
    <m/>
    <n v="39.090000000000003"/>
    <n v="39.090000000000003"/>
    <n v="39.090000000000003"/>
    <n v="39.090000000000003"/>
    <n v="39.090000000000003"/>
    <n v="0"/>
    <n v="0"/>
    <s v="New"/>
    <x v="4"/>
    <s v="VCRAC"/>
    <s v="IQBBB"/>
    <x v="6"/>
    <s v="David Castellanos"/>
    <m/>
    <m/>
    <m/>
    <m/>
    <m/>
    <m/>
    <m/>
    <m/>
    <m/>
    <m/>
    <m/>
    <m/>
    <m/>
    <m/>
    <m/>
    <m/>
    <m/>
    <m/>
    <m/>
    <m/>
    <m/>
    <m/>
    <m/>
    <m/>
    <m/>
    <m/>
    <m/>
    <m/>
    <m/>
    <m/>
    <m/>
    <m/>
    <m/>
    <m/>
    <m/>
    <m/>
  </r>
  <r>
    <n v="77"/>
    <x v="5"/>
    <x v="1"/>
    <s v="# 065"/>
    <x v="82"/>
    <s v="David Castellanos"/>
    <s v="Yi Liu"/>
    <d v="2021-07-01T00:00:00"/>
    <d v="2022-06-30T00:00:00"/>
    <d v="2021-07-01T00:00:00"/>
    <d v="2021-07-01T00:00:00"/>
    <x v="819"/>
    <x v="1"/>
    <s v="new"/>
    <m/>
    <m/>
    <m/>
    <m/>
    <m/>
    <m/>
    <m/>
    <m/>
    <m/>
    <m/>
    <m/>
    <m/>
    <m/>
    <m/>
    <m/>
    <m/>
    <n v="5.66"/>
    <n v="5.66"/>
    <n v="5.66"/>
    <n v="5.66"/>
    <n v="5.66"/>
    <n v="0"/>
    <n v="0"/>
    <s v="New"/>
    <x v="4"/>
    <s v="VCRAC"/>
    <s v="IQBBB"/>
    <x v="6"/>
    <s v="David Castellanos"/>
    <m/>
    <m/>
    <m/>
    <m/>
    <m/>
    <m/>
    <m/>
    <m/>
    <m/>
    <m/>
    <m/>
    <m/>
    <m/>
    <m/>
    <m/>
    <m/>
    <m/>
    <m/>
    <m/>
    <m/>
    <m/>
    <m/>
    <m/>
    <m/>
    <m/>
    <m/>
    <m/>
    <m/>
    <m/>
    <m/>
    <m/>
    <m/>
    <m/>
    <m/>
    <m/>
    <m/>
  </r>
  <r>
    <m/>
    <x v="12"/>
    <x v="2"/>
    <m/>
    <x v="83"/>
    <m/>
    <m/>
    <m/>
    <m/>
    <m/>
    <m/>
    <x v="0"/>
    <x v="0"/>
    <m/>
    <m/>
    <m/>
    <m/>
    <m/>
    <m/>
    <m/>
    <m/>
    <m/>
    <m/>
    <m/>
    <m/>
    <m/>
    <m/>
    <m/>
    <m/>
    <m/>
    <m/>
    <m/>
    <m/>
    <m/>
    <n v="0"/>
    <m/>
    <m/>
    <m/>
    <x v="0"/>
    <m/>
    <m/>
    <x v="0"/>
    <m/>
    <m/>
    <m/>
    <m/>
    <m/>
    <m/>
    <m/>
    <m/>
    <m/>
    <m/>
    <m/>
    <m/>
    <m/>
    <m/>
    <m/>
    <m/>
    <m/>
    <m/>
    <m/>
    <m/>
    <m/>
    <m/>
    <m/>
    <m/>
    <m/>
    <m/>
    <m/>
    <m/>
    <m/>
    <m/>
    <m/>
    <m/>
    <m/>
    <m/>
    <m/>
    <m/>
    <m/>
  </r>
  <r>
    <m/>
    <x v="12"/>
    <x v="2"/>
    <m/>
    <x v="83"/>
    <m/>
    <m/>
    <m/>
    <m/>
    <m/>
    <m/>
    <x v="0"/>
    <x v="0"/>
    <m/>
    <m/>
    <m/>
    <m/>
    <m/>
    <m/>
    <m/>
    <m/>
    <m/>
    <m/>
    <m/>
    <m/>
    <m/>
    <m/>
    <m/>
    <m/>
    <m/>
    <m/>
    <m/>
    <m/>
    <m/>
    <n v="0"/>
    <m/>
    <m/>
    <m/>
    <x v="0"/>
    <m/>
    <m/>
    <x v="0"/>
    <m/>
    <m/>
    <m/>
    <m/>
    <m/>
    <m/>
    <m/>
    <m/>
    <m/>
    <m/>
    <m/>
    <m/>
    <m/>
    <m/>
    <m/>
    <m/>
    <m/>
    <m/>
    <m/>
    <m/>
    <m/>
    <m/>
    <m/>
    <m/>
    <m/>
    <m/>
    <m/>
    <m/>
    <m/>
    <m/>
    <m/>
    <m/>
    <m/>
    <m/>
    <m/>
    <m/>
    <m/>
  </r>
  <r>
    <m/>
    <x v="12"/>
    <x v="2"/>
    <m/>
    <x v="83"/>
    <m/>
    <m/>
    <m/>
    <m/>
    <m/>
    <m/>
    <x v="0"/>
    <x v="0"/>
    <m/>
    <m/>
    <m/>
    <m/>
    <m/>
    <m/>
    <m/>
    <m/>
    <m/>
    <m/>
    <m/>
    <m/>
    <m/>
    <m/>
    <m/>
    <m/>
    <m/>
    <m/>
    <m/>
    <m/>
    <m/>
    <n v="0"/>
    <m/>
    <m/>
    <m/>
    <x v="0"/>
    <m/>
    <m/>
    <x v="0"/>
    <m/>
    <m/>
    <m/>
    <m/>
    <m/>
    <m/>
    <m/>
    <m/>
    <m/>
    <m/>
    <m/>
    <m/>
    <m/>
    <m/>
    <m/>
    <m/>
    <m/>
    <m/>
    <m/>
    <m/>
    <m/>
    <m/>
    <m/>
    <m/>
    <m/>
    <m/>
    <m/>
    <m/>
    <m/>
    <m/>
    <m/>
    <m/>
    <m/>
    <m/>
    <m/>
    <m/>
    <m/>
  </r>
  <r>
    <m/>
    <x v="12"/>
    <x v="2"/>
    <m/>
    <x v="83"/>
    <m/>
    <m/>
    <m/>
    <m/>
    <m/>
    <m/>
    <x v="0"/>
    <x v="0"/>
    <m/>
    <m/>
    <m/>
    <m/>
    <m/>
    <m/>
    <m/>
    <m/>
    <m/>
    <m/>
    <m/>
    <m/>
    <m/>
    <m/>
    <m/>
    <m/>
    <m/>
    <m/>
    <m/>
    <m/>
    <m/>
    <n v="0"/>
    <m/>
    <m/>
    <m/>
    <x v="0"/>
    <m/>
    <m/>
    <x v="0"/>
    <m/>
    <m/>
    <m/>
    <m/>
    <m/>
    <m/>
    <m/>
    <m/>
    <m/>
    <m/>
    <m/>
    <m/>
    <m/>
    <m/>
    <m/>
    <m/>
    <m/>
    <m/>
    <m/>
    <m/>
    <m/>
    <m/>
    <m/>
    <m/>
    <m/>
    <m/>
    <m/>
    <m/>
    <m/>
    <m/>
    <m/>
    <m/>
    <m/>
    <m/>
    <m/>
    <m/>
    <m/>
  </r>
  <r>
    <m/>
    <x v="12"/>
    <x v="2"/>
    <m/>
    <x v="83"/>
    <m/>
    <m/>
    <m/>
    <m/>
    <m/>
    <m/>
    <x v="0"/>
    <x v="0"/>
    <m/>
    <m/>
    <m/>
    <m/>
    <m/>
    <m/>
    <m/>
    <m/>
    <m/>
    <m/>
    <m/>
    <m/>
    <m/>
    <m/>
    <m/>
    <m/>
    <m/>
    <m/>
    <m/>
    <m/>
    <m/>
    <n v="0"/>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r>
    <m/>
    <x v="12"/>
    <x v="2"/>
    <m/>
    <x v="83"/>
    <m/>
    <m/>
    <m/>
    <m/>
    <m/>
    <m/>
    <x v="0"/>
    <x v="0"/>
    <m/>
    <m/>
    <m/>
    <m/>
    <m/>
    <m/>
    <m/>
    <m/>
    <m/>
    <m/>
    <m/>
    <m/>
    <m/>
    <m/>
    <m/>
    <m/>
    <m/>
    <m/>
    <m/>
    <m/>
    <m/>
    <m/>
    <m/>
    <m/>
    <m/>
    <x v="0"/>
    <m/>
    <m/>
    <x v="0"/>
    <m/>
    <m/>
    <m/>
    <m/>
    <m/>
    <m/>
    <m/>
    <m/>
    <m/>
    <m/>
    <m/>
    <m/>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count="897">
  <r>
    <n v="23"/>
    <x v="0"/>
    <x v="0"/>
    <s v="# 049"/>
    <x v="0"/>
    <s v="Maria Odezynskyj"/>
    <s v="Zulema Lara"/>
    <d v="2022-07-01T00:00:00"/>
    <d v="2023-06-30T00:00:00"/>
    <d v="2022-07-01T00:00:00"/>
    <x v="0"/>
    <x v="0"/>
    <n v="122"/>
    <n v="138"/>
    <n v="138"/>
    <n v="138"/>
    <n v="146.37"/>
    <n v="146.37"/>
    <n v="149.91"/>
    <n v="149.91"/>
    <n v="146.37"/>
    <n v="146.37"/>
    <n v="150.76"/>
    <n v="155.28"/>
    <n v="146.37"/>
    <n v="148"/>
    <n v="152.44"/>
    <n v="157.01320000000001"/>
    <n v="148"/>
    <n v="1.1136161781785781E-2"/>
    <n v="1.6299999999999955"/>
    <s v="-"/>
    <x v="0"/>
    <s v="COENG"/>
    <s v="NCEER"/>
    <s v="College of Engineering"/>
    <s v="Dat Le"/>
    <m/>
    <m/>
    <m/>
    <x v="0"/>
    <x v="0"/>
    <m/>
    <x v="0"/>
    <m/>
    <m/>
    <m/>
    <x v="0"/>
    <m/>
    <m/>
    <m/>
    <m/>
    <x v="0"/>
    <x v="0"/>
    <m/>
    <x v="0"/>
    <m/>
    <m/>
    <m/>
    <x v="0"/>
    <m/>
    <m/>
    <x v="0"/>
    <x v="0"/>
    <m/>
    <m/>
    <x v="0"/>
  </r>
  <r>
    <n v="23"/>
    <x v="0"/>
    <x v="0"/>
    <s v="# 049"/>
    <x v="0"/>
    <s v="Maria Odezynskyj"/>
    <s v="Zulema Lara"/>
    <d v="2022-07-01T00:00:00"/>
    <d v="2023-06-30T00:00:00"/>
    <d v="2022-07-01T00:00:00"/>
    <x v="1"/>
    <x v="0"/>
    <n v="122"/>
    <n v="138"/>
    <s v="N/A"/>
    <n v="138"/>
    <n v="59.65"/>
    <n v="62.88"/>
    <n v="62.88"/>
    <n v="62.88"/>
    <n v="62.88"/>
    <n v="62.88"/>
    <n v="65.02"/>
    <n v="66.97"/>
    <n v="62.88"/>
    <n v="67"/>
    <n v="69.010000000000005"/>
    <n v="71.080300000000008"/>
    <n v="67"/>
    <n v="6.5521628498727669E-2"/>
    <n v="4.1199999999999974"/>
    <s v="-"/>
    <x v="1"/>
    <s v="COENG"/>
    <s v="NCEER"/>
    <s v="College of Engineering"/>
    <s v="Dat Le"/>
    <m/>
    <m/>
    <m/>
    <x v="0"/>
    <x v="0"/>
    <m/>
    <x v="0"/>
    <m/>
    <m/>
    <m/>
    <x v="0"/>
    <m/>
    <m/>
    <m/>
    <m/>
    <x v="0"/>
    <x v="0"/>
    <m/>
    <x v="0"/>
    <m/>
    <m/>
    <m/>
    <x v="0"/>
    <m/>
    <m/>
    <x v="0"/>
    <x v="0"/>
    <m/>
    <m/>
    <x v="0"/>
  </r>
  <r>
    <n v="23"/>
    <x v="0"/>
    <x v="0"/>
    <s v="# 049"/>
    <x v="0"/>
    <s v="Maria Odezynskyj"/>
    <s v="Zulema Lara"/>
    <d v="2022-07-01T00:00:00"/>
    <d v="2023-06-30T00:00:00"/>
    <d v="2022-07-01T00:00:00"/>
    <x v="2"/>
    <x v="0"/>
    <n v="80"/>
    <n v="100"/>
    <n v="100"/>
    <n v="100"/>
    <n v="109.6"/>
    <n v="109.61"/>
    <n v="115.17"/>
    <n v="115.17"/>
    <n v="109.61"/>
    <n v="109.55"/>
    <n v="110.58"/>
    <n v="113.9"/>
    <n v="109.55"/>
    <n v="114"/>
    <n v="117.42"/>
    <n v="131"/>
    <n v="114"/>
    <n v="4.0620721131903181E-2"/>
    <n v="4.4500000000000028"/>
    <s v="-"/>
    <x v="0"/>
    <s v="COENG"/>
    <s v="NCEER"/>
    <s v="College of Engineering"/>
    <s v="Dat Le"/>
    <m/>
    <m/>
    <m/>
    <x v="0"/>
    <x v="0"/>
    <m/>
    <x v="0"/>
    <m/>
    <m/>
    <m/>
    <x v="0"/>
    <m/>
    <m/>
    <m/>
    <m/>
    <x v="0"/>
    <x v="0"/>
    <m/>
    <x v="0"/>
    <m/>
    <m/>
    <m/>
    <x v="0"/>
    <m/>
    <m/>
    <x v="0"/>
    <x v="0"/>
    <m/>
    <m/>
    <x v="0"/>
  </r>
  <r>
    <n v="23"/>
    <x v="0"/>
    <x v="0"/>
    <s v="# 049"/>
    <x v="0"/>
    <s v="Maria Odezynskyj"/>
    <s v="Zulema Lara"/>
    <d v="2022-07-01T00:00:00"/>
    <d v="2023-06-30T00:00:00"/>
    <d v="2022-07-01T00:00:00"/>
    <x v="3"/>
    <x v="0"/>
    <n v="715"/>
    <n v="715"/>
    <n v="715"/>
    <n v="715"/>
    <n v="715"/>
    <n v="750"/>
    <n v="750"/>
    <n v="750"/>
    <n v="750"/>
    <n v="750"/>
    <n v="765"/>
    <n v="780.3"/>
    <n v="750"/>
    <n v="765"/>
    <n v="765"/>
    <n v="765"/>
    <n v="765"/>
    <n v="2.0000000000000018E-2"/>
    <n v="15"/>
    <s v="-"/>
    <x v="0"/>
    <s v="COENG"/>
    <s v="NCEER"/>
    <s v="College of Engineering"/>
    <s v="Dat Le"/>
    <m/>
    <m/>
    <m/>
    <x v="0"/>
    <x v="0"/>
    <m/>
    <x v="0"/>
    <m/>
    <m/>
    <m/>
    <x v="0"/>
    <m/>
    <m/>
    <m/>
    <m/>
    <x v="0"/>
    <x v="0"/>
    <m/>
    <x v="0"/>
    <m/>
    <m/>
    <m/>
    <x v="0"/>
    <m/>
    <m/>
    <x v="0"/>
    <x v="0"/>
    <m/>
    <m/>
    <x v="0"/>
  </r>
  <r>
    <n v="23"/>
    <x v="0"/>
    <x v="0"/>
    <s v="# 049"/>
    <x v="0"/>
    <s v="Maria Odezynskyj"/>
    <s v="Zulema Lara"/>
    <d v="2022-07-01T00:00:00"/>
    <d v="2023-06-30T00:00:00"/>
    <d v="2022-07-01T00:00:00"/>
    <x v="4"/>
    <x v="0"/>
    <n v="425"/>
    <n v="425"/>
    <n v="425"/>
    <n v="425"/>
    <n v="425"/>
    <n v="425"/>
    <n v="425"/>
    <n v="425"/>
    <n v="425"/>
    <n v="425"/>
    <n v="433.5"/>
    <n v="442.17"/>
    <n v="425"/>
    <n v="433.5"/>
    <n v="433.5"/>
    <n v="433.5"/>
    <n v="433.5"/>
    <n v="2.0000000000000018E-2"/>
    <n v="8.5"/>
    <s v="-"/>
    <x v="0"/>
    <s v="COENG"/>
    <s v="NCEER"/>
    <s v="College of Engineering"/>
    <s v="Dat Le"/>
    <m/>
    <m/>
    <m/>
    <x v="0"/>
    <x v="0"/>
    <m/>
    <x v="0"/>
    <m/>
    <m/>
    <m/>
    <x v="0"/>
    <m/>
    <m/>
    <m/>
    <m/>
    <x v="0"/>
    <x v="0"/>
    <m/>
    <x v="0"/>
    <m/>
    <m/>
    <m/>
    <x v="0"/>
    <m/>
    <m/>
    <x v="0"/>
    <x v="0"/>
    <m/>
    <m/>
    <x v="0"/>
  </r>
  <r>
    <n v="23"/>
    <x v="0"/>
    <x v="0"/>
    <s v="# 049"/>
    <x v="0"/>
    <s v="Maria Odezynskyj"/>
    <s v="Zulema Lara"/>
    <d v="2022-07-01T00:00:00"/>
    <d v="2023-06-30T00:00:00"/>
    <d v="2022-07-01T00:00:00"/>
    <x v="5"/>
    <x v="0"/>
    <m/>
    <m/>
    <m/>
    <m/>
    <m/>
    <m/>
    <m/>
    <m/>
    <m/>
    <m/>
    <m/>
    <m/>
    <m/>
    <n v="175"/>
    <n v="175"/>
    <n v="175"/>
    <n v="175"/>
    <s v="-"/>
    <n v="175"/>
    <s v="-"/>
    <x v="2"/>
    <s v="COENG"/>
    <s v="NCEER"/>
    <s v="College of Engineering"/>
    <s v="Dat Le"/>
    <m/>
    <m/>
    <m/>
    <x v="0"/>
    <x v="0"/>
    <m/>
    <x v="0"/>
    <m/>
    <m/>
    <m/>
    <x v="0"/>
    <m/>
    <m/>
    <m/>
    <m/>
    <x v="0"/>
    <x v="0"/>
    <m/>
    <x v="0"/>
    <m/>
    <m/>
    <m/>
    <x v="0"/>
    <m/>
    <m/>
    <x v="0"/>
    <x v="0"/>
    <m/>
    <m/>
    <x v="0"/>
  </r>
  <r>
    <n v="23"/>
    <x v="0"/>
    <x v="0"/>
    <s v="# 049"/>
    <x v="0"/>
    <s v="Maria Odezynskyj"/>
    <s v="Zulema Lara"/>
    <d v="2022-07-01T00:00:00"/>
    <d v="2023-06-30T00:00:00"/>
    <d v="2022-07-01T00:00:00"/>
    <x v="6"/>
    <x v="0"/>
    <n v="158"/>
    <n v="158"/>
    <n v="158"/>
    <n v="158"/>
    <n v="158"/>
    <n v="158"/>
    <n v="158"/>
    <n v="158"/>
    <n v="158"/>
    <n v="158"/>
    <n v="161.16"/>
    <n v="164.38"/>
    <n v="158"/>
    <s v="Discontinued"/>
    <s v="Discontinued"/>
    <s v="Discontinued"/>
    <s v="Discontinued"/>
    <s v="-"/>
    <n v="0"/>
    <s v="-"/>
    <x v="2"/>
    <s v="COENG"/>
    <s v="NCEER"/>
    <s v="College of Engineering"/>
    <s v="Dat Le"/>
    <m/>
    <m/>
    <m/>
    <x v="0"/>
    <x v="0"/>
    <m/>
    <x v="0"/>
    <m/>
    <m/>
    <m/>
    <x v="0"/>
    <m/>
    <m/>
    <m/>
    <m/>
    <x v="0"/>
    <x v="0"/>
    <m/>
    <x v="0"/>
    <m/>
    <m/>
    <m/>
    <x v="0"/>
    <m/>
    <m/>
    <x v="0"/>
    <x v="0"/>
    <m/>
    <m/>
    <x v="0"/>
  </r>
  <r>
    <n v="23"/>
    <x v="0"/>
    <x v="0"/>
    <s v="# 049"/>
    <x v="0"/>
    <s v="Maria Odezynskyj"/>
    <s v="Zulema Lara"/>
    <d v="2022-07-01T00:00:00"/>
    <d v="2023-06-30T00:00:00"/>
    <d v="2022-07-01T00:00:00"/>
    <x v="7"/>
    <x v="0"/>
    <n v="166"/>
    <n v="166"/>
    <n v="166"/>
    <n v="166"/>
    <n v="166"/>
    <n v="166"/>
    <n v="166"/>
    <n v="166"/>
    <n v="166"/>
    <n v="166"/>
    <n v="169.32"/>
    <n v="172.71"/>
    <n v="166"/>
    <s v="Discontinued"/>
    <s v="Discontinued"/>
    <s v="Discontinued"/>
    <s v="Discontinued"/>
    <s v="-"/>
    <n v="0"/>
    <s v="-"/>
    <x v="2"/>
    <s v="COENG"/>
    <s v="NCEER"/>
    <s v="College of Engineering"/>
    <s v="Dat Le"/>
    <m/>
    <m/>
    <m/>
    <x v="0"/>
    <x v="0"/>
    <m/>
    <x v="0"/>
    <m/>
    <m/>
    <m/>
    <x v="0"/>
    <m/>
    <m/>
    <m/>
    <m/>
    <x v="0"/>
    <x v="0"/>
    <m/>
    <x v="0"/>
    <m/>
    <m/>
    <m/>
    <x v="0"/>
    <m/>
    <m/>
    <x v="0"/>
    <x v="0"/>
    <m/>
    <m/>
    <x v="0"/>
  </r>
  <r>
    <n v="23"/>
    <x v="0"/>
    <x v="0"/>
    <s v="# 049"/>
    <x v="0"/>
    <s v="Maria Odezynskyj"/>
    <s v="Zulema Lara"/>
    <d v="2022-07-01T00:00:00"/>
    <d v="2023-06-30T00:00:00"/>
    <d v="2022-07-01T00:00:00"/>
    <x v="8"/>
    <x v="0"/>
    <n v="168"/>
    <n v="168"/>
    <n v="168"/>
    <n v="168"/>
    <n v="168"/>
    <n v="168"/>
    <n v="168"/>
    <n v="168"/>
    <n v="168"/>
    <n v="168"/>
    <n v="171.36"/>
    <n v="174.79"/>
    <n v="168"/>
    <s v="Discontinued"/>
    <s v="Discontinued"/>
    <s v="Discontinued"/>
    <s v="Discontinued"/>
    <s v="-"/>
    <n v="0"/>
    <s v="-"/>
    <x v="2"/>
    <s v="COENG"/>
    <s v="NCEER"/>
    <s v="College of Engineering"/>
    <s v="Dat Le"/>
    <m/>
    <m/>
    <m/>
    <x v="0"/>
    <x v="0"/>
    <m/>
    <x v="0"/>
    <m/>
    <m/>
    <m/>
    <x v="0"/>
    <m/>
    <m/>
    <m/>
    <m/>
    <x v="0"/>
    <x v="0"/>
    <m/>
    <x v="0"/>
    <m/>
    <m/>
    <m/>
    <x v="0"/>
    <m/>
    <m/>
    <x v="0"/>
    <x v="0"/>
    <m/>
    <m/>
    <x v="0"/>
  </r>
  <r>
    <n v="23"/>
    <x v="0"/>
    <x v="0"/>
    <s v="# 049"/>
    <x v="0"/>
    <s v="Maria Odezynskyj"/>
    <s v="Zulema Lara"/>
    <d v="2022-07-01T00:00:00"/>
    <d v="2023-06-30T00:00:00"/>
    <d v="2022-07-01T00:00:00"/>
    <x v="9"/>
    <x v="0"/>
    <n v="176"/>
    <n v="176"/>
    <n v="176"/>
    <n v="176"/>
    <n v="176"/>
    <n v="176"/>
    <n v="176"/>
    <n v="176"/>
    <n v="176"/>
    <n v="176"/>
    <n v="179.52"/>
    <n v="183.11"/>
    <n v="176"/>
    <s v="Discontinued"/>
    <s v="Discontinued"/>
    <s v="Discontinued"/>
    <s v="Discontinued"/>
    <s v="-"/>
    <n v="0"/>
    <s v="-"/>
    <x v="2"/>
    <s v="COENG"/>
    <s v="NCEER"/>
    <s v="College of Engineering"/>
    <s v="Dat Le"/>
    <m/>
    <m/>
    <m/>
    <x v="0"/>
    <x v="0"/>
    <m/>
    <x v="0"/>
    <m/>
    <m/>
    <m/>
    <x v="0"/>
    <m/>
    <m/>
    <m/>
    <m/>
    <x v="0"/>
    <x v="0"/>
    <m/>
    <x v="0"/>
    <m/>
    <m/>
    <m/>
    <x v="0"/>
    <m/>
    <m/>
    <x v="0"/>
    <x v="0"/>
    <m/>
    <m/>
    <x v="0"/>
  </r>
  <r>
    <n v="23"/>
    <x v="0"/>
    <x v="1"/>
    <s v="# 049"/>
    <x v="0"/>
    <s v="Maria Odezynskyj"/>
    <s v="Zulema Lara / Amarnath Kasalanati"/>
    <m/>
    <m/>
    <m/>
    <x v="10"/>
    <x v="1"/>
    <m/>
    <m/>
    <m/>
    <m/>
    <m/>
    <m/>
    <m/>
    <m/>
    <m/>
    <m/>
    <m/>
    <m/>
    <n v="0"/>
    <n v="0"/>
    <n v="0"/>
    <n v="0"/>
    <n v="0"/>
    <m/>
    <m/>
    <m/>
    <x v="3"/>
    <m/>
    <m/>
    <m/>
    <m/>
    <m/>
    <m/>
    <m/>
    <x v="1"/>
    <x v="1"/>
    <n v="80"/>
    <x v="1"/>
    <m/>
    <n v="780"/>
    <n v="780"/>
    <x v="1"/>
    <n v="0"/>
    <s v="Low"/>
    <n v="0"/>
    <s v="No"/>
    <x v="1"/>
    <x v="1"/>
    <s v="Flat"/>
    <x v="1"/>
    <s v="Deficit"/>
    <s v="Two rates are increasing 5% primarily driven by increases in compensation and increased volume and prod hrs for Lab Techs."/>
    <n v="-56"/>
    <x v="1"/>
    <s v="Maria Odezynskyj / Zuleman Lara / Amarnath Kasalanati"/>
    <s v="3/15/22 - 11 am"/>
    <x v="1"/>
    <x v="1"/>
    <m/>
    <m/>
    <x v="0"/>
  </r>
  <r>
    <n v="98"/>
    <x v="1"/>
    <x v="1"/>
    <s v="# 067"/>
    <x v="1"/>
    <s v="Emily Schwarz"/>
    <s v="Reema Kazak"/>
    <m/>
    <m/>
    <m/>
    <x v="10"/>
    <x v="1"/>
    <m/>
    <m/>
    <m/>
    <m/>
    <m/>
    <m/>
    <m/>
    <m/>
    <m/>
    <m/>
    <m/>
    <m/>
    <n v="0"/>
    <n v="0"/>
    <n v="0"/>
    <n v="0"/>
    <n v="0"/>
    <m/>
    <m/>
    <m/>
    <x v="3"/>
    <m/>
    <m/>
    <m/>
    <m/>
    <m/>
    <m/>
    <m/>
    <x v="1"/>
    <x v="1"/>
    <n v="80"/>
    <x v="1"/>
    <m/>
    <n v="780"/>
    <n v="780"/>
    <x v="1"/>
    <n v="0"/>
    <s v="Low"/>
    <n v="0"/>
    <s v="No"/>
    <x v="1"/>
    <x v="1"/>
    <s v="Flat"/>
    <x v="1"/>
    <s v="Deficit"/>
    <s v="Two rates are increasing 5% primarily driven by increases in compensation and increased volume and prod hrs for Lab Techs."/>
    <n v="-56"/>
    <x v="1"/>
    <s v="Reema Kazak"/>
    <s v="3/15/22 - 1:30 pm"/>
    <x v="1"/>
    <x v="1"/>
    <m/>
    <m/>
    <x v="0"/>
  </r>
  <r>
    <n v="98"/>
    <x v="1"/>
    <x v="0"/>
    <s v="# 067"/>
    <x v="1"/>
    <s v="Emily Schwarz"/>
    <s v="Reema Kazak"/>
    <d v="2022-07-01T00:00:00"/>
    <d v="2023-06-30T00:00:00"/>
    <d v="2022-07-01T00:00:00"/>
    <x v="11"/>
    <x v="2"/>
    <m/>
    <m/>
    <m/>
    <m/>
    <m/>
    <m/>
    <m/>
    <m/>
    <m/>
    <n v="26"/>
    <n v="26"/>
    <n v="26"/>
    <n v="26"/>
    <n v="26"/>
    <n v="26"/>
    <n v="26"/>
    <n v="26"/>
    <s v="-"/>
    <n v="26"/>
    <s v="New"/>
    <x v="4"/>
    <s v="SC1PH"/>
    <s v="COREC"/>
    <s v="School of Public Health"/>
    <s v="Emily Schwarz"/>
    <m/>
    <m/>
    <m/>
    <x v="0"/>
    <x v="0"/>
    <m/>
    <x v="0"/>
    <m/>
    <m/>
    <m/>
    <x v="0"/>
    <m/>
    <m/>
    <m/>
    <m/>
    <x v="0"/>
    <x v="0"/>
    <m/>
    <x v="0"/>
    <m/>
    <m/>
    <m/>
    <x v="0"/>
    <m/>
    <m/>
    <x v="0"/>
    <x v="0"/>
    <m/>
    <m/>
    <x v="0"/>
  </r>
  <r>
    <n v="98"/>
    <x v="1"/>
    <x v="0"/>
    <s v="# 067"/>
    <x v="1"/>
    <s v="Emily Schwarz"/>
    <s v="Reema Kazak"/>
    <d v="2022-07-01T00:00:00"/>
    <d v="2023-06-30T00:00:00"/>
    <d v="2022-07-01T00:00:00"/>
    <x v="12"/>
    <x v="2"/>
    <m/>
    <m/>
    <m/>
    <m/>
    <m/>
    <m/>
    <m/>
    <m/>
    <m/>
    <n v="35"/>
    <n v="35"/>
    <n v="35"/>
    <n v="35"/>
    <n v="35"/>
    <n v="35"/>
    <n v="35"/>
    <n v="35"/>
    <s v="-"/>
    <n v="35"/>
    <s v="New"/>
    <x v="4"/>
    <s v="SC1PH"/>
    <s v="COREC"/>
    <s v="School of Public Health"/>
    <s v="Emily Schwarz"/>
    <m/>
    <m/>
    <m/>
    <x v="0"/>
    <x v="0"/>
    <m/>
    <x v="0"/>
    <m/>
    <m/>
    <m/>
    <x v="0"/>
    <m/>
    <m/>
    <m/>
    <m/>
    <x v="0"/>
    <x v="0"/>
    <m/>
    <x v="0"/>
    <m/>
    <m/>
    <m/>
    <x v="0"/>
    <m/>
    <m/>
    <x v="0"/>
    <x v="0"/>
    <m/>
    <m/>
    <x v="0"/>
  </r>
  <r>
    <n v="98"/>
    <x v="1"/>
    <x v="0"/>
    <s v="# 067"/>
    <x v="1"/>
    <s v="Emily Schwarz"/>
    <s v="Reema Kazak"/>
    <d v="2022-07-01T00:00:00"/>
    <d v="2023-06-30T00:00:00"/>
    <d v="2022-07-01T00:00:00"/>
    <x v="13"/>
    <x v="2"/>
    <m/>
    <m/>
    <m/>
    <m/>
    <m/>
    <m/>
    <m/>
    <m/>
    <m/>
    <n v="83"/>
    <n v="83"/>
    <n v="83"/>
    <n v="83"/>
    <n v="83"/>
    <n v="83"/>
    <n v="83"/>
    <n v="83"/>
    <s v="-"/>
    <n v="83"/>
    <s v="New"/>
    <x v="4"/>
    <s v="SC1PH"/>
    <s v="COREC"/>
    <s v="School of Public Health"/>
    <s v="Emily Schwarz"/>
    <m/>
    <m/>
    <m/>
    <x v="0"/>
    <x v="0"/>
    <m/>
    <x v="0"/>
    <m/>
    <m/>
    <m/>
    <x v="0"/>
    <m/>
    <m/>
    <m/>
    <m/>
    <x v="0"/>
    <x v="0"/>
    <m/>
    <x v="0"/>
    <m/>
    <m/>
    <m/>
    <x v="0"/>
    <m/>
    <m/>
    <x v="0"/>
    <x v="0"/>
    <m/>
    <m/>
    <x v="0"/>
  </r>
  <r>
    <n v="98"/>
    <x v="1"/>
    <x v="0"/>
    <s v="# 067"/>
    <x v="1"/>
    <s v="Emily Schwarz"/>
    <s v="Reema Kazak"/>
    <d v="2022-07-01T00:00:00"/>
    <d v="2023-06-30T00:00:00"/>
    <d v="2022-07-01T00:00:00"/>
    <x v="14"/>
    <x v="2"/>
    <m/>
    <m/>
    <m/>
    <m/>
    <m/>
    <m/>
    <m/>
    <m/>
    <m/>
    <n v="166"/>
    <n v="166"/>
    <n v="166"/>
    <n v="166"/>
    <n v="166"/>
    <n v="166"/>
    <n v="166"/>
    <n v="166"/>
    <s v="-"/>
    <n v="166"/>
    <s v="New"/>
    <x v="4"/>
    <s v="SC1PH"/>
    <s v="COREC"/>
    <s v="School of Public Health"/>
    <s v="Emily Schwarz"/>
    <m/>
    <m/>
    <m/>
    <x v="0"/>
    <x v="0"/>
    <m/>
    <x v="0"/>
    <m/>
    <m/>
    <m/>
    <x v="0"/>
    <m/>
    <m/>
    <m/>
    <m/>
    <x v="0"/>
    <x v="0"/>
    <m/>
    <x v="0"/>
    <m/>
    <m/>
    <m/>
    <x v="0"/>
    <m/>
    <m/>
    <x v="0"/>
    <x v="0"/>
    <m/>
    <m/>
    <x v="0"/>
  </r>
  <r>
    <n v="98"/>
    <x v="1"/>
    <x v="0"/>
    <s v="# 067"/>
    <x v="1"/>
    <s v="Emily Schwarz"/>
    <s v="Reema Kazak"/>
    <d v="2022-07-01T00:00:00"/>
    <d v="2023-06-30T00:00:00"/>
    <d v="2022-07-01T00:00:00"/>
    <x v="15"/>
    <x v="3"/>
    <m/>
    <m/>
    <m/>
    <m/>
    <m/>
    <m/>
    <m/>
    <m/>
    <m/>
    <n v="56"/>
    <n v="56"/>
    <n v="56"/>
    <n v="56"/>
    <n v="56"/>
    <n v="56"/>
    <n v="56"/>
    <n v="56"/>
    <s v="-"/>
    <n v="56"/>
    <s v="New"/>
    <x v="4"/>
    <s v="SC1PH"/>
    <s v="COREC"/>
    <s v="School of Public Health"/>
    <s v="Emily Schwarz"/>
    <m/>
    <m/>
    <m/>
    <x v="0"/>
    <x v="0"/>
    <m/>
    <x v="0"/>
    <m/>
    <m/>
    <m/>
    <x v="0"/>
    <m/>
    <m/>
    <m/>
    <m/>
    <x v="0"/>
    <x v="0"/>
    <m/>
    <x v="0"/>
    <m/>
    <m/>
    <m/>
    <x v="0"/>
    <m/>
    <m/>
    <x v="0"/>
    <x v="0"/>
    <m/>
    <m/>
    <x v="0"/>
  </r>
  <r>
    <n v="66"/>
    <x v="2"/>
    <x v="0"/>
    <s v="# 049"/>
    <x v="2"/>
    <s v="Chris Runde"/>
    <s v="David Castellanos"/>
    <d v="2022-07-01T00:00:00"/>
    <d v="2023-06-30T00:00:00"/>
    <d v="2022-07-01T00:00:00"/>
    <x v="16"/>
    <x v="4"/>
    <m/>
    <m/>
    <m/>
    <m/>
    <m/>
    <m/>
    <m/>
    <m/>
    <n v="6552.7347200000004"/>
    <n v="6552.7347200000004"/>
    <n v="6552.7347200000004"/>
    <n v="6552.7347200000004"/>
    <n v="6552.7347200000004"/>
    <n v="6582.8632560000005"/>
    <n v="6612.862604485721"/>
    <n v="6642.9986656562669"/>
    <n v="6582.8632560000005"/>
    <n v="0"/>
    <n v="0"/>
    <s v="-"/>
    <x v="2"/>
    <s v="VCRAC"/>
    <s v="IRLE"/>
    <s v="Academic Research Units"/>
    <s v="David Castellanos"/>
    <m/>
    <m/>
    <m/>
    <x v="0"/>
    <x v="0"/>
    <m/>
    <x v="0"/>
    <m/>
    <m/>
    <m/>
    <x v="0"/>
    <m/>
    <m/>
    <m/>
    <m/>
    <x v="0"/>
    <x v="0"/>
    <m/>
    <x v="0"/>
    <m/>
    <m/>
    <m/>
    <x v="0"/>
    <m/>
    <m/>
    <x v="0"/>
    <x v="0"/>
    <m/>
    <m/>
    <x v="0"/>
  </r>
  <r>
    <n v="66"/>
    <x v="2"/>
    <x v="0"/>
    <s v="# 049"/>
    <x v="2"/>
    <s v="Chris Runde"/>
    <s v="David Castellanos"/>
    <d v="2022-07-01T00:00:00"/>
    <d v="2023-06-30T00:00:00"/>
    <d v="2022-07-01T00:00:00"/>
    <x v="17"/>
    <x v="4"/>
    <m/>
    <m/>
    <m/>
    <m/>
    <m/>
    <m/>
    <m/>
    <m/>
    <n v="12390.126799999998"/>
    <n v="12390.126799999998"/>
    <n v="12390.126799999998"/>
    <n v="12390.126799999998"/>
    <n v="12390.126799999998"/>
    <n v="12502.52816"/>
    <n v="12616.078320548264"/>
    <n v="12730.65976363359"/>
    <n v="12502.52816"/>
    <n v="0"/>
    <n v="0"/>
    <s v="-"/>
    <x v="2"/>
    <s v="VCRAC"/>
    <s v="IRLE"/>
    <s v="Academic Research Units"/>
    <s v="David Castellanos"/>
    <m/>
    <m/>
    <m/>
    <x v="0"/>
    <x v="0"/>
    <m/>
    <x v="0"/>
    <m/>
    <m/>
    <m/>
    <x v="0"/>
    <m/>
    <m/>
    <m/>
    <m/>
    <x v="0"/>
    <x v="0"/>
    <m/>
    <x v="0"/>
    <m/>
    <m/>
    <m/>
    <x v="0"/>
    <m/>
    <m/>
    <x v="0"/>
    <x v="0"/>
    <m/>
    <m/>
    <x v="0"/>
  </r>
  <r>
    <n v="66"/>
    <x v="2"/>
    <x v="0"/>
    <s v="# 049"/>
    <x v="2"/>
    <s v="Chris Runde"/>
    <s v="David Castellanos"/>
    <d v="2022-07-01T00:00:00"/>
    <d v="2023-06-30T00:00:00"/>
    <d v="2022-07-01T00:00:00"/>
    <x v="18"/>
    <x v="5"/>
    <m/>
    <m/>
    <m/>
    <m/>
    <m/>
    <m/>
    <m/>
    <m/>
    <m/>
    <m/>
    <m/>
    <m/>
    <m/>
    <n v="758.37380365248237"/>
    <n v="758.37380365248237"/>
    <n v="758.37380365248237"/>
    <n v="758.37380365248237"/>
    <s v="-"/>
    <n v="0"/>
    <s v="New"/>
    <x v="4"/>
    <s v="VCRAC"/>
    <s v="IRLE"/>
    <s v="Academic Research Units"/>
    <s v="David Castellanos"/>
    <m/>
    <m/>
    <m/>
    <x v="0"/>
    <x v="0"/>
    <m/>
    <x v="0"/>
    <m/>
    <m/>
    <m/>
    <x v="0"/>
    <m/>
    <m/>
    <m/>
    <m/>
    <x v="0"/>
    <x v="0"/>
    <m/>
    <x v="0"/>
    <m/>
    <m/>
    <m/>
    <x v="0"/>
    <m/>
    <m/>
    <x v="0"/>
    <x v="0"/>
    <m/>
    <m/>
    <x v="0"/>
  </r>
  <r>
    <n v="66"/>
    <x v="2"/>
    <x v="0"/>
    <s v="# 049"/>
    <x v="2"/>
    <s v="Chris Runde"/>
    <s v="David Castellanos"/>
    <d v="2022-07-01T00:00:00"/>
    <d v="2023-06-30T00:00:00"/>
    <d v="2022-07-01T00:00:00"/>
    <x v="19"/>
    <x v="4"/>
    <m/>
    <m/>
    <m/>
    <m/>
    <m/>
    <m/>
    <m/>
    <m/>
    <m/>
    <m/>
    <m/>
    <m/>
    <m/>
    <n v="4481.3920799999996"/>
    <n v="4481.3920799999996"/>
    <n v="4481.3920799999996"/>
    <n v="4481.3920799999996"/>
    <s v="-"/>
    <n v="0"/>
    <s v="New"/>
    <x v="4"/>
    <s v="VCRAC"/>
    <s v="IRLE"/>
    <s v="Academic Research Units"/>
    <s v="David Castellanos"/>
    <m/>
    <m/>
    <m/>
    <x v="0"/>
    <x v="0"/>
    <m/>
    <x v="0"/>
    <m/>
    <m/>
    <m/>
    <x v="0"/>
    <m/>
    <m/>
    <m/>
    <m/>
    <x v="0"/>
    <x v="0"/>
    <m/>
    <x v="0"/>
    <m/>
    <m/>
    <m/>
    <x v="0"/>
    <m/>
    <m/>
    <x v="0"/>
    <x v="0"/>
    <m/>
    <m/>
    <x v="0"/>
  </r>
  <r>
    <n v="66"/>
    <x v="2"/>
    <x v="0"/>
    <s v="# 049"/>
    <x v="2"/>
    <s v="Chris Runde"/>
    <s v="David Castellanos"/>
    <d v="2022-07-01T00:00:00"/>
    <d v="2023-06-30T00:00:00"/>
    <d v="2022-07-01T00:00:00"/>
    <x v="20"/>
    <x v="4"/>
    <m/>
    <m/>
    <m/>
    <m/>
    <m/>
    <m/>
    <m/>
    <m/>
    <m/>
    <m/>
    <m/>
    <m/>
    <m/>
    <n v="3259.6721216000001"/>
    <n v="3259.6721216000001"/>
    <n v="3259.6721216000001"/>
    <n v="3259.6721216000001"/>
    <s v="-"/>
    <n v="0"/>
    <s v="New"/>
    <x v="4"/>
    <s v="VCRAC"/>
    <s v="IRLE"/>
    <s v="Academic Research Units"/>
    <s v="David Castellanos"/>
    <m/>
    <m/>
    <m/>
    <x v="0"/>
    <x v="0"/>
    <m/>
    <x v="0"/>
    <m/>
    <m/>
    <m/>
    <x v="0"/>
    <m/>
    <m/>
    <m/>
    <m/>
    <x v="0"/>
    <x v="0"/>
    <m/>
    <x v="0"/>
    <m/>
    <m/>
    <m/>
    <x v="0"/>
    <m/>
    <m/>
    <x v="0"/>
    <x v="0"/>
    <m/>
    <m/>
    <x v="0"/>
  </r>
  <r>
    <n v="66"/>
    <x v="2"/>
    <x v="1"/>
    <s v="# 049"/>
    <x v="2"/>
    <s v="Chris Runde"/>
    <s v="David Castellanos"/>
    <m/>
    <m/>
    <m/>
    <x v="10"/>
    <x v="1"/>
    <m/>
    <m/>
    <m/>
    <m/>
    <m/>
    <m/>
    <m/>
    <m/>
    <m/>
    <m/>
    <m/>
    <m/>
    <n v="0"/>
    <n v="0"/>
    <n v="0"/>
    <n v="0"/>
    <n v="0"/>
    <m/>
    <m/>
    <m/>
    <x v="3"/>
    <m/>
    <m/>
    <m/>
    <m/>
    <m/>
    <m/>
    <m/>
    <x v="2"/>
    <x v="2"/>
    <n v="12"/>
    <x v="1"/>
    <m/>
    <n v="180"/>
    <n v="180"/>
    <x v="2"/>
    <n v="0"/>
    <s v="Low"/>
    <n v="0"/>
    <s v="No"/>
    <x v="1"/>
    <x v="0"/>
    <s v="Flat"/>
    <x v="1"/>
    <s v="Flat"/>
    <m/>
    <n v="-10"/>
    <x v="0"/>
    <m/>
    <s v="3/15/22 - 2:30 pm"/>
    <x v="0"/>
    <x v="0"/>
    <m/>
    <m/>
    <x v="0"/>
  </r>
  <r>
    <n v="81"/>
    <x v="2"/>
    <x v="0"/>
    <s v="# 053"/>
    <x v="3"/>
    <s v="David Castellanos"/>
    <s v="Zahra Rezapour"/>
    <d v="2022-07-01T00:00:00"/>
    <d v="2023-06-30T00:00:00"/>
    <d v="2022-07-01T00:00:00"/>
    <x v="21"/>
    <x v="0"/>
    <n v="77"/>
    <n v="77"/>
    <n v="79"/>
    <n v="85"/>
    <n v="100"/>
    <n v="105"/>
    <n v="110.25"/>
    <n v="115.76"/>
    <n v="105"/>
    <n v="110"/>
    <n v="116"/>
    <n v="122"/>
    <n v="110"/>
    <n v="117.37"/>
    <n v="123"/>
    <n v="129"/>
    <n v="117.37"/>
    <n v="4.7619047619047672E-2"/>
    <n v="5"/>
    <s v="-"/>
    <x v="0"/>
    <s v="VCRAC"/>
    <s v="JBSSL"/>
    <s v="Academic Research Units"/>
    <s v="David Castellanos"/>
    <m/>
    <m/>
    <m/>
    <x v="0"/>
    <x v="0"/>
    <m/>
    <x v="0"/>
    <m/>
    <m/>
    <m/>
    <x v="0"/>
    <m/>
    <m/>
    <m/>
    <m/>
    <x v="0"/>
    <x v="0"/>
    <m/>
    <x v="0"/>
    <m/>
    <m/>
    <m/>
    <x v="0"/>
    <m/>
    <m/>
    <x v="0"/>
    <x v="0"/>
    <m/>
    <m/>
    <x v="0"/>
  </r>
  <r>
    <n v="82"/>
    <x v="2"/>
    <x v="0"/>
    <s v="# 054"/>
    <x v="4"/>
    <s v="David Castellanos"/>
    <s v="Zahra Rezapour"/>
    <d v="2022-07-01T00:00:00"/>
    <d v="2023-06-30T00:00:00"/>
    <d v="2022-07-01T00:00:00"/>
    <x v="22"/>
    <x v="1"/>
    <n v="0.24"/>
    <n v="0.24"/>
    <n v="0.15"/>
    <n v="0.2"/>
    <n v="0.12"/>
    <n v="0.22"/>
    <n v="0.22"/>
    <n v="0.23"/>
    <n v="0.22"/>
    <n v="0.22"/>
    <n v="0.23"/>
    <n v="0.24"/>
    <n v="0.22"/>
    <n v="0.17960216984836599"/>
    <n v="0.18858227834078431"/>
    <n v="0.19801139225782352"/>
    <n v="0.17960216984836599"/>
    <n v="0"/>
    <n v="0"/>
    <s v="-"/>
    <x v="2"/>
    <s v="VCRAC"/>
    <s v="JBSSL"/>
    <s v="Academic Research Units"/>
    <s v="David Castellanos"/>
    <m/>
    <m/>
    <m/>
    <x v="0"/>
    <x v="0"/>
    <m/>
    <x v="0"/>
    <m/>
    <m/>
    <m/>
    <x v="0"/>
    <m/>
    <m/>
    <m/>
    <m/>
    <x v="0"/>
    <x v="0"/>
    <m/>
    <x v="0"/>
    <m/>
    <m/>
    <m/>
    <x v="0"/>
    <m/>
    <m/>
    <x v="0"/>
    <x v="0"/>
    <m/>
    <m/>
    <x v="0"/>
  </r>
  <r>
    <n v="82"/>
    <x v="2"/>
    <x v="0"/>
    <s v="# 054"/>
    <x v="4"/>
    <s v="David Castellanos"/>
    <s v="Zahra Rezapour"/>
    <d v="2022-07-01T00:00:00"/>
    <d v="2023-06-30T00:00:00"/>
    <d v="2022-07-01T00:00:00"/>
    <x v="23"/>
    <x v="1"/>
    <n v="7"/>
    <n v="7"/>
    <n v="6"/>
    <n v="7"/>
    <n v="5"/>
    <n v="38"/>
    <n v="39"/>
    <n v="40"/>
    <n v="38"/>
    <n v="38"/>
    <n v="40"/>
    <n v="42"/>
    <n v="38"/>
    <n v="88.728129348958333"/>
    <n v="93.164535816406257"/>
    <n v="97.822762607226579"/>
    <n v="88.728129348958333"/>
    <n v="0"/>
    <n v="0"/>
    <s v="-"/>
    <x v="2"/>
    <s v="VCRAC"/>
    <s v="JBSSL"/>
    <s v="Academic Research Units"/>
    <s v="David Castellanos"/>
    <m/>
    <m/>
    <m/>
    <x v="0"/>
    <x v="0"/>
    <m/>
    <x v="0"/>
    <m/>
    <m/>
    <m/>
    <x v="0"/>
    <m/>
    <m/>
    <m/>
    <m/>
    <x v="0"/>
    <x v="0"/>
    <m/>
    <x v="0"/>
    <m/>
    <m/>
    <m/>
    <x v="0"/>
    <m/>
    <m/>
    <x v="0"/>
    <x v="0"/>
    <m/>
    <m/>
    <x v="0"/>
  </r>
  <r>
    <n v="82"/>
    <x v="2"/>
    <x v="0"/>
    <s v="# 054"/>
    <x v="4"/>
    <s v="David Castellanos"/>
    <s v="Zahra Rezapour"/>
    <d v="2022-07-01T00:00:00"/>
    <d v="2023-06-30T00:00:00"/>
    <d v="2022-07-01T00:00:00"/>
    <x v="24"/>
    <x v="1"/>
    <n v="92"/>
    <n v="99"/>
    <n v="79"/>
    <n v="99"/>
    <n v="104"/>
    <n v="138"/>
    <n v="141"/>
    <n v="144"/>
    <n v="138"/>
    <n v="138"/>
    <n v="145"/>
    <n v="152"/>
    <n v="138"/>
    <n v="115.63488419964351"/>
    <n v="121.41662840962569"/>
    <n v="127.48745983010697"/>
    <n v="115.63488419964351"/>
    <n v="0"/>
    <n v="0"/>
    <s v="-"/>
    <x v="2"/>
    <s v="VCRAC"/>
    <s v="JBSSL"/>
    <s v="Academic Research Units"/>
    <s v="David Castellanos"/>
    <m/>
    <m/>
    <m/>
    <x v="0"/>
    <x v="0"/>
    <m/>
    <x v="0"/>
    <m/>
    <m/>
    <m/>
    <x v="0"/>
    <m/>
    <m/>
    <m/>
    <m/>
    <x v="0"/>
    <x v="0"/>
    <m/>
    <x v="0"/>
    <m/>
    <m/>
    <m/>
    <x v="0"/>
    <m/>
    <m/>
    <x v="0"/>
    <x v="0"/>
    <m/>
    <m/>
    <x v="0"/>
  </r>
  <r>
    <n v="82"/>
    <x v="2"/>
    <x v="0"/>
    <s v="# 054"/>
    <x v="4"/>
    <s v="David Castellanos"/>
    <s v="Zahra Rezapour"/>
    <d v="2022-07-01T00:00:00"/>
    <d v="2023-06-30T00:00:00"/>
    <d v="2022-07-01T00:00:00"/>
    <x v="25"/>
    <x v="1"/>
    <n v="197"/>
    <n v="216"/>
    <n v="173"/>
    <n v="216"/>
    <n v="211"/>
    <n v="206"/>
    <n v="210"/>
    <n v="215"/>
    <n v="206"/>
    <n v="206"/>
    <n v="216"/>
    <n v="227"/>
    <n v="206"/>
    <n v="241.46030689743588"/>
    <n v="253.53332224230769"/>
    <n v="266.2099883544231"/>
    <n v="241.46030689743588"/>
    <n v="0"/>
    <n v="0"/>
    <s v="-"/>
    <x v="2"/>
    <s v="VCRAC"/>
    <s v="JBSSL"/>
    <s v="Academic Research Units"/>
    <s v="David Castellanos"/>
    <m/>
    <m/>
    <m/>
    <x v="0"/>
    <x v="0"/>
    <m/>
    <x v="0"/>
    <m/>
    <m/>
    <m/>
    <x v="0"/>
    <m/>
    <m/>
    <m/>
    <m/>
    <x v="0"/>
    <x v="0"/>
    <m/>
    <x v="0"/>
    <m/>
    <m/>
    <m/>
    <x v="0"/>
    <m/>
    <m/>
    <x v="0"/>
    <x v="0"/>
    <m/>
    <m/>
    <x v="0"/>
  </r>
  <r>
    <n v="82"/>
    <x v="2"/>
    <x v="0"/>
    <s v="# 054"/>
    <x v="4"/>
    <s v="David Castellanos"/>
    <s v="Zahra Rezapour"/>
    <d v="2022-07-01T00:00:00"/>
    <d v="2023-06-30T00:00:00"/>
    <d v="2022-07-01T00:00:00"/>
    <x v="26"/>
    <x v="1"/>
    <n v="280"/>
    <n v="301"/>
    <n v="245"/>
    <n v="301"/>
    <n v="335"/>
    <n v="377"/>
    <n v="385"/>
    <n v="393"/>
    <n v="377"/>
    <n v="376"/>
    <n v="395"/>
    <n v="415"/>
    <n v="376"/>
    <s v="Discontinued"/>
    <s v="Discontinued"/>
    <s v="Discontinued"/>
    <s v="Discontinued"/>
    <n v="-2.6525198938992522E-3"/>
    <n v="-1"/>
    <s v="-"/>
    <x v="5"/>
    <s v="VCRAC"/>
    <s v="JBSSL"/>
    <s v="Academic Research Units"/>
    <s v="David Castellanos"/>
    <m/>
    <m/>
    <m/>
    <x v="0"/>
    <x v="0"/>
    <m/>
    <x v="0"/>
    <m/>
    <m/>
    <m/>
    <x v="0"/>
    <m/>
    <m/>
    <m/>
    <m/>
    <x v="0"/>
    <x v="0"/>
    <m/>
    <x v="0"/>
    <m/>
    <m/>
    <m/>
    <x v="0"/>
    <m/>
    <m/>
    <x v="0"/>
    <x v="0"/>
    <m/>
    <m/>
    <x v="0"/>
  </r>
  <r>
    <n v="82"/>
    <x v="2"/>
    <x v="0"/>
    <s v="# 054"/>
    <x v="4"/>
    <s v="David Castellanos"/>
    <s v="Zahra Rezapour"/>
    <d v="2022-07-01T00:00:00"/>
    <d v="2023-06-30T00:00:00"/>
    <d v="2022-07-01T00:00:00"/>
    <x v="27"/>
    <x v="6"/>
    <n v="19"/>
    <n v="12"/>
    <n v="10"/>
    <n v="12"/>
    <n v="9"/>
    <n v="12"/>
    <n v="12"/>
    <n v="13"/>
    <n v="12"/>
    <n v="12"/>
    <n v="12"/>
    <n v="12"/>
    <n v="12"/>
    <n v="12.931321933333335"/>
    <n v="13.577888030000002"/>
    <n v="14.256782431500003"/>
    <n v="12.931321933333335"/>
    <n v="0"/>
    <n v="0"/>
    <s v="-"/>
    <x v="2"/>
    <s v="VCRAC"/>
    <s v="JBSSL"/>
    <s v="Academic Research Units"/>
    <s v="David Castellanos"/>
    <m/>
    <m/>
    <m/>
    <x v="0"/>
    <x v="0"/>
    <m/>
    <x v="0"/>
    <m/>
    <m/>
    <m/>
    <x v="0"/>
    <m/>
    <m/>
    <m/>
    <m/>
    <x v="0"/>
    <x v="0"/>
    <m/>
    <x v="0"/>
    <m/>
    <m/>
    <m/>
    <x v="0"/>
    <m/>
    <m/>
    <x v="0"/>
    <x v="0"/>
    <m/>
    <m/>
    <x v="0"/>
  </r>
  <r>
    <n v="82"/>
    <x v="2"/>
    <x v="0"/>
    <s v="# 054"/>
    <x v="4"/>
    <s v="David Castellanos"/>
    <s v="Zahra Rezapour"/>
    <d v="2022-07-01T00:00:00"/>
    <d v="2023-06-30T00:00:00"/>
    <d v="2022-07-01T00:00:00"/>
    <x v="28"/>
    <x v="6"/>
    <s v="New"/>
    <n v="17"/>
    <n v="16"/>
    <n v="17"/>
    <n v="18"/>
    <n v="13"/>
    <n v="13"/>
    <n v="14"/>
    <n v="13"/>
    <n v="13"/>
    <n v="14"/>
    <n v="15"/>
    <n v="13"/>
    <n v="17.070532640000003"/>
    <n v="17.924059272000004"/>
    <n v="18.820262235600005"/>
    <n v="17.070532640000003"/>
    <n v="0"/>
    <n v="0"/>
    <s v="-"/>
    <x v="2"/>
    <s v="VCRAC"/>
    <s v="JBSSL"/>
    <s v="Academic Research Units"/>
    <s v="David Castellanos"/>
    <m/>
    <m/>
    <m/>
    <x v="0"/>
    <x v="0"/>
    <m/>
    <x v="0"/>
    <m/>
    <m/>
    <m/>
    <x v="0"/>
    <m/>
    <m/>
    <m/>
    <m/>
    <x v="0"/>
    <x v="0"/>
    <m/>
    <x v="0"/>
    <m/>
    <m/>
    <m/>
    <x v="0"/>
    <m/>
    <m/>
    <x v="0"/>
    <x v="0"/>
    <m/>
    <m/>
    <x v="0"/>
  </r>
  <r>
    <n v="82"/>
    <x v="2"/>
    <x v="0"/>
    <s v="# 054"/>
    <x v="4"/>
    <s v="David Castellanos"/>
    <s v="Zahra Rezapour"/>
    <d v="2022-07-01T00:00:00"/>
    <d v="2023-06-30T00:00:00"/>
    <d v="2022-07-01T00:00:00"/>
    <x v="29"/>
    <x v="6"/>
    <n v="37"/>
    <n v="22"/>
    <n v="21"/>
    <n v="22"/>
    <n v="23"/>
    <n v="42"/>
    <n v="43"/>
    <n v="44"/>
    <n v="42"/>
    <n v="42"/>
    <n v="44"/>
    <n v="46"/>
    <n v="42"/>
    <s v="Discontinued"/>
    <s v="Discontinued"/>
    <s v="Discontinued"/>
    <s v="Discontinued"/>
    <n v="0"/>
    <n v="0"/>
    <s v="-"/>
    <x v="2"/>
    <s v="VCRAC"/>
    <s v="JBSSL"/>
    <s v="Academic Research Units"/>
    <s v="David Castellanos"/>
    <m/>
    <m/>
    <m/>
    <x v="0"/>
    <x v="0"/>
    <m/>
    <x v="0"/>
    <m/>
    <m/>
    <m/>
    <x v="0"/>
    <m/>
    <m/>
    <m/>
    <m/>
    <x v="0"/>
    <x v="0"/>
    <m/>
    <x v="0"/>
    <m/>
    <m/>
    <m/>
    <x v="0"/>
    <m/>
    <m/>
    <x v="0"/>
    <x v="0"/>
    <m/>
    <m/>
    <x v="0"/>
  </r>
  <r>
    <n v="83"/>
    <x v="2"/>
    <x v="0"/>
    <s v="# 061"/>
    <x v="5"/>
    <s v="David Castellanos"/>
    <s v="Zahra Rezapour"/>
    <d v="2022-07-01T00:00:00"/>
    <d v="2023-06-30T00:00:00"/>
    <d v="2022-07-01T00:00:00"/>
    <x v="30"/>
    <x v="7"/>
    <m/>
    <m/>
    <m/>
    <n v="387"/>
    <n v="396"/>
    <n v="285"/>
    <n v="267"/>
    <n v="273"/>
    <n v="285"/>
    <n v="296"/>
    <n v="311"/>
    <n v="327"/>
    <n v="296"/>
    <n v="268.33532187047797"/>
    <n v="282"/>
    <n v="297"/>
    <n v="268.33532187047797"/>
    <n v="3.8596491228070073E-2"/>
    <n v="11"/>
    <s v="-"/>
    <x v="0"/>
    <s v="VCRAC"/>
    <s v="JBSSL"/>
    <s v="Academic Research Units"/>
    <s v="David Castellanos"/>
    <m/>
    <m/>
    <m/>
    <x v="0"/>
    <x v="0"/>
    <m/>
    <x v="0"/>
    <m/>
    <m/>
    <m/>
    <x v="0"/>
    <m/>
    <m/>
    <m/>
    <m/>
    <x v="0"/>
    <x v="0"/>
    <m/>
    <x v="0"/>
    <m/>
    <m/>
    <m/>
    <x v="0"/>
    <m/>
    <m/>
    <x v="0"/>
    <x v="0"/>
    <m/>
    <m/>
    <x v="0"/>
  </r>
  <r>
    <n v="83"/>
    <x v="2"/>
    <x v="0"/>
    <s v="# 061"/>
    <x v="5"/>
    <s v="David Castellanos"/>
    <s v="Zahra Rezapour"/>
    <d v="2022-07-01T00:00:00"/>
    <d v="2023-06-30T00:00:00"/>
    <d v="2022-07-01T00:00:00"/>
    <x v="31"/>
    <x v="7"/>
    <m/>
    <m/>
    <m/>
    <n v="237"/>
    <n v="241"/>
    <n v="244"/>
    <n v="221"/>
    <n v="224"/>
    <n v="244"/>
    <n v="243"/>
    <n v="256"/>
    <n v="269"/>
    <n v="243"/>
    <n v="284.76291552007825"/>
    <n v="300"/>
    <n v="315"/>
    <n v="284.76291552007825"/>
    <n v="-4.098360655737654E-3"/>
    <n v="-1"/>
    <s v="-"/>
    <x v="5"/>
    <s v="VCRAC"/>
    <s v="JBSSL"/>
    <s v="Academic Research Units"/>
    <s v="David Castellanos"/>
    <m/>
    <m/>
    <m/>
    <x v="0"/>
    <x v="0"/>
    <m/>
    <x v="0"/>
    <m/>
    <m/>
    <m/>
    <x v="0"/>
    <m/>
    <m/>
    <m/>
    <m/>
    <x v="0"/>
    <x v="0"/>
    <m/>
    <x v="0"/>
    <m/>
    <m/>
    <m/>
    <x v="0"/>
    <m/>
    <m/>
    <x v="0"/>
    <x v="0"/>
    <m/>
    <m/>
    <x v="0"/>
  </r>
  <r>
    <n v="83"/>
    <x v="2"/>
    <x v="0"/>
    <s v="# 061"/>
    <x v="5"/>
    <s v="David Castellanos"/>
    <s v="Zahra Rezapour"/>
    <d v="2022-07-01T00:00:00"/>
    <d v="2023-06-30T00:00:00"/>
    <d v="2022-07-01T00:00:00"/>
    <x v="32"/>
    <x v="7"/>
    <m/>
    <m/>
    <m/>
    <n v="4118"/>
    <n v="4191"/>
    <n v="3724"/>
    <n v="3916"/>
    <n v="3966"/>
    <n v="3724"/>
    <n v="3908"/>
    <n v="4104"/>
    <n v="4310"/>
    <n v="3908"/>
    <n v="2938.2192319009278"/>
    <n v="3086"/>
    <n v="3241"/>
    <n v="2938.2192319009278"/>
    <n v="4.9409237379162141E-2"/>
    <n v="184"/>
    <s v="-"/>
    <x v="0"/>
    <s v="VCRAC"/>
    <s v="JBSSL"/>
    <s v="Academic Research Units"/>
    <s v="David Castellanos"/>
    <m/>
    <m/>
    <m/>
    <x v="0"/>
    <x v="0"/>
    <m/>
    <x v="0"/>
    <m/>
    <m/>
    <m/>
    <x v="0"/>
    <m/>
    <m/>
    <m/>
    <m/>
    <x v="0"/>
    <x v="0"/>
    <m/>
    <x v="0"/>
    <m/>
    <m/>
    <m/>
    <x v="0"/>
    <m/>
    <m/>
    <x v="0"/>
    <x v="0"/>
    <m/>
    <m/>
    <x v="0"/>
  </r>
  <r>
    <n v="83"/>
    <x v="2"/>
    <x v="0"/>
    <s v="# 061"/>
    <x v="5"/>
    <s v="David Castellanos"/>
    <s v="Zahra Rezapour"/>
    <d v="2022-07-01T00:00:00"/>
    <d v="2023-06-30T00:00:00"/>
    <d v="2022-07-01T00:00:00"/>
    <x v="33"/>
    <x v="7"/>
    <m/>
    <m/>
    <m/>
    <n v="1753"/>
    <n v="1790"/>
    <n v="1467"/>
    <n v="1545"/>
    <n v="1571"/>
    <n v="1467"/>
    <n v="1539"/>
    <n v="1616"/>
    <n v="1697"/>
    <n v="1539"/>
    <n v="1124.4895127858185"/>
    <n v="1181"/>
    <n v="1241"/>
    <n v="1124.4895127858185"/>
    <n v="4.9079754601226933E-2"/>
    <n v="72"/>
    <s v="-"/>
    <x v="0"/>
    <s v="VCRAC"/>
    <s v="JBSSL"/>
    <s v="Academic Research Units"/>
    <s v="David Castellanos"/>
    <m/>
    <m/>
    <m/>
    <x v="0"/>
    <x v="0"/>
    <m/>
    <x v="0"/>
    <m/>
    <m/>
    <m/>
    <x v="0"/>
    <m/>
    <m/>
    <m/>
    <m/>
    <x v="0"/>
    <x v="0"/>
    <m/>
    <x v="0"/>
    <m/>
    <m/>
    <m/>
    <x v="0"/>
    <m/>
    <m/>
    <x v="0"/>
    <x v="0"/>
    <m/>
    <m/>
    <x v="0"/>
  </r>
  <r>
    <n v="83"/>
    <x v="2"/>
    <x v="0"/>
    <s v="# 061"/>
    <x v="5"/>
    <s v="David Castellanos"/>
    <s v="Zahra Rezapour"/>
    <d v="2022-07-01T00:00:00"/>
    <d v="2023-06-30T00:00:00"/>
    <d v="2022-07-01T00:00:00"/>
    <x v="34"/>
    <x v="7"/>
    <m/>
    <m/>
    <m/>
    <n v="1809"/>
    <n v="1846"/>
    <n v="1542"/>
    <n v="1620"/>
    <n v="1646"/>
    <n v="1542"/>
    <n v="1620"/>
    <n v="1701"/>
    <n v="1787"/>
    <n v="1620"/>
    <n v="1198.9339572302631"/>
    <n v="1259"/>
    <n v="1322"/>
    <n v="1198.9339572302631"/>
    <n v="5.058365758754868E-2"/>
    <n v="78"/>
    <s v="-"/>
    <x v="1"/>
    <s v="VCRAC"/>
    <s v="JBSSL"/>
    <s v="Academic Research Units"/>
    <s v="David Castellanos"/>
    <m/>
    <m/>
    <m/>
    <x v="0"/>
    <x v="0"/>
    <m/>
    <x v="0"/>
    <m/>
    <m/>
    <m/>
    <x v="0"/>
    <m/>
    <m/>
    <m/>
    <m/>
    <x v="0"/>
    <x v="0"/>
    <m/>
    <x v="0"/>
    <m/>
    <m/>
    <m/>
    <x v="0"/>
    <m/>
    <m/>
    <x v="0"/>
    <x v="0"/>
    <m/>
    <m/>
    <x v="0"/>
  </r>
  <r>
    <n v="83"/>
    <x v="2"/>
    <x v="0"/>
    <s v="# 061"/>
    <x v="5"/>
    <s v="David Castellanos"/>
    <s v="Zahra Rezapour"/>
    <d v="2022-07-01T00:00:00"/>
    <d v="2023-06-30T00:00:00"/>
    <d v="2022-07-01T00:00:00"/>
    <x v="35"/>
    <x v="7"/>
    <m/>
    <m/>
    <m/>
    <n v="324"/>
    <n v="328"/>
    <n v="361"/>
    <n v="338"/>
    <n v="341"/>
    <n v="361"/>
    <n v="360"/>
    <n v="379"/>
    <n v="398"/>
    <n v="360"/>
    <n v="400.89624885341158"/>
    <n v="421"/>
    <n v="443"/>
    <n v="400.89624885341158"/>
    <n v="-2.7700831024930483E-3"/>
    <n v="-1"/>
    <s v="-"/>
    <x v="5"/>
    <s v="VCRAC"/>
    <s v="JBSSL"/>
    <s v="Academic Research Units"/>
    <s v="David Castellanos"/>
    <m/>
    <m/>
    <m/>
    <x v="0"/>
    <x v="0"/>
    <m/>
    <x v="0"/>
    <m/>
    <m/>
    <m/>
    <x v="0"/>
    <m/>
    <m/>
    <m/>
    <m/>
    <x v="0"/>
    <x v="0"/>
    <m/>
    <x v="0"/>
    <m/>
    <m/>
    <m/>
    <x v="0"/>
    <m/>
    <m/>
    <x v="0"/>
    <x v="0"/>
    <m/>
    <m/>
    <x v="0"/>
  </r>
  <r>
    <n v="83"/>
    <x v="2"/>
    <x v="0"/>
    <s v="# 061"/>
    <x v="5"/>
    <s v="David Castellanos"/>
    <s v="Zahra Rezapour"/>
    <d v="2022-07-01T00:00:00"/>
    <d v="2023-06-30T00:00:00"/>
    <d v="2022-07-01T00:00:00"/>
    <x v="36"/>
    <x v="7"/>
    <m/>
    <m/>
    <m/>
    <n v="466"/>
    <n v="475"/>
    <n v="431"/>
    <n v="424"/>
    <n v="430"/>
    <n v="431"/>
    <n v="442"/>
    <n v="464"/>
    <n v="488"/>
    <n v="442"/>
    <n v="415.58111233837576"/>
    <n v="437"/>
    <n v="459"/>
    <n v="415.58111233837576"/>
    <n v="2.5522041763341052E-2"/>
    <n v="11"/>
    <s v="-"/>
    <x v="0"/>
    <s v="VCRAC"/>
    <s v="JBSSL"/>
    <s v="Academic Research Units"/>
    <s v="David Castellanos"/>
    <m/>
    <m/>
    <m/>
    <x v="0"/>
    <x v="0"/>
    <m/>
    <x v="0"/>
    <m/>
    <m/>
    <m/>
    <x v="0"/>
    <m/>
    <m/>
    <m/>
    <m/>
    <x v="0"/>
    <x v="0"/>
    <m/>
    <x v="0"/>
    <m/>
    <m/>
    <m/>
    <x v="0"/>
    <m/>
    <m/>
    <x v="0"/>
    <x v="0"/>
    <m/>
    <m/>
    <x v="0"/>
  </r>
  <r>
    <n v="83"/>
    <x v="2"/>
    <x v="0"/>
    <s v="# 061"/>
    <x v="5"/>
    <s v="David Castellanos"/>
    <s v="Zahra Rezapour"/>
    <d v="2022-07-01T00:00:00"/>
    <d v="2023-06-30T00:00:00"/>
    <d v="2022-07-01T00:00:00"/>
    <x v="37"/>
    <x v="8"/>
    <m/>
    <m/>
    <m/>
    <n v="10156"/>
    <n v="10339"/>
    <n v="9068"/>
    <n v="9602"/>
    <n v="9729"/>
    <n v="9068"/>
    <n v="9519"/>
    <n v="9996"/>
    <n v="10496"/>
    <n v="9519"/>
    <n v="6964.9639448018106"/>
    <n v="7314"/>
    <n v="7680"/>
    <n v="6964.9639448018106"/>
    <n v="4.9735333039258922E-2"/>
    <n v="451"/>
    <s v="-"/>
    <x v="0"/>
    <s v="VCRAC"/>
    <s v="JBSSL"/>
    <s v="Academic Research Units"/>
    <s v="David Castellanos"/>
    <m/>
    <m/>
    <m/>
    <x v="0"/>
    <x v="0"/>
    <m/>
    <x v="0"/>
    <m/>
    <m/>
    <m/>
    <x v="0"/>
    <m/>
    <m/>
    <m/>
    <m/>
    <x v="0"/>
    <x v="0"/>
    <m/>
    <x v="0"/>
    <m/>
    <m/>
    <m/>
    <x v="0"/>
    <m/>
    <m/>
    <x v="0"/>
    <x v="0"/>
    <m/>
    <m/>
    <x v="0"/>
  </r>
  <r>
    <n v="83"/>
    <x v="2"/>
    <x v="0"/>
    <s v="# 061"/>
    <x v="5"/>
    <s v="David Castellanos"/>
    <s v="Zahra Rezapour"/>
    <d v="2022-07-01T00:00:00"/>
    <d v="2023-06-30T00:00:00"/>
    <d v="2022-07-01T00:00:00"/>
    <x v="38"/>
    <x v="8"/>
    <m/>
    <m/>
    <m/>
    <n v="10433"/>
    <n v="10617"/>
    <n v="9443"/>
    <n v="9977"/>
    <n v="10104"/>
    <n v="9443"/>
    <n v="9913"/>
    <n v="10410"/>
    <n v="10931"/>
    <n v="9913"/>
    <n v="7337.1861670240323"/>
    <n v="7705"/>
    <n v="8091"/>
    <n v="7337.1861670240323"/>
    <n v="4.9772318119241765E-2"/>
    <n v="470"/>
    <s v="-"/>
    <x v="0"/>
    <s v="VCRAC"/>
    <s v="JBSSL"/>
    <s v="Academic Research Units"/>
    <s v="David Castellanos"/>
    <m/>
    <m/>
    <m/>
    <x v="0"/>
    <x v="0"/>
    <m/>
    <x v="0"/>
    <m/>
    <m/>
    <m/>
    <x v="0"/>
    <m/>
    <m/>
    <m/>
    <m/>
    <x v="0"/>
    <x v="0"/>
    <m/>
    <x v="0"/>
    <m/>
    <m/>
    <m/>
    <x v="0"/>
    <m/>
    <m/>
    <x v="0"/>
    <x v="0"/>
    <m/>
    <m/>
    <x v="0"/>
  </r>
  <r>
    <n v="83"/>
    <x v="2"/>
    <x v="0"/>
    <s v="# 061"/>
    <x v="5"/>
    <s v="David Castellanos"/>
    <s v="Zahra Rezapour"/>
    <d v="2022-07-01T00:00:00"/>
    <d v="2023-06-30T00:00:00"/>
    <d v="2022-07-01T00:00:00"/>
    <x v="39"/>
    <x v="8"/>
    <m/>
    <m/>
    <m/>
    <n v="25189"/>
    <n v="25741"/>
    <n v="20005"/>
    <n v="21680"/>
    <n v="16341"/>
    <n v="20005"/>
    <n v="21006"/>
    <n v="22057"/>
    <n v="23160"/>
    <n v="21006"/>
    <n v="13563.372247064011"/>
    <n v="14242"/>
    <n v="14955"/>
    <n v="13563.372247064011"/>
    <n v="5.0037490627343084E-2"/>
    <n v="1001"/>
    <s v="-"/>
    <x v="1"/>
    <s v="VCRAC"/>
    <s v="JBSSL"/>
    <s v="Academic Research Units"/>
    <s v="David Castellanos"/>
    <m/>
    <m/>
    <m/>
    <x v="0"/>
    <x v="0"/>
    <m/>
    <x v="0"/>
    <m/>
    <m/>
    <m/>
    <x v="0"/>
    <m/>
    <m/>
    <m/>
    <m/>
    <x v="0"/>
    <x v="0"/>
    <m/>
    <x v="0"/>
    <m/>
    <m/>
    <m/>
    <x v="0"/>
    <m/>
    <m/>
    <x v="0"/>
    <x v="0"/>
    <m/>
    <m/>
    <x v="0"/>
  </r>
  <r>
    <n v="83"/>
    <x v="2"/>
    <x v="0"/>
    <s v="# 061"/>
    <x v="5"/>
    <s v="David Castellanos"/>
    <s v="Zahra Rezapour"/>
    <d v="2022-07-01T00:00:00"/>
    <d v="2023-06-30T00:00:00"/>
    <d v="2022-07-01T00:00:00"/>
    <x v="40"/>
    <x v="7"/>
    <m/>
    <m/>
    <m/>
    <n v="1614"/>
    <n v="1651"/>
    <n v="145"/>
    <n v="121"/>
    <n v="123"/>
    <n v="145"/>
    <n v="152"/>
    <n v="161"/>
    <n v="170"/>
    <n v="152"/>
    <n v="195.63276558222051"/>
    <n v="206"/>
    <n v="217"/>
    <n v="195.63276558222051"/>
    <n v="4.8275862068965614E-2"/>
    <n v="7"/>
    <s v="-"/>
    <x v="0"/>
    <s v="VCRAC"/>
    <s v="JBSSL"/>
    <s v="Academic Research Units"/>
    <s v="David Castellanos"/>
    <m/>
    <m/>
    <m/>
    <x v="0"/>
    <x v="0"/>
    <m/>
    <x v="0"/>
    <m/>
    <m/>
    <m/>
    <x v="0"/>
    <m/>
    <m/>
    <m/>
    <m/>
    <x v="0"/>
    <x v="0"/>
    <m/>
    <x v="0"/>
    <m/>
    <m/>
    <m/>
    <x v="0"/>
    <m/>
    <m/>
    <x v="0"/>
    <x v="0"/>
    <m/>
    <m/>
    <x v="0"/>
  </r>
  <r>
    <n v="83"/>
    <x v="2"/>
    <x v="0"/>
    <s v="# 061"/>
    <x v="5"/>
    <s v="David Castellanos"/>
    <s v="Zahra Rezapour"/>
    <d v="2022-07-01T00:00:00"/>
    <d v="2023-06-30T00:00:00"/>
    <d v="2022-07-01T00:00:00"/>
    <x v="41"/>
    <x v="7"/>
    <m/>
    <m/>
    <m/>
    <n v="1614"/>
    <n v="1651"/>
    <n v="145"/>
    <n v="121"/>
    <n v="123"/>
    <n v="145"/>
    <n v="146"/>
    <n v="146"/>
    <n v="146"/>
    <n v="146"/>
    <n v="195.63276558222051"/>
    <n v="206"/>
    <n v="217"/>
    <n v="195.63276558222051"/>
    <n v="6.8965517241379448E-3"/>
    <n v="1"/>
    <s v="-"/>
    <x v="0"/>
    <s v="VCRAC"/>
    <s v="JBSSL"/>
    <s v="Academic Research Units"/>
    <s v="David Castellanos"/>
    <m/>
    <m/>
    <m/>
    <x v="0"/>
    <x v="0"/>
    <m/>
    <x v="0"/>
    <m/>
    <m/>
    <m/>
    <x v="0"/>
    <m/>
    <m/>
    <m/>
    <m/>
    <x v="0"/>
    <x v="0"/>
    <m/>
    <x v="0"/>
    <m/>
    <m/>
    <m/>
    <x v="0"/>
    <m/>
    <m/>
    <x v="0"/>
    <x v="0"/>
    <m/>
    <m/>
    <x v="0"/>
  </r>
  <r>
    <n v="83"/>
    <x v="2"/>
    <x v="0"/>
    <s v="# 061"/>
    <x v="5"/>
    <s v="David Castellanos"/>
    <s v="Zahra Rezapour"/>
    <d v="2022-07-01T00:00:00"/>
    <d v="2023-06-30T00:00:00"/>
    <d v="2022-07-01T00:00:00"/>
    <x v="42"/>
    <x v="7"/>
    <m/>
    <m/>
    <m/>
    <n v="988"/>
    <n v="1006"/>
    <n v="902"/>
    <n v="910"/>
    <n v="910"/>
    <n v="902"/>
    <n v="948"/>
    <n v="995"/>
    <n v="1045"/>
    <n v="948"/>
    <n v="775.95798656159741"/>
    <n v="815"/>
    <n v="856"/>
    <n v="775.95798656159741"/>
    <n v="5.0997782705099803E-2"/>
    <n v="46"/>
    <s v="-"/>
    <x v="1"/>
    <s v="VCRAC"/>
    <s v="JBSSL"/>
    <s v="Academic Research Units"/>
    <s v="David Castellanos"/>
    <m/>
    <m/>
    <m/>
    <x v="0"/>
    <x v="0"/>
    <m/>
    <x v="0"/>
    <m/>
    <m/>
    <m/>
    <x v="0"/>
    <m/>
    <m/>
    <m/>
    <m/>
    <x v="0"/>
    <x v="0"/>
    <m/>
    <x v="0"/>
    <m/>
    <m/>
    <m/>
    <x v="0"/>
    <m/>
    <m/>
    <x v="0"/>
    <x v="0"/>
    <m/>
    <m/>
    <x v="0"/>
  </r>
  <r>
    <n v="83"/>
    <x v="2"/>
    <x v="0"/>
    <s v="# 061"/>
    <x v="5"/>
    <s v="David Castellanos"/>
    <s v="Zahra Rezapour"/>
    <d v="2022-07-01T00:00:00"/>
    <d v="2023-06-30T00:00:00"/>
    <d v="2022-07-01T00:00:00"/>
    <x v="43"/>
    <x v="7"/>
    <m/>
    <m/>
    <m/>
    <n v="711"/>
    <n v="730"/>
    <n v="529"/>
    <n v="537"/>
    <n v="537"/>
    <n v="529"/>
    <n v="555"/>
    <n v="583"/>
    <n v="613"/>
    <n v="555"/>
    <n v="405.59687545048632"/>
    <n v="426"/>
    <n v="448"/>
    <n v="405.59687545048632"/>
    <n v="4.914933837429114E-2"/>
    <n v="26"/>
    <s v="-"/>
    <x v="0"/>
    <s v="VCRAC"/>
    <s v="JBSSL"/>
    <s v="Academic Research Units"/>
    <s v="David Castellanos"/>
    <m/>
    <m/>
    <m/>
    <x v="0"/>
    <x v="0"/>
    <m/>
    <x v="0"/>
    <m/>
    <m/>
    <m/>
    <x v="0"/>
    <m/>
    <m/>
    <m/>
    <m/>
    <x v="0"/>
    <x v="0"/>
    <m/>
    <x v="0"/>
    <m/>
    <m/>
    <m/>
    <x v="0"/>
    <m/>
    <m/>
    <x v="0"/>
    <x v="0"/>
    <m/>
    <m/>
    <x v="0"/>
  </r>
  <r>
    <n v="83"/>
    <x v="2"/>
    <x v="0"/>
    <s v="# 061"/>
    <x v="5"/>
    <s v="David Castellanos"/>
    <s v="Zahra Rezapour"/>
    <d v="2022-07-01T00:00:00"/>
    <d v="2023-06-30T00:00:00"/>
    <d v="2022-07-01T00:00:00"/>
    <x v="44"/>
    <x v="7"/>
    <m/>
    <m/>
    <s v="N/A"/>
    <s v="N/A"/>
    <n v="0"/>
    <n v="9443"/>
    <n v="9977"/>
    <n v="10104"/>
    <n v="9443"/>
    <n v="9920"/>
    <n v="10417"/>
    <n v="10938"/>
    <n v="9920"/>
    <n v="7337.1861670240323"/>
    <n v="7705"/>
    <n v="8091"/>
    <n v="7337.1861670240323"/>
    <n v="5.051360796357085E-2"/>
    <n v="477"/>
    <s v="New"/>
    <x v="4"/>
    <s v="VCRAC"/>
    <s v="JBSSL"/>
    <s v="Academic Research Units"/>
    <s v="David Castellanos"/>
    <m/>
    <m/>
    <m/>
    <x v="0"/>
    <x v="0"/>
    <m/>
    <x v="0"/>
    <m/>
    <m/>
    <m/>
    <x v="0"/>
    <m/>
    <m/>
    <m/>
    <m/>
    <x v="0"/>
    <x v="0"/>
    <m/>
    <x v="0"/>
    <m/>
    <m/>
    <m/>
    <x v="0"/>
    <m/>
    <m/>
    <x v="0"/>
    <x v="0"/>
    <m/>
    <m/>
    <x v="0"/>
  </r>
  <r>
    <n v="83"/>
    <x v="2"/>
    <x v="0"/>
    <s v="# 063"/>
    <x v="6"/>
    <s v="David Castellanos"/>
    <s v="Zahra Rezapour"/>
    <d v="2022-07-01T00:00:00"/>
    <d v="2023-06-30T00:00:00"/>
    <d v="2022-07-01T00:00:00"/>
    <x v="45"/>
    <x v="9"/>
    <m/>
    <m/>
    <m/>
    <n v="4"/>
    <n v="10"/>
    <n v="10"/>
    <n v="10"/>
    <n v="10"/>
    <n v="10"/>
    <n v="10"/>
    <n v="10"/>
    <n v="10"/>
    <n v="10"/>
    <n v="10"/>
    <n v="10"/>
    <n v="10"/>
    <n v="10"/>
    <n v="0"/>
    <n v="0"/>
    <s v="-"/>
    <x v="2"/>
    <s v="VCRAC"/>
    <s v="JBSSL"/>
    <s v="Academic Research Units"/>
    <s v="David Castellanos"/>
    <m/>
    <m/>
    <m/>
    <x v="0"/>
    <x v="0"/>
    <m/>
    <x v="0"/>
    <m/>
    <m/>
    <m/>
    <x v="0"/>
    <m/>
    <m/>
    <m/>
    <m/>
    <x v="0"/>
    <x v="0"/>
    <m/>
    <x v="0"/>
    <m/>
    <m/>
    <m/>
    <x v="0"/>
    <m/>
    <m/>
    <x v="0"/>
    <x v="0"/>
    <m/>
    <m/>
    <x v="0"/>
  </r>
  <r>
    <n v="81"/>
    <x v="2"/>
    <x v="1"/>
    <s v="# 053"/>
    <x v="3"/>
    <s v="David Castellanos"/>
    <s v="Zahra Rezapour"/>
    <m/>
    <m/>
    <m/>
    <x v="10"/>
    <x v="1"/>
    <m/>
    <m/>
    <m/>
    <m/>
    <m/>
    <m/>
    <m/>
    <m/>
    <m/>
    <m/>
    <m/>
    <m/>
    <n v="0"/>
    <n v="0"/>
    <n v="0"/>
    <n v="0"/>
    <n v="0"/>
    <m/>
    <m/>
    <m/>
    <x v="3"/>
    <m/>
    <m/>
    <m/>
    <m/>
    <m/>
    <m/>
    <m/>
    <x v="3"/>
    <x v="3"/>
    <n v="0"/>
    <x v="2"/>
    <s v="Lower IRC at SSL"/>
    <n v="515"/>
    <n v="515"/>
    <x v="3"/>
    <n v="0"/>
    <s v="Low"/>
    <n v="0"/>
    <s v="Yes"/>
    <x v="2"/>
    <x v="1"/>
    <s v="Flat"/>
    <x v="2"/>
    <s v="Deficit"/>
    <s v="Volumes are decreasing."/>
    <n v="-36"/>
    <x v="1"/>
    <s v="Zahra Rezapour / Brenda Naputi"/>
    <s v="3/16/22 - 11 am"/>
    <x v="2"/>
    <x v="0"/>
    <m/>
    <m/>
    <x v="0"/>
  </r>
  <r>
    <n v="82"/>
    <x v="2"/>
    <x v="1"/>
    <s v="# 054"/>
    <x v="4"/>
    <s v="David Castellanos"/>
    <s v="Zahra Rezapour"/>
    <m/>
    <m/>
    <m/>
    <x v="10"/>
    <x v="1"/>
    <m/>
    <m/>
    <m/>
    <m/>
    <m/>
    <m/>
    <m/>
    <m/>
    <m/>
    <m/>
    <m/>
    <m/>
    <n v="0"/>
    <n v="0"/>
    <n v="0"/>
    <n v="0"/>
    <n v="0"/>
    <m/>
    <m/>
    <m/>
    <x v="3"/>
    <m/>
    <m/>
    <m/>
    <m/>
    <m/>
    <m/>
    <m/>
    <x v="4"/>
    <x v="4"/>
    <s v="-"/>
    <x v="0"/>
    <m/>
    <n v="1192"/>
    <n v="1192"/>
    <x v="4"/>
    <n v="0"/>
    <s v="Low"/>
    <n v="0"/>
    <s v="Yes"/>
    <x v="1"/>
    <x v="2"/>
    <s v="Flat"/>
    <x v="1"/>
    <s v="Surplus"/>
    <s v="Maintaining same rates"/>
    <n v="-70"/>
    <x v="1"/>
    <s v="Zahra Rezapour / Brenda Naputi"/>
    <s v="3/16/22 - 11 am"/>
    <x v="3"/>
    <x v="0"/>
    <m/>
    <m/>
    <x v="0"/>
  </r>
  <r>
    <n v="83"/>
    <x v="2"/>
    <x v="1"/>
    <s v="# 061"/>
    <x v="5"/>
    <s v="David Castellanos"/>
    <s v="Zahra Rezapour"/>
    <m/>
    <m/>
    <m/>
    <x v="10"/>
    <x v="1"/>
    <m/>
    <m/>
    <m/>
    <m/>
    <m/>
    <m/>
    <m/>
    <m/>
    <m/>
    <m/>
    <m/>
    <m/>
    <n v="0"/>
    <n v="0"/>
    <n v="0"/>
    <n v="0"/>
    <n v="0"/>
    <m/>
    <m/>
    <m/>
    <x v="3"/>
    <m/>
    <m/>
    <m/>
    <m/>
    <m/>
    <m/>
    <m/>
    <x v="5"/>
    <x v="5"/>
    <s v="TBD"/>
    <x v="1"/>
    <m/>
    <n v="956"/>
    <n v="956"/>
    <x v="5"/>
    <n v="0"/>
    <s v="Low"/>
    <n v="0"/>
    <m/>
    <x v="1"/>
    <x v="3"/>
    <s v="Flat"/>
    <x v="3"/>
    <s v="Deficit"/>
    <s v="SSL, through the campus' last F&amp;A rate negotiation was able to establish SSFs for its technical facilities, thereby allowing the recovery of traditionally indirect costs through a direct cost mechanisms.  Thus SSL's SSFs have rates that are composed of both the direct costs and an allocated share of indirect costs in its rate Structure (to be documented in the campus' DS2). No services have been rendered because SSL is not in build mode. SSL has a 10 year business cycle where 3-5 years are data collection, so no technical facilities are being used to fabricate and test major pieces of research equipment. We expect to be in heavy build mode in about one year. Until then costs will accumulate, to be repaid through a combination of subsidy and recharges."/>
    <n v="-23"/>
    <x v="1"/>
    <s v="Zahra Rezapour / Brenda Naputi"/>
    <s v="3/16/22 - 11 am"/>
    <x v="4"/>
    <x v="0"/>
    <m/>
    <m/>
    <x v="0"/>
  </r>
  <r>
    <n v="83"/>
    <x v="2"/>
    <x v="1"/>
    <s v="# 063"/>
    <x v="6"/>
    <s v="David Castellanos"/>
    <s v="Zahra Rezapour"/>
    <m/>
    <m/>
    <m/>
    <x v="10"/>
    <x v="1"/>
    <m/>
    <m/>
    <m/>
    <m/>
    <m/>
    <m/>
    <m/>
    <m/>
    <m/>
    <m/>
    <m/>
    <m/>
    <n v="0"/>
    <n v="0"/>
    <n v="0"/>
    <n v="0"/>
    <n v="0"/>
    <m/>
    <m/>
    <m/>
    <x v="3"/>
    <m/>
    <m/>
    <m/>
    <m/>
    <m/>
    <s v="Gael and UCRP interest subsidized but not listed as such."/>
    <m/>
    <x v="3"/>
    <x v="6"/>
    <n v="252"/>
    <x v="3"/>
    <m/>
    <n v="544"/>
    <n v="544"/>
    <x v="5"/>
    <n v="0"/>
    <s v="Low"/>
    <n v="0"/>
    <s v="Yes but not listed as such"/>
    <x v="1"/>
    <x v="3"/>
    <s v="Flat"/>
    <x v="1"/>
    <s v="Deficit"/>
    <s v="The SSL Engineering recharge center covers engineering shared costs such as small tool, training, sofware, saftey supplies. engineering management and oversight costs as well as exceptional downtime where engineers develop skills and technologies that enhance skills  by assessing as a % of salary an engineering fee to cover the costs.  Originally projected as a line of business that would take nearly 5 years to come into balance, it is expected that in FY20, the recharge center woudl break even.  Break even is expected to be achieved because of the successful &quot;work for hire&quot; related activity which has covered previosu FY deficits (along with a VCR subsidy) and because SSL scientist have been successful in their pursuit of sponsored agreeements.  Hence, it is projected that in FY21 a continues recharge for cover operating expeses at 10% of salaries is justified.  SSl will request a quinge fund number fo rthe work for hire busienss in FY21 which will be separated from the recharge enterprise.  If in FY21, expectations are not met and the recharge enterprise requires a susbisy, reosurces will be sought from SSL operating budget or the work for hire buiness."/>
    <n v="-111"/>
    <x v="1"/>
    <s v="Zahra Rezapour / Brenda Naputi"/>
    <s v="3/16/22 - 11 am"/>
    <x v="5"/>
    <x v="2"/>
    <m/>
    <m/>
    <x v="0"/>
  </r>
  <r>
    <n v="77"/>
    <x v="2"/>
    <x v="0"/>
    <s v="# 065"/>
    <x v="7"/>
    <s v="David Castellanos"/>
    <s v="Yi Liu"/>
    <d v="2022-07-01T00:00:00"/>
    <d v="2023-06-30T00:00:00"/>
    <d v="2022-07-01T00:00:00"/>
    <x v="46"/>
    <x v="0"/>
    <s v="New"/>
    <m/>
    <m/>
    <m/>
    <m/>
    <m/>
    <m/>
    <m/>
    <n v="10.8"/>
    <n v="10.8"/>
    <n v="10.8"/>
    <n v="10.8"/>
    <n v="10.8"/>
    <n v="10.650327710233029"/>
    <n v="10.650327710233029"/>
    <n v="10.650327710233029"/>
    <n v="10.650327710233029"/>
    <n v="0"/>
    <n v="0"/>
    <s v="New"/>
    <x v="4"/>
    <s v="VCRAC"/>
    <s v="IQBBB"/>
    <s v="Academic Research Units"/>
    <s v="David Castellanos"/>
    <m/>
    <m/>
    <m/>
    <x v="0"/>
    <x v="0"/>
    <m/>
    <x v="0"/>
    <m/>
    <m/>
    <m/>
    <x v="0"/>
    <m/>
    <m/>
    <m/>
    <m/>
    <x v="0"/>
    <x v="0"/>
    <m/>
    <x v="0"/>
    <m/>
    <m/>
    <m/>
    <x v="0"/>
    <m/>
    <m/>
    <x v="0"/>
    <x v="0"/>
    <m/>
    <m/>
    <x v="0"/>
  </r>
  <r>
    <n v="77"/>
    <x v="2"/>
    <x v="0"/>
    <s v="# 065"/>
    <x v="7"/>
    <s v="David Castellanos"/>
    <s v="Yi Liu"/>
    <d v="2022-07-01T00:00:00"/>
    <d v="2023-06-30T00:00:00"/>
    <d v="2022-07-01T00:00:00"/>
    <x v="47"/>
    <x v="0"/>
    <s v="New"/>
    <m/>
    <m/>
    <m/>
    <m/>
    <m/>
    <m/>
    <m/>
    <n v="10.8"/>
    <n v="10.8"/>
    <n v="10.8"/>
    <n v="10.8"/>
    <n v="10.8"/>
    <n v="10.650327710233029"/>
    <n v="10.650327710233029"/>
    <n v="10.650327710233029"/>
    <n v="10.650327710233029"/>
    <n v="0"/>
    <n v="0"/>
    <s v="New"/>
    <x v="4"/>
    <s v="VCRAC"/>
    <s v="IQBBB"/>
    <s v="Academic Research Units"/>
    <s v="David Castellanos"/>
    <m/>
    <m/>
    <m/>
    <x v="0"/>
    <x v="0"/>
    <m/>
    <x v="0"/>
    <m/>
    <m/>
    <m/>
    <x v="0"/>
    <m/>
    <m/>
    <m/>
    <m/>
    <x v="0"/>
    <x v="0"/>
    <m/>
    <x v="0"/>
    <m/>
    <m/>
    <m/>
    <x v="0"/>
    <m/>
    <m/>
    <x v="0"/>
    <x v="0"/>
    <m/>
    <m/>
    <x v="0"/>
  </r>
  <r>
    <n v="77"/>
    <x v="2"/>
    <x v="0"/>
    <s v="# 065"/>
    <x v="7"/>
    <s v="David Castellanos"/>
    <s v="Yi Liu"/>
    <d v="2022-07-01T00:00:00"/>
    <d v="2023-06-30T00:00:00"/>
    <d v="2022-07-01T00:00:00"/>
    <x v="48"/>
    <x v="0"/>
    <s v="New"/>
    <m/>
    <m/>
    <m/>
    <m/>
    <m/>
    <m/>
    <m/>
    <n v="11.24"/>
    <n v="11.24"/>
    <n v="11.24"/>
    <n v="11.24"/>
    <n v="11.24"/>
    <n v="11.202485936713888"/>
    <n v="11.202485936713888"/>
    <n v="11.202485936713888"/>
    <n v="11.202485936713888"/>
    <n v="0"/>
    <n v="0"/>
    <s v="New"/>
    <x v="4"/>
    <s v="VCRAC"/>
    <s v="IQBBB"/>
    <s v="Academic Research Units"/>
    <s v="David Castellanos"/>
    <m/>
    <m/>
    <m/>
    <x v="0"/>
    <x v="0"/>
    <m/>
    <x v="0"/>
    <m/>
    <m/>
    <m/>
    <x v="0"/>
    <m/>
    <m/>
    <m/>
    <m/>
    <x v="0"/>
    <x v="0"/>
    <m/>
    <x v="0"/>
    <m/>
    <m/>
    <m/>
    <x v="0"/>
    <m/>
    <m/>
    <x v="0"/>
    <x v="0"/>
    <m/>
    <m/>
    <x v="0"/>
  </r>
  <r>
    <n v="77"/>
    <x v="2"/>
    <x v="0"/>
    <s v="# 065"/>
    <x v="7"/>
    <s v="David Castellanos"/>
    <s v="Yi Liu"/>
    <d v="2022-07-01T00:00:00"/>
    <d v="2023-06-30T00:00:00"/>
    <d v="2022-07-01T00:00:00"/>
    <x v="49"/>
    <x v="0"/>
    <s v="New"/>
    <m/>
    <m/>
    <m/>
    <m/>
    <m/>
    <m/>
    <m/>
    <n v="16.920000000000002"/>
    <n v="16.920000000000002"/>
    <n v="16.920000000000002"/>
    <n v="16.920000000000002"/>
    <n v="16.920000000000002"/>
    <n v="18.890823514285714"/>
    <n v="18.890823514285714"/>
    <n v="18.890823514285714"/>
    <n v="18.890823514285714"/>
    <n v="0"/>
    <n v="0"/>
    <s v="New"/>
    <x v="4"/>
    <s v="VCRAC"/>
    <s v="IQBBB"/>
    <s v="Academic Research Units"/>
    <s v="David Castellanos"/>
    <m/>
    <m/>
    <m/>
    <x v="0"/>
    <x v="0"/>
    <m/>
    <x v="0"/>
    <m/>
    <m/>
    <m/>
    <x v="0"/>
    <m/>
    <m/>
    <m/>
    <m/>
    <x v="0"/>
    <x v="0"/>
    <m/>
    <x v="0"/>
    <m/>
    <m/>
    <m/>
    <x v="0"/>
    <m/>
    <m/>
    <x v="0"/>
    <x v="0"/>
    <m/>
    <m/>
    <x v="0"/>
  </r>
  <r>
    <n v="77"/>
    <x v="2"/>
    <x v="0"/>
    <s v="# 065"/>
    <x v="7"/>
    <s v="David Castellanos"/>
    <s v="Yi Liu"/>
    <d v="2022-07-01T00:00:00"/>
    <d v="2023-06-30T00:00:00"/>
    <d v="2022-07-01T00:00:00"/>
    <x v="50"/>
    <x v="0"/>
    <s v="New"/>
    <m/>
    <m/>
    <m/>
    <m/>
    <m/>
    <m/>
    <m/>
    <n v="6.87"/>
    <n v="6.87"/>
    <n v="6.87"/>
    <n v="6.87"/>
    <n v="6.87"/>
    <n v="6.8311827438640655"/>
    <n v="6.8311827438640655"/>
    <n v="6.8311827438640655"/>
    <n v="6.8311827438640655"/>
    <n v="0"/>
    <n v="0"/>
    <s v="New"/>
    <x v="4"/>
    <s v="VCRAC"/>
    <s v="IQBBB"/>
    <s v="Academic Research Units"/>
    <s v="David Castellanos"/>
    <m/>
    <m/>
    <m/>
    <x v="0"/>
    <x v="0"/>
    <m/>
    <x v="0"/>
    <m/>
    <m/>
    <m/>
    <x v="0"/>
    <m/>
    <m/>
    <m/>
    <m/>
    <x v="0"/>
    <x v="0"/>
    <m/>
    <x v="0"/>
    <m/>
    <m/>
    <m/>
    <x v="0"/>
    <m/>
    <m/>
    <x v="0"/>
    <x v="0"/>
    <m/>
    <m/>
    <x v="0"/>
  </r>
  <r>
    <n v="77"/>
    <x v="2"/>
    <x v="0"/>
    <s v="# 065"/>
    <x v="7"/>
    <s v="David Castellanos"/>
    <s v="Yi Liu"/>
    <d v="2022-07-01T00:00:00"/>
    <d v="2023-06-30T00:00:00"/>
    <d v="2022-07-01T00:00:00"/>
    <x v="51"/>
    <x v="0"/>
    <s v="New"/>
    <m/>
    <m/>
    <m/>
    <m/>
    <m/>
    <m/>
    <m/>
    <n v="37.020000000000003"/>
    <n v="37.020000000000003"/>
    <n v="37.020000000000003"/>
    <n v="37.020000000000003"/>
    <n v="37.020000000000003"/>
    <n v="37.020000000000003"/>
    <n v="37.020000000000003"/>
    <n v="37.020000000000003"/>
    <n v="37.020000000000003"/>
    <n v="0"/>
    <n v="0"/>
    <s v="New"/>
    <x v="4"/>
    <s v="VCRAC"/>
    <s v="IQBBB"/>
    <s v="Academic Research Units"/>
    <s v="David Castellanos"/>
    <m/>
    <m/>
    <m/>
    <x v="0"/>
    <x v="0"/>
    <m/>
    <x v="0"/>
    <m/>
    <m/>
    <m/>
    <x v="0"/>
    <m/>
    <m/>
    <m/>
    <m/>
    <x v="0"/>
    <x v="0"/>
    <m/>
    <x v="0"/>
    <m/>
    <m/>
    <m/>
    <x v="0"/>
    <m/>
    <m/>
    <x v="0"/>
    <x v="0"/>
    <m/>
    <m/>
    <x v="0"/>
  </r>
  <r>
    <n v="77"/>
    <x v="2"/>
    <x v="0"/>
    <s v="# 065"/>
    <x v="7"/>
    <s v="David Castellanos"/>
    <s v="Yi Liu"/>
    <d v="2022-07-01T00:00:00"/>
    <d v="2023-06-30T00:00:00"/>
    <d v="2022-07-01T00:00:00"/>
    <x v="52"/>
    <x v="0"/>
    <s v="New"/>
    <m/>
    <m/>
    <m/>
    <m/>
    <m/>
    <m/>
    <m/>
    <n v="39.090000000000003"/>
    <n v="39.090000000000003"/>
    <n v="39.090000000000003"/>
    <n v="39.090000000000003"/>
    <n v="39.090000000000003"/>
    <n v="38.782779714220318"/>
    <n v="38.782779714220318"/>
    <n v="38.782779714220318"/>
    <n v="38.782779714220318"/>
    <n v="0"/>
    <n v="0"/>
    <s v="New"/>
    <x v="4"/>
    <s v="VCRAC"/>
    <s v="IQBBB"/>
    <s v="Academic Research Units"/>
    <s v="David Castellanos"/>
    <m/>
    <m/>
    <m/>
    <x v="0"/>
    <x v="0"/>
    <m/>
    <x v="0"/>
    <m/>
    <m/>
    <m/>
    <x v="0"/>
    <m/>
    <m/>
    <m/>
    <m/>
    <x v="0"/>
    <x v="0"/>
    <m/>
    <x v="0"/>
    <m/>
    <m/>
    <m/>
    <x v="0"/>
    <m/>
    <m/>
    <x v="0"/>
    <x v="0"/>
    <m/>
    <m/>
    <x v="0"/>
  </r>
  <r>
    <n v="77"/>
    <x v="2"/>
    <x v="0"/>
    <s v="# 065"/>
    <x v="7"/>
    <s v="David Castellanos"/>
    <s v="Yi Liu"/>
    <d v="2022-07-01T00:00:00"/>
    <d v="2023-06-30T00:00:00"/>
    <d v="2022-07-01T00:00:00"/>
    <x v="53"/>
    <x v="0"/>
    <s v="New"/>
    <m/>
    <m/>
    <m/>
    <m/>
    <m/>
    <m/>
    <m/>
    <n v="5.66"/>
    <n v="5.66"/>
    <n v="5.66"/>
    <n v="5.66"/>
    <n v="5.66"/>
    <n v="5.6308545417789757"/>
    <n v="5.6308545417789757"/>
    <n v="5.6308545417789757"/>
    <n v="5.6308545417789757"/>
    <n v="0"/>
    <n v="0"/>
    <s v="New"/>
    <x v="4"/>
    <s v="VCRAC"/>
    <s v="IQBBB"/>
    <s v="Academic Research Units"/>
    <s v="David Castellanos"/>
    <m/>
    <m/>
    <m/>
    <x v="0"/>
    <x v="0"/>
    <m/>
    <x v="0"/>
    <m/>
    <m/>
    <m/>
    <x v="0"/>
    <m/>
    <m/>
    <m/>
    <m/>
    <x v="0"/>
    <x v="0"/>
    <m/>
    <x v="0"/>
    <m/>
    <m/>
    <m/>
    <x v="0"/>
    <m/>
    <m/>
    <x v="0"/>
    <x v="0"/>
    <m/>
    <m/>
    <x v="0"/>
  </r>
  <r>
    <n v="77"/>
    <x v="2"/>
    <x v="1"/>
    <s v="# 065"/>
    <x v="7"/>
    <s v="David Castellanos"/>
    <s v="Yi Liu"/>
    <m/>
    <m/>
    <m/>
    <x v="10"/>
    <x v="1"/>
    <m/>
    <m/>
    <m/>
    <m/>
    <m/>
    <m/>
    <m/>
    <m/>
    <m/>
    <m/>
    <m/>
    <m/>
    <n v="0"/>
    <n v="0"/>
    <n v="0"/>
    <n v="0"/>
    <n v="0"/>
    <m/>
    <m/>
    <m/>
    <x v="3"/>
    <m/>
    <m/>
    <m/>
    <m/>
    <m/>
    <m/>
    <m/>
    <x v="4"/>
    <x v="7"/>
    <n v="0"/>
    <x v="0"/>
    <m/>
    <n v="31"/>
    <n v="31"/>
    <x v="6"/>
    <n v="0"/>
    <s v="Low"/>
    <n v="0"/>
    <s v="Yes"/>
    <x v="1"/>
    <x v="0"/>
    <m/>
    <x v="1"/>
    <s v="Balanced"/>
    <m/>
    <n v="-2"/>
    <x v="1"/>
    <s v="Yi Liu"/>
    <s v="3/16/22 - 1 pm"/>
    <x v="0"/>
    <x v="0"/>
    <m/>
    <m/>
    <x v="0"/>
  </r>
  <r>
    <n v="73"/>
    <x v="2"/>
    <x v="0"/>
    <s v="# 011"/>
    <x v="8"/>
    <s v="David Castellanos"/>
    <s v="Taimour Khalid"/>
    <d v="2022-07-01T00:00:00"/>
    <d v="2023-06-30T00:00:00"/>
    <d v="2022-07-01T00:00:00"/>
    <x v="54"/>
    <x v="10"/>
    <m/>
    <m/>
    <m/>
    <n v="50"/>
    <n v="75"/>
    <n v="90"/>
    <n v="100"/>
    <n v="100"/>
    <n v="90"/>
    <n v="90"/>
    <n v="95"/>
    <n v="95"/>
    <n v="90"/>
    <n v="90"/>
    <n v="90"/>
    <n v="90"/>
    <n v="90"/>
    <n v="0"/>
    <n v="0"/>
    <s v="-"/>
    <x v="2"/>
    <s v="VCRAC"/>
    <s v="IQBBB"/>
    <s v="Academic Research Units"/>
    <s v="David Castellanos"/>
    <m/>
    <m/>
    <m/>
    <x v="0"/>
    <x v="0"/>
    <m/>
    <x v="0"/>
    <m/>
    <m/>
    <m/>
    <x v="0"/>
    <m/>
    <m/>
    <m/>
    <m/>
    <x v="0"/>
    <x v="0"/>
    <m/>
    <x v="0"/>
    <m/>
    <m/>
    <m/>
    <x v="0"/>
    <m/>
    <m/>
    <x v="0"/>
    <x v="0"/>
    <m/>
    <m/>
    <x v="0"/>
  </r>
  <r>
    <n v="73"/>
    <x v="2"/>
    <x v="0"/>
    <s v="# 011"/>
    <x v="8"/>
    <s v="David Castellanos"/>
    <s v="Taimour Khalid"/>
    <d v="2022-07-01T00:00:00"/>
    <d v="2023-06-30T00:00:00"/>
    <d v="2022-07-01T00:00:00"/>
    <x v="55"/>
    <x v="10"/>
    <m/>
    <m/>
    <m/>
    <n v="85"/>
    <n v="100"/>
    <n v="115"/>
    <n v="131"/>
    <n v="131"/>
    <n v="120"/>
    <n v="120"/>
    <n v="125"/>
    <n v="125"/>
    <n v="120"/>
    <n v="120"/>
    <n v="120"/>
    <n v="120"/>
    <n v="120"/>
    <n v="0"/>
    <n v="0"/>
    <s v="-"/>
    <x v="2"/>
    <s v="VCRAC"/>
    <s v="IQBBB"/>
    <s v="Academic Research Units"/>
    <s v="David Castellanos"/>
    <m/>
    <m/>
    <m/>
    <x v="0"/>
    <x v="0"/>
    <m/>
    <x v="0"/>
    <m/>
    <m/>
    <m/>
    <x v="0"/>
    <m/>
    <m/>
    <m/>
    <m/>
    <x v="0"/>
    <x v="0"/>
    <m/>
    <x v="0"/>
    <m/>
    <m/>
    <m/>
    <x v="0"/>
    <m/>
    <m/>
    <x v="0"/>
    <x v="0"/>
    <m/>
    <m/>
    <x v="0"/>
  </r>
  <r>
    <n v="73"/>
    <x v="2"/>
    <x v="0"/>
    <s v="# 011"/>
    <x v="8"/>
    <s v="David Castellanos"/>
    <s v="Taimour Khalid"/>
    <d v="2022-07-01T00:00:00"/>
    <d v="2023-06-30T00:00:00"/>
    <d v="2022-07-01T00:00:00"/>
    <x v="56"/>
    <x v="10"/>
    <m/>
    <m/>
    <m/>
    <n v="85"/>
    <n v="100"/>
    <n v="115"/>
    <n v="131"/>
    <n v="131"/>
    <n v="120"/>
    <n v="120"/>
    <n v="125"/>
    <n v="125"/>
    <n v="120"/>
    <n v="120"/>
    <n v="120"/>
    <n v="120"/>
    <n v="120"/>
    <n v="0"/>
    <n v="0"/>
    <s v="-"/>
    <x v="2"/>
    <s v="VCRAC"/>
    <s v="IQBBB"/>
    <s v="Academic Research Units"/>
    <s v="David Castellanos"/>
    <m/>
    <m/>
    <m/>
    <x v="0"/>
    <x v="0"/>
    <m/>
    <x v="0"/>
    <m/>
    <m/>
    <m/>
    <x v="0"/>
    <m/>
    <m/>
    <m/>
    <m/>
    <x v="0"/>
    <x v="0"/>
    <m/>
    <x v="0"/>
    <m/>
    <m/>
    <m/>
    <x v="0"/>
    <m/>
    <m/>
    <x v="0"/>
    <x v="0"/>
    <m/>
    <m/>
    <x v="0"/>
  </r>
  <r>
    <n v="73"/>
    <x v="2"/>
    <x v="0"/>
    <s v="# 011"/>
    <x v="8"/>
    <s v="David Castellanos"/>
    <s v="Taimour Khalid"/>
    <d v="2022-07-01T00:00:00"/>
    <d v="2023-06-30T00:00:00"/>
    <d v="2022-07-01T00:00:00"/>
    <x v="57"/>
    <x v="10"/>
    <m/>
    <m/>
    <m/>
    <n v="70"/>
    <n v="80"/>
    <n v="96"/>
    <n v="100"/>
    <n v="100"/>
    <n v="90"/>
    <n v="90"/>
    <n v="95"/>
    <n v="95"/>
    <n v="90"/>
    <n v="90"/>
    <n v="90"/>
    <n v="90"/>
    <n v="90"/>
    <n v="0"/>
    <n v="0"/>
    <s v="-"/>
    <x v="2"/>
    <s v="VCRAC"/>
    <s v="IQBBB"/>
    <s v="Academic Research Units"/>
    <s v="David Castellanos"/>
    <m/>
    <m/>
    <m/>
    <x v="0"/>
    <x v="0"/>
    <m/>
    <x v="0"/>
    <m/>
    <m/>
    <m/>
    <x v="0"/>
    <m/>
    <m/>
    <m/>
    <m/>
    <x v="0"/>
    <x v="0"/>
    <m/>
    <x v="0"/>
    <m/>
    <m/>
    <m/>
    <x v="0"/>
    <m/>
    <m/>
    <x v="0"/>
    <x v="0"/>
    <m/>
    <m/>
    <x v="0"/>
  </r>
  <r>
    <n v="73"/>
    <x v="2"/>
    <x v="0"/>
    <s v="# 011"/>
    <x v="8"/>
    <s v="David Castellanos"/>
    <s v="Taimour Khalid"/>
    <d v="2022-07-01T00:00:00"/>
    <d v="2023-06-30T00:00:00"/>
    <d v="2022-07-01T00:00:00"/>
    <x v="58"/>
    <x v="0"/>
    <n v="80"/>
    <n v="89"/>
    <n v="107"/>
    <n v="90"/>
    <n v="108"/>
    <n v="130"/>
    <n v="135"/>
    <n v="140"/>
    <n v="130"/>
    <n v="130"/>
    <n v="140"/>
    <n v="140"/>
    <n v="130"/>
    <n v="130"/>
    <n v="130"/>
    <n v="130"/>
    <n v="130"/>
    <n v="0"/>
    <n v="0"/>
    <s v="-"/>
    <x v="2"/>
    <s v="VCRAC"/>
    <s v="IQBBB"/>
    <s v="Academic Research Units"/>
    <s v="David Castellanos"/>
    <m/>
    <m/>
    <m/>
    <x v="0"/>
    <x v="0"/>
    <m/>
    <x v="0"/>
    <m/>
    <m/>
    <m/>
    <x v="0"/>
    <m/>
    <m/>
    <m/>
    <m/>
    <x v="0"/>
    <x v="0"/>
    <m/>
    <x v="0"/>
    <m/>
    <m/>
    <m/>
    <x v="0"/>
    <m/>
    <m/>
    <x v="0"/>
    <x v="0"/>
    <m/>
    <m/>
    <x v="0"/>
  </r>
  <r>
    <n v="73"/>
    <x v="2"/>
    <x v="1"/>
    <s v="# 011"/>
    <x v="8"/>
    <s v="David Castellanos"/>
    <s v="Taimour Khalid"/>
    <m/>
    <m/>
    <m/>
    <x v="10"/>
    <x v="1"/>
    <m/>
    <m/>
    <m/>
    <m/>
    <m/>
    <m/>
    <m/>
    <m/>
    <m/>
    <m/>
    <m/>
    <m/>
    <n v="0"/>
    <n v="0"/>
    <n v="0"/>
    <n v="0"/>
    <n v="0"/>
    <m/>
    <m/>
    <m/>
    <x v="3"/>
    <m/>
    <m/>
    <m/>
    <m/>
    <m/>
    <m/>
    <m/>
    <x v="6"/>
    <x v="8"/>
    <n v="30"/>
    <x v="1"/>
    <m/>
    <n v="607"/>
    <n v="405"/>
    <x v="7"/>
    <n v="202"/>
    <s v="High"/>
    <n v="90.9"/>
    <m/>
    <x v="3"/>
    <x v="4"/>
    <s v="Flat"/>
    <x v="1"/>
    <s v="Deficit"/>
    <s v="Rate increases implemented for FY21 along with staff reduction are reducing deficit."/>
    <n v="-36"/>
    <x v="1"/>
    <s v="Taimour Khalid / Rafael Magdaleno / Donna Hendrix"/>
    <s v="3/17/22 - 1 pm"/>
    <x v="6"/>
    <x v="0"/>
    <m/>
    <m/>
    <x v="0"/>
  </r>
  <r>
    <n v="39"/>
    <x v="3"/>
    <x v="0"/>
    <s v="# 060"/>
    <x v="9"/>
    <s v="Wanda Nieters"/>
    <s v="Drew Vaeth"/>
    <d v="2022-07-01T00:00:00"/>
    <d v="2023-06-30T00:00:00"/>
    <d v="2022-07-01T00:00:00"/>
    <x v="59"/>
    <x v="0"/>
    <m/>
    <m/>
    <m/>
    <n v="30"/>
    <n v="30"/>
    <n v="30"/>
    <n v="30"/>
    <n v="30"/>
    <n v="30"/>
    <n v="30"/>
    <n v="30"/>
    <n v="30"/>
    <n v="60"/>
    <n v="60"/>
    <n v="60"/>
    <n v="70"/>
    <n v="60"/>
    <n v="1"/>
    <n v="30"/>
    <s v="-"/>
    <x v="6"/>
    <s v="LS1PS"/>
    <s v="PGEGE"/>
    <s v="L&amp;S Math &amp; Physical Sci"/>
    <s v="Wanda Nieters"/>
    <m/>
    <m/>
    <m/>
    <x v="0"/>
    <x v="0"/>
    <m/>
    <x v="0"/>
    <m/>
    <m/>
    <m/>
    <x v="0"/>
    <m/>
    <m/>
    <m/>
    <m/>
    <x v="0"/>
    <x v="0"/>
    <m/>
    <x v="0"/>
    <m/>
    <m/>
    <m/>
    <x v="0"/>
    <m/>
    <m/>
    <x v="0"/>
    <x v="0"/>
    <m/>
    <m/>
    <x v="0"/>
  </r>
  <r>
    <n v="39"/>
    <x v="3"/>
    <x v="0"/>
    <s v="# 060"/>
    <x v="9"/>
    <s v="Wanda Nieters"/>
    <s v="Drew Vaeth"/>
    <d v="2022-07-01T00:00:00"/>
    <d v="2023-06-30T00:00:00"/>
    <d v="2022-07-01T00:00:00"/>
    <x v="60"/>
    <x v="0"/>
    <m/>
    <m/>
    <m/>
    <n v="70"/>
    <n v="70"/>
    <n v="70"/>
    <n v="70"/>
    <n v="70"/>
    <n v="70"/>
    <n v="70"/>
    <n v="70"/>
    <n v="70"/>
    <n v="70"/>
    <n v="90"/>
    <n v="70"/>
    <n v="80"/>
    <n v="90"/>
    <n v="0"/>
    <n v="0"/>
    <s v="-"/>
    <x v="2"/>
    <s v="LS1PS"/>
    <s v="PGEGE"/>
    <s v="L&amp;S Math &amp; Physical Sci"/>
    <s v="Wanda Nieters"/>
    <m/>
    <m/>
    <m/>
    <x v="0"/>
    <x v="0"/>
    <m/>
    <x v="0"/>
    <m/>
    <m/>
    <m/>
    <x v="0"/>
    <m/>
    <m/>
    <m/>
    <m/>
    <x v="0"/>
    <x v="0"/>
    <m/>
    <x v="0"/>
    <m/>
    <m/>
    <m/>
    <x v="0"/>
    <m/>
    <m/>
    <x v="0"/>
    <x v="0"/>
    <m/>
    <m/>
    <x v="0"/>
  </r>
  <r>
    <n v="39"/>
    <x v="3"/>
    <x v="0"/>
    <s v="# 060"/>
    <x v="9"/>
    <s v="Wanda Nieters"/>
    <s v="Drew Vaeth"/>
    <d v="2022-07-01T00:00:00"/>
    <d v="2023-06-30T00:00:00"/>
    <d v="2022-07-01T00:00:00"/>
    <x v="61"/>
    <x v="0"/>
    <m/>
    <m/>
    <m/>
    <n v="8"/>
    <n v="15"/>
    <n v="15"/>
    <n v="15"/>
    <n v="15"/>
    <n v="15"/>
    <n v="15"/>
    <n v="15"/>
    <n v="15"/>
    <n v="15"/>
    <n v="15"/>
    <n v="15"/>
    <n v="20"/>
    <n v="15"/>
    <n v="0"/>
    <n v="0"/>
    <s v="-"/>
    <x v="2"/>
    <s v="LS1PS"/>
    <s v="PGEGE"/>
    <s v="L&amp;S Math &amp; Physical Sci"/>
    <s v="Wanda Nieters"/>
    <m/>
    <m/>
    <m/>
    <x v="0"/>
    <x v="0"/>
    <m/>
    <x v="0"/>
    <m/>
    <m/>
    <m/>
    <x v="0"/>
    <m/>
    <m/>
    <m/>
    <m/>
    <x v="0"/>
    <x v="0"/>
    <m/>
    <x v="0"/>
    <m/>
    <m/>
    <m/>
    <x v="0"/>
    <m/>
    <m/>
    <x v="0"/>
    <x v="0"/>
    <m/>
    <m/>
    <x v="0"/>
  </r>
  <r>
    <n v="39"/>
    <x v="3"/>
    <x v="0"/>
    <s v="# 060"/>
    <x v="9"/>
    <s v="Wanda Nieters"/>
    <s v="Drew Vaeth"/>
    <d v="2022-07-01T00:00:00"/>
    <d v="2023-06-30T00:00:00"/>
    <d v="2022-07-01T00:00:00"/>
    <x v="62"/>
    <x v="0"/>
    <m/>
    <m/>
    <m/>
    <n v="40"/>
    <n v="40"/>
    <n v="40"/>
    <n v="40"/>
    <n v="40"/>
    <n v="40"/>
    <n v="40"/>
    <n v="40"/>
    <n v="40"/>
    <n v="40"/>
    <n v="60"/>
    <n v="40"/>
    <n v="50"/>
    <n v="60"/>
    <n v="0"/>
    <n v="0"/>
    <s v="-"/>
    <x v="2"/>
    <s v="LS1PS"/>
    <s v="PGEGE"/>
    <s v="L&amp;S Math &amp; Physical Sci"/>
    <s v="Wanda Nieters"/>
    <m/>
    <m/>
    <m/>
    <x v="0"/>
    <x v="0"/>
    <m/>
    <x v="0"/>
    <m/>
    <m/>
    <m/>
    <x v="0"/>
    <m/>
    <m/>
    <m/>
    <m/>
    <x v="0"/>
    <x v="0"/>
    <m/>
    <x v="0"/>
    <m/>
    <m/>
    <m/>
    <x v="0"/>
    <m/>
    <m/>
    <x v="0"/>
    <x v="0"/>
    <m/>
    <m/>
    <x v="0"/>
  </r>
  <r>
    <n v="39"/>
    <x v="3"/>
    <x v="0"/>
    <s v="# 060"/>
    <x v="9"/>
    <s v="Wanda Nieters"/>
    <s v="Drew Vaeth"/>
    <d v="2022-07-01T00:00:00"/>
    <d v="2023-06-30T00:00:00"/>
    <d v="2022-07-01T00:00:00"/>
    <x v="63"/>
    <x v="0"/>
    <m/>
    <m/>
    <m/>
    <n v="20"/>
    <n v="30"/>
    <n v="30"/>
    <n v="30"/>
    <n v="30"/>
    <n v="30"/>
    <n v="30"/>
    <n v="30"/>
    <n v="30"/>
    <n v="60"/>
    <n v="60"/>
    <n v="60"/>
    <n v="70"/>
    <n v="60"/>
    <n v="1"/>
    <n v="30"/>
    <s v="-"/>
    <x v="6"/>
    <s v="LS1PS"/>
    <s v="PGEGE"/>
    <s v="L&amp;S Math &amp; Physical Sci"/>
    <s v="Wanda Nieters"/>
    <m/>
    <m/>
    <m/>
    <x v="0"/>
    <x v="0"/>
    <m/>
    <x v="0"/>
    <m/>
    <m/>
    <m/>
    <x v="0"/>
    <m/>
    <m/>
    <m/>
    <m/>
    <x v="0"/>
    <x v="0"/>
    <m/>
    <x v="0"/>
    <m/>
    <m/>
    <m/>
    <x v="0"/>
    <m/>
    <m/>
    <x v="0"/>
    <x v="0"/>
    <m/>
    <m/>
    <x v="0"/>
  </r>
  <r>
    <n v="39"/>
    <x v="3"/>
    <x v="0"/>
    <s v="# 060"/>
    <x v="9"/>
    <s v="Wanda Nieters"/>
    <s v="Drew Vaeth"/>
    <d v="2022-07-01T00:00:00"/>
    <d v="2023-06-30T00:00:00"/>
    <d v="2022-07-01T00:00:00"/>
    <x v="64"/>
    <x v="0"/>
    <m/>
    <m/>
    <m/>
    <n v="65"/>
    <n v="70"/>
    <n v="70"/>
    <n v="70"/>
    <n v="70"/>
    <n v="40"/>
    <n v="40"/>
    <n v="40"/>
    <n v="40"/>
    <n v="70"/>
    <n v="90"/>
    <n v="70"/>
    <n v="50"/>
    <n v="90"/>
    <n v="0.75"/>
    <n v="30"/>
    <s v="-"/>
    <x v="6"/>
    <s v="LS1PS"/>
    <s v="PGEGE"/>
    <s v="L&amp;S Math &amp; Physical Sci"/>
    <s v="Wanda Nieters"/>
    <m/>
    <m/>
    <m/>
    <x v="0"/>
    <x v="0"/>
    <m/>
    <x v="0"/>
    <m/>
    <m/>
    <m/>
    <x v="0"/>
    <m/>
    <m/>
    <m/>
    <m/>
    <x v="0"/>
    <x v="0"/>
    <m/>
    <x v="0"/>
    <m/>
    <m/>
    <m/>
    <x v="0"/>
    <m/>
    <m/>
    <x v="0"/>
    <x v="0"/>
    <m/>
    <m/>
    <x v="0"/>
  </r>
  <r>
    <n v="39"/>
    <x v="3"/>
    <x v="0"/>
    <s v="# 060"/>
    <x v="9"/>
    <s v="Wanda Nieters"/>
    <s v="Drew Vaeth"/>
    <d v="2022-07-01T00:00:00"/>
    <d v="2023-06-30T00:00:00"/>
    <d v="2022-07-01T00:00:00"/>
    <x v="65"/>
    <x v="0"/>
    <m/>
    <m/>
    <m/>
    <m/>
    <n v="15"/>
    <n v="15"/>
    <n v="15"/>
    <n v="15"/>
    <n v="15"/>
    <n v="15"/>
    <n v="15"/>
    <n v="15"/>
    <n v="15"/>
    <n v="15"/>
    <n v="15"/>
    <n v="20"/>
    <n v="15"/>
    <n v="0"/>
    <n v="0"/>
    <s v="-"/>
    <x v="2"/>
    <s v="LS1PS"/>
    <s v="PGEGE"/>
    <s v="L&amp;S Math &amp; Physical Sci"/>
    <s v="Wanda Nieters"/>
    <m/>
    <m/>
    <m/>
    <x v="0"/>
    <x v="0"/>
    <m/>
    <x v="0"/>
    <m/>
    <m/>
    <m/>
    <x v="0"/>
    <m/>
    <m/>
    <m/>
    <m/>
    <x v="0"/>
    <x v="0"/>
    <m/>
    <x v="0"/>
    <m/>
    <m/>
    <m/>
    <x v="0"/>
    <m/>
    <m/>
    <x v="0"/>
    <x v="0"/>
    <m/>
    <m/>
    <x v="0"/>
  </r>
  <r>
    <n v="39"/>
    <x v="3"/>
    <x v="0"/>
    <s v="# 060"/>
    <x v="9"/>
    <s v="Wanda Nieters"/>
    <s v="Drew Vaeth"/>
    <d v="2022-07-01T00:00:00"/>
    <d v="2023-06-30T00:00:00"/>
    <d v="2022-07-01T00:00:00"/>
    <x v="66"/>
    <x v="0"/>
    <m/>
    <m/>
    <m/>
    <m/>
    <n v="40"/>
    <n v="40"/>
    <n v="40"/>
    <n v="40"/>
    <n v="40"/>
    <n v="40"/>
    <n v="40"/>
    <n v="40"/>
    <n v="40"/>
    <n v="60"/>
    <n v="40"/>
    <n v="50"/>
    <n v="60"/>
    <n v="0"/>
    <n v="0"/>
    <s v="-"/>
    <x v="2"/>
    <s v="LS1PS"/>
    <s v="PGEGE"/>
    <s v="L&amp;S Math &amp; Physical Sci"/>
    <s v="Wanda Nieters"/>
    <m/>
    <m/>
    <m/>
    <x v="0"/>
    <x v="0"/>
    <m/>
    <x v="0"/>
    <m/>
    <m/>
    <m/>
    <x v="0"/>
    <m/>
    <m/>
    <m/>
    <m/>
    <x v="0"/>
    <x v="0"/>
    <m/>
    <x v="0"/>
    <m/>
    <m/>
    <m/>
    <x v="0"/>
    <m/>
    <m/>
    <x v="0"/>
    <x v="0"/>
    <m/>
    <m/>
    <x v="0"/>
  </r>
  <r>
    <n v="39"/>
    <x v="3"/>
    <x v="0"/>
    <s v="# 060"/>
    <x v="9"/>
    <s v="Wanda Nieters"/>
    <s v="Drew Vaeth"/>
    <d v="2022-07-01T00:00:00"/>
    <d v="2023-06-30T00:00:00"/>
    <d v="2022-07-01T00:00:00"/>
    <x v="67"/>
    <x v="0"/>
    <m/>
    <m/>
    <m/>
    <m/>
    <n v="70"/>
    <n v="70"/>
    <n v="70"/>
    <n v="70"/>
    <n v="70"/>
    <n v="70"/>
    <n v="70"/>
    <n v="70"/>
    <n v="70"/>
    <n v="90"/>
    <n v="70"/>
    <n v="80"/>
    <n v="90"/>
    <n v="0"/>
    <n v="0"/>
    <s v="-"/>
    <x v="2"/>
    <s v="LS1PS"/>
    <s v="PGEGE"/>
    <s v="L&amp;S Math &amp; Physical Sci"/>
    <s v="Wanda Nieters"/>
    <m/>
    <m/>
    <m/>
    <x v="0"/>
    <x v="0"/>
    <m/>
    <x v="0"/>
    <m/>
    <m/>
    <m/>
    <x v="0"/>
    <m/>
    <m/>
    <m/>
    <m/>
    <x v="0"/>
    <x v="0"/>
    <m/>
    <x v="0"/>
    <m/>
    <m/>
    <m/>
    <x v="0"/>
    <m/>
    <m/>
    <x v="0"/>
    <x v="0"/>
    <m/>
    <m/>
    <x v="0"/>
  </r>
  <r>
    <n v="39"/>
    <x v="3"/>
    <x v="1"/>
    <s v="# 060"/>
    <x v="9"/>
    <s v="Wanda Nieters"/>
    <s v="Drew Vaeth"/>
    <m/>
    <m/>
    <m/>
    <x v="10"/>
    <x v="1"/>
    <m/>
    <m/>
    <m/>
    <m/>
    <m/>
    <m/>
    <m/>
    <m/>
    <m/>
    <m/>
    <m/>
    <m/>
    <n v="0"/>
    <n v="0"/>
    <n v="0"/>
    <n v="0"/>
    <n v="0"/>
    <m/>
    <m/>
    <m/>
    <x v="3"/>
    <m/>
    <m/>
    <m/>
    <m/>
    <m/>
    <s v="Gael and UCRP interest subsidized but not listed as such."/>
    <m/>
    <x v="1"/>
    <x v="5"/>
    <n v="3"/>
    <x v="1"/>
    <m/>
    <n v="45"/>
    <n v="30"/>
    <x v="8"/>
    <n v="15"/>
    <s v="Low"/>
    <n v="3"/>
    <s v="Yes but not listed"/>
    <x v="1"/>
    <x v="1"/>
    <s v="Flat"/>
    <x v="1"/>
    <s v="Surplus"/>
    <s v="The rates are flat primarily driven by an increase in subsidy corresponding to an increase in expenses"/>
    <n v="-0.5"/>
    <x v="1"/>
    <s v="Wanda Nieters / Drew Vaeth / Veronica Padilla"/>
    <s v="5/06 - 9:30 - 10:00 am"/>
    <x v="7"/>
    <x v="3"/>
    <m/>
    <m/>
    <x v="0"/>
  </r>
  <r>
    <n v="18"/>
    <x v="0"/>
    <x v="0"/>
    <s v="# 035"/>
    <x v="10"/>
    <s v="Maria Odezynskyj"/>
    <s v="Sharon Norris"/>
    <d v="2022-07-01T00:00:00"/>
    <d v="2023-06-30T00:00:00"/>
    <d v="2022-07-01T00:00:00"/>
    <x v="68"/>
    <x v="11"/>
    <n v="91"/>
    <n v="91.2"/>
    <n v="89"/>
    <n v="91.2"/>
    <n v="84"/>
    <n v="85"/>
    <n v="87.55"/>
    <n v="90.18"/>
    <n v="85"/>
    <n v="90.4"/>
    <n v="93.11"/>
    <n v="95.91"/>
    <n v="90.4"/>
    <n v="91"/>
    <n v="93.73"/>
    <n v="96.541900000000012"/>
    <n v="91"/>
    <n v="6.3529411764706056E-2"/>
    <n v="5.4000000000000057"/>
    <s v="-"/>
    <x v="1"/>
    <s v="COENG"/>
    <s v="EERES"/>
    <s v="College of Engineering"/>
    <s v="Dat Le"/>
    <m/>
    <m/>
    <m/>
    <x v="0"/>
    <x v="0"/>
    <m/>
    <x v="0"/>
    <m/>
    <m/>
    <m/>
    <x v="0"/>
    <m/>
    <m/>
    <m/>
    <m/>
    <x v="0"/>
    <x v="0"/>
    <m/>
    <x v="0"/>
    <m/>
    <m/>
    <m/>
    <x v="0"/>
    <m/>
    <m/>
    <x v="0"/>
    <x v="0"/>
    <m/>
    <m/>
    <x v="0"/>
  </r>
  <r>
    <n v="18"/>
    <x v="0"/>
    <x v="0"/>
    <s v="# 035"/>
    <x v="10"/>
    <s v="Maria Odezynskyj"/>
    <s v="Sharon Norris"/>
    <d v="2022-07-01T00:00:00"/>
    <d v="2023-06-30T00:00:00"/>
    <d v="2022-07-01T00:00:00"/>
    <x v="69"/>
    <x v="0"/>
    <n v="45"/>
    <n v="45"/>
    <n v="43.2"/>
    <n v="45"/>
    <n v="42.6"/>
    <n v="43.2"/>
    <n v="44.5"/>
    <n v="45.83"/>
    <n v="43.2"/>
    <n v="47.4"/>
    <n v="48.82"/>
    <n v="50.29"/>
    <n v="47.4"/>
    <n v="47.4"/>
    <n v="48.822000000000003"/>
    <n v="50.286660000000005"/>
    <n v="47.4"/>
    <n v="9.7222222222222099E-2"/>
    <n v="4.1999999999999957"/>
    <s v="-"/>
    <x v="6"/>
    <s v="COENG"/>
    <s v="EERES"/>
    <s v="College of Engineering"/>
    <s v="Dat Le"/>
    <m/>
    <m/>
    <m/>
    <x v="0"/>
    <x v="0"/>
    <m/>
    <x v="0"/>
    <m/>
    <m/>
    <m/>
    <x v="0"/>
    <m/>
    <m/>
    <m/>
    <m/>
    <x v="0"/>
    <x v="0"/>
    <m/>
    <x v="0"/>
    <m/>
    <m/>
    <m/>
    <x v="0"/>
    <m/>
    <m/>
    <x v="0"/>
    <x v="0"/>
    <m/>
    <m/>
    <x v="0"/>
  </r>
  <r>
    <n v="18"/>
    <x v="0"/>
    <x v="0"/>
    <s v="# 035"/>
    <x v="10"/>
    <s v="Maria Odezynskyj"/>
    <s v="Sharon Norris"/>
    <d v="2022-07-01T00:00:00"/>
    <d v="2023-06-30T00:00:00"/>
    <d v="2022-07-01T00:00:00"/>
    <x v="70"/>
    <x v="0"/>
    <m/>
    <n v="21"/>
    <n v="21"/>
    <n v="21"/>
    <n v="21"/>
    <n v="21.6"/>
    <n v="22.25"/>
    <n v="22.92"/>
    <n v="21.6"/>
    <n v="24"/>
    <n v="24.72"/>
    <n v="25.46"/>
    <n v="24"/>
    <n v="20.399999999999999"/>
    <n v="21.012"/>
    <n v="21.64236"/>
    <n v="20.399999999999999"/>
    <n v="0.11111111111111094"/>
    <n v="2.3999999999999986"/>
    <s v="-"/>
    <x v="6"/>
    <s v="COENG"/>
    <s v="EERES"/>
    <s v="College of Engineering"/>
    <s v="Dat Le"/>
    <m/>
    <m/>
    <m/>
    <x v="0"/>
    <x v="0"/>
    <m/>
    <x v="0"/>
    <m/>
    <m/>
    <m/>
    <x v="0"/>
    <m/>
    <m/>
    <m/>
    <m/>
    <x v="0"/>
    <x v="0"/>
    <m/>
    <x v="0"/>
    <m/>
    <m/>
    <m/>
    <x v="0"/>
    <m/>
    <m/>
    <x v="0"/>
    <x v="0"/>
    <m/>
    <m/>
    <x v="0"/>
  </r>
  <r>
    <n v="18"/>
    <x v="0"/>
    <x v="0"/>
    <s v="# 035"/>
    <x v="10"/>
    <s v="Maria Odezynskyj"/>
    <s v="Sharon Norris"/>
    <d v="2022-07-01T00:00:00"/>
    <d v="2023-06-30T00:00:00"/>
    <d v="2022-07-01T00:00:00"/>
    <x v="71"/>
    <x v="0"/>
    <n v="43.3"/>
    <n v="44.4"/>
    <n v="43.8"/>
    <n v="44.4"/>
    <n v="43.8"/>
    <n v="45"/>
    <n v="46.35"/>
    <n v="47.74"/>
    <n v="45"/>
    <n v="51.6"/>
    <n v="53.15"/>
    <n v="54.74"/>
    <n v="51.6"/>
    <n v="51.6"/>
    <n v="53.148000000000003"/>
    <n v="54.742440000000002"/>
    <n v="51.6"/>
    <n v="0.14666666666666672"/>
    <n v="6.6000000000000014"/>
    <s v="-"/>
    <x v="6"/>
    <s v="COENG"/>
    <s v="EERES"/>
    <s v="College of Engineering"/>
    <s v="Dat Le"/>
    <m/>
    <m/>
    <m/>
    <x v="0"/>
    <x v="0"/>
    <m/>
    <x v="0"/>
    <m/>
    <m/>
    <m/>
    <x v="0"/>
    <m/>
    <m/>
    <m/>
    <m/>
    <x v="0"/>
    <x v="0"/>
    <m/>
    <x v="0"/>
    <m/>
    <m/>
    <m/>
    <x v="0"/>
    <m/>
    <m/>
    <x v="0"/>
    <x v="0"/>
    <m/>
    <m/>
    <x v="0"/>
  </r>
  <r>
    <n v="18"/>
    <x v="0"/>
    <x v="0"/>
    <s v="# 035"/>
    <x v="10"/>
    <s v="Maria Odezynskyj"/>
    <s v="Sharon Norris"/>
    <d v="2022-07-01T00:00:00"/>
    <d v="2023-06-30T00:00:00"/>
    <d v="2022-07-01T00:00:00"/>
    <x v="72"/>
    <x v="0"/>
    <n v="6.2"/>
    <n v="6.15"/>
    <n v="5.7"/>
    <n v="6.15"/>
    <n v="5.7"/>
    <n v="5.9"/>
    <n v="6.08"/>
    <n v="6.26"/>
    <n v="5.9"/>
    <n v="5.9"/>
    <n v="6.08"/>
    <n v="6.26"/>
    <n v="5.9"/>
    <n v="5.9"/>
    <n v="6.0770000000000008"/>
    <n v="6.259310000000001"/>
    <n v="5.9"/>
    <n v="0"/>
    <n v="0"/>
    <s v="-"/>
    <x v="2"/>
    <s v="COENG"/>
    <s v="EERES"/>
    <s v="College of Engineering"/>
    <s v="Dat Le"/>
    <m/>
    <m/>
    <m/>
    <x v="0"/>
    <x v="0"/>
    <m/>
    <x v="0"/>
    <m/>
    <m/>
    <m/>
    <x v="0"/>
    <m/>
    <m/>
    <m/>
    <m/>
    <x v="0"/>
    <x v="0"/>
    <m/>
    <x v="0"/>
    <m/>
    <m/>
    <m/>
    <x v="0"/>
    <m/>
    <m/>
    <x v="0"/>
    <x v="0"/>
    <m/>
    <m/>
    <x v="0"/>
  </r>
  <r>
    <n v="18"/>
    <x v="0"/>
    <x v="0"/>
    <s v="# 035"/>
    <x v="10"/>
    <s v="Maria Odezynskyj"/>
    <s v="Sharon Norris"/>
    <d v="2022-07-01T00:00:00"/>
    <d v="2023-06-30T00:00:00"/>
    <d v="2022-07-01T00:00:00"/>
    <x v="73"/>
    <x v="0"/>
    <s v="(consolidated rate)"/>
    <n v="63.6"/>
    <n v="60"/>
    <n v="63.6"/>
    <n v="60"/>
    <n v="61.8"/>
    <n v="63.654000000000003"/>
    <n v="65.56"/>
    <n v="61.8"/>
    <n v="62.4"/>
    <n v="64.27"/>
    <n v="66.2"/>
    <n v="62.4"/>
    <n v="58.2"/>
    <n v="59.946000000000005"/>
    <n v="61.744380000000007"/>
    <n v="58.2"/>
    <n v="9.7087378640776656E-3"/>
    <n v="0.60000000000000142"/>
    <s v="-"/>
    <x v="0"/>
    <s v="COENG"/>
    <s v="EERES"/>
    <s v="College of Engineering"/>
    <s v="Dat Le"/>
    <m/>
    <m/>
    <m/>
    <x v="0"/>
    <x v="0"/>
    <m/>
    <x v="0"/>
    <m/>
    <m/>
    <m/>
    <x v="0"/>
    <m/>
    <m/>
    <m/>
    <m/>
    <x v="0"/>
    <x v="0"/>
    <m/>
    <x v="0"/>
    <m/>
    <m/>
    <m/>
    <x v="0"/>
    <m/>
    <m/>
    <x v="0"/>
    <x v="0"/>
    <m/>
    <m/>
    <x v="0"/>
  </r>
  <r>
    <n v="18"/>
    <x v="0"/>
    <x v="0"/>
    <s v="# 035"/>
    <x v="10"/>
    <s v="Maria Odezynskyj"/>
    <s v="Sharon Norris"/>
    <d v="2022-07-01T00:00:00"/>
    <d v="2023-06-30T00:00:00"/>
    <d v="2022-07-01T00:00:00"/>
    <x v="74"/>
    <x v="0"/>
    <s v="(consolidated rate)"/>
    <n v="19.600000000000001"/>
    <n v="19.2"/>
    <n v="19.600000000000001"/>
    <n v="19"/>
    <n v="19.5"/>
    <n v="20.09"/>
    <n v="20.69"/>
    <n v="19.5"/>
    <n v="19.5"/>
    <n v="20.09"/>
    <n v="20.69"/>
    <n v="19.5"/>
    <n v="19.5"/>
    <n v="20.085000000000001"/>
    <n v="20.687550000000002"/>
    <n v="19.5"/>
    <n v="0"/>
    <n v="0"/>
    <s v="-"/>
    <x v="2"/>
    <s v="COENG"/>
    <s v="EERES"/>
    <s v="College of Engineering"/>
    <s v="Dat Le"/>
    <m/>
    <m/>
    <m/>
    <x v="0"/>
    <x v="0"/>
    <m/>
    <x v="0"/>
    <m/>
    <m/>
    <m/>
    <x v="0"/>
    <m/>
    <m/>
    <m/>
    <m/>
    <x v="0"/>
    <x v="0"/>
    <m/>
    <x v="0"/>
    <m/>
    <m/>
    <m/>
    <x v="0"/>
    <m/>
    <m/>
    <x v="0"/>
    <x v="0"/>
    <m/>
    <m/>
    <x v="0"/>
  </r>
  <r>
    <n v="18"/>
    <x v="0"/>
    <x v="0"/>
    <s v="# 035"/>
    <x v="10"/>
    <s v="Maria Odezynskyj"/>
    <s v="Sharon Norris"/>
    <d v="2022-07-01T00:00:00"/>
    <d v="2023-06-30T00:00:00"/>
    <d v="2022-07-01T00:00:00"/>
    <x v="75"/>
    <x v="0"/>
    <n v="79.5"/>
    <n v="84"/>
    <n v="84.6"/>
    <n v="84"/>
    <n v="87"/>
    <n v="90.6"/>
    <n v="93.32"/>
    <n v="96.12"/>
    <n v="90.6"/>
    <n v="102.6"/>
    <n v="105.68"/>
    <n v="108.85"/>
    <n v="102.6"/>
    <n v="103.2"/>
    <n v="106.29600000000001"/>
    <n v="109.48488"/>
    <n v="103.2"/>
    <n v="0.13245033112582782"/>
    <n v="12"/>
    <s v="-"/>
    <x v="6"/>
    <s v="COENG"/>
    <s v="EERES"/>
    <s v="College of Engineering"/>
    <s v="Dat Le"/>
    <m/>
    <m/>
    <m/>
    <x v="0"/>
    <x v="0"/>
    <m/>
    <x v="0"/>
    <m/>
    <m/>
    <m/>
    <x v="0"/>
    <m/>
    <m/>
    <m/>
    <m/>
    <x v="0"/>
    <x v="0"/>
    <m/>
    <x v="0"/>
    <m/>
    <m/>
    <m/>
    <x v="0"/>
    <m/>
    <m/>
    <x v="0"/>
    <x v="0"/>
    <m/>
    <m/>
    <x v="0"/>
  </r>
  <r>
    <n v="18"/>
    <x v="0"/>
    <x v="0"/>
    <s v="# 035"/>
    <x v="10"/>
    <s v="Maria Odezynskyj"/>
    <s v="Sharon Norris"/>
    <d v="2022-07-01T00:00:00"/>
    <d v="2023-06-30T00:00:00"/>
    <d v="2022-07-01T00:00:00"/>
    <x v="76"/>
    <x v="9"/>
    <m/>
    <m/>
    <s v="N/A"/>
    <s v="N/A"/>
    <n v="0"/>
    <n v="13.8"/>
    <n v="13.8"/>
    <n v="13.8"/>
    <n v="13.8"/>
    <n v="12.8"/>
    <n v="12.8"/>
    <n v="13.25"/>
    <n v="12.8"/>
    <n v="15"/>
    <n v="15"/>
    <n v="15"/>
    <n v="15"/>
    <n v="-7.2463768115942018E-2"/>
    <n v="-1"/>
    <s v="New"/>
    <x v="4"/>
    <s v="COENG"/>
    <s v="EERES"/>
    <s v="College of Engineering"/>
    <s v="Dat Le"/>
    <m/>
    <m/>
    <m/>
    <x v="0"/>
    <x v="0"/>
    <m/>
    <x v="0"/>
    <m/>
    <m/>
    <m/>
    <x v="0"/>
    <m/>
    <m/>
    <m/>
    <m/>
    <x v="0"/>
    <x v="0"/>
    <m/>
    <x v="0"/>
    <m/>
    <m/>
    <m/>
    <x v="0"/>
    <m/>
    <m/>
    <x v="0"/>
    <x v="0"/>
    <m/>
    <m/>
    <x v="0"/>
  </r>
  <r>
    <n v="18"/>
    <x v="0"/>
    <x v="1"/>
    <s v="# 035"/>
    <x v="10"/>
    <s v="Maria Odezynskyj"/>
    <s v="Sharon Norris"/>
    <m/>
    <m/>
    <m/>
    <x v="10"/>
    <x v="1"/>
    <m/>
    <m/>
    <m/>
    <m/>
    <m/>
    <m/>
    <m/>
    <m/>
    <m/>
    <m/>
    <m/>
    <m/>
    <n v="0"/>
    <n v="0"/>
    <n v="0"/>
    <n v="0"/>
    <n v="0"/>
    <m/>
    <m/>
    <m/>
    <x v="3"/>
    <m/>
    <m/>
    <m/>
    <m/>
    <m/>
    <m/>
    <m/>
    <x v="1"/>
    <x v="9"/>
    <n v="800"/>
    <x v="2"/>
    <m/>
    <n v="5700"/>
    <n v="4556"/>
    <x v="9"/>
    <n v="1144"/>
    <s v="High"/>
    <n v="308.88"/>
    <s v="Yes"/>
    <x v="1"/>
    <x v="2"/>
    <s v="Flat"/>
    <x v="4"/>
    <s v="Deficit"/>
    <m/>
    <n v="-357"/>
    <x v="1"/>
    <s v="Maria Odezynskyj / Sharon Norris"/>
    <s v="3/18/22 - 10 am"/>
    <x v="8"/>
    <x v="0"/>
    <m/>
    <m/>
    <x v="0"/>
  </r>
  <r>
    <n v="6"/>
    <x v="4"/>
    <x v="0"/>
    <s v="# 036"/>
    <x v="11"/>
    <s v="Ruxin LIU"/>
    <s v="Ritsuko Ide"/>
    <d v="2022-07-01T00:00:00"/>
    <d v="2023-06-30T00:00:00"/>
    <d v="2022-07-01T00:00:00"/>
    <x v="77"/>
    <x v="12"/>
    <n v="0.2"/>
    <n v="0.26"/>
    <n v="0.26"/>
    <n v="0.26"/>
    <n v="0.28000000000000003"/>
    <n v="0.37"/>
    <n v="0.44"/>
    <n v="0.52"/>
    <n v="0.37"/>
    <n v="0.45"/>
    <n v="0.47"/>
    <n v="0.49"/>
    <n v="0.45"/>
    <n v="0.50269525754481514"/>
    <n v="0.52783002042205596"/>
    <n v="0.55422152144315873"/>
    <n v="0.50269525754481514"/>
    <n v="0.21621621621621623"/>
    <n v="8.0000000000000016E-2"/>
    <s v="-"/>
    <x v="6"/>
    <s v="CO1NR"/>
    <s v="MANRD"/>
    <s v="College of Natural Resources"/>
    <s v="Lee Borrowman"/>
    <m/>
    <m/>
    <m/>
    <x v="0"/>
    <x v="0"/>
    <m/>
    <x v="0"/>
    <m/>
    <m/>
    <m/>
    <x v="0"/>
    <m/>
    <m/>
    <m/>
    <m/>
    <x v="0"/>
    <x v="0"/>
    <m/>
    <x v="0"/>
    <m/>
    <m/>
    <m/>
    <x v="0"/>
    <m/>
    <m/>
    <x v="0"/>
    <x v="0"/>
    <m/>
    <m/>
    <x v="0"/>
  </r>
  <r>
    <n v="6"/>
    <x v="4"/>
    <x v="0"/>
    <s v="# 036"/>
    <x v="11"/>
    <s v="Ruxin LIU"/>
    <s v="Ritsuko Ide"/>
    <d v="2022-07-01T00:00:00"/>
    <d v="2023-06-30T00:00:00"/>
    <d v="2022-07-01T00:00:00"/>
    <x v="78"/>
    <x v="12"/>
    <n v="0.13"/>
    <n v="0.2"/>
    <n v="0.2"/>
    <n v="0.2"/>
    <n v="0.22"/>
    <n v="0.32"/>
    <n v="0.38"/>
    <n v="0.46"/>
    <n v="0.32"/>
    <n v="0.4"/>
    <n v="0.42"/>
    <n v="0.43"/>
    <n v="0.4"/>
    <n v="0.41419549506925313"/>
    <n v="0.43490526982271582"/>
    <n v="0.45665053331385164"/>
    <n v="0.41419549506925313"/>
    <n v="0.25"/>
    <n v="8.0000000000000016E-2"/>
    <s v="-"/>
    <x v="6"/>
    <s v="CO1NR"/>
    <s v="MANRD"/>
    <s v="College of Natural Resources"/>
    <s v="Lee Borrowman"/>
    <m/>
    <m/>
    <m/>
    <x v="0"/>
    <x v="0"/>
    <m/>
    <x v="0"/>
    <m/>
    <m/>
    <m/>
    <x v="0"/>
    <m/>
    <m/>
    <m/>
    <m/>
    <x v="0"/>
    <x v="0"/>
    <m/>
    <x v="0"/>
    <m/>
    <m/>
    <m/>
    <x v="0"/>
    <m/>
    <m/>
    <x v="0"/>
    <x v="0"/>
    <m/>
    <m/>
    <x v="0"/>
  </r>
  <r>
    <n v="6"/>
    <x v="4"/>
    <x v="0"/>
    <s v="# 036"/>
    <x v="11"/>
    <s v="Ruxin LIU"/>
    <s v="Ritsuko Ide"/>
    <d v="2022-07-01T00:00:00"/>
    <d v="2023-06-30T00:00:00"/>
    <d v="2022-07-01T00:00:00"/>
    <x v="79"/>
    <x v="12"/>
    <n v="0.12"/>
    <n v="0.18"/>
    <n v="0.18"/>
    <n v="0.18"/>
    <n v="0.2"/>
    <n v="0.3"/>
    <n v="0.36"/>
    <n v="0.42"/>
    <n v="0.3"/>
    <n v="0.37"/>
    <n v="0.38"/>
    <n v="0.4"/>
    <n v="0.37"/>
    <n v="0.39629304144746946"/>
    <n v="0.41610769351984295"/>
    <n v="0.43691307819583514"/>
    <n v="0.39629304144746946"/>
    <n v="0.23333333333333339"/>
    <n v="7.0000000000000007E-2"/>
    <s v="-"/>
    <x v="6"/>
    <s v="CO1NR"/>
    <s v="MANRD"/>
    <s v="College of Natural Resources"/>
    <s v="Lee Borrowman"/>
    <m/>
    <m/>
    <m/>
    <x v="0"/>
    <x v="0"/>
    <m/>
    <x v="0"/>
    <m/>
    <m/>
    <m/>
    <x v="0"/>
    <m/>
    <m/>
    <m/>
    <m/>
    <x v="0"/>
    <x v="0"/>
    <m/>
    <x v="0"/>
    <m/>
    <m/>
    <m/>
    <x v="0"/>
    <m/>
    <m/>
    <x v="0"/>
    <x v="0"/>
    <m/>
    <m/>
    <x v="0"/>
  </r>
  <r>
    <n v="6"/>
    <x v="4"/>
    <x v="0"/>
    <s v="# 036"/>
    <x v="11"/>
    <s v="Ruxin LIU"/>
    <s v="Ritsuko Ide"/>
    <d v="2022-07-01T00:00:00"/>
    <d v="2023-06-30T00:00:00"/>
    <d v="2022-07-01T00:00:00"/>
    <x v="80"/>
    <x v="12"/>
    <n v="0.34"/>
    <n v="0.4"/>
    <n v="0.4"/>
    <n v="0.34"/>
    <n v="0.34"/>
    <n v="0.49"/>
    <n v="0.59"/>
    <n v="0.71"/>
    <n v="0.49"/>
    <n v="0.63"/>
    <n v="0.66"/>
    <n v="0.68"/>
    <n v="0.63"/>
    <n v="0.67534230170452281"/>
    <n v="0.70910941678974893"/>
    <n v="0.74456488762923645"/>
    <n v="0.67534230170452281"/>
    <n v="0.28571428571428581"/>
    <n v="0.14000000000000001"/>
    <s v="-"/>
    <x v="6"/>
    <s v="CO1NR"/>
    <s v="MANRD"/>
    <s v="College of Natural Resources"/>
    <s v="Lee Borrowman"/>
    <m/>
    <m/>
    <m/>
    <x v="0"/>
    <x v="0"/>
    <m/>
    <x v="0"/>
    <m/>
    <m/>
    <m/>
    <x v="0"/>
    <m/>
    <m/>
    <m/>
    <m/>
    <x v="0"/>
    <x v="0"/>
    <m/>
    <x v="0"/>
    <m/>
    <m/>
    <m/>
    <x v="0"/>
    <m/>
    <m/>
    <x v="0"/>
    <x v="0"/>
    <m/>
    <m/>
    <x v="0"/>
  </r>
  <r>
    <n v="6"/>
    <x v="4"/>
    <x v="0"/>
    <s v="# 036"/>
    <x v="11"/>
    <s v="Ruxin LIU"/>
    <s v="Ritsuko Ide"/>
    <d v="2022-07-01T00:00:00"/>
    <d v="2023-06-30T00:00:00"/>
    <d v="2022-07-01T00:00:00"/>
    <x v="81"/>
    <x v="12"/>
    <n v="0.03"/>
    <n v="0.06"/>
    <n v="0.06"/>
    <n v="0.06"/>
    <n v="0.08"/>
    <n v="0.12"/>
    <n v="0.14000000000000001"/>
    <n v="0.17"/>
    <n v="0.12"/>
    <n v="0.16"/>
    <n v="0.16"/>
    <n v="0.17"/>
    <n v="0.16"/>
    <n v="0.21926011876322438"/>
    <n v="0.23022312470138562"/>
    <n v="0.24173428093645491"/>
    <n v="0.21926011876322438"/>
    <n v="0.33333333333333348"/>
    <n v="4.0000000000000008E-2"/>
    <s v="-"/>
    <x v="6"/>
    <s v="CO1NR"/>
    <s v="MANRD"/>
    <s v="College of Natural Resources"/>
    <s v="Lee Borrowman"/>
    <m/>
    <m/>
    <m/>
    <x v="0"/>
    <x v="0"/>
    <m/>
    <x v="0"/>
    <m/>
    <m/>
    <m/>
    <x v="0"/>
    <m/>
    <m/>
    <m/>
    <m/>
    <x v="0"/>
    <x v="0"/>
    <m/>
    <x v="0"/>
    <m/>
    <m/>
    <m/>
    <x v="0"/>
    <m/>
    <m/>
    <x v="0"/>
    <x v="0"/>
    <m/>
    <m/>
    <x v="0"/>
  </r>
  <r>
    <n v="6"/>
    <x v="4"/>
    <x v="0"/>
    <s v="# 036"/>
    <x v="11"/>
    <s v="Ruxin LIU"/>
    <s v="Ritsuko Ide"/>
    <d v="2022-07-01T00:00:00"/>
    <d v="2023-06-30T00:00:00"/>
    <d v="2022-07-01T00:00:00"/>
    <x v="82"/>
    <x v="12"/>
    <n v="7.0000000000000007E-2"/>
    <n v="7.0000000000000007E-2"/>
    <n v="7.0000000000000007E-2"/>
    <n v="7.0000000000000007E-2"/>
    <n v="0.08"/>
    <n v="0.11"/>
    <n v="0.12"/>
    <n v="0.13"/>
    <n v="0.11"/>
    <n v="0.13"/>
    <n v="0.14000000000000001"/>
    <n v="0.14000000000000001"/>
    <n v="0.13"/>
    <n v="0.1421857886202394"/>
    <n v="0.14929507805125136"/>
    <n v="0.15675983195381393"/>
    <n v="0.1421857886202394"/>
    <n v="0.18181818181818188"/>
    <n v="2.0000000000000004E-2"/>
    <s v="-"/>
    <x v="6"/>
    <s v="CO1NR"/>
    <s v="MANRD"/>
    <s v="College of Natural Resources"/>
    <s v="Lee Borrowman"/>
    <m/>
    <m/>
    <m/>
    <x v="0"/>
    <x v="0"/>
    <m/>
    <x v="0"/>
    <m/>
    <m/>
    <m/>
    <x v="0"/>
    <m/>
    <m/>
    <m/>
    <m/>
    <x v="0"/>
    <x v="0"/>
    <m/>
    <x v="0"/>
    <m/>
    <m/>
    <m/>
    <x v="0"/>
    <m/>
    <m/>
    <x v="0"/>
    <x v="0"/>
    <m/>
    <m/>
    <x v="0"/>
  </r>
  <r>
    <n v="6"/>
    <x v="4"/>
    <x v="0"/>
    <s v="# 036"/>
    <x v="11"/>
    <s v="Ruxin LIU"/>
    <s v="Ritsuko Ide"/>
    <d v="2022-07-01T00:00:00"/>
    <d v="2023-06-30T00:00:00"/>
    <d v="2022-07-01T00:00:00"/>
    <x v="83"/>
    <x v="12"/>
    <n v="0.06"/>
    <n v="7.0000000000000007E-2"/>
    <n v="7.0000000000000007E-2"/>
    <n v="7.0000000000000007E-2"/>
    <n v="0.09"/>
    <n v="0.12"/>
    <n v="0.13"/>
    <n v="0.14000000000000001"/>
    <n v="0.12"/>
    <n v="0.13"/>
    <n v="0.13"/>
    <n v="0.14000000000000001"/>
    <n v="0.13"/>
    <n v="0.14488402805832995"/>
    <n v="0.15212822946124646"/>
    <n v="0.15973464093430878"/>
    <n v="0.14488402805832995"/>
    <n v="8.3333333333333481E-2"/>
    <n v="1.0000000000000009E-2"/>
    <s v="-"/>
    <x v="6"/>
    <s v="CO1NR"/>
    <s v="MANRD"/>
    <s v="College of Natural Resources"/>
    <s v="Lee Borrowman"/>
    <m/>
    <m/>
    <m/>
    <x v="0"/>
    <x v="0"/>
    <m/>
    <x v="0"/>
    <m/>
    <m/>
    <m/>
    <x v="0"/>
    <m/>
    <m/>
    <m/>
    <m/>
    <x v="0"/>
    <x v="0"/>
    <m/>
    <x v="0"/>
    <m/>
    <m/>
    <m/>
    <x v="0"/>
    <m/>
    <m/>
    <x v="0"/>
    <x v="0"/>
    <m/>
    <m/>
    <x v="0"/>
  </r>
  <r>
    <n v="6"/>
    <x v="4"/>
    <x v="0"/>
    <s v="# 036"/>
    <x v="11"/>
    <s v="Ruxin LIU"/>
    <s v="Ritsuko Ide"/>
    <d v="2022-07-01T00:00:00"/>
    <d v="2023-06-30T00:00:00"/>
    <d v="2022-07-01T00:00:00"/>
    <x v="84"/>
    <x v="0"/>
    <n v="14"/>
    <n v="15"/>
    <n v="15"/>
    <n v="15"/>
    <n v="17"/>
    <n v="25"/>
    <n v="29"/>
    <n v="33"/>
    <n v="25"/>
    <n v="26"/>
    <n v="27.3"/>
    <n v="28.12"/>
    <n v="26"/>
    <n v="27.3"/>
    <n v="28.665000000000003"/>
    <n v="30.098250000000004"/>
    <n v="27.3"/>
    <n v="4.0000000000000036E-2"/>
    <n v="1"/>
    <s v="-"/>
    <x v="0"/>
    <s v="CO1NR"/>
    <s v="MANRD"/>
    <s v="College of Natural Resources"/>
    <s v="Lee Borrowman"/>
    <m/>
    <m/>
    <m/>
    <x v="0"/>
    <x v="0"/>
    <m/>
    <x v="0"/>
    <m/>
    <m/>
    <m/>
    <x v="0"/>
    <m/>
    <m/>
    <m/>
    <m/>
    <x v="0"/>
    <x v="0"/>
    <m/>
    <x v="0"/>
    <m/>
    <m/>
    <m/>
    <x v="0"/>
    <m/>
    <m/>
    <x v="0"/>
    <x v="0"/>
    <m/>
    <m/>
    <x v="0"/>
  </r>
  <r>
    <n v="6"/>
    <x v="4"/>
    <x v="0"/>
    <s v="# 036"/>
    <x v="11"/>
    <s v="Ruxin LIU"/>
    <s v="Ritsuko Ide"/>
    <d v="2022-07-01T00:00:00"/>
    <d v="2023-06-30T00:00:00"/>
    <d v="2022-07-01T00:00:00"/>
    <x v="85"/>
    <x v="13"/>
    <n v="3.8"/>
    <n v="4.18"/>
    <n v="4.18"/>
    <n v="4.18"/>
    <n v="5.2"/>
    <n v="6.38"/>
    <n v="6.83"/>
    <n v="7.4"/>
    <n v="6.38"/>
    <n v="12.66"/>
    <n v="12.79"/>
    <n v="13.17"/>
    <n v="12.66"/>
    <n v="12.850072333848534"/>
    <n v="13.49257595054096"/>
    <n v="14.167204748068009"/>
    <n v="12.850072333848534"/>
    <n v="0.98432601880877746"/>
    <n v="6.28"/>
    <s v="-"/>
    <x v="6"/>
    <s v="CO1NR"/>
    <s v="MANRD"/>
    <s v="College of Natural Resources"/>
    <s v="Lee Borrowman"/>
    <m/>
    <m/>
    <m/>
    <x v="0"/>
    <x v="0"/>
    <m/>
    <x v="0"/>
    <m/>
    <m/>
    <m/>
    <x v="0"/>
    <m/>
    <m/>
    <m/>
    <m/>
    <x v="0"/>
    <x v="0"/>
    <m/>
    <x v="0"/>
    <m/>
    <m/>
    <m/>
    <x v="0"/>
    <m/>
    <m/>
    <x v="0"/>
    <x v="0"/>
    <m/>
    <m/>
    <x v="0"/>
  </r>
  <r>
    <n v="6"/>
    <x v="4"/>
    <x v="0"/>
    <s v="# 036"/>
    <x v="11"/>
    <s v="Ruxin LIU"/>
    <s v="Ritsuko Ide"/>
    <d v="2022-07-01T00:00:00"/>
    <d v="2023-06-30T00:00:00"/>
    <d v="2022-07-01T00:00:00"/>
    <x v="86"/>
    <x v="13"/>
    <n v="4.26"/>
    <n v="4.68"/>
    <n v="4.68"/>
    <n v="4.6842119999999996"/>
    <n v="5.8"/>
    <n v="7.16"/>
    <n v="7.57"/>
    <n v="8.09"/>
    <n v="7.16"/>
    <n v="9.34"/>
    <n v="9.8000000000000007"/>
    <n v="10.1"/>
    <n v="9.34"/>
    <n v="9.3931334622823996"/>
    <n v="9.8627901353965193"/>
    <n v="10.355929642166346"/>
    <n v="9.3931334622823996"/>
    <n v="0.3044692737430168"/>
    <n v="2.1799999999999997"/>
    <s v="-"/>
    <x v="6"/>
    <s v="CO1NR"/>
    <s v="MANRD"/>
    <s v="College of Natural Resources"/>
    <s v="Lee Borrowman"/>
    <m/>
    <m/>
    <m/>
    <x v="0"/>
    <x v="0"/>
    <m/>
    <x v="0"/>
    <m/>
    <m/>
    <m/>
    <x v="0"/>
    <m/>
    <m/>
    <m/>
    <m/>
    <x v="0"/>
    <x v="0"/>
    <m/>
    <x v="0"/>
    <m/>
    <m/>
    <m/>
    <x v="0"/>
    <m/>
    <m/>
    <x v="0"/>
    <x v="0"/>
    <m/>
    <m/>
    <x v="0"/>
  </r>
  <r>
    <n v="6"/>
    <x v="4"/>
    <x v="0"/>
    <s v="# 036"/>
    <x v="11"/>
    <s v="Ruxin LIU"/>
    <s v="Ritsuko Ide"/>
    <d v="2022-07-01T00:00:00"/>
    <d v="2023-06-30T00:00:00"/>
    <d v="2022-07-01T00:00:00"/>
    <x v="87"/>
    <x v="0"/>
    <n v="14"/>
    <n v="15"/>
    <n v="15"/>
    <n v="15"/>
    <n v="17"/>
    <n v="25"/>
    <n v="29"/>
    <n v="33"/>
    <n v="25"/>
    <n v="26"/>
    <n v="27.3"/>
    <n v="28.12"/>
    <n v="26"/>
    <n v="27.3"/>
    <n v="28.665000000000003"/>
    <n v="30.098250000000004"/>
    <n v="27.3"/>
    <n v="4.0000000000000036E-2"/>
    <n v="1"/>
    <s v="-"/>
    <x v="0"/>
    <s v="CO1NR"/>
    <s v="MANRD"/>
    <s v="College of Natural Resources"/>
    <s v="Lee Borrowman"/>
    <m/>
    <m/>
    <m/>
    <x v="0"/>
    <x v="0"/>
    <m/>
    <x v="0"/>
    <m/>
    <m/>
    <m/>
    <x v="0"/>
    <m/>
    <m/>
    <m/>
    <m/>
    <x v="0"/>
    <x v="0"/>
    <m/>
    <x v="0"/>
    <m/>
    <m/>
    <m/>
    <x v="0"/>
    <m/>
    <m/>
    <x v="0"/>
    <x v="0"/>
    <m/>
    <m/>
    <x v="0"/>
  </r>
  <r>
    <n v="6"/>
    <x v="4"/>
    <x v="0"/>
    <s v="# 036"/>
    <x v="11"/>
    <s v="Ruxin LIU"/>
    <s v="Ritsuko Ide"/>
    <d v="2022-07-01T00:00:00"/>
    <d v="2023-06-30T00:00:00"/>
    <d v="2022-07-01T00:00:00"/>
    <x v="88"/>
    <x v="10"/>
    <n v="6.41"/>
    <n v="5.74"/>
    <n v="5.74"/>
    <n v="5.74"/>
    <n v="5.24"/>
    <n v="5.42"/>
    <n v="5.42"/>
    <n v="5.42"/>
    <n v="5.42"/>
    <n v="5.42"/>
    <n v="5.69"/>
    <n v="5.86"/>
    <n v="5.42"/>
    <n v="5.46"/>
    <n v="5.7330000000000005"/>
    <n v="6.0196500000000004"/>
    <n v="5.46"/>
    <n v="0"/>
    <n v="0"/>
    <s v="-"/>
    <x v="2"/>
    <s v="CO1NR"/>
    <s v="MANRD"/>
    <s v="College of Natural Resources"/>
    <s v="Lee Borrowman"/>
    <m/>
    <m/>
    <m/>
    <x v="0"/>
    <x v="0"/>
    <m/>
    <x v="0"/>
    <m/>
    <m/>
    <m/>
    <x v="0"/>
    <m/>
    <m/>
    <m/>
    <m/>
    <x v="0"/>
    <x v="0"/>
    <m/>
    <x v="0"/>
    <m/>
    <m/>
    <m/>
    <x v="0"/>
    <m/>
    <m/>
    <x v="0"/>
    <x v="0"/>
    <m/>
    <m/>
    <x v="0"/>
  </r>
  <r>
    <n v="6"/>
    <x v="4"/>
    <x v="0"/>
    <s v="# 036"/>
    <x v="11"/>
    <s v="Ruxin LIU"/>
    <s v="Ritsuko Ide"/>
    <d v="2022-07-01T00:00:00"/>
    <d v="2023-06-30T00:00:00"/>
    <d v="2022-07-01T00:00:00"/>
    <x v="89"/>
    <x v="10"/>
    <n v="17.41"/>
    <n v="15.71"/>
    <n v="15.71"/>
    <n v="15.705690000000001"/>
    <n v="15.71"/>
    <n v="16.45"/>
    <n v="16.45"/>
    <n v="16.45"/>
    <n v="16.45"/>
    <n v="16.45"/>
    <n v="17.27"/>
    <n v="17.79"/>
    <n v="16.45"/>
    <n v="16.489999999999998"/>
    <n v="17.314499999999999"/>
    <n v="18.180225"/>
    <n v="16.489999999999998"/>
    <n v="0"/>
    <n v="0"/>
    <s v="-"/>
    <x v="2"/>
    <s v="CO1NR"/>
    <s v="MANRD"/>
    <s v="College of Natural Resources"/>
    <s v="Lee Borrowman"/>
    <m/>
    <m/>
    <m/>
    <x v="0"/>
    <x v="0"/>
    <m/>
    <x v="0"/>
    <m/>
    <m/>
    <m/>
    <x v="0"/>
    <m/>
    <m/>
    <m/>
    <m/>
    <x v="0"/>
    <x v="0"/>
    <m/>
    <x v="0"/>
    <m/>
    <m/>
    <m/>
    <x v="0"/>
    <m/>
    <m/>
    <x v="0"/>
    <x v="0"/>
    <m/>
    <m/>
    <x v="0"/>
  </r>
  <r>
    <n v="6"/>
    <x v="4"/>
    <x v="0"/>
    <s v="# 036"/>
    <x v="11"/>
    <s v="Ruxin LIU"/>
    <s v="Ritsuko Ide"/>
    <d v="2022-07-01T00:00:00"/>
    <d v="2023-06-30T00:00:00"/>
    <d v="2022-07-01T00:00:00"/>
    <x v="90"/>
    <x v="10"/>
    <n v="1.25"/>
    <n v="1.1399999999999999"/>
    <n v="1.1399999999999999"/>
    <n v="1.1399999999999999"/>
    <n v="1.1399999999999999"/>
    <n v="1.21"/>
    <n v="1.21"/>
    <n v="1.21"/>
    <n v="1.21"/>
    <n v="1.21"/>
    <n v="1.27"/>
    <n v="1.31"/>
    <n v="1.21"/>
    <n v="1.25"/>
    <n v="1.3125"/>
    <n v="1.378125"/>
    <n v="1.25"/>
    <n v="0"/>
    <n v="0"/>
    <s v="-"/>
    <x v="2"/>
    <s v="CO1NR"/>
    <s v="MANRD"/>
    <s v="College of Natural Resources"/>
    <s v="Lee Borrowman"/>
    <m/>
    <m/>
    <m/>
    <x v="0"/>
    <x v="0"/>
    <m/>
    <x v="0"/>
    <m/>
    <m/>
    <m/>
    <x v="0"/>
    <m/>
    <m/>
    <m/>
    <m/>
    <x v="0"/>
    <x v="0"/>
    <m/>
    <x v="0"/>
    <m/>
    <m/>
    <m/>
    <x v="0"/>
    <m/>
    <m/>
    <x v="0"/>
    <x v="0"/>
    <m/>
    <m/>
    <x v="0"/>
  </r>
  <r>
    <n v="6"/>
    <x v="4"/>
    <x v="0"/>
    <s v="# 036"/>
    <x v="11"/>
    <s v="Ruxin LIU"/>
    <s v="Ritsuko Ide"/>
    <d v="2022-07-01T00:00:00"/>
    <d v="2023-06-30T00:00:00"/>
    <d v="2022-07-01T00:00:00"/>
    <x v="91"/>
    <x v="10"/>
    <n v="0.02"/>
    <s v="N/A"/>
    <s v="N/A"/>
    <n v="14.95"/>
    <n v="14.95"/>
    <n v="15.87"/>
    <n v="15.87"/>
    <n v="15.87"/>
    <n v="15.87"/>
    <n v="15.87"/>
    <n v="16.66"/>
    <n v="17.16"/>
    <n v="15.87"/>
    <n v="15.909999999999998"/>
    <n v="16.705500000000001"/>
    <n v="17.540775"/>
    <n v="15.909999999999998"/>
    <n v="0"/>
    <n v="0"/>
    <s v="-"/>
    <x v="2"/>
    <s v="CO1NR"/>
    <s v="MANRD"/>
    <s v="College of Natural Resources"/>
    <s v="Lee Borrowman"/>
    <m/>
    <m/>
    <m/>
    <x v="0"/>
    <x v="0"/>
    <m/>
    <x v="0"/>
    <m/>
    <m/>
    <m/>
    <x v="0"/>
    <m/>
    <m/>
    <m/>
    <m/>
    <x v="0"/>
    <x v="0"/>
    <m/>
    <x v="0"/>
    <m/>
    <m/>
    <m/>
    <x v="0"/>
    <m/>
    <m/>
    <x v="0"/>
    <x v="0"/>
    <m/>
    <m/>
    <x v="0"/>
  </r>
  <r>
    <n v="6"/>
    <x v="4"/>
    <x v="0"/>
    <s v="# 036"/>
    <x v="11"/>
    <s v="Ruxin LIU"/>
    <s v="Ritsuko Ide"/>
    <d v="2022-07-01T00:00:00"/>
    <d v="2023-06-30T00:00:00"/>
    <d v="2022-07-01T00:00:00"/>
    <x v="92"/>
    <x v="10"/>
    <n v="0.02"/>
    <s v="N/A"/>
    <s v="N/A"/>
    <n v="1.45"/>
    <n v="1.45"/>
    <n v="1.55"/>
    <n v="1.55"/>
    <n v="1.55"/>
    <n v="1.55"/>
    <n v="1.55"/>
    <n v="1.63"/>
    <n v="1.68"/>
    <n v="1.55"/>
    <n v="1.59"/>
    <n v="1.6695000000000002"/>
    <n v="1.7529750000000004"/>
    <n v="1.59"/>
    <n v="0"/>
    <n v="0"/>
    <s v="-"/>
    <x v="2"/>
    <s v="CO1NR"/>
    <s v="MANRD"/>
    <s v="College of Natural Resources"/>
    <s v="Lee Borrowman"/>
    <m/>
    <m/>
    <m/>
    <x v="0"/>
    <x v="0"/>
    <m/>
    <x v="0"/>
    <m/>
    <m/>
    <m/>
    <x v="0"/>
    <m/>
    <m/>
    <m/>
    <m/>
    <x v="0"/>
    <x v="0"/>
    <m/>
    <x v="0"/>
    <m/>
    <m/>
    <m/>
    <x v="0"/>
    <m/>
    <m/>
    <x v="0"/>
    <x v="0"/>
    <m/>
    <m/>
    <x v="0"/>
  </r>
  <r>
    <n v="6"/>
    <x v="4"/>
    <x v="0"/>
    <s v="# 036"/>
    <x v="11"/>
    <s v="Ruxin LIU"/>
    <s v="Ritsuko Ide"/>
    <d v="2022-07-01T00:00:00"/>
    <d v="2023-06-30T00:00:00"/>
    <d v="2022-07-01T00:00:00"/>
    <x v="93"/>
    <x v="10"/>
    <n v="29.45"/>
    <n v="20.239999999999998"/>
    <n v="20.239999999999998"/>
    <n v="20.239999999999998"/>
    <n v="15.26"/>
    <n v="16.18"/>
    <n v="16.18"/>
    <n v="16.18"/>
    <n v="16.18"/>
    <n v="16.18"/>
    <n v="16.989999999999998"/>
    <n v="17.5"/>
    <n v="16.18"/>
    <n v="16.22"/>
    <n v="17.030999999999999"/>
    <n v="17.882549999999998"/>
    <n v="16.22"/>
    <n v="0"/>
    <n v="0"/>
    <s v="-"/>
    <x v="2"/>
    <s v="CO1NR"/>
    <s v="MANRD"/>
    <s v="College of Natural Resources"/>
    <s v="Lee Borrowman"/>
    <m/>
    <m/>
    <m/>
    <x v="0"/>
    <x v="0"/>
    <m/>
    <x v="0"/>
    <m/>
    <m/>
    <m/>
    <x v="0"/>
    <m/>
    <m/>
    <m/>
    <m/>
    <x v="0"/>
    <x v="0"/>
    <m/>
    <x v="0"/>
    <m/>
    <m/>
    <m/>
    <x v="0"/>
    <m/>
    <m/>
    <x v="0"/>
    <x v="0"/>
    <m/>
    <m/>
    <x v="0"/>
  </r>
  <r>
    <n v="6"/>
    <x v="4"/>
    <x v="0"/>
    <s v="# 036"/>
    <x v="11"/>
    <s v="Ruxin LIU"/>
    <s v="Ritsuko Ide"/>
    <d v="2022-07-01T00:00:00"/>
    <d v="2023-06-30T00:00:00"/>
    <d v="2022-07-01T00:00:00"/>
    <x v="94"/>
    <x v="10"/>
    <n v="0.9"/>
    <n v="0.63"/>
    <n v="0.63"/>
    <n v="1.45"/>
    <n v="1.47"/>
    <n v="1.58"/>
    <n v="1.58"/>
    <n v="1.58"/>
    <n v="1.58"/>
    <n v="1.58"/>
    <n v="1.66"/>
    <n v="1.71"/>
    <n v="1.58"/>
    <n v="1.62"/>
    <n v="1.7010000000000003"/>
    <n v="1.7860500000000004"/>
    <n v="1.62"/>
    <n v="0"/>
    <n v="0"/>
    <s v="-"/>
    <x v="2"/>
    <s v="CO1NR"/>
    <s v="MANRD"/>
    <s v="College of Natural Resources"/>
    <s v="Lee Borrowman"/>
    <m/>
    <m/>
    <m/>
    <x v="0"/>
    <x v="0"/>
    <m/>
    <x v="0"/>
    <m/>
    <m/>
    <m/>
    <x v="0"/>
    <m/>
    <m/>
    <m/>
    <m/>
    <x v="0"/>
    <x v="0"/>
    <m/>
    <x v="0"/>
    <m/>
    <m/>
    <m/>
    <x v="0"/>
    <m/>
    <m/>
    <x v="0"/>
    <x v="0"/>
    <m/>
    <m/>
    <x v="0"/>
  </r>
  <r>
    <n v="6"/>
    <x v="4"/>
    <x v="0"/>
    <s v="# 036"/>
    <x v="11"/>
    <s v="Ruxin LIU"/>
    <s v="Ritsuko Ide"/>
    <d v="2022-07-01T00:00:00"/>
    <d v="2023-06-30T00:00:00"/>
    <d v="2022-07-01T00:00:00"/>
    <x v="95"/>
    <x v="10"/>
    <n v="0.05"/>
    <n v="0.1"/>
    <n v="0.1"/>
    <n v="0.1"/>
    <n v="0.11"/>
    <n v="0.1235"/>
    <n v="0.1235"/>
    <n v="0.1235"/>
    <n v="0.1235"/>
    <n v="0.1235"/>
    <n v="0.1235"/>
    <n v="0.13"/>
    <n v="0.1235"/>
    <n v="0.16"/>
    <n v="0.16800000000000001"/>
    <n v="0.17640000000000003"/>
    <n v="0.16"/>
    <n v="0"/>
    <n v="0"/>
    <s v="-"/>
    <x v="2"/>
    <s v="CO1NR"/>
    <s v="MANRD"/>
    <s v="College of Natural Resources"/>
    <s v="Lee Borrowman"/>
    <m/>
    <m/>
    <m/>
    <x v="0"/>
    <x v="0"/>
    <m/>
    <x v="0"/>
    <m/>
    <m/>
    <m/>
    <x v="0"/>
    <m/>
    <m/>
    <m/>
    <m/>
    <x v="0"/>
    <x v="0"/>
    <m/>
    <x v="0"/>
    <m/>
    <m/>
    <m/>
    <x v="0"/>
    <m/>
    <m/>
    <x v="0"/>
    <x v="0"/>
    <m/>
    <m/>
    <x v="0"/>
  </r>
  <r>
    <n v="6"/>
    <x v="4"/>
    <x v="0"/>
    <s v="# 036"/>
    <x v="11"/>
    <s v="Ruxin LIU"/>
    <s v="Ritsuko Ide"/>
    <d v="2022-07-01T00:00:00"/>
    <d v="2023-06-30T00:00:00"/>
    <d v="2022-07-01T00:00:00"/>
    <x v="96"/>
    <x v="10"/>
    <n v="0.02"/>
    <n v="0.09"/>
    <n v="0.09"/>
    <n v="0.09"/>
    <n v="0.1"/>
    <n v="0.12"/>
    <n v="0.12"/>
    <n v="0.12"/>
    <n v="0.12"/>
    <n v="0.12"/>
    <n v="0.12"/>
    <n v="0.12"/>
    <n v="0.12"/>
    <n v="0.16"/>
    <n v="0.16800000000000001"/>
    <n v="0.17640000000000003"/>
    <n v="0.16"/>
    <n v="0"/>
    <n v="0"/>
    <s v="-"/>
    <x v="2"/>
    <s v="CO1NR"/>
    <s v="MANRD"/>
    <s v="College of Natural Resources"/>
    <s v="Lee Borrowman"/>
    <m/>
    <m/>
    <m/>
    <x v="0"/>
    <x v="0"/>
    <m/>
    <x v="0"/>
    <m/>
    <m/>
    <m/>
    <x v="0"/>
    <m/>
    <m/>
    <m/>
    <m/>
    <x v="0"/>
    <x v="0"/>
    <m/>
    <x v="0"/>
    <m/>
    <m/>
    <m/>
    <x v="0"/>
    <m/>
    <m/>
    <x v="0"/>
    <x v="0"/>
    <m/>
    <m/>
    <x v="0"/>
  </r>
  <r>
    <n v="6"/>
    <x v="4"/>
    <x v="0"/>
    <s v="# 036"/>
    <x v="11"/>
    <s v="Ruxin LIU"/>
    <s v="Ritsuko Ide"/>
    <d v="2022-07-01T00:00:00"/>
    <d v="2023-06-30T00:00:00"/>
    <d v="2022-07-01T00:00:00"/>
    <x v="97"/>
    <x v="10"/>
    <n v="0.02"/>
    <n v="0.03"/>
    <n v="0.03"/>
    <n v="0.03"/>
    <n v="0.04"/>
    <n v="0.12"/>
    <n v="0.12"/>
    <n v="0.12"/>
    <n v="0.12"/>
    <n v="0.12"/>
    <n v="0.12"/>
    <n v="0.12"/>
    <n v="0.12"/>
    <n v="0.16"/>
    <n v="0.16800000000000001"/>
    <n v="0.17640000000000003"/>
    <n v="0.16"/>
    <n v="0"/>
    <n v="0"/>
    <s v="-"/>
    <x v="2"/>
    <s v="CO1NR"/>
    <s v="MANRD"/>
    <s v="College of Natural Resources"/>
    <s v="Lee Borrowman"/>
    <m/>
    <m/>
    <m/>
    <x v="0"/>
    <x v="0"/>
    <m/>
    <x v="0"/>
    <m/>
    <m/>
    <m/>
    <x v="0"/>
    <m/>
    <m/>
    <m/>
    <m/>
    <x v="0"/>
    <x v="0"/>
    <m/>
    <x v="0"/>
    <m/>
    <m/>
    <m/>
    <x v="0"/>
    <m/>
    <m/>
    <x v="0"/>
    <x v="0"/>
    <m/>
    <m/>
    <x v="0"/>
  </r>
  <r>
    <n v="6"/>
    <x v="4"/>
    <x v="0"/>
    <s v="# 036"/>
    <x v="11"/>
    <s v="Ruxin LIU"/>
    <s v="Ritsuko Ide"/>
    <d v="2022-07-01T00:00:00"/>
    <d v="2023-06-30T00:00:00"/>
    <d v="2022-07-01T00:00:00"/>
    <x v="98"/>
    <x v="10"/>
    <n v="0"/>
    <n v="0.44"/>
    <n v="0.44"/>
    <n v="0.31"/>
    <n v="0.31"/>
    <n v="0.33"/>
    <n v="0.33"/>
    <n v="0.33"/>
    <n v="0.33"/>
    <n v="0.33"/>
    <n v="0.33"/>
    <n v="0.34"/>
    <n v="0.33"/>
    <n v="0.37"/>
    <n v="0.38850000000000001"/>
    <n v="0.40792500000000004"/>
    <n v="0.37"/>
    <n v="0"/>
    <n v="0"/>
    <s v="-"/>
    <x v="2"/>
    <s v="CO1NR"/>
    <s v="MANRD"/>
    <s v="College of Natural Resources"/>
    <s v="Lee Borrowman"/>
    <m/>
    <m/>
    <m/>
    <x v="0"/>
    <x v="0"/>
    <m/>
    <x v="0"/>
    <m/>
    <m/>
    <m/>
    <x v="0"/>
    <m/>
    <m/>
    <m/>
    <m/>
    <x v="0"/>
    <x v="0"/>
    <m/>
    <x v="0"/>
    <m/>
    <m/>
    <m/>
    <x v="0"/>
    <m/>
    <m/>
    <x v="0"/>
    <x v="0"/>
    <m/>
    <m/>
    <x v="0"/>
  </r>
  <r>
    <n v="6"/>
    <x v="4"/>
    <x v="0"/>
    <s v="# 036"/>
    <x v="11"/>
    <s v="Ruxin LIU"/>
    <s v="Ritsuko Ide"/>
    <d v="2022-07-01T00:00:00"/>
    <d v="2023-06-30T00:00:00"/>
    <d v="2022-07-01T00:00:00"/>
    <x v="99"/>
    <x v="10"/>
    <n v="0.02"/>
    <n v="0.05"/>
    <n v="0.05"/>
    <n v="0.05"/>
    <n v="7.0000000000000007E-2"/>
    <n v="0.12"/>
    <n v="0.12"/>
    <n v="0.12"/>
    <n v="0.12"/>
    <n v="0.12"/>
    <n v="0.12"/>
    <n v="0.12"/>
    <n v="0.12"/>
    <n v="0.16"/>
    <n v="0.16800000000000001"/>
    <n v="0.17640000000000003"/>
    <n v="0.16"/>
    <n v="0"/>
    <n v="0"/>
    <s v="-"/>
    <x v="2"/>
    <s v="CO1NR"/>
    <s v="MANRD"/>
    <s v="College of Natural Resources"/>
    <s v="Lee Borrowman"/>
    <m/>
    <m/>
    <m/>
    <x v="0"/>
    <x v="0"/>
    <m/>
    <x v="0"/>
    <m/>
    <m/>
    <m/>
    <x v="0"/>
    <m/>
    <m/>
    <m/>
    <m/>
    <x v="0"/>
    <x v="0"/>
    <m/>
    <x v="0"/>
    <m/>
    <m/>
    <m/>
    <x v="0"/>
    <m/>
    <m/>
    <x v="0"/>
    <x v="0"/>
    <m/>
    <m/>
    <x v="0"/>
  </r>
  <r>
    <n v="6"/>
    <x v="4"/>
    <x v="0"/>
    <s v="# 036"/>
    <x v="11"/>
    <s v="Ruxin LIU"/>
    <s v="Ritsuko Ide"/>
    <d v="2022-07-01T00:00:00"/>
    <d v="2023-06-30T00:00:00"/>
    <d v="2022-07-01T00:00:00"/>
    <x v="100"/>
    <x v="10"/>
    <m/>
    <m/>
    <m/>
    <m/>
    <n v="7.0000000000000007E-2"/>
    <n v="0.08"/>
    <n v="0.08"/>
    <n v="0.08"/>
    <n v="0.08"/>
    <n v="0.08"/>
    <n v="0.08"/>
    <n v="0.08"/>
    <n v="0.08"/>
    <n v="0.11"/>
    <n v="0.11550000000000001"/>
    <n v="0.12127500000000001"/>
    <n v="0.11"/>
    <n v="0"/>
    <n v="0"/>
    <s v="-"/>
    <x v="2"/>
    <s v="CO1NR"/>
    <s v="MANRD"/>
    <s v="College of Natural Resources"/>
    <s v="Lee Borrowman"/>
    <m/>
    <m/>
    <m/>
    <x v="0"/>
    <x v="0"/>
    <m/>
    <x v="0"/>
    <m/>
    <m/>
    <m/>
    <x v="0"/>
    <m/>
    <m/>
    <m/>
    <m/>
    <x v="0"/>
    <x v="0"/>
    <m/>
    <x v="0"/>
    <m/>
    <m/>
    <m/>
    <x v="0"/>
    <m/>
    <m/>
    <x v="0"/>
    <x v="0"/>
    <m/>
    <m/>
    <x v="0"/>
  </r>
  <r>
    <n v="6"/>
    <x v="4"/>
    <x v="1"/>
    <s v="# 036"/>
    <x v="11"/>
    <s v="Ruxin LIU"/>
    <s v="Dary Hong"/>
    <m/>
    <m/>
    <m/>
    <x v="10"/>
    <x v="1"/>
    <m/>
    <m/>
    <m/>
    <m/>
    <m/>
    <m/>
    <m/>
    <m/>
    <m/>
    <m/>
    <m/>
    <m/>
    <n v="0"/>
    <n v="0"/>
    <n v="0"/>
    <n v="0"/>
    <n v="0"/>
    <m/>
    <m/>
    <m/>
    <x v="3"/>
    <m/>
    <m/>
    <m/>
    <m/>
    <m/>
    <s v="Gael subsidy should be mentioned as such."/>
    <m/>
    <x v="7"/>
    <x v="10"/>
    <n v="3"/>
    <x v="1"/>
    <m/>
    <n v="501"/>
    <n v="149"/>
    <x v="10"/>
    <n v="352"/>
    <s v="High"/>
    <n v="49.28"/>
    <s v="Yes"/>
    <x v="1"/>
    <x v="1"/>
    <s v="Flat"/>
    <x v="5"/>
    <s v="Balanced"/>
    <s v="Rates that are increased 5% or more due to reducing subsidy and also to recover the increase costs of irrigation/supplies expenses."/>
    <n v="-14"/>
    <x v="1"/>
    <s v="Ruxin Liu /  Dary Hong"/>
    <s v="3/18/22 - 1 pm"/>
    <x v="9"/>
    <x v="0"/>
    <m/>
    <m/>
    <x v="0"/>
  </r>
  <r>
    <n v="25"/>
    <x v="5"/>
    <x v="1"/>
    <s v="# 002"/>
    <x v="12"/>
    <s v="Heather Rubio"/>
    <s v="Heather Rubio"/>
    <m/>
    <m/>
    <m/>
    <x v="10"/>
    <x v="1"/>
    <m/>
    <m/>
    <m/>
    <m/>
    <m/>
    <m/>
    <m/>
    <m/>
    <m/>
    <m/>
    <m/>
    <m/>
    <m/>
    <n v="0"/>
    <n v="0"/>
    <n v="0"/>
    <n v="0"/>
    <m/>
    <m/>
    <m/>
    <x v="3"/>
    <m/>
    <m/>
    <m/>
    <m/>
    <m/>
    <s v="Need to subsidize Gael and UCRP interest"/>
    <m/>
    <x v="8"/>
    <x v="11"/>
    <s v="-"/>
    <x v="1"/>
    <m/>
    <n v="1326"/>
    <n v="1326"/>
    <x v="11"/>
    <n v="0"/>
    <s v="Low"/>
    <n v="0"/>
    <s v="No"/>
    <x v="2"/>
    <x v="1"/>
    <s v="Increase"/>
    <x v="3"/>
    <s v="Deficit"/>
    <s v="The rate structure has changed with the addition of Project Mgt Fees which drives the shop labor rate down. PM fees used to be incorporated in the shop labor rate and are now separate."/>
    <n v="-106"/>
    <x v="1"/>
    <s v="Heather Rubio / Zulfat Mathers"/>
    <s v="4/29 - 10:00 - 11:00 am"/>
    <x v="10"/>
    <x v="4"/>
    <m/>
    <m/>
    <x v="0"/>
  </r>
  <r>
    <n v="26"/>
    <x v="5"/>
    <x v="1"/>
    <s v="# 002"/>
    <x v="13"/>
    <s v="Heather Rubio"/>
    <s v="Heather Rubio"/>
    <m/>
    <m/>
    <m/>
    <x v="10"/>
    <x v="1"/>
    <m/>
    <m/>
    <m/>
    <m/>
    <m/>
    <m/>
    <m/>
    <m/>
    <m/>
    <m/>
    <m/>
    <m/>
    <n v="0"/>
    <n v="0"/>
    <n v="0"/>
    <n v="0"/>
    <n v="0"/>
    <m/>
    <m/>
    <m/>
    <x v="3"/>
    <m/>
    <m/>
    <m/>
    <m/>
    <m/>
    <s v="Need to subsidize Gael and UCRP interest"/>
    <m/>
    <x v="8"/>
    <x v="11"/>
    <s v="-"/>
    <x v="1"/>
    <m/>
    <n v="346"/>
    <n v="346"/>
    <x v="12"/>
    <n v="0"/>
    <s v="Low"/>
    <n v="0"/>
    <s v="No"/>
    <x v="1"/>
    <x v="1"/>
    <s v="Increase"/>
    <x v="6"/>
    <s v="Deficit"/>
    <s v="Downtime from flooding is increasing rates"/>
    <n v="-21"/>
    <x v="1"/>
    <s v="Heather Rubio / Zulfat Mathers"/>
    <s v="3/21/22 - 1 pm"/>
    <x v="11"/>
    <x v="0"/>
    <m/>
    <m/>
    <x v="0"/>
  </r>
  <r>
    <n v="25"/>
    <x v="5"/>
    <x v="0"/>
    <s v="# 002"/>
    <x v="12"/>
    <s v="Heather Rubio"/>
    <s v="Heather Rubio"/>
    <d v="2022-07-01T00:00:00"/>
    <d v="2023-06-30T00:00:00"/>
    <d v="2022-07-01T00:00:00"/>
    <x v="101"/>
    <x v="0"/>
    <n v="87"/>
    <n v="98"/>
    <n v="98"/>
    <n v="98"/>
    <n v="89"/>
    <n v="89"/>
    <n v="91"/>
    <n v="93"/>
    <n v="100"/>
    <n v="105"/>
    <n v="110"/>
    <n v="116"/>
    <n v="105"/>
    <n v="105"/>
    <n v="110"/>
    <n v="116"/>
    <n v="105"/>
    <n v="5.0000000000000044E-2"/>
    <n v="5"/>
    <s v="-"/>
    <x v="0"/>
    <s v="COL1S"/>
    <s v="QALSD"/>
    <s v="L&amp;S Core"/>
    <s v="Zulfat Mathers"/>
    <m/>
    <m/>
    <m/>
    <x v="0"/>
    <x v="0"/>
    <m/>
    <x v="0"/>
    <m/>
    <m/>
    <m/>
    <x v="0"/>
    <m/>
    <m/>
    <m/>
    <m/>
    <x v="0"/>
    <x v="0"/>
    <m/>
    <x v="0"/>
    <m/>
    <m/>
    <m/>
    <x v="0"/>
    <m/>
    <m/>
    <x v="0"/>
    <x v="0"/>
    <m/>
    <m/>
    <x v="0"/>
  </r>
  <r>
    <n v="25"/>
    <x v="5"/>
    <x v="0"/>
    <s v="# 002"/>
    <x v="12"/>
    <s v="Heather Rubio"/>
    <s v="Heather Rubio"/>
    <d v="2022-07-01T00:00:00"/>
    <d v="2023-06-30T00:00:00"/>
    <d v="2022-07-01T00:00:00"/>
    <x v="102"/>
    <x v="14"/>
    <m/>
    <n v="10"/>
    <n v="10"/>
    <n v="0"/>
    <n v="15"/>
    <n v="20"/>
    <n v="21"/>
    <n v="21"/>
    <n v="20"/>
    <n v="20"/>
    <n v="21"/>
    <n v="21"/>
    <n v="20"/>
    <n v="20"/>
    <n v="21"/>
    <n v="21"/>
    <n v="20"/>
    <n v="0"/>
    <n v="0"/>
    <s v="-"/>
    <x v="2"/>
    <s v="COL1S"/>
    <s v="QALSD"/>
    <s v="L&amp;S Core"/>
    <s v="Zulfat Mathers"/>
    <m/>
    <m/>
    <m/>
    <x v="0"/>
    <x v="0"/>
    <m/>
    <x v="0"/>
    <m/>
    <m/>
    <m/>
    <x v="0"/>
    <m/>
    <m/>
    <m/>
    <m/>
    <x v="0"/>
    <x v="0"/>
    <m/>
    <x v="0"/>
    <m/>
    <m/>
    <m/>
    <x v="0"/>
    <m/>
    <m/>
    <x v="0"/>
    <x v="0"/>
    <m/>
    <m/>
    <x v="0"/>
  </r>
  <r>
    <n v="25"/>
    <x v="5"/>
    <x v="0"/>
    <s v="# 002"/>
    <x v="12"/>
    <s v="Heather Rubio"/>
    <s v="Heather Rubio"/>
    <d v="2022-07-01T00:00:00"/>
    <d v="2023-06-30T00:00:00"/>
    <d v="2022-07-01T00:00:00"/>
    <x v="103"/>
    <x v="14"/>
    <m/>
    <n v="10"/>
    <n v="10"/>
    <n v="0"/>
    <n v="9"/>
    <n v="10"/>
    <n v="10"/>
    <n v="10"/>
    <n v="10"/>
    <n v="10"/>
    <n v="10"/>
    <n v="11"/>
    <n v="10"/>
    <n v="10"/>
    <n v="10"/>
    <n v="11"/>
    <n v="10"/>
    <n v="0"/>
    <n v="0"/>
    <s v="-"/>
    <x v="2"/>
    <s v="COL1S"/>
    <s v="QALSD"/>
    <s v="L&amp;S Core"/>
    <s v="Zulfat Mathers"/>
    <m/>
    <m/>
    <m/>
    <x v="0"/>
    <x v="0"/>
    <m/>
    <x v="0"/>
    <m/>
    <m/>
    <m/>
    <x v="0"/>
    <m/>
    <m/>
    <m/>
    <m/>
    <x v="0"/>
    <x v="0"/>
    <m/>
    <x v="0"/>
    <m/>
    <m/>
    <m/>
    <x v="0"/>
    <m/>
    <m/>
    <x v="0"/>
    <x v="0"/>
    <m/>
    <m/>
    <x v="0"/>
  </r>
  <r>
    <n v="25"/>
    <x v="5"/>
    <x v="0"/>
    <s v="# 002"/>
    <x v="12"/>
    <s v="Heather Rubio"/>
    <s v="Heather Rubio"/>
    <d v="2022-07-01T00:00:00"/>
    <d v="2023-06-30T00:00:00"/>
    <d v="2022-07-01T00:00:00"/>
    <x v="104"/>
    <x v="14"/>
    <m/>
    <n v="10"/>
    <n v="10"/>
    <n v="0"/>
    <n v="9"/>
    <n v="10"/>
    <n v="10"/>
    <n v="10"/>
    <n v="10"/>
    <n v="5"/>
    <n v="5"/>
    <n v="5"/>
    <n v="5"/>
    <n v="5"/>
    <n v="5"/>
    <n v="5"/>
    <n v="5"/>
    <n v="-0.5"/>
    <n v="-5"/>
    <s v="-"/>
    <x v="5"/>
    <s v="COL1S"/>
    <s v="QALSD"/>
    <s v="L&amp;S Core"/>
    <s v="Zulfat Mathers"/>
    <m/>
    <m/>
    <m/>
    <x v="0"/>
    <x v="0"/>
    <m/>
    <x v="0"/>
    <m/>
    <m/>
    <m/>
    <x v="0"/>
    <m/>
    <m/>
    <m/>
    <m/>
    <x v="0"/>
    <x v="0"/>
    <m/>
    <x v="0"/>
    <m/>
    <m/>
    <m/>
    <x v="0"/>
    <m/>
    <m/>
    <x v="0"/>
    <x v="0"/>
    <m/>
    <m/>
    <x v="0"/>
  </r>
  <r>
    <n v="26"/>
    <x v="5"/>
    <x v="0"/>
    <s v="# 002"/>
    <x v="13"/>
    <s v="Heather Rubio"/>
    <s v="Heather Rubio"/>
    <d v="2022-07-01T00:00:00"/>
    <d v="2023-06-30T00:00:00"/>
    <d v="2022-07-01T00:00:00"/>
    <x v="105"/>
    <x v="0"/>
    <n v="87"/>
    <n v="98"/>
    <n v="103"/>
    <n v="98"/>
    <n v="115"/>
    <n v="119"/>
    <n v="121"/>
    <n v="123"/>
    <n v="145"/>
    <n v="145"/>
    <n v="150"/>
    <n v="155"/>
    <n v="145"/>
    <n v="145"/>
    <n v="150"/>
    <n v="155"/>
    <n v="145"/>
    <n v="0"/>
    <n v="0"/>
    <s v="-"/>
    <x v="2"/>
    <s v="COL1S"/>
    <s v="QALSD"/>
    <s v="L&amp;S Core"/>
    <s v="Zulfat Mathers"/>
    <m/>
    <m/>
    <m/>
    <x v="0"/>
    <x v="0"/>
    <m/>
    <x v="0"/>
    <m/>
    <m/>
    <m/>
    <x v="0"/>
    <m/>
    <m/>
    <m/>
    <m/>
    <x v="0"/>
    <x v="0"/>
    <m/>
    <x v="0"/>
    <m/>
    <m/>
    <m/>
    <x v="0"/>
    <m/>
    <m/>
    <x v="0"/>
    <x v="0"/>
    <m/>
    <m/>
    <x v="0"/>
  </r>
  <r>
    <n v="26"/>
    <x v="5"/>
    <x v="0"/>
    <s v="# 002"/>
    <x v="13"/>
    <s v="Heather Rubio"/>
    <s v="Heather Rubio"/>
    <d v="2022-07-01T00:00:00"/>
    <d v="2023-06-30T00:00:00"/>
    <d v="2022-07-01T00:00:00"/>
    <x v="106"/>
    <x v="0"/>
    <m/>
    <m/>
    <m/>
    <m/>
    <n v="85"/>
    <n v="89"/>
    <n v="90"/>
    <n v="91"/>
    <n v="100"/>
    <n v="105"/>
    <n v="109"/>
    <n v="113"/>
    <n v="105"/>
    <n v="105"/>
    <n v="109"/>
    <n v="113"/>
    <n v="105"/>
    <n v="5.0000000000000044E-2"/>
    <n v="5"/>
    <s v="-"/>
    <x v="0"/>
    <s v="COL1S"/>
    <s v="QALSD"/>
    <s v="L&amp;S Core"/>
    <s v="Zulfat Mathers"/>
    <m/>
    <m/>
    <m/>
    <x v="0"/>
    <x v="0"/>
    <m/>
    <x v="0"/>
    <m/>
    <m/>
    <m/>
    <x v="0"/>
    <m/>
    <m/>
    <m/>
    <m/>
    <x v="0"/>
    <x v="0"/>
    <m/>
    <x v="0"/>
    <m/>
    <m/>
    <m/>
    <x v="0"/>
    <m/>
    <m/>
    <x v="0"/>
    <x v="0"/>
    <m/>
    <m/>
    <x v="0"/>
  </r>
  <r>
    <n v="26"/>
    <x v="5"/>
    <x v="0"/>
    <s v="# 002"/>
    <x v="13"/>
    <s v="Heather Rubio"/>
    <s v="Heather Rubio"/>
    <d v="2022-07-01T00:00:00"/>
    <d v="2023-06-30T00:00:00"/>
    <d v="2022-07-01T00:00:00"/>
    <x v="107"/>
    <x v="0"/>
    <m/>
    <m/>
    <m/>
    <m/>
    <n v="0"/>
    <n v="89"/>
    <n v="90"/>
    <n v="91"/>
    <n v="100"/>
    <n v="105"/>
    <n v="109"/>
    <n v="113"/>
    <n v="105"/>
    <n v="105"/>
    <n v="109"/>
    <n v="113"/>
    <n v="105"/>
    <n v="5.0000000000000044E-2"/>
    <n v="5"/>
    <s v="New"/>
    <x v="4"/>
    <s v="COL1S"/>
    <s v="QALSD"/>
    <s v="L&amp;S Core"/>
    <s v="Zulfat Mathers"/>
    <m/>
    <m/>
    <m/>
    <x v="0"/>
    <x v="0"/>
    <m/>
    <x v="0"/>
    <m/>
    <m/>
    <m/>
    <x v="0"/>
    <m/>
    <m/>
    <m/>
    <m/>
    <x v="0"/>
    <x v="0"/>
    <m/>
    <x v="0"/>
    <m/>
    <m/>
    <m/>
    <x v="0"/>
    <m/>
    <m/>
    <x v="0"/>
    <x v="0"/>
    <m/>
    <m/>
    <x v="0"/>
  </r>
  <r>
    <n v="26"/>
    <x v="5"/>
    <x v="0"/>
    <s v="# 002"/>
    <x v="13"/>
    <s v="Heather Rubio"/>
    <s v="Heather Rubio"/>
    <d v="2022-07-01T00:00:00"/>
    <d v="2023-06-30T00:00:00"/>
    <d v="2022-07-01T00:00:00"/>
    <x v="108"/>
    <x v="9"/>
    <s v="10%"/>
    <n v="10"/>
    <n v="10"/>
    <s v="10%"/>
    <n v="10"/>
    <n v="10"/>
    <n v="10"/>
    <n v="11"/>
    <n v="15"/>
    <n v="15"/>
    <n v="15"/>
    <n v="16"/>
    <n v="15"/>
    <n v="15"/>
    <n v="15"/>
    <n v="16"/>
    <n v="15"/>
    <n v="0"/>
    <n v="0"/>
    <s v="-"/>
    <x v="2"/>
    <s v="COL1S"/>
    <s v="QALSD"/>
    <s v="L&amp;S Core"/>
    <s v="Zulfat Mathers"/>
    <m/>
    <m/>
    <m/>
    <x v="0"/>
    <x v="0"/>
    <m/>
    <x v="0"/>
    <m/>
    <m/>
    <m/>
    <x v="0"/>
    <m/>
    <m/>
    <m/>
    <m/>
    <x v="0"/>
    <x v="0"/>
    <m/>
    <x v="0"/>
    <m/>
    <m/>
    <m/>
    <x v="0"/>
    <m/>
    <m/>
    <x v="0"/>
    <x v="0"/>
    <m/>
    <m/>
    <x v="0"/>
  </r>
  <r>
    <n v="80"/>
    <x v="2"/>
    <x v="0"/>
    <s v="# 008"/>
    <x v="14"/>
    <s v="David Castellanos"/>
    <s v="Monica Sun"/>
    <d v="2022-07-01T00:00:00"/>
    <d v="2023-06-30T00:00:00"/>
    <d v="2022-07-01T00:00:00"/>
    <x v="109"/>
    <x v="9"/>
    <s v="8%"/>
    <n v="8"/>
    <n v="8"/>
    <n v="8"/>
    <n v="8"/>
    <n v="8"/>
    <n v="8"/>
    <n v="9"/>
    <n v="8"/>
    <n v="8"/>
    <n v="8"/>
    <n v="9"/>
    <n v="8"/>
    <n v="20.25"/>
    <n v="20.86"/>
    <n v="21.48"/>
    <n v="20.25"/>
    <n v="0"/>
    <n v="0"/>
    <s v="-"/>
    <x v="2"/>
    <s v="VCRAU"/>
    <s v="RRESS"/>
    <s v="Research Administrative Units"/>
    <s v="David Castellanos"/>
    <m/>
    <m/>
    <m/>
    <x v="0"/>
    <x v="0"/>
    <m/>
    <x v="0"/>
    <m/>
    <m/>
    <m/>
    <x v="0"/>
    <m/>
    <m/>
    <m/>
    <m/>
    <x v="0"/>
    <x v="0"/>
    <m/>
    <x v="0"/>
    <m/>
    <m/>
    <m/>
    <x v="0"/>
    <m/>
    <m/>
    <x v="0"/>
    <x v="0"/>
    <m/>
    <m/>
    <x v="0"/>
  </r>
  <r>
    <n v="80"/>
    <x v="2"/>
    <x v="0"/>
    <s v="# 008"/>
    <x v="14"/>
    <s v="David Castellanos"/>
    <s v="Monica Sun"/>
    <d v="2022-07-01T00:00:00"/>
    <d v="2023-06-30T00:00:00"/>
    <d v="2022-07-01T00:00:00"/>
    <x v="110"/>
    <x v="15"/>
    <n v="2.5"/>
    <n v="1.6012"/>
    <n v="1.65"/>
    <n v="1.6012"/>
    <n v="1.65"/>
    <n v="1.8"/>
    <n v="1.8"/>
    <n v="1.8"/>
    <n v="1.8"/>
    <n v="1.83"/>
    <n v="1.8"/>
    <n v="1.85"/>
    <n v="1.83"/>
    <n v="5.5"/>
    <n v="5.665"/>
    <n v="5.8349500000000001"/>
    <n v="5.5"/>
    <n v="1.6666666666666607E-2"/>
    <n v="3.0000000000000027E-2"/>
    <s v="-"/>
    <x v="0"/>
    <s v="VCRAU"/>
    <s v="RRESS"/>
    <s v="Research Administrative Units"/>
    <s v="David Castellanos"/>
    <m/>
    <m/>
    <m/>
    <x v="0"/>
    <x v="0"/>
    <m/>
    <x v="0"/>
    <m/>
    <m/>
    <m/>
    <x v="0"/>
    <m/>
    <m/>
    <m/>
    <m/>
    <x v="0"/>
    <x v="0"/>
    <m/>
    <x v="0"/>
    <m/>
    <m/>
    <m/>
    <x v="0"/>
    <m/>
    <m/>
    <x v="0"/>
    <x v="0"/>
    <m/>
    <m/>
    <x v="0"/>
  </r>
  <r>
    <n v="80"/>
    <x v="2"/>
    <x v="1"/>
    <s v="# 008"/>
    <x v="14"/>
    <s v="David Castellanos"/>
    <s v="Fallon Batchelor"/>
    <m/>
    <m/>
    <m/>
    <x v="10"/>
    <x v="1"/>
    <m/>
    <m/>
    <m/>
    <m/>
    <m/>
    <m/>
    <m/>
    <m/>
    <m/>
    <m/>
    <m/>
    <m/>
    <n v="0"/>
    <n v="0"/>
    <n v="0"/>
    <n v="0"/>
    <n v="0"/>
    <m/>
    <m/>
    <m/>
    <x v="3"/>
    <m/>
    <m/>
    <m/>
    <m/>
    <m/>
    <m/>
    <m/>
    <x v="2"/>
    <x v="12"/>
    <n v="1"/>
    <x v="0"/>
    <m/>
    <n v="120"/>
    <n v="120"/>
    <x v="13"/>
    <n v="0"/>
    <s v="Low"/>
    <n v="0"/>
    <s v="No"/>
    <x v="1"/>
    <x v="4"/>
    <s v="Flat"/>
    <x v="1"/>
    <s v="Deficit"/>
    <s v="No increase to rates. External rates to QB3 Garage groups have been granted exception to be lower than policy."/>
    <n v="-18"/>
    <x v="1"/>
    <s v="Rafael Magdaleno (Fallon Batchelor/Brenda Naputi)"/>
    <s v="3/21/22 - 2 pm"/>
    <x v="12"/>
    <x v="5"/>
    <m/>
    <m/>
    <x v="0"/>
  </r>
  <r>
    <n v="77"/>
    <x v="2"/>
    <x v="0"/>
    <s v="# 050"/>
    <x v="15"/>
    <s v="David Castellanos"/>
    <s v="Michael Keith"/>
    <d v="2022-07-01T00:00:00"/>
    <d v="2023-06-30T00:00:00"/>
    <d v="2022-07-01T00:00:00"/>
    <x v="111"/>
    <x v="0"/>
    <m/>
    <m/>
    <m/>
    <n v="54"/>
    <n v="67"/>
    <n v="67"/>
    <n v="71"/>
    <n v="107"/>
    <n v="68"/>
    <n v="68"/>
    <n v="70"/>
    <n v="72"/>
    <n v="68"/>
    <n v="68"/>
    <n v="70"/>
    <n v="72"/>
    <n v="68"/>
    <n v="0"/>
    <n v="0"/>
    <s v="-"/>
    <x v="2"/>
    <s v="VCRAC"/>
    <s v="IQBBB"/>
    <s v="Academic Research Units"/>
    <s v="David Castellanos"/>
    <m/>
    <m/>
    <m/>
    <x v="0"/>
    <x v="0"/>
    <m/>
    <x v="0"/>
    <m/>
    <m/>
    <m/>
    <x v="0"/>
    <m/>
    <m/>
    <m/>
    <m/>
    <x v="0"/>
    <x v="0"/>
    <m/>
    <x v="0"/>
    <m/>
    <m/>
    <m/>
    <x v="0"/>
    <m/>
    <m/>
    <x v="0"/>
    <x v="0"/>
    <m/>
    <m/>
    <x v="0"/>
  </r>
  <r>
    <n v="77"/>
    <x v="2"/>
    <x v="0"/>
    <s v="# 050"/>
    <x v="15"/>
    <s v="David Castellanos"/>
    <s v="Michael Keith"/>
    <d v="2022-07-01T00:00:00"/>
    <d v="2023-06-30T00:00:00"/>
    <d v="2022-07-01T00:00:00"/>
    <x v="112"/>
    <x v="0"/>
    <m/>
    <m/>
    <m/>
    <m/>
    <m/>
    <m/>
    <m/>
    <m/>
    <m/>
    <m/>
    <m/>
    <m/>
    <m/>
    <n v="10"/>
    <n v="10"/>
    <n v="10"/>
    <n v="10"/>
    <s v="-"/>
    <n v="0"/>
    <s v="-"/>
    <x v="2"/>
    <s v="VCRAC"/>
    <s v="IQBBB"/>
    <s v="Academic Research Units"/>
    <s v="David Castellanos"/>
    <m/>
    <m/>
    <m/>
    <x v="0"/>
    <x v="0"/>
    <m/>
    <x v="0"/>
    <m/>
    <m/>
    <m/>
    <x v="0"/>
    <m/>
    <m/>
    <m/>
    <m/>
    <x v="0"/>
    <x v="0"/>
    <m/>
    <x v="0"/>
    <m/>
    <m/>
    <m/>
    <x v="0"/>
    <m/>
    <m/>
    <x v="0"/>
    <x v="0"/>
    <m/>
    <m/>
    <x v="0"/>
  </r>
  <r>
    <n v="77"/>
    <x v="2"/>
    <x v="0"/>
    <s v="# 050"/>
    <x v="15"/>
    <s v="David Castellanos"/>
    <s v="Michael Keith"/>
    <d v="2022-07-01T00:00:00"/>
    <d v="2023-06-30T00:00:00"/>
    <d v="2022-07-01T00:00:00"/>
    <x v="113"/>
    <x v="0"/>
    <n v="55"/>
    <n v="64"/>
    <n v="68"/>
    <n v="64"/>
    <n v="112"/>
    <n v="112"/>
    <n v="115"/>
    <n v="119"/>
    <n v="114"/>
    <n v="114"/>
    <n v="117"/>
    <n v="121"/>
    <n v="114"/>
    <n v="114"/>
    <n v="117"/>
    <n v="121"/>
    <n v="114"/>
    <n v="0"/>
    <n v="0"/>
    <s v="-"/>
    <x v="2"/>
    <s v="VCRAC"/>
    <s v="IQBBB"/>
    <s v="Academic Research Units"/>
    <s v="David Castellanos"/>
    <m/>
    <m/>
    <m/>
    <x v="0"/>
    <x v="0"/>
    <m/>
    <x v="0"/>
    <m/>
    <m/>
    <m/>
    <x v="0"/>
    <m/>
    <m/>
    <m/>
    <m/>
    <x v="0"/>
    <x v="0"/>
    <m/>
    <x v="0"/>
    <m/>
    <m/>
    <m/>
    <x v="0"/>
    <m/>
    <m/>
    <x v="0"/>
    <x v="0"/>
    <m/>
    <m/>
    <x v="0"/>
  </r>
  <r>
    <n v="77"/>
    <x v="2"/>
    <x v="0"/>
    <s v="# 050"/>
    <x v="15"/>
    <s v="David Castellanos"/>
    <s v="Michael Keith"/>
    <d v="2022-07-01T00:00:00"/>
    <d v="2023-06-30T00:00:00"/>
    <d v="2022-07-01T00:00:00"/>
    <x v="114"/>
    <x v="0"/>
    <n v="65"/>
    <n v="79"/>
    <n v="90"/>
    <n v="79"/>
    <n v="408"/>
    <n v="250"/>
    <n v="258"/>
    <n v="265"/>
    <n v="250"/>
    <n v="250"/>
    <n v="258"/>
    <n v="266"/>
    <n v="250"/>
    <n v="253"/>
    <n v="278"/>
    <n v="286"/>
    <n v="253"/>
    <n v="0"/>
    <n v="0"/>
    <s v="-"/>
    <x v="2"/>
    <s v="VCRAC"/>
    <s v="IQBBB"/>
    <s v="Academic Research Units"/>
    <s v="David Castellanos"/>
    <m/>
    <m/>
    <m/>
    <x v="0"/>
    <x v="0"/>
    <m/>
    <x v="0"/>
    <m/>
    <m/>
    <m/>
    <x v="0"/>
    <m/>
    <m/>
    <m/>
    <m/>
    <x v="0"/>
    <x v="0"/>
    <m/>
    <x v="0"/>
    <m/>
    <m/>
    <m/>
    <x v="0"/>
    <m/>
    <m/>
    <x v="0"/>
    <x v="0"/>
    <m/>
    <m/>
    <x v="0"/>
  </r>
  <r>
    <n v="77"/>
    <x v="2"/>
    <x v="0"/>
    <s v="# 050"/>
    <x v="15"/>
    <s v="David Castellanos"/>
    <s v="Michael Keith"/>
    <d v="2022-07-01T00:00:00"/>
    <d v="2023-06-30T00:00:00"/>
    <d v="2022-07-01T00:00:00"/>
    <x v="115"/>
    <x v="10"/>
    <n v="24"/>
    <n v="24"/>
    <n v="28"/>
    <n v="24"/>
    <n v="72"/>
    <n v="26"/>
    <n v="27"/>
    <n v="28"/>
    <n v="27"/>
    <n v="27"/>
    <n v="28"/>
    <n v="29"/>
    <n v="27"/>
    <n v="27"/>
    <n v="28"/>
    <n v="29"/>
    <n v="27"/>
    <n v="0"/>
    <n v="0"/>
    <s v="-"/>
    <x v="2"/>
    <s v="VCRAC"/>
    <s v="IQBBB"/>
    <s v="Academic Research Units"/>
    <s v="David Castellanos"/>
    <m/>
    <m/>
    <m/>
    <x v="0"/>
    <x v="0"/>
    <m/>
    <x v="0"/>
    <m/>
    <m/>
    <m/>
    <x v="0"/>
    <m/>
    <m/>
    <m/>
    <m/>
    <x v="0"/>
    <x v="0"/>
    <m/>
    <x v="0"/>
    <m/>
    <m/>
    <m/>
    <x v="0"/>
    <m/>
    <m/>
    <x v="0"/>
    <x v="0"/>
    <m/>
    <m/>
    <x v="0"/>
  </r>
  <r>
    <n v="77"/>
    <x v="2"/>
    <x v="0"/>
    <s v="# 050"/>
    <x v="15"/>
    <s v="David Castellanos"/>
    <s v="Michael Keith"/>
    <d v="2022-07-01T00:00:00"/>
    <d v="2023-06-30T00:00:00"/>
    <d v="2022-07-01T00:00:00"/>
    <x v="52"/>
    <x v="10"/>
    <n v="76"/>
    <n v="117"/>
    <n v="187"/>
    <n v="117"/>
    <n v="299"/>
    <n v="120"/>
    <n v="124"/>
    <n v="127"/>
    <n v="122"/>
    <n v="122"/>
    <n v="126"/>
    <n v="130"/>
    <n v="122"/>
    <n v="124"/>
    <n v="128"/>
    <n v="132"/>
    <n v="124"/>
    <n v="0"/>
    <n v="0"/>
    <s v="-"/>
    <x v="2"/>
    <s v="VCRAC"/>
    <s v="IQBBB"/>
    <s v="Academic Research Units"/>
    <s v="David Castellanos"/>
    <m/>
    <m/>
    <m/>
    <x v="0"/>
    <x v="0"/>
    <m/>
    <x v="0"/>
    <m/>
    <m/>
    <m/>
    <x v="0"/>
    <m/>
    <m/>
    <m/>
    <m/>
    <x v="0"/>
    <x v="0"/>
    <m/>
    <x v="0"/>
    <m/>
    <m/>
    <m/>
    <x v="0"/>
    <m/>
    <m/>
    <x v="0"/>
    <x v="0"/>
    <m/>
    <m/>
    <x v="0"/>
  </r>
  <r>
    <n v="77"/>
    <x v="2"/>
    <x v="0"/>
    <s v="# 050"/>
    <x v="15"/>
    <s v="David Castellanos"/>
    <s v="Michael Keith"/>
    <d v="2022-07-01T00:00:00"/>
    <d v="2023-06-30T00:00:00"/>
    <d v="2022-07-01T00:00:00"/>
    <x v="116"/>
    <x v="9"/>
    <s v="12%"/>
    <n v="15"/>
    <n v="18"/>
    <n v="15"/>
    <n v="18"/>
    <n v="17"/>
    <n v="17"/>
    <n v="17"/>
    <n v="17"/>
    <n v="17"/>
    <n v="17"/>
    <n v="17"/>
    <n v="17"/>
    <n v="17"/>
    <n v="17"/>
    <n v="17"/>
    <n v="17"/>
    <n v="0"/>
    <n v="0"/>
    <s v="-"/>
    <x v="2"/>
    <s v="VCRAC"/>
    <s v="IQBBB"/>
    <s v="Academic Research Units"/>
    <s v="David Castellanos"/>
    <m/>
    <m/>
    <m/>
    <x v="0"/>
    <x v="0"/>
    <m/>
    <x v="0"/>
    <m/>
    <m/>
    <m/>
    <x v="0"/>
    <m/>
    <m/>
    <m/>
    <m/>
    <x v="0"/>
    <x v="0"/>
    <m/>
    <x v="0"/>
    <m/>
    <m/>
    <m/>
    <x v="0"/>
    <m/>
    <m/>
    <x v="0"/>
    <x v="0"/>
    <m/>
    <m/>
    <x v="0"/>
  </r>
  <r>
    <n v="77"/>
    <x v="2"/>
    <x v="0"/>
    <s v="# 050"/>
    <x v="15"/>
    <s v="David Castellanos"/>
    <s v="Michael Keith"/>
    <d v="2022-07-01T00:00:00"/>
    <d v="2023-06-30T00:00:00"/>
    <d v="2022-07-01T00:00:00"/>
    <x v="117"/>
    <x v="10"/>
    <s v="new"/>
    <n v="200"/>
    <n v="220"/>
    <n v="200"/>
    <n v="530"/>
    <n v="530"/>
    <n v="546"/>
    <n v="562"/>
    <n v="531"/>
    <n v="531"/>
    <n v="547"/>
    <n v="563"/>
    <n v="531"/>
    <n v="531"/>
    <n v="547"/>
    <n v="563"/>
    <n v="531"/>
    <n v="0"/>
    <n v="0"/>
    <s v="-"/>
    <x v="2"/>
    <s v="VCRAC"/>
    <s v="IQBBB"/>
    <s v="Academic Research Units"/>
    <s v="David Castellanos"/>
    <m/>
    <m/>
    <m/>
    <x v="0"/>
    <x v="0"/>
    <m/>
    <x v="0"/>
    <m/>
    <m/>
    <m/>
    <x v="0"/>
    <m/>
    <m/>
    <m/>
    <m/>
    <x v="0"/>
    <x v="0"/>
    <m/>
    <x v="0"/>
    <m/>
    <m/>
    <m/>
    <x v="0"/>
    <m/>
    <m/>
    <x v="0"/>
    <x v="0"/>
    <m/>
    <m/>
    <x v="0"/>
  </r>
  <r>
    <n v="77"/>
    <x v="2"/>
    <x v="0"/>
    <s v="# 050"/>
    <x v="15"/>
    <s v="David Castellanos"/>
    <s v="Michael Keith"/>
    <d v="2022-07-01T00:00:00"/>
    <d v="2023-06-30T00:00:00"/>
    <d v="2022-07-01T00:00:00"/>
    <x v="118"/>
    <x v="10"/>
    <s v="new"/>
    <n v="400"/>
    <n v="418"/>
    <n v="400"/>
    <n v="668"/>
    <n v="668"/>
    <n v="688"/>
    <n v="709"/>
    <n v="668"/>
    <n v="668"/>
    <n v="688"/>
    <n v="709"/>
    <n v="668"/>
    <n v="668"/>
    <n v="688"/>
    <n v="709"/>
    <n v="668"/>
    <n v="0"/>
    <n v="0"/>
    <s v="-"/>
    <x v="2"/>
    <s v="VCRAC"/>
    <s v="IQBBB"/>
    <s v="Academic Research Units"/>
    <s v="David Castellanos"/>
    <m/>
    <m/>
    <m/>
    <x v="0"/>
    <x v="0"/>
    <m/>
    <x v="0"/>
    <m/>
    <m/>
    <m/>
    <x v="0"/>
    <m/>
    <m/>
    <m/>
    <m/>
    <x v="0"/>
    <x v="0"/>
    <m/>
    <x v="0"/>
    <m/>
    <m/>
    <m/>
    <x v="0"/>
    <m/>
    <m/>
    <x v="0"/>
    <x v="0"/>
    <m/>
    <m/>
    <x v="0"/>
  </r>
  <r>
    <n v="77"/>
    <x v="2"/>
    <x v="0"/>
    <s v="# 050"/>
    <x v="15"/>
    <s v="David Castellanos"/>
    <s v="Michael Keith"/>
    <d v="2022-07-01T00:00:00"/>
    <d v="2023-06-30T00:00:00"/>
    <d v="2022-07-01T00:00:00"/>
    <x v="119"/>
    <x v="10"/>
    <m/>
    <m/>
    <m/>
    <n v="20"/>
    <n v="20"/>
    <n v="20"/>
    <n v="21"/>
    <n v="21"/>
    <n v="20"/>
    <n v="20"/>
    <n v="21"/>
    <n v="22"/>
    <n v="20"/>
    <n v="20"/>
    <n v="21"/>
    <n v="22"/>
    <n v="20"/>
    <n v="0"/>
    <n v="0"/>
    <s v="-"/>
    <x v="2"/>
    <s v="VCRAC"/>
    <s v="IQBBB"/>
    <s v="Academic Research Units"/>
    <s v="David Castellanos"/>
    <m/>
    <m/>
    <m/>
    <x v="0"/>
    <x v="0"/>
    <m/>
    <x v="0"/>
    <m/>
    <m/>
    <m/>
    <x v="0"/>
    <m/>
    <m/>
    <m/>
    <m/>
    <x v="0"/>
    <x v="0"/>
    <m/>
    <x v="0"/>
    <m/>
    <m/>
    <m/>
    <x v="0"/>
    <m/>
    <m/>
    <x v="0"/>
    <x v="0"/>
    <m/>
    <m/>
    <x v="0"/>
  </r>
  <r>
    <n v="77"/>
    <x v="2"/>
    <x v="0"/>
    <s v="# 050"/>
    <x v="15"/>
    <s v="David Castellanos"/>
    <s v="Michael Keith"/>
    <d v="2022-07-01T00:00:00"/>
    <d v="2023-06-30T00:00:00"/>
    <d v="2022-07-01T00:00:00"/>
    <x v="120"/>
    <x v="0"/>
    <s v="new"/>
    <n v="50"/>
    <n v="52"/>
    <n v="50"/>
    <n v="89"/>
    <n v="89"/>
    <n v="92"/>
    <n v="94"/>
    <n v="92"/>
    <n v="92"/>
    <n v="95"/>
    <n v="98"/>
    <n v="92"/>
    <n v="92"/>
    <n v="95"/>
    <n v="98"/>
    <n v="92"/>
    <n v="0"/>
    <n v="0"/>
    <s v="-"/>
    <x v="2"/>
    <s v="VCRAC"/>
    <s v="IQBBB"/>
    <s v="Academic Research Units"/>
    <s v="David Castellanos"/>
    <m/>
    <m/>
    <m/>
    <x v="0"/>
    <x v="0"/>
    <m/>
    <x v="0"/>
    <m/>
    <m/>
    <m/>
    <x v="0"/>
    <m/>
    <m/>
    <m/>
    <m/>
    <x v="0"/>
    <x v="0"/>
    <m/>
    <x v="0"/>
    <m/>
    <m/>
    <m/>
    <x v="0"/>
    <m/>
    <m/>
    <x v="0"/>
    <x v="0"/>
    <m/>
    <m/>
    <x v="0"/>
  </r>
  <r>
    <n v="77"/>
    <x v="2"/>
    <x v="0"/>
    <s v="# 050"/>
    <x v="15"/>
    <s v="David Castellanos"/>
    <s v="Michael Keith"/>
    <d v="2022-07-01T00:00:00"/>
    <d v="2023-06-30T00:00:00"/>
    <d v="2022-07-01T00:00:00"/>
    <x v="121"/>
    <x v="16"/>
    <m/>
    <m/>
    <m/>
    <m/>
    <n v="867"/>
    <n v="867"/>
    <n v="893"/>
    <n v="920"/>
    <n v="869"/>
    <n v="869"/>
    <n v="895"/>
    <n v="922"/>
    <n v="869"/>
    <n v="901"/>
    <n v="928"/>
    <n v="956"/>
    <n v="901"/>
    <n v="0"/>
    <n v="0"/>
    <s v="-"/>
    <x v="2"/>
    <s v="VCRAC"/>
    <s v="IQBBB"/>
    <s v="Academic Research Units"/>
    <s v="David Castellanos"/>
    <m/>
    <m/>
    <m/>
    <x v="0"/>
    <x v="0"/>
    <m/>
    <x v="0"/>
    <m/>
    <m/>
    <m/>
    <x v="0"/>
    <m/>
    <m/>
    <m/>
    <m/>
    <x v="0"/>
    <x v="0"/>
    <m/>
    <x v="0"/>
    <m/>
    <m/>
    <m/>
    <x v="0"/>
    <m/>
    <m/>
    <x v="0"/>
    <x v="0"/>
    <m/>
    <m/>
    <x v="0"/>
  </r>
  <r>
    <n v="77"/>
    <x v="2"/>
    <x v="0"/>
    <s v="# 050"/>
    <x v="15"/>
    <s v="David Castellanos"/>
    <s v="Michael Keith"/>
    <d v="2022-07-01T00:00:00"/>
    <d v="2023-06-30T00:00:00"/>
    <d v="2022-07-01T00:00:00"/>
    <x v="122"/>
    <x v="0"/>
    <s v="new"/>
    <m/>
    <m/>
    <m/>
    <m/>
    <m/>
    <m/>
    <m/>
    <n v="10"/>
    <n v="10"/>
    <n v="10"/>
    <n v="10"/>
    <n v="10"/>
    <n v="10"/>
    <n v="10"/>
    <n v="10"/>
    <n v="10"/>
    <n v="0"/>
    <n v="0"/>
    <s v="New"/>
    <x v="4"/>
    <s v="VCRAC"/>
    <s v="IQBBB"/>
    <s v="Academic Research Units"/>
    <s v="David Castellanos"/>
    <m/>
    <m/>
    <m/>
    <x v="0"/>
    <x v="0"/>
    <m/>
    <x v="0"/>
    <m/>
    <m/>
    <m/>
    <x v="0"/>
    <m/>
    <m/>
    <m/>
    <m/>
    <x v="0"/>
    <x v="0"/>
    <m/>
    <x v="0"/>
    <m/>
    <m/>
    <m/>
    <x v="0"/>
    <m/>
    <m/>
    <x v="0"/>
    <x v="0"/>
    <m/>
    <m/>
    <x v="0"/>
  </r>
  <r>
    <n v="77"/>
    <x v="2"/>
    <x v="0"/>
    <s v="# 050"/>
    <x v="15"/>
    <s v="David Castellanos"/>
    <s v="Michael Keith"/>
    <d v="2022-07-01T00:00:00"/>
    <d v="2023-06-30T00:00:00"/>
    <d v="2022-07-01T00:00:00"/>
    <x v="123"/>
    <x v="9"/>
    <s v="new"/>
    <m/>
    <m/>
    <m/>
    <m/>
    <m/>
    <m/>
    <m/>
    <n v="5"/>
    <n v="5"/>
    <n v="6"/>
    <n v="6"/>
    <n v="5"/>
    <n v="5"/>
    <n v="5"/>
    <n v="5"/>
    <n v="5"/>
    <n v="0"/>
    <n v="0"/>
    <s v="New"/>
    <x v="4"/>
    <s v="VCRAC"/>
    <s v="IQBBB"/>
    <s v="Academic Research Units"/>
    <s v="David Castellanos"/>
    <m/>
    <m/>
    <m/>
    <x v="0"/>
    <x v="0"/>
    <m/>
    <x v="0"/>
    <m/>
    <m/>
    <m/>
    <x v="0"/>
    <m/>
    <m/>
    <m/>
    <m/>
    <x v="0"/>
    <x v="0"/>
    <m/>
    <x v="0"/>
    <m/>
    <m/>
    <m/>
    <x v="0"/>
    <m/>
    <m/>
    <x v="0"/>
    <x v="0"/>
    <m/>
    <m/>
    <x v="0"/>
  </r>
  <r>
    <n v="77"/>
    <x v="2"/>
    <x v="1"/>
    <s v="# 050"/>
    <x v="15"/>
    <s v="David Castellanos"/>
    <s v="Joseph Wong"/>
    <m/>
    <m/>
    <m/>
    <x v="10"/>
    <x v="1"/>
    <m/>
    <m/>
    <m/>
    <m/>
    <m/>
    <m/>
    <m/>
    <m/>
    <m/>
    <m/>
    <m/>
    <m/>
    <n v="0"/>
    <n v="0"/>
    <n v="0"/>
    <n v="0"/>
    <n v="0"/>
    <m/>
    <m/>
    <m/>
    <x v="3"/>
    <m/>
    <m/>
    <m/>
    <m/>
    <m/>
    <s v="Gael should be subsidized"/>
    <m/>
    <x v="9"/>
    <x v="2"/>
    <n v="3"/>
    <x v="0"/>
    <m/>
    <n v="195"/>
    <n v="195"/>
    <x v="14"/>
    <n v="0"/>
    <s v="Low"/>
    <n v="0"/>
    <s v="No"/>
    <x v="3"/>
    <x v="5"/>
    <s v="Flat"/>
    <x v="7"/>
    <s v="Deficit"/>
    <s v="The decrease in several rates is primarily driven by change in beginning balance from deficit to surplus."/>
    <n v="-15"/>
    <x v="1"/>
    <s v="Joseph Wong / Brenda Naputi / Donna Hendrix / Mary West"/>
    <s v="3/21/22 -11 am"/>
    <x v="13"/>
    <x v="0"/>
    <m/>
    <m/>
    <x v="0"/>
  </r>
  <r>
    <n v="40"/>
    <x v="3"/>
    <x v="0"/>
    <s v="# 022"/>
    <x v="16"/>
    <s v="Wanda Nieters"/>
    <s v="Marissa Saraf - Simon Leaver-Appelman"/>
    <d v="2022-07-01T00:00:00"/>
    <d v="2023-06-30T00:00:00"/>
    <d v="2022-07-01T00:00:00"/>
    <x v="124"/>
    <x v="9"/>
    <m/>
    <n v="20"/>
    <n v="20"/>
    <n v="20"/>
    <n v="20"/>
    <n v="20"/>
    <n v="20"/>
    <n v="20"/>
    <n v="20"/>
    <n v="20"/>
    <n v="20"/>
    <n v="20"/>
    <n v="20"/>
    <n v="20"/>
    <n v="20"/>
    <n v="20"/>
    <n v="20"/>
    <n v="0"/>
    <n v="0"/>
    <s v="-"/>
    <x v="2"/>
    <s v="LS1PS"/>
    <s v="PHYSI"/>
    <s v="L&amp;S Math &amp; Physical Sci"/>
    <s v="Wanda Nieters"/>
    <m/>
    <m/>
    <m/>
    <x v="0"/>
    <x v="0"/>
    <m/>
    <x v="0"/>
    <m/>
    <m/>
    <m/>
    <x v="0"/>
    <m/>
    <m/>
    <m/>
    <m/>
    <x v="0"/>
    <x v="0"/>
    <m/>
    <x v="0"/>
    <m/>
    <m/>
    <m/>
    <x v="0"/>
    <m/>
    <m/>
    <x v="0"/>
    <x v="0"/>
    <m/>
    <m/>
    <x v="0"/>
  </r>
  <r>
    <n v="40"/>
    <x v="3"/>
    <x v="0"/>
    <s v="# 022"/>
    <x v="16"/>
    <s v="Wanda Nieters"/>
    <s v="Marissa Saraf - Simon Leaver-Appelman"/>
    <d v="2022-07-01T00:00:00"/>
    <d v="2023-06-30T00:00:00"/>
    <d v="2022-07-01T00:00:00"/>
    <x v="125"/>
    <x v="0"/>
    <n v="70"/>
    <n v="87"/>
    <n v="93"/>
    <n v="80"/>
    <n v="106"/>
    <n v="108"/>
    <n v="111"/>
    <n v="114.33"/>
    <n v="108"/>
    <n v="120"/>
    <n v="123"/>
    <n v="125"/>
    <n v="120"/>
    <n v="120"/>
    <n v="127"/>
    <n v="131"/>
    <n v="120"/>
    <n v="0.11111111111111116"/>
    <n v="12"/>
    <s v="-"/>
    <x v="6"/>
    <s v="LS1PS"/>
    <s v="PHYSI"/>
    <s v="L&amp;S Math &amp; Physical Sci"/>
    <s v="Wanda Nieters"/>
    <m/>
    <m/>
    <m/>
    <x v="0"/>
    <x v="0"/>
    <m/>
    <x v="0"/>
    <m/>
    <m/>
    <m/>
    <x v="0"/>
    <m/>
    <m/>
    <m/>
    <m/>
    <x v="0"/>
    <x v="0"/>
    <m/>
    <x v="0"/>
    <m/>
    <m/>
    <m/>
    <x v="0"/>
    <m/>
    <m/>
    <x v="0"/>
    <x v="0"/>
    <m/>
    <m/>
    <x v="0"/>
  </r>
  <r>
    <n v="40"/>
    <x v="3"/>
    <x v="1"/>
    <s v="# 022"/>
    <x v="16"/>
    <s v="Wanda Nieters"/>
    <s v="Marissa Saraf - Simon Leaver-Appelman"/>
    <d v="2021-07-01T00:00:00"/>
    <d v="2022-06-30T00:00:00"/>
    <d v="2021-07-01T00:00:00"/>
    <x v="10"/>
    <x v="1"/>
    <m/>
    <m/>
    <m/>
    <m/>
    <m/>
    <m/>
    <m/>
    <m/>
    <m/>
    <m/>
    <m/>
    <m/>
    <n v="0"/>
    <n v="0"/>
    <n v="0"/>
    <n v="0"/>
    <n v="0"/>
    <m/>
    <m/>
    <m/>
    <x v="3"/>
    <m/>
    <m/>
    <m/>
    <m/>
    <m/>
    <m/>
    <m/>
    <x v="2"/>
    <x v="2"/>
    <n v="0.75"/>
    <x v="1"/>
    <m/>
    <n v="701"/>
    <n v="701"/>
    <x v="12"/>
    <n v="0"/>
    <s v="Low"/>
    <n v="0"/>
    <s v="Subsidy but not clear it is for Gael and UCRP interest"/>
    <x v="1"/>
    <x v="1"/>
    <s v="Increase"/>
    <x v="8"/>
    <s v="Balanced"/>
    <s v="There are high levels of uncertainty about our forecasted surplus or deficit due to staffing contingencies. We do not, however, predict an out-of-tolerance deficit or surplus scenario this year.  Salaries will increase by more than 6% next year due to planned UPTE raises. The reintroduction of a supervisor and an increase in non-recharge hours due to forecasted continued COVID controls is only partially offset by the planned introduction of a junior staff member."/>
    <n v="-41"/>
    <x v="1"/>
    <s v="Wanda Nieters / Simon Leaver-Appelman"/>
    <s v="3/28/22 -11 pm"/>
    <x v="14"/>
    <x v="0"/>
    <m/>
    <m/>
    <x v="0"/>
  </r>
  <r>
    <n v="4"/>
    <x v="4"/>
    <x v="0"/>
    <s v="# 036"/>
    <x v="17"/>
    <s v="Ruxin LIU"/>
    <s v="Maria Kies"/>
    <d v="2022-07-01T00:00:00"/>
    <d v="2023-06-30T00:00:00"/>
    <d v="2022-07-01T00:00:00"/>
    <x v="126"/>
    <x v="8"/>
    <m/>
    <m/>
    <m/>
    <n v="1508"/>
    <n v="1500"/>
    <n v="1542"/>
    <n v="1619"/>
    <n v="1700"/>
    <n v="1542"/>
    <n v="1543"/>
    <n v="1589"/>
    <n v="1637"/>
    <n v="1543"/>
    <n v="1551.9385105266731"/>
    <n v="1598.4966658424732"/>
    <n v="1646.4515658177475"/>
    <n v="1551.9385105266731"/>
    <n v="6.4850843060959562E-4"/>
    <n v="1"/>
    <s v="-"/>
    <x v="0"/>
    <s v="CO1NR"/>
    <s v="MANRD"/>
    <s v="College of Natural Resources"/>
    <s v="Lee Borrowman"/>
    <m/>
    <m/>
    <m/>
    <x v="0"/>
    <x v="0"/>
    <m/>
    <x v="0"/>
    <m/>
    <m/>
    <m/>
    <x v="0"/>
    <m/>
    <m/>
    <m/>
    <m/>
    <x v="0"/>
    <x v="0"/>
    <m/>
    <x v="0"/>
    <m/>
    <m/>
    <m/>
    <x v="0"/>
    <m/>
    <m/>
    <x v="0"/>
    <x v="0"/>
    <m/>
    <m/>
    <x v="0"/>
  </r>
  <r>
    <n v="4"/>
    <x v="4"/>
    <x v="0"/>
    <s v="# 036"/>
    <x v="17"/>
    <s v="Ruxin LIU"/>
    <s v="Maria Kies"/>
    <d v="2022-07-01T00:00:00"/>
    <d v="2023-06-30T00:00:00"/>
    <d v="2022-07-01T00:00:00"/>
    <x v="127"/>
    <x v="8"/>
    <m/>
    <m/>
    <m/>
    <n v="984"/>
    <n v="1000"/>
    <n v="1022"/>
    <n v="1073"/>
    <n v="1127"/>
    <n v="1022"/>
    <n v="1023"/>
    <n v="1054"/>
    <n v="1086"/>
    <n v="1023"/>
    <n v="1041.3270136875954"/>
    <n v="1072.5668240982232"/>
    <n v="1104.7438288211699"/>
    <n v="1041.3270136875954"/>
    <n v="9.7847358121327943E-4"/>
    <n v="1"/>
    <s v="-"/>
    <x v="0"/>
    <s v="CO1NR"/>
    <s v="MANRD"/>
    <s v="College of Natural Resources"/>
    <s v="Lee Borrowman"/>
    <m/>
    <m/>
    <m/>
    <x v="0"/>
    <x v="0"/>
    <m/>
    <x v="0"/>
    <m/>
    <m/>
    <m/>
    <x v="0"/>
    <m/>
    <m/>
    <m/>
    <m/>
    <x v="0"/>
    <x v="0"/>
    <m/>
    <x v="0"/>
    <m/>
    <m/>
    <m/>
    <x v="0"/>
    <m/>
    <m/>
    <x v="0"/>
    <x v="0"/>
    <m/>
    <m/>
    <x v="0"/>
  </r>
  <r>
    <n v="4"/>
    <x v="4"/>
    <x v="0"/>
    <s v="# 036"/>
    <x v="17"/>
    <s v="Ruxin LIU"/>
    <s v="Maria Kies"/>
    <d v="2022-07-01T00:00:00"/>
    <d v="2023-06-30T00:00:00"/>
    <d v="2022-07-01T00:00:00"/>
    <x v="128"/>
    <x v="8"/>
    <m/>
    <m/>
    <m/>
    <n v="739"/>
    <n v="750"/>
    <n v="764"/>
    <n v="802"/>
    <n v="843"/>
    <n v="764"/>
    <n v="769"/>
    <n v="792"/>
    <n v="816"/>
    <n v="769"/>
    <n v="793.93910800994195"/>
    <n v="817.75728125024023"/>
    <n v="842.28999968774747"/>
    <n v="793.93910800994195"/>
    <n v="6.5445026178010401E-3"/>
    <n v="5"/>
    <s v="-"/>
    <x v="0"/>
    <s v="CO1NR"/>
    <s v="MANRD"/>
    <s v="College of Natural Resources"/>
    <s v="Lee Borrowman"/>
    <m/>
    <m/>
    <m/>
    <x v="0"/>
    <x v="0"/>
    <m/>
    <x v="0"/>
    <m/>
    <m/>
    <m/>
    <x v="0"/>
    <m/>
    <m/>
    <m/>
    <m/>
    <x v="0"/>
    <x v="0"/>
    <m/>
    <x v="0"/>
    <m/>
    <m/>
    <m/>
    <x v="0"/>
    <m/>
    <m/>
    <x v="0"/>
    <x v="0"/>
    <m/>
    <m/>
    <x v="0"/>
  </r>
  <r>
    <n v="4"/>
    <x v="4"/>
    <x v="0"/>
    <s v="# 036"/>
    <x v="17"/>
    <s v="Ruxin LIU"/>
    <s v="Maria Kies"/>
    <d v="2022-07-01T00:00:00"/>
    <d v="2023-06-30T00:00:00"/>
    <d v="2022-07-01T00:00:00"/>
    <x v="129"/>
    <x v="8"/>
    <m/>
    <m/>
    <m/>
    <n v="500"/>
    <n v="0"/>
    <n v="512"/>
    <n v="537"/>
    <n v="564"/>
    <n v="512"/>
    <n v="515"/>
    <n v="531"/>
    <n v="547"/>
    <n v="515"/>
    <n v="534.56281246381752"/>
    <n v="550.59969683773204"/>
    <n v="567.11768774286406"/>
    <n v="534.56281246381752"/>
    <n v="5.859375E-3"/>
    <n v="3"/>
    <s v="-"/>
    <x v="0"/>
    <s v="CO1NR"/>
    <s v="MANRD"/>
    <s v="College of Natural Resources"/>
    <s v="Lee Borrowman"/>
    <m/>
    <m/>
    <m/>
    <x v="0"/>
    <x v="0"/>
    <m/>
    <x v="0"/>
    <m/>
    <m/>
    <m/>
    <x v="0"/>
    <m/>
    <m/>
    <m/>
    <m/>
    <x v="0"/>
    <x v="0"/>
    <m/>
    <x v="0"/>
    <m/>
    <m/>
    <m/>
    <x v="0"/>
    <m/>
    <m/>
    <x v="0"/>
    <x v="0"/>
    <m/>
    <m/>
    <x v="0"/>
  </r>
  <r>
    <n v="4"/>
    <x v="4"/>
    <x v="0"/>
    <s v="# 036"/>
    <x v="17"/>
    <s v="Ruxin LIU"/>
    <s v="Maria Kies"/>
    <d v="2022-07-01T00:00:00"/>
    <d v="2023-06-30T00:00:00"/>
    <d v="2022-07-01T00:00:00"/>
    <x v="130"/>
    <x v="17"/>
    <m/>
    <m/>
    <m/>
    <n v="14"/>
    <n v="0"/>
    <n v="15"/>
    <n v="15"/>
    <n v="16"/>
    <n v="15"/>
    <n v="16"/>
    <n v="16"/>
    <n v="17"/>
    <n v="16"/>
    <n v="16.48684280752035"/>
    <n v="16.98144809174596"/>
    <n v="17.490891534498338"/>
    <n v="16.48684280752035"/>
    <n v="6.6666666666666652E-2"/>
    <n v="1"/>
    <s v="-"/>
    <x v="1"/>
    <s v="CO1NR"/>
    <s v="MANRD"/>
    <s v="College of Natural Resources"/>
    <s v="Lee Borrowman"/>
    <m/>
    <m/>
    <m/>
    <x v="0"/>
    <x v="0"/>
    <m/>
    <x v="0"/>
    <m/>
    <m/>
    <m/>
    <x v="0"/>
    <m/>
    <m/>
    <m/>
    <m/>
    <x v="0"/>
    <x v="0"/>
    <m/>
    <x v="0"/>
    <m/>
    <m/>
    <m/>
    <x v="0"/>
    <m/>
    <m/>
    <x v="0"/>
    <x v="0"/>
    <m/>
    <m/>
    <x v="0"/>
  </r>
  <r>
    <n v="4"/>
    <x v="4"/>
    <x v="0"/>
    <s v="# 036"/>
    <x v="17"/>
    <s v="Ruxin LIU"/>
    <s v="Maria Kies"/>
    <d v="2022-07-01T00:00:00"/>
    <d v="2023-06-30T00:00:00"/>
    <d v="2022-07-01T00:00:00"/>
    <x v="131"/>
    <x v="18"/>
    <m/>
    <m/>
    <m/>
    <n v="50"/>
    <n v="0"/>
    <n v="51"/>
    <n v="54"/>
    <n v="56"/>
    <n v="51"/>
    <n v="52"/>
    <n v="53"/>
    <n v="55"/>
    <n v="52"/>
    <n v="57.4836857974488"/>
    <n v="59.208196371372267"/>
    <n v="60.98444226251344"/>
    <n v="57.4836857974488"/>
    <n v="1.9607843137254832E-2"/>
    <n v="1"/>
    <s v="-"/>
    <x v="0"/>
    <s v="CO1NR"/>
    <s v="MANRD"/>
    <s v="College of Natural Resources"/>
    <s v="Lee Borrowman"/>
    <m/>
    <m/>
    <m/>
    <x v="0"/>
    <x v="0"/>
    <m/>
    <x v="0"/>
    <m/>
    <m/>
    <m/>
    <x v="0"/>
    <m/>
    <m/>
    <m/>
    <m/>
    <x v="0"/>
    <x v="0"/>
    <m/>
    <x v="0"/>
    <m/>
    <m/>
    <m/>
    <x v="0"/>
    <m/>
    <m/>
    <x v="0"/>
    <x v="0"/>
    <m/>
    <m/>
    <x v="0"/>
  </r>
  <r>
    <n v="4"/>
    <x v="4"/>
    <x v="0"/>
    <s v="# 036"/>
    <x v="17"/>
    <s v="Ruxin LIU"/>
    <s v="Maria Kies"/>
    <d v="2022-07-01T00:00:00"/>
    <d v="2023-06-30T00:00:00"/>
    <d v="2022-07-01T00:00:00"/>
    <x v="132"/>
    <x v="17"/>
    <m/>
    <m/>
    <m/>
    <n v="50"/>
    <n v="0"/>
    <n v="52"/>
    <n v="55"/>
    <n v="57"/>
    <n v="52"/>
    <n v="53"/>
    <n v="55"/>
    <n v="57"/>
    <n v="53"/>
    <n v="60.176700055569377"/>
    <n v="61.982001057236459"/>
    <n v="63.841461088953558"/>
    <n v="60.176700055569377"/>
    <n v="1.9230769230769162E-2"/>
    <n v="1"/>
    <s v="-"/>
    <x v="0"/>
    <s v="CO1NR"/>
    <s v="MANRD"/>
    <s v="College of Natural Resources"/>
    <s v="Lee Borrowman"/>
    <m/>
    <m/>
    <m/>
    <x v="0"/>
    <x v="0"/>
    <m/>
    <x v="0"/>
    <m/>
    <m/>
    <m/>
    <x v="0"/>
    <m/>
    <m/>
    <m/>
    <m/>
    <x v="0"/>
    <x v="0"/>
    <m/>
    <x v="0"/>
    <m/>
    <m/>
    <m/>
    <x v="0"/>
    <m/>
    <m/>
    <x v="0"/>
    <x v="0"/>
    <m/>
    <m/>
    <x v="0"/>
  </r>
  <r>
    <n v="4"/>
    <x v="4"/>
    <x v="0"/>
    <s v="# 036"/>
    <x v="17"/>
    <s v="Ruxin LIU"/>
    <s v="Maria Kies"/>
    <d v="2022-07-01T00:00:00"/>
    <d v="2023-06-30T00:00:00"/>
    <d v="2022-07-01T00:00:00"/>
    <x v="133"/>
    <x v="18"/>
    <m/>
    <m/>
    <m/>
    <n v="250"/>
    <n v="0"/>
    <n v="258"/>
    <n v="271"/>
    <n v="284"/>
    <n v="258"/>
    <n v="258"/>
    <n v="266"/>
    <n v="274"/>
    <n v="258"/>
    <n v="280.92144573286248"/>
    <n v="289.34908910484836"/>
    <n v="298.02956177799382"/>
    <n v="280.92144573286248"/>
    <n v="0"/>
    <n v="0"/>
    <s v="-"/>
    <x v="2"/>
    <s v="CO1NR"/>
    <s v="MANRD"/>
    <s v="College of Natural Resources"/>
    <s v="Lee Borrowman"/>
    <m/>
    <m/>
    <m/>
    <x v="0"/>
    <x v="0"/>
    <m/>
    <x v="0"/>
    <m/>
    <m/>
    <m/>
    <x v="0"/>
    <m/>
    <m/>
    <m/>
    <m/>
    <x v="0"/>
    <x v="0"/>
    <m/>
    <x v="0"/>
    <m/>
    <m/>
    <m/>
    <x v="0"/>
    <m/>
    <m/>
    <x v="0"/>
    <x v="0"/>
    <m/>
    <m/>
    <x v="0"/>
  </r>
  <r>
    <n v="4"/>
    <x v="4"/>
    <x v="0"/>
    <s v="# 036"/>
    <x v="17"/>
    <s v="Ruxin LIU"/>
    <s v="Maria Kies"/>
    <d v="2022-07-01T00:00:00"/>
    <d v="2023-06-30T00:00:00"/>
    <d v="2022-07-01T00:00:00"/>
    <x v="134"/>
    <x v="18"/>
    <m/>
    <m/>
    <m/>
    <n v="150"/>
    <n v="0"/>
    <n v="153"/>
    <n v="161"/>
    <n v="169"/>
    <n v="153"/>
    <n v="154"/>
    <n v="159"/>
    <n v="164"/>
    <n v="154"/>
    <n v="157.62036234154556"/>
    <n v="162.34897321179193"/>
    <n v="167.21944240814568"/>
    <n v="157.62036234154556"/>
    <n v="6.5359477124182774E-3"/>
    <n v="1"/>
    <s v="-"/>
    <x v="0"/>
    <s v="CO1NR"/>
    <s v="MANRD"/>
    <s v="College of Natural Resources"/>
    <s v="Lee Borrowman"/>
    <m/>
    <m/>
    <m/>
    <x v="0"/>
    <x v="0"/>
    <m/>
    <x v="0"/>
    <m/>
    <m/>
    <m/>
    <x v="0"/>
    <m/>
    <m/>
    <m/>
    <m/>
    <x v="0"/>
    <x v="0"/>
    <m/>
    <x v="0"/>
    <m/>
    <m/>
    <m/>
    <x v="0"/>
    <m/>
    <m/>
    <x v="0"/>
    <x v="0"/>
    <m/>
    <m/>
    <x v="0"/>
  </r>
  <r>
    <n v="4"/>
    <x v="4"/>
    <x v="0"/>
    <s v="# 036"/>
    <x v="17"/>
    <s v="Ruxin LIU"/>
    <s v="Maria Kies"/>
    <d v="2022-07-01T00:00:00"/>
    <d v="2023-06-30T00:00:00"/>
    <d v="2022-07-01T00:00:00"/>
    <x v="135"/>
    <x v="18"/>
    <m/>
    <m/>
    <m/>
    <n v="43"/>
    <n v="0"/>
    <n v="43"/>
    <n v="45"/>
    <n v="48"/>
    <n v="43"/>
    <n v="45"/>
    <n v="46"/>
    <n v="48"/>
    <n v="45"/>
    <n v="53.77535545871271"/>
    <n v="55.38861612247409"/>
    <n v="57.050274606148314"/>
    <n v="53.77535545871271"/>
    <n v="4.6511627906976827E-2"/>
    <n v="2"/>
    <s v="-"/>
    <x v="0"/>
    <s v="CO1NR"/>
    <s v="MANRD"/>
    <s v="College of Natural Resources"/>
    <s v="Lee Borrowman"/>
    <m/>
    <m/>
    <m/>
    <x v="0"/>
    <x v="0"/>
    <m/>
    <x v="0"/>
    <m/>
    <m/>
    <m/>
    <x v="0"/>
    <m/>
    <m/>
    <m/>
    <m/>
    <x v="0"/>
    <x v="0"/>
    <m/>
    <x v="0"/>
    <m/>
    <m/>
    <m/>
    <x v="0"/>
    <m/>
    <m/>
    <x v="0"/>
    <x v="0"/>
    <m/>
    <m/>
    <x v="0"/>
  </r>
  <r>
    <n v="4"/>
    <x v="4"/>
    <x v="0"/>
    <s v="# 036"/>
    <x v="17"/>
    <s v="Ruxin LIU"/>
    <s v="Maria Kies"/>
    <d v="2022-07-01T00:00:00"/>
    <d v="2023-06-30T00:00:00"/>
    <d v="2022-07-01T00:00:00"/>
    <x v="136"/>
    <x v="19"/>
    <m/>
    <m/>
    <m/>
    <n v="60"/>
    <n v="61"/>
    <n v="65"/>
    <n v="69"/>
    <n v="72"/>
    <n v="65"/>
    <n v="66"/>
    <n v="68"/>
    <n v="70"/>
    <n v="66"/>
    <n v="70.806991853549988"/>
    <n v="72.931201609156489"/>
    <n v="75.119137657431182"/>
    <n v="70.806991853549988"/>
    <n v="1.538461538461533E-2"/>
    <n v="1"/>
    <s v="-"/>
    <x v="0"/>
    <s v="CO1NR"/>
    <s v="MANRD"/>
    <s v="College of Natural Resources"/>
    <s v="Lee Borrowman"/>
    <m/>
    <m/>
    <m/>
    <x v="0"/>
    <x v="0"/>
    <m/>
    <x v="0"/>
    <m/>
    <m/>
    <m/>
    <x v="0"/>
    <m/>
    <m/>
    <m/>
    <m/>
    <x v="0"/>
    <x v="0"/>
    <m/>
    <x v="0"/>
    <m/>
    <m/>
    <m/>
    <x v="0"/>
    <m/>
    <m/>
    <x v="0"/>
    <x v="0"/>
    <m/>
    <m/>
    <x v="0"/>
  </r>
  <r>
    <n v="4"/>
    <x v="4"/>
    <x v="1"/>
    <s v="# 036"/>
    <x v="17"/>
    <s v="Ruxin LIU"/>
    <s v="Nalui Garcia"/>
    <m/>
    <m/>
    <m/>
    <x v="10"/>
    <x v="1"/>
    <m/>
    <m/>
    <m/>
    <m/>
    <m/>
    <m/>
    <m/>
    <m/>
    <m/>
    <m/>
    <m/>
    <m/>
    <n v="0"/>
    <n v="0"/>
    <n v="0"/>
    <n v="0"/>
    <n v="0"/>
    <m/>
    <m/>
    <m/>
    <x v="3"/>
    <m/>
    <m/>
    <m/>
    <m/>
    <m/>
    <m/>
    <m/>
    <x v="10"/>
    <x v="13"/>
    <n v="3"/>
    <x v="0"/>
    <s v="Off-campus IRC"/>
    <n v="32.68"/>
    <n v="27.033999999999999"/>
    <x v="15"/>
    <n v="5.6460000000000008"/>
    <s v="Low"/>
    <n v="2.2019400000000005"/>
    <s v="Yes"/>
    <x v="1"/>
    <x v="2"/>
    <s v="Flat"/>
    <x v="9"/>
    <s v="Balanced"/>
    <s v="Fund 60701 is primarily for forestry research, supported by a highly variable timber income and when needed, subsidized by the division. A small percentage (6% = roughly below $35k year to year) of compensation expenses supports lodging, meals, and research labor support recharge activities and a corresponding percent of non-comp expenses is included as a base for the rate calculation. "/>
    <n v="-2"/>
    <x v="1"/>
    <s v="Ruxin Liu / Nalui Garcia"/>
    <s v="3/22/22 -9:30 am"/>
    <x v="15"/>
    <x v="6"/>
    <m/>
    <m/>
    <x v="0"/>
  </r>
  <r>
    <n v="90"/>
    <x v="6"/>
    <x v="0"/>
    <s v="# 015"/>
    <x v="18"/>
    <s v="David Castellanos"/>
    <s v="Magdalena Mleczko"/>
    <d v="2022-07-01T00:00:00"/>
    <d v="2023-06-30T00:00:00"/>
    <d v="2022-07-01T00:00:00"/>
    <x v="137"/>
    <x v="20"/>
    <n v="0.24194399999999999"/>
    <n v="0.25404100000000002"/>
    <n v="0.26674305000000004"/>
    <n v="0.25404100000000002"/>
    <n v="0.29408421262500006"/>
    <n v="0.29408421262500006"/>
    <n v="0.29408421262500006"/>
    <n v="0.29408421262500006"/>
    <n v="0.29408421262500006"/>
    <n v="0.30878842325625006"/>
    <n v="0.30878842325625006"/>
    <n v="0.30878842325625006"/>
    <n v="0.30878842325625006"/>
    <n v="0.32422784441906255"/>
    <n v="0.34043923664001569"/>
    <n v="0.35746119847201646"/>
    <n v="0.32422784441906255"/>
    <n v="5.0000000000000044E-2"/>
    <n v="1.4704210631249992E-2"/>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38"/>
    <x v="20"/>
    <n v="8.3349000000000006E-2"/>
    <n v="8.7515999999999997E-2"/>
    <n v="9.1891799999999996E-2"/>
    <n v="8.7515999999999997E-2"/>
    <n v="0.10131070950000001"/>
    <n v="0.10131070950000001"/>
    <n v="0.10131070950000001"/>
    <n v="0.10131070950000001"/>
    <n v="0.10131070950000001"/>
    <n v="0.10637624497500002"/>
    <n v="0.10637624497500002"/>
    <n v="0.10637624497500002"/>
    <n v="0.10637624497500002"/>
    <n v="0.11169505722375002"/>
    <n v="0.11727981008493753"/>
    <n v="0.12314380058918441"/>
    <n v="0.11169505722375002"/>
    <n v="5.0000000000000044E-2"/>
    <n v="5.0655354750000076E-3"/>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39"/>
    <x v="20"/>
    <n v="4.5147E-2"/>
    <n v="4.7405000000000003E-2"/>
    <n v="4.9775250000000007E-2"/>
    <n v="4.7405000000000003E-2"/>
    <n v="5.4877213125000018E-2"/>
    <n v="5.4877213125000018E-2"/>
    <n v="5.4877213125000018E-2"/>
    <n v="5.4877213125000018E-2"/>
    <n v="5.4877213125000018E-2"/>
    <n v="5.7621073781250025E-2"/>
    <n v="5.7621073781250025E-2"/>
    <n v="5.7621073781250025E-2"/>
    <n v="5.7621073781250025E-2"/>
    <n v="6.0502127470312528E-2"/>
    <n v="6.3527233843828163E-2"/>
    <n v="6.670359553601958E-2"/>
    <n v="6.0502127470312528E-2"/>
    <n v="5.0000000000000044E-2"/>
    <n v="2.7438606562500065E-3"/>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40"/>
    <x v="20"/>
    <n v="29.99"/>
    <n v="31.4895"/>
    <n v="33.063974999999999"/>
    <n v="31.4895"/>
    <n v="36.453032437499999"/>
    <n v="36.453032437499999"/>
    <n v="36.453032437499999"/>
    <n v="36.453032437499999"/>
    <n v="36.453032437499999"/>
    <n v="38.275684059375003"/>
    <n v="38.275684059375003"/>
    <n v="38.275684059375003"/>
    <n v="38.275684059375003"/>
    <n v="40.189468262343752"/>
    <n v="42.198941675460944"/>
    <n v="44.308888759233994"/>
    <n v="40.189468262343752"/>
    <n v="5.0000000000000044E-2"/>
    <n v="1.8226516218750035"/>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41"/>
    <x v="20"/>
    <m/>
    <m/>
    <m/>
    <n v="14.69"/>
    <n v="15.4245"/>
    <n v="15.4245"/>
    <n v="15.4245"/>
    <n v="15.4245"/>
    <n v="15.4245"/>
    <n v="16.195724999999999"/>
    <n v="16.195724999999999"/>
    <n v="16.195724999999999"/>
    <n v="16.195724999999999"/>
    <n v="17.005511250000001"/>
    <n v="17.855786812500003"/>
    <n v="18.748576153125004"/>
    <n v="17.005511250000001"/>
    <n v="5.0000000000000044E-2"/>
    <n v="0.77122499999999938"/>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42"/>
    <x v="20"/>
    <m/>
    <m/>
    <m/>
    <n v="1.1599999999999999"/>
    <n v="1.218"/>
    <n v="1.218"/>
    <n v="1.218"/>
    <n v="1.218"/>
    <n v="1.218"/>
    <n v="1.2788999999999999"/>
    <n v="1.2788999999999999"/>
    <n v="1.2788999999999999"/>
    <n v="1.2788999999999999"/>
    <n v="1.3428450000000001"/>
    <n v="1.4099872500000001"/>
    <n v="1.4804866125000002"/>
    <n v="1.3428450000000001"/>
    <n v="5.0000000000000044E-2"/>
    <n v="6.0899999999999954E-2"/>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43"/>
    <x v="20"/>
    <m/>
    <m/>
    <m/>
    <n v="1.54"/>
    <n v="1.6170000000000002"/>
    <n v="1.6170000000000002"/>
    <n v="1.6170000000000002"/>
    <n v="1.6170000000000002"/>
    <n v="1.6170000000000002"/>
    <n v="1.6978500000000003"/>
    <n v="1.6978500000000003"/>
    <n v="1.6978500000000003"/>
    <n v="1.6978500000000003"/>
    <n v="1.7827425000000003"/>
    <n v="1.8718796250000005"/>
    <n v="1.9654736062500007"/>
    <n v="1.7827425000000003"/>
    <n v="5.0000000000000044E-2"/>
    <n v="8.0850000000000088E-2"/>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44"/>
    <x v="20"/>
    <n v="11.27633"/>
    <n v="11.84015"/>
    <n v="12.432157500000001"/>
    <n v="11.84015"/>
    <n v="13.706453643750002"/>
    <n v="13.706453643750002"/>
    <n v="13.706453643750002"/>
    <n v="13.706453643750002"/>
    <n v="13.706453643750002"/>
    <n v="14.391776325937503"/>
    <n v="14.391776325937503"/>
    <n v="14.391776325937503"/>
    <n v="14.391776325937503"/>
    <n v="15.111365142234378"/>
    <n v="15.866933399346097"/>
    <n v="16.660280069313401"/>
    <n v="15.111365142234378"/>
    <n v="5.0000000000000044E-2"/>
    <n v="0.68532268218750048"/>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45"/>
    <x v="20"/>
    <n v="2.6235789999999999"/>
    <n v="2.7547579999999998"/>
    <n v="2.8924959000000001"/>
    <n v="2.7547579999999998"/>
    <n v="3.1889767297500002"/>
    <n v="3.1889767297500002"/>
    <n v="3.1889767297500002"/>
    <n v="3.1889767297500002"/>
    <n v="3.1889767297500002"/>
    <n v="3.3484255662375002"/>
    <n v="3.3484255662375002"/>
    <n v="3.3484255662375002"/>
    <n v="3.3484255662375002"/>
    <n v="3.5158468445493756"/>
    <n v="3.6916391867768446"/>
    <n v="3.8762211461156868"/>
    <n v="3.5158468445493756"/>
    <n v="5.0000000000000044E-2"/>
    <n v="0.15944883648749997"/>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46"/>
    <x v="20"/>
    <n v="7.1797789999999999"/>
    <n v="7.5387680000000001"/>
    <n v="7.9157064000000004"/>
    <n v="7.5387680000000001"/>
    <n v="8.7270663060000011"/>
    <n v="8.7270663060000011"/>
    <n v="8.7270663060000011"/>
    <n v="8.7270663060000011"/>
    <n v="8.7270663060000011"/>
    <n v="9.163419621300001"/>
    <n v="9.163419621300001"/>
    <n v="9.163419621300001"/>
    <n v="9.163419621300001"/>
    <n v="9.6215906023650017"/>
    <n v="10.102670132483253"/>
    <n v="10.607803639107416"/>
    <n v="9.6215906023650017"/>
    <n v="5.0000000000000044E-2"/>
    <n v="0.43635331529999988"/>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47"/>
    <x v="20"/>
    <n v="9.4771680000000007"/>
    <n v="9.9510260000000006"/>
    <n v="10.4485773"/>
    <n v="9.9510260000000006"/>
    <n v="11.519556473250001"/>
    <n v="11.519556473250001"/>
    <n v="11.519556473250001"/>
    <n v="11.519556473250001"/>
    <n v="11.519556473250001"/>
    <n v="12.095534296912501"/>
    <n v="12.095534296912501"/>
    <n v="12.095534296912501"/>
    <n v="12.095534296912501"/>
    <n v="12.700311011758126"/>
    <n v="13.335326562346033"/>
    <n v="14.002092890463336"/>
    <n v="12.700311011758126"/>
    <n v="5.0000000000000044E-2"/>
    <n v="0.57597782366249994"/>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48"/>
    <x v="20"/>
    <n v="1.4428259999999999"/>
    <n v="1.514967"/>
    <n v="1.59071535"/>
    <n v="1.514967"/>
    <n v="1.7537636733750002"/>
    <n v="1.7537636733750002"/>
    <n v="1.7537636733750002"/>
    <n v="1.7537636733750002"/>
    <n v="1.7537636733750002"/>
    <n v="1.8414518570437504"/>
    <n v="1.8414518570437504"/>
    <n v="1.8414518570437504"/>
    <n v="1.8414518570437504"/>
    <n v="1.9335244498959379"/>
    <n v="2.0302006723907349"/>
    <n v="2.1317107060102716"/>
    <n v="1.9335244498959379"/>
    <n v="5.0000000000000044E-2"/>
    <n v="8.7688183668750197E-2"/>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49"/>
    <x v="20"/>
    <n v="0.27799800000000002"/>
    <n v="0.29189799999999999"/>
    <n v="0.30649290000000001"/>
    <n v="0.29189799999999999"/>
    <n v="0.33790842225000006"/>
    <n v="0.33790842225000006"/>
    <n v="0.33790842225000006"/>
    <n v="0.33790842225000006"/>
    <n v="0.33790842225000006"/>
    <n v="0.35480384336250009"/>
    <n v="0.35480384336250009"/>
    <n v="0.35480384336250009"/>
    <n v="0.35480384336250009"/>
    <n v="0.3725440355306251"/>
    <n v="0.39117123730715636"/>
    <n v="0.41072979917251418"/>
    <n v="0.3725440355306251"/>
    <n v="5.0000000000000044E-2"/>
    <n v="1.6895421112500031E-2"/>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50"/>
    <x v="20"/>
    <n v="3.602058"/>
    <n v="3.7821609999999999"/>
    <n v="3.9712690500000001"/>
    <n v="3.7821609999999999"/>
    <n v="4.3783241276250005"/>
    <n v="4.3783241276250005"/>
    <n v="4.3783241276250005"/>
    <n v="4.3783241276250005"/>
    <n v="4.3783241276250005"/>
    <n v="4.5972403340062504"/>
    <n v="4.5972403340062504"/>
    <n v="4.5972403340062504"/>
    <n v="4.5972403340062504"/>
    <n v="4.8271023507065633"/>
    <n v="5.0684574682418919"/>
    <n v="5.321880341653987"/>
    <n v="4.8271023507065633"/>
    <n v="5.0000000000000044E-2"/>
    <n v="0.21891620638124998"/>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51"/>
    <x v="20"/>
    <n v="1.994764"/>
    <n v="2.0945019999999999"/>
    <n v="2.1992270999999999"/>
    <n v="2.0945019999999999"/>
    <n v="2.4246478777500005"/>
    <n v="2.4246478777500005"/>
    <n v="2.4246478777500005"/>
    <n v="2.4246478777500005"/>
    <n v="2.4246478777500005"/>
    <n v="2.5458802716375004"/>
    <n v="2.5458802716375004"/>
    <n v="2.5458802716375004"/>
    <n v="2.5458802716375004"/>
    <n v="2.6731742852193756"/>
    <n v="2.8068329994803447"/>
    <n v="2.9471746494543622"/>
    <n v="2.6731742852193756"/>
    <n v="5.0000000000000044E-2"/>
    <n v="0.12123239388749996"/>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52"/>
    <x v="20"/>
    <n v="2.7786590000000002"/>
    <n v="2.917592"/>
    <n v="3.0634716000000002"/>
    <n v="2.917592"/>
    <n v="3.3774774390000006"/>
    <n v="3.3774774390000006"/>
    <n v="3.3774774390000006"/>
    <n v="3.3774774390000006"/>
    <n v="3.3774774390000006"/>
    <n v="3.5463513109500009"/>
    <n v="3.5463513109500009"/>
    <n v="3.5463513109500009"/>
    <n v="3.5463513109500009"/>
    <n v="3.7236688764975012"/>
    <n v="3.9098523203223765"/>
    <n v="4.1053449363384953"/>
    <n v="3.7236688764975012"/>
    <n v="5.0000000000000044E-2"/>
    <n v="0.16887387195000025"/>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53"/>
    <x v="20"/>
    <n v="1.550138"/>
    <n v="1.627645"/>
    <n v="1.7090272500000001"/>
    <n v="1.627645"/>
    <n v="1.8842025431250005"/>
    <n v="1.8842025431250005"/>
    <n v="1.8842025431250005"/>
    <n v="1.8842025431250005"/>
    <n v="1.8842025431250005"/>
    <n v="1.9784126702812506"/>
    <n v="1.9784126702812506"/>
    <n v="1.9784126702812506"/>
    <n v="1.9784126702812506"/>
    <n v="2.0773333037953132"/>
    <n v="2.1811999689850792"/>
    <n v="2.2902599674343334"/>
    <n v="2.0773333037953132"/>
    <n v="5.0000000000000044E-2"/>
    <n v="9.4210127156250101E-2"/>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54"/>
    <x v="20"/>
    <n v="0.97074700000000003"/>
    <n v="1.0192840000000001"/>
    <n v="1.0702482000000002"/>
    <n v="1.0192840000000001"/>
    <n v="1.1799486405000001"/>
    <n v="1.1799486405000001"/>
    <n v="1.1799486405000001"/>
    <n v="1.1799486405000001"/>
    <n v="1.1799486405000001"/>
    <n v="1.2389460725250001"/>
    <n v="1.2389460725250001"/>
    <n v="1.2389460725250001"/>
    <n v="1.2389460725250001"/>
    <n v="1.3008933761512502"/>
    <n v="1.3659380449588128"/>
    <n v="1.4342349472067535"/>
    <n v="1.3008933761512502"/>
    <n v="5.0000000000000044E-2"/>
    <n v="5.8997432024999963E-2"/>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55"/>
    <x v="20"/>
    <n v="0.56686099999999995"/>
    <n v="0.59520399999999996"/>
    <n v="0.62496419999999997"/>
    <n v="0.59520399999999996"/>
    <n v="0.68902303050000002"/>
    <n v="0.68902303050000002"/>
    <n v="0.68902303050000002"/>
    <n v="0.68902303050000002"/>
    <n v="0.68902303050000002"/>
    <n v="0.72347418202500002"/>
    <n v="0.72347418202500002"/>
    <n v="0.72347418202500002"/>
    <n v="0.72347418202500002"/>
    <n v="0.75964789112625009"/>
    <n v="0.79763028568256267"/>
    <n v="0.83751179996669078"/>
    <n v="0.75964789112625009"/>
    <n v="5.0000000000000044E-2"/>
    <n v="3.4451151525000001E-2"/>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56"/>
    <x v="20"/>
    <n v="0.94279400000000002"/>
    <n v="0.98993399999999998"/>
    <n v="1.0394307"/>
    <n v="0.98993399999999998"/>
    <n v="1.1459723467500003"/>
    <n v="1.1459723467500003"/>
    <n v="1.1459723467500003"/>
    <n v="1.1459723467500003"/>
    <n v="1.1459723467500003"/>
    <n v="1.2032709640875003"/>
    <n v="1.2032709640875003"/>
    <n v="1.2032709640875003"/>
    <n v="1.2032709640875003"/>
    <n v="1.2634345122918753"/>
    <n v="1.3266062379064691"/>
    <n v="1.3929365498017927"/>
    <n v="1.2634345122918753"/>
    <n v="5.0000000000000044E-2"/>
    <n v="5.729861733750008E-2"/>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57"/>
    <x v="20"/>
    <n v="0.55823199999999995"/>
    <n v="0.58614299999999997"/>
    <n v="0.61545015000000003"/>
    <n v="0.58614299999999997"/>
    <n v="0.67853379037500006"/>
    <n v="0.67853379037500006"/>
    <n v="0.67853379037500006"/>
    <n v="0.67853379037500006"/>
    <n v="0.67853379037500006"/>
    <n v="0.71246047989375005"/>
    <n v="0.71246047989375005"/>
    <n v="0.71246047989375005"/>
    <n v="0.71246047989375005"/>
    <n v="0.74808350388843758"/>
    <n v="0.78548767908285955"/>
    <n v="0.82476206303700261"/>
    <n v="0.74808350388843758"/>
    <n v="5.0000000000000044E-2"/>
    <n v="3.3926689518749997E-2"/>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58"/>
    <x v="20"/>
    <n v="2.3103750000000001"/>
    <n v="2.425894"/>
    <n v="2.5471887"/>
    <n v="2.425894"/>
    <n v="2.8082755417500005"/>
    <n v="2.8082755417500005"/>
    <n v="2.8082755417500005"/>
    <n v="2.8082755417500005"/>
    <n v="2.8082755417500005"/>
    <n v="2.9486893188375007"/>
    <n v="2.9486893188375007"/>
    <n v="2.9486893188375007"/>
    <n v="2.9486893188375007"/>
    <n v="3.0961237847793761"/>
    <n v="3.2509299740183453"/>
    <n v="3.4134764727192626"/>
    <n v="3.0961237847793761"/>
    <n v="5.0000000000000044E-2"/>
    <n v="0.14041377708750025"/>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59"/>
    <x v="20"/>
    <n v="4.6212390000000001"/>
    <n v="4.8523009999999998"/>
    <n v="5.0949160500000001"/>
    <n v="4.8523009999999998"/>
    <n v="5.6171449451250011"/>
    <n v="5.6171449451250011"/>
    <n v="5.6171449451250011"/>
    <n v="5.6171449451250011"/>
    <n v="5.6171449451250011"/>
    <n v="5.8980021923812513"/>
    <n v="5.8980021923812513"/>
    <n v="5.8980021923812513"/>
    <n v="5.8980021923812513"/>
    <n v="6.1929023020003138"/>
    <n v="6.5025474171003301"/>
    <n v="6.8276747879553472"/>
    <n v="6.1929023020003138"/>
    <n v="5.0000000000000044E-2"/>
    <n v="0.28085724725625028"/>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60"/>
    <x v="20"/>
    <n v="0.54184399999999999"/>
    <n v="0.56893700000000003"/>
    <n v="0.59738385000000005"/>
    <n v="0.56893700000000003"/>
    <n v="0.65861569462500003"/>
    <n v="0.65861569462500003"/>
    <n v="0.65861569462500003"/>
    <n v="0.65861569462500003"/>
    <n v="0.65861569462500003"/>
    <n v="0.69154647935625002"/>
    <n v="0.69154647935625002"/>
    <n v="0.69154647935625002"/>
    <n v="0.69154647935625002"/>
    <n v="0.72612380332406257"/>
    <n v="0.76242999349026574"/>
    <n v="0.80055149316477903"/>
    <n v="0.72612380332406257"/>
    <n v="5.0000000000000044E-2"/>
    <n v="3.2930784731249996E-2"/>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61"/>
    <x v="20"/>
    <n v="1.0736619999999999"/>
    <n v="1.127345"/>
    <n v="1.1837122500000001"/>
    <n v="1.127345"/>
    <n v="1.3050427556250004"/>
    <n v="1.3050427556250004"/>
    <n v="1.3050427556250004"/>
    <n v="1.3050427556250004"/>
    <n v="1.3050427556250004"/>
    <n v="1.3702948934062504"/>
    <n v="1.3702948934062504"/>
    <n v="1.3702948934062504"/>
    <n v="1.3702948934062504"/>
    <n v="1.4388096380765629"/>
    <n v="1.5107501199803912"/>
    <n v="1.5862876259794108"/>
    <n v="1.4388096380765629"/>
    <n v="5.0000000000000044E-2"/>
    <n v="6.5252137781250052E-2"/>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62"/>
    <x v="20"/>
    <m/>
    <m/>
    <m/>
    <m/>
    <m/>
    <m/>
    <m/>
    <m/>
    <m/>
    <n v="2.42"/>
    <n v="2.42"/>
    <n v="2.42"/>
    <n v="2.42"/>
    <n v="2.5409999999999999"/>
    <n v="2.66805"/>
    <n v="2.8014525000000003"/>
    <n v="2.5409999999999999"/>
    <s v="-"/>
    <n v="2.42"/>
    <s v="New"/>
    <x v="4"/>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63"/>
    <x v="20"/>
    <n v="2.6816849999999999"/>
    <n v="2.815769"/>
    <n v="2.95655745"/>
    <n v="2.815769"/>
    <n v="3.2596045886250002"/>
    <n v="3.2596045886250002"/>
    <n v="3.2596045886250002"/>
    <n v="3.2596045886250002"/>
    <n v="3.2596045886250002"/>
    <n v="3.4225848180562504"/>
    <n v="3.4225848180562504"/>
    <n v="3.4225848180562504"/>
    <n v="3.4225848180562504"/>
    <n v="3.5937140589590628"/>
    <n v="3.7733997619070161"/>
    <n v="3.9620697500023669"/>
    <n v="3.5937140589590628"/>
    <n v="5.0000000000000044E-2"/>
    <n v="0.16298022943125012"/>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64"/>
    <x v="20"/>
    <n v="1.0215939999999999"/>
    <n v="1.0726739999999999"/>
    <n v="1.1263076999999999"/>
    <n v="1.0726739999999999"/>
    <n v="1.2417542392500001"/>
    <n v="1.2417542392500001"/>
    <n v="1.2417542392500001"/>
    <n v="1.2417542392500001"/>
    <n v="1.2417542392500001"/>
    <n v="1.3038419512125001"/>
    <n v="1.3038419512125001"/>
    <n v="1.3038419512125001"/>
    <n v="1.3038419512125001"/>
    <n v="1.3690340487731252"/>
    <n v="1.4374857512117816"/>
    <n v="1.5093600387723707"/>
    <n v="1.3690340487731252"/>
    <n v="5.0000000000000044E-2"/>
    <n v="6.208771196250007E-2"/>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65"/>
    <x v="20"/>
    <n v="1.2711079999999999"/>
    <n v="1.3346640000000001"/>
    <n v="1.4013972000000001"/>
    <n v="1.3346640000000001"/>
    <n v="1.5450404130000002"/>
    <n v="1.5450404130000002"/>
    <n v="1.5450404130000002"/>
    <n v="1.5450404130000002"/>
    <n v="1.5450404130000002"/>
    <n v="1.6222924336500002"/>
    <n v="1.6222924336500002"/>
    <n v="1.6222924336500002"/>
    <n v="1.6222924336500002"/>
    <n v="1.7034070553325003"/>
    <n v="1.7885774080991252"/>
    <n v="1.8780062785040816"/>
    <n v="1.7034070553325003"/>
    <n v="5.0000000000000044E-2"/>
    <n v="7.7252020650000031E-2"/>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66"/>
    <x v="20"/>
    <n v="6.7026490000000001"/>
    <n v="7.0377809999999998"/>
    <n v="7.3896700500000003"/>
    <n v="7.0377809999999998"/>
    <n v="8.1471112301250006"/>
    <n v="8.1471112301250006"/>
    <n v="8.1471112301250006"/>
    <n v="8.1471112301250006"/>
    <n v="8.1471112301250006"/>
    <n v="8.5544667916312509"/>
    <n v="8.5544667916312509"/>
    <n v="8.5544667916312509"/>
    <n v="8.5544667916312509"/>
    <n v="8.9821901312128141"/>
    <n v="9.4312996377734546"/>
    <n v="9.9028646196621271"/>
    <n v="8.9821901312128141"/>
    <n v="5.0000000000000044E-2"/>
    <n v="0.4073555615062503"/>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67"/>
    <x v="20"/>
    <n v="2.2347220000000001"/>
    <n v="2.3464580000000002"/>
    <n v="2.4637809000000002"/>
    <n v="2.3464580000000002"/>
    <n v="2.7163184422500004"/>
    <n v="2.7163184422500004"/>
    <n v="2.7163184422500004"/>
    <n v="2.7163184422500004"/>
    <n v="2.7163184422500004"/>
    <n v="2.8521343643625006"/>
    <n v="2.8521343643625006"/>
    <n v="2.8521343643625006"/>
    <n v="2.8521343643625006"/>
    <n v="2.9947410825806258"/>
    <n v="3.1444781367096573"/>
    <n v="3.3017020435451401"/>
    <n v="2.9947410825806258"/>
    <n v="5.0000000000000044E-2"/>
    <n v="0.13581592211250015"/>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68"/>
    <x v="20"/>
    <n v="0.89368700000000001"/>
    <n v="0.93837099999999996"/>
    <n v="0.98528954999999996"/>
    <n v="0.93837099999999996"/>
    <n v="1.0862817288750002"/>
    <n v="1.0862817288750002"/>
    <n v="1.0862817288750002"/>
    <n v="1.0862817288750002"/>
    <n v="1.0862817288750002"/>
    <n v="1.1405958153187503"/>
    <n v="1.1405958153187503"/>
    <n v="1.1405958153187503"/>
    <n v="1.1405958153187503"/>
    <n v="1.1976256060846879"/>
    <n v="1.2575068863889223"/>
    <n v="1.3203822307083684"/>
    <n v="1.1976256060846879"/>
    <n v="5.0000000000000044E-2"/>
    <n v="5.4314086443750131E-2"/>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69"/>
    <x v="20"/>
    <n v="0.22342200000000001"/>
    <n v="0.234593"/>
    <n v="0.24632265"/>
    <n v="0.234593"/>
    <n v="0.27157072162500001"/>
    <n v="0.27157072162500001"/>
    <n v="0.27157072162500001"/>
    <n v="0.27157072162500001"/>
    <n v="0.27157072162500001"/>
    <n v="0.28000000000000003"/>
    <n v="0.28000000000000003"/>
    <n v="0.28000000000000003"/>
    <n v="0.28000000000000003"/>
    <n v="0.29400000000000004"/>
    <n v="0.30870000000000003"/>
    <n v="0.32413500000000006"/>
    <n v="0.29400000000000004"/>
    <n v="3.1038980655063497E-2"/>
    <n v="8.4292783750000155E-3"/>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70"/>
    <x v="20"/>
    <n v="0.78120000000000001"/>
    <n v="0.82025999999999999"/>
    <n v="0.86127300000000007"/>
    <n v="0.82025999999999999"/>
    <n v="0.94955348250000016"/>
    <n v="0.94955348250000016"/>
    <n v="0.94955348250000016"/>
    <n v="0.94955348250000016"/>
    <n v="0.94955348250000016"/>
    <n v="0.99703115662500019"/>
    <n v="0.99703115662500019"/>
    <n v="0.99703115662500019"/>
    <n v="0.99703115662500019"/>
    <n v="1.0468827144562503"/>
    <n v="1.0992268501790627"/>
    <n v="1.154188192688016"/>
    <n v="1.0468827144562503"/>
    <n v="5.0000000000000044E-2"/>
    <n v="4.7477674125000036E-2"/>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71"/>
    <x v="20"/>
    <n v="0.59543599999999997"/>
    <n v="0.62520799999999999"/>
    <n v="0.65646840000000006"/>
    <n v="0.62520799999999999"/>
    <n v="0.7237564110000001"/>
    <n v="0.7237564110000001"/>
    <n v="0.7237564110000001"/>
    <n v="0.7237564110000001"/>
    <n v="0.7237564110000001"/>
    <n v="0.75994423155000013"/>
    <n v="0.75994423155000013"/>
    <n v="0.75994423155000013"/>
    <n v="0.75994423155000013"/>
    <n v="0.79794144312750015"/>
    <n v="0.83783851528387521"/>
    <n v="0.87973044104806897"/>
    <n v="0.79794144312750015"/>
    <n v="5.0000000000000044E-2"/>
    <n v="3.6187820550000027E-2"/>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72"/>
    <x v="20"/>
    <m/>
    <m/>
    <m/>
    <m/>
    <m/>
    <m/>
    <m/>
    <m/>
    <n v="0.98"/>
    <n v="1.0289999999999999"/>
    <n v="1.0289999999999999"/>
    <n v="1.0289999999999999"/>
    <n v="1.0289999999999999"/>
    <n v="1.0804499999999999"/>
    <n v="1.1344725"/>
    <n v="1.1911961250000001"/>
    <n v="1.0804499999999999"/>
    <n v="4.9999999999999822E-2"/>
    <n v="4.8999999999999932E-2"/>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73"/>
    <x v="20"/>
    <n v="1.3462609999999999"/>
    <n v="1.4135740000000001"/>
    <n v="1.4842527000000001"/>
    <n v="1.4135740000000001"/>
    <n v="1.6363886017500002"/>
    <n v="1.6363886017500002"/>
    <n v="1.6363886017500002"/>
    <n v="1.6363886017500002"/>
    <n v="1.6363886017500002"/>
    <n v="1.7182080318375004"/>
    <n v="1.7182080318375004"/>
    <n v="1.7182080318375004"/>
    <n v="1.7182080318375004"/>
    <n v="1.8041184334293754"/>
    <n v="1.8943243551008442"/>
    <n v="1.9890405728558864"/>
    <n v="1.8041184334293754"/>
    <n v="5.0000000000000044E-2"/>
    <n v="8.1819430087500145E-2"/>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74"/>
    <x v="20"/>
    <n v="2.6922000000000001"/>
    <n v="2.82681"/>
    <n v="2.9681505000000001"/>
    <n v="2.82681"/>
    <n v="3.2723859262500006"/>
    <n v="3.2723859262500006"/>
    <n v="3.2723859262500006"/>
    <n v="3.2723859262500006"/>
    <n v="3.2723859262500006"/>
    <n v="3.4360052225625006"/>
    <n v="3.4360052225625006"/>
    <n v="3.4360052225625006"/>
    <n v="3.4360052225625006"/>
    <n v="3.6078054836906257"/>
    <n v="3.7881957578751573"/>
    <n v="3.9776055457689155"/>
    <n v="3.6078054836906257"/>
    <n v="5.0000000000000044E-2"/>
    <n v="0.16361929631250005"/>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75"/>
    <x v="20"/>
    <n v="2.6922000000000001"/>
    <s v="N/A"/>
    <s v="N/A"/>
    <n v="2.82681"/>
    <n v="1.10565"/>
    <n v="1.10565"/>
    <n v="1.10565"/>
    <n v="1.10565"/>
    <n v="1.10565"/>
    <n v="1.1609325000000001"/>
    <n v="1.1609325000000001"/>
    <n v="1.1609325000000001"/>
    <n v="1.1609325000000001"/>
    <n v="1.2189791250000002"/>
    <n v="1.2799280812500002"/>
    <n v="1.3439244853125003"/>
    <n v="1.2189791250000002"/>
    <n v="5.0000000000000044E-2"/>
    <n v="5.5282500000000123E-2"/>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76"/>
    <x v="20"/>
    <m/>
    <m/>
    <m/>
    <n v="1.1140000000000001"/>
    <n v="1.1697000000000002"/>
    <n v="1.1697000000000002"/>
    <n v="1.1697000000000002"/>
    <n v="1.1697000000000002"/>
    <n v="1.1697000000000002"/>
    <n v="1.2281850000000003"/>
    <n v="1.2281850000000003"/>
    <n v="1.2281850000000003"/>
    <n v="1.2281850000000003"/>
    <n v="1.2895942500000004"/>
    <n v="1.3540739625000004"/>
    <n v="1.4217776606250005"/>
    <n v="1.2895942500000004"/>
    <n v="5.0000000000000044E-2"/>
    <n v="5.848500000000012E-2"/>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77"/>
    <x v="20"/>
    <m/>
    <m/>
    <m/>
    <m/>
    <m/>
    <m/>
    <m/>
    <m/>
    <n v="0.95"/>
    <n v="0.99749999999999994"/>
    <n v="0.99749999999999994"/>
    <n v="0.99749999999999994"/>
    <n v="0.99749999999999994"/>
    <n v="1.0473749999999999"/>
    <n v="1.09974375"/>
    <n v="1.1547309375000001"/>
    <n v="1.0473749999999999"/>
    <n v="5.0000000000000044E-2"/>
    <n v="4.7499999999999987E-2"/>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78"/>
    <x v="20"/>
    <m/>
    <m/>
    <m/>
    <m/>
    <m/>
    <m/>
    <m/>
    <m/>
    <n v="0.95"/>
    <n v="0.99749999999999994"/>
    <n v="0.99749999999999994"/>
    <n v="0.99749999999999994"/>
    <n v="0.99749999999999994"/>
    <n v="1.0473749999999999"/>
    <n v="1.09974375"/>
    <n v="1.1547309375000001"/>
    <n v="1.0473749999999999"/>
    <n v="5.0000000000000044E-2"/>
    <n v="4.7499999999999987E-2"/>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79"/>
    <x v="20"/>
    <m/>
    <m/>
    <m/>
    <m/>
    <n v="26.513550000000002"/>
    <n v="26.513550000000002"/>
    <n v="26.513550000000002"/>
    <n v="26.513550000000002"/>
    <n v="26.513550000000002"/>
    <n v="27.839227500000003"/>
    <n v="27.839227500000003"/>
    <n v="27.839227500000003"/>
    <n v="27.839227500000003"/>
    <n v="29.231188875000004"/>
    <n v="30.692748318750006"/>
    <n v="32.227385734687509"/>
    <n v="29.231188875000004"/>
    <n v="5.0000000000000044E-2"/>
    <n v="1.3256775000000012"/>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80"/>
    <x v="20"/>
    <n v="0.93105700000000002"/>
    <n v="0.97760999999999998"/>
    <n v="1.0264905"/>
    <n v="0.97760999999999998"/>
    <n v="1.13170577625"/>
    <n v="1.13170577625"/>
    <n v="1.13170577625"/>
    <n v="1.13170577625"/>
    <n v="1.13170577625"/>
    <n v="1.1882910650625"/>
    <n v="1.1882910650625"/>
    <n v="1.1882910650625"/>
    <n v="1.1882910650625"/>
    <n v="1.247705618315625"/>
    <n v="1.3100908992314062"/>
    <n v="1.3755954441929765"/>
    <n v="1.247705618315625"/>
    <n v="5.0000000000000044E-2"/>
    <n v="5.6585288812500023E-2"/>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81"/>
    <x v="20"/>
    <n v="2.9598460000000002"/>
    <n v="3.1078380000000001"/>
    <n v="3.2632299000000002"/>
    <n v="3.1078380000000001"/>
    <n v="3.5977109647500005"/>
    <n v="3.5977109647500005"/>
    <n v="3.5977109647500005"/>
    <n v="3.5977109647500005"/>
    <n v="3.5977109647500005"/>
    <n v="3.7775965129875009"/>
    <n v="3.7775965129875009"/>
    <n v="3.7775965129875009"/>
    <n v="3.7775965129875009"/>
    <n v="3.966476338636876"/>
    <n v="4.1648001555687202"/>
    <n v="4.3730401633471567"/>
    <n v="3.966476338636876"/>
    <n v="5.0000000000000044E-2"/>
    <n v="0.17988554823750036"/>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82"/>
    <x v="20"/>
    <n v="0.94230700000000001"/>
    <n v="0.98942200000000002"/>
    <n v="1.0388931000000001"/>
    <n v="0.98942200000000002"/>
    <n v="1.1453796427500003"/>
    <n v="1.1453796427500003"/>
    <n v="1.1453796427500003"/>
    <n v="1.1453796427500003"/>
    <n v="1.1453796427500003"/>
    <n v="1.2026486248875004"/>
    <n v="1.2026486248875004"/>
    <n v="1.2026486248875004"/>
    <n v="1.2026486248875004"/>
    <n v="1.2627810561318755"/>
    <n v="1.3259201089384693"/>
    <n v="1.3922161143853928"/>
    <n v="1.2627810561318755"/>
    <n v="5.0000000000000044E-2"/>
    <n v="5.7268982137500091E-2"/>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83"/>
    <x v="20"/>
    <n v="0.22342200000000001"/>
    <n v="0.234593"/>
    <n v="0.24632265"/>
    <n v="0.234593"/>
    <n v="0.27157072162500001"/>
    <n v="0.27157072162500001"/>
    <n v="0.27157072162500001"/>
    <n v="0.27157072162500001"/>
    <n v="0.27157072162500001"/>
    <n v="0.28000000000000003"/>
    <n v="0.28000000000000003"/>
    <n v="0.28000000000000003"/>
    <n v="0.28000000000000003"/>
    <n v="0.29400000000000004"/>
    <n v="0.30870000000000003"/>
    <n v="0.32413500000000006"/>
    <n v="0.29400000000000004"/>
    <n v="3.1038980655063497E-2"/>
    <n v="8.4292783750000155E-3"/>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84"/>
    <x v="20"/>
    <n v="19.446729999999999"/>
    <n v="20.419060000000002"/>
    <n v="21.440013000000004"/>
    <n v="20.419060000000002"/>
    <n v="23.637614332500004"/>
    <n v="23.637614332500004"/>
    <n v="23.637614332500004"/>
    <n v="23.637614332500004"/>
    <n v="23.637614332500004"/>
    <n v="24.819495049125006"/>
    <n v="24.819495049125006"/>
    <n v="24.819495049125006"/>
    <n v="24.819495049125006"/>
    <n v="26.060469801581256"/>
    <n v="27.363493291660319"/>
    <n v="28.731667956243335"/>
    <n v="26.060469801581256"/>
    <n v="5.0000000000000044E-2"/>
    <n v="1.1818807166250025"/>
    <s v="-"/>
    <x v="0"/>
    <s v="VCRAU"/>
    <s v="JROLA"/>
    <s v="Research Administrative Units"/>
    <s v="David Castellanos"/>
    <m/>
    <m/>
    <m/>
    <x v="0"/>
    <x v="0"/>
    <m/>
    <x v="0"/>
    <m/>
    <m/>
    <m/>
    <x v="0"/>
    <m/>
    <m/>
    <m/>
    <m/>
    <x v="0"/>
    <x v="0"/>
    <m/>
    <x v="0"/>
    <m/>
    <m/>
    <m/>
    <x v="0"/>
    <m/>
    <m/>
    <x v="0"/>
    <x v="0"/>
    <m/>
    <m/>
    <x v="0"/>
  </r>
  <r>
    <n v="90"/>
    <x v="6"/>
    <x v="0"/>
    <s v="# 015"/>
    <x v="18"/>
    <s v="David Castellanos"/>
    <s v="Magdalena Mleczko"/>
    <d v="2022-07-01T00:00:00"/>
    <d v="2023-06-30T00:00:00"/>
    <d v="2022-07-01T00:00:00"/>
    <x v="185"/>
    <x v="20"/>
    <n v="1.385454"/>
    <n v="1.4547270000000001"/>
    <n v="1.5274633500000001"/>
    <n v="1.4547270000000001"/>
    <n v="1.6840283433750003"/>
    <n v="1.6840283433750003"/>
    <n v="1.6840283433750003"/>
    <n v="1.6840283433750003"/>
    <n v="1.6840283433750003"/>
    <n v="1.7682297605437505"/>
    <n v="1.7682297605437505"/>
    <n v="1.7682297605437505"/>
    <n v="1.7682297605437505"/>
    <n v="1.856641248570938"/>
    <n v="1.9494733109994851"/>
    <n v="2.0469469765494592"/>
    <n v="1.856641248570938"/>
    <n v="5.0000000000000044E-2"/>
    <n v="8.4201417168750181E-2"/>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186"/>
    <x v="0"/>
    <m/>
    <m/>
    <m/>
    <n v="27.500000000000004"/>
    <n v="28.875000000000004"/>
    <n v="28.875000000000004"/>
    <n v="28.875000000000004"/>
    <n v="28.875000000000004"/>
    <n v="28.875000000000004"/>
    <n v="30.318750000000005"/>
    <n v="30.318750000000005"/>
    <n v="30.318750000000005"/>
    <n v="30.318750000000005"/>
    <n v="31.834687500000008"/>
    <n v="33.42642187500001"/>
    <n v="35.097742968750012"/>
    <n v="31.834687500000008"/>
    <n v="5.0000000000000044E-2"/>
    <n v="1.4437500000000014"/>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187"/>
    <x v="0"/>
    <m/>
    <m/>
    <m/>
    <n v="16.5"/>
    <n v="17.324999999999999"/>
    <n v="17.324999999999999"/>
    <n v="17.324999999999999"/>
    <n v="17.324999999999999"/>
    <n v="17.324999999999999"/>
    <n v="18.19125"/>
    <n v="18.19125"/>
    <n v="18.19125"/>
    <n v="18.19125"/>
    <n v="19.1008125"/>
    <n v="20.055853125000002"/>
    <n v="21.058645781250004"/>
    <n v="19.1008125"/>
    <n v="5.0000000000000044E-2"/>
    <n v="0.86625000000000085"/>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188"/>
    <x v="0"/>
    <m/>
    <m/>
    <m/>
    <n v="16.5"/>
    <n v="17.324999999999999"/>
    <n v="17.324999999999999"/>
    <n v="17.324999999999999"/>
    <n v="17.324999999999999"/>
    <n v="17.324999999999999"/>
    <n v="18.19125"/>
    <n v="18.19125"/>
    <n v="18.19125"/>
    <n v="18.19125"/>
    <n v="19.1008125"/>
    <n v="20.055853125000002"/>
    <n v="21.058645781250004"/>
    <n v="19.1008125"/>
    <n v="5.0000000000000044E-2"/>
    <n v="0.86625000000000085"/>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189"/>
    <x v="0"/>
    <m/>
    <m/>
    <m/>
    <n v="5.5"/>
    <n v="5.7750000000000004"/>
    <n v="5.7750000000000004"/>
    <n v="5.7750000000000004"/>
    <n v="5.7750000000000004"/>
    <n v="5.7750000000000004"/>
    <n v="6.0637500000000006"/>
    <n v="6.0637500000000006"/>
    <n v="6.0637500000000006"/>
    <n v="6.0637500000000006"/>
    <n v="6.3669375000000006"/>
    <n v="6.6852843750000011"/>
    <n v="7.0195485937500015"/>
    <n v="6.3669375000000006"/>
    <n v="5.0000000000000044E-2"/>
    <n v="0.28875000000000028"/>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190"/>
    <x v="10"/>
    <m/>
    <m/>
    <m/>
    <n v="65"/>
    <n v="68.25"/>
    <n v="68.25"/>
    <n v="68.25"/>
    <n v="68.25"/>
    <n v="68.25"/>
    <n v="71.662500000000009"/>
    <n v="71.662500000000009"/>
    <n v="71.662500000000009"/>
    <n v="71.662500000000009"/>
    <n v="75.245625000000018"/>
    <n v="79.007906250000019"/>
    <n v="82.958301562500026"/>
    <n v="75.245625000000018"/>
    <n v="5.0000000000000044E-2"/>
    <n v="3.4125000000000085"/>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191"/>
    <x v="10"/>
    <m/>
    <m/>
    <m/>
    <n v="12.100000000000001"/>
    <n v="12.705000000000002"/>
    <n v="12.705000000000002"/>
    <n v="12.705000000000002"/>
    <n v="12.705000000000002"/>
    <n v="12.705000000000002"/>
    <n v="13.340250000000003"/>
    <n v="13.340250000000003"/>
    <n v="13.340250000000003"/>
    <n v="13.340250000000003"/>
    <n v="14.007262500000003"/>
    <n v="14.707625625000004"/>
    <n v="15.443006906250005"/>
    <n v="14.007262500000003"/>
    <n v="5.0000000000000044E-2"/>
    <n v="0.63525000000000098"/>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192"/>
    <x v="10"/>
    <m/>
    <m/>
    <m/>
    <n v="16.5"/>
    <n v="17.324999999999999"/>
    <n v="17.324999999999999"/>
    <n v="17.324999999999999"/>
    <n v="17.324999999999999"/>
    <n v="17.324999999999999"/>
    <n v="18.19125"/>
    <n v="18.19125"/>
    <n v="18.19125"/>
    <n v="18.19125"/>
    <n v="19.1008125"/>
    <n v="20.055853125000002"/>
    <n v="21.058645781250004"/>
    <n v="19.1008125"/>
    <n v="5.0000000000000044E-2"/>
    <n v="0.86625000000000085"/>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193"/>
    <x v="10"/>
    <m/>
    <m/>
    <m/>
    <n v="16.5"/>
    <n v="17.324999999999999"/>
    <n v="17.324999999999999"/>
    <n v="17.324999999999999"/>
    <n v="17.324999999999999"/>
    <n v="17.324999999999999"/>
    <n v="18.19125"/>
    <n v="18.19125"/>
    <n v="18.19125"/>
    <n v="18.19125"/>
    <n v="19.1008125"/>
    <n v="20.055853125000002"/>
    <n v="21.058645781250004"/>
    <n v="19.1008125"/>
    <n v="5.0000000000000044E-2"/>
    <n v="0.86625000000000085"/>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194"/>
    <x v="10"/>
    <m/>
    <m/>
    <m/>
    <n v="11"/>
    <n v="11.55"/>
    <n v="11.55"/>
    <n v="11.55"/>
    <n v="11.55"/>
    <n v="11.55"/>
    <n v="12.127500000000001"/>
    <n v="12.127500000000001"/>
    <n v="12.127500000000001"/>
    <n v="12.127500000000001"/>
    <n v="12.733875000000001"/>
    <n v="13.370568750000002"/>
    <n v="14.039097187500003"/>
    <n v="12.733875000000001"/>
    <n v="5.0000000000000044E-2"/>
    <n v="0.57750000000000057"/>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195"/>
    <x v="10"/>
    <m/>
    <m/>
    <m/>
    <n v="13.200000000000001"/>
    <n v="13.860000000000001"/>
    <n v="13.860000000000001"/>
    <n v="13.860000000000001"/>
    <n v="13.860000000000001"/>
    <n v="13.860000000000001"/>
    <n v="14.553000000000003"/>
    <n v="14.553000000000003"/>
    <n v="14.553000000000003"/>
    <n v="14.553000000000003"/>
    <n v="15.280650000000003"/>
    <n v="16.044682500000004"/>
    <n v="16.846916625000006"/>
    <n v="15.280650000000003"/>
    <n v="5.0000000000000044E-2"/>
    <n v="0.69300000000000139"/>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196"/>
    <x v="10"/>
    <m/>
    <m/>
    <m/>
    <n v="17.600000000000001"/>
    <n v="18.480000000000004"/>
    <n v="18.480000000000004"/>
    <n v="18.480000000000004"/>
    <n v="18.480000000000004"/>
    <n v="18.480000000000004"/>
    <n v="19.404000000000003"/>
    <n v="19.404000000000003"/>
    <n v="19.404000000000003"/>
    <n v="19.404000000000003"/>
    <n v="20.374200000000005"/>
    <n v="21.392910000000008"/>
    <n v="22.462555500000008"/>
    <n v="20.374200000000005"/>
    <n v="5.0000000000000044E-2"/>
    <n v="0.92399999999999949"/>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197"/>
    <x v="10"/>
    <m/>
    <m/>
    <m/>
    <n v="0"/>
    <n v="0"/>
    <n v="0"/>
    <n v="0"/>
    <n v="0"/>
    <n v="0"/>
    <n v="0"/>
    <n v="0"/>
    <n v="0"/>
    <n v="0"/>
    <n v="0"/>
    <n v="0"/>
    <n v="0"/>
    <n v="0"/>
    <s v="-"/>
    <n v="0"/>
    <s v="-"/>
    <x v="2"/>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198"/>
    <x v="10"/>
    <m/>
    <m/>
    <m/>
    <n v="275"/>
    <n v="288.75"/>
    <n v="288.75"/>
    <n v="288.75"/>
    <n v="288.75"/>
    <n v="288.75"/>
    <n v="303.1875"/>
    <n v="303.1875"/>
    <n v="303.1875"/>
    <n v="303.1875"/>
    <n v="318.34687500000001"/>
    <n v="334.26421875"/>
    <n v="350.97742968750003"/>
    <n v="318.34687500000001"/>
    <n v="5.0000000000000044E-2"/>
    <n v="14.4375"/>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199"/>
    <x v="0"/>
    <m/>
    <m/>
    <m/>
    <n v="16.5"/>
    <n v="17.324999999999999"/>
    <n v="17.324999999999999"/>
    <n v="17.324999999999999"/>
    <n v="17.324999999999999"/>
    <n v="17.324999999999999"/>
    <n v="18.19125"/>
    <n v="18.19125"/>
    <n v="18.19125"/>
    <n v="18.19125"/>
    <n v="19.1008125"/>
    <n v="20.055853125000002"/>
    <n v="21.058645781250004"/>
    <n v="19.1008125"/>
    <n v="5.0000000000000044E-2"/>
    <n v="0.86625000000000085"/>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200"/>
    <x v="0"/>
    <m/>
    <m/>
    <m/>
    <n v="5.5"/>
    <n v="5.7750000000000004"/>
    <n v="5.7750000000000004"/>
    <n v="5.7750000000000004"/>
    <n v="5.7750000000000004"/>
    <n v="5.7750000000000004"/>
    <n v="6.0637500000000006"/>
    <n v="6.0637500000000006"/>
    <n v="6.0637500000000006"/>
    <n v="6.0637500000000006"/>
    <n v="6.3669375000000006"/>
    <n v="6.6852843750000011"/>
    <n v="7.0195485937500015"/>
    <n v="6.3669375000000006"/>
    <n v="5.0000000000000044E-2"/>
    <n v="0.28875000000000028"/>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201"/>
    <x v="10"/>
    <m/>
    <m/>
    <m/>
    <n v="12.100000000000001"/>
    <n v="12.705000000000002"/>
    <n v="12.705000000000002"/>
    <n v="12.705000000000002"/>
    <n v="12.705000000000002"/>
    <n v="12.705000000000002"/>
    <n v="13.340250000000003"/>
    <n v="13.340250000000003"/>
    <n v="13.340250000000003"/>
    <n v="13.340250000000003"/>
    <n v="14.007262500000003"/>
    <n v="14.707625625000004"/>
    <n v="15.443006906250005"/>
    <n v="14.007262500000003"/>
    <n v="5.0000000000000044E-2"/>
    <n v="0.63525000000000098"/>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202"/>
    <x v="10"/>
    <m/>
    <m/>
    <m/>
    <n v="6.6000000000000005"/>
    <n v="6.9300000000000006"/>
    <n v="6.9300000000000006"/>
    <n v="6.9300000000000006"/>
    <n v="6.9300000000000006"/>
    <n v="6.9300000000000006"/>
    <n v="7.2765000000000013"/>
    <n v="7.2765000000000013"/>
    <n v="7.2765000000000013"/>
    <n v="7.2765000000000013"/>
    <n v="7.6403250000000016"/>
    <n v="8.022341250000002"/>
    <n v="8.4234583125000029"/>
    <n v="7.6403250000000016"/>
    <n v="5.0000000000000044E-2"/>
    <n v="0.3465000000000007"/>
    <s v="-"/>
    <x v="0"/>
    <s v="VCRAU"/>
    <s v="JROLA"/>
    <s v="Research Administrative Units"/>
    <s v="David Castellanos"/>
    <m/>
    <m/>
    <m/>
    <x v="0"/>
    <x v="0"/>
    <m/>
    <x v="0"/>
    <m/>
    <m/>
    <m/>
    <x v="0"/>
    <m/>
    <m/>
    <m/>
    <m/>
    <x v="0"/>
    <x v="0"/>
    <m/>
    <x v="0"/>
    <m/>
    <m/>
    <m/>
    <x v="0"/>
    <m/>
    <m/>
    <x v="0"/>
    <x v="0"/>
    <m/>
    <m/>
    <x v="0"/>
  </r>
  <r>
    <n v="90"/>
    <x v="6"/>
    <x v="1"/>
    <s v="# 015"/>
    <x v="18"/>
    <s v="David Castellanos"/>
    <s v="Magdalena Mleczko"/>
    <m/>
    <m/>
    <m/>
    <x v="10"/>
    <x v="1"/>
    <m/>
    <m/>
    <m/>
    <m/>
    <m/>
    <m/>
    <m/>
    <m/>
    <m/>
    <m/>
    <m/>
    <m/>
    <n v="0"/>
    <n v="0"/>
    <n v="0"/>
    <n v="0"/>
    <n v="0"/>
    <m/>
    <m/>
    <m/>
    <x v="3"/>
    <m/>
    <m/>
    <m/>
    <m/>
    <m/>
    <s v="Not clear how Gael and UCRP are captured, Need details for cost calculations"/>
    <m/>
    <x v="11"/>
    <x v="14"/>
    <s v="-"/>
    <x v="1"/>
    <s v="SSUFIE"/>
    <n v="7200"/>
    <n v="4700"/>
    <x v="16"/>
    <n v="2500"/>
    <s v="High"/>
    <n v="2000"/>
    <s v="No"/>
    <x v="3"/>
    <x v="2"/>
    <s v="Flat"/>
    <x v="2"/>
    <s v="Surplus"/>
    <s v="It has been several years since OLAC has performed a time &amp; motion study due to attempts to implement a bar coding system.  They have raised rates by 5% for over 10 years and  are not planning on raising rates until they do the T&amp;M study."/>
    <n v="-345"/>
    <x v="1"/>
    <s v="Magdalena Mleczko"/>
    <s v="3/22/22 - 11 am"/>
    <x v="16"/>
    <x v="7"/>
    <m/>
    <m/>
    <x v="0"/>
  </r>
  <r>
    <n v="90"/>
    <x v="6"/>
    <x v="0"/>
    <s v="# 015"/>
    <x v="19"/>
    <s v="David Castellanos"/>
    <s v="Magdalena Mleczko"/>
    <d v="2022-07-01T00:00:00"/>
    <d v="2023-06-30T00:00:00"/>
    <d v="2022-07-01T00:00:00"/>
    <x v="203"/>
    <x v="10"/>
    <m/>
    <m/>
    <m/>
    <n v="20.900000000000002"/>
    <n v="21.945000000000004"/>
    <n v="21.945000000000004"/>
    <n v="21.945000000000004"/>
    <n v="21.945000000000004"/>
    <n v="21.945000000000004"/>
    <n v="23.042250000000006"/>
    <n v="23.042250000000006"/>
    <n v="23.042250000000006"/>
    <n v="23.042250000000006"/>
    <n v="24.194362500000008"/>
    <n v="25.40408062500001"/>
    <n v="26.674284656250013"/>
    <n v="24.194362500000008"/>
    <n v="5.0000000000000044E-2"/>
    <n v="1.0972500000000025"/>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204"/>
    <x v="10"/>
    <m/>
    <m/>
    <m/>
    <n v="8.8000000000000007"/>
    <n v="9.240000000000002"/>
    <n v="9.240000000000002"/>
    <n v="9.240000000000002"/>
    <n v="9.240000000000002"/>
    <n v="9.240000000000002"/>
    <n v="9.7020000000000017"/>
    <n v="9.7020000000000017"/>
    <n v="9.7020000000000017"/>
    <n v="9.7020000000000017"/>
    <n v="10.187100000000003"/>
    <n v="10.696455000000004"/>
    <n v="11.231277750000004"/>
    <n v="10.187100000000003"/>
    <n v="5.0000000000000044E-2"/>
    <n v="0.46199999999999974"/>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205"/>
    <x v="10"/>
    <m/>
    <m/>
    <m/>
    <n v="6.6000000000000005"/>
    <n v="6.9300000000000006"/>
    <n v="6.9300000000000006"/>
    <n v="6.9300000000000006"/>
    <n v="6.9300000000000006"/>
    <n v="6.9300000000000006"/>
    <n v="7.2765000000000013"/>
    <n v="7.2765000000000013"/>
    <n v="7.2765000000000013"/>
    <n v="7.2765000000000013"/>
    <n v="7.6403250000000016"/>
    <n v="8.022341250000002"/>
    <n v="8.4234583125000029"/>
    <n v="7.6403250000000016"/>
    <n v="5.0000000000000044E-2"/>
    <n v="0.3465000000000007"/>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206"/>
    <x v="0"/>
    <m/>
    <m/>
    <m/>
    <n v="34.1"/>
    <n v="35.805"/>
    <n v="35.805"/>
    <n v="35.805"/>
    <n v="35.805"/>
    <n v="35.805"/>
    <n v="37.59525"/>
    <n v="37.59525"/>
    <n v="37.59525"/>
    <n v="37.59525"/>
    <n v="39.475012499999998"/>
    <n v="41.448763124999999"/>
    <n v="43.521201281250001"/>
    <n v="39.475012499999998"/>
    <n v="5.0000000000000044E-2"/>
    <n v="1.7902500000000003"/>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207"/>
    <x v="0"/>
    <m/>
    <m/>
    <m/>
    <n v="14.850000000000001"/>
    <n v="15.592500000000003"/>
    <n v="15.592500000000003"/>
    <n v="15.592500000000003"/>
    <n v="15.592500000000003"/>
    <n v="15.592500000000003"/>
    <n v="16.372125000000004"/>
    <n v="16.372125000000004"/>
    <n v="16.372125000000004"/>
    <n v="16.372125000000004"/>
    <n v="17.190731250000006"/>
    <n v="18.050267812500007"/>
    <n v="18.952781203125006"/>
    <n v="17.190731250000006"/>
    <n v="5.0000000000000044E-2"/>
    <n v="0.77962500000000112"/>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208"/>
    <x v="0"/>
    <m/>
    <m/>
    <m/>
    <n v="236.50000000000003"/>
    <n v="248.32500000000005"/>
    <n v="248.32500000000005"/>
    <n v="248.32500000000005"/>
    <n v="248.32500000000005"/>
    <n v="248.32500000000005"/>
    <n v="260.74125000000004"/>
    <n v="260.74125000000004"/>
    <n v="260.74125000000004"/>
    <n v="260.74125000000004"/>
    <n v="273.77831250000003"/>
    <n v="287.46722812500002"/>
    <n v="301.84058953125003"/>
    <n v="273.77831250000003"/>
    <n v="5.0000000000000044E-2"/>
    <n v="12.416249999999991"/>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209"/>
    <x v="0"/>
    <m/>
    <m/>
    <m/>
    <n v="80.850000000000009"/>
    <n v="84.892500000000013"/>
    <n v="84.892500000000013"/>
    <n v="84.892500000000013"/>
    <n v="84.892500000000013"/>
    <n v="84.892500000000013"/>
    <n v="89.137125000000012"/>
    <n v="89.137125000000012"/>
    <n v="89.137125000000012"/>
    <n v="89.137125000000012"/>
    <n v="93.593981250000013"/>
    <n v="98.273680312500019"/>
    <n v="103.18736432812503"/>
    <n v="93.593981250000013"/>
    <n v="5.0000000000000044E-2"/>
    <n v="4.2446249999999992"/>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210"/>
    <x v="10"/>
    <m/>
    <m/>
    <m/>
    <n v="16.5"/>
    <n v="17.324999999999999"/>
    <n v="17.324999999999999"/>
    <n v="17.324999999999999"/>
    <n v="17.324999999999999"/>
    <n v="17.324999999999999"/>
    <n v="18.19125"/>
    <n v="18.19125"/>
    <n v="18.19125"/>
    <n v="18.19125"/>
    <n v="19.1008125"/>
    <n v="20.055853125000002"/>
    <n v="21.058645781250004"/>
    <n v="19.1008125"/>
    <n v="5.0000000000000044E-2"/>
    <n v="0.86625000000000085"/>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211"/>
    <x v="10"/>
    <m/>
    <m/>
    <m/>
    <n v="104.50000000000001"/>
    <n v="109.72500000000002"/>
    <n v="109.72500000000002"/>
    <n v="109.72500000000002"/>
    <n v="109.72500000000002"/>
    <n v="109.72500000000002"/>
    <n v="115.21125000000004"/>
    <n v="115.21125000000004"/>
    <n v="115.21125000000004"/>
    <n v="115.21125000000004"/>
    <n v="120.97181250000004"/>
    <n v="127.02040312500004"/>
    <n v="133.37142328125006"/>
    <n v="120.97181250000004"/>
    <n v="5.0000000000000044E-2"/>
    <n v="5.4862500000000125"/>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212"/>
    <x v="10"/>
    <m/>
    <m/>
    <m/>
    <n v="6.6000000000000005"/>
    <n v="6.9300000000000006"/>
    <n v="6.9300000000000006"/>
    <n v="6.9300000000000006"/>
    <n v="6.9300000000000006"/>
    <n v="6.9300000000000006"/>
    <n v="7.2765000000000013"/>
    <n v="7.2765000000000013"/>
    <n v="7.2765000000000013"/>
    <n v="7.2765000000000013"/>
    <n v="7.6403250000000016"/>
    <n v="8.022341250000002"/>
    <n v="8.4234583125000029"/>
    <n v="7.6403250000000016"/>
    <n v="5.0000000000000044E-2"/>
    <n v="0.3465000000000007"/>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213"/>
    <x v="10"/>
    <m/>
    <m/>
    <m/>
    <n v="9.3500000000000014"/>
    <n v="9.8175000000000026"/>
    <n v="9.8175000000000026"/>
    <n v="9.8175000000000026"/>
    <n v="9.8175000000000026"/>
    <n v="9.8175000000000026"/>
    <n v="10.308375000000003"/>
    <n v="10.308375000000003"/>
    <n v="10.308375000000003"/>
    <n v="10.308375000000003"/>
    <n v="10.823793750000004"/>
    <n v="11.364983437500005"/>
    <n v="11.933232609375006"/>
    <n v="10.823793750000004"/>
    <n v="5.0000000000000044E-2"/>
    <n v="0.49087500000000084"/>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214"/>
    <x v="10"/>
    <m/>
    <m/>
    <m/>
    <n v="5.5"/>
    <n v="5.7750000000000004"/>
    <n v="5.7750000000000004"/>
    <n v="5.7750000000000004"/>
    <n v="5.7750000000000004"/>
    <n v="5.7750000000000004"/>
    <n v="6.0637500000000006"/>
    <n v="6.0637500000000006"/>
    <n v="6.0637500000000006"/>
    <n v="6.0637500000000006"/>
    <n v="6.3669375000000006"/>
    <n v="6.6852843750000011"/>
    <n v="7.0195485937500015"/>
    <n v="6.3669375000000006"/>
    <n v="5.0000000000000044E-2"/>
    <n v="0.28875000000000028"/>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215"/>
    <x v="10"/>
    <m/>
    <m/>
    <m/>
    <n v="12.100000000000001"/>
    <n v="12.705000000000002"/>
    <n v="12.705000000000002"/>
    <n v="12.705000000000002"/>
    <n v="12.705000000000002"/>
    <n v="12.705000000000002"/>
    <n v="13.340250000000003"/>
    <n v="13.340250000000003"/>
    <n v="13.340250000000003"/>
    <n v="13.340250000000003"/>
    <n v="14.007262500000003"/>
    <n v="14.707625625000004"/>
    <n v="15.443006906250005"/>
    <n v="14.007262500000003"/>
    <n v="5.0000000000000044E-2"/>
    <n v="0.63525000000000098"/>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216"/>
    <x v="0"/>
    <m/>
    <m/>
    <m/>
    <n v="77"/>
    <n v="80.850000000000009"/>
    <n v="80.850000000000009"/>
    <n v="80.850000000000009"/>
    <n v="80.850000000000009"/>
    <n v="80.850000000000009"/>
    <n v="84.892500000000013"/>
    <n v="84.892500000000013"/>
    <n v="84.892500000000013"/>
    <n v="84.892500000000013"/>
    <n v="89.137125000000012"/>
    <n v="93.593981250000013"/>
    <n v="98.273680312500019"/>
    <n v="89.137125000000012"/>
    <n v="5.0000000000000044E-2"/>
    <n v="4.042500000000004"/>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217"/>
    <x v="0"/>
    <m/>
    <m/>
    <m/>
    <n v="38.5"/>
    <n v="40.425000000000004"/>
    <n v="40.425000000000004"/>
    <n v="40.425000000000004"/>
    <n v="40.425000000000004"/>
    <n v="40.425000000000004"/>
    <n v="42.446250000000006"/>
    <n v="42.446250000000006"/>
    <n v="42.446250000000006"/>
    <n v="42.446250000000006"/>
    <n v="44.568562500000006"/>
    <n v="46.796990625000007"/>
    <n v="49.13684015625001"/>
    <n v="44.568562500000006"/>
    <n v="5.0000000000000044E-2"/>
    <n v="2.021250000000002"/>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218"/>
    <x v="0"/>
    <m/>
    <m/>
    <m/>
    <n v="13.200000000000001"/>
    <n v="13.860000000000001"/>
    <n v="13.860000000000001"/>
    <n v="13.860000000000001"/>
    <n v="13.860000000000001"/>
    <n v="13.860000000000001"/>
    <n v="14.553000000000003"/>
    <n v="14.553000000000003"/>
    <n v="14.553000000000003"/>
    <n v="14.553000000000003"/>
    <n v="15.280650000000003"/>
    <n v="16.044682500000004"/>
    <n v="16.846916625000006"/>
    <n v="15.280650000000003"/>
    <n v="5.0000000000000044E-2"/>
    <n v="0.69300000000000139"/>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219"/>
    <x v="10"/>
    <m/>
    <m/>
    <m/>
    <n v="5.5"/>
    <n v="5.7750000000000004"/>
    <n v="5.7750000000000004"/>
    <n v="5.7750000000000004"/>
    <n v="5.7750000000000004"/>
    <n v="5.7750000000000004"/>
    <n v="6.0637500000000006"/>
    <n v="6.0637500000000006"/>
    <n v="6.0637500000000006"/>
    <n v="6.0637500000000006"/>
    <n v="6.3669375000000006"/>
    <n v="6.6852843750000011"/>
    <n v="7.0195485937500015"/>
    <n v="6.3669375000000006"/>
    <n v="5.0000000000000044E-2"/>
    <n v="0.28875000000000028"/>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220"/>
    <x v="10"/>
    <m/>
    <m/>
    <m/>
    <n v="16.5"/>
    <n v="17.324999999999999"/>
    <n v="17.324999999999999"/>
    <n v="17.324999999999999"/>
    <n v="17.324999999999999"/>
    <n v="17.324999999999999"/>
    <n v="18.19125"/>
    <n v="18.19125"/>
    <n v="18.19125"/>
    <n v="18.19125"/>
    <n v="19.1008125"/>
    <n v="20.055853125000002"/>
    <n v="21.058645781250004"/>
    <n v="19.1008125"/>
    <n v="5.0000000000000044E-2"/>
    <n v="0.86625000000000085"/>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221"/>
    <x v="10"/>
    <m/>
    <m/>
    <m/>
    <n v="302.5"/>
    <n v="317.625"/>
    <n v="317.625"/>
    <n v="317.625"/>
    <n v="317.625"/>
    <n v="317.625"/>
    <n v="333.50625000000002"/>
    <n v="333.50625000000002"/>
    <n v="333.50625000000002"/>
    <n v="333.50625000000002"/>
    <n v="350.18156250000004"/>
    <n v="367.69064062500007"/>
    <n v="386.07517265625012"/>
    <n v="350.18156250000004"/>
    <n v="5.0000000000000044E-2"/>
    <n v="15.881250000000023"/>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222"/>
    <x v="10"/>
    <m/>
    <m/>
    <m/>
    <n v="11"/>
    <n v="11.55"/>
    <n v="11.55"/>
    <n v="11.55"/>
    <n v="11.55"/>
    <n v="11.55"/>
    <n v="12.127500000000001"/>
    <n v="12.127500000000001"/>
    <n v="12.127500000000001"/>
    <n v="12.127500000000001"/>
    <n v="12.733875000000001"/>
    <n v="13.370568750000002"/>
    <n v="14.039097187500003"/>
    <n v="12.733875000000001"/>
    <n v="5.0000000000000044E-2"/>
    <n v="0.57750000000000057"/>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223"/>
    <x v="10"/>
    <m/>
    <m/>
    <m/>
    <n v="10"/>
    <n v="10.5"/>
    <n v="10.5"/>
    <n v="10.5"/>
    <n v="10.5"/>
    <n v="10.5"/>
    <n v="11.025"/>
    <n v="11.025"/>
    <n v="11.025"/>
    <n v="11.025"/>
    <n v="11.576250000000002"/>
    <n v="12.155062500000001"/>
    <n v="12.762815625000002"/>
    <n v="11.576250000000002"/>
    <n v="5.0000000000000044E-2"/>
    <n v="0.52500000000000036"/>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224"/>
    <x v="10"/>
    <m/>
    <m/>
    <m/>
    <n v="77"/>
    <n v="80.850000000000009"/>
    <n v="80.850000000000009"/>
    <n v="80.850000000000009"/>
    <n v="80.850000000000009"/>
    <n v="80.850000000000009"/>
    <n v="84.892500000000013"/>
    <n v="84.892500000000013"/>
    <n v="84.892500000000013"/>
    <n v="84.892500000000013"/>
    <n v="89.137125000000012"/>
    <n v="93.593981250000013"/>
    <n v="98.273680312500019"/>
    <n v="89.137125000000012"/>
    <n v="5.0000000000000044E-2"/>
    <n v="4.042500000000004"/>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225"/>
    <x v="10"/>
    <m/>
    <m/>
    <m/>
    <n v="16.5"/>
    <n v="17.324999999999999"/>
    <n v="17.324999999999999"/>
    <n v="17.324999999999999"/>
    <n v="17.324999999999999"/>
    <n v="17.324999999999999"/>
    <n v="18.19125"/>
    <n v="18.19125"/>
    <n v="18.19125"/>
    <n v="18.19125"/>
    <n v="19.1008125"/>
    <n v="20.055853125000002"/>
    <n v="21.058645781250004"/>
    <n v="19.1008125"/>
    <n v="5.0000000000000044E-2"/>
    <n v="0.86625000000000085"/>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226"/>
    <x v="10"/>
    <m/>
    <m/>
    <m/>
    <n v="6.6000000000000005"/>
    <n v="6.9300000000000006"/>
    <n v="6.9300000000000006"/>
    <n v="6.9300000000000006"/>
    <n v="6.9300000000000006"/>
    <n v="6.9300000000000006"/>
    <n v="7.2765000000000013"/>
    <n v="7.2765000000000013"/>
    <n v="7.2765000000000013"/>
    <n v="7.2765000000000013"/>
    <n v="7.6403250000000016"/>
    <n v="8.022341250000002"/>
    <n v="8.4234583125000029"/>
    <n v="7.6403250000000016"/>
    <n v="5.0000000000000044E-2"/>
    <n v="0.3465000000000007"/>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227"/>
    <x v="10"/>
    <m/>
    <m/>
    <m/>
    <n v="27.500000000000004"/>
    <n v="28.875000000000004"/>
    <n v="28.875000000000004"/>
    <n v="28.875000000000004"/>
    <n v="28.875000000000004"/>
    <n v="28.875000000000004"/>
    <n v="30.318750000000005"/>
    <n v="30.318750000000005"/>
    <n v="30.318750000000005"/>
    <n v="30.318750000000005"/>
    <n v="31.834687500000008"/>
    <n v="33.42642187500001"/>
    <n v="35.097742968750012"/>
    <n v="31.834687500000008"/>
    <n v="5.0000000000000044E-2"/>
    <n v="1.4437500000000014"/>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228"/>
    <x v="10"/>
    <m/>
    <m/>
    <m/>
    <n v="12.100000000000001"/>
    <n v="12.705000000000002"/>
    <n v="12.705000000000002"/>
    <n v="12.705000000000002"/>
    <n v="12.705000000000002"/>
    <n v="12.705000000000002"/>
    <n v="13.340250000000003"/>
    <n v="13.340250000000003"/>
    <n v="13.340250000000003"/>
    <n v="13.340250000000003"/>
    <n v="14.007262500000003"/>
    <n v="14.707625625000004"/>
    <n v="15.443006906250005"/>
    <n v="14.007262500000003"/>
    <n v="5.0000000000000044E-2"/>
    <n v="0.63525000000000098"/>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229"/>
    <x v="10"/>
    <m/>
    <m/>
    <m/>
    <n v="5.5"/>
    <n v="5.7750000000000004"/>
    <n v="5.7750000000000004"/>
    <n v="5.7750000000000004"/>
    <n v="5.7750000000000004"/>
    <n v="5.7750000000000004"/>
    <n v="6.0637500000000006"/>
    <n v="6.0637500000000006"/>
    <n v="6.0637500000000006"/>
    <n v="6.0637500000000006"/>
    <n v="6.3669375000000006"/>
    <n v="6.6852843750000011"/>
    <n v="7.0195485937500015"/>
    <n v="6.3669375000000006"/>
    <n v="5.0000000000000044E-2"/>
    <n v="0.28875000000000028"/>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230"/>
    <x v="10"/>
    <m/>
    <m/>
    <m/>
    <n v="44"/>
    <n v="46.2"/>
    <n v="46.2"/>
    <n v="46.2"/>
    <n v="46.2"/>
    <n v="46.2"/>
    <n v="48.510000000000005"/>
    <n v="48.510000000000005"/>
    <n v="48.510000000000005"/>
    <n v="48.510000000000005"/>
    <n v="50.935500000000005"/>
    <n v="53.482275000000008"/>
    <n v="56.156388750000012"/>
    <n v="50.935500000000005"/>
    <n v="5.0000000000000044E-2"/>
    <n v="2.3100000000000023"/>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231"/>
    <x v="10"/>
    <m/>
    <m/>
    <m/>
    <n v="6.6000000000000005"/>
    <n v="6.9300000000000006"/>
    <n v="6.9300000000000006"/>
    <n v="6.9300000000000006"/>
    <n v="6.9300000000000006"/>
    <n v="6.9300000000000006"/>
    <n v="7.2765000000000013"/>
    <n v="7.2765000000000013"/>
    <n v="7.2765000000000013"/>
    <n v="7.2765000000000013"/>
    <n v="7.6403250000000016"/>
    <n v="8.022341250000002"/>
    <n v="8.4234583125000029"/>
    <n v="7.6403250000000016"/>
    <n v="5.0000000000000044E-2"/>
    <n v="0.3465000000000007"/>
    <s v="-"/>
    <x v="0"/>
    <s v="VCRAU"/>
    <s v="JROLA"/>
    <s v="Research Administrative Units"/>
    <s v="David Castellanos"/>
    <m/>
    <m/>
    <m/>
    <x v="0"/>
    <x v="0"/>
    <m/>
    <x v="0"/>
    <m/>
    <m/>
    <m/>
    <x v="0"/>
    <m/>
    <m/>
    <m/>
    <m/>
    <x v="0"/>
    <x v="0"/>
    <m/>
    <x v="0"/>
    <m/>
    <m/>
    <m/>
    <x v="0"/>
    <m/>
    <m/>
    <x v="0"/>
    <x v="0"/>
    <m/>
    <m/>
    <x v="0"/>
  </r>
  <r>
    <n v="90"/>
    <x v="6"/>
    <x v="0"/>
    <s v="# 015"/>
    <x v="19"/>
    <s v="David Castellanos"/>
    <s v="Magdalena Mleczko"/>
    <d v="2022-07-01T00:00:00"/>
    <d v="2023-06-30T00:00:00"/>
    <d v="2022-07-01T00:00:00"/>
    <x v="232"/>
    <x v="10"/>
    <m/>
    <m/>
    <m/>
    <n v="11"/>
    <n v="11.55"/>
    <n v="11.55"/>
    <n v="11.55"/>
    <n v="11.55"/>
    <n v="11.55"/>
    <n v="12.127500000000001"/>
    <n v="12.127500000000001"/>
    <n v="12.127500000000001"/>
    <n v="12.127500000000001"/>
    <n v="12.733875000000001"/>
    <n v="13.370568750000002"/>
    <n v="14.039097187500003"/>
    <n v="12.733875000000001"/>
    <n v="5.0000000000000044E-2"/>
    <n v="0.57750000000000057"/>
    <s v="-"/>
    <x v="0"/>
    <s v="VCRAU"/>
    <s v="JROLA"/>
    <s v="Research Administrative Units"/>
    <s v="David Castellanos"/>
    <m/>
    <m/>
    <m/>
    <x v="0"/>
    <x v="0"/>
    <m/>
    <x v="0"/>
    <m/>
    <m/>
    <m/>
    <x v="0"/>
    <m/>
    <m/>
    <m/>
    <m/>
    <x v="0"/>
    <x v="0"/>
    <m/>
    <x v="0"/>
    <m/>
    <m/>
    <m/>
    <x v="0"/>
    <m/>
    <m/>
    <x v="0"/>
    <x v="0"/>
    <m/>
    <m/>
    <x v="0"/>
  </r>
  <r>
    <n v="3"/>
    <x v="4"/>
    <x v="0"/>
    <s v="# 036"/>
    <x v="20"/>
    <s v="Ruxin LIU"/>
    <s v="Lorena B. Villezar Clelo"/>
    <d v="2022-07-01T00:00:00"/>
    <d v="2023-06-30T00:00:00"/>
    <d v="2022-07-01T00:00:00"/>
    <x v="233"/>
    <x v="0"/>
    <n v="17"/>
    <n v="17"/>
    <n v="18"/>
    <n v="17"/>
    <n v="19"/>
    <n v="20"/>
    <n v="22"/>
    <n v="24"/>
    <n v="25"/>
    <n v="25"/>
    <n v="26"/>
    <n v="27"/>
    <n v="25"/>
    <n v="26.7"/>
    <n v="28.035"/>
    <n v="29.43675"/>
    <n v="26.7"/>
    <n v="0"/>
    <n v="0"/>
    <s v="-"/>
    <x v="2"/>
    <s v="CO1NR"/>
    <s v="MANRD"/>
    <s v="College of Natural Resources"/>
    <s v="Lee Borrowman"/>
    <m/>
    <m/>
    <m/>
    <x v="0"/>
    <x v="0"/>
    <m/>
    <x v="0"/>
    <m/>
    <m/>
    <m/>
    <x v="0"/>
    <m/>
    <m/>
    <m/>
    <m/>
    <x v="0"/>
    <x v="0"/>
    <m/>
    <x v="0"/>
    <m/>
    <m/>
    <m/>
    <x v="0"/>
    <m/>
    <m/>
    <x v="0"/>
    <x v="0"/>
    <m/>
    <m/>
    <x v="0"/>
  </r>
  <r>
    <n v="3"/>
    <x v="4"/>
    <x v="0"/>
    <s v="# 036"/>
    <x v="20"/>
    <s v="Ruxin LIU"/>
    <s v="Lorena B. Villezar Clelo"/>
    <d v="2022-07-01T00:00:00"/>
    <d v="2023-06-30T00:00:00"/>
    <d v="2022-07-01T00:00:00"/>
    <x v="234"/>
    <x v="0"/>
    <n v="19"/>
    <n v="19"/>
    <n v="20"/>
    <n v="19"/>
    <n v="21"/>
    <n v="21"/>
    <n v="23"/>
    <n v="26"/>
    <n v="27"/>
    <n v="27"/>
    <n v="28"/>
    <n v="29"/>
    <n v="27"/>
    <n v="28.79"/>
    <n v="30.229500000000002"/>
    <n v="31.740975000000002"/>
    <n v="28.79"/>
    <n v="0"/>
    <n v="0"/>
    <s v="-"/>
    <x v="2"/>
    <s v="CO1NR"/>
    <s v="MANRD"/>
    <s v="College of Natural Resources"/>
    <s v="Lee Borrowman"/>
    <m/>
    <m/>
    <m/>
    <x v="0"/>
    <x v="0"/>
    <m/>
    <x v="0"/>
    <m/>
    <m/>
    <m/>
    <x v="0"/>
    <m/>
    <m/>
    <m/>
    <m/>
    <x v="0"/>
    <x v="0"/>
    <m/>
    <x v="0"/>
    <m/>
    <m/>
    <m/>
    <x v="0"/>
    <m/>
    <m/>
    <x v="0"/>
    <x v="0"/>
    <m/>
    <m/>
    <x v="0"/>
  </r>
  <r>
    <n v="3"/>
    <x v="4"/>
    <x v="0"/>
    <s v="# 036"/>
    <x v="20"/>
    <s v="Ruxin LIU"/>
    <s v="Lorena B. Villezar Clelo"/>
    <d v="2022-07-01T00:00:00"/>
    <d v="2023-06-30T00:00:00"/>
    <d v="2022-07-01T00:00:00"/>
    <x v="235"/>
    <x v="0"/>
    <n v="19"/>
    <s v="N/A"/>
    <n v="35"/>
    <n v="19"/>
    <n v="37"/>
    <n v="38"/>
    <n v="44"/>
    <n v="50"/>
    <n v="40"/>
    <n v="40"/>
    <n v="41"/>
    <n v="42"/>
    <n v="40"/>
    <s v="Discontinued"/>
    <s v="Discontinued"/>
    <s v="Discontinued"/>
    <s v="Discontinued"/>
    <n v="0"/>
    <n v="0"/>
    <s v="-"/>
    <x v="2"/>
    <s v="CO1NR"/>
    <s v="MANRD"/>
    <s v="College of Natural Resources"/>
    <s v="Lee Borrowman"/>
    <m/>
    <m/>
    <m/>
    <x v="0"/>
    <x v="0"/>
    <m/>
    <x v="0"/>
    <m/>
    <m/>
    <m/>
    <x v="0"/>
    <m/>
    <m/>
    <m/>
    <m/>
    <x v="0"/>
    <x v="0"/>
    <m/>
    <x v="0"/>
    <m/>
    <m/>
    <m/>
    <x v="0"/>
    <m/>
    <m/>
    <x v="0"/>
    <x v="0"/>
    <m/>
    <m/>
    <x v="0"/>
  </r>
  <r>
    <n v="3"/>
    <x v="4"/>
    <x v="0"/>
    <s v="# 036"/>
    <x v="20"/>
    <s v="Ruxin LIU"/>
    <s v="Lorena B. Villezar Clelo"/>
    <d v="2022-07-01T00:00:00"/>
    <d v="2023-06-30T00:00:00"/>
    <d v="2022-07-01T00:00:00"/>
    <x v="236"/>
    <x v="0"/>
    <m/>
    <m/>
    <m/>
    <m/>
    <m/>
    <n v="38"/>
    <n v="44"/>
    <n v="50"/>
    <m/>
    <m/>
    <m/>
    <m/>
    <m/>
    <n v="26.59"/>
    <n v="27.919499999999999"/>
    <n v="29.315474999999999"/>
    <n v="26.59"/>
    <s v="-"/>
    <n v="0"/>
    <s v="New"/>
    <x v="4"/>
    <s v="CO1NR"/>
    <s v="MANRD"/>
    <s v="College of Natural Resources"/>
    <s v="Lee Borrowman"/>
    <m/>
    <m/>
    <m/>
    <x v="0"/>
    <x v="0"/>
    <m/>
    <x v="0"/>
    <m/>
    <m/>
    <m/>
    <x v="0"/>
    <m/>
    <m/>
    <m/>
    <m/>
    <x v="0"/>
    <x v="0"/>
    <m/>
    <x v="0"/>
    <m/>
    <m/>
    <m/>
    <x v="0"/>
    <m/>
    <m/>
    <x v="0"/>
    <x v="0"/>
    <m/>
    <m/>
    <x v="0"/>
  </r>
  <r>
    <n v="3"/>
    <x v="4"/>
    <x v="0"/>
    <s v="# 036"/>
    <x v="20"/>
    <s v="Ruxin LIU"/>
    <s v="Lorena B. Villezar Clelo"/>
    <d v="2022-07-01T00:00:00"/>
    <d v="2023-06-30T00:00:00"/>
    <d v="2022-07-01T00:00:00"/>
    <x v="237"/>
    <x v="0"/>
    <s v="N/A"/>
    <n v="45"/>
    <n v="48"/>
    <n v="45"/>
    <n v="49"/>
    <n v="49"/>
    <n v="50"/>
    <n v="51"/>
    <n v="56"/>
    <n v="56"/>
    <n v="58"/>
    <n v="60"/>
    <n v="56"/>
    <n v="57.84"/>
    <n v="60.732000000000006"/>
    <n v="63.768600000000006"/>
    <n v="57.84"/>
    <n v="0"/>
    <n v="0"/>
    <s v="-"/>
    <x v="2"/>
    <s v="CO1NR"/>
    <s v="MANRD"/>
    <s v="College of Natural Resources"/>
    <s v="Lee Borrowman"/>
    <m/>
    <m/>
    <m/>
    <x v="0"/>
    <x v="0"/>
    <m/>
    <x v="0"/>
    <m/>
    <m/>
    <m/>
    <x v="0"/>
    <m/>
    <m/>
    <m/>
    <m/>
    <x v="0"/>
    <x v="0"/>
    <m/>
    <x v="0"/>
    <m/>
    <m/>
    <m/>
    <x v="0"/>
    <m/>
    <m/>
    <x v="0"/>
    <x v="0"/>
    <m/>
    <m/>
    <x v="0"/>
  </r>
  <r>
    <n v="3"/>
    <x v="4"/>
    <x v="0"/>
    <s v="# 036"/>
    <x v="20"/>
    <s v="Ruxin LIU"/>
    <s v="Lorena B. Villezar Clelo"/>
    <d v="2022-07-01T00:00:00"/>
    <d v="2023-06-30T00:00:00"/>
    <d v="2022-07-01T00:00:00"/>
    <x v="238"/>
    <x v="0"/>
    <n v="25"/>
    <n v="26"/>
    <n v="29"/>
    <n v="26"/>
    <n v="27"/>
    <n v="28"/>
    <n v="31"/>
    <n v="35"/>
    <n v="32"/>
    <n v="32"/>
    <n v="33"/>
    <n v="34"/>
    <n v="32"/>
    <n v="33.97"/>
    <n v="35.668500000000002"/>
    <n v="37.451925000000003"/>
    <n v="33.97"/>
    <n v="0"/>
    <n v="0"/>
    <s v="-"/>
    <x v="2"/>
    <s v="CO1NR"/>
    <s v="MANRD"/>
    <s v="College of Natural Resources"/>
    <s v="Lee Borrowman"/>
    <m/>
    <m/>
    <m/>
    <x v="0"/>
    <x v="0"/>
    <m/>
    <x v="0"/>
    <m/>
    <m/>
    <m/>
    <x v="0"/>
    <m/>
    <m/>
    <m/>
    <m/>
    <x v="0"/>
    <x v="0"/>
    <m/>
    <x v="0"/>
    <m/>
    <m/>
    <m/>
    <x v="0"/>
    <m/>
    <m/>
    <x v="0"/>
    <x v="0"/>
    <m/>
    <m/>
    <x v="0"/>
  </r>
  <r>
    <n v="3"/>
    <x v="4"/>
    <x v="0"/>
    <s v="# 036"/>
    <x v="20"/>
    <s v="Ruxin LIU"/>
    <s v="Lorena B. Villezar Clelo"/>
    <d v="2022-07-01T00:00:00"/>
    <d v="2023-06-30T00:00:00"/>
    <d v="2022-07-01T00:00:00"/>
    <x v="239"/>
    <x v="0"/>
    <n v="10"/>
    <n v="11"/>
    <n v="13"/>
    <n v="11"/>
    <n v="14"/>
    <n v="19"/>
    <n v="20"/>
    <n v="21"/>
    <n v="22"/>
    <n v="25"/>
    <n v="26"/>
    <n v="27"/>
    <n v="25"/>
    <n v="25.69"/>
    <n v="26.974500000000003"/>
    <n v="28.323225000000004"/>
    <n v="25.69"/>
    <n v="0.13636363636363646"/>
    <n v="3"/>
    <s v="-"/>
    <x v="6"/>
    <s v="CO1NR"/>
    <s v="MANRD"/>
    <s v="College of Natural Resources"/>
    <s v="Lee Borrowman"/>
    <m/>
    <m/>
    <m/>
    <x v="0"/>
    <x v="0"/>
    <m/>
    <x v="0"/>
    <m/>
    <m/>
    <m/>
    <x v="0"/>
    <m/>
    <m/>
    <m/>
    <m/>
    <x v="0"/>
    <x v="0"/>
    <m/>
    <x v="0"/>
    <m/>
    <m/>
    <m/>
    <x v="0"/>
    <m/>
    <m/>
    <x v="0"/>
    <x v="0"/>
    <m/>
    <m/>
    <x v="0"/>
  </r>
  <r>
    <n v="3"/>
    <x v="4"/>
    <x v="0"/>
    <s v="# 036"/>
    <x v="20"/>
    <s v="Ruxin LIU"/>
    <s v="Lorena B. Villezar Clelo"/>
    <d v="2022-07-01T00:00:00"/>
    <d v="2023-06-30T00:00:00"/>
    <d v="2022-07-01T00:00:00"/>
    <x v="240"/>
    <x v="0"/>
    <s v="N/A"/>
    <n v="11"/>
    <n v="13"/>
    <n v="11"/>
    <n v="14"/>
    <n v="15"/>
    <n v="17"/>
    <n v="18"/>
    <n v="22"/>
    <n v="22"/>
    <n v="23"/>
    <n v="24"/>
    <n v="22"/>
    <n v="23.47"/>
    <n v="24.6435"/>
    <n v="25.875675000000001"/>
    <n v="23.47"/>
    <n v="0"/>
    <n v="0"/>
    <s v="-"/>
    <x v="2"/>
    <s v="CO1NR"/>
    <s v="MANRD"/>
    <s v="College of Natural Resources"/>
    <s v="Lee Borrowman"/>
    <m/>
    <m/>
    <m/>
    <x v="0"/>
    <x v="0"/>
    <m/>
    <x v="0"/>
    <m/>
    <m/>
    <m/>
    <x v="0"/>
    <m/>
    <m/>
    <m/>
    <m/>
    <x v="0"/>
    <x v="0"/>
    <m/>
    <x v="0"/>
    <m/>
    <m/>
    <m/>
    <x v="0"/>
    <m/>
    <m/>
    <x v="0"/>
    <x v="0"/>
    <m/>
    <m/>
    <x v="0"/>
  </r>
  <r>
    <n v="3"/>
    <x v="4"/>
    <x v="0"/>
    <s v="# 036"/>
    <x v="20"/>
    <s v="Ruxin LIU"/>
    <s v="Lorena B. Villezar Clelo"/>
    <d v="2022-07-01T00:00:00"/>
    <d v="2023-06-30T00:00:00"/>
    <d v="2022-07-01T00:00:00"/>
    <x v="241"/>
    <x v="0"/>
    <n v="36"/>
    <n v="35"/>
    <n v="39"/>
    <n v="35"/>
    <n v="40"/>
    <n v="42"/>
    <n v="46"/>
    <n v="50"/>
    <n v="45"/>
    <n v="45"/>
    <n v="46"/>
    <n v="47"/>
    <n v="45"/>
    <n v="46.89"/>
    <n v="49.234500000000004"/>
    <n v="51.696225000000005"/>
    <n v="46.89"/>
    <n v="0"/>
    <n v="0"/>
    <s v="-"/>
    <x v="2"/>
    <s v="CO1NR"/>
    <s v="MANRD"/>
    <s v="College of Natural Resources"/>
    <s v="Lee Borrowman"/>
    <m/>
    <m/>
    <m/>
    <x v="0"/>
    <x v="0"/>
    <m/>
    <x v="0"/>
    <m/>
    <m/>
    <m/>
    <x v="0"/>
    <m/>
    <m/>
    <m/>
    <m/>
    <x v="0"/>
    <x v="0"/>
    <m/>
    <x v="0"/>
    <m/>
    <m/>
    <m/>
    <x v="0"/>
    <m/>
    <m/>
    <x v="0"/>
    <x v="0"/>
    <m/>
    <m/>
    <x v="0"/>
  </r>
  <r>
    <n v="3"/>
    <x v="4"/>
    <x v="0"/>
    <s v="# 036"/>
    <x v="20"/>
    <s v="Ruxin LIU"/>
    <s v="Lorena B. Villezar Clelo"/>
    <d v="2022-07-01T00:00:00"/>
    <d v="2023-06-30T00:00:00"/>
    <d v="2022-07-01T00:00:00"/>
    <x v="242"/>
    <x v="0"/>
    <n v="36"/>
    <n v="35"/>
    <n v="39"/>
    <n v="35"/>
    <n v="40"/>
    <n v="42"/>
    <n v="46"/>
    <n v="50"/>
    <n v="49"/>
    <n v="49"/>
    <n v="50"/>
    <n v="52"/>
    <n v="49"/>
    <n v="49.64"/>
    <n v="52.122"/>
    <n v="54.728100000000005"/>
    <n v="49.64"/>
    <n v="0"/>
    <n v="0"/>
    <s v="-"/>
    <x v="2"/>
    <s v="CO1NR"/>
    <s v="MANRD"/>
    <s v="College of Natural Resources"/>
    <s v="Lee Borrowman"/>
    <m/>
    <m/>
    <m/>
    <x v="0"/>
    <x v="0"/>
    <m/>
    <x v="0"/>
    <m/>
    <m/>
    <m/>
    <x v="0"/>
    <m/>
    <m/>
    <m/>
    <m/>
    <x v="0"/>
    <x v="0"/>
    <m/>
    <x v="0"/>
    <m/>
    <m/>
    <m/>
    <x v="0"/>
    <m/>
    <m/>
    <x v="0"/>
    <x v="0"/>
    <m/>
    <m/>
    <x v="0"/>
  </r>
  <r>
    <n v="3"/>
    <x v="4"/>
    <x v="0"/>
    <s v="# 036"/>
    <x v="20"/>
    <s v="Ruxin LIU"/>
    <s v="Lorena B. Villezar Clelo"/>
    <d v="2022-07-01T00:00:00"/>
    <d v="2023-06-30T00:00:00"/>
    <d v="2022-07-01T00:00:00"/>
    <x v="243"/>
    <x v="0"/>
    <n v="17"/>
    <n v="17"/>
    <n v="18"/>
    <n v="17"/>
    <n v="19"/>
    <n v="20"/>
    <n v="22"/>
    <n v="23"/>
    <n v="26"/>
    <n v="26"/>
    <n v="27"/>
    <n v="28"/>
    <n v="26"/>
    <s v="Discontinued"/>
    <s v="Discontinued"/>
    <s v="Discontinued"/>
    <s v="Discontinued"/>
    <n v="0"/>
    <n v="0"/>
    <s v="-"/>
    <x v="2"/>
    <s v="CO1NR"/>
    <s v="MANRD"/>
    <s v="College of Natural Resources"/>
    <s v="Lee Borrowman"/>
    <m/>
    <m/>
    <m/>
    <x v="0"/>
    <x v="0"/>
    <m/>
    <x v="0"/>
    <m/>
    <m/>
    <m/>
    <x v="0"/>
    <m/>
    <m/>
    <m/>
    <m/>
    <x v="0"/>
    <x v="0"/>
    <m/>
    <x v="0"/>
    <m/>
    <m/>
    <m/>
    <x v="0"/>
    <m/>
    <m/>
    <x v="0"/>
    <x v="0"/>
    <m/>
    <m/>
    <x v="0"/>
  </r>
  <r>
    <n v="3"/>
    <x v="4"/>
    <x v="0"/>
    <s v="# 036"/>
    <x v="20"/>
    <s v="Ruxin LIU"/>
    <s v="Lorena B. Villezar Clelo"/>
    <d v="2022-07-01T00:00:00"/>
    <d v="2023-06-30T00:00:00"/>
    <d v="2022-07-01T00:00:00"/>
    <x v="244"/>
    <x v="0"/>
    <n v="17"/>
    <s v="N/A"/>
    <n v="33"/>
    <n v="17"/>
    <n v="33"/>
    <n v="33"/>
    <n v="37"/>
    <n v="42"/>
    <n v="35"/>
    <n v="35"/>
    <n v="36"/>
    <n v="37"/>
    <n v="35"/>
    <s v="Discontinued"/>
    <s v="Discontinued"/>
    <s v="Discontinued"/>
    <s v="Discontinued"/>
    <n v="0"/>
    <n v="0"/>
    <s v="-"/>
    <x v="2"/>
    <s v="CO1NR"/>
    <s v="MANRD"/>
    <s v="College of Natural Resources"/>
    <s v="Lee Borrowman"/>
    <m/>
    <m/>
    <m/>
    <x v="0"/>
    <x v="0"/>
    <m/>
    <x v="0"/>
    <m/>
    <m/>
    <m/>
    <x v="0"/>
    <m/>
    <m/>
    <m/>
    <m/>
    <x v="0"/>
    <x v="0"/>
    <m/>
    <x v="0"/>
    <m/>
    <m/>
    <m/>
    <x v="0"/>
    <m/>
    <m/>
    <x v="0"/>
    <x v="0"/>
    <m/>
    <m/>
    <x v="0"/>
  </r>
  <r>
    <n v="3"/>
    <x v="4"/>
    <x v="0"/>
    <s v="# 036"/>
    <x v="20"/>
    <s v="Ruxin LIU"/>
    <s v="Lorena B. Villezar Clelo"/>
    <d v="2022-07-01T00:00:00"/>
    <d v="2023-06-30T00:00:00"/>
    <d v="2022-07-01T00:00:00"/>
    <x v="245"/>
    <x v="0"/>
    <n v="59"/>
    <n v="62"/>
    <n v="68"/>
    <n v="62"/>
    <n v="69"/>
    <n v="71"/>
    <n v="82"/>
    <n v="93"/>
    <n v="70"/>
    <n v="70"/>
    <n v="72"/>
    <n v="74"/>
    <n v="70"/>
    <n v="99.93"/>
    <n v="104.92650000000002"/>
    <n v="110.17282500000002"/>
    <n v="99.93"/>
    <n v="0"/>
    <n v="0"/>
    <s v="-"/>
    <x v="2"/>
    <s v="CO1NR"/>
    <s v="MANRD"/>
    <s v="College of Natural Resources"/>
    <s v="Lee Borrowman"/>
    <m/>
    <m/>
    <m/>
    <x v="0"/>
    <x v="0"/>
    <m/>
    <x v="0"/>
    <m/>
    <m/>
    <m/>
    <x v="0"/>
    <m/>
    <m/>
    <m/>
    <m/>
    <x v="0"/>
    <x v="0"/>
    <m/>
    <x v="0"/>
    <m/>
    <m/>
    <m/>
    <x v="0"/>
    <m/>
    <m/>
    <x v="0"/>
    <x v="0"/>
    <m/>
    <m/>
    <x v="0"/>
  </r>
  <r>
    <n v="3"/>
    <x v="4"/>
    <x v="0"/>
    <s v="# 036"/>
    <x v="20"/>
    <s v="Ruxin LIU"/>
    <s v="Lorena B. Villezar Clelo"/>
    <d v="2022-07-01T00:00:00"/>
    <d v="2023-06-30T00:00:00"/>
    <d v="2022-07-01T00:00:00"/>
    <x v="246"/>
    <x v="0"/>
    <n v="59"/>
    <n v="62"/>
    <n v="92"/>
    <n v="62"/>
    <n v="100"/>
    <n v="106"/>
    <n v="123"/>
    <n v="141"/>
    <n v="101"/>
    <n v="101"/>
    <n v="104"/>
    <n v="107"/>
    <n v="101"/>
    <n v="122.98"/>
    <n v="129.12900000000002"/>
    <n v="135.58545000000004"/>
    <n v="122.98"/>
    <n v="0"/>
    <n v="0"/>
    <s v="-"/>
    <x v="2"/>
    <s v="CO1NR"/>
    <s v="MANRD"/>
    <s v="College of Natural Resources"/>
    <s v="Lee Borrowman"/>
    <m/>
    <m/>
    <m/>
    <x v="0"/>
    <x v="0"/>
    <m/>
    <x v="0"/>
    <m/>
    <m/>
    <m/>
    <x v="0"/>
    <m/>
    <m/>
    <m/>
    <m/>
    <x v="0"/>
    <x v="0"/>
    <m/>
    <x v="0"/>
    <m/>
    <m/>
    <m/>
    <x v="0"/>
    <m/>
    <m/>
    <x v="0"/>
    <x v="0"/>
    <m/>
    <m/>
    <x v="0"/>
  </r>
  <r>
    <n v="3"/>
    <x v="4"/>
    <x v="1"/>
    <s v="# 036"/>
    <x v="20"/>
    <s v="Ruxin LIU"/>
    <s v="Ruxin LIU"/>
    <m/>
    <m/>
    <m/>
    <x v="10"/>
    <x v="1"/>
    <m/>
    <m/>
    <m/>
    <m/>
    <m/>
    <m/>
    <m/>
    <m/>
    <m/>
    <m/>
    <m/>
    <m/>
    <n v="0"/>
    <n v="0"/>
    <n v="0"/>
    <n v="0"/>
    <n v="0"/>
    <m/>
    <m/>
    <m/>
    <x v="3"/>
    <m/>
    <m/>
    <m/>
    <m/>
    <m/>
    <s v="Should increase price to decrease deficit"/>
    <m/>
    <x v="12"/>
    <x v="10"/>
    <n v="0.1"/>
    <x v="1"/>
    <m/>
    <n v="437.47699999999998"/>
    <n v="231.89199999999997"/>
    <x v="17"/>
    <n v="205.58500000000001"/>
    <s v="High"/>
    <n v="90.457400000000007"/>
    <s v="Yes"/>
    <x v="1"/>
    <x v="6"/>
    <s v="Flat"/>
    <x v="1"/>
    <s v="Deficit"/>
    <s v="Since the facility has just recently submitted and was approved the mid-year (effective January 1, 2020) recharge rate increase substantially, they decided to keep the same subsidized rates for the next fiscal year 2021 for the time being. However, they will closely monitor the recharge activities and if later needed will submit a request for rate increase.  Regarding the facility's proposed reduction to the unsubsidized rates by a small percentage for the next fiscal year, this was intended to attract more outside users especially at this time when the facility has lost a handful of external clients.  "/>
    <n v="-15"/>
    <x v="1"/>
    <s v="Ruxin Liu "/>
    <s v="3/22/22 - 1 pm"/>
    <x v="17"/>
    <x v="8"/>
    <m/>
    <m/>
    <x v="0"/>
  </r>
  <r>
    <n v="42"/>
    <x v="7"/>
    <x v="1"/>
    <s v="# 004"/>
    <x v="21"/>
    <s v="Kristi Mares"/>
    <s v="Kristi Mares"/>
    <m/>
    <m/>
    <m/>
    <x v="10"/>
    <x v="1"/>
    <m/>
    <m/>
    <m/>
    <m/>
    <m/>
    <m/>
    <m/>
    <m/>
    <m/>
    <m/>
    <m/>
    <m/>
    <n v="0"/>
    <n v="0"/>
    <n v="0"/>
    <n v="0"/>
    <n v="0"/>
    <m/>
    <m/>
    <m/>
    <x v="3"/>
    <m/>
    <m/>
    <m/>
    <m/>
    <m/>
    <m/>
    <m/>
    <x v="10"/>
    <x v="4"/>
    <s v="-"/>
    <x v="1"/>
    <m/>
    <n v="1517.0640000000001"/>
    <n v="1517.0640000000001"/>
    <x v="18"/>
    <n v="0"/>
    <s v="Low"/>
    <n v="0"/>
    <m/>
    <x v="3"/>
    <x v="1"/>
    <s v="Flat"/>
    <x v="10"/>
    <s v="Surplus"/>
    <s v="The rates increases are primarily driven by salary and benefit increases."/>
    <n v="-130"/>
    <x v="1"/>
    <s v="Kristi Mares"/>
    <s v="3/22/22 - 2 pm"/>
    <x v="18"/>
    <x v="9"/>
    <m/>
    <m/>
    <x v="0"/>
  </r>
  <r>
    <n v="43"/>
    <x v="7"/>
    <x v="1"/>
    <s v="# 004"/>
    <x v="22"/>
    <s v="Kristi Mares"/>
    <s v="Kristi Mares"/>
    <m/>
    <m/>
    <m/>
    <x v="10"/>
    <x v="1"/>
    <m/>
    <m/>
    <m/>
    <m/>
    <m/>
    <m/>
    <m/>
    <m/>
    <m/>
    <m/>
    <m/>
    <m/>
    <n v="0"/>
    <n v="0"/>
    <n v="0"/>
    <n v="0"/>
    <n v="0"/>
    <m/>
    <m/>
    <m/>
    <x v="3"/>
    <m/>
    <m/>
    <m/>
    <m/>
    <m/>
    <m/>
    <m/>
    <x v="13"/>
    <x v="4"/>
    <s v="-"/>
    <x v="1"/>
    <m/>
    <n v="1134"/>
    <n v="1134"/>
    <x v="19"/>
    <n v="0"/>
    <s v="Low"/>
    <n v="0"/>
    <m/>
    <x v="3"/>
    <x v="2"/>
    <s v="Flat"/>
    <x v="10"/>
    <s v="Deficit"/>
    <s v="Does not include FY20 ending deficit"/>
    <n v="-106"/>
    <x v="1"/>
    <s v="Kristi Mares"/>
    <s v="3/22/22 - 2 pm"/>
    <x v="19"/>
    <x v="10"/>
    <m/>
    <m/>
    <x v="0"/>
  </r>
  <r>
    <n v="45"/>
    <x v="7"/>
    <x v="1"/>
    <s v="# 004"/>
    <x v="23"/>
    <s v="Kristi Mares"/>
    <s v="Kristi Mares"/>
    <m/>
    <m/>
    <m/>
    <x v="10"/>
    <x v="1"/>
    <m/>
    <m/>
    <m/>
    <m/>
    <m/>
    <m/>
    <m/>
    <m/>
    <m/>
    <m/>
    <m/>
    <m/>
    <n v="0"/>
    <n v="0"/>
    <n v="0"/>
    <n v="0"/>
    <n v="0"/>
    <m/>
    <m/>
    <m/>
    <x v="3"/>
    <m/>
    <m/>
    <m/>
    <m/>
    <m/>
    <m/>
    <m/>
    <x v="14"/>
    <x v="15"/>
    <n v="220"/>
    <x v="2"/>
    <m/>
    <n v="728"/>
    <n v="728"/>
    <x v="1"/>
    <n v="0"/>
    <s v="Low"/>
    <n v="0"/>
    <m/>
    <x v="3"/>
    <x v="2"/>
    <s v="Flat"/>
    <x v="11"/>
    <s v="Deficit"/>
    <s v="The methodology used to calculate recharge rates has improved with non-labor cost now identified at the detailed service level instead of being included in the hourly labor calculation and then being charged based on the No of hours needed to deliver the service. This new method reduces the hourly rate and shifts the rates increase/decrease across the different services."/>
    <n v="-55"/>
    <x v="1"/>
    <s v="Kristi Mares"/>
    <s v="Already approved as FY22 in year submission."/>
    <x v="20"/>
    <x v="11"/>
    <m/>
    <m/>
    <x v="1"/>
  </r>
  <r>
    <n v="42"/>
    <x v="7"/>
    <x v="0"/>
    <s v="# 004"/>
    <x v="21"/>
    <s v="Kristi Mares"/>
    <s v="Kristi Mares"/>
    <d v="2022-07-01T00:00:00"/>
    <d v="2023-06-30T00:00:00"/>
    <d v="2022-07-01T00:00:00"/>
    <x v="247"/>
    <x v="21"/>
    <n v="361"/>
    <n v="361"/>
    <n v="380"/>
    <n v="361"/>
    <n v="380"/>
    <n v="385"/>
    <n v="389.5"/>
    <n v="389.5"/>
    <n v="385"/>
    <n v="394"/>
    <n v="394"/>
    <n v="399"/>
    <n v="394"/>
    <n v="394"/>
    <n v="404"/>
    <n v="404"/>
    <n v="394"/>
    <n v="2.3376623376623273E-2"/>
    <n v="9"/>
    <s v="-"/>
    <x v="0"/>
    <s v="VCBAS"/>
    <s v="BSAVC"/>
    <s v="Administration"/>
    <s v="Elena Jiang"/>
    <m/>
    <m/>
    <m/>
    <x v="0"/>
    <x v="0"/>
    <m/>
    <x v="0"/>
    <m/>
    <m/>
    <m/>
    <x v="0"/>
    <m/>
    <m/>
    <m/>
    <m/>
    <x v="0"/>
    <x v="0"/>
    <m/>
    <x v="0"/>
    <m/>
    <m/>
    <m/>
    <x v="0"/>
    <m/>
    <m/>
    <x v="0"/>
    <x v="0"/>
    <m/>
    <m/>
    <x v="0"/>
  </r>
  <r>
    <n v="42"/>
    <x v="7"/>
    <x v="0"/>
    <s v="# 004"/>
    <x v="21"/>
    <s v="Kristi Mares"/>
    <s v="Kristi Mares"/>
    <d v="2022-07-01T00:00:00"/>
    <d v="2023-06-30T00:00:00"/>
    <d v="2022-07-01T00:00:00"/>
    <x v="248"/>
    <x v="22"/>
    <n v="76"/>
    <n v="76"/>
    <n v="80"/>
    <n v="76"/>
    <n v="80"/>
    <n v="81"/>
    <n v="82"/>
    <n v="82"/>
    <n v="81"/>
    <n v="83"/>
    <n v="83"/>
    <n v="84"/>
    <n v="83"/>
    <n v="83"/>
    <n v="85"/>
    <n v="85"/>
    <n v="83"/>
    <n v="2.4691358024691468E-2"/>
    <n v="2"/>
    <s v="-"/>
    <x v="0"/>
    <s v="VCBAS"/>
    <s v="BSAVC"/>
    <s v="Administration"/>
    <s v="Elena Jiang"/>
    <m/>
    <m/>
    <m/>
    <x v="0"/>
    <x v="0"/>
    <m/>
    <x v="0"/>
    <m/>
    <m/>
    <m/>
    <x v="0"/>
    <m/>
    <m/>
    <m/>
    <m/>
    <x v="0"/>
    <x v="0"/>
    <m/>
    <x v="0"/>
    <m/>
    <m/>
    <m/>
    <x v="0"/>
    <m/>
    <m/>
    <x v="0"/>
    <x v="0"/>
    <m/>
    <m/>
    <x v="0"/>
  </r>
  <r>
    <n v="42"/>
    <x v="7"/>
    <x v="0"/>
    <s v="# 004"/>
    <x v="21"/>
    <s v="Kristi Mares"/>
    <s v="Kristi Mares"/>
    <d v="2022-07-01T00:00:00"/>
    <d v="2023-06-30T00:00:00"/>
    <d v="2022-07-01T00:00:00"/>
    <x v="249"/>
    <x v="22"/>
    <n v="20.75"/>
    <n v="20.75"/>
    <n v="21.75"/>
    <n v="20.75"/>
    <n v="21.75"/>
    <n v="22"/>
    <n v="22.25"/>
    <n v="22.25"/>
    <n v="22"/>
    <n v="22.5"/>
    <n v="22.5"/>
    <n v="23"/>
    <n v="22.5"/>
    <n v="22.5"/>
    <n v="23"/>
    <n v="23"/>
    <n v="22.5"/>
    <n v="2.2727272727272707E-2"/>
    <n v="0.5"/>
    <s v="-"/>
    <x v="0"/>
    <s v="VCBAS"/>
    <s v="BSAVC"/>
    <s v="Administration"/>
    <s v="Elena Jiang"/>
    <m/>
    <m/>
    <m/>
    <x v="0"/>
    <x v="0"/>
    <m/>
    <x v="0"/>
    <m/>
    <m/>
    <m/>
    <x v="0"/>
    <m/>
    <m/>
    <m/>
    <m/>
    <x v="0"/>
    <x v="0"/>
    <m/>
    <x v="0"/>
    <m/>
    <m/>
    <m/>
    <x v="0"/>
    <m/>
    <m/>
    <x v="0"/>
    <x v="0"/>
    <m/>
    <m/>
    <x v="0"/>
  </r>
  <r>
    <n v="42"/>
    <x v="7"/>
    <x v="0"/>
    <s v="# 004"/>
    <x v="21"/>
    <s v="Kristi Mares"/>
    <s v="Kristi Mares"/>
    <d v="2022-07-01T00:00:00"/>
    <d v="2023-06-30T00:00:00"/>
    <d v="2022-07-01T00:00:00"/>
    <x v="250"/>
    <x v="21"/>
    <n v="96"/>
    <n v="96"/>
    <n v="100"/>
    <n v="96"/>
    <n v="100"/>
    <n v="103"/>
    <n v="102"/>
    <n v="102"/>
    <n v="103"/>
    <n v="105"/>
    <n v="105"/>
    <n v="106"/>
    <n v="105"/>
    <n v="105"/>
    <n v="107"/>
    <n v="107"/>
    <n v="105"/>
    <n v="1.9417475728155331E-2"/>
    <n v="2"/>
    <s v="-"/>
    <x v="0"/>
    <s v="VCBAS"/>
    <s v="BSAVC"/>
    <s v="Administration"/>
    <s v="Elena Jiang"/>
    <m/>
    <m/>
    <m/>
    <x v="0"/>
    <x v="0"/>
    <m/>
    <x v="0"/>
    <m/>
    <m/>
    <m/>
    <x v="0"/>
    <m/>
    <m/>
    <m/>
    <m/>
    <x v="0"/>
    <x v="0"/>
    <m/>
    <x v="0"/>
    <m/>
    <m/>
    <m/>
    <x v="0"/>
    <m/>
    <m/>
    <x v="0"/>
    <x v="0"/>
    <m/>
    <m/>
    <x v="0"/>
  </r>
  <r>
    <n v="42"/>
    <x v="7"/>
    <x v="0"/>
    <s v="# 004"/>
    <x v="21"/>
    <s v="Kristi Mares"/>
    <s v="Kristi Mares"/>
    <d v="2022-07-01T00:00:00"/>
    <d v="2023-06-30T00:00:00"/>
    <d v="2022-07-01T00:00:00"/>
    <x v="251"/>
    <x v="23"/>
    <n v="76"/>
    <n v="76"/>
    <n v="80"/>
    <n v="76"/>
    <n v="80"/>
    <n v="81"/>
    <n v="82"/>
    <n v="82"/>
    <n v="81"/>
    <n v="83"/>
    <n v="83"/>
    <n v="84"/>
    <n v="83"/>
    <n v="83"/>
    <n v="85"/>
    <n v="85"/>
    <n v="83"/>
    <n v="2.4691358024691468E-2"/>
    <n v="2"/>
    <s v="-"/>
    <x v="0"/>
    <s v="VCBAS"/>
    <s v="BSAVC"/>
    <s v="Administration"/>
    <s v="Elena Jiang"/>
    <m/>
    <m/>
    <m/>
    <x v="0"/>
    <x v="0"/>
    <m/>
    <x v="0"/>
    <m/>
    <m/>
    <m/>
    <x v="0"/>
    <m/>
    <m/>
    <m/>
    <m/>
    <x v="0"/>
    <x v="0"/>
    <m/>
    <x v="0"/>
    <m/>
    <m/>
    <m/>
    <x v="0"/>
    <m/>
    <m/>
    <x v="0"/>
    <x v="0"/>
    <m/>
    <m/>
    <x v="0"/>
  </r>
  <r>
    <n v="42"/>
    <x v="7"/>
    <x v="0"/>
    <s v="# 004"/>
    <x v="21"/>
    <s v="Kristi Mares"/>
    <s v="Kristi Mares"/>
    <d v="2022-07-01T00:00:00"/>
    <d v="2023-06-30T00:00:00"/>
    <d v="2022-07-01T00:00:00"/>
    <x v="252"/>
    <x v="24"/>
    <n v="5.75"/>
    <n v="5.75"/>
    <n v="6"/>
    <n v="5.75"/>
    <n v="6"/>
    <n v="6.25"/>
    <n v="6"/>
    <n v="6"/>
    <n v="6.25"/>
    <n v="6.25"/>
    <n v="6.25"/>
    <n v="6.5"/>
    <n v="6.25"/>
    <n v="6.25"/>
    <n v="6.5"/>
    <n v="6.5"/>
    <n v="6.25"/>
    <n v="0"/>
    <n v="0"/>
    <s v="-"/>
    <x v="2"/>
    <s v="VCBAS"/>
    <s v="BSAVC"/>
    <s v="Administration"/>
    <s v="Elena Jiang"/>
    <m/>
    <m/>
    <m/>
    <x v="0"/>
    <x v="0"/>
    <m/>
    <x v="0"/>
    <m/>
    <m/>
    <m/>
    <x v="0"/>
    <m/>
    <m/>
    <m/>
    <m/>
    <x v="0"/>
    <x v="0"/>
    <m/>
    <x v="0"/>
    <m/>
    <m/>
    <m/>
    <x v="0"/>
    <m/>
    <m/>
    <x v="0"/>
    <x v="0"/>
    <m/>
    <m/>
    <x v="0"/>
  </r>
  <r>
    <n v="42"/>
    <x v="7"/>
    <x v="0"/>
    <s v="# 004"/>
    <x v="21"/>
    <s v="Kristi Mares"/>
    <s v="Kristi Mares"/>
    <d v="2022-07-01T00:00:00"/>
    <d v="2023-06-30T00:00:00"/>
    <d v="2022-07-01T00:00:00"/>
    <x v="253"/>
    <x v="25"/>
    <n v="38"/>
    <n v="38"/>
    <n v="40"/>
    <n v="38"/>
    <n v="40"/>
    <n v="40.5"/>
    <n v="41"/>
    <n v="41"/>
    <n v="40.5"/>
    <n v="41.5"/>
    <n v="41.5"/>
    <n v="42"/>
    <n v="41.5"/>
    <n v="41.5"/>
    <n v="42.5"/>
    <n v="42.5"/>
    <n v="41.5"/>
    <n v="2.4691358024691468E-2"/>
    <n v="1"/>
    <s v="-"/>
    <x v="0"/>
    <s v="VCBAS"/>
    <s v="BSAVC"/>
    <s v="Administration"/>
    <s v="Elena Jiang"/>
    <m/>
    <m/>
    <m/>
    <x v="0"/>
    <x v="0"/>
    <m/>
    <x v="0"/>
    <m/>
    <m/>
    <m/>
    <x v="0"/>
    <m/>
    <m/>
    <m/>
    <m/>
    <x v="0"/>
    <x v="0"/>
    <m/>
    <x v="0"/>
    <m/>
    <m/>
    <m/>
    <x v="0"/>
    <m/>
    <m/>
    <x v="0"/>
    <x v="0"/>
    <m/>
    <m/>
    <x v="0"/>
  </r>
  <r>
    <n v="42"/>
    <x v="7"/>
    <x v="0"/>
    <s v="# 004"/>
    <x v="21"/>
    <s v="Kristi Mares"/>
    <s v="Kristi Mares"/>
    <d v="2022-07-01T00:00:00"/>
    <d v="2023-06-30T00:00:00"/>
    <d v="2022-07-01T00:00:00"/>
    <x v="254"/>
    <x v="25"/>
    <n v="38"/>
    <n v="38"/>
    <n v="40"/>
    <n v="38"/>
    <n v="40"/>
    <n v="40.5"/>
    <n v="41"/>
    <n v="41"/>
    <n v="40.5"/>
    <n v="41.5"/>
    <n v="41.5"/>
    <n v="42"/>
    <n v="41.5"/>
    <n v="41.5"/>
    <n v="42.5"/>
    <n v="42.5"/>
    <n v="41.5"/>
    <n v="2.4691358024691468E-2"/>
    <n v="1"/>
    <s v="-"/>
    <x v="0"/>
    <s v="VCBAS"/>
    <s v="BSAVC"/>
    <s v="Administration"/>
    <s v="Elena Jiang"/>
    <m/>
    <m/>
    <m/>
    <x v="0"/>
    <x v="0"/>
    <m/>
    <x v="0"/>
    <m/>
    <m/>
    <m/>
    <x v="0"/>
    <m/>
    <m/>
    <m/>
    <m/>
    <x v="0"/>
    <x v="0"/>
    <m/>
    <x v="0"/>
    <m/>
    <m/>
    <m/>
    <x v="0"/>
    <m/>
    <m/>
    <x v="0"/>
    <x v="0"/>
    <m/>
    <m/>
    <x v="0"/>
  </r>
  <r>
    <n v="42"/>
    <x v="7"/>
    <x v="0"/>
    <s v="# 004"/>
    <x v="21"/>
    <s v="Kristi Mares"/>
    <s v="Kristi Mares"/>
    <d v="2022-07-01T00:00:00"/>
    <d v="2023-06-30T00:00:00"/>
    <d v="2022-07-01T00:00:00"/>
    <x v="255"/>
    <x v="0"/>
    <n v="76"/>
    <n v="76"/>
    <n v="80"/>
    <n v="76"/>
    <n v="80"/>
    <n v="81"/>
    <n v="82"/>
    <n v="82"/>
    <n v="81"/>
    <n v="83"/>
    <n v="83"/>
    <n v="84"/>
    <n v="83"/>
    <n v="83"/>
    <n v="85"/>
    <n v="85"/>
    <n v="83"/>
    <n v="2.4691358024691468E-2"/>
    <n v="2"/>
    <s v="-"/>
    <x v="0"/>
    <s v="VCBAS"/>
    <s v="BSAVC"/>
    <s v="Administration"/>
    <s v="Elena Jiang"/>
    <m/>
    <m/>
    <m/>
    <x v="0"/>
    <x v="0"/>
    <m/>
    <x v="0"/>
    <m/>
    <m/>
    <m/>
    <x v="0"/>
    <m/>
    <m/>
    <m/>
    <m/>
    <x v="0"/>
    <x v="0"/>
    <m/>
    <x v="0"/>
    <m/>
    <m/>
    <m/>
    <x v="0"/>
    <m/>
    <m/>
    <x v="0"/>
    <x v="0"/>
    <m/>
    <m/>
    <x v="0"/>
  </r>
  <r>
    <n v="42"/>
    <x v="7"/>
    <x v="0"/>
    <s v="# 004"/>
    <x v="21"/>
    <s v="Kristi Mares"/>
    <s v="Kristi Mares"/>
    <d v="2022-07-01T00:00:00"/>
    <d v="2023-06-30T00:00:00"/>
    <d v="2022-07-01T00:00:00"/>
    <x v="256"/>
    <x v="10"/>
    <m/>
    <m/>
    <n v="0"/>
    <n v="0"/>
    <n v="0"/>
    <n v="81"/>
    <n v="82"/>
    <n v="82"/>
    <n v="81"/>
    <n v="83"/>
    <n v="83"/>
    <n v="84"/>
    <n v="83"/>
    <n v="83"/>
    <n v="85"/>
    <n v="85"/>
    <n v="83"/>
    <n v="2.4691358024691468E-2"/>
    <n v="2"/>
    <m/>
    <x v="0"/>
    <s v="VCBAS"/>
    <s v="BSAVC"/>
    <s v="Administration"/>
    <s v="Elena Jiang"/>
    <m/>
    <m/>
    <m/>
    <x v="0"/>
    <x v="0"/>
    <m/>
    <x v="0"/>
    <m/>
    <m/>
    <m/>
    <x v="0"/>
    <m/>
    <m/>
    <m/>
    <m/>
    <x v="0"/>
    <x v="0"/>
    <m/>
    <x v="0"/>
    <m/>
    <m/>
    <m/>
    <x v="0"/>
    <m/>
    <m/>
    <x v="0"/>
    <x v="0"/>
    <m/>
    <m/>
    <x v="0"/>
  </r>
  <r>
    <n v="42"/>
    <x v="7"/>
    <x v="0"/>
    <s v="# 004"/>
    <x v="21"/>
    <s v="Kristi Mares"/>
    <s v="Kristi Mares"/>
    <d v="2022-07-01T00:00:00"/>
    <d v="2023-06-30T00:00:00"/>
    <d v="2022-07-01T00:00:00"/>
    <x v="257"/>
    <x v="10"/>
    <m/>
    <m/>
    <n v="0"/>
    <n v="0"/>
    <n v="0"/>
    <n v="81"/>
    <n v="82"/>
    <n v="82"/>
    <n v="81"/>
    <n v="83"/>
    <n v="83"/>
    <n v="84"/>
    <n v="83"/>
    <n v="83"/>
    <n v="85"/>
    <n v="85"/>
    <n v="83"/>
    <n v="2.4691358024691468E-2"/>
    <n v="2"/>
    <m/>
    <x v="0"/>
    <s v="VCBAS"/>
    <s v="BSAVC"/>
    <s v="Administration"/>
    <s v="Elena Jiang"/>
    <m/>
    <m/>
    <m/>
    <x v="0"/>
    <x v="0"/>
    <m/>
    <x v="0"/>
    <m/>
    <m/>
    <m/>
    <x v="0"/>
    <m/>
    <m/>
    <m/>
    <m/>
    <x v="0"/>
    <x v="0"/>
    <m/>
    <x v="0"/>
    <m/>
    <m/>
    <m/>
    <x v="0"/>
    <m/>
    <m/>
    <x v="0"/>
    <x v="0"/>
    <m/>
    <m/>
    <x v="0"/>
  </r>
  <r>
    <n v="43"/>
    <x v="7"/>
    <x v="0"/>
    <s v="# 004"/>
    <x v="22"/>
    <s v="Kristi Mares"/>
    <s v="Kristi Mares"/>
    <d v="2022-07-01T00:00:00"/>
    <d v="2023-06-30T00:00:00"/>
    <d v="2022-07-01T00:00:00"/>
    <x v="258"/>
    <x v="0"/>
    <n v="81"/>
    <n v="81"/>
    <n v="82"/>
    <n v="81"/>
    <n v="83"/>
    <n v="83"/>
    <n v="85"/>
    <n v="84"/>
    <n v="83"/>
    <n v="85"/>
    <n v="85"/>
    <n v="86"/>
    <n v="85"/>
    <n v="88"/>
    <n v="90"/>
    <n v="90"/>
    <n v="88"/>
    <n v="2.4096385542168752E-2"/>
    <n v="2"/>
    <s v="-"/>
    <x v="0"/>
    <s v="VCBAS"/>
    <s v="BSAVC"/>
    <s v="Administration"/>
    <s v="Elena Jiang"/>
    <m/>
    <m/>
    <m/>
    <x v="0"/>
    <x v="0"/>
    <m/>
    <x v="0"/>
    <m/>
    <m/>
    <m/>
    <x v="0"/>
    <m/>
    <m/>
    <m/>
    <m/>
    <x v="0"/>
    <x v="0"/>
    <m/>
    <x v="0"/>
    <m/>
    <m/>
    <m/>
    <x v="0"/>
    <m/>
    <m/>
    <x v="0"/>
    <x v="0"/>
    <m/>
    <m/>
    <x v="0"/>
  </r>
  <r>
    <n v="43"/>
    <x v="7"/>
    <x v="0"/>
    <s v="# 004"/>
    <x v="22"/>
    <s v="Kristi Mares"/>
    <s v="Kristi Mares"/>
    <d v="2022-07-01T00:00:00"/>
    <d v="2023-06-30T00:00:00"/>
    <d v="2022-07-01T00:00:00"/>
    <x v="259"/>
    <x v="10"/>
    <n v="2.5"/>
    <n v="2.5"/>
    <n v="2.75"/>
    <n v="2.75"/>
    <n v="2.75"/>
    <n v="2.75"/>
    <n v="2.75"/>
    <n v="2.75"/>
    <n v="2.75"/>
    <n v="2.75"/>
    <n v="2.75"/>
    <n v="2.75"/>
    <n v="2.75"/>
    <n v="2.75"/>
    <n v="3"/>
    <n v="3"/>
    <n v="2.75"/>
    <n v="0"/>
    <n v="0"/>
    <s v="-"/>
    <x v="2"/>
    <s v="VCBAS"/>
    <s v="BSAVC"/>
    <s v="Administration"/>
    <s v="Elena Jiang"/>
    <m/>
    <m/>
    <m/>
    <x v="0"/>
    <x v="0"/>
    <m/>
    <x v="0"/>
    <m/>
    <m/>
    <m/>
    <x v="0"/>
    <m/>
    <m/>
    <m/>
    <m/>
    <x v="0"/>
    <x v="0"/>
    <m/>
    <x v="0"/>
    <m/>
    <m/>
    <m/>
    <x v="0"/>
    <m/>
    <m/>
    <x v="0"/>
    <x v="0"/>
    <m/>
    <m/>
    <x v="0"/>
  </r>
  <r>
    <n v="43"/>
    <x v="7"/>
    <x v="0"/>
    <s v="# 004"/>
    <x v="22"/>
    <s v="Kristi Mares"/>
    <s v="Kristi Mares"/>
    <d v="2022-07-01T00:00:00"/>
    <d v="2023-06-30T00:00:00"/>
    <d v="2022-07-01T00:00:00"/>
    <x v="260"/>
    <x v="10"/>
    <m/>
    <s v="N/A"/>
    <n v="4.5"/>
    <n v="0"/>
    <n v="4.5"/>
    <n v="4.5"/>
    <n v="4.5"/>
    <n v="4.5"/>
    <n v="4.5"/>
    <n v="4.5"/>
    <n v="4.5"/>
    <n v="4.5"/>
    <n v="4.5"/>
    <n v="4.5"/>
    <n v="4.75"/>
    <n v="4.75"/>
    <n v="4.5"/>
    <n v="0"/>
    <n v="0"/>
    <s v="-"/>
    <x v="2"/>
    <s v="VCBAS"/>
    <s v="BSAVC"/>
    <s v="Administration"/>
    <s v="Elena Jiang"/>
    <m/>
    <m/>
    <m/>
    <x v="0"/>
    <x v="0"/>
    <m/>
    <x v="0"/>
    <m/>
    <m/>
    <m/>
    <x v="0"/>
    <m/>
    <m/>
    <m/>
    <m/>
    <x v="0"/>
    <x v="0"/>
    <m/>
    <x v="0"/>
    <m/>
    <m/>
    <m/>
    <x v="0"/>
    <m/>
    <m/>
    <x v="0"/>
    <x v="0"/>
    <m/>
    <m/>
    <x v="0"/>
  </r>
  <r>
    <n v="43"/>
    <x v="7"/>
    <x v="0"/>
    <s v="# 004"/>
    <x v="22"/>
    <s v="Kristi Mares"/>
    <s v="Kristi Mares"/>
    <d v="2022-07-01T00:00:00"/>
    <d v="2023-06-30T00:00:00"/>
    <d v="2022-07-01T00:00:00"/>
    <x v="261"/>
    <x v="10"/>
    <n v="1.25"/>
    <n v="1.2"/>
    <n v="4.75"/>
    <n v="1"/>
    <n v="4.75"/>
    <n v="4.75"/>
    <n v="4.75"/>
    <n v="4.75"/>
    <n v="4.75"/>
    <n v="4.75"/>
    <n v="4.75"/>
    <n v="4.75"/>
    <n v="4.75"/>
    <n v="4.75"/>
    <n v="5"/>
    <n v="5"/>
    <n v="4.75"/>
    <n v="0"/>
    <n v="0"/>
    <s v="-"/>
    <x v="2"/>
    <s v="VCBAS"/>
    <s v="BSAVC"/>
    <s v="Administration"/>
    <s v="Elena Jiang"/>
    <m/>
    <m/>
    <m/>
    <x v="0"/>
    <x v="0"/>
    <m/>
    <x v="0"/>
    <m/>
    <m/>
    <m/>
    <x v="0"/>
    <m/>
    <m/>
    <m/>
    <m/>
    <x v="0"/>
    <x v="0"/>
    <m/>
    <x v="0"/>
    <m/>
    <m/>
    <m/>
    <x v="0"/>
    <m/>
    <m/>
    <x v="0"/>
    <x v="0"/>
    <m/>
    <m/>
    <x v="0"/>
  </r>
  <r>
    <n v="43"/>
    <x v="7"/>
    <x v="0"/>
    <s v="# 004"/>
    <x v="22"/>
    <s v="Kristi Mares"/>
    <s v="Kristi Mares"/>
    <d v="2022-07-01T00:00:00"/>
    <d v="2023-06-30T00:00:00"/>
    <d v="2022-07-01T00:00:00"/>
    <x v="262"/>
    <x v="10"/>
    <n v="4.75"/>
    <n v="4.75"/>
    <n v="4.75"/>
    <n v="4.75"/>
    <n v="4.75"/>
    <n v="4.75"/>
    <n v="4.75"/>
    <n v="5"/>
    <n v="4.75"/>
    <n v="4.75"/>
    <n v="4.75"/>
    <n v="5"/>
    <n v="4.75"/>
    <n v="4.75"/>
    <n v="5"/>
    <n v="5"/>
    <n v="4.75"/>
    <n v="0"/>
    <n v="0"/>
    <s v="-"/>
    <x v="2"/>
    <s v="VCBAS"/>
    <s v="BSAVC"/>
    <s v="Administration"/>
    <s v="Elena Jiang"/>
    <m/>
    <m/>
    <m/>
    <x v="0"/>
    <x v="0"/>
    <m/>
    <x v="0"/>
    <m/>
    <m/>
    <m/>
    <x v="0"/>
    <m/>
    <m/>
    <m/>
    <m/>
    <x v="0"/>
    <x v="0"/>
    <m/>
    <x v="0"/>
    <m/>
    <m/>
    <m/>
    <x v="0"/>
    <m/>
    <m/>
    <x v="0"/>
    <x v="0"/>
    <m/>
    <m/>
    <x v="0"/>
  </r>
  <r>
    <n v="43"/>
    <x v="7"/>
    <x v="0"/>
    <s v="# 004"/>
    <x v="22"/>
    <s v="Kristi Mares"/>
    <s v="Kristi Mares"/>
    <d v="2022-07-01T00:00:00"/>
    <d v="2023-06-30T00:00:00"/>
    <d v="2022-07-01T00:00:00"/>
    <x v="263"/>
    <x v="10"/>
    <m/>
    <s v="N/A"/>
    <n v="14.25"/>
    <n v="0"/>
    <n v="14.5"/>
    <n v="14.5"/>
    <n v="14.75"/>
    <n v="14.75"/>
    <n v="14.5"/>
    <n v="14.5"/>
    <n v="14.75"/>
    <n v="14.75"/>
    <n v="14.5"/>
    <n v="14.75"/>
    <n v="15.25"/>
    <n v="15.25"/>
    <n v="14.75"/>
    <n v="0"/>
    <n v="0"/>
    <s v="-"/>
    <x v="2"/>
    <s v="VCBAS"/>
    <s v="BSAVC"/>
    <s v="Administration"/>
    <s v="Elena Jiang"/>
    <m/>
    <m/>
    <m/>
    <x v="0"/>
    <x v="0"/>
    <m/>
    <x v="0"/>
    <m/>
    <m/>
    <m/>
    <x v="0"/>
    <m/>
    <m/>
    <m/>
    <m/>
    <x v="0"/>
    <x v="0"/>
    <m/>
    <x v="0"/>
    <m/>
    <m/>
    <m/>
    <x v="0"/>
    <m/>
    <m/>
    <x v="0"/>
    <x v="0"/>
    <m/>
    <m/>
    <x v="0"/>
  </r>
  <r>
    <n v="43"/>
    <x v="7"/>
    <x v="0"/>
    <s v="# 004"/>
    <x v="22"/>
    <s v="Kristi Mares"/>
    <s v="Kristi Mares"/>
    <d v="2022-07-01T00:00:00"/>
    <d v="2023-06-30T00:00:00"/>
    <d v="2022-07-01T00:00:00"/>
    <x v="264"/>
    <x v="10"/>
    <n v="0.5"/>
    <n v="0.5"/>
    <n v="0.75"/>
    <n v="0.75"/>
    <n v="0.75"/>
    <n v="0.75"/>
    <n v="0.75"/>
    <n v="0.75"/>
    <n v="0.75"/>
    <n v="0.75"/>
    <n v="0.75"/>
    <n v="0.75"/>
    <n v="0.75"/>
    <n v="0.75"/>
    <n v="0.75"/>
    <n v="0.75"/>
    <n v="0.75"/>
    <n v="0"/>
    <n v="0"/>
    <s v="-"/>
    <x v="2"/>
    <s v="VCBAS"/>
    <s v="BSAVC"/>
    <s v="Administration"/>
    <s v="Elena Jiang"/>
    <m/>
    <m/>
    <m/>
    <x v="0"/>
    <x v="0"/>
    <m/>
    <x v="0"/>
    <m/>
    <m/>
    <m/>
    <x v="0"/>
    <m/>
    <m/>
    <m/>
    <m/>
    <x v="0"/>
    <x v="0"/>
    <m/>
    <x v="0"/>
    <m/>
    <m/>
    <m/>
    <x v="0"/>
    <m/>
    <m/>
    <x v="0"/>
    <x v="0"/>
    <m/>
    <m/>
    <x v="0"/>
  </r>
  <r>
    <n v="43"/>
    <x v="7"/>
    <x v="0"/>
    <s v="# 004"/>
    <x v="22"/>
    <s v="Kristi Mares"/>
    <s v="Kristi Mares"/>
    <d v="2022-07-01T00:00:00"/>
    <d v="2023-06-30T00:00:00"/>
    <d v="2022-07-01T00:00:00"/>
    <x v="265"/>
    <x v="10"/>
    <n v="13.5"/>
    <n v="13.5"/>
    <n v="14.5"/>
    <n v="10"/>
    <n v="14.75"/>
    <n v="14.75"/>
    <n v="15"/>
    <n v="15"/>
    <n v="14.75"/>
    <n v="14.75"/>
    <n v="15"/>
    <n v="15"/>
    <n v="14.75"/>
    <n v="14.75"/>
    <n v="15.25"/>
    <n v="15.25"/>
    <n v="14.75"/>
    <n v="0"/>
    <n v="0"/>
    <s v="-"/>
    <x v="2"/>
    <s v="VCBAS"/>
    <s v="BSAVC"/>
    <s v="Administration"/>
    <s v="Elena Jiang"/>
    <m/>
    <m/>
    <m/>
    <x v="0"/>
    <x v="0"/>
    <m/>
    <x v="0"/>
    <m/>
    <m/>
    <m/>
    <x v="0"/>
    <m/>
    <m/>
    <m/>
    <m/>
    <x v="0"/>
    <x v="0"/>
    <m/>
    <x v="0"/>
    <m/>
    <m/>
    <m/>
    <x v="0"/>
    <m/>
    <m/>
    <x v="0"/>
    <x v="0"/>
    <m/>
    <m/>
    <x v="0"/>
  </r>
  <r>
    <n v="43"/>
    <x v="7"/>
    <x v="0"/>
    <s v="# 004"/>
    <x v="22"/>
    <s v="Kristi Mares"/>
    <s v="Kristi Mares"/>
    <d v="2022-07-01T00:00:00"/>
    <d v="2023-06-30T00:00:00"/>
    <d v="2022-07-01T00:00:00"/>
    <x v="266"/>
    <x v="10"/>
    <m/>
    <s v="N/A"/>
    <n v="14.5"/>
    <n v="0"/>
    <n v="14.75"/>
    <n v="14.75"/>
    <n v="15"/>
    <n v="15"/>
    <n v="14.75"/>
    <n v="14.75"/>
    <n v="15"/>
    <n v="15"/>
    <n v="14.75"/>
    <n v="14.75"/>
    <n v="15.25"/>
    <n v="15.25"/>
    <n v="14.75"/>
    <n v="0"/>
    <n v="0"/>
    <s v="-"/>
    <x v="2"/>
    <s v="VCBAS"/>
    <s v="BSAVC"/>
    <s v="Administration"/>
    <s v="Elena Jiang"/>
    <m/>
    <m/>
    <m/>
    <x v="0"/>
    <x v="0"/>
    <m/>
    <x v="0"/>
    <m/>
    <m/>
    <m/>
    <x v="0"/>
    <m/>
    <m/>
    <m/>
    <m/>
    <x v="0"/>
    <x v="0"/>
    <m/>
    <x v="0"/>
    <m/>
    <m/>
    <m/>
    <x v="0"/>
    <m/>
    <m/>
    <x v="0"/>
    <x v="0"/>
    <m/>
    <m/>
    <x v="0"/>
  </r>
  <r>
    <n v="43"/>
    <x v="7"/>
    <x v="0"/>
    <s v="# 004"/>
    <x v="22"/>
    <s v="Kristi Mares"/>
    <s v="Kristi Mares"/>
    <d v="2022-07-01T00:00:00"/>
    <d v="2023-06-30T00:00:00"/>
    <d v="2022-07-01T00:00:00"/>
    <x v="267"/>
    <x v="10"/>
    <m/>
    <s v="N/A"/>
    <n v="50"/>
    <n v="0"/>
    <n v="50.25"/>
    <n v="50.25"/>
    <n v="51.5"/>
    <n v="51.5"/>
    <n v="50.25"/>
    <n v="50.25"/>
    <n v="51.5"/>
    <n v="51.5"/>
    <n v="50.25"/>
    <n v="51.5"/>
    <n v="54.25"/>
    <n v="54.25"/>
    <n v="51.5"/>
    <n v="0"/>
    <n v="0"/>
    <s v="-"/>
    <x v="2"/>
    <s v="VCBAS"/>
    <s v="BSAVC"/>
    <s v="Administration"/>
    <s v="Elena Jiang"/>
    <m/>
    <m/>
    <m/>
    <x v="0"/>
    <x v="0"/>
    <m/>
    <x v="0"/>
    <m/>
    <m/>
    <m/>
    <x v="0"/>
    <m/>
    <m/>
    <m/>
    <m/>
    <x v="0"/>
    <x v="0"/>
    <m/>
    <x v="0"/>
    <m/>
    <m/>
    <m/>
    <x v="0"/>
    <m/>
    <m/>
    <x v="0"/>
    <x v="0"/>
    <m/>
    <m/>
    <x v="0"/>
  </r>
  <r>
    <n v="43"/>
    <x v="7"/>
    <x v="0"/>
    <s v="# 004"/>
    <x v="22"/>
    <s v="Kristi Mares"/>
    <s v="Kristi Mares"/>
    <d v="2022-07-01T00:00:00"/>
    <d v="2023-06-30T00:00:00"/>
    <d v="2022-07-01T00:00:00"/>
    <x v="268"/>
    <x v="10"/>
    <m/>
    <s v="N/A"/>
    <n v="49"/>
    <n v="0"/>
    <n v="49.25"/>
    <n v="49.25"/>
    <n v="50.25"/>
    <n v="50.25"/>
    <n v="49.25"/>
    <n v="49.25"/>
    <n v="50.25"/>
    <n v="50.25"/>
    <n v="49.25"/>
    <n v="50.25"/>
    <n v="52.75"/>
    <n v="52.75"/>
    <n v="50.25"/>
    <n v="0"/>
    <n v="0"/>
    <s v="-"/>
    <x v="2"/>
    <s v="VCBAS"/>
    <s v="BSAVC"/>
    <s v="Administration"/>
    <s v="Elena Jiang"/>
    <m/>
    <m/>
    <m/>
    <x v="0"/>
    <x v="0"/>
    <m/>
    <x v="0"/>
    <m/>
    <m/>
    <m/>
    <x v="0"/>
    <m/>
    <m/>
    <m/>
    <m/>
    <x v="0"/>
    <x v="0"/>
    <m/>
    <x v="0"/>
    <m/>
    <m/>
    <m/>
    <x v="0"/>
    <m/>
    <m/>
    <x v="0"/>
    <x v="0"/>
    <m/>
    <m/>
    <x v="0"/>
  </r>
  <r>
    <n v="43"/>
    <x v="7"/>
    <x v="0"/>
    <s v="# 004"/>
    <x v="22"/>
    <s v="Kristi Mares"/>
    <s v="Kristi Mares"/>
    <d v="2022-07-01T00:00:00"/>
    <d v="2023-06-30T00:00:00"/>
    <d v="2022-07-01T00:00:00"/>
    <x v="269"/>
    <x v="10"/>
    <m/>
    <s v="N/A"/>
    <n v="45.75"/>
    <n v="0"/>
    <n v="46"/>
    <n v="46"/>
    <n v="46.5"/>
    <n v="46.5"/>
    <n v="46"/>
    <n v="46"/>
    <n v="46.5"/>
    <n v="46.5"/>
    <n v="46"/>
    <n v="46.5"/>
    <n v="48.25"/>
    <n v="48.25"/>
    <n v="46.5"/>
    <n v="0"/>
    <n v="0"/>
    <s v="-"/>
    <x v="2"/>
    <s v="VCBAS"/>
    <s v="BSAVC"/>
    <s v="Administration"/>
    <s v="Elena Jiang"/>
    <m/>
    <m/>
    <m/>
    <x v="0"/>
    <x v="0"/>
    <m/>
    <x v="0"/>
    <m/>
    <m/>
    <m/>
    <x v="0"/>
    <m/>
    <m/>
    <m/>
    <m/>
    <x v="0"/>
    <x v="0"/>
    <m/>
    <x v="0"/>
    <m/>
    <m/>
    <m/>
    <x v="0"/>
    <m/>
    <m/>
    <x v="0"/>
    <x v="0"/>
    <m/>
    <m/>
    <x v="0"/>
  </r>
  <r>
    <n v="43"/>
    <x v="7"/>
    <x v="0"/>
    <s v="# 004"/>
    <x v="22"/>
    <s v="Kristi Mares"/>
    <s v="Kristi Mares"/>
    <d v="2022-07-01T00:00:00"/>
    <d v="2023-06-30T00:00:00"/>
    <d v="2022-07-01T00:00:00"/>
    <x v="270"/>
    <x v="10"/>
    <n v="16.5"/>
    <n v="16.5"/>
    <n v="12"/>
    <n v="16.5"/>
    <n v="12"/>
    <n v="12"/>
    <n v="12"/>
    <n v="12"/>
    <n v="12"/>
    <n v="12"/>
    <n v="12"/>
    <n v="12"/>
    <n v="12"/>
    <n v="12.25"/>
    <n v="12.75"/>
    <n v="12.75"/>
    <n v="12.25"/>
    <n v="0"/>
    <n v="0"/>
    <s v="-"/>
    <x v="2"/>
    <s v="VCBAS"/>
    <s v="BSAVC"/>
    <s v="Administration"/>
    <s v="Elena Jiang"/>
    <m/>
    <m/>
    <m/>
    <x v="0"/>
    <x v="0"/>
    <m/>
    <x v="0"/>
    <m/>
    <m/>
    <m/>
    <x v="0"/>
    <m/>
    <m/>
    <m/>
    <m/>
    <x v="0"/>
    <x v="0"/>
    <m/>
    <x v="0"/>
    <m/>
    <m/>
    <m/>
    <x v="0"/>
    <m/>
    <m/>
    <x v="0"/>
    <x v="0"/>
    <m/>
    <m/>
    <x v="0"/>
  </r>
  <r>
    <n v="43"/>
    <x v="7"/>
    <x v="0"/>
    <s v="# 004"/>
    <x v="22"/>
    <s v="Kristi Mares"/>
    <s v="Kristi Mares"/>
    <d v="2022-07-01T00:00:00"/>
    <d v="2023-06-30T00:00:00"/>
    <d v="2022-07-01T00:00:00"/>
    <x v="271"/>
    <x v="10"/>
    <n v="7.75"/>
    <n v="7.75"/>
    <n v="12"/>
    <n v="10"/>
    <n v="12"/>
    <n v="12"/>
    <n v="12.25"/>
    <n v="12.25"/>
    <n v="12"/>
    <n v="12"/>
    <n v="12.25"/>
    <n v="12.25"/>
    <n v="12"/>
    <n v="12.25"/>
    <n v="12.75"/>
    <n v="12.75"/>
    <n v="12.25"/>
    <n v="0"/>
    <n v="0"/>
    <s v="-"/>
    <x v="2"/>
    <s v="VCBAS"/>
    <s v="BSAVC"/>
    <s v="Administration"/>
    <s v="Elena Jiang"/>
    <m/>
    <m/>
    <m/>
    <x v="0"/>
    <x v="0"/>
    <m/>
    <x v="0"/>
    <m/>
    <m/>
    <m/>
    <x v="0"/>
    <m/>
    <m/>
    <m/>
    <m/>
    <x v="0"/>
    <x v="0"/>
    <m/>
    <x v="0"/>
    <m/>
    <m/>
    <m/>
    <x v="0"/>
    <m/>
    <m/>
    <x v="0"/>
    <x v="0"/>
    <m/>
    <m/>
    <x v="0"/>
  </r>
  <r>
    <n v="43"/>
    <x v="7"/>
    <x v="0"/>
    <s v="# 004"/>
    <x v="22"/>
    <s v="Kristi Mares"/>
    <s v="Kristi Mares"/>
    <d v="2022-07-01T00:00:00"/>
    <d v="2023-06-30T00:00:00"/>
    <d v="2022-07-01T00:00:00"/>
    <x v="272"/>
    <x v="10"/>
    <m/>
    <s v="N/A"/>
    <n v="62.75"/>
    <n v="0"/>
    <n v="61.75"/>
    <n v="61.75"/>
    <n v="61.75"/>
    <n v="61.75"/>
    <n v="61.75"/>
    <n v="61.75"/>
    <n v="61.75"/>
    <n v="61.75"/>
    <n v="61.75"/>
    <n v="61.75"/>
    <n v="61.75"/>
    <n v="61.75"/>
    <n v="61.75"/>
    <n v="0"/>
    <n v="0"/>
    <s v="-"/>
    <x v="2"/>
    <s v="VCBAS"/>
    <s v="BSAVC"/>
    <s v="Administration"/>
    <s v="Elena Jiang"/>
    <m/>
    <m/>
    <m/>
    <x v="0"/>
    <x v="0"/>
    <m/>
    <x v="0"/>
    <m/>
    <m/>
    <m/>
    <x v="0"/>
    <m/>
    <m/>
    <m/>
    <m/>
    <x v="0"/>
    <x v="0"/>
    <m/>
    <x v="0"/>
    <m/>
    <m/>
    <m/>
    <x v="0"/>
    <m/>
    <m/>
    <x v="0"/>
    <x v="0"/>
    <m/>
    <m/>
    <x v="0"/>
  </r>
  <r>
    <n v="45"/>
    <x v="7"/>
    <x v="0"/>
    <s v="# 004"/>
    <x v="23"/>
    <s v="Kristi Mares"/>
    <s v="Kristi Mares"/>
    <d v="2022-07-01T00:00:00"/>
    <d v="2023-06-30T00:00:00"/>
    <d v="2022-07-01T00:00:00"/>
    <x v="21"/>
    <x v="0"/>
    <n v="54"/>
    <n v="63"/>
    <n v="68"/>
    <n v="63"/>
    <e v="#REF!"/>
    <n v="58"/>
    <n v="60"/>
    <n v="61"/>
    <n v="58"/>
    <n v="62"/>
    <n v="66.5"/>
    <n v="71"/>
    <n v="85"/>
    <n v="89"/>
    <n v="89"/>
    <n v="89"/>
    <n v="89"/>
    <n v="0.46551724137931028"/>
    <n v="27"/>
    <s v="-"/>
    <x v="6"/>
    <s v="VCBAS"/>
    <s v="BSAVC"/>
    <s v="Administration"/>
    <s v="Elena Jiang"/>
    <m/>
    <m/>
    <m/>
    <x v="0"/>
    <x v="0"/>
    <m/>
    <x v="0"/>
    <m/>
    <m/>
    <m/>
    <x v="0"/>
    <m/>
    <m/>
    <m/>
    <m/>
    <x v="0"/>
    <x v="0"/>
    <m/>
    <x v="0"/>
    <m/>
    <m/>
    <m/>
    <x v="0"/>
    <m/>
    <m/>
    <x v="0"/>
    <x v="0"/>
    <m/>
    <m/>
    <x v="0"/>
  </r>
  <r>
    <n v="45"/>
    <x v="7"/>
    <x v="0"/>
    <s v="# 004"/>
    <x v="23"/>
    <s v="Kristi Mares"/>
    <s v="Kristi Mares"/>
    <d v="2022-07-01T00:00:00"/>
    <d v="2023-06-30T00:00:00"/>
    <d v="2022-07-01T00:00:00"/>
    <x v="273"/>
    <x v="0"/>
    <n v="54"/>
    <n v="63"/>
    <n v="68"/>
    <n v="63"/>
    <e v="#REF!"/>
    <n v="58"/>
    <n v="60"/>
    <n v="61"/>
    <n v="58"/>
    <n v="62"/>
    <n v="66.5"/>
    <n v="71"/>
    <n v="44.19"/>
    <n v="46.12"/>
    <n v="48.04"/>
    <n v="49.961600000000004"/>
    <n v="46.12"/>
    <n v="-0.23810344827586216"/>
    <n v="-13.810000000000002"/>
    <s v="-"/>
    <x v="5"/>
    <s v="VCBAS"/>
    <s v="BSAVC"/>
    <s v="Administration"/>
    <s v="Elena Jiang"/>
    <m/>
    <m/>
    <m/>
    <x v="0"/>
    <x v="0"/>
    <m/>
    <x v="0"/>
    <m/>
    <m/>
    <m/>
    <x v="0"/>
    <m/>
    <m/>
    <m/>
    <m/>
    <x v="0"/>
    <x v="0"/>
    <m/>
    <x v="0"/>
    <m/>
    <m/>
    <m/>
    <x v="0"/>
    <m/>
    <m/>
    <x v="0"/>
    <x v="0"/>
    <m/>
    <m/>
    <x v="0"/>
  </r>
  <r>
    <n v="45"/>
    <x v="7"/>
    <x v="0"/>
    <s v="# 004"/>
    <x v="23"/>
    <s v="Kristi Mares"/>
    <s v="Kristi Mares"/>
    <d v="2022-07-01T00:00:00"/>
    <d v="2023-06-30T00:00:00"/>
    <d v="2022-07-01T00:00:00"/>
    <x v="274"/>
    <x v="0"/>
    <n v="54"/>
    <n v="63"/>
    <n v="68"/>
    <n v="63"/>
    <e v="#REF!"/>
    <n v="58"/>
    <n v="60"/>
    <n v="61"/>
    <n v="58"/>
    <n v="62"/>
    <n v="66.5"/>
    <n v="71"/>
    <n v="43.33"/>
    <n v="45.22"/>
    <n v="47.1"/>
    <n v="48.984000000000002"/>
    <n v="45.22"/>
    <n v="-0.25293103448275867"/>
    <n v="-14.670000000000002"/>
    <s v="-"/>
    <x v="5"/>
    <s v="VCBAS"/>
    <s v="BSAVC"/>
    <s v="Administration"/>
    <s v="Elena Jiang"/>
    <m/>
    <m/>
    <m/>
    <x v="0"/>
    <x v="0"/>
    <m/>
    <x v="0"/>
    <m/>
    <m/>
    <m/>
    <x v="0"/>
    <m/>
    <m/>
    <m/>
    <m/>
    <x v="0"/>
    <x v="0"/>
    <m/>
    <x v="0"/>
    <m/>
    <m/>
    <m/>
    <x v="0"/>
    <m/>
    <m/>
    <x v="0"/>
    <x v="0"/>
    <m/>
    <m/>
    <x v="0"/>
  </r>
  <r>
    <n v="45"/>
    <x v="7"/>
    <x v="0"/>
    <s v="# 004"/>
    <x v="23"/>
    <s v="Kristi Mares"/>
    <s v="Kristi Mares"/>
    <d v="2022-07-01T00:00:00"/>
    <d v="2023-06-30T00:00:00"/>
    <d v="2022-07-01T00:00:00"/>
    <x v="275"/>
    <x v="0"/>
    <n v="54"/>
    <n v="63"/>
    <n v="68"/>
    <n v="63"/>
    <e v="#REF!"/>
    <n v="58"/>
    <n v="60"/>
    <n v="61"/>
    <n v="58"/>
    <n v="62"/>
    <n v="66.5"/>
    <n v="71"/>
    <n v="44.05"/>
    <n v="45.93"/>
    <n v="47.84"/>
    <n v="49.753600000000006"/>
    <n v="45.93"/>
    <n v="-0.24051724137931041"/>
    <n v="-13.950000000000003"/>
    <s v="-"/>
    <x v="5"/>
    <s v="VCBAS"/>
    <s v="BSAVC"/>
    <s v="Administration"/>
    <s v="Elena Jiang"/>
    <m/>
    <m/>
    <m/>
    <x v="0"/>
    <x v="0"/>
    <m/>
    <x v="0"/>
    <m/>
    <m/>
    <m/>
    <x v="0"/>
    <m/>
    <m/>
    <m/>
    <m/>
    <x v="0"/>
    <x v="0"/>
    <m/>
    <x v="0"/>
    <m/>
    <m/>
    <m/>
    <x v="0"/>
    <m/>
    <m/>
    <x v="0"/>
    <x v="0"/>
    <m/>
    <m/>
    <x v="0"/>
  </r>
  <r>
    <n v="45"/>
    <x v="7"/>
    <x v="0"/>
    <s v="# 004"/>
    <x v="23"/>
    <s v="Kristi Mares"/>
    <s v="Kristi Mares"/>
    <d v="2022-07-01T00:00:00"/>
    <d v="2023-06-30T00:00:00"/>
    <d v="2022-07-01T00:00:00"/>
    <x v="276"/>
    <x v="0"/>
    <n v="54"/>
    <n v="63"/>
    <n v="68"/>
    <n v="63"/>
    <e v="#REF!"/>
    <n v="58"/>
    <n v="60"/>
    <n v="61"/>
    <n v="58"/>
    <n v="62"/>
    <n v="66.5"/>
    <n v="71"/>
    <n v="32.840000000000003"/>
    <n v="34.200000000000003"/>
    <n v="35.590000000000003"/>
    <n v="37.013600000000004"/>
    <n v="34.200000000000003"/>
    <n v="-0.43379310344827582"/>
    <n v="-25.159999999999997"/>
    <s v="-"/>
    <x v="5"/>
    <s v="VCBAS"/>
    <s v="BSAVC"/>
    <s v="Administration"/>
    <s v="Elena Jiang"/>
    <m/>
    <m/>
    <m/>
    <x v="0"/>
    <x v="0"/>
    <m/>
    <x v="0"/>
    <m/>
    <m/>
    <m/>
    <x v="0"/>
    <m/>
    <m/>
    <m/>
    <m/>
    <x v="0"/>
    <x v="0"/>
    <m/>
    <x v="0"/>
    <m/>
    <m/>
    <m/>
    <x v="0"/>
    <m/>
    <m/>
    <x v="0"/>
    <x v="0"/>
    <m/>
    <m/>
    <x v="0"/>
  </r>
  <r>
    <n v="45"/>
    <x v="7"/>
    <x v="0"/>
    <s v="# 004"/>
    <x v="23"/>
    <s v="Kristi Mares"/>
    <s v="Kristi Mares"/>
    <d v="2022-07-01T00:00:00"/>
    <d v="2023-06-30T00:00:00"/>
    <d v="2022-07-01T00:00:00"/>
    <x v="277"/>
    <x v="0"/>
    <n v="54"/>
    <n v="63"/>
    <n v="68"/>
    <n v="63"/>
    <e v="#REF!"/>
    <n v="58"/>
    <n v="60"/>
    <n v="61"/>
    <n v="58"/>
    <n v="62"/>
    <n v="66.5"/>
    <n v="71"/>
    <n v="26.22"/>
    <n v="28.09"/>
    <n v="29.3"/>
    <n v="30.472000000000001"/>
    <n v="28.09"/>
    <n v="-0.54793103448275859"/>
    <n v="-31.78"/>
    <s v="-"/>
    <x v="5"/>
    <s v="VCBAS"/>
    <s v="BSAVC"/>
    <s v="Administration"/>
    <s v="Elena Jiang"/>
    <m/>
    <m/>
    <m/>
    <x v="0"/>
    <x v="0"/>
    <m/>
    <x v="0"/>
    <m/>
    <m/>
    <m/>
    <x v="0"/>
    <m/>
    <m/>
    <m/>
    <m/>
    <x v="0"/>
    <x v="0"/>
    <m/>
    <x v="0"/>
    <m/>
    <m/>
    <m/>
    <x v="0"/>
    <m/>
    <m/>
    <x v="0"/>
    <x v="0"/>
    <m/>
    <m/>
    <x v="0"/>
  </r>
  <r>
    <n v="45"/>
    <x v="7"/>
    <x v="0"/>
    <s v="# 004"/>
    <x v="23"/>
    <s v="Kristi Mares"/>
    <s v="Kristi Mares"/>
    <d v="2022-07-01T00:00:00"/>
    <d v="2023-06-30T00:00:00"/>
    <d v="2022-07-01T00:00:00"/>
    <x v="278"/>
    <x v="0"/>
    <n v="54"/>
    <n v="63"/>
    <n v="68"/>
    <n v="63"/>
    <e v="#REF!"/>
    <n v="58"/>
    <n v="60"/>
    <n v="61"/>
    <n v="58"/>
    <n v="62"/>
    <n v="66.5"/>
    <n v="71"/>
    <n v="77"/>
    <n v="57.47"/>
    <n v="59.15"/>
    <n v="61.515999999999998"/>
    <n v="57.47"/>
    <n v="0.32758620689655182"/>
    <n v="19"/>
    <s v="-"/>
    <x v="6"/>
    <s v="VCBAS"/>
    <s v="BSAVC"/>
    <s v="Administration"/>
    <s v="Elena Jiang"/>
    <m/>
    <m/>
    <m/>
    <x v="0"/>
    <x v="0"/>
    <m/>
    <x v="0"/>
    <m/>
    <m/>
    <m/>
    <x v="0"/>
    <m/>
    <m/>
    <m/>
    <m/>
    <x v="0"/>
    <x v="0"/>
    <m/>
    <x v="0"/>
    <m/>
    <m/>
    <m/>
    <x v="0"/>
    <m/>
    <m/>
    <x v="0"/>
    <x v="0"/>
    <m/>
    <m/>
    <x v="0"/>
  </r>
  <r>
    <n v="45"/>
    <x v="7"/>
    <x v="0"/>
    <s v="# 004"/>
    <x v="23"/>
    <s v="Kristi Mares"/>
    <s v="Kristi Mares"/>
    <d v="2022-07-01T00:00:00"/>
    <d v="2023-06-30T00:00:00"/>
    <d v="2022-07-01T00:00:00"/>
    <x v="279"/>
    <x v="0"/>
    <n v="54"/>
    <n v="63"/>
    <n v="68"/>
    <n v="63"/>
    <e v="#REF!"/>
    <n v="58"/>
    <n v="60"/>
    <n v="61"/>
    <n v="58"/>
    <n v="62"/>
    <n v="66.5"/>
    <n v="71"/>
    <n v="12.58"/>
    <n v="11.31"/>
    <n v="11.71"/>
    <n v="12.178400000000002"/>
    <n v="11.31"/>
    <n v="-0.78310344827586209"/>
    <n v="-45.42"/>
    <s v="-"/>
    <x v="5"/>
    <s v="VCBAS"/>
    <s v="BSAVC"/>
    <s v="Administration"/>
    <s v="Elena Jiang"/>
    <m/>
    <m/>
    <m/>
    <x v="0"/>
    <x v="0"/>
    <m/>
    <x v="0"/>
    <m/>
    <m/>
    <m/>
    <x v="0"/>
    <m/>
    <m/>
    <m/>
    <m/>
    <x v="0"/>
    <x v="0"/>
    <m/>
    <x v="0"/>
    <m/>
    <m/>
    <m/>
    <x v="0"/>
    <m/>
    <m/>
    <x v="0"/>
    <x v="0"/>
    <m/>
    <m/>
    <x v="0"/>
  </r>
  <r>
    <n v="45"/>
    <x v="7"/>
    <x v="0"/>
    <s v="# 004"/>
    <x v="23"/>
    <s v="Kristi Mares"/>
    <s v="Kristi Mares"/>
    <d v="2022-07-01T00:00:00"/>
    <d v="2023-06-30T00:00:00"/>
    <d v="2022-07-01T00:00:00"/>
    <x v="280"/>
    <x v="0"/>
    <n v="54"/>
    <n v="63"/>
    <n v="68"/>
    <n v="63"/>
    <e v="#REF!"/>
    <n v="58"/>
    <n v="60"/>
    <n v="61"/>
    <n v="58"/>
    <n v="62"/>
    <n v="66.5"/>
    <n v="71"/>
    <n v="60"/>
    <n v="46.33"/>
    <n v="48.21"/>
    <n v="50.138400000000004"/>
    <n v="46.33"/>
    <n v="3.4482758620689724E-2"/>
    <n v="2"/>
    <s v="-"/>
    <x v="0"/>
    <s v="VCBAS"/>
    <s v="BSAVC"/>
    <s v="Administration"/>
    <s v="Elena Jiang"/>
    <m/>
    <m/>
    <m/>
    <x v="0"/>
    <x v="0"/>
    <m/>
    <x v="0"/>
    <m/>
    <m/>
    <m/>
    <x v="0"/>
    <m/>
    <m/>
    <m/>
    <m/>
    <x v="0"/>
    <x v="0"/>
    <m/>
    <x v="0"/>
    <m/>
    <m/>
    <m/>
    <x v="0"/>
    <m/>
    <m/>
    <x v="0"/>
    <x v="0"/>
    <m/>
    <m/>
    <x v="0"/>
  </r>
  <r>
    <n v="45"/>
    <x v="7"/>
    <x v="0"/>
    <s v="# 004"/>
    <x v="23"/>
    <s v="Kristi Mares"/>
    <s v="Kristi Mares"/>
    <d v="2022-07-01T00:00:00"/>
    <d v="2023-06-30T00:00:00"/>
    <d v="2022-07-01T00:00:00"/>
    <x v="281"/>
    <x v="0"/>
    <n v="54"/>
    <n v="63"/>
    <n v="68"/>
    <n v="63"/>
    <e v="#REF!"/>
    <n v="58"/>
    <n v="60"/>
    <n v="61"/>
    <n v="58"/>
    <n v="62"/>
    <n v="66.5"/>
    <n v="71"/>
    <n v="33"/>
    <n v="64.680000000000007"/>
    <n v="67.16"/>
    <n v="69.846400000000003"/>
    <n v="64.680000000000007"/>
    <n v="-0.43103448275862066"/>
    <n v="-25"/>
    <s v="-"/>
    <x v="5"/>
    <s v="VCBAS"/>
    <s v="BSAVC"/>
    <s v="Administration"/>
    <s v="Elena Jiang"/>
    <m/>
    <m/>
    <m/>
    <x v="0"/>
    <x v="0"/>
    <m/>
    <x v="0"/>
    <m/>
    <m/>
    <m/>
    <x v="0"/>
    <m/>
    <m/>
    <m/>
    <m/>
    <x v="0"/>
    <x v="0"/>
    <m/>
    <x v="0"/>
    <m/>
    <m/>
    <m/>
    <x v="0"/>
    <m/>
    <m/>
    <x v="0"/>
    <x v="0"/>
    <m/>
    <m/>
    <x v="0"/>
  </r>
  <r>
    <n v="45"/>
    <x v="7"/>
    <x v="0"/>
    <s v="# 004"/>
    <x v="23"/>
    <s v="Kristi Mares"/>
    <s v="Kristi Mares"/>
    <d v="2022-07-01T00:00:00"/>
    <d v="2023-06-30T00:00:00"/>
    <d v="2022-07-01T00:00:00"/>
    <x v="282"/>
    <x v="0"/>
    <n v="54"/>
    <n v="63"/>
    <n v="68"/>
    <n v="63"/>
    <e v="#REF!"/>
    <n v="58"/>
    <n v="60"/>
    <n v="61"/>
    <n v="58"/>
    <n v="62"/>
    <n v="66.5"/>
    <n v="71"/>
    <n v="20.059999999999999"/>
    <n v="17.670000000000002"/>
    <n v="18.190000000000001"/>
    <n v="18.917600000000004"/>
    <n v="17.670000000000002"/>
    <n v="-0.65413793103448281"/>
    <n v="-37.94"/>
    <s v="-"/>
    <x v="5"/>
    <s v="VCBAS"/>
    <s v="BSAVC"/>
    <s v="Administration"/>
    <s v="Elena Jiang"/>
    <m/>
    <m/>
    <m/>
    <x v="0"/>
    <x v="0"/>
    <m/>
    <x v="0"/>
    <m/>
    <m/>
    <m/>
    <x v="0"/>
    <m/>
    <m/>
    <m/>
    <m/>
    <x v="0"/>
    <x v="0"/>
    <m/>
    <x v="0"/>
    <m/>
    <m/>
    <m/>
    <x v="0"/>
    <m/>
    <m/>
    <x v="0"/>
    <x v="0"/>
    <m/>
    <m/>
    <x v="0"/>
  </r>
  <r>
    <n v="45"/>
    <x v="7"/>
    <x v="0"/>
    <s v="# 004"/>
    <x v="23"/>
    <s v="Kristi Mares"/>
    <s v="Kristi Mares"/>
    <d v="2022-07-01T00:00:00"/>
    <d v="2023-06-30T00:00:00"/>
    <d v="2022-07-01T00:00:00"/>
    <x v="283"/>
    <x v="0"/>
    <n v="54"/>
    <n v="63"/>
    <n v="68"/>
    <n v="63"/>
    <e v="#REF!"/>
    <n v="58"/>
    <n v="60"/>
    <n v="61"/>
    <n v="58"/>
    <n v="62"/>
    <n v="66.5"/>
    <n v="71"/>
    <n v="62"/>
    <s v="Discontinued"/>
    <s v="Discontinued"/>
    <s v="Discontinued"/>
    <s v="Discontinued"/>
    <n v="6.8965517241379226E-2"/>
    <n v="4"/>
    <s v="-"/>
    <x v="1"/>
    <s v="VCBAS"/>
    <s v="BSAVC"/>
    <s v="Administration"/>
    <s v="Elena Jiang"/>
    <m/>
    <m/>
    <m/>
    <x v="0"/>
    <x v="0"/>
    <m/>
    <x v="0"/>
    <m/>
    <m/>
    <m/>
    <x v="0"/>
    <m/>
    <m/>
    <m/>
    <m/>
    <x v="0"/>
    <x v="0"/>
    <m/>
    <x v="0"/>
    <m/>
    <m/>
    <m/>
    <x v="0"/>
    <m/>
    <m/>
    <x v="0"/>
    <x v="0"/>
    <m/>
    <m/>
    <x v="0"/>
  </r>
  <r>
    <n v="45"/>
    <x v="7"/>
    <x v="0"/>
    <s v="# 004"/>
    <x v="23"/>
    <s v="Kristi Mares"/>
    <s v="Kristi Mares"/>
    <d v="2022-07-01T00:00:00"/>
    <d v="2023-06-30T00:00:00"/>
    <d v="2022-07-01T00:00:00"/>
    <x v="284"/>
    <x v="0"/>
    <n v="54"/>
    <n v="63"/>
    <n v="68"/>
    <n v="63"/>
    <e v="#REF!"/>
    <n v="58"/>
    <n v="60"/>
    <n v="61"/>
    <n v="58"/>
    <n v="62"/>
    <n v="66.5"/>
    <n v="71"/>
    <n v="62"/>
    <s v="Discontinued"/>
    <s v="Discontinued"/>
    <s v="Discontinued"/>
    <s v="Discontinued"/>
    <n v="6.8965517241379226E-2"/>
    <n v="4"/>
    <s v="-"/>
    <x v="1"/>
    <s v="VCBAS"/>
    <s v="BSAVC"/>
    <s v="Administration"/>
    <s v="Elena Jiang"/>
    <m/>
    <m/>
    <m/>
    <x v="0"/>
    <x v="0"/>
    <m/>
    <x v="0"/>
    <m/>
    <m/>
    <m/>
    <x v="0"/>
    <m/>
    <m/>
    <m/>
    <m/>
    <x v="0"/>
    <x v="0"/>
    <m/>
    <x v="0"/>
    <m/>
    <m/>
    <m/>
    <x v="0"/>
    <m/>
    <m/>
    <x v="0"/>
    <x v="0"/>
    <m/>
    <m/>
    <x v="0"/>
  </r>
  <r>
    <n v="45"/>
    <x v="7"/>
    <x v="0"/>
    <s v="# 004"/>
    <x v="23"/>
    <s v="Kristi Mares"/>
    <s v="Kristi Mares"/>
    <d v="2022-07-01T00:00:00"/>
    <d v="2023-06-30T00:00:00"/>
    <d v="2022-07-01T00:00:00"/>
    <x v="285"/>
    <x v="0"/>
    <n v="54"/>
    <n v="63"/>
    <n v="68"/>
    <n v="63"/>
    <e v="#REF!"/>
    <n v="58"/>
    <n v="60"/>
    <n v="61"/>
    <n v="58"/>
    <n v="62"/>
    <n v="66.5"/>
    <n v="71"/>
    <n v="62"/>
    <s v="Discontinued"/>
    <s v="Discontinued"/>
    <s v="Discontinued"/>
    <s v="Discontinued"/>
    <n v="6.8965517241379226E-2"/>
    <n v="4"/>
    <s v="-"/>
    <x v="1"/>
    <s v="VCBAS"/>
    <s v="BSAVC"/>
    <s v="Administration"/>
    <s v="Elena Jiang"/>
    <m/>
    <m/>
    <m/>
    <x v="0"/>
    <x v="0"/>
    <m/>
    <x v="0"/>
    <m/>
    <m/>
    <m/>
    <x v="0"/>
    <m/>
    <m/>
    <m/>
    <m/>
    <x v="0"/>
    <x v="0"/>
    <m/>
    <x v="0"/>
    <m/>
    <m/>
    <m/>
    <x v="0"/>
    <m/>
    <m/>
    <x v="0"/>
    <x v="0"/>
    <m/>
    <m/>
    <x v="0"/>
  </r>
  <r>
    <n v="45"/>
    <x v="7"/>
    <x v="0"/>
    <s v="# 004"/>
    <x v="23"/>
    <s v="Kristi Mares"/>
    <s v="Kristi Mares"/>
    <d v="2022-07-01T00:00:00"/>
    <d v="2023-06-30T00:00:00"/>
    <d v="2022-07-01T00:00:00"/>
    <x v="286"/>
    <x v="0"/>
    <n v="54"/>
    <n v="63"/>
    <n v="68"/>
    <n v="63"/>
    <e v="#REF!"/>
    <n v="58"/>
    <n v="60"/>
    <n v="61"/>
    <n v="58"/>
    <n v="62"/>
    <n v="66.5"/>
    <n v="71"/>
    <n v="62"/>
    <s v="Discontinued"/>
    <s v="Discontinued"/>
    <s v="Discontinued"/>
    <s v="Discontinued"/>
    <n v="6.8965517241379226E-2"/>
    <n v="4"/>
    <s v="-"/>
    <x v="1"/>
    <s v="VCBAS"/>
    <s v="BSAVC"/>
    <s v="Administration"/>
    <s v="Elena Jiang"/>
    <m/>
    <m/>
    <m/>
    <x v="0"/>
    <x v="0"/>
    <m/>
    <x v="0"/>
    <m/>
    <m/>
    <m/>
    <x v="0"/>
    <m/>
    <m/>
    <m/>
    <m/>
    <x v="0"/>
    <x v="0"/>
    <m/>
    <x v="0"/>
    <m/>
    <m/>
    <m/>
    <x v="0"/>
    <m/>
    <m/>
    <x v="0"/>
    <x v="0"/>
    <m/>
    <m/>
    <x v="0"/>
  </r>
  <r>
    <n v="45"/>
    <x v="7"/>
    <x v="0"/>
    <s v="# 004"/>
    <x v="23"/>
    <s v="Kristi Mares"/>
    <s v="Kristi Mares"/>
    <d v="2022-07-01T00:00:00"/>
    <d v="2023-06-30T00:00:00"/>
    <d v="2022-07-01T00:00:00"/>
    <x v="287"/>
    <x v="0"/>
    <n v="54"/>
    <n v="63"/>
    <n v="68"/>
    <n v="63"/>
    <e v="#REF!"/>
    <n v="58"/>
    <n v="60"/>
    <n v="61"/>
    <n v="58"/>
    <n v="62"/>
    <n v="66.5"/>
    <n v="71"/>
    <n v="62"/>
    <s v="Discontinued"/>
    <s v="Discontinued"/>
    <s v="Discontinued"/>
    <s v="Discontinued"/>
    <n v="6.8965517241379226E-2"/>
    <n v="4"/>
    <s v="-"/>
    <x v="1"/>
    <s v="VCBAS"/>
    <s v="BSAVC"/>
    <s v="Administration"/>
    <s v="Elena Jiang"/>
    <m/>
    <m/>
    <m/>
    <x v="0"/>
    <x v="0"/>
    <m/>
    <x v="0"/>
    <m/>
    <m/>
    <m/>
    <x v="0"/>
    <m/>
    <m/>
    <m/>
    <m/>
    <x v="0"/>
    <x v="0"/>
    <m/>
    <x v="0"/>
    <m/>
    <m/>
    <m/>
    <x v="0"/>
    <m/>
    <m/>
    <x v="0"/>
    <x v="0"/>
    <m/>
    <m/>
    <x v="0"/>
  </r>
  <r>
    <n v="51"/>
    <x v="7"/>
    <x v="0"/>
    <s v="# 047"/>
    <x v="24"/>
    <s v="Elena Jiang"/>
    <s v="Kong Chou"/>
    <d v="2022-07-01T00:00:00"/>
    <d v="2023-06-30T00:00:00"/>
    <d v="2022-07-01T00:00:00"/>
    <x v="288"/>
    <x v="26"/>
    <m/>
    <m/>
    <m/>
    <m/>
    <n v="32.64"/>
    <n v="32.97"/>
    <n v="33.630000000000003"/>
    <n v="34.299999999999997"/>
    <n v="32.97"/>
    <n v="32.630000000000003"/>
    <n v="33.28"/>
    <n v="33.97"/>
    <n v="32.630000000000003"/>
    <n v="32.53"/>
    <n v="33.505900000000004"/>
    <n v="34.511077000000007"/>
    <n v="32.53"/>
    <n v="-1.0312405216863718E-2"/>
    <n v="-0.33999999999999631"/>
    <s v="-"/>
    <x v="5"/>
    <s v="VCBAS"/>
    <s v="VRIST"/>
    <s v="Administration"/>
    <s v="Elena Jiang"/>
    <m/>
    <m/>
    <m/>
    <x v="0"/>
    <x v="0"/>
    <m/>
    <x v="0"/>
    <m/>
    <m/>
    <m/>
    <x v="0"/>
    <m/>
    <m/>
    <m/>
    <m/>
    <x v="0"/>
    <x v="0"/>
    <m/>
    <x v="0"/>
    <m/>
    <m/>
    <m/>
    <x v="0"/>
    <m/>
    <m/>
    <x v="0"/>
    <x v="0"/>
    <m/>
    <m/>
    <x v="0"/>
  </r>
  <r>
    <n v="51"/>
    <x v="7"/>
    <x v="0"/>
    <s v="# 047"/>
    <x v="24"/>
    <s v="Elena Jiang"/>
    <s v="Kong Chou"/>
    <d v="2022-07-01T00:00:00"/>
    <d v="2023-06-30T00:00:00"/>
    <d v="2022-07-01T00:00:00"/>
    <x v="289"/>
    <x v="26"/>
    <m/>
    <m/>
    <m/>
    <m/>
    <n v="23.38"/>
    <n v="23.19"/>
    <n v="23.65"/>
    <n v="24.13"/>
    <n v="23.19"/>
    <n v="22.15"/>
    <n v="22.59"/>
    <n v="23.04"/>
    <n v="22.15"/>
    <n v="22.08"/>
    <n v="22.7424"/>
    <n v="23.424672000000001"/>
    <n v="22.08"/>
    <n v="-4.4846916774471834E-2"/>
    <n v="-1.0400000000000027"/>
    <s v="-"/>
    <x v="5"/>
    <s v="VCBAS"/>
    <s v="VRIST"/>
    <s v="Administration"/>
    <s v="Elena Jiang"/>
    <m/>
    <m/>
    <m/>
    <x v="0"/>
    <x v="0"/>
    <m/>
    <x v="0"/>
    <m/>
    <m/>
    <m/>
    <x v="0"/>
    <m/>
    <m/>
    <m/>
    <m/>
    <x v="0"/>
    <x v="0"/>
    <m/>
    <x v="0"/>
    <m/>
    <m/>
    <m/>
    <x v="0"/>
    <m/>
    <m/>
    <x v="0"/>
    <x v="0"/>
    <m/>
    <m/>
    <x v="0"/>
  </r>
  <r>
    <n v="52"/>
    <x v="7"/>
    <x v="0"/>
    <s v="# 047"/>
    <x v="25"/>
    <s v="Elena Jiang"/>
    <s v="Kong Chou"/>
    <d v="2022-07-01T00:00:00"/>
    <d v="2023-06-30T00:00:00"/>
    <d v="2022-07-01T00:00:00"/>
    <x v="290"/>
    <x v="9"/>
    <s v="Cost + 12%"/>
    <n v="12"/>
    <n v="12"/>
    <s v="Cost + 12%"/>
    <n v="18"/>
    <n v="18"/>
    <n v="19"/>
    <n v="19"/>
    <n v="18"/>
    <n v="16"/>
    <n v="17"/>
    <n v="18"/>
    <n v="16"/>
    <n v="14"/>
    <n v="16"/>
    <n v="16"/>
    <n v="14"/>
    <n v="-0.11111111111111116"/>
    <n v="-2"/>
    <s v="-"/>
    <x v="5"/>
    <s v="VCBAS"/>
    <s v="VRIST"/>
    <s v="Administration"/>
    <s v="Elena Jiang"/>
    <m/>
    <m/>
    <m/>
    <x v="0"/>
    <x v="0"/>
    <m/>
    <x v="0"/>
    <m/>
    <m/>
    <m/>
    <x v="0"/>
    <m/>
    <m/>
    <m/>
    <m/>
    <x v="0"/>
    <x v="0"/>
    <m/>
    <x v="0"/>
    <m/>
    <m/>
    <m/>
    <x v="0"/>
    <m/>
    <m/>
    <x v="0"/>
    <x v="0"/>
    <m/>
    <m/>
    <x v="0"/>
  </r>
  <r>
    <n v="55"/>
    <x v="7"/>
    <x v="0"/>
    <s v="# 047"/>
    <x v="26"/>
    <s v="Elena Jiang"/>
    <s v="Kong Chou"/>
    <d v="2022-07-01T00:00:00"/>
    <d v="2023-06-30T00:00:00"/>
    <d v="2022-07-01T00:00:00"/>
    <x v="291"/>
    <x v="0"/>
    <s v="$90/hour"/>
    <n v="90"/>
    <n v="122"/>
    <s v="$108/month"/>
    <n v="130"/>
    <n v="136"/>
    <n v="140.08000000000001"/>
    <n v="144.28"/>
    <n v="136"/>
    <n v="134"/>
    <n v="134"/>
    <n v="134"/>
    <n v="134"/>
    <n v="134"/>
    <n v="134"/>
    <n v="134"/>
    <n v="134"/>
    <n v="-1.4705882352941124E-2"/>
    <n v="-2"/>
    <s v="-"/>
    <x v="5"/>
    <s v="VCBAS"/>
    <s v="VRIST"/>
    <s v="Administration"/>
    <s v="Elena Jiang"/>
    <m/>
    <m/>
    <m/>
    <x v="0"/>
    <x v="0"/>
    <m/>
    <x v="0"/>
    <m/>
    <m/>
    <m/>
    <x v="0"/>
    <m/>
    <m/>
    <m/>
    <m/>
    <x v="0"/>
    <x v="0"/>
    <m/>
    <x v="0"/>
    <m/>
    <m/>
    <m/>
    <x v="0"/>
    <m/>
    <m/>
    <x v="0"/>
    <x v="0"/>
    <m/>
    <m/>
    <x v="0"/>
  </r>
  <r>
    <n v="55"/>
    <x v="7"/>
    <x v="0"/>
    <s v="# 047"/>
    <x v="26"/>
    <s v="Elena Jiang"/>
    <s v="Kong Chou"/>
    <d v="2022-07-01T00:00:00"/>
    <d v="2023-06-30T00:00:00"/>
    <d v="2022-07-01T00:00:00"/>
    <x v="292"/>
    <x v="27"/>
    <s v="$330/pkg/month"/>
    <n v="330"/>
    <n v="396"/>
    <s v="$396/month"/>
    <e v="#REF!"/>
    <s v="Cost/passthrough  "/>
    <s v="Cost/passthrough  "/>
    <s v="Cost/passthrough  "/>
    <s v="Cost/passthrough  "/>
    <s v="Cost/passthrough  "/>
    <s v="Cost/passthrough  "/>
    <s v="Cost/passthrough  "/>
    <s v="Cost/passthrough  "/>
    <s v="Cost/passthrough  "/>
    <s v="Cost/passthrough  "/>
    <s v="Cost/passthrough  "/>
    <s v="Cost/passthrough  "/>
    <s v="-"/>
    <n v="0"/>
    <s v="Discontinued"/>
    <x v="7"/>
    <s v="VCBAS"/>
    <s v="VRIST"/>
    <s v="Administration"/>
    <s v="Elena Jiang"/>
    <m/>
    <m/>
    <m/>
    <x v="0"/>
    <x v="0"/>
    <m/>
    <x v="0"/>
    <m/>
    <m/>
    <m/>
    <x v="0"/>
    <m/>
    <m/>
    <m/>
    <m/>
    <x v="0"/>
    <x v="0"/>
    <m/>
    <x v="0"/>
    <m/>
    <m/>
    <m/>
    <x v="0"/>
    <m/>
    <m/>
    <x v="0"/>
    <x v="0"/>
    <m/>
    <m/>
    <x v="0"/>
  </r>
  <r>
    <n v="56"/>
    <x v="7"/>
    <x v="0"/>
    <s v="# 047"/>
    <x v="27"/>
    <s v="Elena Jiang"/>
    <s v="Kong Chou"/>
    <d v="2022-07-01T00:00:00"/>
    <d v="2023-06-30T00:00:00"/>
    <d v="2022-07-01T00:00:00"/>
    <x v="293"/>
    <x v="28"/>
    <s v="$307/drop"/>
    <n v="307"/>
    <n v="307"/>
    <s v="$307/drop"/>
    <n v="378"/>
    <s v="Cost/passthrough  "/>
    <s v="Cost/passthrough  "/>
    <s v="Cost/passthrough  "/>
    <s v="Cost/passthrough  "/>
    <s v="Cost/passthrough  "/>
    <s v="Cost/passthrough  "/>
    <s v="Cost/passthrough  "/>
    <s v="Cost/passthrough  "/>
    <s v="Cost/passthrough  "/>
    <s v="Cost/passthrough  "/>
    <s v="Cost/passthrough  "/>
    <s v="Cost/passthrough  "/>
    <s v="-"/>
    <n v="0"/>
    <s v="Discontinued"/>
    <x v="7"/>
    <s v="VCBAS"/>
    <s v="VRIST"/>
    <s v="Administration"/>
    <s v="Elena Jiang"/>
    <m/>
    <m/>
    <m/>
    <x v="0"/>
    <x v="0"/>
    <m/>
    <x v="0"/>
    <m/>
    <m/>
    <m/>
    <x v="0"/>
    <m/>
    <m/>
    <m/>
    <m/>
    <x v="0"/>
    <x v="0"/>
    <m/>
    <x v="0"/>
    <m/>
    <m/>
    <m/>
    <x v="0"/>
    <m/>
    <m/>
    <x v="0"/>
    <x v="0"/>
    <m/>
    <m/>
    <x v="0"/>
  </r>
  <r>
    <n v="57"/>
    <x v="7"/>
    <x v="0"/>
    <s v="# 047"/>
    <x v="28"/>
    <s v="Elena Jiang"/>
    <s v="Kong Chou"/>
    <m/>
    <m/>
    <m/>
    <x v="294"/>
    <x v="27"/>
    <s v="Cost of Software + 15%"/>
    <n v="15"/>
    <n v="15"/>
    <s v="at cost"/>
    <s v="at cost"/>
    <s v="at cost"/>
    <s v="at cost"/>
    <s v="at cost"/>
    <s v="at cost"/>
    <s v="at cost"/>
    <s v="at cost"/>
    <s v="at cost"/>
    <s v="at cost"/>
    <s v="at cost"/>
    <s v="at cost"/>
    <s v="at cost"/>
    <s v="at cost"/>
    <s v="-"/>
    <n v="0"/>
    <s v="-"/>
    <x v="2"/>
    <s v="VCBAS"/>
    <s v="VRIST"/>
    <s v="Administration"/>
    <s v="Elena Jiang"/>
    <m/>
    <m/>
    <m/>
    <x v="0"/>
    <x v="0"/>
    <m/>
    <x v="0"/>
    <m/>
    <m/>
    <m/>
    <x v="0"/>
    <m/>
    <m/>
    <m/>
    <m/>
    <x v="0"/>
    <x v="0"/>
    <m/>
    <x v="0"/>
    <m/>
    <m/>
    <m/>
    <x v="0"/>
    <m/>
    <m/>
    <x v="0"/>
    <x v="0"/>
    <m/>
    <m/>
    <x v="0"/>
  </r>
  <r>
    <n v="57"/>
    <x v="7"/>
    <x v="0"/>
    <s v="# 047"/>
    <x v="29"/>
    <s v="Elena Jiang"/>
    <s v="Kong Chou"/>
    <d v="2022-07-01T00:00:00"/>
    <d v="2023-06-30T00:00:00"/>
    <d v="2022-07-01T00:00:00"/>
    <x v="295"/>
    <x v="9"/>
    <s v="Cost +16%"/>
    <n v="17"/>
    <n v="17"/>
    <s v="Cost +17%"/>
    <n v="18"/>
    <n v="18"/>
    <n v="19"/>
    <n v="20"/>
    <n v="18"/>
    <n v="27"/>
    <n v="28"/>
    <n v="29"/>
    <n v="27"/>
    <s v="Discontinued"/>
    <s v="Discontinued"/>
    <s v="Discontinued"/>
    <s v="Discontinued"/>
    <n v="0.5"/>
    <n v="9"/>
    <s v="-"/>
    <x v="6"/>
    <s v="VCBAS"/>
    <s v="VRIST"/>
    <s v="Administration"/>
    <s v="Elena Jiang"/>
    <m/>
    <m/>
    <m/>
    <x v="0"/>
    <x v="0"/>
    <m/>
    <x v="0"/>
    <m/>
    <m/>
    <m/>
    <x v="0"/>
    <m/>
    <m/>
    <m/>
    <m/>
    <x v="0"/>
    <x v="0"/>
    <m/>
    <x v="0"/>
    <m/>
    <m/>
    <m/>
    <x v="0"/>
    <m/>
    <m/>
    <x v="0"/>
    <x v="0"/>
    <m/>
    <m/>
    <x v="0"/>
  </r>
  <r>
    <n v="57"/>
    <x v="7"/>
    <x v="0"/>
    <s v="# 047"/>
    <x v="29"/>
    <s v="Elena Jiang"/>
    <s v="Kong Chou"/>
    <d v="2022-07-01T00:00:00"/>
    <d v="2023-06-30T00:00:00"/>
    <d v="2022-07-01T00:00:00"/>
    <x v="296"/>
    <x v="9"/>
    <m/>
    <m/>
    <m/>
    <m/>
    <m/>
    <m/>
    <m/>
    <m/>
    <m/>
    <m/>
    <m/>
    <m/>
    <n v="27"/>
    <n v="27"/>
    <n v="27"/>
    <n v="27"/>
    <n v="27"/>
    <s v="-"/>
    <n v="27"/>
    <s v="-"/>
    <x v="2"/>
    <s v="VCBAS"/>
    <s v="VRIST"/>
    <s v="Administration"/>
    <s v="Elena Jiang"/>
    <m/>
    <m/>
    <m/>
    <x v="0"/>
    <x v="0"/>
    <m/>
    <x v="0"/>
    <m/>
    <m/>
    <m/>
    <x v="0"/>
    <m/>
    <m/>
    <m/>
    <m/>
    <x v="0"/>
    <x v="0"/>
    <m/>
    <x v="0"/>
    <m/>
    <m/>
    <m/>
    <x v="0"/>
    <m/>
    <m/>
    <x v="0"/>
    <x v="0"/>
    <m/>
    <m/>
    <x v="0"/>
  </r>
  <r>
    <n v="57"/>
    <x v="7"/>
    <x v="0"/>
    <s v="# 047"/>
    <x v="29"/>
    <s v="Elena Jiang"/>
    <s v="Kong Chou"/>
    <d v="2022-07-01T00:00:00"/>
    <d v="2023-06-30T00:00:00"/>
    <d v="2022-07-01T00:00:00"/>
    <x v="297"/>
    <x v="29"/>
    <m/>
    <m/>
    <m/>
    <m/>
    <m/>
    <m/>
    <m/>
    <m/>
    <m/>
    <m/>
    <m/>
    <m/>
    <n v="278"/>
    <n v="275"/>
    <n v="283.25"/>
    <n v="291.7475"/>
    <n v="275"/>
    <s v="-"/>
    <n v="278"/>
    <s v="-"/>
    <x v="2"/>
    <s v="VCBAS"/>
    <s v="VRIST"/>
    <s v="Administration"/>
    <s v="Elena Jiang"/>
    <m/>
    <m/>
    <m/>
    <x v="0"/>
    <x v="0"/>
    <m/>
    <x v="0"/>
    <m/>
    <m/>
    <m/>
    <x v="0"/>
    <m/>
    <m/>
    <m/>
    <m/>
    <x v="0"/>
    <x v="0"/>
    <m/>
    <x v="0"/>
    <m/>
    <m/>
    <m/>
    <x v="0"/>
    <m/>
    <m/>
    <x v="0"/>
    <x v="0"/>
    <m/>
    <m/>
    <x v="0"/>
  </r>
  <r>
    <n v="57"/>
    <x v="7"/>
    <x v="0"/>
    <s v="# 047"/>
    <x v="29"/>
    <s v="Elena Jiang"/>
    <s v="Kong Chou"/>
    <d v="2022-07-01T00:00:00"/>
    <d v="2023-06-30T00:00:00"/>
    <d v="2022-07-01T00:00:00"/>
    <x v="298"/>
    <x v="11"/>
    <n v="205"/>
    <n v="217"/>
    <m/>
    <m/>
    <m/>
    <m/>
    <m/>
    <m/>
    <m/>
    <n v="23"/>
    <n v="23"/>
    <n v="23"/>
    <n v="23"/>
    <s v="Discontinued"/>
    <s v="Discontinued"/>
    <s v="Discontinued"/>
    <s v="Discontinued"/>
    <s v="-"/>
    <n v="23"/>
    <s v="-"/>
    <x v="2"/>
    <s v="VCBAS"/>
    <s v="VRIST"/>
    <s v="Administration"/>
    <s v="Elena Jiang"/>
    <m/>
    <m/>
    <m/>
    <x v="0"/>
    <x v="0"/>
    <m/>
    <x v="0"/>
    <m/>
    <m/>
    <m/>
    <x v="0"/>
    <m/>
    <m/>
    <m/>
    <m/>
    <x v="0"/>
    <x v="0"/>
    <m/>
    <x v="0"/>
    <m/>
    <m/>
    <m/>
    <x v="0"/>
    <m/>
    <m/>
    <x v="0"/>
    <x v="0"/>
    <m/>
    <m/>
    <x v="0"/>
  </r>
  <r>
    <n v="57"/>
    <x v="7"/>
    <x v="0"/>
    <s v="# 047"/>
    <x v="30"/>
    <s v="Elena Jiang"/>
    <s v="Kong Chou"/>
    <d v="2022-07-01T00:00:00"/>
    <d v="2023-06-30T00:00:00"/>
    <d v="2022-07-01T00:00:00"/>
    <x v="299"/>
    <x v="30"/>
    <n v="4.75"/>
    <n v="4.75"/>
    <n v="5.85"/>
    <s v="$7.60/month"/>
    <n v="3.49"/>
    <n v="3"/>
    <n v="3.09"/>
    <n v="3.18"/>
    <n v="3"/>
    <n v="2.85"/>
    <n v="2.94"/>
    <n v="3.02"/>
    <n v="2.85"/>
    <n v="3.21"/>
    <n v="3.3063000000000002"/>
    <n v="3.4054890000000002"/>
    <n v="3.21"/>
    <n v="-4.9999999999999933E-2"/>
    <n v="-0.14999999999999991"/>
    <s v="-"/>
    <x v="5"/>
    <s v="VCBAS"/>
    <s v="VRIST"/>
    <s v="Administration"/>
    <s v="Elena Jiang"/>
    <m/>
    <m/>
    <m/>
    <x v="0"/>
    <x v="0"/>
    <m/>
    <x v="0"/>
    <m/>
    <m/>
    <m/>
    <x v="0"/>
    <m/>
    <m/>
    <m/>
    <m/>
    <x v="0"/>
    <x v="0"/>
    <m/>
    <x v="0"/>
    <m/>
    <m/>
    <m/>
    <x v="0"/>
    <m/>
    <m/>
    <x v="0"/>
    <x v="0"/>
    <m/>
    <m/>
    <x v="0"/>
  </r>
  <r>
    <n v="57"/>
    <x v="7"/>
    <x v="0"/>
    <s v="# 047"/>
    <x v="30"/>
    <s v="Elena Jiang"/>
    <s v="Kong Chou"/>
    <d v="2022-07-01T00:00:00"/>
    <d v="2023-06-30T00:00:00"/>
    <d v="2022-07-01T00:00:00"/>
    <x v="300"/>
    <x v="31"/>
    <s v="$194/application/month"/>
    <n v="194"/>
    <n v="322"/>
    <s v="$322/month"/>
    <n v="391"/>
    <n v="517"/>
    <n v="532.51"/>
    <n v="548.49"/>
    <n v="517"/>
    <n v="508"/>
    <n v="523.24"/>
    <n v="538.94000000000005"/>
    <n v="508"/>
    <n v="515"/>
    <n v="530.45000000000005"/>
    <n v="546.36350000000004"/>
    <n v="515"/>
    <n v="-1.740812379110257E-2"/>
    <n v="-9"/>
    <s v="-"/>
    <x v="5"/>
    <s v="VCBAS"/>
    <s v="VRIST"/>
    <s v="Administration"/>
    <s v="Elena Jiang"/>
    <m/>
    <m/>
    <m/>
    <x v="0"/>
    <x v="0"/>
    <m/>
    <x v="0"/>
    <m/>
    <m/>
    <m/>
    <x v="0"/>
    <m/>
    <m/>
    <m/>
    <m/>
    <x v="0"/>
    <x v="0"/>
    <m/>
    <x v="0"/>
    <m/>
    <m/>
    <m/>
    <x v="0"/>
    <m/>
    <m/>
    <x v="0"/>
    <x v="0"/>
    <m/>
    <m/>
    <x v="0"/>
  </r>
  <r>
    <n v="57"/>
    <x v="7"/>
    <x v="0"/>
    <s v="# 047"/>
    <x v="30"/>
    <s v="Elena Jiang"/>
    <s v="Kong Chou"/>
    <d v="2022-07-01T00:00:00"/>
    <d v="2023-06-30T00:00:00"/>
    <d v="2022-07-01T00:00:00"/>
    <x v="301"/>
    <x v="32"/>
    <n v="429"/>
    <n v="429"/>
    <n v="521"/>
    <s v="$521/month"/>
    <n v="426"/>
    <n v="612"/>
    <n v="630.36"/>
    <n v="649.27"/>
    <n v="612"/>
    <n v="528"/>
    <n v="543.84"/>
    <n v="560.16"/>
    <n v="528"/>
    <n v="589"/>
    <n v="606.66999999999996"/>
    <n v="624.87009999999998"/>
    <n v="589"/>
    <n v="-0.13725490196078427"/>
    <n v="-84"/>
    <s v="-"/>
    <x v="5"/>
    <s v="VCBAS"/>
    <s v="VRIST"/>
    <s v="Administration"/>
    <s v="Elena Jiang"/>
    <m/>
    <m/>
    <m/>
    <x v="0"/>
    <x v="0"/>
    <m/>
    <x v="0"/>
    <m/>
    <m/>
    <m/>
    <x v="0"/>
    <m/>
    <m/>
    <m/>
    <m/>
    <x v="0"/>
    <x v="0"/>
    <m/>
    <x v="0"/>
    <m/>
    <m/>
    <m/>
    <x v="0"/>
    <m/>
    <m/>
    <x v="0"/>
    <x v="0"/>
    <m/>
    <m/>
    <x v="0"/>
  </r>
  <r>
    <n v="57"/>
    <x v="7"/>
    <x v="0"/>
    <s v="# 047"/>
    <x v="30"/>
    <s v="Elena Jiang"/>
    <s v="Kong Chou"/>
    <d v="2022-07-01T00:00:00"/>
    <d v="2023-06-30T00:00:00"/>
    <d v="2022-07-01T00:00:00"/>
    <x v="302"/>
    <x v="27"/>
    <n v="200"/>
    <n v="200"/>
    <n v="200"/>
    <n v="200"/>
    <e v="#REF!"/>
    <s v="Cost/passthrough  "/>
    <s v="Cost/passthrough  "/>
    <s v="Cost/passthrough  "/>
    <s v="Cost/passthrough  "/>
    <s v="Cost/passthrough  "/>
    <s v="Cost/passthrough  "/>
    <s v="Cost/passthrough  "/>
    <s v="Cost/passthrough  "/>
    <s v="Cost/passthrough  "/>
    <s v="Cost/passthrough  "/>
    <s v="Cost/passthrough  "/>
    <s v="Cost/passthrough  "/>
    <s v="-"/>
    <n v="0"/>
    <s v="Discontinued"/>
    <x v="7"/>
    <s v="VCBAS"/>
    <s v="VRIST"/>
    <s v="Administration"/>
    <s v="Elena Jiang"/>
    <m/>
    <m/>
    <m/>
    <x v="0"/>
    <x v="0"/>
    <m/>
    <x v="0"/>
    <m/>
    <m/>
    <m/>
    <x v="0"/>
    <m/>
    <m/>
    <m/>
    <m/>
    <x v="0"/>
    <x v="0"/>
    <m/>
    <x v="0"/>
    <m/>
    <m/>
    <m/>
    <x v="0"/>
    <m/>
    <m/>
    <x v="0"/>
    <x v="0"/>
    <m/>
    <m/>
    <x v="0"/>
  </r>
  <r>
    <n v="57"/>
    <x v="7"/>
    <x v="0"/>
    <s v="# 047"/>
    <x v="30"/>
    <s v="Elena Jiang"/>
    <s v="Kong Chou"/>
    <d v="2022-07-01T00:00:00"/>
    <d v="2023-06-30T00:00:00"/>
    <d v="2022-07-01T00:00:00"/>
    <x v="303"/>
    <x v="31"/>
    <s v="$267/application/month"/>
    <n v="267"/>
    <n v="332"/>
    <s v="$332/month"/>
    <n v="481"/>
    <n v="353"/>
    <n v="363.59"/>
    <n v="374.5"/>
    <n v="353"/>
    <n v="374"/>
    <n v="385.22"/>
    <n v="396.78"/>
    <n v="374"/>
    <n v="427"/>
    <n v="439.81"/>
    <n v="453.0043"/>
    <n v="427"/>
    <n v="5.9490084985835745E-2"/>
    <n v="21"/>
    <s v="-"/>
    <x v="1"/>
    <s v="VCBAS"/>
    <s v="VRIST"/>
    <s v="Administration"/>
    <s v="Elena Jiang"/>
    <m/>
    <m/>
    <m/>
    <x v="0"/>
    <x v="0"/>
    <m/>
    <x v="0"/>
    <m/>
    <m/>
    <m/>
    <x v="0"/>
    <m/>
    <m/>
    <m/>
    <m/>
    <x v="0"/>
    <x v="0"/>
    <m/>
    <x v="0"/>
    <m/>
    <m/>
    <m/>
    <x v="0"/>
    <m/>
    <m/>
    <x v="0"/>
    <x v="0"/>
    <m/>
    <m/>
    <x v="0"/>
  </r>
  <r>
    <n v="57"/>
    <x v="7"/>
    <x v="0"/>
    <s v="# 047"/>
    <x v="30"/>
    <s v="Elena Jiang"/>
    <s v="Kong Chou"/>
    <d v="2022-07-01T00:00:00"/>
    <d v="2023-06-30T00:00:00"/>
    <d v="2022-07-01T00:00:00"/>
    <x v="304"/>
    <x v="32"/>
    <n v="225"/>
    <n v="225"/>
    <n v="216"/>
    <s v="$216/month"/>
    <n v="242"/>
    <n v="230"/>
    <n v="236.9"/>
    <n v="244.01"/>
    <n v="230"/>
    <n v="253"/>
    <n v="260.58999999999997"/>
    <n v="268.41000000000003"/>
    <n v="253"/>
    <n v="273"/>
    <n v="281.19"/>
    <n v="289.62569999999999"/>
    <n v="273"/>
    <n v="0.10000000000000009"/>
    <n v="23"/>
    <s v="-"/>
    <x v="6"/>
    <s v="VCBAS"/>
    <s v="VRIST"/>
    <s v="Administration"/>
    <s v="Elena Jiang"/>
    <m/>
    <m/>
    <m/>
    <x v="0"/>
    <x v="0"/>
    <m/>
    <x v="0"/>
    <m/>
    <m/>
    <m/>
    <x v="0"/>
    <m/>
    <m/>
    <m/>
    <m/>
    <x v="0"/>
    <x v="0"/>
    <m/>
    <x v="0"/>
    <m/>
    <m/>
    <m/>
    <x v="0"/>
    <m/>
    <m/>
    <x v="0"/>
    <x v="0"/>
    <m/>
    <m/>
    <x v="0"/>
  </r>
  <r>
    <n v="57"/>
    <x v="7"/>
    <x v="0"/>
    <s v="# 047"/>
    <x v="30"/>
    <s v="Elena Jiang"/>
    <s v="Kong Chou"/>
    <d v="2022-07-01T00:00:00"/>
    <d v="2023-06-30T00:00:00"/>
    <d v="2022-07-01T00:00:00"/>
    <x v="305"/>
    <x v="33"/>
    <n v="502"/>
    <n v="502"/>
    <n v="633"/>
    <s v="$633/month"/>
    <n v="636"/>
    <n v="694"/>
    <n v="714.82"/>
    <n v="736.26"/>
    <n v="694"/>
    <n v="675"/>
    <n v="695.25"/>
    <n v="716.11"/>
    <n v="675"/>
    <n v="741"/>
    <n v="763.23"/>
    <n v="786.12690000000009"/>
    <n v="741"/>
    <n v="-2.7377521613832889E-2"/>
    <n v="-19"/>
    <s v="-"/>
    <x v="5"/>
    <s v="VCBAS"/>
    <s v="VRIST"/>
    <s v="Administration"/>
    <s v="Elena Jiang"/>
    <m/>
    <m/>
    <m/>
    <x v="0"/>
    <x v="0"/>
    <m/>
    <x v="0"/>
    <m/>
    <m/>
    <m/>
    <x v="0"/>
    <m/>
    <m/>
    <m/>
    <m/>
    <x v="0"/>
    <x v="0"/>
    <m/>
    <x v="0"/>
    <m/>
    <m/>
    <m/>
    <x v="0"/>
    <m/>
    <m/>
    <x v="0"/>
    <x v="0"/>
    <m/>
    <m/>
    <x v="0"/>
  </r>
  <r>
    <n v="58"/>
    <x v="7"/>
    <x v="0"/>
    <s v="# 047"/>
    <x v="31"/>
    <s v="Elena Jiang"/>
    <s v="Kong Chou"/>
    <d v="2022-07-01T00:00:00"/>
    <d v="2023-06-30T00:00:00"/>
    <d v="2022-07-01T00:00:00"/>
    <x v="306"/>
    <x v="0"/>
    <s v="$86/hour"/>
    <n v="86"/>
    <n v="90"/>
    <s v="$90/hour"/>
    <n v="115"/>
    <n v="117"/>
    <n v="120.51"/>
    <n v="124.13"/>
    <n v="117"/>
    <n v="115"/>
    <n v="115"/>
    <n v="115"/>
    <n v="115"/>
    <n v="115"/>
    <n v="115"/>
    <n v="115"/>
    <n v="115"/>
    <n v="-1.7094017094017144E-2"/>
    <n v="-2"/>
    <s v="-"/>
    <x v="5"/>
    <s v="VCBAS"/>
    <s v="VRIST"/>
    <s v="Administration"/>
    <s v="Elena Jiang"/>
    <m/>
    <m/>
    <m/>
    <x v="0"/>
    <x v="0"/>
    <m/>
    <x v="0"/>
    <m/>
    <m/>
    <m/>
    <x v="0"/>
    <m/>
    <m/>
    <m/>
    <m/>
    <x v="0"/>
    <x v="0"/>
    <m/>
    <x v="0"/>
    <m/>
    <m/>
    <m/>
    <x v="0"/>
    <m/>
    <m/>
    <x v="0"/>
    <x v="0"/>
    <m/>
    <m/>
    <x v="0"/>
  </r>
  <r>
    <n v="58"/>
    <x v="7"/>
    <x v="0"/>
    <s v="# 047"/>
    <x v="32"/>
    <s v="Elena Jiang"/>
    <s v="Kong Chou"/>
    <d v="2022-07-01T00:00:00"/>
    <d v="2023-06-30T00:00:00"/>
    <d v="2022-07-01T00:00:00"/>
    <x v="307"/>
    <x v="34"/>
    <m/>
    <m/>
    <m/>
    <m/>
    <n v="111"/>
    <n v="114"/>
    <n v="117.42"/>
    <n v="120.9426"/>
    <n v="114"/>
    <n v="120"/>
    <n v="123.6"/>
    <n v="127.31"/>
    <n v="120"/>
    <n v="149"/>
    <n v="153.47"/>
    <n v="158.07410000000002"/>
    <n v="149"/>
    <n v="5.2631578947368363E-2"/>
    <n v="6"/>
    <s v="-"/>
    <x v="1"/>
    <s v="VCBAS"/>
    <s v="VRIST"/>
    <s v="Administration"/>
    <s v="Elena Jiang"/>
    <m/>
    <m/>
    <m/>
    <x v="0"/>
    <x v="0"/>
    <m/>
    <x v="0"/>
    <m/>
    <m/>
    <m/>
    <x v="0"/>
    <m/>
    <m/>
    <m/>
    <m/>
    <x v="0"/>
    <x v="0"/>
    <m/>
    <x v="0"/>
    <m/>
    <m/>
    <m/>
    <x v="0"/>
    <m/>
    <m/>
    <x v="0"/>
    <x v="0"/>
    <m/>
    <m/>
    <x v="0"/>
  </r>
  <r>
    <n v="58"/>
    <x v="7"/>
    <x v="0"/>
    <s v="# 047"/>
    <x v="32"/>
    <s v="Elena Jiang"/>
    <s v="Kong Chou"/>
    <d v="2022-07-01T00:00:00"/>
    <d v="2023-06-30T00:00:00"/>
    <d v="2022-07-01T00:00:00"/>
    <x v="308"/>
    <x v="34"/>
    <m/>
    <m/>
    <m/>
    <m/>
    <n v="226"/>
    <n v="227"/>
    <n v="233.81"/>
    <n v="240.82430000000002"/>
    <n v="227"/>
    <n v="227"/>
    <n v="233.81"/>
    <n v="240.82"/>
    <n v="227"/>
    <n v="276"/>
    <n v="284.28000000000003"/>
    <n v="292.80840000000006"/>
    <n v="276"/>
    <n v="0"/>
    <n v="0"/>
    <s v="-"/>
    <x v="2"/>
    <s v="VCBAS"/>
    <s v="VRIST"/>
    <s v="Administration"/>
    <s v="Elena Jiang"/>
    <m/>
    <m/>
    <m/>
    <x v="0"/>
    <x v="0"/>
    <m/>
    <x v="0"/>
    <m/>
    <m/>
    <m/>
    <x v="0"/>
    <m/>
    <m/>
    <m/>
    <m/>
    <x v="0"/>
    <x v="0"/>
    <m/>
    <x v="0"/>
    <m/>
    <m/>
    <m/>
    <x v="0"/>
    <m/>
    <m/>
    <x v="0"/>
    <x v="0"/>
    <m/>
    <m/>
    <x v="0"/>
  </r>
  <r>
    <n v="59"/>
    <x v="7"/>
    <x v="0"/>
    <s v="# 047"/>
    <x v="33"/>
    <s v="Elena Jiang"/>
    <s v="Kong Chou"/>
    <d v="2022-07-01T00:00:00"/>
    <d v="2023-06-30T00:00:00"/>
    <d v="2022-07-01T00:00:00"/>
    <x v="309"/>
    <x v="35"/>
    <s v="$0.05/GB/month"/>
    <n v="0.05"/>
    <n v="0.04"/>
    <s v="$0.05/GB/month"/>
    <n v="0.04"/>
    <n v="0.04"/>
    <n v="0.04"/>
    <n v="0.04"/>
    <n v="0.04"/>
    <n v="0.04"/>
    <n v="0.04"/>
    <n v="0.04"/>
    <n v="0.04"/>
    <n v="0.04"/>
    <n v="4.1200000000000001E-2"/>
    <n v="4.2436000000000001E-2"/>
    <n v="0.04"/>
    <n v="0"/>
    <n v="0"/>
    <s v="-"/>
    <x v="2"/>
    <s v="VCBAS"/>
    <s v="VRIST"/>
    <s v="Administration"/>
    <s v="Elena Jiang"/>
    <m/>
    <m/>
    <m/>
    <x v="0"/>
    <x v="0"/>
    <m/>
    <x v="0"/>
    <m/>
    <m/>
    <m/>
    <x v="0"/>
    <m/>
    <m/>
    <m/>
    <m/>
    <x v="0"/>
    <x v="0"/>
    <m/>
    <x v="0"/>
    <m/>
    <m/>
    <m/>
    <x v="0"/>
    <m/>
    <m/>
    <x v="0"/>
    <x v="0"/>
    <m/>
    <m/>
    <x v="0"/>
  </r>
  <r>
    <n v="59"/>
    <x v="7"/>
    <x v="0"/>
    <s v="# 047"/>
    <x v="33"/>
    <s v="Elena Jiang"/>
    <s v="Kong Chou"/>
    <d v="2022-07-01T00:00:00"/>
    <d v="2023-06-30T00:00:00"/>
    <d v="2022-07-01T00:00:00"/>
    <x v="310"/>
    <x v="36"/>
    <s v="$0.20/GB/month "/>
    <n v="0.2"/>
    <n v="0.16"/>
    <s v="$0.20/GB/month "/>
    <n v="0.15"/>
    <n v="0.13"/>
    <n v="0.13"/>
    <n v="0.13"/>
    <n v="0.13"/>
    <n v="0.11"/>
    <n v="0.11"/>
    <n v="0.11"/>
    <n v="0.11"/>
    <n v="0.11"/>
    <n v="0.1133"/>
    <n v="0.116699"/>
    <n v="0.11"/>
    <n v="-0.15384615384615385"/>
    <n v="-2.0000000000000004E-2"/>
    <s v="-"/>
    <x v="5"/>
    <s v="VCBAS"/>
    <s v="VRIST"/>
    <s v="Administration"/>
    <s v="Elena Jiang"/>
    <m/>
    <m/>
    <m/>
    <x v="0"/>
    <x v="0"/>
    <m/>
    <x v="0"/>
    <m/>
    <m/>
    <m/>
    <x v="0"/>
    <m/>
    <m/>
    <m/>
    <m/>
    <x v="0"/>
    <x v="0"/>
    <m/>
    <x v="0"/>
    <m/>
    <m/>
    <m/>
    <x v="0"/>
    <m/>
    <m/>
    <x v="0"/>
    <x v="0"/>
    <m/>
    <m/>
    <x v="0"/>
  </r>
  <r>
    <n v="60"/>
    <x v="7"/>
    <x v="0"/>
    <s v="# 047"/>
    <x v="34"/>
    <s v="Elena Jiang"/>
    <s v="Kong Chou"/>
    <d v="2022-07-01T00:00:00"/>
    <d v="2023-06-30T00:00:00"/>
    <d v="2022-07-01T00:00:00"/>
    <x v="311"/>
    <x v="37"/>
    <s v="$629/ESX Host/month"/>
    <n v="629"/>
    <n v="629"/>
    <s v="$629/ESX Host/month"/>
    <n v="685"/>
    <n v="780"/>
    <n v="878"/>
    <n v="904"/>
    <n v="780"/>
    <n v="747"/>
    <n v="769.41"/>
    <n v="792"/>
    <n v="747"/>
    <n v="845"/>
    <n v="870.35"/>
    <n v="896.46050000000002"/>
    <n v="845"/>
    <n v="-4.2307692307692268E-2"/>
    <n v="-33"/>
    <s v="-"/>
    <x v="5"/>
    <s v="VCBAS"/>
    <s v="VRIST"/>
    <s v="Administration"/>
    <s v="Elena Jiang"/>
    <m/>
    <m/>
    <m/>
    <x v="0"/>
    <x v="0"/>
    <m/>
    <x v="0"/>
    <m/>
    <m/>
    <m/>
    <x v="0"/>
    <m/>
    <m/>
    <m/>
    <m/>
    <x v="0"/>
    <x v="0"/>
    <m/>
    <x v="0"/>
    <m/>
    <m/>
    <m/>
    <x v="0"/>
    <m/>
    <m/>
    <x v="0"/>
    <x v="0"/>
    <m/>
    <m/>
    <x v="0"/>
  </r>
  <r>
    <n v="60"/>
    <x v="7"/>
    <x v="0"/>
    <s v="# 047"/>
    <x v="34"/>
    <s v="Elena Jiang"/>
    <s v="Kong Chou"/>
    <d v="2022-07-01T00:00:00"/>
    <d v="2023-06-30T00:00:00"/>
    <d v="2022-07-01T00:00:00"/>
    <x v="312"/>
    <x v="38"/>
    <s v="$20/VM Base/month"/>
    <n v="20"/>
    <n v="20"/>
    <s v="$20/VM Base/month"/>
    <n v="13.5"/>
    <n v="13.3"/>
    <n v="13.7"/>
    <n v="14.11"/>
    <n v="13.3"/>
    <n v="13.9"/>
    <n v="14.32"/>
    <n v="14.75"/>
    <n v="13.9"/>
    <n v="14.5"/>
    <n v="14.935"/>
    <n v="15.383050000000001"/>
    <n v="14.5"/>
    <n v="4.5112781954887105E-2"/>
    <n v="0.59999999999999964"/>
    <s v="-"/>
    <x v="0"/>
    <s v="VCBAS"/>
    <s v="VRIST"/>
    <s v="Administration"/>
    <s v="Elena Jiang"/>
    <s v="Decrease in volume."/>
    <m/>
    <m/>
    <x v="0"/>
    <x v="0"/>
    <m/>
    <x v="0"/>
    <m/>
    <m/>
    <m/>
    <x v="0"/>
    <m/>
    <m/>
    <m/>
    <m/>
    <x v="0"/>
    <x v="0"/>
    <m/>
    <x v="0"/>
    <m/>
    <m/>
    <m/>
    <x v="0"/>
    <m/>
    <m/>
    <x v="0"/>
    <x v="0"/>
    <m/>
    <m/>
    <x v="0"/>
  </r>
  <r>
    <n v="60"/>
    <x v="7"/>
    <x v="0"/>
    <s v="# 047"/>
    <x v="34"/>
    <s v="Elena Jiang"/>
    <s v="Kong Chou"/>
    <d v="2022-07-01T00:00:00"/>
    <d v="2023-06-30T00:00:00"/>
    <d v="2022-07-01T00:00:00"/>
    <x v="313"/>
    <x v="39"/>
    <s v="$5/1GB RAM/month"/>
    <n v="5"/>
    <n v="5"/>
    <s v="$5/1GB RAM/month"/>
    <n v="2.11"/>
    <n v="2.4"/>
    <n v="2.4700000000000002"/>
    <n v="2.5499999999999998"/>
    <n v="2.4"/>
    <n v="2.6"/>
    <n v="2.68"/>
    <n v="2.76"/>
    <n v="2.6"/>
    <n v="2.6"/>
    <n v="2.6780000000000004"/>
    <n v="2.7583400000000005"/>
    <n v="2.6"/>
    <n v="8.3333333333333481E-2"/>
    <n v="0.20000000000000018"/>
    <s v="-"/>
    <x v="6"/>
    <s v="VCBAS"/>
    <s v="VRIST"/>
    <s v="Administration"/>
    <s v="Elena Jiang"/>
    <s v="Decrease in volume."/>
    <m/>
    <m/>
    <x v="0"/>
    <x v="0"/>
    <m/>
    <x v="0"/>
    <m/>
    <m/>
    <m/>
    <x v="0"/>
    <m/>
    <m/>
    <m/>
    <m/>
    <x v="0"/>
    <x v="0"/>
    <m/>
    <x v="0"/>
    <m/>
    <m/>
    <m/>
    <x v="0"/>
    <m/>
    <m/>
    <x v="0"/>
    <x v="0"/>
    <m/>
    <m/>
    <x v="0"/>
  </r>
  <r>
    <n v="60"/>
    <x v="7"/>
    <x v="0"/>
    <s v="# 047"/>
    <x v="34"/>
    <s v="Elena Jiang"/>
    <s v="Kong Chou"/>
    <d v="2022-07-01T00:00:00"/>
    <d v="2023-06-30T00:00:00"/>
    <d v="2022-07-01T00:00:00"/>
    <x v="314"/>
    <x v="40"/>
    <s v="$5/vCPU/month"/>
    <n v="5"/>
    <n v="5"/>
    <s v="$5/vCPU/month"/>
    <n v="2.9"/>
    <n v="2.6"/>
    <n v="2.68"/>
    <n v="2.76"/>
    <n v="2.6"/>
    <n v="2.2999999999999998"/>
    <n v="2.37"/>
    <n v="2.44"/>
    <n v="2.2999999999999998"/>
    <n v="2.8"/>
    <n v="2.8839999999999999"/>
    <n v="2.97052"/>
    <n v="2.8"/>
    <n v="-0.11538461538461553"/>
    <n v="-0.30000000000000027"/>
    <s v="-"/>
    <x v="5"/>
    <s v="VCBAS"/>
    <s v="VRIST"/>
    <s v="Administration"/>
    <s v="Elena Jiang"/>
    <m/>
    <m/>
    <m/>
    <x v="0"/>
    <x v="0"/>
    <m/>
    <x v="0"/>
    <m/>
    <m/>
    <m/>
    <x v="0"/>
    <m/>
    <m/>
    <m/>
    <m/>
    <x v="0"/>
    <x v="0"/>
    <m/>
    <x v="0"/>
    <m/>
    <m/>
    <m/>
    <x v="0"/>
    <m/>
    <m/>
    <x v="0"/>
    <x v="0"/>
    <m/>
    <m/>
    <x v="0"/>
  </r>
  <r>
    <n v="60"/>
    <x v="7"/>
    <x v="0"/>
    <s v="# 047"/>
    <x v="34"/>
    <s v="Elena Jiang"/>
    <s v="Kong Chou"/>
    <d v="2022-07-01T00:00:00"/>
    <d v="2023-06-30T00:00:00"/>
    <d v="2022-07-01T00:00:00"/>
    <x v="315"/>
    <x v="35"/>
    <s v="$0.24/GB/month"/>
    <n v="0.24"/>
    <n v="0.19"/>
    <s v="$0.24/GB/month"/>
    <n v="0.18"/>
    <n v="0.15"/>
    <n v="0.15"/>
    <n v="0.16"/>
    <n v="0.15"/>
    <n v="0.16"/>
    <n v="0.16"/>
    <n v="0.17"/>
    <n v="0.16"/>
    <n v="0.12"/>
    <n v="0.1236"/>
    <n v="0.127308"/>
    <n v="0.12"/>
    <n v="6.6666666666666652E-2"/>
    <n v="1.0000000000000009E-2"/>
    <s v="-"/>
    <x v="1"/>
    <s v="VCBAS"/>
    <s v="VRIST"/>
    <s v="Administration"/>
    <s v="Elena Jiang"/>
    <m/>
    <m/>
    <m/>
    <x v="0"/>
    <x v="0"/>
    <m/>
    <x v="0"/>
    <m/>
    <m/>
    <m/>
    <x v="0"/>
    <m/>
    <m/>
    <m/>
    <m/>
    <x v="0"/>
    <x v="0"/>
    <m/>
    <x v="0"/>
    <m/>
    <m/>
    <m/>
    <x v="0"/>
    <m/>
    <m/>
    <x v="0"/>
    <x v="0"/>
    <m/>
    <m/>
    <x v="0"/>
  </r>
  <r>
    <n v="60"/>
    <x v="7"/>
    <x v="0"/>
    <s v="# 047"/>
    <x v="34"/>
    <s v="Elena Jiang"/>
    <s v="Kong Chou"/>
    <d v="2022-07-01T00:00:00"/>
    <d v="2023-06-30T00:00:00"/>
    <d v="2022-07-01T00:00:00"/>
    <x v="316"/>
    <x v="35"/>
    <s v="$0.06/GB/month"/>
    <n v="0.06"/>
    <n v="0.05"/>
    <s v="$0.06/GB/month"/>
    <n v="0.04"/>
    <n v="0.04"/>
    <n v="0.04"/>
    <n v="0.04"/>
    <n v="0.04"/>
    <n v="7.0000000000000007E-2"/>
    <n v="7.0000000000000007E-2"/>
    <n v="7.0000000000000007E-2"/>
    <n v="7.0000000000000007E-2"/>
    <n v="0.04"/>
    <n v="4.1200000000000001E-2"/>
    <n v="4.2436000000000001E-2"/>
    <n v="0.04"/>
    <n v="0.75000000000000022"/>
    <n v="3.0000000000000006E-2"/>
    <s v="-"/>
    <x v="6"/>
    <s v="VCBAS"/>
    <s v="VRIST"/>
    <s v="Administration"/>
    <s v="Elena Jiang"/>
    <s v="Realignment of costs is driving increase. Volume is slightly decreasing."/>
    <m/>
    <m/>
    <x v="0"/>
    <x v="0"/>
    <m/>
    <x v="0"/>
    <m/>
    <m/>
    <m/>
    <x v="0"/>
    <m/>
    <m/>
    <m/>
    <m/>
    <x v="0"/>
    <x v="0"/>
    <m/>
    <x v="0"/>
    <m/>
    <m/>
    <m/>
    <x v="0"/>
    <m/>
    <m/>
    <x v="0"/>
    <x v="0"/>
    <m/>
    <m/>
    <x v="0"/>
  </r>
  <r>
    <n v="61"/>
    <x v="7"/>
    <x v="0"/>
    <s v="# 047"/>
    <x v="35"/>
    <s v="Elena Jiang"/>
    <s v="Kong Chou"/>
    <d v="2022-07-01T00:00:00"/>
    <d v="2023-06-30T00:00:00"/>
    <d v="2022-07-01T00:00:00"/>
    <x v="317"/>
    <x v="35"/>
    <s v="$0.14/GB/month"/>
    <n v="0.14000000000000001"/>
    <n v="0.14000000000000001"/>
    <s v="$0.14/GB/month"/>
    <n v="0.13"/>
    <n v="0.11"/>
    <n v="0.11"/>
    <n v="0.11"/>
    <n v="0.11"/>
    <n v="0.1"/>
    <n v="0.1"/>
    <n v="0.11"/>
    <n v="0.1"/>
    <n v="0.1"/>
    <n v="0.1"/>
    <n v="0.11"/>
    <n v="0.1"/>
    <n v="-9.0909090909090828E-2"/>
    <n v="-9.999999999999995E-3"/>
    <s v="-"/>
    <x v="5"/>
    <s v="VCBAS"/>
    <s v="VRIST"/>
    <s v="Administration"/>
    <s v="Elena Jiang"/>
    <m/>
    <m/>
    <m/>
    <x v="0"/>
    <x v="0"/>
    <m/>
    <x v="0"/>
    <m/>
    <m/>
    <m/>
    <x v="0"/>
    <m/>
    <m/>
    <m/>
    <m/>
    <x v="0"/>
    <x v="0"/>
    <m/>
    <x v="0"/>
    <m/>
    <m/>
    <m/>
    <x v="0"/>
    <m/>
    <m/>
    <x v="0"/>
    <x v="0"/>
    <m/>
    <m/>
    <x v="0"/>
  </r>
  <r>
    <n v="62"/>
    <x v="7"/>
    <x v="0"/>
    <s v="# 047"/>
    <x v="36"/>
    <s v="Elena Jiang"/>
    <s v="Kong Chou"/>
    <d v="2022-07-01T00:00:00"/>
    <d v="2023-06-30T00:00:00"/>
    <d v="2022-07-01T00:00:00"/>
    <x v="318"/>
    <x v="41"/>
    <s v="$14/rack unit/month"/>
    <n v="14"/>
    <n v="14"/>
    <s v="$14/rack unit/month"/>
    <n v="17.309999999999999"/>
    <n v="18.170000000000002"/>
    <n v="18.72"/>
    <n v="19.28"/>
    <n v="18.170000000000002"/>
    <n v="18.350000000000001"/>
    <n v="18.899999999999999"/>
    <n v="19.47"/>
    <n v="18.350000000000001"/>
    <n v="17.82"/>
    <n v="18.354600000000001"/>
    <n v="18.905238000000001"/>
    <n v="17.82"/>
    <n v="9.906439185470628E-3"/>
    <n v="0.17999999999999972"/>
    <s v="-"/>
    <x v="0"/>
    <s v="VCBAS"/>
    <s v="VRIST"/>
    <s v="Administration"/>
    <s v="Elena Jiang"/>
    <m/>
    <m/>
    <m/>
    <x v="0"/>
    <x v="0"/>
    <m/>
    <x v="0"/>
    <m/>
    <m/>
    <m/>
    <x v="0"/>
    <m/>
    <m/>
    <m/>
    <m/>
    <x v="0"/>
    <x v="0"/>
    <m/>
    <x v="0"/>
    <m/>
    <m/>
    <m/>
    <x v="0"/>
    <m/>
    <m/>
    <x v="0"/>
    <x v="0"/>
    <m/>
    <m/>
    <x v="0"/>
  </r>
  <r>
    <n v="63"/>
    <x v="7"/>
    <x v="0"/>
    <s v="# 047"/>
    <x v="37"/>
    <s v="Elena Jiang"/>
    <s v="Kong Chou"/>
    <d v="2022-07-01T00:00:00"/>
    <d v="2023-06-30T00:00:00"/>
    <d v="2022-07-01T00:00:00"/>
    <x v="319"/>
    <x v="42"/>
    <m/>
    <m/>
    <m/>
    <m/>
    <n v="40.75"/>
    <n v="40.75"/>
    <n v="40.75"/>
    <n v="40.75"/>
    <n v="40.75"/>
    <n v="40.75"/>
    <n v="40.75"/>
    <n v="40.75"/>
    <n v="40.75"/>
    <n v="40.75"/>
    <n v="40.75"/>
    <n v="40.75"/>
    <n v="40.75"/>
    <n v="0"/>
    <n v="0"/>
    <s v="-"/>
    <x v="2"/>
    <s v="VCBAS"/>
    <s v="VRIST"/>
    <s v="Administration"/>
    <s v="Elena Jiang"/>
    <m/>
    <m/>
    <m/>
    <x v="0"/>
    <x v="0"/>
    <m/>
    <x v="0"/>
    <m/>
    <m/>
    <m/>
    <x v="0"/>
    <m/>
    <m/>
    <m/>
    <m/>
    <x v="0"/>
    <x v="0"/>
    <m/>
    <x v="0"/>
    <m/>
    <m/>
    <m/>
    <x v="0"/>
    <m/>
    <m/>
    <x v="0"/>
    <x v="0"/>
    <m/>
    <m/>
    <x v="0"/>
  </r>
  <r>
    <n v="63"/>
    <x v="7"/>
    <x v="0"/>
    <s v="# 047"/>
    <x v="37"/>
    <s v="Elena Jiang"/>
    <s v="Kong Chou"/>
    <d v="2022-07-01T00:00:00"/>
    <d v="2023-06-30T00:00:00"/>
    <d v="2022-07-01T00:00:00"/>
    <x v="320"/>
    <x v="42"/>
    <m/>
    <m/>
    <m/>
    <m/>
    <n v="28"/>
    <n v="28"/>
    <n v="28"/>
    <n v="28"/>
    <n v="28"/>
    <n v="28"/>
    <n v="28"/>
    <n v="28"/>
    <n v="28"/>
    <n v="28"/>
    <n v="28"/>
    <n v="28"/>
    <n v="28"/>
    <n v="0"/>
    <n v="0"/>
    <s v="-"/>
    <x v="2"/>
    <s v="VCBAS"/>
    <s v="VRIST"/>
    <s v="Administration"/>
    <s v="Elena Jiang"/>
    <m/>
    <m/>
    <m/>
    <x v="0"/>
    <x v="0"/>
    <m/>
    <x v="0"/>
    <m/>
    <m/>
    <m/>
    <x v="0"/>
    <m/>
    <m/>
    <m/>
    <m/>
    <x v="0"/>
    <x v="0"/>
    <m/>
    <x v="0"/>
    <m/>
    <m/>
    <m/>
    <x v="0"/>
    <m/>
    <m/>
    <x v="0"/>
    <x v="0"/>
    <m/>
    <m/>
    <x v="0"/>
  </r>
  <r>
    <n v="63"/>
    <x v="7"/>
    <x v="0"/>
    <s v="# 047"/>
    <x v="37"/>
    <s v="Elena Jiang"/>
    <s v="Kong Chou"/>
    <d v="2022-07-01T00:00:00"/>
    <d v="2023-06-30T00:00:00"/>
    <d v="2022-07-01T00:00:00"/>
    <x v="321"/>
    <x v="42"/>
    <m/>
    <m/>
    <m/>
    <m/>
    <n v="20.25"/>
    <n v="20.25"/>
    <n v="20.25"/>
    <n v="20.25"/>
    <n v="20.25"/>
    <n v="20.25"/>
    <n v="20.25"/>
    <n v="20.25"/>
    <n v="20.25"/>
    <n v="20.25"/>
    <n v="20.25"/>
    <n v="20.25"/>
    <n v="20.25"/>
    <n v="0"/>
    <n v="0"/>
    <s v="-"/>
    <x v="2"/>
    <s v="VCBAS"/>
    <s v="VRIST"/>
    <s v="Administration"/>
    <s v="Elena Jiang"/>
    <m/>
    <m/>
    <m/>
    <x v="0"/>
    <x v="0"/>
    <m/>
    <x v="0"/>
    <m/>
    <m/>
    <m/>
    <x v="0"/>
    <m/>
    <m/>
    <m/>
    <m/>
    <x v="0"/>
    <x v="0"/>
    <m/>
    <x v="0"/>
    <m/>
    <m/>
    <m/>
    <x v="0"/>
    <m/>
    <m/>
    <x v="0"/>
    <x v="0"/>
    <m/>
    <m/>
    <x v="0"/>
  </r>
  <r>
    <n v="51"/>
    <x v="7"/>
    <x v="1"/>
    <s v="# 047"/>
    <x v="24"/>
    <s v="Elena Jiang"/>
    <s v="Kong Chou"/>
    <m/>
    <m/>
    <m/>
    <x v="10"/>
    <x v="1"/>
    <m/>
    <m/>
    <m/>
    <m/>
    <m/>
    <m/>
    <m/>
    <m/>
    <m/>
    <m/>
    <m/>
    <m/>
    <n v="0"/>
    <n v="0"/>
    <n v="0"/>
    <n v="0"/>
    <n v="0"/>
    <m/>
    <m/>
    <m/>
    <x v="3"/>
    <m/>
    <m/>
    <m/>
    <m/>
    <m/>
    <m/>
    <m/>
    <x v="2"/>
    <x v="10"/>
    <n v="0"/>
    <x v="1"/>
    <m/>
    <n v="4684"/>
    <n v="4684"/>
    <x v="20"/>
    <n v="0"/>
    <s v="Low"/>
    <n v="0"/>
    <s v="No"/>
    <x v="2"/>
    <x v="2"/>
    <s v="Flat"/>
    <x v="12"/>
    <s v="Surplus"/>
    <s v="Last fiscal year we worked on an effort to simplify IST recharge services wherever possible. Voice service was identified as the perfect candidate for the simplification. The initial step was to consolidate the 15 or so Voice rates down to two rates - 1) Voice service with features and 2) Voice service without features._x000a__x000a_This fiscal year, we are proposing to combine two other stand-alone services (Voicemail and Voice Installation) to further consolidate our Unified Voice offerings.  We will continue to offer two different rates, depending on the type of line needed (basic line with no features or a Voice line with features). With the consolidation, Voice with features will have a slight increase from $32.64 per line per month to $32.97 per line per month while Voice without features will reduce from $23.38 to $23.19. The overall reduction in Voice service cost has made the consolidation of the three services more feasible and is also expected to result in reduced administrative costs as we reduce the number rates calculated annually."/>
    <n v="-380"/>
    <x v="1"/>
    <s v="Kong Chou / Stella Pretzlaf"/>
    <s v="3/23/22 - 1 pm"/>
    <x v="21"/>
    <x v="12"/>
    <m/>
    <m/>
    <x v="0"/>
  </r>
  <r>
    <n v="52"/>
    <x v="7"/>
    <x v="1"/>
    <s v="# 047"/>
    <x v="25"/>
    <s v="Elena Jiang"/>
    <s v="Kong Chou"/>
    <m/>
    <m/>
    <m/>
    <x v="10"/>
    <x v="1"/>
    <m/>
    <m/>
    <m/>
    <m/>
    <m/>
    <m/>
    <m/>
    <m/>
    <m/>
    <m/>
    <m/>
    <m/>
    <n v="0"/>
    <n v="0"/>
    <n v="0"/>
    <n v="0"/>
    <n v="0"/>
    <m/>
    <m/>
    <m/>
    <x v="3"/>
    <m/>
    <m/>
    <m/>
    <m/>
    <m/>
    <s v="3% on Feds funds, should we subsidize?"/>
    <m/>
    <x v="2"/>
    <x v="7"/>
    <n v="0"/>
    <x v="1"/>
    <m/>
    <n v="2630"/>
    <n v="2630"/>
    <x v="21"/>
    <n v="0"/>
    <s v="Low"/>
    <n v="0"/>
    <s v="No"/>
    <x v="2"/>
    <x v="2"/>
    <s v="Flat"/>
    <x v="13"/>
    <s v="Deficit"/>
    <s v="The mark up rate is flat primarily driven by increases in salaries and expenses offset by a higher cost of goods sold base."/>
    <n v="-218"/>
    <x v="1"/>
    <s v="Kong Chou / Stella Pretzlaf"/>
    <s v="3/23/22 - 1 pm"/>
    <x v="22"/>
    <x v="0"/>
    <m/>
    <m/>
    <x v="0"/>
  </r>
  <r>
    <n v="53"/>
    <x v="7"/>
    <x v="1"/>
    <s v="# 047"/>
    <x v="31"/>
    <s v="Elena Jiang"/>
    <s v="Kong Chou"/>
    <m/>
    <m/>
    <m/>
    <x v="10"/>
    <x v="1"/>
    <m/>
    <m/>
    <m/>
    <m/>
    <m/>
    <m/>
    <m/>
    <m/>
    <m/>
    <m/>
    <m/>
    <m/>
    <n v="0"/>
    <n v="0"/>
    <n v="0"/>
    <n v="0"/>
    <n v="0"/>
    <m/>
    <m/>
    <m/>
    <x v="3"/>
    <m/>
    <m/>
    <m/>
    <m/>
    <m/>
    <m/>
    <m/>
    <x v="3"/>
    <x v="7"/>
    <n v="0"/>
    <x v="1"/>
    <m/>
    <n v="80.058000000000007"/>
    <n v="80.058000000000007"/>
    <x v="1"/>
    <n v="0"/>
    <s v="Low"/>
    <n v="0"/>
    <m/>
    <x v="2"/>
    <x v="2"/>
    <s v="Decrease"/>
    <x v="14"/>
    <s v="Surplus"/>
    <s v="The rates are increasing primarily driven by reduction in productive hours offset by reduction in compensation. This unit used to work a lot of overtime and no longer does."/>
    <n v="-56.1"/>
    <x v="1"/>
    <s v="Kong Chou / Isaac Mankita"/>
    <s v="3/24/22 - 11 am"/>
    <x v="0"/>
    <x v="13"/>
    <m/>
    <m/>
    <x v="0"/>
  </r>
  <r>
    <n v="55"/>
    <x v="7"/>
    <x v="1"/>
    <s v="# 047"/>
    <x v="26"/>
    <s v="Elena Jiang"/>
    <s v="Kong Chou"/>
    <m/>
    <m/>
    <m/>
    <x v="10"/>
    <x v="1"/>
    <m/>
    <m/>
    <m/>
    <m/>
    <m/>
    <m/>
    <m/>
    <m/>
    <m/>
    <m/>
    <m/>
    <m/>
    <n v="0"/>
    <n v="0"/>
    <n v="0"/>
    <n v="0"/>
    <n v="0"/>
    <m/>
    <m/>
    <m/>
    <x v="3"/>
    <m/>
    <m/>
    <m/>
    <m/>
    <m/>
    <m/>
    <m/>
    <x v="3"/>
    <x v="7"/>
    <n v="0"/>
    <x v="1"/>
    <m/>
    <n v="278.66399999999999"/>
    <n v="278.66399999999999"/>
    <x v="1"/>
    <n v="0"/>
    <s v="Low"/>
    <n v="0"/>
    <m/>
    <x v="1"/>
    <x v="2"/>
    <s v="Flat"/>
    <x v="2"/>
    <s v="Surplus"/>
    <s v="Under the $200K limit so not certifying"/>
    <n v="-35"/>
    <x v="1"/>
    <s v="Kong Chou / Isaac Mankita"/>
    <s v="3/24/22 - 11 am"/>
    <x v="23"/>
    <x v="14"/>
    <m/>
    <m/>
    <x v="0"/>
  </r>
  <r>
    <n v="56"/>
    <x v="7"/>
    <x v="1"/>
    <s v="# 047"/>
    <x v="27"/>
    <s v="Elena Jiang"/>
    <s v="Kong Chou"/>
    <m/>
    <m/>
    <m/>
    <x v="10"/>
    <x v="1"/>
    <m/>
    <m/>
    <m/>
    <m/>
    <m/>
    <m/>
    <m/>
    <m/>
    <m/>
    <m/>
    <m/>
    <m/>
    <n v="0"/>
    <n v="0"/>
    <n v="0"/>
    <n v="0"/>
    <n v="0"/>
    <m/>
    <m/>
    <m/>
    <x v="3"/>
    <m/>
    <m/>
    <m/>
    <m/>
    <m/>
    <m/>
    <m/>
    <x v="2"/>
    <x v="7"/>
    <n v="0"/>
    <x v="1"/>
    <m/>
    <n v="330"/>
    <n v="330"/>
    <x v="1"/>
    <n v="0"/>
    <s v="Low"/>
    <n v="0"/>
    <m/>
    <x v="2"/>
    <x v="1"/>
    <s v="Flat"/>
    <x v="15"/>
    <s v="Balanced"/>
    <s v="The rates are increasing primarily driven by increases in compensation related to union labor policies, reduction in volume and correction of the number of FTE allocated to this service."/>
    <m/>
    <x v="1"/>
    <s v="Kong Chou / Stella Pretzlaf"/>
    <s v="3/23/22 - 1 pm"/>
    <x v="0"/>
    <x v="0"/>
    <m/>
    <m/>
    <x v="0"/>
  </r>
  <r>
    <n v="57"/>
    <x v="7"/>
    <x v="1"/>
    <s v="# 047"/>
    <x v="29"/>
    <s v="Elena Jiang"/>
    <s v="Kong Chou"/>
    <m/>
    <m/>
    <m/>
    <x v="10"/>
    <x v="1"/>
    <m/>
    <m/>
    <m/>
    <m/>
    <m/>
    <m/>
    <m/>
    <m/>
    <m/>
    <m/>
    <m/>
    <m/>
    <n v="0"/>
    <n v="0"/>
    <n v="0"/>
    <n v="0"/>
    <n v="0"/>
    <m/>
    <m/>
    <m/>
    <x v="3"/>
    <m/>
    <m/>
    <m/>
    <m/>
    <m/>
    <m/>
    <m/>
    <x v="15"/>
    <x v="7"/>
    <n v="0"/>
    <x v="1"/>
    <m/>
    <n v="591"/>
    <n v="591"/>
    <x v="1"/>
    <n v="0"/>
    <s v="Low"/>
    <n v="0"/>
    <m/>
    <x v="1"/>
    <x v="4"/>
    <s v="Increase"/>
    <x v="16"/>
    <s v="Deficit"/>
    <s v="Volume on largest service (Database Storage) is increasing which is driving decreased rate. Volumes on remaining services are decreasing and are causing SQL Server rate increases and are balanced on others by reduction in salary expenses."/>
    <n v="-48"/>
    <x v="1"/>
    <s v="Kong Chou / Stella Pretzlaf"/>
    <s v="3/23/22 - 1 pm"/>
    <x v="24"/>
    <x v="15"/>
    <m/>
    <m/>
    <x v="0"/>
  </r>
  <r>
    <n v="57"/>
    <x v="7"/>
    <x v="1"/>
    <s v="# 047"/>
    <x v="30"/>
    <s v="Elena Jiang"/>
    <s v="Kong Chou"/>
    <m/>
    <m/>
    <m/>
    <x v="10"/>
    <x v="1"/>
    <m/>
    <m/>
    <m/>
    <m/>
    <m/>
    <m/>
    <m/>
    <m/>
    <m/>
    <m/>
    <m/>
    <m/>
    <n v="0"/>
    <n v="0"/>
    <n v="0"/>
    <n v="0"/>
    <n v="0"/>
    <m/>
    <m/>
    <m/>
    <x v="3"/>
    <m/>
    <m/>
    <m/>
    <m/>
    <m/>
    <m/>
    <m/>
    <x v="4"/>
    <x v="7"/>
    <n v="0"/>
    <x v="1"/>
    <m/>
    <n v="1637"/>
    <n v="1637"/>
    <x v="1"/>
    <n v="0"/>
    <s v="Low"/>
    <n v="0"/>
    <m/>
    <x v="3"/>
    <x v="5"/>
    <s v="Flat"/>
    <x v="17"/>
    <s v="Deficit"/>
    <s v="Volume on largest service (Database Storage) is increasing which is driving decreased rate. Volumes on remaining services are decreasing and are causing SQL Server rate increases and are balanced on others by reduction in salary expenses."/>
    <n v="-137"/>
    <x v="1"/>
    <s v="Kong Chou / Isaac Mankita"/>
    <s v="3/24/22 - 11 am"/>
    <x v="25"/>
    <x v="16"/>
    <m/>
    <m/>
    <x v="0"/>
  </r>
  <r>
    <n v="58"/>
    <x v="7"/>
    <x v="1"/>
    <s v="# 047"/>
    <x v="32"/>
    <s v="Elena Jiang"/>
    <s v="Kong Chou"/>
    <m/>
    <m/>
    <m/>
    <x v="10"/>
    <x v="1"/>
    <m/>
    <m/>
    <m/>
    <m/>
    <m/>
    <m/>
    <m/>
    <m/>
    <m/>
    <m/>
    <m/>
    <m/>
    <n v="0"/>
    <n v="0"/>
    <n v="0"/>
    <n v="0"/>
    <n v="0"/>
    <m/>
    <m/>
    <m/>
    <x v="3"/>
    <m/>
    <m/>
    <m/>
    <m/>
    <m/>
    <m/>
    <m/>
    <x v="2"/>
    <x v="7"/>
    <n v="0"/>
    <x v="1"/>
    <m/>
    <n v="1918"/>
    <n v="1918"/>
    <x v="1"/>
    <n v="0"/>
    <s v="Low"/>
    <n v="0"/>
    <s v="No"/>
    <x v="3"/>
    <x v="5"/>
    <s v="Flat"/>
    <x v="3"/>
    <s v="Surplus"/>
    <s v="The unit has consolidated its rate structure from eight to two rates. The rate increase is primarily driven by increases in compensation and lower volume. RAM is increasing due to new equipment."/>
    <n v="-162"/>
    <x v="1"/>
    <s v="Kong Chou / Isaac Mankita"/>
    <s v="3/24/22 - 11 am"/>
    <x v="26"/>
    <x v="17"/>
    <m/>
    <m/>
    <x v="0"/>
  </r>
  <r>
    <n v="59"/>
    <x v="7"/>
    <x v="1"/>
    <s v="# 047"/>
    <x v="33"/>
    <s v="Elena Jiang"/>
    <s v="Kong Chou"/>
    <m/>
    <m/>
    <m/>
    <x v="10"/>
    <x v="1"/>
    <m/>
    <m/>
    <m/>
    <m/>
    <m/>
    <m/>
    <m/>
    <m/>
    <m/>
    <m/>
    <m/>
    <m/>
    <n v="0"/>
    <n v="0"/>
    <n v="0"/>
    <n v="0"/>
    <n v="0"/>
    <m/>
    <m/>
    <m/>
    <x v="3"/>
    <m/>
    <m/>
    <m/>
    <m/>
    <m/>
    <m/>
    <m/>
    <x v="2"/>
    <x v="7"/>
    <n v="0"/>
    <x v="1"/>
    <m/>
    <n v="2099"/>
    <n v="2099"/>
    <x v="22"/>
    <n v="0"/>
    <s v="Low"/>
    <n v="0"/>
    <s v="No"/>
    <x v="1"/>
    <x v="5"/>
    <s v="Flat"/>
    <x v="18"/>
    <s v="Surplus"/>
    <s v="The rates are decreasing primarily driven by decreases in compensation and volume."/>
    <n v="-133"/>
    <x v="1"/>
    <s v="Kong Chou / Stella Pretzlaf"/>
    <s v="3/23/22 - 1 pm"/>
    <x v="27"/>
    <x v="0"/>
    <m/>
    <m/>
    <x v="0"/>
  </r>
  <r>
    <n v="60"/>
    <x v="7"/>
    <x v="1"/>
    <s v="# 047"/>
    <x v="34"/>
    <s v="Elena Jiang"/>
    <s v="Kong Chou"/>
    <m/>
    <m/>
    <m/>
    <x v="10"/>
    <x v="1"/>
    <m/>
    <m/>
    <m/>
    <m/>
    <m/>
    <m/>
    <m/>
    <m/>
    <m/>
    <m/>
    <m/>
    <m/>
    <n v="0"/>
    <n v="0"/>
    <n v="0"/>
    <n v="0"/>
    <n v="0"/>
    <m/>
    <m/>
    <m/>
    <x v="3"/>
    <m/>
    <m/>
    <m/>
    <m/>
    <m/>
    <m/>
    <m/>
    <x v="16"/>
    <x v="7"/>
    <n v="0"/>
    <x v="1"/>
    <m/>
    <n v="1667"/>
    <n v="1667"/>
    <x v="1"/>
    <n v="0"/>
    <s v="Low"/>
    <n v="0"/>
    <s v="No"/>
    <x v="2"/>
    <x v="7"/>
    <s v="Flat"/>
    <x v="19"/>
    <s v="Surplus"/>
    <s v="VM ESX Host - Rate reduction from lower forecast costs for Hardware refresh, completed during Q2/FY21, and lower cost from license upgrade to enable greater automation. VM Base, VM Additional vCPU, and VM Additional RAM - Slight increases from rebalancing effort across these three services and lowering our forecast units sold as customers move to ESX service and to other cloud-based offerings. Per service provider, RAM accounts for about 2/3 of total cost of each server.  This reflected in allocation of expenses, driving rate decrease in CPU and rate increase in RAM.  Overall reduction in demand is also adding upward pressure on the rates to increase.  VM Storage - Over-purchase of inefficiently allocated storage resulted in deficits, folded into rate.  Lower expected demand as customers move to ESX service."/>
    <n v="-159"/>
    <x v="1"/>
    <s v="Kong Chou / Isaac Mankita"/>
    <s v="3/24/22 - 11 am"/>
    <x v="28"/>
    <x v="0"/>
    <m/>
    <m/>
    <x v="0"/>
  </r>
  <r>
    <n v="61"/>
    <x v="7"/>
    <x v="1"/>
    <s v="# 047"/>
    <x v="35"/>
    <s v="Elena Jiang"/>
    <s v="Kong Chou"/>
    <m/>
    <m/>
    <m/>
    <x v="10"/>
    <x v="1"/>
    <m/>
    <m/>
    <m/>
    <m/>
    <m/>
    <m/>
    <m/>
    <m/>
    <m/>
    <m/>
    <m/>
    <m/>
    <n v="0"/>
    <n v="0"/>
    <n v="0"/>
    <n v="0"/>
    <n v="0"/>
    <m/>
    <m/>
    <m/>
    <x v="3"/>
    <m/>
    <m/>
    <m/>
    <m/>
    <m/>
    <m/>
    <m/>
    <x v="3"/>
    <x v="7"/>
    <n v="0"/>
    <x v="1"/>
    <m/>
    <n v="1144"/>
    <n v="1144"/>
    <x v="1"/>
    <n v="0"/>
    <s v="Low"/>
    <n v="0"/>
    <s v="No"/>
    <x v="1"/>
    <x v="5"/>
    <s v="n/a"/>
    <x v="20"/>
    <s v="Deficit"/>
    <s v="The service is in the last phase of migrating from one data backup and recovery tool to another. The migration has resulted in lower licencing costs. In addition, the storage is compressed in the new tool, resulting in lower storage requirements, further reducing the cost."/>
    <n v="-100"/>
    <x v="1"/>
    <s v="Kong Chou / Stella Pretzlaf"/>
    <s v="3/23/22 - 1 pm"/>
    <x v="29"/>
    <x v="0"/>
    <m/>
    <m/>
    <x v="0"/>
  </r>
  <r>
    <n v="62"/>
    <x v="7"/>
    <x v="1"/>
    <s v="# 047"/>
    <x v="36"/>
    <s v="Elena Jiang"/>
    <s v="Kong Chou"/>
    <m/>
    <m/>
    <m/>
    <x v="10"/>
    <x v="1"/>
    <m/>
    <m/>
    <m/>
    <m/>
    <m/>
    <m/>
    <m/>
    <m/>
    <m/>
    <m/>
    <m/>
    <m/>
    <n v="0"/>
    <n v="0"/>
    <n v="0"/>
    <n v="0"/>
    <n v="0"/>
    <m/>
    <m/>
    <m/>
    <x v="3"/>
    <m/>
    <m/>
    <m/>
    <m/>
    <m/>
    <m/>
    <m/>
    <x v="3"/>
    <x v="7"/>
    <n v="0"/>
    <x v="1"/>
    <m/>
    <n v="1031"/>
    <n v="1031"/>
    <x v="23"/>
    <n v="0"/>
    <s v="Low"/>
    <n v="0"/>
    <s v="No"/>
    <x v="3"/>
    <x v="2"/>
    <s v="Flat"/>
    <x v="21"/>
    <s v="Balanced"/>
    <s v="The rates are increasing primarily driven by increases in compensation, maintenance expenses, lower volume."/>
    <m/>
    <x v="1"/>
    <s v="Kong Chou / Stella Pretzlaf"/>
    <s v="3/23/22 - 1 pm"/>
    <x v="30"/>
    <x v="0"/>
    <m/>
    <m/>
    <x v="0"/>
  </r>
  <r>
    <n v="63"/>
    <x v="7"/>
    <x v="1"/>
    <s v="# 047"/>
    <x v="37"/>
    <s v="Elena Jiang"/>
    <s v="Kong Chou"/>
    <m/>
    <m/>
    <m/>
    <x v="10"/>
    <x v="1"/>
    <m/>
    <m/>
    <m/>
    <m/>
    <m/>
    <m/>
    <m/>
    <m/>
    <m/>
    <m/>
    <m/>
    <m/>
    <n v="0"/>
    <n v="0"/>
    <n v="0"/>
    <n v="0"/>
    <n v="0"/>
    <m/>
    <m/>
    <m/>
    <x v="3"/>
    <m/>
    <m/>
    <m/>
    <m/>
    <m/>
    <m/>
    <m/>
    <x v="6"/>
    <x v="7"/>
    <n v="0"/>
    <x v="1"/>
    <m/>
    <n v="9800"/>
    <n v="9800"/>
    <x v="1"/>
    <n v="0"/>
    <s v="Low"/>
    <n v="0"/>
    <s v="No Federal funds"/>
    <x v="3"/>
    <x v="8"/>
    <s v="New"/>
    <x v="1"/>
    <s v="Balanced"/>
    <s v="Not hopeful that this will be approved by campus this year so keeping rates flat.  Not currently being charged. No wi-fi rates because not funded."/>
    <n v="-116"/>
    <x v="1"/>
    <s v="Kong Chou / Stella Pretzlaf"/>
    <s v="3/23/22 - 1 pm"/>
    <x v="31"/>
    <x v="0"/>
    <m/>
    <m/>
    <x v="0"/>
  </r>
  <r>
    <n v="47"/>
    <x v="7"/>
    <x v="0"/>
    <s v="# 023"/>
    <x v="38"/>
    <s v="Elena Jiang"/>
    <s v="Kevin Bentz"/>
    <d v="2022-07-01T00:00:00"/>
    <d v="2023-06-30T00:00:00"/>
    <d v="2022-07-01T00:00:00"/>
    <x v="322"/>
    <x v="0"/>
    <n v="124"/>
    <n v="133"/>
    <n v="137"/>
    <n v="133"/>
    <n v="155"/>
    <n v="163"/>
    <n v="171"/>
    <n v="179"/>
    <n v="163"/>
    <n v="180"/>
    <n v="185.4"/>
    <n v="190.96"/>
    <n v="180"/>
    <s v="Discontinued"/>
    <s v="Discontinued"/>
    <s v="Discontinued"/>
    <s v="Discontinued"/>
    <n v="0.10429447852760743"/>
    <n v="17"/>
    <s v="-"/>
    <x v="6"/>
    <s v="VCBAS"/>
    <s v="FUPOL"/>
    <s v="Administration"/>
    <s v="Elena Jiang"/>
    <m/>
    <m/>
    <m/>
    <x v="0"/>
    <x v="0"/>
    <m/>
    <x v="0"/>
    <m/>
    <m/>
    <m/>
    <x v="0"/>
    <m/>
    <m/>
    <m/>
    <m/>
    <x v="0"/>
    <x v="0"/>
    <m/>
    <x v="0"/>
    <m/>
    <m/>
    <m/>
    <x v="0"/>
    <m/>
    <m/>
    <x v="0"/>
    <x v="0"/>
    <m/>
    <m/>
    <x v="0"/>
  </r>
  <r>
    <n v="47"/>
    <x v="7"/>
    <x v="0"/>
    <s v="# 023"/>
    <x v="38"/>
    <s v="Elena Jiang"/>
    <s v="Kevin Bentz"/>
    <d v="2022-07-01T00:00:00"/>
    <d v="2023-06-30T00:00:00"/>
    <d v="2022-07-01T00:00:00"/>
    <x v="323"/>
    <x v="0"/>
    <n v="186"/>
    <n v="199.5"/>
    <n v="205.5"/>
    <n v="199.5"/>
    <n v="214"/>
    <n v="222"/>
    <n v="233"/>
    <n v="244"/>
    <n v="222"/>
    <n v="232"/>
    <n v="238.96"/>
    <n v="246.13"/>
    <n v="232"/>
    <n v="239"/>
    <n v="247"/>
    <n v="255"/>
    <n v="239"/>
    <n v="4.5045045045045029E-2"/>
    <n v="10"/>
    <s v="-"/>
    <x v="0"/>
    <s v="VCBAS"/>
    <s v="FUPOL"/>
    <s v="Administration"/>
    <s v="Elena Jiang"/>
    <m/>
    <m/>
    <m/>
    <x v="0"/>
    <x v="0"/>
    <m/>
    <x v="0"/>
    <m/>
    <m/>
    <m/>
    <x v="0"/>
    <m/>
    <m/>
    <m/>
    <m/>
    <x v="0"/>
    <x v="0"/>
    <m/>
    <x v="0"/>
    <m/>
    <m/>
    <m/>
    <x v="0"/>
    <m/>
    <m/>
    <x v="0"/>
    <x v="0"/>
    <m/>
    <m/>
    <x v="0"/>
  </r>
  <r>
    <n v="47"/>
    <x v="7"/>
    <x v="0"/>
    <s v="# 023"/>
    <x v="38"/>
    <s v="Elena Jiang"/>
    <s v="Kevin Bentz"/>
    <d v="2022-07-01T00:00:00"/>
    <d v="2023-06-30T00:00:00"/>
    <d v="2022-07-01T00:00:00"/>
    <x v="324"/>
    <x v="0"/>
    <n v="139"/>
    <n v="150"/>
    <n v="157"/>
    <n v="150"/>
    <n v="184"/>
    <n v="193"/>
    <n v="202"/>
    <n v="212"/>
    <n v="193"/>
    <n v="223"/>
    <n v="229.69"/>
    <n v="236.58"/>
    <n v="223"/>
    <s v="Discontinued"/>
    <s v="Discontinued"/>
    <s v="Discontinued"/>
    <s v="Discontinued"/>
    <n v="0.15544041450777213"/>
    <n v="30"/>
    <s v="-"/>
    <x v="6"/>
    <s v="VCBAS"/>
    <s v="FUPOL"/>
    <s v="Administration"/>
    <s v="Elena Jiang"/>
    <m/>
    <m/>
    <m/>
    <x v="0"/>
    <x v="0"/>
    <m/>
    <x v="0"/>
    <m/>
    <m/>
    <m/>
    <x v="0"/>
    <m/>
    <m/>
    <m/>
    <m/>
    <x v="0"/>
    <x v="0"/>
    <m/>
    <x v="0"/>
    <m/>
    <m/>
    <m/>
    <x v="0"/>
    <m/>
    <m/>
    <x v="0"/>
    <x v="0"/>
    <m/>
    <m/>
    <x v="0"/>
  </r>
  <r>
    <n v="47"/>
    <x v="7"/>
    <x v="0"/>
    <s v="# 023"/>
    <x v="38"/>
    <s v="Elena Jiang"/>
    <s v="Kevin Bentz"/>
    <d v="2022-07-01T00:00:00"/>
    <d v="2023-06-30T00:00:00"/>
    <d v="2022-07-01T00:00:00"/>
    <x v="325"/>
    <x v="0"/>
    <n v="208.5"/>
    <n v="225"/>
    <n v="235.5"/>
    <n v="225"/>
    <n v="254"/>
    <n v="262"/>
    <n v="275"/>
    <n v="288"/>
    <n v="262"/>
    <n v="287"/>
    <n v="295.61"/>
    <n v="304.48"/>
    <n v="287"/>
    <n v="294"/>
    <n v="303"/>
    <n v="313"/>
    <n v="294"/>
    <n v="9.5419847328244378E-2"/>
    <n v="25"/>
    <s v="-"/>
    <x v="6"/>
    <s v="VCBAS"/>
    <s v="FUPOL"/>
    <s v="Administration"/>
    <s v="Elena Jiang"/>
    <m/>
    <m/>
    <m/>
    <x v="0"/>
    <x v="0"/>
    <m/>
    <x v="0"/>
    <m/>
    <m/>
    <m/>
    <x v="0"/>
    <m/>
    <m/>
    <m/>
    <m/>
    <x v="0"/>
    <x v="0"/>
    <m/>
    <x v="0"/>
    <m/>
    <m/>
    <m/>
    <x v="0"/>
    <m/>
    <m/>
    <x v="0"/>
    <x v="0"/>
    <m/>
    <m/>
    <x v="0"/>
  </r>
  <r>
    <n v="47"/>
    <x v="7"/>
    <x v="0"/>
    <s v="# 023"/>
    <x v="38"/>
    <s v="Elena Jiang"/>
    <s v="Kevin Bentz"/>
    <d v="2022-07-01T00:00:00"/>
    <d v="2023-06-30T00:00:00"/>
    <d v="2022-07-01T00:00:00"/>
    <x v="326"/>
    <x v="0"/>
    <n v="49"/>
    <n v="52"/>
    <n v="55"/>
    <n v="52"/>
    <n v="61"/>
    <n v="63"/>
    <n v="66"/>
    <n v="69"/>
    <n v="63"/>
    <n v="73"/>
    <n v="75.19"/>
    <n v="77.45"/>
    <n v="73"/>
    <s v="Discontinued"/>
    <s v="Discontinued"/>
    <s v="Discontinued"/>
    <s v="Discontinued"/>
    <n v="0.15873015873015883"/>
    <n v="10"/>
    <s v="-"/>
    <x v="6"/>
    <s v="VCBAS"/>
    <s v="FUPOL"/>
    <s v="Administration"/>
    <s v="Elena Jiang"/>
    <m/>
    <m/>
    <m/>
    <x v="0"/>
    <x v="0"/>
    <m/>
    <x v="0"/>
    <m/>
    <m/>
    <m/>
    <x v="0"/>
    <m/>
    <m/>
    <m/>
    <m/>
    <x v="0"/>
    <x v="0"/>
    <m/>
    <x v="0"/>
    <m/>
    <m/>
    <m/>
    <x v="0"/>
    <m/>
    <m/>
    <x v="0"/>
    <x v="0"/>
    <m/>
    <m/>
    <x v="0"/>
  </r>
  <r>
    <n v="47"/>
    <x v="7"/>
    <x v="0"/>
    <s v="# 023"/>
    <x v="38"/>
    <s v="Elena Jiang"/>
    <s v="Kevin Bentz"/>
    <d v="2022-07-01T00:00:00"/>
    <d v="2023-06-30T00:00:00"/>
    <d v="2022-07-01T00:00:00"/>
    <x v="327"/>
    <x v="0"/>
    <n v="73.5"/>
    <n v="78"/>
    <n v="82.5"/>
    <n v="78"/>
    <n v="84"/>
    <n v="86"/>
    <n v="90"/>
    <n v="94"/>
    <n v="86"/>
    <n v="94"/>
    <n v="96.82"/>
    <n v="99.72"/>
    <n v="94"/>
    <n v="96"/>
    <n v="99"/>
    <n v="102"/>
    <n v="96"/>
    <n v="9.3023255813953432E-2"/>
    <n v="8"/>
    <s v="-"/>
    <x v="6"/>
    <s v="VCBAS"/>
    <s v="FUPOL"/>
    <s v="Administration"/>
    <s v="Elena Jiang"/>
    <m/>
    <m/>
    <m/>
    <x v="0"/>
    <x v="0"/>
    <m/>
    <x v="0"/>
    <m/>
    <m/>
    <m/>
    <x v="0"/>
    <m/>
    <m/>
    <m/>
    <m/>
    <x v="0"/>
    <x v="0"/>
    <m/>
    <x v="0"/>
    <m/>
    <m/>
    <m/>
    <x v="0"/>
    <m/>
    <m/>
    <x v="0"/>
    <x v="0"/>
    <m/>
    <m/>
    <x v="0"/>
  </r>
  <r>
    <n v="47"/>
    <x v="7"/>
    <x v="0"/>
    <s v="# 023"/>
    <x v="38"/>
    <s v="Elena Jiang"/>
    <s v="Kevin Bentz"/>
    <d v="2022-07-01T00:00:00"/>
    <d v="2023-06-30T00:00:00"/>
    <d v="2022-07-01T00:00:00"/>
    <x v="328"/>
    <x v="0"/>
    <n v="18"/>
    <n v="19"/>
    <n v="20"/>
    <n v="19"/>
    <n v="24"/>
    <n v="25"/>
    <n v="26"/>
    <n v="27"/>
    <n v="25"/>
    <n v="30"/>
    <n v="30.9"/>
    <n v="31.83"/>
    <n v="30"/>
    <s v="Discontinued"/>
    <s v="Discontinued"/>
    <s v="Discontinued"/>
    <s v="Discontinued"/>
    <n v="0.19999999999999996"/>
    <n v="5"/>
    <s v="-"/>
    <x v="6"/>
    <s v="VCBAS"/>
    <s v="FUPOL"/>
    <s v="Administration"/>
    <s v="Elena Jiang"/>
    <m/>
    <m/>
    <m/>
    <x v="0"/>
    <x v="0"/>
    <m/>
    <x v="0"/>
    <m/>
    <m/>
    <m/>
    <x v="0"/>
    <m/>
    <m/>
    <m/>
    <m/>
    <x v="0"/>
    <x v="0"/>
    <m/>
    <x v="0"/>
    <m/>
    <m/>
    <m/>
    <x v="0"/>
    <m/>
    <m/>
    <x v="0"/>
    <x v="0"/>
    <m/>
    <m/>
    <x v="0"/>
  </r>
  <r>
    <n v="47"/>
    <x v="7"/>
    <x v="0"/>
    <s v="# 023"/>
    <x v="38"/>
    <s v="Elena Jiang"/>
    <s v="Kevin Bentz"/>
    <d v="2022-07-01T00:00:00"/>
    <d v="2023-06-30T00:00:00"/>
    <d v="2022-07-01T00:00:00"/>
    <x v="329"/>
    <x v="0"/>
    <n v="27"/>
    <n v="28.5"/>
    <n v="30"/>
    <n v="28.5"/>
    <n v="34"/>
    <n v="35"/>
    <n v="36"/>
    <n v="37"/>
    <n v="35"/>
    <n v="38"/>
    <n v="39.14"/>
    <n v="40.31"/>
    <n v="38"/>
    <n v="39"/>
    <n v="41"/>
    <n v="43"/>
    <n v="39"/>
    <n v="8.5714285714285632E-2"/>
    <n v="3"/>
    <s v="-"/>
    <x v="6"/>
    <s v="VCBAS"/>
    <s v="FUPOL"/>
    <s v="Administration"/>
    <s v="Elena Jiang"/>
    <m/>
    <m/>
    <m/>
    <x v="0"/>
    <x v="0"/>
    <m/>
    <x v="0"/>
    <m/>
    <m/>
    <m/>
    <x v="0"/>
    <m/>
    <m/>
    <m/>
    <m/>
    <x v="0"/>
    <x v="0"/>
    <m/>
    <x v="0"/>
    <m/>
    <m/>
    <m/>
    <x v="0"/>
    <m/>
    <m/>
    <x v="0"/>
    <x v="0"/>
    <m/>
    <m/>
    <x v="0"/>
  </r>
  <r>
    <n v="48"/>
    <x v="7"/>
    <x v="0"/>
    <s v="# 023"/>
    <x v="39"/>
    <s v="Elena Jiang"/>
    <s v="Kevin Bentz"/>
    <d v="2022-07-01T00:00:00"/>
    <d v="2023-06-30T00:00:00"/>
    <d v="2022-07-01T00:00:00"/>
    <x v="330"/>
    <x v="10"/>
    <n v="10"/>
    <n v="10"/>
    <n v="10"/>
    <n v="10"/>
    <n v="10"/>
    <n v="10"/>
    <n v="10"/>
    <n v="10"/>
    <n v="10"/>
    <n v="10"/>
    <n v="10"/>
    <n v="10"/>
    <n v="10"/>
    <n v="10"/>
    <n v="10"/>
    <n v="10"/>
    <n v="10"/>
    <n v="0"/>
    <n v="0"/>
    <s v="-"/>
    <x v="2"/>
    <s v="VCBAS"/>
    <s v="FUPOL"/>
    <s v="Administration"/>
    <s v="Elena Jiang"/>
    <m/>
    <m/>
    <m/>
    <x v="0"/>
    <x v="0"/>
    <m/>
    <x v="0"/>
    <m/>
    <m/>
    <m/>
    <x v="0"/>
    <m/>
    <m/>
    <m/>
    <m/>
    <x v="0"/>
    <x v="0"/>
    <m/>
    <x v="0"/>
    <m/>
    <m/>
    <m/>
    <x v="0"/>
    <m/>
    <m/>
    <x v="0"/>
    <x v="0"/>
    <m/>
    <m/>
    <x v="0"/>
  </r>
  <r>
    <n v="48"/>
    <x v="7"/>
    <x v="0"/>
    <s v="# 023"/>
    <x v="39"/>
    <s v="Elena Jiang"/>
    <s v="Kevin Bentz"/>
    <d v="2022-07-01T00:00:00"/>
    <d v="2023-06-30T00:00:00"/>
    <d v="2022-07-01T00:00:00"/>
    <x v="331"/>
    <x v="10"/>
    <m/>
    <m/>
    <m/>
    <m/>
    <m/>
    <m/>
    <m/>
    <m/>
    <m/>
    <n v="80"/>
    <n v="80"/>
    <n v="80"/>
    <n v="80"/>
    <s v="Discontinued"/>
    <s v="Discontinued"/>
    <s v="Discontinued"/>
    <s v="Discontinued"/>
    <s v="-"/>
    <n v="80"/>
    <s v="New"/>
    <x v="4"/>
    <s v="VCBAS"/>
    <s v="FUPOL"/>
    <s v="Administration"/>
    <s v="Elena Jiang"/>
    <m/>
    <m/>
    <m/>
    <x v="0"/>
    <x v="0"/>
    <m/>
    <x v="0"/>
    <m/>
    <m/>
    <m/>
    <x v="0"/>
    <m/>
    <m/>
    <m/>
    <m/>
    <x v="0"/>
    <x v="0"/>
    <m/>
    <x v="0"/>
    <m/>
    <m/>
    <m/>
    <x v="0"/>
    <m/>
    <m/>
    <x v="0"/>
    <x v="0"/>
    <m/>
    <m/>
    <x v="0"/>
  </r>
  <r>
    <n v="48"/>
    <x v="7"/>
    <x v="0"/>
    <s v="# 023"/>
    <x v="39"/>
    <s v="Elena Jiang"/>
    <s v="Kevin Bentz"/>
    <d v="2022-07-01T00:00:00"/>
    <d v="2023-06-30T00:00:00"/>
    <d v="2022-07-01T00:00:00"/>
    <x v="332"/>
    <x v="10"/>
    <n v="94"/>
    <n v="98.5"/>
    <n v="98.5"/>
    <n v="98.5"/>
    <n v="103"/>
    <n v="105"/>
    <n v="107"/>
    <n v="109"/>
    <n v="105"/>
    <n v="116"/>
    <n v="120"/>
    <n v="124"/>
    <n v="116"/>
    <n v="155"/>
    <n v="155"/>
    <n v="160"/>
    <n v="155"/>
    <n v="0.10476190476190483"/>
    <n v="11"/>
    <s v="-"/>
    <x v="6"/>
    <s v="VCBAS"/>
    <s v="FUPOL"/>
    <s v="Administration"/>
    <s v="Elena Jiang"/>
    <m/>
    <m/>
    <m/>
    <x v="0"/>
    <x v="0"/>
    <m/>
    <x v="0"/>
    <m/>
    <m/>
    <m/>
    <x v="0"/>
    <m/>
    <m/>
    <m/>
    <m/>
    <x v="0"/>
    <x v="0"/>
    <m/>
    <x v="0"/>
    <m/>
    <m/>
    <m/>
    <x v="0"/>
    <m/>
    <m/>
    <x v="0"/>
    <x v="0"/>
    <m/>
    <m/>
    <x v="0"/>
  </r>
  <r>
    <n v="47"/>
    <x v="7"/>
    <x v="1"/>
    <s v="# 023"/>
    <x v="38"/>
    <s v="Greg Falkner"/>
    <s v="Greg Falkner"/>
    <d v="2021-07-01T00:00:00"/>
    <d v="2022-06-30T00:00:00"/>
    <d v="2021-07-01T00:00:00"/>
    <x v="10"/>
    <x v="1"/>
    <m/>
    <m/>
    <m/>
    <m/>
    <m/>
    <m/>
    <m/>
    <m/>
    <m/>
    <m/>
    <m/>
    <m/>
    <n v="0"/>
    <n v="0"/>
    <n v="0"/>
    <n v="0"/>
    <n v="0"/>
    <m/>
    <m/>
    <m/>
    <x v="3"/>
    <m/>
    <m/>
    <m/>
    <m/>
    <m/>
    <s v="Kevin Bentz agreed to resubmit their rates using the standard template by June 15th on 3/22/21 via text"/>
    <m/>
    <x v="4"/>
    <x v="7"/>
    <n v="0"/>
    <x v="1"/>
    <m/>
    <n v="1116"/>
    <n v="1116"/>
    <x v="1"/>
    <n v="0"/>
    <s v="Low"/>
    <n v="0"/>
    <s v="N/A"/>
    <x v="2"/>
    <x v="7"/>
    <s v="Flat"/>
    <x v="22"/>
    <s v="Deficit"/>
    <s v="Service area changes are basically being driven by contract mandated salary changes"/>
    <n v="-93"/>
    <x v="1"/>
    <s v="Greg Falkner"/>
    <s v="3/24/22 - 1 pm"/>
    <x v="32"/>
    <x v="18"/>
    <m/>
    <m/>
    <x v="0"/>
  </r>
  <r>
    <n v="48"/>
    <x v="7"/>
    <x v="1"/>
    <s v="# 023"/>
    <x v="39"/>
    <s v="Greg Falkner"/>
    <s v="Greg Falkner"/>
    <d v="2021-07-01T00:00:00"/>
    <d v="2022-06-30T00:00:00"/>
    <d v="2021-07-01T00:00:00"/>
    <x v="10"/>
    <x v="1"/>
    <m/>
    <m/>
    <m/>
    <m/>
    <m/>
    <m/>
    <m/>
    <m/>
    <m/>
    <m/>
    <m/>
    <m/>
    <n v="0"/>
    <n v="0"/>
    <n v="0"/>
    <n v="0"/>
    <n v="0"/>
    <m/>
    <m/>
    <m/>
    <x v="3"/>
    <m/>
    <m/>
    <m/>
    <m/>
    <m/>
    <s v="Below threshold. No review."/>
    <m/>
    <x v="2"/>
    <x v="7"/>
    <n v="0"/>
    <x v="1"/>
    <m/>
    <n v="186"/>
    <n v="186"/>
    <x v="1"/>
    <n v="0"/>
    <s v="Low"/>
    <n v="0"/>
    <s v="No"/>
    <x v="1"/>
    <x v="1"/>
    <s v="Flat"/>
    <x v="23"/>
    <s v="Deficit"/>
    <s v="The rates are increasing primarily driven by increases in compensation and decreases in volumes."/>
    <n v="-15.5"/>
    <x v="1"/>
    <s v="Greg Falkner"/>
    <s v="3/24/22 - 1 pm"/>
    <x v="33"/>
    <x v="19"/>
    <m/>
    <m/>
    <x v="0"/>
  </r>
  <r>
    <n v="70"/>
    <x v="2"/>
    <x v="1"/>
    <s v="# 010"/>
    <x v="40"/>
    <s v="David Castellanos"/>
    <s v="Christine Owen"/>
    <m/>
    <m/>
    <m/>
    <x v="10"/>
    <x v="1"/>
    <m/>
    <m/>
    <m/>
    <m/>
    <m/>
    <m/>
    <m/>
    <m/>
    <m/>
    <m/>
    <m/>
    <m/>
    <n v="0"/>
    <n v="0"/>
    <n v="0"/>
    <n v="0"/>
    <n v="0"/>
    <m/>
    <m/>
    <m/>
    <x v="3"/>
    <m/>
    <m/>
    <m/>
    <m/>
    <m/>
    <s v="ICR is last year's percentage. Need to include a note regarding the subsidy including Gael and UCRP interest"/>
    <m/>
    <x v="9"/>
    <x v="2"/>
    <n v="21"/>
    <x v="0"/>
    <m/>
    <n v="256"/>
    <n v="187"/>
    <x v="8"/>
    <n v="69"/>
    <s v="High"/>
    <n v="13.8"/>
    <s v="Yes"/>
    <x v="1"/>
    <x v="3"/>
    <s v="Flat"/>
    <x v="24"/>
    <s v="Flat"/>
    <s v="The rates are decreasing primarily due to increases in prior year surplus"/>
    <n v="-13"/>
    <x v="1"/>
    <s v="Christine Owen"/>
    <s v="3/31/22 - 9:30 am"/>
    <x v="34"/>
    <x v="0"/>
    <m/>
    <m/>
    <x v="0"/>
  </r>
  <r>
    <n v="70"/>
    <x v="2"/>
    <x v="0"/>
    <s v="# 010"/>
    <x v="40"/>
    <s v="David Castellanos"/>
    <s v="Kelly Fuller"/>
    <d v="2022-07-01T00:00:00"/>
    <d v="2023-06-30T00:00:00"/>
    <d v="2022-07-01T00:00:00"/>
    <x v="333"/>
    <x v="43"/>
    <n v="150"/>
    <n v="100"/>
    <n v="100"/>
    <n v="100"/>
    <n v="100"/>
    <n v="103"/>
    <n v="104.03"/>
    <n v="105.07"/>
    <n v="100"/>
    <n v="104"/>
    <n v="105.04"/>
    <n v="106.09"/>
    <n v="104"/>
    <n v="110"/>
    <n v="111.1"/>
    <n v="112.211"/>
    <n v="110"/>
    <n v="4.0000000000000036E-2"/>
    <n v="4"/>
    <s v="-"/>
    <x v="0"/>
    <s v="VCRAC"/>
    <s v="IQBBB"/>
    <s v="Academic Research Units"/>
    <s v="David Castellanos"/>
    <m/>
    <m/>
    <m/>
    <x v="0"/>
    <x v="0"/>
    <m/>
    <x v="0"/>
    <m/>
    <m/>
    <m/>
    <x v="0"/>
    <m/>
    <m/>
    <m/>
    <m/>
    <x v="0"/>
    <x v="0"/>
    <m/>
    <x v="0"/>
    <m/>
    <m/>
    <m/>
    <x v="0"/>
    <m/>
    <m/>
    <x v="0"/>
    <x v="0"/>
    <m/>
    <m/>
    <x v="0"/>
  </r>
  <r>
    <n v="70"/>
    <x v="2"/>
    <x v="0"/>
    <s v="# 010"/>
    <x v="40"/>
    <s v="David Castellanos"/>
    <s v="Kelly Fuller"/>
    <d v="2022-07-01T00:00:00"/>
    <d v="2023-06-30T00:00:00"/>
    <d v="2022-07-01T00:00:00"/>
    <x v="334"/>
    <x v="43"/>
    <n v="300"/>
    <n v="200"/>
    <n v="200"/>
    <n v="200"/>
    <n v="200"/>
    <n v="205"/>
    <n v="207.05"/>
    <n v="209.12"/>
    <n v="198"/>
    <n v="204"/>
    <n v="206.04"/>
    <n v="208.1"/>
    <n v="204"/>
    <n v="210"/>
    <n v="214"/>
    <n v="218"/>
    <n v="210"/>
    <n v="3.0303030303030276E-2"/>
    <n v="6"/>
    <s v="-"/>
    <x v="0"/>
    <s v="VCRAC"/>
    <s v="IQBBB"/>
    <s v="Academic Research Units"/>
    <s v="David Castellanos"/>
    <m/>
    <m/>
    <m/>
    <x v="0"/>
    <x v="0"/>
    <m/>
    <x v="0"/>
    <m/>
    <m/>
    <m/>
    <x v="0"/>
    <m/>
    <m/>
    <m/>
    <m/>
    <x v="0"/>
    <x v="0"/>
    <m/>
    <x v="0"/>
    <m/>
    <m/>
    <m/>
    <x v="0"/>
    <m/>
    <m/>
    <x v="0"/>
    <x v="0"/>
    <m/>
    <m/>
    <x v="0"/>
  </r>
  <r>
    <n v="70"/>
    <x v="2"/>
    <x v="0"/>
    <s v="# 010"/>
    <x v="40"/>
    <s v="David Castellanos"/>
    <s v="Kelly Fuller"/>
    <d v="2022-07-01T00:00:00"/>
    <d v="2023-06-30T00:00:00"/>
    <d v="2022-07-01T00:00:00"/>
    <x v="335"/>
    <x v="43"/>
    <s v="new"/>
    <n v="195"/>
    <n v="195"/>
    <n v="195"/>
    <n v="300"/>
    <n v="217"/>
    <n v="219.17"/>
    <n v="221.36"/>
    <n v="301"/>
    <n v="335"/>
    <n v="338.35"/>
    <n v="341.73"/>
    <n v="335"/>
    <n v="345"/>
    <n v="352"/>
    <n v="359"/>
    <n v="345"/>
    <n v="0.11295681063122931"/>
    <n v="34"/>
    <s v="-"/>
    <x v="6"/>
    <s v="VCRAC"/>
    <s v="IQBBB"/>
    <s v="Academic Research Units"/>
    <s v="David Castellanos"/>
    <m/>
    <m/>
    <m/>
    <x v="0"/>
    <x v="0"/>
    <m/>
    <x v="0"/>
    <m/>
    <m/>
    <m/>
    <x v="0"/>
    <m/>
    <m/>
    <m/>
    <m/>
    <x v="0"/>
    <x v="0"/>
    <m/>
    <x v="0"/>
    <m/>
    <m/>
    <m/>
    <x v="0"/>
    <m/>
    <m/>
    <x v="0"/>
    <x v="0"/>
    <m/>
    <m/>
    <x v="0"/>
  </r>
  <r>
    <n v="70"/>
    <x v="2"/>
    <x v="0"/>
    <s v="# 010"/>
    <x v="40"/>
    <s v="David Castellanos"/>
    <s v="Kelly Fuller"/>
    <d v="2022-07-01T00:00:00"/>
    <d v="2023-06-30T00:00:00"/>
    <d v="2022-07-01T00:00:00"/>
    <x v="336"/>
    <x v="43"/>
    <n v="900"/>
    <n v="300"/>
    <n v="300"/>
    <n v="300"/>
    <n v="300"/>
    <n v="273"/>
    <n v="275.73"/>
    <n v="278.49"/>
    <n v="306"/>
    <n v="312"/>
    <n v="315.12"/>
    <n v="318.27"/>
    <n v="312"/>
    <n v="315"/>
    <n v="321"/>
    <n v="327"/>
    <n v="315"/>
    <n v="1.9607843137254832E-2"/>
    <n v="6"/>
    <s v="-"/>
    <x v="0"/>
    <s v="VCRAC"/>
    <s v="IQBBB"/>
    <s v="Academic Research Units"/>
    <s v="David Castellanos"/>
    <m/>
    <m/>
    <m/>
    <x v="0"/>
    <x v="0"/>
    <m/>
    <x v="0"/>
    <m/>
    <m/>
    <m/>
    <x v="0"/>
    <m/>
    <m/>
    <m/>
    <m/>
    <x v="0"/>
    <x v="0"/>
    <m/>
    <x v="0"/>
    <m/>
    <m/>
    <m/>
    <x v="0"/>
    <m/>
    <m/>
    <x v="0"/>
    <x v="0"/>
    <m/>
    <m/>
    <x v="0"/>
  </r>
  <r>
    <n v="70"/>
    <x v="2"/>
    <x v="0"/>
    <s v="# 010"/>
    <x v="40"/>
    <s v="David Castellanos"/>
    <s v="Kelly Fuller"/>
    <d v="2022-07-01T00:00:00"/>
    <d v="2023-06-30T00:00:00"/>
    <d v="2022-07-01T00:00:00"/>
    <x v="337"/>
    <x v="43"/>
    <m/>
    <s v="N/A"/>
    <n v="240"/>
    <n v="0"/>
    <n v="130"/>
    <n v="82"/>
    <n v="82.82"/>
    <n v="83.65"/>
    <n v="90"/>
    <n v="94"/>
    <n v="94.94"/>
    <n v="95.89"/>
    <n v="94"/>
    <n v="99"/>
    <n v="101"/>
    <n v="103"/>
    <n v="99"/>
    <n v="4.4444444444444509E-2"/>
    <n v="4"/>
    <s v="-"/>
    <x v="0"/>
    <s v="VCRAC"/>
    <s v="IQBBB"/>
    <s v="Academic Research Units"/>
    <s v="David Castellanos"/>
    <m/>
    <m/>
    <m/>
    <x v="0"/>
    <x v="0"/>
    <m/>
    <x v="0"/>
    <m/>
    <m/>
    <m/>
    <x v="0"/>
    <m/>
    <m/>
    <m/>
    <m/>
    <x v="0"/>
    <x v="0"/>
    <m/>
    <x v="0"/>
    <m/>
    <m/>
    <m/>
    <x v="0"/>
    <m/>
    <m/>
    <x v="0"/>
    <x v="0"/>
    <m/>
    <m/>
    <x v="0"/>
  </r>
  <r>
    <n v="70"/>
    <x v="2"/>
    <x v="0"/>
    <s v="# 010"/>
    <x v="40"/>
    <s v="David Castellanos"/>
    <s v="Kelly Fuller"/>
    <d v="2022-07-01T00:00:00"/>
    <d v="2023-06-30T00:00:00"/>
    <d v="2022-07-01T00:00:00"/>
    <x v="338"/>
    <x v="43"/>
    <n v="1000"/>
    <n v="777"/>
    <n v="777"/>
    <n v="777"/>
    <n v="746"/>
    <n v="733"/>
    <n v="740.33"/>
    <n v="747.73"/>
    <n v="728"/>
    <n v="783"/>
    <n v="790.83"/>
    <n v="798.74"/>
    <n v="783"/>
    <n v="800"/>
    <n v="816"/>
    <n v="832"/>
    <n v="800"/>
    <n v="7.5549450549450503E-2"/>
    <n v="55"/>
    <s v="-"/>
    <x v="6"/>
    <s v="VCRAC"/>
    <s v="IQBBB"/>
    <s v="Academic Research Units"/>
    <s v="David Castellanos"/>
    <m/>
    <m/>
    <m/>
    <x v="0"/>
    <x v="0"/>
    <m/>
    <x v="0"/>
    <m/>
    <m/>
    <m/>
    <x v="0"/>
    <m/>
    <m/>
    <m/>
    <m/>
    <x v="0"/>
    <x v="0"/>
    <m/>
    <x v="0"/>
    <m/>
    <m/>
    <m/>
    <x v="0"/>
    <m/>
    <m/>
    <x v="0"/>
    <x v="0"/>
    <m/>
    <m/>
    <x v="0"/>
  </r>
  <r>
    <n v="70"/>
    <x v="2"/>
    <x v="0"/>
    <s v="# 010"/>
    <x v="40"/>
    <s v="David Castellanos"/>
    <s v="Kelly Fuller"/>
    <d v="2022-07-01T00:00:00"/>
    <d v="2023-06-30T00:00:00"/>
    <d v="2022-07-01T00:00:00"/>
    <x v="339"/>
    <x v="0"/>
    <n v="80"/>
    <n v="60"/>
    <n v="60"/>
    <n v="60"/>
    <n v="60"/>
    <n v="78"/>
    <n v="78.78"/>
    <n v="94.2"/>
    <n v="60"/>
    <n v="64"/>
    <n v="64.64"/>
    <n v="65.290000000000006"/>
    <n v="64"/>
    <n v="66"/>
    <n v="67"/>
    <n v="68"/>
    <n v="66"/>
    <n v="6.6666666666666652E-2"/>
    <n v="4"/>
    <s v="-"/>
    <x v="1"/>
    <s v="VCRAC"/>
    <s v="IQBBB"/>
    <s v="Academic Research Units"/>
    <s v="David Castellanos"/>
    <m/>
    <m/>
    <m/>
    <x v="0"/>
    <x v="0"/>
    <m/>
    <x v="0"/>
    <m/>
    <m/>
    <m/>
    <x v="0"/>
    <m/>
    <m/>
    <m/>
    <m/>
    <x v="0"/>
    <x v="0"/>
    <m/>
    <x v="0"/>
    <m/>
    <m/>
    <m/>
    <x v="0"/>
    <m/>
    <m/>
    <x v="0"/>
    <x v="0"/>
    <m/>
    <m/>
    <x v="0"/>
  </r>
  <r>
    <n v="70"/>
    <x v="2"/>
    <x v="0"/>
    <s v="# 010"/>
    <x v="40"/>
    <s v="David Castellanos"/>
    <s v="Kelly Fuller"/>
    <d v="2022-07-01T00:00:00"/>
    <d v="2023-06-30T00:00:00"/>
    <d v="2022-07-01T00:00:00"/>
    <x v="340"/>
    <x v="43"/>
    <s v="new"/>
    <n v="50"/>
    <n v="50"/>
    <n v="50"/>
    <n v="50"/>
    <n v="38"/>
    <n v="38.380000000000003"/>
    <n v="38.76"/>
    <n v="50"/>
    <n v="56"/>
    <n v="56.56"/>
    <n v="57.13"/>
    <n v="56"/>
    <n v="58"/>
    <n v="59"/>
    <n v="60"/>
    <n v="58"/>
    <n v="0.12000000000000011"/>
    <n v="6"/>
    <s v="-"/>
    <x v="6"/>
    <s v="VCRAC"/>
    <s v="IQBBB"/>
    <s v="Academic Research Units"/>
    <s v="David Castellanos"/>
    <m/>
    <m/>
    <m/>
    <x v="0"/>
    <x v="0"/>
    <m/>
    <x v="0"/>
    <m/>
    <m/>
    <m/>
    <x v="0"/>
    <m/>
    <m/>
    <m/>
    <m/>
    <x v="0"/>
    <x v="0"/>
    <m/>
    <x v="0"/>
    <m/>
    <m/>
    <m/>
    <x v="0"/>
    <m/>
    <m/>
    <x v="0"/>
    <x v="0"/>
    <m/>
    <m/>
    <x v="0"/>
  </r>
  <r>
    <n v="70"/>
    <x v="2"/>
    <x v="0"/>
    <s v="# 010"/>
    <x v="40"/>
    <s v="David Castellanos"/>
    <s v="Kelly Fuller"/>
    <d v="2022-07-01T00:00:00"/>
    <d v="2023-06-30T00:00:00"/>
    <d v="2022-07-01T00:00:00"/>
    <x v="341"/>
    <x v="43"/>
    <s v="new"/>
    <n v="72"/>
    <n v="72"/>
    <n v="72"/>
    <n v="64"/>
    <n v="48"/>
    <n v="48.48"/>
    <n v="48.96"/>
    <n v="64"/>
    <n v="67"/>
    <n v="67.67"/>
    <n v="68.349999999999994"/>
    <n v="67"/>
    <n v="70"/>
    <n v="71"/>
    <n v="72"/>
    <n v="70"/>
    <n v="4.6875E-2"/>
    <n v="3"/>
    <s v="-"/>
    <x v="0"/>
    <s v="VCRAC"/>
    <s v="IQBBB"/>
    <s v="Academic Research Units"/>
    <s v="David Castellanos"/>
    <m/>
    <m/>
    <m/>
    <x v="0"/>
    <x v="0"/>
    <m/>
    <x v="0"/>
    <m/>
    <m/>
    <m/>
    <x v="0"/>
    <m/>
    <m/>
    <m/>
    <m/>
    <x v="0"/>
    <x v="0"/>
    <m/>
    <x v="0"/>
    <m/>
    <m/>
    <m/>
    <x v="0"/>
    <m/>
    <m/>
    <x v="0"/>
    <x v="0"/>
    <m/>
    <m/>
    <x v="0"/>
  </r>
  <r>
    <n v="70"/>
    <x v="2"/>
    <x v="0"/>
    <s v="# 010"/>
    <x v="40"/>
    <s v="David Castellanos"/>
    <s v="Kelly Fuller"/>
    <d v="2022-07-01T00:00:00"/>
    <d v="2023-06-30T00:00:00"/>
    <d v="2022-07-01T00:00:00"/>
    <x v="342"/>
    <x v="43"/>
    <s v="new"/>
    <n v="10"/>
    <n v="10"/>
    <n v="10"/>
    <n v="10"/>
    <n v="24"/>
    <n v="24.24"/>
    <n v="24.48"/>
    <n v="10"/>
    <n v="10"/>
    <n v="10.1"/>
    <n v="10.199999999999999"/>
    <n v="10"/>
    <n v="11"/>
    <n v="11"/>
    <n v="11"/>
    <n v="11"/>
    <n v="0"/>
    <n v="0"/>
    <s v="-"/>
    <x v="2"/>
    <s v="VCRAC"/>
    <s v="IQBBB"/>
    <s v="Academic Research Units"/>
    <s v="David Castellanos"/>
    <m/>
    <m/>
    <m/>
    <x v="0"/>
    <x v="0"/>
    <m/>
    <x v="0"/>
    <m/>
    <m/>
    <m/>
    <x v="0"/>
    <m/>
    <m/>
    <m/>
    <m/>
    <x v="0"/>
    <x v="0"/>
    <m/>
    <x v="0"/>
    <m/>
    <m/>
    <m/>
    <x v="0"/>
    <m/>
    <m/>
    <x v="0"/>
    <x v="0"/>
    <m/>
    <m/>
    <x v="0"/>
  </r>
  <r>
    <n v="70"/>
    <x v="2"/>
    <x v="0"/>
    <s v="# 010"/>
    <x v="40"/>
    <s v="David Castellanos"/>
    <s v="Kelly Fuller"/>
    <d v="2022-07-01T00:00:00"/>
    <d v="2023-06-30T00:00:00"/>
    <d v="2022-07-01T00:00:00"/>
    <x v="343"/>
    <x v="43"/>
    <s v="new"/>
    <n v="50"/>
    <n v="50"/>
    <n v="50"/>
    <n v="52"/>
    <n v="21"/>
    <n v="21.21"/>
    <n v="21.42"/>
    <n v="52"/>
    <n v="53"/>
    <n v="53.53"/>
    <n v="54.07"/>
    <n v="53"/>
    <n v="52"/>
    <n v="53"/>
    <n v="54"/>
    <n v="52"/>
    <n v="1.9230769230769162E-2"/>
    <n v="1"/>
    <s v="-"/>
    <x v="0"/>
    <s v="VCRAC"/>
    <s v="IQBBB"/>
    <s v="Academic Research Units"/>
    <s v="David Castellanos"/>
    <m/>
    <m/>
    <m/>
    <x v="0"/>
    <x v="0"/>
    <m/>
    <x v="0"/>
    <m/>
    <m/>
    <m/>
    <x v="0"/>
    <m/>
    <m/>
    <m/>
    <m/>
    <x v="0"/>
    <x v="0"/>
    <m/>
    <x v="0"/>
    <m/>
    <m/>
    <m/>
    <x v="0"/>
    <m/>
    <m/>
    <x v="0"/>
    <x v="0"/>
    <m/>
    <m/>
    <x v="0"/>
  </r>
  <r>
    <n v="84"/>
    <x v="2"/>
    <x v="0"/>
    <s v="# 064"/>
    <x v="41"/>
    <s v="David Castellanos"/>
    <s v="Karen Stierwalt"/>
    <d v="2022-07-01T00:00:00"/>
    <d v="2023-06-30T00:00:00"/>
    <d v="2022-07-01T00:00:00"/>
    <x v="344"/>
    <x v="44"/>
    <m/>
    <m/>
    <s v="N/A"/>
    <s v="N/A"/>
    <n v="0"/>
    <n v="70"/>
    <n v="70"/>
    <n v="70"/>
    <n v="70"/>
    <n v="70"/>
    <n v="70"/>
    <n v="70"/>
    <n v="70"/>
    <n v="65"/>
    <n v="70"/>
    <n v="75"/>
    <n v="65"/>
    <n v="0"/>
    <n v="0"/>
    <s v="Discontinued"/>
    <x v="7"/>
    <s v="VCRAC"/>
    <s v="CITRS"/>
    <s v="Academic Research Units"/>
    <s v="David Castellanos"/>
    <m/>
    <m/>
    <m/>
    <x v="0"/>
    <x v="0"/>
    <m/>
    <x v="0"/>
    <m/>
    <m/>
    <m/>
    <x v="0"/>
    <m/>
    <m/>
    <m/>
    <m/>
    <x v="0"/>
    <x v="0"/>
    <m/>
    <x v="0"/>
    <m/>
    <m/>
    <m/>
    <x v="0"/>
    <m/>
    <m/>
    <x v="0"/>
    <x v="0"/>
    <m/>
    <m/>
    <x v="0"/>
  </r>
  <r>
    <n v="84"/>
    <x v="2"/>
    <x v="0"/>
    <s v="# 064"/>
    <x v="41"/>
    <s v="David Castellanos"/>
    <s v="Karen Stierwalt"/>
    <d v="2022-07-01T00:00:00"/>
    <d v="2023-06-30T00:00:00"/>
    <d v="2022-07-01T00:00:00"/>
    <x v="345"/>
    <x v="20"/>
    <m/>
    <m/>
    <s v="N/A"/>
    <s v="N/A"/>
    <n v="0"/>
    <n v="86"/>
    <n v="86"/>
    <n v="86"/>
    <n v="86"/>
    <n v="86"/>
    <n v="86"/>
    <n v="86"/>
    <n v="86"/>
    <n v="105"/>
    <n v="110"/>
    <n v="115"/>
    <n v="105"/>
    <n v="0"/>
    <n v="0"/>
    <s v="Discontinued"/>
    <x v="7"/>
    <s v="VCRAC"/>
    <s v="CITRS"/>
    <s v="Academic Research Units"/>
    <s v="David Castellanos"/>
    <m/>
    <m/>
    <m/>
    <x v="0"/>
    <x v="0"/>
    <m/>
    <x v="0"/>
    <m/>
    <m/>
    <m/>
    <x v="0"/>
    <m/>
    <m/>
    <m/>
    <m/>
    <x v="0"/>
    <x v="0"/>
    <m/>
    <x v="0"/>
    <m/>
    <m/>
    <m/>
    <x v="0"/>
    <m/>
    <m/>
    <x v="0"/>
    <x v="0"/>
    <m/>
    <m/>
    <x v="0"/>
  </r>
  <r>
    <n v="84"/>
    <x v="2"/>
    <x v="0"/>
    <s v="# 064"/>
    <x v="41"/>
    <s v="David Castellanos"/>
    <s v="Karen Stierwalt"/>
    <d v="2022-07-01T00:00:00"/>
    <d v="2023-06-30T00:00:00"/>
    <d v="2022-07-01T00:00:00"/>
    <x v="346"/>
    <x v="44"/>
    <m/>
    <m/>
    <s v="N/A"/>
    <s v="N/A"/>
    <n v="0"/>
    <n v="121"/>
    <n v="121"/>
    <n v="121"/>
    <n v="121"/>
    <n v="121"/>
    <n v="121"/>
    <n v="121"/>
    <n v="121"/>
    <n v="135"/>
    <n v="140"/>
    <n v="145"/>
    <n v="135"/>
    <n v="0"/>
    <n v="0"/>
    <s v="Discontinued"/>
    <x v="7"/>
    <s v="VCRAC"/>
    <s v="CITRS"/>
    <s v="Academic Research Units"/>
    <s v="David Castellanos"/>
    <m/>
    <m/>
    <m/>
    <x v="0"/>
    <x v="0"/>
    <m/>
    <x v="0"/>
    <m/>
    <m/>
    <m/>
    <x v="0"/>
    <m/>
    <m/>
    <m/>
    <m/>
    <x v="0"/>
    <x v="0"/>
    <m/>
    <x v="0"/>
    <m/>
    <m/>
    <m/>
    <x v="0"/>
    <m/>
    <m/>
    <x v="0"/>
    <x v="0"/>
    <m/>
    <m/>
    <x v="0"/>
  </r>
  <r>
    <n v="84"/>
    <x v="2"/>
    <x v="0"/>
    <s v="# 064"/>
    <x v="41"/>
    <s v="David Castellanos"/>
    <s v="Karen Stierwalt"/>
    <d v="2022-07-01T00:00:00"/>
    <d v="2023-06-30T00:00:00"/>
    <d v="2022-07-01T00:00:00"/>
    <x v="347"/>
    <x v="20"/>
    <m/>
    <m/>
    <s v="N/A"/>
    <s v="N/A"/>
    <n v="0"/>
    <n v="208"/>
    <n v="208"/>
    <n v="208"/>
    <n v="208"/>
    <n v="208"/>
    <n v="208"/>
    <n v="208"/>
    <n v="208"/>
    <n v="200"/>
    <n v="210"/>
    <n v="220"/>
    <n v="200"/>
    <n v="0"/>
    <n v="0"/>
    <s v="Discontinued"/>
    <x v="7"/>
    <s v="VCRAC"/>
    <s v="CITRS"/>
    <s v="Academic Research Units"/>
    <s v="David Castellanos"/>
    <m/>
    <m/>
    <m/>
    <x v="0"/>
    <x v="0"/>
    <m/>
    <x v="0"/>
    <m/>
    <m/>
    <m/>
    <x v="0"/>
    <m/>
    <m/>
    <m/>
    <m/>
    <x v="0"/>
    <x v="0"/>
    <m/>
    <x v="0"/>
    <m/>
    <m/>
    <m/>
    <x v="0"/>
    <m/>
    <m/>
    <x v="0"/>
    <x v="0"/>
    <m/>
    <m/>
    <x v="0"/>
  </r>
  <r>
    <n v="84"/>
    <x v="2"/>
    <x v="0"/>
    <s v="# 064"/>
    <x v="41"/>
    <s v="David Castellanos"/>
    <s v="Karen Stierwalt"/>
    <d v="2022-07-01T00:00:00"/>
    <d v="2023-06-30T00:00:00"/>
    <d v="2022-07-01T00:00:00"/>
    <x v="348"/>
    <x v="44"/>
    <m/>
    <m/>
    <s v="N/A"/>
    <s v="N/A"/>
    <n v="0"/>
    <n v="119"/>
    <n v="119"/>
    <n v="119"/>
    <n v="119"/>
    <n v="119"/>
    <n v="119"/>
    <n v="119"/>
    <n v="119"/>
    <n v="135"/>
    <n v="140"/>
    <n v="145"/>
    <n v="135"/>
    <n v="0"/>
    <n v="0"/>
    <s v="Discontinued"/>
    <x v="7"/>
    <s v="VCRAC"/>
    <s v="CITRS"/>
    <s v="Academic Research Units"/>
    <s v="David Castellanos"/>
    <m/>
    <m/>
    <m/>
    <x v="0"/>
    <x v="0"/>
    <m/>
    <x v="0"/>
    <m/>
    <m/>
    <m/>
    <x v="0"/>
    <m/>
    <m/>
    <m/>
    <m/>
    <x v="0"/>
    <x v="0"/>
    <m/>
    <x v="0"/>
    <m/>
    <m/>
    <m/>
    <x v="0"/>
    <m/>
    <m/>
    <x v="0"/>
    <x v="0"/>
    <m/>
    <m/>
    <x v="0"/>
  </r>
  <r>
    <n v="84"/>
    <x v="2"/>
    <x v="0"/>
    <s v="# 064"/>
    <x v="41"/>
    <s v="David Castellanos"/>
    <s v="Karen Stierwalt"/>
    <d v="2022-07-01T00:00:00"/>
    <d v="2023-06-30T00:00:00"/>
    <d v="2022-07-01T00:00:00"/>
    <x v="349"/>
    <x v="20"/>
    <m/>
    <m/>
    <s v="N/A"/>
    <s v="N/A"/>
    <n v="0"/>
    <n v="208"/>
    <n v="208"/>
    <n v="208"/>
    <n v="208"/>
    <n v="208"/>
    <n v="208"/>
    <n v="208"/>
    <n v="208"/>
    <n v="230"/>
    <n v="240"/>
    <n v="250"/>
    <n v="230"/>
    <n v="0"/>
    <n v="0"/>
    <s v="Discontinued"/>
    <x v="7"/>
    <s v="VCRAC"/>
    <s v="CITRS"/>
    <s v="Academic Research Units"/>
    <s v="David Castellanos"/>
    <m/>
    <m/>
    <m/>
    <x v="0"/>
    <x v="0"/>
    <m/>
    <x v="0"/>
    <m/>
    <m/>
    <m/>
    <x v="0"/>
    <m/>
    <m/>
    <m/>
    <m/>
    <x v="0"/>
    <x v="0"/>
    <m/>
    <x v="0"/>
    <m/>
    <m/>
    <m/>
    <x v="0"/>
    <m/>
    <m/>
    <x v="0"/>
    <x v="0"/>
    <m/>
    <m/>
    <x v="0"/>
  </r>
  <r>
    <n v="84"/>
    <x v="2"/>
    <x v="0"/>
    <s v="# 064"/>
    <x v="41"/>
    <s v="David Castellanos"/>
    <s v="Karen Stierwalt"/>
    <d v="2022-07-01T00:00:00"/>
    <d v="2023-06-30T00:00:00"/>
    <d v="2022-07-01T00:00:00"/>
    <x v="350"/>
    <x v="44"/>
    <m/>
    <m/>
    <s v="N/A"/>
    <s v="N/A"/>
    <n v="0"/>
    <n v="168"/>
    <n v="168"/>
    <n v="168"/>
    <n v="168"/>
    <n v="168"/>
    <n v="168"/>
    <n v="168"/>
    <n v="168"/>
    <n v="185"/>
    <n v="195"/>
    <n v="205"/>
    <n v="185"/>
    <n v="0"/>
    <n v="0"/>
    <s v="Discontinued"/>
    <x v="7"/>
    <s v="VCRAC"/>
    <s v="CITRS"/>
    <s v="Academic Research Units"/>
    <s v="David Castellanos"/>
    <m/>
    <m/>
    <m/>
    <x v="0"/>
    <x v="0"/>
    <m/>
    <x v="0"/>
    <m/>
    <m/>
    <m/>
    <x v="0"/>
    <m/>
    <m/>
    <m/>
    <m/>
    <x v="0"/>
    <x v="0"/>
    <m/>
    <x v="0"/>
    <m/>
    <m/>
    <m/>
    <x v="0"/>
    <m/>
    <m/>
    <x v="0"/>
    <x v="0"/>
    <m/>
    <m/>
    <x v="0"/>
  </r>
  <r>
    <n v="84"/>
    <x v="2"/>
    <x v="0"/>
    <s v="# 064"/>
    <x v="41"/>
    <s v="David Castellanos"/>
    <s v="Karen Stierwalt"/>
    <d v="2022-07-01T00:00:00"/>
    <d v="2023-06-30T00:00:00"/>
    <d v="2022-07-01T00:00:00"/>
    <x v="351"/>
    <x v="20"/>
    <m/>
    <m/>
    <s v="N/A"/>
    <s v="N/A"/>
    <n v="0"/>
    <n v="275"/>
    <n v="275"/>
    <n v="275"/>
    <n v="275"/>
    <n v="275"/>
    <n v="275"/>
    <n v="275"/>
    <n v="275"/>
    <n v="275"/>
    <n v="285"/>
    <n v="295"/>
    <n v="275"/>
    <n v="0"/>
    <n v="0"/>
    <s v="Discontinued"/>
    <x v="7"/>
    <s v="VCRAC"/>
    <s v="CITRS"/>
    <s v="Academic Research Units"/>
    <s v="David Castellanos"/>
    <m/>
    <m/>
    <m/>
    <x v="0"/>
    <x v="0"/>
    <m/>
    <x v="0"/>
    <m/>
    <m/>
    <m/>
    <x v="0"/>
    <m/>
    <m/>
    <m/>
    <m/>
    <x v="0"/>
    <x v="0"/>
    <m/>
    <x v="0"/>
    <m/>
    <m/>
    <m/>
    <x v="0"/>
    <m/>
    <m/>
    <x v="0"/>
    <x v="0"/>
    <m/>
    <m/>
    <x v="0"/>
  </r>
  <r>
    <n v="84"/>
    <x v="2"/>
    <x v="0"/>
    <s v="# 064"/>
    <x v="41"/>
    <s v="David Castellanos"/>
    <s v="Karen Stierwalt"/>
    <d v="2022-07-01T00:00:00"/>
    <d v="2023-06-30T00:00:00"/>
    <d v="2022-07-01T00:00:00"/>
    <x v="352"/>
    <x v="44"/>
    <m/>
    <m/>
    <s v="N/A"/>
    <s v="N/A"/>
    <n v="0"/>
    <n v="308"/>
    <n v="308"/>
    <n v="308"/>
    <n v="308"/>
    <n v="308"/>
    <n v="308"/>
    <n v="308"/>
    <n v="308"/>
    <n v="280"/>
    <n v="290"/>
    <n v="300"/>
    <n v="280"/>
    <n v="0"/>
    <n v="0"/>
    <s v="Discontinued"/>
    <x v="7"/>
    <s v="VCRAC"/>
    <s v="CITRS"/>
    <s v="Academic Research Units"/>
    <s v="David Castellanos"/>
    <m/>
    <m/>
    <m/>
    <x v="0"/>
    <x v="0"/>
    <m/>
    <x v="0"/>
    <m/>
    <m/>
    <m/>
    <x v="0"/>
    <m/>
    <m/>
    <m/>
    <m/>
    <x v="0"/>
    <x v="0"/>
    <m/>
    <x v="0"/>
    <m/>
    <m/>
    <m/>
    <x v="0"/>
    <m/>
    <m/>
    <x v="0"/>
    <x v="0"/>
    <m/>
    <m/>
    <x v="0"/>
  </r>
  <r>
    <n v="84"/>
    <x v="2"/>
    <x v="0"/>
    <s v="# 064"/>
    <x v="41"/>
    <s v="David Castellanos"/>
    <s v="Karen Stierwalt"/>
    <d v="2022-07-01T00:00:00"/>
    <d v="2023-06-30T00:00:00"/>
    <d v="2022-07-01T00:00:00"/>
    <x v="353"/>
    <x v="20"/>
    <m/>
    <m/>
    <s v="N/A"/>
    <s v="N/A"/>
    <n v="0"/>
    <n v="488"/>
    <n v="488"/>
    <n v="488"/>
    <n v="488"/>
    <n v="488"/>
    <n v="488"/>
    <n v="488"/>
    <n v="488"/>
    <n v="595"/>
    <n v="615"/>
    <n v="635"/>
    <n v="595"/>
    <n v="0"/>
    <n v="0"/>
    <s v="Discontinued"/>
    <x v="7"/>
    <s v="VCRAC"/>
    <s v="CITRS"/>
    <s v="Academic Research Units"/>
    <s v="David Castellanos"/>
    <m/>
    <m/>
    <m/>
    <x v="0"/>
    <x v="0"/>
    <m/>
    <x v="0"/>
    <m/>
    <m/>
    <m/>
    <x v="0"/>
    <m/>
    <m/>
    <m/>
    <m/>
    <x v="0"/>
    <x v="0"/>
    <m/>
    <x v="0"/>
    <m/>
    <m/>
    <m/>
    <x v="0"/>
    <m/>
    <m/>
    <x v="0"/>
    <x v="0"/>
    <m/>
    <m/>
    <x v="0"/>
  </r>
  <r>
    <n v="84"/>
    <x v="2"/>
    <x v="0"/>
    <s v="# 064"/>
    <x v="41"/>
    <s v="David Castellanos"/>
    <s v="Karen Stierwalt"/>
    <d v="2022-07-01T00:00:00"/>
    <d v="2023-06-30T00:00:00"/>
    <d v="2022-07-01T00:00:00"/>
    <x v="354"/>
    <x v="44"/>
    <m/>
    <m/>
    <s v="N/A"/>
    <s v="N/A"/>
    <n v="0"/>
    <n v="595"/>
    <n v="595"/>
    <n v="595"/>
    <n v="595"/>
    <n v="595"/>
    <n v="595"/>
    <n v="595"/>
    <n v="595"/>
    <n v="605"/>
    <n v="625"/>
    <n v="645"/>
    <n v="605"/>
    <n v="0"/>
    <n v="0"/>
    <s v="Discontinued"/>
    <x v="7"/>
    <s v="VCRAC"/>
    <s v="CITRS"/>
    <s v="Academic Research Units"/>
    <s v="David Castellanos"/>
    <m/>
    <m/>
    <m/>
    <x v="0"/>
    <x v="0"/>
    <m/>
    <x v="0"/>
    <m/>
    <m/>
    <m/>
    <x v="0"/>
    <m/>
    <m/>
    <m/>
    <m/>
    <x v="0"/>
    <x v="0"/>
    <m/>
    <x v="0"/>
    <m/>
    <m/>
    <m/>
    <x v="0"/>
    <m/>
    <m/>
    <x v="0"/>
    <x v="0"/>
    <m/>
    <m/>
    <x v="0"/>
  </r>
  <r>
    <n v="84"/>
    <x v="2"/>
    <x v="0"/>
    <s v="# 064"/>
    <x v="41"/>
    <s v="David Castellanos"/>
    <s v="Karen Stierwalt"/>
    <d v="2022-07-01T00:00:00"/>
    <d v="2023-06-30T00:00:00"/>
    <d v="2022-07-01T00:00:00"/>
    <x v="355"/>
    <x v="20"/>
    <m/>
    <m/>
    <s v="N/A"/>
    <s v="N/A"/>
    <n v="0"/>
    <n v="975"/>
    <n v="975"/>
    <n v="975"/>
    <n v="975"/>
    <n v="975"/>
    <n v="975"/>
    <n v="975"/>
    <n v="975"/>
    <n v="1050"/>
    <n v="1085"/>
    <n v="1120"/>
    <n v="1050"/>
    <n v="0"/>
    <n v="0"/>
    <s v="Discontinued"/>
    <x v="7"/>
    <s v="VCRAC"/>
    <s v="CITRS"/>
    <s v="Academic Research Units"/>
    <s v="David Castellanos"/>
    <m/>
    <m/>
    <m/>
    <x v="0"/>
    <x v="0"/>
    <m/>
    <x v="0"/>
    <m/>
    <m/>
    <m/>
    <x v="0"/>
    <m/>
    <m/>
    <m/>
    <m/>
    <x v="0"/>
    <x v="0"/>
    <m/>
    <x v="0"/>
    <m/>
    <m/>
    <m/>
    <x v="0"/>
    <m/>
    <m/>
    <x v="0"/>
    <x v="0"/>
    <m/>
    <m/>
    <x v="0"/>
  </r>
  <r>
    <n v="84"/>
    <x v="2"/>
    <x v="0"/>
    <s v="# 064"/>
    <x v="41"/>
    <s v="David Castellanos"/>
    <s v="Karen Stierwalt"/>
    <d v="2022-07-01T00:00:00"/>
    <d v="2023-06-30T00:00:00"/>
    <d v="2022-07-01T00:00:00"/>
    <x v="356"/>
    <x v="44"/>
    <m/>
    <m/>
    <s v="N/A"/>
    <s v="N/A"/>
    <n v="0"/>
    <n v="402"/>
    <n v="402"/>
    <n v="402"/>
    <n v="402"/>
    <n v="402"/>
    <n v="402"/>
    <n v="402"/>
    <n v="402"/>
    <n v="425"/>
    <n v="440"/>
    <n v="455"/>
    <n v="425"/>
    <n v="0"/>
    <n v="0"/>
    <s v="Discontinued"/>
    <x v="7"/>
    <s v="VCRAC"/>
    <s v="CITRS"/>
    <s v="Academic Research Units"/>
    <s v="David Castellanos"/>
    <m/>
    <m/>
    <m/>
    <x v="0"/>
    <x v="0"/>
    <m/>
    <x v="0"/>
    <m/>
    <m/>
    <m/>
    <x v="0"/>
    <m/>
    <m/>
    <m/>
    <m/>
    <x v="0"/>
    <x v="0"/>
    <m/>
    <x v="0"/>
    <m/>
    <m/>
    <m/>
    <x v="0"/>
    <m/>
    <m/>
    <x v="0"/>
    <x v="0"/>
    <m/>
    <m/>
    <x v="0"/>
  </r>
  <r>
    <n v="84"/>
    <x v="2"/>
    <x v="0"/>
    <s v="# 064"/>
    <x v="41"/>
    <s v="David Castellanos"/>
    <s v="Karen Stierwalt"/>
    <d v="2022-07-01T00:00:00"/>
    <d v="2023-06-30T00:00:00"/>
    <d v="2022-07-01T00:00:00"/>
    <x v="357"/>
    <x v="20"/>
    <m/>
    <m/>
    <s v="N/A"/>
    <s v="N/A"/>
    <n v="0"/>
    <n v="674"/>
    <n v="674"/>
    <n v="674"/>
    <n v="674"/>
    <n v="674"/>
    <n v="674"/>
    <n v="674"/>
    <n v="674"/>
    <n v="630"/>
    <n v="650"/>
    <n v="670"/>
    <n v="630"/>
    <n v="0"/>
    <n v="0"/>
    <s v="Discontinued"/>
    <x v="7"/>
    <s v="VCRAC"/>
    <s v="CITRS"/>
    <s v="Academic Research Units"/>
    <s v="David Castellanos"/>
    <m/>
    <m/>
    <m/>
    <x v="0"/>
    <x v="0"/>
    <m/>
    <x v="0"/>
    <m/>
    <m/>
    <m/>
    <x v="0"/>
    <m/>
    <m/>
    <m/>
    <m/>
    <x v="0"/>
    <x v="0"/>
    <m/>
    <x v="0"/>
    <m/>
    <m/>
    <m/>
    <x v="0"/>
    <m/>
    <m/>
    <x v="0"/>
    <x v="0"/>
    <m/>
    <m/>
    <x v="0"/>
  </r>
  <r>
    <n v="84"/>
    <x v="2"/>
    <x v="0"/>
    <s v="# 064"/>
    <x v="41"/>
    <s v="David Castellanos"/>
    <s v="Karen Stierwalt"/>
    <d v="2022-07-01T00:00:00"/>
    <d v="2023-06-30T00:00:00"/>
    <d v="2022-07-01T00:00:00"/>
    <x v="51"/>
    <x v="0"/>
    <m/>
    <m/>
    <s v="N/A"/>
    <s v="N/A"/>
    <n v="0"/>
    <m/>
    <m/>
    <m/>
    <n v="98.16"/>
    <n v="98.16"/>
    <n v="98.16"/>
    <n v="98.16"/>
    <n v="98.16"/>
    <s v="Discontinued"/>
    <s v="Discontinued"/>
    <s v="Discontinued"/>
    <s v="Discontinued"/>
    <n v="0"/>
    <n v="0"/>
    <s v="Discontinued"/>
    <x v="7"/>
    <s v="VCRAC"/>
    <s v="CITRS"/>
    <s v="Academic Research Units"/>
    <s v="David Castellanos"/>
    <m/>
    <m/>
    <m/>
    <x v="0"/>
    <x v="0"/>
    <m/>
    <x v="0"/>
    <m/>
    <m/>
    <m/>
    <x v="0"/>
    <m/>
    <m/>
    <m/>
    <m/>
    <x v="0"/>
    <x v="0"/>
    <m/>
    <x v="0"/>
    <m/>
    <m/>
    <m/>
    <x v="0"/>
    <m/>
    <m/>
    <x v="0"/>
    <x v="0"/>
    <m/>
    <m/>
    <x v="0"/>
  </r>
  <r>
    <n v="84"/>
    <x v="2"/>
    <x v="1"/>
    <s v="# 064"/>
    <x v="41"/>
    <s v="David Castellanos"/>
    <s v="Karen Stierwalt"/>
    <m/>
    <m/>
    <m/>
    <x v="10"/>
    <x v="1"/>
    <m/>
    <m/>
    <m/>
    <m/>
    <m/>
    <m/>
    <m/>
    <m/>
    <m/>
    <m/>
    <m/>
    <m/>
    <n v="0"/>
    <n v="0"/>
    <n v="0"/>
    <n v="0"/>
    <n v="0"/>
    <m/>
    <m/>
    <m/>
    <x v="3"/>
    <m/>
    <m/>
    <m/>
    <m/>
    <m/>
    <s v="Gael and UCRP should be included in the costs and the subsidy. Currently not included in the cost. Need to confirm."/>
    <m/>
    <x v="5"/>
    <x v="16"/>
    <n v="25"/>
    <x v="0"/>
    <m/>
    <n v="357"/>
    <n v="357"/>
    <x v="24"/>
    <n v="0"/>
    <s v="Low"/>
    <n v="0"/>
    <s v="No but also not included in the cost"/>
    <x v="3"/>
    <x v="2"/>
    <s v="n/a"/>
    <x v="1"/>
    <s v="Surplus"/>
    <s v="New submission. This is the first time CITRIS is submiting a rate certification request.  This request is for our room rentals and AV services.  We are submitting this for FY21 and do not plan to be out of tolerance."/>
    <n v="-8.17"/>
    <x v="1"/>
    <s v="Angelica Gonzalez  / Tracy Turner / Nathan Gossett"/>
    <s v="Below Threshold"/>
    <x v="35"/>
    <x v="20"/>
    <m/>
    <m/>
    <x v="0"/>
  </r>
  <r>
    <n v="91"/>
    <x v="8"/>
    <x v="1"/>
    <s v="# 016"/>
    <x v="42"/>
    <s v="Jules Friedman"/>
    <s v="Karen Cheong"/>
    <m/>
    <m/>
    <m/>
    <x v="10"/>
    <x v="1"/>
    <m/>
    <m/>
    <m/>
    <m/>
    <m/>
    <m/>
    <m/>
    <m/>
    <m/>
    <m/>
    <m/>
    <m/>
    <n v="0"/>
    <n v="0"/>
    <n v="0"/>
    <n v="0"/>
    <n v="0"/>
    <m/>
    <m/>
    <m/>
    <x v="3"/>
    <m/>
    <m/>
    <m/>
    <m/>
    <m/>
    <m/>
    <m/>
    <x v="17"/>
    <x v="17"/>
    <n v="3"/>
    <x v="1"/>
    <m/>
    <n v="1192"/>
    <n v="1111"/>
    <x v="8"/>
    <n v="81"/>
    <s v="High"/>
    <n v="16.2"/>
    <s v="Yes"/>
    <x v="1"/>
    <x v="1"/>
    <s v="Flat"/>
    <x v="1"/>
    <s v="Deficit"/>
    <m/>
    <n v="-87"/>
    <x v="1"/>
    <s v="Karen Cheong"/>
    <s v="3/31/22 - 10:30 am"/>
    <x v="36"/>
    <x v="21"/>
    <m/>
    <m/>
    <x v="0"/>
  </r>
  <r>
    <n v="91"/>
    <x v="8"/>
    <x v="0"/>
    <s v="# 016"/>
    <x v="42"/>
    <s v="Jules Friedman"/>
    <s v="Karen Cheong"/>
    <d v="2022-07-01T00:00:00"/>
    <d v="2023-06-30T00:00:00"/>
    <d v="2022-07-01T00:00:00"/>
    <x v="358"/>
    <x v="10"/>
    <n v="980"/>
    <n v="1200"/>
    <n v="1500"/>
    <n v="1200"/>
    <n v="1800"/>
    <n v="1845"/>
    <n v="1863.45"/>
    <n v="1882.08"/>
    <n v="1845"/>
    <n v="1845"/>
    <n v="1863"/>
    <n v="1882"/>
    <n v="1845"/>
    <n v="1845"/>
    <n v="1863.45"/>
    <n v="1882.0845000000002"/>
    <n v="1845"/>
    <n v="0"/>
    <n v="0"/>
    <s v="-"/>
    <x v="2"/>
    <s v="VPAPF"/>
    <s v="LLSIS"/>
    <s v="Undergraduate Education"/>
    <s v="Jules Friedman"/>
    <m/>
    <m/>
    <m/>
    <x v="0"/>
    <x v="0"/>
    <m/>
    <x v="0"/>
    <m/>
    <m/>
    <m/>
    <x v="0"/>
    <m/>
    <m/>
    <m/>
    <m/>
    <x v="0"/>
    <x v="0"/>
    <m/>
    <x v="0"/>
    <m/>
    <m/>
    <m/>
    <x v="0"/>
    <m/>
    <m/>
    <x v="0"/>
    <x v="0"/>
    <m/>
    <m/>
    <x v="0"/>
  </r>
  <r>
    <n v="91"/>
    <x v="8"/>
    <x v="0"/>
    <s v="# 016"/>
    <x v="42"/>
    <s v="Jules Friedman"/>
    <s v="Karen Cheong"/>
    <d v="2022-07-01T00:00:00"/>
    <d v="2023-06-30T00:00:00"/>
    <d v="2022-07-01T00:00:00"/>
    <x v="359"/>
    <x v="10"/>
    <n v="500"/>
    <n v="500"/>
    <n v="500"/>
    <n v="500"/>
    <n v="500"/>
    <n v="500"/>
    <n v="505"/>
    <n v="510"/>
    <n v="600"/>
    <n v="600"/>
    <n v="606"/>
    <n v="612"/>
    <n v="600"/>
    <n v="600"/>
    <n v="606"/>
    <n v="612.06000000000006"/>
    <n v="600"/>
    <n v="0"/>
    <n v="0"/>
    <s v="-"/>
    <x v="2"/>
    <s v="VPAPF"/>
    <s v="LLSIS"/>
    <s v="Undergraduate Education"/>
    <s v="Jules Friedman"/>
    <m/>
    <m/>
    <m/>
    <x v="0"/>
    <x v="0"/>
    <m/>
    <x v="0"/>
    <m/>
    <m/>
    <m/>
    <x v="0"/>
    <m/>
    <m/>
    <m/>
    <m/>
    <x v="0"/>
    <x v="0"/>
    <m/>
    <x v="0"/>
    <m/>
    <m/>
    <m/>
    <x v="0"/>
    <m/>
    <m/>
    <x v="0"/>
    <x v="0"/>
    <m/>
    <m/>
    <x v="0"/>
  </r>
  <r>
    <n v="91"/>
    <x v="8"/>
    <x v="0"/>
    <s v="# 016"/>
    <x v="42"/>
    <s v="Jules Friedman"/>
    <s v="Karen Cheong"/>
    <d v="2022-07-01T00:00:00"/>
    <d v="2023-06-30T00:00:00"/>
    <d v="2022-07-01T00:00:00"/>
    <x v="360"/>
    <x v="10"/>
    <n v="250"/>
    <n v="250"/>
    <n v="250"/>
    <n v="250"/>
    <n v="250"/>
    <n v="250"/>
    <n v="252.5"/>
    <n v="255.02500000000001"/>
    <n v="400"/>
    <n v="400"/>
    <n v="404"/>
    <n v="408"/>
    <n v="400"/>
    <n v="400"/>
    <n v="404"/>
    <n v="408.04"/>
    <n v="400"/>
    <n v="0"/>
    <n v="0"/>
    <s v="-"/>
    <x v="2"/>
    <s v="VPAPF"/>
    <s v="LLSIS"/>
    <s v="Undergraduate Education"/>
    <s v="Jules Friedman"/>
    <m/>
    <m/>
    <m/>
    <x v="0"/>
    <x v="0"/>
    <m/>
    <x v="0"/>
    <m/>
    <m/>
    <m/>
    <x v="0"/>
    <m/>
    <m/>
    <m/>
    <m/>
    <x v="0"/>
    <x v="0"/>
    <m/>
    <x v="0"/>
    <m/>
    <m/>
    <m/>
    <x v="0"/>
    <m/>
    <m/>
    <x v="0"/>
    <x v="0"/>
    <m/>
    <m/>
    <x v="0"/>
  </r>
  <r>
    <n v="91"/>
    <x v="8"/>
    <x v="0"/>
    <s v="# 016"/>
    <x v="42"/>
    <s v="Jules Friedman"/>
    <s v="Karen Cheong"/>
    <d v="2022-07-01T00:00:00"/>
    <d v="2023-06-30T00:00:00"/>
    <d v="2022-07-01T00:00:00"/>
    <x v="361"/>
    <x v="10"/>
    <n v="250"/>
    <n v="250"/>
    <n v="250"/>
    <n v="250"/>
    <n v="250"/>
    <n v="250"/>
    <n v="252.5"/>
    <n v="255.02500000000001"/>
    <n v="300"/>
    <n v="300"/>
    <n v="303"/>
    <n v="306"/>
    <n v="300"/>
    <n v="300"/>
    <n v="303"/>
    <n v="306.03000000000003"/>
    <n v="300"/>
    <n v="0"/>
    <n v="0"/>
    <s v="-"/>
    <x v="2"/>
    <s v="VPAPF"/>
    <s v="LLSIS"/>
    <s v="Undergraduate Education"/>
    <s v="Jules Friedman"/>
    <m/>
    <m/>
    <m/>
    <x v="0"/>
    <x v="0"/>
    <m/>
    <x v="0"/>
    <m/>
    <m/>
    <m/>
    <x v="0"/>
    <m/>
    <m/>
    <m/>
    <m/>
    <x v="0"/>
    <x v="0"/>
    <m/>
    <x v="0"/>
    <m/>
    <m/>
    <m/>
    <x v="0"/>
    <m/>
    <m/>
    <x v="0"/>
    <x v="0"/>
    <m/>
    <m/>
    <x v="0"/>
  </r>
  <r>
    <n v="91"/>
    <x v="8"/>
    <x v="0"/>
    <s v="# 016"/>
    <x v="42"/>
    <s v="Jules Friedman"/>
    <s v="Karen Cheong"/>
    <d v="2022-07-01T00:00:00"/>
    <d v="2023-06-30T00:00:00"/>
    <d v="2022-07-01T00:00:00"/>
    <x v="362"/>
    <x v="10"/>
    <n v="2000"/>
    <s v="N/A"/>
    <s v="N/A"/>
    <n v="2000"/>
    <n v="2000"/>
    <n v="2000"/>
    <n v="2020"/>
    <n v="2040.2"/>
    <n v="2200"/>
    <n v="2200"/>
    <n v="2222"/>
    <n v="2244"/>
    <n v="2200"/>
    <n v="2200"/>
    <n v="2222"/>
    <n v="2244.2199999999998"/>
    <n v="2200"/>
    <n v="0"/>
    <n v="0"/>
    <s v="-"/>
    <x v="2"/>
    <s v="VPAPF"/>
    <s v="LLSIS"/>
    <s v="Undergraduate Education"/>
    <s v="Jules Friedman"/>
    <m/>
    <m/>
    <m/>
    <x v="0"/>
    <x v="0"/>
    <m/>
    <x v="0"/>
    <m/>
    <m/>
    <m/>
    <x v="0"/>
    <m/>
    <m/>
    <m/>
    <m/>
    <x v="0"/>
    <x v="0"/>
    <m/>
    <x v="0"/>
    <m/>
    <m/>
    <m/>
    <x v="0"/>
    <m/>
    <m/>
    <x v="0"/>
    <x v="0"/>
    <m/>
    <m/>
    <x v="0"/>
  </r>
  <r>
    <n v="91"/>
    <x v="8"/>
    <x v="0"/>
    <s v="# 016"/>
    <x v="42"/>
    <s v="Jules Friedman"/>
    <s v="Karen Cheong"/>
    <d v="2022-07-01T00:00:00"/>
    <d v="2023-06-30T00:00:00"/>
    <d v="2022-07-01T00:00:00"/>
    <x v="363"/>
    <x v="10"/>
    <n v="2000"/>
    <s v="N/A"/>
    <s v="N/A"/>
    <n v="2000"/>
    <n v="2500"/>
    <n v="2500"/>
    <n v="2525"/>
    <n v="2550.25"/>
    <n v="2500"/>
    <n v="2500"/>
    <n v="2525"/>
    <n v="2550"/>
    <n v="2500"/>
    <n v="2500"/>
    <n v="2525"/>
    <n v="2550.25"/>
    <n v="2500"/>
    <n v="0"/>
    <n v="0"/>
    <s v="-"/>
    <x v="2"/>
    <s v="VPAPF"/>
    <s v="LLSIS"/>
    <s v="Undergraduate Education"/>
    <s v="Jules Friedman"/>
    <m/>
    <m/>
    <m/>
    <x v="0"/>
    <x v="0"/>
    <m/>
    <x v="0"/>
    <m/>
    <m/>
    <m/>
    <x v="0"/>
    <m/>
    <m/>
    <m/>
    <m/>
    <x v="0"/>
    <x v="0"/>
    <m/>
    <x v="0"/>
    <m/>
    <m/>
    <m/>
    <x v="0"/>
    <m/>
    <m/>
    <x v="0"/>
    <x v="0"/>
    <m/>
    <m/>
    <x v="0"/>
  </r>
  <r>
    <n v="91"/>
    <x v="8"/>
    <x v="0"/>
    <s v="# 016"/>
    <x v="42"/>
    <s v="Jules Friedman"/>
    <s v="Karen Cheong"/>
    <d v="2022-07-01T00:00:00"/>
    <d v="2023-06-30T00:00:00"/>
    <d v="2022-07-01T00:00:00"/>
    <x v="364"/>
    <x v="10"/>
    <n v="145"/>
    <n v="145"/>
    <n v="150"/>
    <n v="145"/>
    <n v="160"/>
    <n v="160"/>
    <n v="161.6"/>
    <n v="163.21600000000001"/>
    <n v="200"/>
    <n v="200"/>
    <n v="202"/>
    <n v="204"/>
    <n v="200"/>
    <n v="200"/>
    <n v="202"/>
    <n v="204.02"/>
    <n v="200"/>
    <n v="0"/>
    <n v="0"/>
    <s v="-"/>
    <x v="2"/>
    <s v="VPAPF"/>
    <s v="LLSIS"/>
    <s v="Undergraduate Education"/>
    <s v="Jules Friedman"/>
    <m/>
    <m/>
    <m/>
    <x v="0"/>
    <x v="0"/>
    <m/>
    <x v="0"/>
    <m/>
    <m/>
    <m/>
    <x v="0"/>
    <m/>
    <m/>
    <m/>
    <m/>
    <x v="0"/>
    <x v="0"/>
    <m/>
    <x v="0"/>
    <m/>
    <m/>
    <m/>
    <x v="0"/>
    <m/>
    <m/>
    <x v="0"/>
    <x v="0"/>
    <m/>
    <m/>
    <x v="0"/>
  </r>
  <r>
    <n v="91"/>
    <x v="8"/>
    <x v="0"/>
    <s v="# 016"/>
    <x v="42"/>
    <s v="Jules Friedman"/>
    <s v="Karen Cheong"/>
    <d v="2022-07-01T00:00:00"/>
    <d v="2023-06-30T00:00:00"/>
    <d v="2022-07-01T00:00:00"/>
    <x v="365"/>
    <x v="10"/>
    <n v="1000"/>
    <n v="1000"/>
    <n v="1000"/>
    <n v="1000"/>
    <n v="1000"/>
    <n v="1000"/>
    <n v="1010"/>
    <n v="1020.1"/>
    <n v="1000"/>
    <n v="1000"/>
    <n v="1010"/>
    <n v="1020"/>
    <n v="1000"/>
    <n v="1000"/>
    <n v="1010"/>
    <n v="1020.1"/>
    <n v="1000"/>
    <n v="0"/>
    <n v="0"/>
    <s v="-"/>
    <x v="2"/>
    <s v="VPAPF"/>
    <s v="LLSIS"/>
    <s v="Undergraduate Education"/>
    <s v="Jules Friedman"/>
    <m/>
    <m/>
    <m/>
    <x v="0"/>
    <x v="0"/>
    <m/>
    <x v="0"/>
    <m/>
    <m/>
    <m/>
    <x v="0"/>
    <m/>
    <m/>
    <m/>
    <m/>
    <x v="0"/>
    <x v="0"/>
    <m/>
    <x v="0"/>
    <m/>
    <m/>
    <m/>
    <x v="0"/>
    <m/>
    <m/>
    <x v="0"/>
    <x v="0"/>
    <m/>
    <m/>
    <x v="0"/>
  </r>
  <r>
    <n v="91"/>
    <x v="8"/>
    <x v="0"/>
    <s v="# 016"/>
    <x v="42"/>
    <s v="Jules Friedman"/>
    <s v="Karen Cheong"/>
    <d v="2022-07-01T00:00:00"/>
    <d v="2023-06-30T00:00:00"/>
    <d v="2022-07-01T00:00:00"/>
    <x v="366"/>
    <x v="10"/>
    <n v="420"/>
    <n v="420"/>
    <n v="420"/>
    <n v="420"/>
    <n v="420"/>
    <n v="420"/>
    <n v="424.2"/>
    <n v="428.44200000000001"/>
    <n v="420"/>
    <n v="420"/>
    <n v="424"/>
    <n v="428"/>
    <n v="420"/>
    <n v="420"/>
    <n v="424.2"/>
    <n v="428.44200000000001"/>
    <n v="420"/>
    <n v="0"/>
    <n v="0"/>
    <s v="-"/>
    <x v="2"/>
    <s v="VPAPF"/>
    <s v="LLSIS"/>
    <s v="Undergraduate Education"/>
    <s v="Jules Friedman"/>
    <m/>
    <m/>
    <m/>
    <x v="0"/>
    <x v="0"/>
    <m/>
    <x v="0"/>
    <m/>
    <m/>
    <m/>
    <x v="0"/>
    <m/>
    <m/>
    <m/>
    <m/>
    <x v="0"/>
    <x v="0"/>
    <m/>
    <x v="0"/>
    <m/>
    <m/>
    <m/>
    <x v="0"/>
    <m/>
    <m/>
    <x v="0"/>
    <x v="0"/>
    <m/>
    <m/>
    <x v="0"/>
  </r>
  <r>
    <n v="91"/>
    <x v="8"/>
    <x v="0"/>
    <s v="# 016"/>
    <x v="42"/>
    <s v="Jules Friedman"/>
    <s v="Karen Cheong"/>
    <d v="2022-07-01T00:00:00"/>
    <d v="2023-06-30T00:00:00"/>
    <d v="2022-07-01T00:00:00"/>
    <x v="367"/>
    <x v="10"/>
    <n v="500"/>
    <n v="500"/>
    <n v="500"/>
    <n v="500"/>
    <n v="500"/>
    <n v="500"/>
    <n v="505"/>
    <n v="510.05"/>
    <n v="500"/>
    <n v="500"/>
    <n v="505"/>
    <n v="510"/>
    <n v="500"/>
    <n v="500"/>
    <n v="505"/>
    <n v="510.05"/>
    <n v="500"/>
    <n v="0"/>
    <n v="0"/>
    <s v="-"/>
    <x v="2"/>
    <s v="VPAPF"/>
    <s v="LLSIS"/>
    <s v="Undergraduate Education"/>
    <s v="Jules Friedman"/>
    <m/>
    <m/>
    <m/>
    <x v="0"/>
    <x v="0"/>
    <m/>
    <x v="0"/>
    <m/>
    <m/>
    <m/>
    <x v="0"/>
    <m/>
    <m/>
    <m/>
    <m/>
    <x v="0"/>
    <x v="0"/>
    <m/>
    <x v="0"/>
    <m/>
    <m/>
    <m/>
    <x v="0"/>
    <m/>
    <m/>
    <x v="0"/>
    <x v="0"/>
    <m/>
    <m/>
    <x v="0"/>
  </r>
  <r>
    <n v="91"/>
    <x v="8"/>
    <x v="0"/>
    <s v="# 016"/>
    <x v="42"/>
    <s v="Jules Friedman"/>
    <s v="Karen Cheong"/>
    <d v="2022-07-01T00:00:00"/>
    <d v="2023-06-30T00:00:00"/>
    <d v="2022-07-01T00:00:00"/>
    <x v="368"/>
    <x v="10"/>
    <m/>
    <m/>
    <m/>
    <n v="0"/>
    <m/>
    <m/>
    <m/>
    <m/>
    <n v="100"/>
    <n v="100"/>
    <n v="101"/>
    <n v="102"/>
    <n v="100"/>
    <n v="100"/>
    <n v="101"/>
    <n v="102.01"/>
    <n v="100"/>
    <n v="0"/>
    <n v="0"/>
    <s v="-"/>
    <x v="2"/>
    <s v="VPAPF"/>
    <s v="LLSIS"/>
    <s v="Undergraduate Education"/>
    <s v="Jules Friedman"/>
    <m/>
    <m/>
    <m/>
    <x v="0"/>
    <x v="0"/>
    <m/>
    <x v="0"/>
    <m/>
    <m/>
    <m/>
    <x v="0"/>
    <m/>
    <m/>
    <m/>
    <m/>
    <x v="0"/>
    <x v="0"/>
    <m/>
    <x v="0"/>
    <m/>
    <m/>
    <m/>
    <x v="0"/>
    <m/>
    <m/>
    <x v="0"/>
    <x v="0"/>
    <m/>
    <m/>
    <x v="0"/>
  </r>
  <r>
    <n v="91"/>
    <x v="8"/>
    <x v="0"/>
    <s v="# 016"/>
    <x v="42"/>
    <s v="Jules Friedman"/>
    <s v="Karen Cheong"/>
    <d v="2022-07-01T00:00:00"/>
    <d v="2023-06-30T00:00:00"/>
    <d v="2022-07-01T00:00:00"/>
    <x v="369"/>
    <x v="10"/>
    <m/>
    <m/>
    <m/>
    <n v="0"/>
    <m/>
    <m/>
    <m/>
    <m/>
    <n v="250"/>
    <n v="250"/>
    <n v="253"/>
    <n v="255"/>
    <n v="250"/>
    <n v="250"/>
    <n v="252.5"/>
    <n v="255.02500000000001"/>
    <n v="250"/>
    <n v="0"/>
    <n v="0"/>
    <s v="-"/>
    <x v="2"/>
    <s v="VPAPF"/>
    <s v="LLSIS"/>
    <s v="Undergraduate Education"/>
    <s v="Jules Friedman"/>
    <m/>
    <m/>
    <m/>
    <x v="0"/>
    <x v="0"/>
    <m/>
    <x v="0"/>
    <m/>
    <m/>
    <m/>
    <x v="0"/>
    <m/>
    <m/>
    <m/>
    <m/>
    <x v="0"/>
    <x v="0"/>
    <m/>
    <x v="0"/>
    <m/>
    <m/>
    <m/>
    <x v="0"/>
    <m/>
    <m/>
    <x v="0"/>
    <x v="0"/>
    <m/>
    <m/>
    <x v="0"/>
  </r>
  <r>
    <n v="35"/>
    <x v="9"/>
    <x v="0"/>
    <s v="# 046"/>
    <x v="43"/>
    <s v="Heidi Wagner"/>
    <s v="Judith Yee"/>
    <d v="2022-07-01T00:00:00"/>
    <d v="2023-06-30T00:00:00"/>
    <d v="2022-07-01T00:00:00"/>
    <x v="370"/>
    <x v="0"/>
    <n v="40"/>
    <n v="40"/>
    <n v="40"/>
    <n v="40"/>
    <n v="42"/>
    <n v="44"/>
    <n v="44"/>
    <n v="44"/>
    <n v="44"/>
    <n v="46"/>
    <n v="46"/>
    <n v="46"/>
    <n v="46"/>
    <n v="48"/>
    <n v="48"/>
    <n v="48"/>
    <n v="48"/>
    <n v="4.5454545454545414E-2"/>
    <n v="2"/>
    <s v="-"/>
    <x v="0"/>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371"/>
    <x v="0"/>
    <n v="7"/>
    <n v="7"/>
    <n v="7"/>
    <n v="7"/>
    <n v="8"/>
    <n v="9"/>
    <n v="9"/>
    <n v="9"/>
    <n v="9"/>
    <n v="9.5"/>
    <n v="9.5"/>
    <n v="9.5"/>
    <n v="9.5"/>
    <n v="12"/>
    <n v="12"/>
    <n v="12"/>
    <n v="12"/>
    <n v="5.555555555555558E-2"/>
    <n v="0.5"/>
    <s v="-"/>
    <x v="1"/>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372"/>
    <x v="0"/>
    <n v="7"/>
    <n v="7"/>
    <n v="7"/>
    <n v="7"/>
    <n v="8"/>
    <n v="9"/>
    <n v="9"/>
    <n v="9"/>
    <n v="9"/>
    <n v="10"/>
    <n v="10"/>
    <n v="10"/>
    <n v="10"/>
    <n v="11"/>
    <n v="11"/>
    <n v="11"/>
    <n v="11"/>
    <n v="0.11111111111111116"/>
    <n v="1"/>
    <s v="-"/>
    <x v="6"/>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373"/>
    <x v="0"/>
    <n v="40"/>
    <n v="40"/>
    <n v="40"/>
    <n v="40"/>
    <n v="42"/>
    <n v="44"/>
    <n v="44"/>
    <n v="44"/>
    <n v="44"/>
    <n v="45"/>
    <n v="45"/>
    <n v="45"/>
    <n v="45"/>
    <n v="47"/>
    <n v="47"/>
    <n v="47"/>
    <n v="47"/>
    <n v="2.2727272727272707E-2"/>
    <n v="1"/>
    <s v="-"/>
    <x v="0"/>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374"/>
    <x v="0"/>
    <n v="7"/>
    <n v="7"/>
    <n v="7"/>
    <n v="7"/>
    <n v="8"/>
    <n v="9"/>
    <n v="9"/>
    <n v="9"/>
    <n v="9"/>
    <n v="9.5"/>
    <n v="9.5"/>
    <n v="9.5"/>
    <n v="9.5"/>
    <n v="12"/>
    <n v="12"/>
    <n v="12"/>
    <n v="12"/>
    <n v="5.555555555555558E-2"/>
    <n v="0.5"/>
    <s v="-"/>
    <x v="1"/>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375"/>
    <x v="0"/>
    <n v="45"/>
    <n v="45"/>
    <n v="45"/>
    <n v="45"/>
    <n v="46"/>
    <n v="48"/>
    <n v="48"/>
    <n v="48"/>
    <n v="48"/>
    <n v="49"/>
    <n v="49"/>
    <n v="49"/>
    <n v="49"/>
    <n v="51"/>
    <n v="51"/>
    <n v="51"/>
    <n v="51"/>
    <n v="2.0833333333333259E-2"/>
    <n v="1"/>
    <s v="-"/>
    <x v="0"/>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376"/>
    <x v="0"/>
    <n v="20"/>
    <n v="20"/>
    <n v="20"/>
    <n v="20"/>
    <n v="22"/>
    <n v="24"/>
    <n v="24"/>
    <n v="24"/>
    <n v="24"/>
    <n v="25"/>
    <n v="25"/>
    <n v="25"/>
    <n v="25"/>
    <n v="28"/>
    <n v="28"/>
    <n v="28"/>
    <n v="28"/>
    <n v="4.1666666666666741E-2"/>
    <n v="1"/>
    <s v="-"/>
    <x v="0"/>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377"/>
    <x v="0"/>
    <n v="7"/>
    <n v="7"/>
    <n v="7"/>
    <n v="7"/>
    <n v="8"/>
    <n v="8"/>
    <n v="9"/>
    <n v="9"/>
    <n v="8"/>
    <n v="9.5"/>
    <n v="9.5"/>
    <n v="9.5"/>
    <n v="9.5"/>
    <n v="12"/>
    <n v="12"/>
    <n v="12"/>
    <n v="12"/>
    <n v="0.1875"/>
    <n v="1.5"/>
    <s v="-"/>
    <x v="6"/>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378"/>
    <x v="0"/>
    <n v="40"/>
    <n v="40"/>
    <n v="40"/>
    <n v="40"/>
    <n v="42"/>
    <n v="44"/>
    <n v="44"/>
    <n v="44"/>
    <n v="44"/>
    <s v="Discontinued"/>
    <s v="Discontinued"/>
    <s v="Discontinued"/>
    <n v="25"/>
    <n v="28"/>
    <n v="28"/>
    <n v="28"/>
    <n v="28"/>
    <n v="-0.43181818181818177"/>
    <n v="-19"/>
    <s v="Discontinued"/>
    <x v="7"/>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379"/>
    <x v="0"/>
    <n v="40"/>
    <n v="40"/>
    <n v="40"/>
    <n v="40"/>
    <n v="42"/>
    <n v="44"/>
    <n v="44"/>
    <n v="44"/>
    <n v="44"/>
    <s v="Discontinued"/>
    <s v="Discontinued"/>
    <s v="Discontinued"/>
    <n v="9.5"/>
    <n v="12"/>
    <n v="12"/>
    <n v="12"/>
    <n v="12"/>
    <n v="-0.78409090909090906"/>
    <n v="-34.5"/>
    <s v="Discontinued"/>
    <x v="7"/>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380"/>
    <x v="0"/>
    <n v="40"/>
    <n v="40"/>
    <m/>
    <m/>
    <m/>
    <n v="44"/>
    <n v="44"/>
    <n v="44"/>
    <m/>
    <m/>
    <m/>
    <m/>
    <m/>
    <n v="28"/>
    <n v="28"/>
    <n v="28"/>
    <n v="28"/>
    <s v="-"/>
    <n v="0"/>
    <s v="New"/>
    <x v="4"/>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381"/>
    <x v="0"/>
    <n v="40"/>
    <n v="40"/>
    <m/>
    <m/>
    <m/>
    <n v="44"/>
    <n v="44"/>
    <n v="44"/>
    <m/>
    <m/>
    <m/>
    <m/>
    <m/>
    <n v="12"/>
    <n v="12"/>
    <n v="12"/>
    <n v="12"/>
    <s v="-"/>
    <n v="0"/>
    <s v="New"/>
    <x v="4"/>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382"/>
    <x v="0"/>
    <n v="40"/>
    <n v="40"/>
    <m/>
    <m/>
    <m/>
    <n v="44"/>
    <n v="44"/>
    <n v="44"/>
    <m/>
    <m/>
    <m/>
    <m/>
    <m/>
    <n v="50"/>
    <n v="50"/>
    <n v="50"/>
    <n v="50"/>
    <s v="-"/>
    <n v="0"/>
    <s v="New"/>
    <x v="4"/>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383"/>
    <x v="0"/>
    <n v="40"/>
    <n v="40"/>
    <m/>
    <m/>
    <m/>
    <n v="44"/>
    <n v="44"/>
    <n v="44"/>
    <m/>
    <m/>
    <m/>
    <m/>
    <m/>
    <n v="12"/>
    <n v="12"/>
    <n v="12"/>
    <n v="12"/>
    <s v="-"/>
    <n v="0"/>
    <s v="New"/>
    <x v="4"/>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384"/>
    <x v="0"/>
    <m/>
    <m/>
    <s v="N/A"/>
    <s v="N/A"/>
    <n v="0"/>
    <n v="44"/>
    <n v="44"/>
    <n v="44"/>
    <n v="44"/>
    <n v="52"/>
    <n v="52"/>
    <n v="52"/>
    <n v="52"/>
    <n v="54"/>
    <n v="54"/>
    <n v="54"/>
    <n v="54"/>
    <n v="0.18181818181818188"/>
    <n v="8"/>
    <s v="New"/>
    <x v="4"/>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385"/>
    <x v="0"/>
    <n v="10"/>
    <n v="10"/>
    <n v="10"/>
    <n v="12"/>
    <n v="12"/>
    <n v="16"/>
    <n v="16"/>
    <n v="16"/>
    <n v="16"/>
    <n v="18"/>
    <n v="18"/>
    <n v="18"/>
    <n v="18"/>
    <n v="22"/>
    <n v="22"/>
    <n v="22"/>
    <n v="22"/>
    <n v="0.125"/>
    <n v="2"/>
    <s v="-"/>
    <x v="6"/>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386"/>
    <x v="0"/>
    <n v="45"/>
    <n v="45"/>
    <n v="45"/>
    <n v="45"/>
    <n v="46"/>
    <n v="48"/>
    <n v="48"/>
    <n v="48"/>
    <n v="48"/>
    <n v="49"/>
    <n v="49"/>
    <n v="49"/>
    <n v="49"/>
    <n v="51"/>
    <n v="51"/>
    <n v="51"/>
    <n v="51"/>
    <n v="2.0833333333333259E-2"/>
    <n v="1"/>
    <s v="-"/>
    <x v="0"/>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387"/>
    <x v="0"/>
    <n v="45"/>
    <n v="45"/>
    <n v="45"/>
    <n v="45"/>
    <n v="46"/>
    <n v="48"/>
    <n v="48"/>
    <n v="48"/>
    <n v="48"/>
    <n v="49"/>
    <n v="49"/>
    <n v="49"/>
    <n v="49"/>
    <n v="51"/>
    <n v="51"/>
    <n v="51"/>
    <n v="51"/>
    <n v="2.0833333333333259E-2"/>
    <n v="1"/>
    <s v="-"/>
    <x v="0"/>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388"/>
    <x v="0"/>
    <n v="50"/>
    <n v="50"/>
    <n v="50"/>
    <n v="50"/>
    <n v="40"/>
    <n v="40"/>
    <n v="40"/>
    <n v="40"/>
    <n v="40"/>
    <n v="30"/>
    <n v="30"/>
    <n v="30"/>
    <n v="30"/>
    <n v="30"/>
    <n v="30"/>
    <n v="30"/>
    <n v="30"/>
    <n v="-0.25"/>
    <n v="-10"/>
    <s v="-"/>
    <x v="5"/>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389"/>
    <x v="0"/>
    <n v="50"/>
    <n v="50"/>
    <n v="50"/>
    <n v="50"/>
    <n v="40"/>
    <n v="40"/>
    <n v="40"/>
    <n v="40"/>
    <n v="40"/>
    <n v="42"/>
    <n v="42"/>
    <n v="42"/>
    <n v="42"/>
    <n v="42"/>
    <n v="42"/>
    <n v="42"/>
    <n v="42"/>
    <n v="5.0000000000000044E-2"/>
    <n v="2"/>
    <s v="-"/>
    <x v="0"/>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390"/>
    <x v="0"/>
    <n v="45"/>
    <n v="45"/>
    <n v="45"/>
    <n v="45"/>
    <n v="46"/>
    <n v="48"/>
    <n v="48"/>
    <n v="48"/>
    <n v="48"/>
    <n v="50"/>
    <n v="50"/>
    <n v="50"/>
    <n v="50"/>
    <n v="52"/>
    <n v="52"/>
    <n v="52"/>
    <n v="52"/>
    <n v="4.1666666666666741E-2"/>
    <n v="2"/>
    <s v="-"/>
    <x v="0"/>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391"/>
    <x v="0"/>
    <n v="45"/>
    <n v="45"/>
    <n v="45"/>
    <n v="45"/>
    <n v="46"/>
    <n v="48"/>
    <n v="48"/>
    <n v="48"/>
    <n v="48"/>
    <n v="50"/>
    <n v="50"/>
    <n v="50"/>
    <n v="50"/>
    <n v="52"/>
    <n v="52"/>
    <n v="52"/>
    <n v="52"/>
    <n v="4.1666666666666741E-2"/>
    <n v="2"/>
    <s v="-"/>
    <x v="0"/>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392"/>
    <x v="0"/>
    <n v="40"/>
    <n v="40"/>
    <n v="40"/>
    <n v="40"/>
    <n v="42"/>
    <n v="44"/>
    <n v="44"/>
    <n v="44"/>
    <n v="44"/>
    <n v="46"/>
    <n v="46"/>
    <n v="46"/>
    <n v="46"/>
    <n v="48"/>
    <n v="48"/>
    <n v="48"/>
    <n v="48"/>
    <n v="4.5454545454545414E-2"/>
    <n v="2"/>
    <s v="-"/>
    <x v="0"/>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393"/>
    <x v="0"/>
    <n v="7"/>
    <n v="7"/>
    <n v="7"/>
    <n v="7"/>
    <n v="8"/>
    <n v="9"/>
    <n v="9"/>
    <n v="9"/>
    <n v="9"/>
    <n v="9.5"/>
    <n v="9.5"/>
    <n v="9.5"/>
    <n v="9.5"/>
    <n v="12"/>
    <n v="12"/>
    <n v="12"/>
    <n v="12"/>
    <n v="5.555555555555558E-2"/>
    <n v="0.5"/>
    <s v="-"/>
    <x v="1"/>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394"/>
    <x v="0"/>
    <n v="7"/>
    <n v="7"/>
    <n v="7"/>
    <n v="7"/>
    <n v="8"/>
    <n v="9"/>
    <n v="9"/>
    <n v="9"/>
    <n v="9"/>
    <n v="10"/>
    <n v="10"/>
    <n v="10"/>
    <n v="10"/>
    <n v="11"/>
    <n v="11"/>
    <n v="11"/>
    <n v="11"/>
    <n v="0.11111111111111116"/>
    <n v="1"/>
    <s v="-"/>
    <x v="6"/>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395"/>
    <x v="0"/>
    <n v="7"/>
    <n v="7"/>
    <n v="7"/>
    <n v="7"/>
    <n v="8"/>
    <n v="9"/>
    <n v="9"/>
    <n v="9"/>
    <n v="9"/>
    <n v="10"/>
    <n v="10"/>
    <n v="10"/>
    <n v="10"/>
    <n v="11"/>
    <n v="11"/>
    <n v="11"/>
    <n v="11"/>
    <n v="0.11111111111111116"/>
    <n v="1"/>
    <s v="-"/>
    <x v="6"/>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396"/>
    <x v="0"/>
    <n v="220"/>
    <s v="N/A"/>
    <s v="N/A"/>
    <n v="220"/>
    <n v="250"/>
    <n v="250"/>
    <n v="250"/>
    <n v="250"/>
    <n v="250"/>
    <n v="275"/>
    <n v="275"/>
    <n v="275"/>
    <n v="275"/>
    <n v="120"/>
    <n v="120"/>
    <n v="120"/>
    <n v="120"/>
    <n v="0.10000000000000009"/>
    <n v="25"/>
    <s v="-"/>
    <x v="6"/>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397"/>
    <x v="0"/>
    <n v="220"/>
    <s v="N/A"/>
    <m/>
    <m/>
    <m/>
    <n v="250"/>
    <n v="250"/>
    <n v="250"/>
    <m/>
    <m/>
    <m/>
    <m/>
    <m/>
    <n v="320"/>
    <n v="320"/>
    <n v="320"/>
    <n v="320"/>
    <s v="-"/>
    <n v="0"/>
    <s v="New"/>
    <x v="4"/>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398"/>
    <x v="0"/>
    <n v="65"/>
    <n v="65"/>
    <n v="65"/>
    <n v="65"/>
    <n v="65"/>
    <n v="65"/>
    <n v="65"/>
    <n v="65"/>
    <n v="65"/>
    <n v="66"/>
    <n v="66"/>
    <n v="66"/>
    <n v="66"/>
    <n v="69"/>
    <n v="69"/>
    <n v="69"/>
    <n v="69"/>
    <n v="1.538461538461533E-2"/>
    <n v="1"/>
    <s v="-"/>
    <x v="0"/>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399"/>
    <x v="0"/>
    <n v="65"/>
    <n v="75"/>
    <n v="75"/>
    <n v="75"/>
    <n v="75"/>
    <n v="85"/>
    <n v="85"/>
    <n v="85"/>
    <n v="85"/>
    <n v="85"/>
    <n v="85"/>
    <n v="85"/>
    <n v="85"/>
    <n v="95"/>
    <n v="95"/>
    <n v="95"/>
    <n v="95"/>
    <n v="0"/>
    <n v="0"/>
    <s v="-"/>
    <x v="2"/>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400"/>
    <x v="0"/>
    <n v="35"/>
    <n v="40"/>
    <n v="40"/>
    <n v="40"/>
    <n v="40"/>
    <n v="40"/>
    <n v="40"/>
    <n v="40"/>
    <n v="40"/>
    <n v="40"/>
    <n v="40"/>
    <n v="40"/>
    <n v="40"/>
    <n v="45"/>
    <n v="45"/>
    <n v="45"/>
    <n v="45"/>
    <n v="0"/>
    <n v="0"/>
    <s v="-"/>
    <x v="2"/>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401"/>
    <x v="0"/>
    <n v="65"/>
    <n v="75"/>
    <n v="75"/>
    <n v="75"/>
    <n v="75"/>
    <n v="85"/>
    <n v="85"/>
    <n v="85"/>
    <n v="85"/>
    <n v="85"/>
    <n v="85"/>
    <n v="85"/>
    <n v="85"/>
    <n v="95"/>
    <n v="95"/>
    <n v="95"/>
    <n v="95"/>
    <n v="0"/>
    <n v="0"/>
    <s v="-"/>
    <x v="2"/>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402"/>
    <x v="0"/>
    <m/>
    <m/>
    <s v="N/A"/>
    <s v="N/A"/>
    <n v="0"/>
    <n v="65"/>
    <n v="65"/>
    <n v="65"/>
    <n v="65"/>
    <n v="65"/>
    <n v="65"/>
    <n v="65"/>
    <n v="65"/>
    <n v="73"/>
    <n v="73"/>
    <n v="73"/>
    <n v="73"/>
    <n v="0"/>
    <n v="0"/>
    <s v="-"/>
    <x v="2"/>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403"/>
    <x v="0"/>
    <m/>
    <m/>
    <m/>
    <m/>
    <m/>
    <n v="65"/>
    <n v="65"/>
    <n v="65"/>
    <m/>
    <m/>
    <m/>
    <m/>
    <m/>
    <n v="45"/>
    <n v="45"/>
    <n v="45"/>
    <n v="45"/>
    <s v="-"/>
    <n v="0"/>
    <s v="New"/>
    <x v="4"/>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404"/>
    <x v="0"/>
    <n v="2800"/>
    <n v="2800"/>
    <n v="2800"/>
    <n v="2800"/>
    <n v="3700"/>
    <n v="3700"/>
    <n v="3700"/>
    <n v="3700"/>
    <n v="3700"/>
    <n v="3700"/>
    <n v="3700"/>
    <n v="3700"/>
    <n v="3700"/>
    <n v="3700"/>
    <n v="3700"/>
    <n v="3700"/>
    <n v="3700"/>
    <n v="0"/>
    <n v="0"/>
    <s v="-"/>
    <x v="2"/>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405"/>
    <x v="0"/>
    <n v="2800"/>
    <n v="2800"/>
    <n v="2800"/>
    <n v="2800"/>
    <n v="3700"/>
    <n v="3700"/>
    <n v="3700"/>
    <n v="3700"/>
    <n v="3700"/>
    <n v="3700"/>
    <n v="3700"/>
    <n v="3700"/>
    <n v="3700"/>
    <n v="3700"/>
    <n v="3700"/>
    <n v="3700"/>
    <n v="3700"/>
    <n v="0"/>
    <n v="0"/>
    <s v="-"/>
    <x v="2"/>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406"/>
    <x v="0"/>
    <n v="400"/>
    <n v="400"/>
    <n v="400"/>
    <n v="400"/>
    <n v="400"/>
    <n v="400"/>
    <n v="400"/>
    <n v="400"/>
    <n v="400"/>
    <n v="400"/>
    <n v="400"/>
    <n v="400"/>
    <n v="400"/>
    <n v="400"/>
    <n v="400"/>
    <n v="400"/>
    <n v="400"/>
    <n v="0"/>
    <n v="0"/>
    <s v="-"/>
    <x v="2"/>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407"/>
    <x v="0"/>
    <n v="3000"/>
    <n v="3000"/>
    <n v="3000"/>
    <n v="3000"/>
    <n v="3200"/>
    <n v="3200"/>
    <n v="3200"/>
    <n v="3200"/>
    <n v="3200"/>
    <n v="3200"/>
    <n v="3200"/>
    <n v="3200"/>
    <n v="3200"/>
    <n v="3200"/>
    <n v="3200"/>
    <n v="3200"/>
    <n v="3200"/>
    <n v="0"/>
    <n v="0"/>
    <s v="-"/>
    <x v="2"/>
    <s v="LS1BS"/>
    <s v="NKCRL"/>
    <s v="L&amp;S Biological Sciences"/>
    <s v="Heidi Wagner"/>
    <m/>
    <m/>
    <m/>
    <x v="0"/>
    <x v="0"/>
    <m/>
    <x v="0"/>
    <m/>
    <m/>
    <m/>
    <x v="0"/>
    <m/>
    <m/>
    <m/>
    <m/>
    <x v="0"/>
    <x v="0"/>
    <m/>
    <x v="0"/>
    <m/>
    <m/>
    <m/>
    <x v="0"/>
    <m/>
    <m/>
    <x v="0"/>
    <x v="0"/>
    <m/>
    <m/>
    <x v="0"/>
  </r>
  <r>
    <n v="35"/>
    <x v="9"/>
    <x v="0"/>
    <s v="# 046"/>
    <x v="43"/>
    <s v="Heidi Wagner"/>
    <s v="Judith Yee"/>
    <d v="2022-07-01T00:00:00"/>
    <d v="2023-06-30T00:00:00"/>
    <d v="2022-07-01T00:00:00"/>
    <x v="408"/>
    <x v="0"/>
    <n v="300"/>
    <n v="300"/>
    <n v="300"/>
    <n v="300"/>
    <n v="300"/>
    <n v="300"/>
    <n v="300"/>
    <n v="300"/>
    <n v="300"/>
    <n v="300"/>
    <n v="300"/>
    <n v="300"/>
    <n v="300"/>
    <n v="300"/>
    <n v="300"/>
    <n v="300"/>
    <n v="300"/>
    <n v="0"/>
    <n v="0"/>
    <s v="-"/>
    <x v="2"/>
    <s v="LS1BS"/>
    <s v="NKCRL"/>
    <s v="L&amp;S Biological Sciences"/>
    <s v="Heidi Wagner"/>
    <m/>
    <m/>
    <m/>
    <x v="0"/>
    <x v="0"/>
    <m/>
    <x v="0"/>
    <m/>
    <m/>
    <m/>
    <x v="0"/>
    <m/>
    <m/>
    <m/>
    <m/>
    <x v="0"/>
    <x v="0"/>
    <m/>
    <x v="0"/>
    <m/>
    <m/>
    <m/>
    <x v="0"/>
    <m/>
    <m/>
    <x v="0"/>
    <x v="0"/>
    <m/>
    <m/>
    <x v="0"/>
  </r>
  <r>
    <n v="35"/>
    <x v="9"/>
    <x v="1"/>
    <s v="# 046"/>
    <x v="43"/>
    <s v="Heidi Wagner"/>
    <s v="Judith Yee"/>
    <m/>
    <m/>
    <m/>
    <x v="10"/>
    <x v="1"/>
    <m/>
    <m/>
    <m/>
    <m/>
    <m/>
    <m/>
    <m/>
    <m/>
    <m/>
    <m/>
    <m/>
    <m/>
    <n v="0"/>
    <n v="0"/>
    <n v="0"/>
    <n v="0"/>
    <n v="0"/>
    <m/>
    <m/>
    <m/>
    <x v="3"/>
    <m/>
    <m/>
    <m/>
    <m/>
    <m/>
    <s v="Unsubsidized rate calculation seems incorrect"/>
    <m/>
    <x v="18"/>
    <x v="5"/>
    <n v="10"/>
    <x v="1"/>
    <m/>
    <n v="1007.8039999999999"/>
    <n v="657.80399999999986"/>
    <x v="2"/>
    <n v="350"/>
    <s v="High"/>
    <n v="35"/>
    <s v="Yes"/>
    <x v="1"/>
    <x v="1"/>
    <s v="Decrease"/>
    <x v="25"/>
    <s v="Balanced"/>
    <s v="The facility has lost over $10,000 in revenue due to the cancellation of classes this year. Prior to Covid, the facility was in a positive cash flow position and with the return of students in Sept we anticipate a return to normal operations. Covering the deficit with surcharge funds will be determined near the end of the year."/>
    <n v="-82"/>
    <x v="1"/>
    <s v="Judith Yee,  Heidi Wagner"/>
    <s v="3/31/22 - 1 pm"/>
    <x v="37"/>
    <x v="0"/>
    <m/>
    <m/>
    <x v="0"/>
  </r>
  <r>
    <n v="97"/>
    <x v="10"/>
    <x v="0"/>
    <s v="# 052"/>
    <x v="44"/>
    <s v="David Castellanos"/>
    <s v="John Stenske"/>
    <d v="2022-07-01T00:00:00"/>
    <d v="2023-06-30T00:00:00"/>
    <d v="2020-03-01T00:00:00"/>
    <x v="409"/>
    <x v="45"/>
    <s v="25%"/>
    <s v="N/A"/>
    <s v="N/A"/>
    <s v="25%"/>
    <n v="36"/>
    <n v="40"/>
    <n v="40"/>
    <n v="40"/>
    <n v="40"/>
    <n v="40"/>
    <n v="40"/>
    <n v="40"/>
    <n v="40"/>
    <n v="40"/>
    <n v="40"/>
    <n v="40"/>
    <n v="40"/>
    <n v="0"/>
    <n v="0"/>
    <s v="-"/>
    <x v="2"/>
    <s v="VCRMS"/>
    <s v="OFMVZ"/>
    <s v="Res Museum &amp; Field Stations"/>
    <s v="David Castellanos"/>
    <m/>
    <m/>
    <m/>
    <x v="0"/>
    <x v="0"/>
    <m/>
    <x v="0"/>
    <m/>
    <m/>
    <m/>
    <x v="0"/>
    <m/>
    <m/>
    <m/>
    <m/>
    <x v="0"/>
    <x v="0"/>
    <m/>
    <x v="0"/>
    <m/>
    <m/>
    <m/>
    <x v="0"/>
    <m/>
    <m/>
    <x v="0"/>
    <x v="0"/>
    <m/>
    <m/>
    <x v="0"/>
  </r>
  <r>
    <n v="97"/>
    <x v="10"/>
    <x v="0"/>
    <s v="# 052"/>
    <x v="44"/>
    <s v="David Castellanos"/>
    <s v="John Stenske"/>
    <d v="2022-07-01T00:00:00"/>
    <d v="2023-06-30T00:00:00"/>
    <d v="2020-03-01T00:00:00"/>
    <x v="410"/>
    <x v="0"/>
    <m/>
    <m/>
    <n v="0"/>
    <n v="0"/>
    <n v="0"/>
    <n v="60"/>
    <n v="60"/>
    <n v="60"/>
    <n v="60"/>
    <n v="60"/>
    <n v="60"/>
    <n v="60"/>
    <n v="60"/>
    <n v="60"/>
    <n v="60"/>
    <n v="60"/>
    <n v="60"/>
    <n v="0"/>
    <n v="0"/>
    <s v="New"/>
    <x v="4"/>
    <s v="VCRMS"/>
    <s v="OFMVZ"/>
    <s v="Res Museum &amp; Field Stations"/>
    <s v="David Castellanos"/>
    <m/>
    <m/>
    <m/>
    <x v="0"/>
    <x v="0"/>
    <m/>
    <x v="0"/>
    <m/>
    <m/>
    <m/>
    <x v="0"/>
    <m/>
    <m/>
    <m/>
    <m/>
    <x v="0"/>
    <x v="0"/>
    <m/>
    <x v="0"/>
    <m/>
    <m/>
    <m/>
    <x v="0"/>
    <m/>
    <m/>
    <x v="0"/>
    <x v="0"/>
    <m/>
    <m/>
    <x v="0"/>
  </r>
  <r>
    <n v="97"/>
    <x v="10"/>
    <x v="0"/>
    <s v="# 052"/>
    <x v="44"/>
    <s v="David Castellanos"/>
    <s v="John Stenske"/>
    <d v="2022-07-01T00:00:00"/>
    <d v="2023-06-30T00:00:00"/>
    <d v="2020-03-01T00:00:00"/>
    <x v="109"/>
    <x v="9"/>
    <s v="25%"/>
    <n v="25"/>
    <n v="25"/>
    <s v="25%"/>
    <n v="25"/>
    <n v="30"/>
    <n v="30"/>
    <n v="30"/>
    <n v="30"/>
    <n v="30"/>
    <n v="30"/>
    <n v="30"/>
    <n v="30"/>
    <n v="30"/>
    <n v="30"/>
    <n v="30"/>
    <n v="30"/>
    <n v="0"/>
    <n v="0"/>
    <s v="-"/>
    <x v="2"/>
    <s v="VCRMS"/>
    <s v="OFMVZ"/>
    <s v="Res Museum &amp; Field Stations"/>
    <s v="David Castellanos"/>
    <m/>
    <m/>
    <m/>
    <x v="0"/>
    <x v="0"/>
    <m/>
    <x v="0"/>
    <m/>
    <m/>
    <m/>
    <x v="0"/>
    <m/>
    <m/>
    <m/>
    <m/>
    <x v="0"/>
    <x v="0"/>
    <m/>
    <x v="0"/>
    <m/>
    <m/>
    <m/>
    <x v="0"/>
    <m/>
    <m/>
    <x v="0"/>
    <x v="0"/>
    <m/>
    <m/>
    <x v="0"/>
  </r>
  <r>
    <n v="97"/>
    <x v="10"/>
    <x v="1"/>
    <s v="# 052"/>
    <x v="44"/>
    <s v="David Castellanos"/>
    <s v="John Stenske"/>
    <m/>
    <m/>
    <m/>
    <x v="10"/>
    <x v="1"/>
    <m/>
    <m/>
    <m/>
    <m/>
    <m/>
    <m/>
    <m/>
    <m/>
    <m/>
    <m/>
    <m/>
    <m/>
    <n v="0"/>
    <n v="0"/>
    <n v="0"/>
    <n v="0"/>
    <n v="0"/>
    <m/>
    <m/>
    <m/>
    <x v="3"/>
    <m/>
    <m/>
    <m/>
    <m/>
    <m/>
    <s v="Gael and UCRP interest not included in cost and in subsidy line"/>
    <m/>
    <x v="15"/>
    <x v="14"/>
    <n v="1"/>
    <x v="4"/>
    <m/>
    <n v="70"/>
    <n v="70"/>
    <x v="25"/>
    <n v="0"/>
    <s v="Low"/>
    <n v="0"/>
    <s v="No"/>
    <x v="1"/>
    <x v="1"/>
    <s v="Flat"/>
    <x v="1"/>
    <s v="Deficit"/>
    <s v="The Evolutionary Genetics Laboratory has grown to over 200 members with about 25% of that number turning over in every academic year. Because of all the university safety regulations and the logistical requirements of working in a large laboratory, the minimum time commitment to training is roughly two hours per new researcher. So about 100 hours per year or roughly 5% of my time is spent on these training sessions and paperwork for onboarding new researchers. The EGL Training recharge service will allow us to capture most of the cost of this work through a fee of $60 per hour, with an estimated charge for new researchers of 2 hours or $120 for initial training and onboarding activities. This fee be minor for most EGL researchers but will accurately reflect the amount of lab manager workload and distribution of her time spent on training tasks.      "/>
    <n v="-4"/>
    <x v="1"/>
    <s v="John Stenske"/>
    <s v="3/31/22 - 2 pm"/>
    <x v="38"/>
    <x v="22"/>
    <m/>
    <m/>
    <x v="0"/>
  </r>
  <r>
    <n v="65"/>
    <x v="7"/>
    <x v="1"/>
    <s v="# 017"/>
    <x v="45"/>
    <s v="Elena Jiang"/>
    <s v="Jacob Beyder"/>
    <m/>
    <m/>
    <m/>
    <x v="10"/>
    <x v="1"/>
    <m/>
    <m/>
    <m/>
    <m/>
    <m/>
    <m/>
    <m/>
    <m/>
    <m/>
    <m/>
    <m/>
    <m/>
    <n v="0"/>
    <n v="0"/>
    <n v="0"/>
    <n v="0"/>
    <n v="0"/>
    <m/>
    <m/>
    <m/>
    <x v="3"/>
    <m/>
    <m/>
    <m/>
    <m/>
    <m/>
    <m/>
    <m/>
    <x v="16"/>
    <x v="18"/>
    <n v="2"/>
    <x v="2"/>
    <m/>
    <n v="838"/>
    <n v="872"/>
    <x v="22"/>
    <n v="-34"/>
    <s v="Low"/>
    <n v="-0.34"/>
    <m/>
    <x v="2"/>
    <x v="2"/>
    <s v="Flat"/>
    <x v="26"/>
    <s v="Surplus"/>
    <s v="Mail services rates are increasing driven by increases in compensations and lower volume. The unit is trying to hire one staff."/>
    <n v="-124"/>
    <x v="1"/>
    <s v="Seamus Wilmot / Jacob Beyder"/>
    <s v="Waiting for submission"/>
    <x v="39"/>
    <x v="0"/>
    <m/>
    <m/>
    <x v="0"/>
  </r>
  <r>
    <n v="65"/>
    <x v="7"/>
    <x v="0"/>
    <s v="# 017"/>
    <x v="45"/>
    <s v="Elena Jiang"/>
    <s v="Jacob Beyder"/>
    <d v="2022-07-01T00:00:00"/>
    <d v="2023-06-30T00:00:00"/>
    <d v="2022-07-01T00:00:00"/>
    <x v="411"/>
    <x v="9"/>
    <s v="23%"/>
    <n v="23"/>
    <n v="23"/>
    <n v="23"/>
    <n v="24"/>
    <n v="24"/>
    <n v="24.5"/>
    <n v="25"/>
    <n v="24"/>
    <n v="25"/>
    <n v="25"/>
    <n v="25.5"/>
    <n v="25"/>
    <n v="25"/>
    <n v="25"/>
    <n v="25.5"/>
    <n v="25"/>
    <n v="4.1666666666666741E-2"/>
    <n v="1"/>
    <s v="-"/>
    <x v="0"/>
    <s v="VCBAS"/>
    <s v="FTRAN"/>
    <s v="Administration"/>
    <s v="Elena Jiang"/>
    <m/>
    <m/>
    <m/>
    <x v="0"/>
    <x v="0"/>
    <m/>
    <x v="0"/>
    <m/>
    <m/>
    <m/>
    <x v="0"/>
    <m/>
    <m/>
    <m/>
    <m/>
    <x v="0"/>
    <x v="0"/>
    <m/>
    <x v="0"/>
    <m/>
    <m/>
    <m/>
    <x v="0"/>
    <m/>
    <m/>
    <x v="0"/>
    <x v="0"/>
    <m/>
    <m/>
    <x v="0"/>
  </r>
  <r>
    <n v="65"/>
    <x v="7"/>
    <x v="0"/>
    <s v="# 017"/>
    <x v="45"/>
    <s v="Elena Jiang"/>
    <s v="Jacob Beyder"/>
    <d v="2022-07-01T00:00:00"/>
    <d v="2023-06-30T00:00:00"/>
    <d v="2022-07-01T00:00:00"/>
    <x v="412"/>
    <x v="46"/>
    <n v="8.17"/>
    <n v="8.17"/>
    <n v="8.17"/>
    <n v="9.5000000000000001E-2"/>
    <n v="11.56"/>
    <n v="11.56"/>
    <n v="12.71"/>
    <n v="13.98"/>
    <n v="11.56"/>
    <n v="12.01"/>
    <n v="13.21"/>
    <n v="14.53"/>
    <n v="12.01"/>
    <n v="12.01"/>
    <n v="13.21"/>
    <n v="14.53"/>
    <n v="12.01"/>
    <n v="3.8927335640138283E-2"/>
    <n v="0.44999999999999929"/>
    <s v="-"/>
    <x v="0"/>
    <s v="VCBAS"/>
    <s v="FTRAN"/>
    <s v="Administration"/>
    <s v="Elena Jiang"/>
    <m/>
    <m/>
    <m/>
    <x v="0"/>
    <x v="0"/>
    <m/>
    <x v="0"/>
    <m/>
    <m/>
    <m/>
    <x v="0"/>
    <m/>
    <m/>
    <m/>
    <m/>
    <x v="0"/>
    <x v="0"/>
    <m/>
    <x v="0"/>
    <m/>
    <m/>
    <m/>
    <x v="0"/>
    <m/>
    <m/>
    <x v="0"/>
    <x v="0"/>
    <m/>
    <m/>
    <x v="0"/>
  </r>
  <r>
    <n v="65"/>
    <x v="7"/>
    <x v="0"/>
    <s v="# 017"/>
    <x v="45"/>
    <s v="Elena Jiang"/>
    <s v="Jacob Beyder"/>
    <d v="2022-07-01T00:00:00"/>
    <d v="2023-06-30T00:00:00"/>
    <d v="2022-07-01T00:00:00"/>
    <x v="413"/>
    <x v="47"/>
    <n v="5.95"/>
    <n v="5.95"/>
    <n v="6.4"/>
    <n v="6.3515202229999996"/>
    <n v="7.2"/>
    <n v="7.2"/>
    <n v="7.92"/>
    <n v="8.7100000000000009"/>
    <n v="7.2"/>
    <n v="7.42"/>
    <n v="8.16"/>
    <n v="8.98"/>
    <n v="7.42"/>
    <n v="7.42"/>
    <n v="8.16"/>
    <n v="8.98"/>
    <n v="7.42"/>
    <n v="3.0555555555555447E-2"/>
    <n v="0.21999999999999975"/>
    <s v="-"/>
    <x v="0"/>
    <s v="VCBAS"/>
    <s v="FTRAN"/>
    <s v="Administration"/>
    <s v="Elena Jiang"/>
    <m/>
    <m/>
    <m/>
    <x v="0"/>
    <x v="0"/>
    <m/>
    <x v="0"/>
    <m/>
    <m/>
    <m/>
    <x v="0"/>
    <m/>
    <m/>
    <m/>
    <m/>
    <x v="0"/>
    <x v="0"/>
    <m/>
    <x v="0"/>
    <m/>
    <m/>
    <m/>
    <x v="0"/>
    <m/>
    <m/>
    <x v="0"/>
    <x v="0"/>
    <m/>
    <m/>
    <x v="0"/>
  </r>
  <r>
    <n v="65"/>
    <x v="7"/>
    <x v="0"/>
    <s v="# 017"/>
    <x v="45"/>
    <s v="Elena Jiang"/>
    <s v="Jacob Beyder"/>
    <d v="2022-07-01T00:00:00"/>
    <d v="2023-06-30T00:00:00"/>
    <d v="2022-07-01T00:00:00"/>
    <x v="414"/>
    <x v="48"/>
    <m/>
    <n v="4.25"/>
    <n v="4.25"/>
    <n v="4.25"/>
    <n v="5.17"/>
    <n v="5.17"/>
    <n v="5.69"/>
    <n v="6.26"/>
    <n v="5.17"/>
    <n v="5.37"/>
    <n v="5.91"/>
    <n v="6.5"/>
    <n v="5.37"/>
    <n v="5.37"/>
    <n v="5.91"/>
    <n v="6.5"/>
    <n v="5.37"/>
    <n v="3.8684719535783341E-2"/>
    <n v="0.20000000000000018"/>
    <s v="-"/>
    <x v="0"/>
    <s v="VCBAS"/>
    <s v="FTRAN"/>
    <s v="Administration"/>
    <s v="Elena Jiang"/>
    <m/>
    <m/>
    <m/>
    <x v="0"/>
    <x v="0"/>
    <m/>
    <x v="0"/>
    <m/>
    <m/>
    <m/>
    <x v="0"/>
    <m/>
    <m/>
    <m/>
    <m/>
    <x v="0"/>
    <x v="0"/>
    <m/>
    <x v="0"/>
    <m/>
    <m/>
    <m/>
    <x v="0"/>
    <m/>
    <m/>
    <x v="0"/>
    <x v="0"/>
    <m/>
    <m/>
    <x v="0"/>
  </r>
  <r>
    <n v="65"/>
    <x v="7"/>
    <x v="0"/>
    <s v="# 017"/>
    <x v="45"/>
    <s v="Elena Jiang"/>
    <s v="Jacob Beyder"/>
    <d v="2022-07-01T00:00:00"/>
    <d v="2023-06-30T00:00:00"/>
    <d v="2022-07-01T00:00:00"/>
    <x v="415"/>
    <x v="49"/>
    <n v="72.58"/>
    <n v="72.58"/>
    <n v="74.53"/>
    <n v="72.789982269999996"/>
    <n v="89.23"/>
    <n v="89.23"/>
    <n v="98.16"/>
    <n v="107.97"/>
    <n v="89.23"/>
    <n v="95.03"/>
    <n v="104.53"/>
    <n v="114.99"/>
    <n v="95.03"/>
    <n v="95.03"/>
    <n v="104.53"/>
    <n v="114.99"/>
    <n v="95.03"/>
    <n v="6.5000560349658176E-2"/>
    <n v="5.7999999999999972"/>
    <s v="-"/>
    <x v="1"/>
    <s v="VCBAS"/>
    <s v="FTRAN"/>
    <s v="Administration"/>
    <s v="Elena Jiang"/>
    <m/>
    <m/>
    <m/>
    <x v="0"/>
    <x v="0"/>
    <m/>
    <x v="0"/>
    <m/>
    <m/>
    <m/>
    <x v="0"/>
    <m/>
    <m/>
    <m/>
    <m/>
    <x v="0"/>
    <x v="0"/>
    <m/>
    <x v="0"/>
    <m/>
    <m/>
    <m/>
    <x v="0"/>
    <m/>
    <m/>
    <x v="0"/>
    <x v="0"/>
    <m/>
    <m/>
    <x v="0"/>
  </r>
  <r>
    <n v="65"/>
    <x v="7"/>
    <x v="0"/>
    <s v="# 017"/>
    <x v="45"/>
    <s v="Elena Jiang"/>
    <s v="Jacob Beyder"/>
    <d v="2022-07-01T00:00:00"/>
    <d v="2023-06-30T00:00:00"/>
    <d v="2022-07-01T00:00:00"/>
    <x v="416"/>
    <x v="0"/>
    <n v="73.709999999999994"/>
    <n v="73.709999999999994"/>
    <n v="82.61"/>
    <n v="78.466666869999997"/>
    <n v="96.72"/>
    <n v="96.72"/>
    <n v="106.39"/>
    <n v="117.03"/>
    <n v="96.72"/>
    <n v="98.43"/>
    <n v="108.28"/>
    <n v="119.1"/>
    <n v="98.43"/>
    <n v="98.43"/>
    <n v="108.28"/>
    <n v="119.1"/>
    <n v="98.43"/>
    <n v="1.7679900744417054E-2"/>
    <n v="1.710000000000008"/>
    <s v="-"/>
    <x v="0"/>
    <s v="VCBAS"/>
    <s v="FTRAN"/>
    <s v="Administration"/>
    <s v="Elena Jiang"/>
    <m/>
    <m/>
    <m/>
    <x v="0"/>
    <x v="0"/>
    <m/>
    <x v="0"/>
    <m/>
    <m/>
    <m/>
    <x v="0"/>
    <m/>
    <m/>
    <m/>
    <m/>
    <x v="0"/>
    <x v="0"/>
    <m/>
    <x v="0"/>
    <m/>
    <m/>
    <m/>
    <x v="0"/>
    <m/>
    <m/>
    <x v="0"/>
    <x v="0"/>
    <m/>
    <m/>
    <x v="0"/>
  </r>
  <r>
    <n v="64"/>
    <x v="7"/>
    <x v="0"/>
    <s v="# 023"/>
    <x v="46"/>
    <s v="Elena Jiang"/>
    <s v="Greg Falkner"/>
    <d v="2022-07-01T00:00:00"/>
    <d v="2023-06-30T00:00:00"/>
    <d v="2022-07-01T00:00:00"/>
    <x v="417"/>
    <x v="9"/>
    <s v="Cost + 26%"/>
    <n v="27"/>
    <n v="27"/>
    <s v="Cost + 27%"/>
    <n v="28"/>
    <n v="28"/>
    <n v="29"/>
    <n v="30"/>
    <n v="28"/>
    <n v="28"/>
    <n v="29"/>
    <n v="30"/>
    <n v="28"/>
    <n v="28"/>
    <n v="29"/>
    <n v="30"/>
    <n v="28"/>
    <n v="0"/>
    <n v="0"/>
    <s v="-"/>
    <x v="2"/>
    <s v="VCBAS"/>
    <s v="FJPPS"/>
    <s v="Administration"/>
    <s v="Elena Jiang"/>
    <m/>
    <m/>
    <m/>
    <x v="0"/>
    <x v="0"/>
    <m/>
    <x v="0"/>
    <m/>
    <m/>
    <m/>
    <x v="0"/>
    <m/>
    <m/>
    <m/>
    <m/>
    <x v="0"/>
    <x v="0"/>
    <m/>
    <x v="0"/>
    <m/>
    <m/>
    <m/>
    <x v="0"/>
    <m/>
    <m/>
    <x v="0"/>
    <x v="0"/>
    <m/>
    <m/>
    <x v="0"/>
  </r>
  <r>
    <n v="64"/>
    <x v="7"/>
    <x v="0"/>
    <s v="# 023"/>
    <x v="46"/>
    <s v="Elena Jiang"/>
    <s v="Greg Falkner"/>
    <d v="2022-07-01T00:00:00"/>
    <d v="2023-06-30T00:00:00"/>
    <d v="2022-07-01T00:00:00"/>
    <x v="418"/>
    <x v="10"/>
    <n v="476"/>
    <n v="495"/>
    <n v="505"/>
    <n v="495"/>
    <n v="540"/>
    <n v="560"/>
    <n v="576"/>
    <n v="593"/>
    <n v="560"/>
    <n v="581"/>
    <n v="598"/>
    <n v="615"/>
    <n v="581"/>
    <n v="603"/>
    <n v="621"/>
    <n v="639"/>
    <n v="603"/>
    <n v="3.7500000000000089E-2"/>
    <n v="21"/>
    <s v="-"/>
    <x v="0"/>
    <s v="VCBAS"/>
    <s v="FJPPS"/>
    <s v="Administration"/>
    <s v="Elena Jiang"/>
    <m/>
    <m/>
    <m/>
    <x v="0"/>
    <x v="0"/>
    <m/>
    <x v="0"/>
    <m/>
    <m/>
    <m/>
    <x v="0"/>
    <m/>
    <m/>
    <m/>
    <m/>
    <x v="0"/>
    <x v="0"/>
    <m/>
    <x v="0"/>
    <m/>
    <m/>
    <m/>
    <x v="0"/>
    <m/>
    <m/>
    <x v="0"/>
    <x v="0"/>
    <m/>
    <m/>
    <x v="0"/>
  </r>
  <r>
    <n v="64"/>
    <x v="7"/>
    <x v="0"/>
    <s v="# 023"/>
    <x v="46"/>
    <s v="Elena Jiang"/>
    <s v="Greg Falkner"/>
    <d v="2022-07-01T00:00:00"/>
    <d v="2023-06-30T00:00:00"/>
    <d v="2022-07-01T00:00:00"/>
    <x v="419"/>
    <x v="10"/>
    <n v="11.5"/>
    <n v="12"/>
    <n v="12"/>
    <n v="12"/>
    <n v="13"/>
    <n v="14"/>
    <n v="14"/>
    <n v="14.42"/>
    <n v="14"/>
    <n v="14"/>
    <n v="14"/>
    <n v="14"/>
    <n v="14"/>
    <n v="14"/>
    <n v="14"/>
    <n v="14"/>
    <n v="14"/>
    <n v="0"/>
    <n v="0"/>
    <s v="-"/>
    <x v="2"/>
    <s v="VCBAS"/>
    <s v="FJPPS"/>
    <s v="Administration"/>
    <s v="Elena Jiang"/>
    <m/>
    <m/>
    <m/>
    <x v="0"/>
    <x v="0"/>
    <m/>
    <x v="0"/>
    <m/>
    <m/>
    <m/>
    <x v="0"/>
    <m/>
    <m/>
    <m/>
    <m/>
    <x v="0"/>
    <x v="0"/>
    <m/>
    <x v="0"/>
    <m/>
    <m/>
    <m/>
    <x v="0"/>
    <m/>
    <m/>
    <x v="0"/>
    <x v="0"/>
    <m/>
    <m/>
    <x v="0"/>
  </r>
  <r>
    <n v="64"/>
    <x v="7"/>
    <x v="0"/>
    <s v="# 027"/>
    <x v="46"/>
    <s v="Elena Jiang"/>
    <s v="Greg Falkner"/>
    <d v="2022-07-01T00:00:00"/>
    <d v="2023-06-30T00:00:00"/>
    <d v="2022-07-01T00:00:00"/>
    <x v="420"/>
    <x v="50"/>
    <n v="9"/>
    <n v="9"/>
    <m/>
    <m/>
    <m/>
    <n v="8"/>
    <n v="8"/>
    <n v="8"/>
    <n v="23"/>
    <n v="30"/>
    <n v="30"/>
    <n v="32"/>
    <n v="30"/>
    <n v="30"/>
    <n v="32"/>
    <n v="34"/>
    <n v="30"/>
    <n v="0.30434782608695654"/>
    <n v="7"/>
    <s v="-"/>
    <x v="6"/>
    <s v="VCBAS"/>
    <s v="FJPPS"/>
    <s v="Administration"/>
    <s v="Elena Jiang"/>
    <m/>
    <m/>
    <m/>
    <x v="0"/>
    <x v="0"/>
    <m/>
    <x v="0"/>
    <m/>
    <m/>
    <m/>
    <x v="0"/>
    <m/>
    <m/>
    <m/>
    <m/>
    <x v="0"/>
    <x v="0"/>
    <m/>
    <x v="0"/>
    <m/>
    <m/>
    <m/>
    <x v="0"/>
    <m/>
    <m/>
    <x v="0"/>
    <x v="0"/>
    <m/>
    <m/>
    <x v="0"/>
  </r>
  <r>
    <n v="64"/>
    <x v="7"/>
    <x v="0"/>
    <s v="# 023"/>
    <x v="46"/>
    <s v="Elena Jiang"/>
    <s v="Greg Falkner"/>
    <d v="2022-07-01T00:00:00"/>
    <d v="2023-06-30T00:00:00"/>
    <d v="2022-07-01T00:00:00"/>
    <x v="421"/>
    <x v="9"/>
    <s v="Cost +26%"/>
    <n v="27"/>
    <n v="27"/>
    <s v="Cost +27%"/>
    <n v="28"/>
    <n v="28"/>
    <n v="29"/>
    <n v="30"/>
    <n v="28"/>
    <n v="28"/>
    <n v="29"/>
    <n v="30"/>
    <n v="28"/>
    <n v="28"/>
    <n v="29"/>
    <n v="30"/>
    <n v="28"/>
    <n v="0"/>
    <n v="0"/>
    <s v="-"/>
    <x v="2"/>
    <s v="VCBAS"/>
    <s v="FJPPS"/>
    <s v="Administration"/>
    <s v="Elena Jiang"/>
    <m/>
    <m/>
    <m/>
    <x v="0"/>
    <x v="0"/>
    <m/>
    <x v="0"/>
    <m/>
    <m/>
    <m/>
    <x v="0"/>
    <m/>
    <m/>
    <m/>
    <m/>
    <x v="0"/>
    <x v="0"/>
    <m/>
    <x v="0"/>
    <m/>
    <m/>
    <m/>
    <x v="0"/>
    <m/>
    <m/>
    <x v="0"/>
    <x v="0"/>
    <m/>
    <m/>
    <x v="0"/>
  </r>
  <r>
    <n v="64"/>
    <x v="7"/>
    <x v="0"/>
    <s v="# 023"/>
    <x v="46"/>
    <s v="Elena Jiang"/>
    <s v="Greg Falkner"/>
    <d v="2022-07-01T00:00:00"/>
    <d v="2023-06-30T00:00:00"/>
    <d v="2022-07-01T00:00:00"/>
    <x v="422"/>
    <x v="10"/>
    <n v="107"/>
    <n v="112"/>
    <n v="115"/>
    <n v="112"/>
    <n v="123"/>
    <n v="170"/>
    <n v="175"/>
    <n v="180"/>
    <n v="170"/>
    <n v="204"/>
    <n v="210"/>
    <n v="216"/>
    <n v="204"/>
    <n v="220"/>
    <n v="226"/>
    <n v="232"/>
    <n v="220"/>
    <n v="0.19999999999999996"/>
    <n v="34"/>
    <s v="-"/>
    <x v="6"/>
    <s v="VCBAS"/>
    <s v="FJPPS"/>
    <s v="Administration"/>
    <s v="Elena Jiang"/>
    <m/>
    <m/>
    <m/>
    <x v="0"/>
    <x v="0"/>
    <m/>
    <x v="0"/>
    <m/>
    <m/>
    <m/>
    <x v="0"/>
    <m/>
    <m/>
    <m/>
    <m/>
    <x v="0"/>
    <x v="0"/>
    <m/>
    <x v="0"/>
    <m/>
    <m/>
    <m/>
    <x v="0"/>
    <m/>
    <m/>
    <x v="0"/>
    <x v="0"/>
    <m/>
    <m/>
    <x v="0"/>
  </r>
  <r>
    <n v="64"/>
    <x v="7"/>
    <x v="0"/>
    <s v="# 023"/>
    <x v="46"/>
    <s v="Elena Jiang"/>
    <s v="Greg Falkner"/>
    <d v="2022-07-01T00:00:00"/>
    <d v="2023-06-30T00:00:00"/>
    <d v="2022-07-01T00:00:00"/>
    <x v="423"/>
    <x v="10"/>
    <n v="107"/>
    <n v="112"/>
    <n v="115"/>
    <n v="112"/>
    <n v="123"/>
    <n v="170"/>
    <n v="175"/>
    <n v="180"/>
    <n v="170"/>
    <n v="204"/>
    <n v="210"/>
    <n v="216"/>
    <n v="204"/>
    <n v="220"/>
    <n v="226"/>
    <n v="232"/>
    <n v="220"/>
    <n v="0.19999999999999996"/>
    <n v="34"/>
    <s v="-"/>
    <x v="6"/>
    <s v="VCBAS"/>
    <s v="FJPPS"/>
    <s v="Administration"/>
    <s v="Elena Jiang"/>
    <m/>
    <m/>
    <m/>
    <x v="0"/>
    <x v="0"/>
    <m/>
    <x v="0"/>
    <m/>
    <m/>
    <m/>
    <x v="0"/>
    <m/>
    <m/>
    <m/>
    <m/>
    <x v="0"/>
    <x v="0"/>
    <m/>
    <x v="0"/>
    <m/>
    <m/>
    <m/>
    <x v="0"/>
    <m/>
    <m/>
    <x v="0"/>
    <x v="0"/>
    <m/>
    <m/>
    <x v="0"/>
  </r>
  <r>
    <n v="64"/>
    <x v="7"/>
    <x v="0"/>
    <s v="# 023"/>
    <x v="46"/>
    <s v="Elena Jiang"/>
    <s v="Greg Falkner"/>
    <d v="2022-07-01T00:00:00"/>
    <d v="2023-06-30T00:00:00"/>
    <d v="2022-07-01T00:00:00"/>
    <x v="424"/>
    <x v="10"/>
    <n v="215"/>
    <n v="225"/>
    <n v="230"/>
    <n v="225"/>
    <n v="245"/>
    <n v="340"/>
    <n v="350"/>
    <n v="360"/>
    <n v="340"/>
    <n v="408"/>
    <n v="420"/>
    <n v="432"/>
    <n v="408"/>
    <n v="441"/>
    <n v="454"/>
    <n v="467"/>
    <n v="441"/>
    <n v="0.19999999999999996"/>
    <n v="68"/>
    <s v="-"/>
    <x v="6"/>
    <s v="VCBAS"/>
    <s v="FJPPS"/>
    <s v="Administration"/>
    <s v="Elena Jiang"/>
    <m/>
    <m/>
    <m/>
    <x v="0"/>
    <x v="0"/>
    <m/>
    <x v="0"/>
    <m/>
    <m/>
    <m/>
    <x v="0"/>
    <m/>
    <m/>
    <m/>
    <m/>
    <x v="0"/>
    <x v="0"/>
    <m/>
    <x v="0"/>
    <m/>
    <m/>
    <m/>
    <x v="0"/>
    <m/>
    <m/>
    <x v="0"/>
    <x v="0"/>
    <m/>
    <m/>
    <x v="0"/>
  </r>
  <r>
    <n v="64"/>
    <x v="7"/>
    <x v="0"/>
    <s v="# 023"/>
    <x v="46"/>
    <s v="Elena Jiang"/>
    <s v="Greg Falkner"/>
    <d v="2022-07-01T00:00:00"/>
    <d v="2023-06-30T00:00:00"/>
    <d v="2022-07-01T00:00:00"/>
    <x v="425"/>
    <x v="10"/>
    <n v="162"/>
    <n v="169"/>
    <n v="173"/>
    <n v="169"/>
    <n v="183"/>
    <n v="254"/>
    <n v="261"/>
    <n v="268"/>
    <n v="254"/>
    <n v="305"/>
    <n v="314"/>
    <n v="323"/>
    <n v="305"/>
    <n v="329"/>
    <n v="338"/>
    <n v="348"/>
    <n v="329"/>
    <n v="0.20078740157480324"/>
    <n v="51"/>
    <s v="-"/>
    <x v="6"/>
    <s v="VCBAS"/>
    <s v="FJPPS"/>
    <s v="Administration"/>
    <s v="Elena Jiang"/>
    <m/>
    <m/>
    <m/>
    <x v="0"/>
    <x v="0"/>
    <m/>
    <x v="0"/>
    <m/>
    <m/>
    <m/>
    <x v="0"/>
    <m/>
    <m/>
    <m/>
    <m/>
    <x v="0"/>
    <x v="0"/>
    <m/>
    <x v="0"/>
    <m/>
    <m/>
    <m/>
    <x v="0"/>
    <m/>
    <m/>
    <x v="0"/>
    <x v="0"/>
    <m/>
    <m/>
    <x v="0"/>
  </r>
  <r>
    <n v="64"/>
    <x v="7"/>
    <x v="0"/>
    <s v="# 023"/>
    <x v="46"/>
    <s v="Elena Jiang"/>
    <s v="Greg Falkner"/>
    <d v="2022-07-01T00:00:00"/>
    <d v="2023-06-30T00:00:00"/>
    <d v="2022-07-01T00:00:00"/>
    <x v="426"/>
    <x v="10"/>
    <n v="162"/>
    <n v="169"/>
    <n v="173"/>
    <n v="169"/>
    <n v="183"/>
    <n v="254"/>
    <n v="261"/>
    <n v="268"/>
    <n v="254"/>
    <n v="305"/>
    <n v="314"/>
    <n v="323"/>
    <n v="305"/>
    <n v="329"/>
    <n v="338"/>
    <n v="348"/>
    <n v="329"/>
    <n v="0.20078740157480324"/>
    <n v="51"/>
    <s v="-"/>
    <x v="6"/>
    <s v="VCBAS"/>
    <s v="FJPPS"/>
    <s v="Administration"/>
    <s v="Elena Jiang"/>
    <m/>
    <m/>
    <m/>
    <x v="0"/>
    <x v="0"/>
    <m/>
    <x v="0"/>
    <m/>
    <m/>
    <m/>
    <x v="0"/>
    <m/>
    <m/>
    <m/>
    <m/>
    <x v="0"/>
    <x v="0"/>
    <m/>
    <x v="0"/>
    <m/>
    <m/>
    <m/>
    <x v="0"/>
    <m/>
    <m/>
    <x v="0"/>
    <x v="0"/>
    <m/>
    <m/>
    <x v="0"/>
  </r>
  <r>
    <n v="64"/>
    <x v="7"/>
    <x v="0"/>
    <s v="# 023"/>
    <x v="46"/>
    <s v="Elena Jiang"/>
    <s v="Greg Falkner"/>
    <d v="2022-07-01T00:00:00"/>
    <d v="2023-06-30T00:00:00"/>
    <d v="2022-07-01T00:00:00"/>
    <x v="427"/>
    <x v="10"/>
    <n v="322"/>
    <n v="336"/>
    <n v="343"/>
    <n v="336"/>
    <n v="365"/>
    <n v="505"/>
    <n v="520"/>
    <n v="535"/>
    <n v="505"/>
    <n v="606"/>
    <n v="624"/>
    <n v="642"/>
    <n v="606"/>
    <n v="654"/>
    <n v="673"/>
    <n v="693"/>
    <n v="654"/>
    <n v="0.19999999999999996"/>
    <n v="101"/>
    <s v="-"/>
    <x v="6"/>
    <s v="VCBAS"/>
    <s v="FJPPS"/>
    <s v="Administration"/>
    <s v="Elena Jiang"/>
    <m/>
    <m/>
    <m/>
    <x v="0"/>
    <x v="0"/>
    <m/>
    <x v="0"/>
    <m/>
    <m/>
    <m/>
    <x v="0"/>
    <m/>
    <m/>
    <m/>
    <m/>
    <x v="0"/>
    <x v="0"/>
    <m/>
    <x v="0"/>
    <m/>
    <m/>
    <m/>
    <x v="0"/>
    <m/>
    <m/>
    <x v="0"/>
    <x v="0"/>
    <m/>
    <m/>
    <x v="0"/>
  </r>
  <r>
    <n v="64"/>
    <x v="7"/>
    <x v="0"/>
    <s v="# 023"/>
    <x v="46"/>
    <s v="Elena Jiang"/>
    <s v="Greg Falkner"/>
    <d v="2022-07-01T00:00:00"/>
    <d v="2023-06-30T00:00:00"/>
    <d v="2022-07-01T00:00:00"/>
    <x v="428"/>
    <x v="10"/>
    <n v="215"/>
    <n v="225"/>
    <n v="230"/>
    <n v="225"/>
    <n v="245"/>
    <n v="340"/>
    <n v="350"/>
    <n v="350"/>
    <n v="340"/>
    <n v="408"/>
    <n v="420"/>
    <n v="432"/>
    <n v="408"/>
    <n v="441"/>
    <n v="454"/>
    <n v="467"/>
    <n v="441"/>
    <n v="0.19999999999999996"/>
    <n v="68"/>
    <s v="-"/>
    <x v="6"/>
    <s v="VCBAS"/>
    <s v="FJPPS"/>
    <s v="Administration"/>
    <s v="Elena Jiang"/>
    <m/>
    <m/>
    <m/>
    <x v="0"/>
    <x v="0"/>
    <m/>
    <x v="0"/>
    <m/>
    <m/>
    <m/>
    <x v="0"/>
    <m/>
    <m/>
    <m/>
    <m/>
    <x v="0"/>
    <x v="0"/>
    <m/>
    <x v="0"/>
    <m/>
    <m/>
    <m/>
    <x v="0"/>
    <m/>
    <m/>
    <x v="0"/>
    <x v="0"/>
    <m/>
    <m/>
    <x v="0"/>
  </r>
  <r>
    <n v="64"/>
    <x v="7"/>
    <x v="0"/>
    <s v="# 023"/>
    <x v="46"/>
    <s v="Elena Jiang"/>
    <s v="Greg Falkner"/>
    <d v="2022-07-01T00:00:00"/>
    <d v="2023-06-30T00:00:00"/>
    <d v="2022-07-01T00:00:00"/>
    <x v="429"/>
    <x v="10"/>
    <n v="215"/>
    <n v="225"/>
    <n v="230"/>
    <n v="225"/>
    <n v="245"/>
    <n v="340"/>
    <n v="350"/>
    <n v="350"/>
    <n v="340"/>
    <n v="408"/>
    <n v="420"/>
    <n v="432"/>
    <n v="408"/>
    <n v="441"/>
    <n v="454"/>
    <n v="467"/>
    <n v="441"/>
    <n v="0.19999999999999996"/>
    <n v="68"/>
    <s v="-"/>
    <x v="6"/>
    <s v="VCBAS"/>
    <s v="FJPPS"/>
    <s v="Administration"/>
    <s v="Elena Jiang"/>
    <m/>
    <m/>
    <m/>
    <x v="0"/>
    <x v="0"/>
    <m/>
    <x v="0"/>
    <m/>
    <m/>
    <m/>
    <x v="0"/>
    <m/>
    <m/>
    <m/>
    <m/>
    <x v="0"/>
    <x v="0"/>
    <m/>
    <x v="0"/>
    <m/>
    <m/>
    <m/>
    <x v="0"/>
    <m/>
    <m/>
    <x v="0"/>
    <x v="0"/>
    <m/>
    <m/>
    <x v="0"/>
  </r>
  <r>
    <n v="64"/>
    <x v="7"/>
    <x v="0"/>
    <s v="# 023"/>
    <x v="46"/>
    <s v="Elena Jiang"/>
    <s v="Greg Falkner"/>
    <d v="2022-07-01T00:00:00"/>
    <d v="2023-06-30T00:00:00"/>
    <d v="2022-07-01T00:00:00"/>
    <x v="430"/>
    <x v="10"/>
    <n v="429"/>
    <n v="448"/>
    <n v="457"/>
    <n v="448"/>
    <n v="485"/>
    <n v="672"/>
    <n v="692"/>
    <n v="712"/>
    <n v="672"/>
    <n v="807"/>
    <n v="831"/>
    <n v="855"/>
    <n v="807"/>
    <n v="871"/>
    <n v="897"/>
    <n v="923"/>
    <n v="871"/>
    <n v="0.20089285714285721"/>
    <n v="135"/>
    <s v="-"/>
    <x v="6"/>
    <s v="VCBAS"/>
    <s v="FJPPS"/>
    <s v="Administration"/>
    <s v="Elena Jiang"/>
    <m/>
    <m/>
    <m/>
    <x v="0"/>
    <x v="0"/>
    <m/>
    <x v="0"/>
    <m/>
    <m/>
    <m/>
    <x v="0"/>
    <m/>
    <m/>
    <m/>
    <m/>
    <x v="0"/>
    <x v="0"/>
    <m/>
    <x v="0"/>
    <m/>
    <m/>
    <m/>
    <x v="0"/>
    <m/>
    <m/>
    <x v="0"/>
    <x v="0"/>
    <m/>
    <m/>
    <x v="0"/>
  </r>
  <r>
    <n v="64"/>
    <x v="7"/>
    <x v="0"/>
    <s v="# 027"/>
    <x v="46"/>
    <s v="Elena Jiang"/>
    <s v="Greg Falkner"/>
    <d v="2022-07-01T00:00:00"/>
    <d v="2023-06-30T00:00:00"/>
    <d v="2022-07-01T00:00:00"/>
    <x v="431"/>
    <x v="0"/>
    <n v="145"/>
    <n v="152"/>
    <n v="160"/>
    <n v="151"/>
    <n v="226"/>
    <n v="250"/>
    <n v="260"/>
    <n v="270"/>
    <n v="250"/>
    <n v="250"/>
    <n v="258"/>
    <n v="266"/>
    <n v="250"/>
    <n v="263"/>
    <n v="271"/>
    <n v="279"/>
    <n v="263"/>
    <n v="0"/>
    <n v="0"/>
    <s v="-"/>
    <x v="2"/>
    <s v="VCBAS"/>
    <s v="FJPPS"/>
    <s v="Administration"/>
    <s v="Elena Jiang"/>
    <m/>
    <m/>
    <m/>
    <x v="0"/>
    <x v="0"/>
    <m/>
    <x v="0"/>
    <m/>
    <m/>
    <m/>
    <x v="0"/>
    <m/>
    <m/>
    <m/>
    <m/>
    <x v="0"/>
    <x v="0"/>
    <m/>
    <x v="0"/>
    <m/>
    <m/>
    <m/>
    <x v="0"/>
    <m/>
    <m/>
    <x v="0"/>
    <x v="0"/>
    <m/>
    <m/>
    <x v="0"/>
  </r>
  <r>
    <n v="64"/>
    <x v="7"/>
    <x v="0"/>
    <s v="# 027"/>
    <x v="46"/>
    <s v="Elena Jiang"/>
    <s v="Greg Falkner"/>
    <d v="2022-07-01T00:00:00"/>
    <d v="2023-06-30T00:00:00"/>
    <d v="2022-07-01T00:00:00"/>
    <x v="432"/>
    <x v="0"/>
    <n v="118"/>
    <n v="124"/>
    <n v="129"/>
    <n v="124"/>
    <n v="141"/>
    <n v="147"/>
    <n v="151.41"/>
    <n v="155.94999999999999"/>
    <n v="147"/>
    <n v="147"/>
    <n v="151"/>
    <n v="156"/>
    <n v="147"/>
    <n v="160"/>
    <n v="165"/>
    <n v="170"/>
    <n v="160"/>
    <n v="0"/>
    <n v="0"/>
    <s v="-"/>
    <x v="2"/>
    <s v="VCBAS"/>
    <s v="FJPPS"/>
    <s v="Administration"/>
    <s v="Elena Jiang"/>
    <m/>
    <m/>
    <m/>
    <x v="0"/>
    <x v="0"/>
    <m/>
    <x v="0"/>
    <m/>
    <m/>
    <m/>
    <x v="0"/>
    <m/>
    <m/>
    <m/>
    <m/>
    <x v="0"/>
    <x v="0"/>
    <m/>
    <x v="0"/>
    <m/>
    <m/>
    <m/>
    <x v="0"/>
    <m/>
    <m/>
    <x v="0"/>
    <x v="0"/>
    <m/>
    <m/>
    <x v="0"/>
  </r>
  <r>
    <n v="64"/>
    <x v="7"/>
    <x v="0"/>
    <s v="# 027"/>
    <x v="46"/>
    <s v="Elena Jiang"/>
    <s v="Greg Falkner"/>
    <d v="2022-07-01T00:00:00"/>
    <d v="2023-06-30T00:00:00"/>
    <d v="2022-07-01T00:00:00"/>
    <x v="433"/>
    <x v="0"/>
    <n v="101"/>
    <n v="106"/>
    <n v="111"/>
    <n v="105"/>
    <n v="119"/>
    <n v="124"/>
    <n v="127.72"/>
    <n v="131.55000000000001"/>
    <n v="124"/>
    <n v="124"/>
    <n v="128"/>
    <n v="132"/>
    <n v="124"/>
    <n v="135"/>
    <n v="139"/>
    <n v="143"/>
    <n v="135"/>
    <n v="0"/>
    <n v="0"/>
    <s v="-"/>
    <x v="2"/>
    <s v="VCBAS"/>
    <s v="FJPPS"/>
    <s v="Administration"/>
    <s v="Elena Jiang"/>
    <m/>
    <m/>
    <m/>
    <x v="0"/>
    <x v="0"/>
    <m/>
    <x v="0"/>
    <m/>
    <m/>
    <m/>
    <x v="0"/>
    <m/>
    <m/>
    <m/>
    <m/>
    <x v="0"/>
    <x v="0"/>
    <m/>
    <x v="0"/>
    <m/>
    <m/>
    <m/>
    <x v="0"/>
    <m/>
    <m/>
    <x v="0"/>
    <x v="0"/>
    <m/>
    <m/>
    <x v="0"/>
  </r>
  <r>
    <n v="64"/>
    <x v="7"/>
    <x v="0"/>
    <s v="# 027"/>
    <x v="46"/>
    <s v="Elena Jiang"/>
    <s v="Greg Falkner"/>
    <d v="2022-07-01T00:00:00"/>
    <d v="2023-06-30T00:00:00"/>
    <d v="2022-07-01T00:00:00"/>
    <x v="434"/>
    <x v="0"/>
    <n v="90"/>
    <n v="95"/>
    <n v="100"/>
    <n v="94"/>
    <n v="98"/>
    <n v="99"/>
    <n v="101.97"/>
    <n v="105.03"/>
    <n v="99"/>
    <n v="99"/>
    <n v="102"/>
    <n v="105"/>
    <n v="99"/>
    <n v="108"/>
    <n v="111"/>
    <n v="114"/>
    <n v="108"/>
    <n v="0"/>
    <n v="0"/>
    <s v="-"/>
    <x v="2"/>
    <s v="VCBAS"/>
    <s v="FJPPS"/>
    <s v="Administration"/>
    <s v="Elena Jiang"/>
    <m/>
    <m/>
    <m/>
    <x v="0"/>
    <x v="0"/>
    <m/>
    <x v="0"/>
    <m/>
    <m/>
    <m/>
    <x v="0"/>
    <m/>
    <m/>
    <m/>
    <m/>
    <x v="0"/>
    <x v="0"/>
    <m/>
    <x v="0"/>
    <m/>
    <m/>
    <m/>
    <x v="0"/>
    <m/>
    <m/>
    <x v="0"/>
    <x v="0"/>
    <m/>
    <m/>
    <x v="0"/>
  </r>
  <r>
    <n v="64"/>
    <x v="7"/>
    <x v="0"/>
    <s v="# 027"/>
    <x v="46"/>
    <s v="Elena Jiang"/>
    <s v="Greg Falkner"/>
    <d v="2022-07-01T00:00:00"/>
    <d v="2023-06-30T00:00:00"/>
    <d v="2022-07-01T00:00:00"/>
    <x v="435"/>
    <x v="0"/>
    <n v="158"/>
    <n v="166"/>
    <n v="173"/>
    <n v="165"/>
    <n v="187"/>
    <n v="182"/>
    <n v="187.46"/>
    <n v="193.08"/>
    <n v="182"/>
    <n v="180"/>
    <n v="185"/>
    <n v="191"/>
    <n v="180"/>
    <n v="189"/>
    <n v="195"/>
    <n v="201"/>
    <n v="189"/>
    <n v="-1.098901098901095E-2"/>
    <n v="-2"/>
    <s v="-"/>
    <x v="5"/>
    <s v="VCBAS"/>
    <s v="FJPPS"/>
    <s v="Administration"/>
    <s v="Elena Jiang"/>
    <m/>
    <m/>
    <m/>
    <x v="0"/>
    <x v="0"/>
    <m/>
    <x v="0"/>
    <m/>
    <m/>
    <m/>
    <x v="0"/>
    <m/>
    <m/>
    <m/>
    <m/>
    <x v="0"/>
    <x v="0"/>
    <m/>
    <x v="0"/>
    <m/>
    <m/>
    <m/>
    <x v="0"/>
    <m/>
    <m/>
    <x v="0"/>
    <x v="0"/>
    <m/>
    <m/>
    <x v="0"/>
  </r>
  <r>
    <n v="64"/>
    <x v="7"/>
    <x v="0"/>
    <s v="# 027"/>
    <x v="46"/>
    <s v="Elena Jiang"/>
    <s v="Greg Falkner"/>
    <d v="2022-07-01T00:00:00"/>
    <d v="2023-06-30T00:00:00"/>
    <d v="2022-07-01T00:00:00"/>
    <x v="436"/>
    <x v="0"/>
    <n v="119"/>
    <n v="125"/>
    <n v="130"/>
    <n v="124"/>
    <n v="151"/>
    <n v="156"/>
    <n v="160.68"/>
    <n v="165.5"/>
    <n v="156"/>
    <n v="150"/>
    <n v="155"/>
    <n v="160"/>
    <n v="150"/>
    <n v="150"/>
    <n v="155"/>
    <n v="160"/>
    <n v="150"/>
    <n v="-3.8461538461538436E-2"/>
    <n v="-6"/>
    <s v="-"/>
    <x v="5"/>
    <s v="VCBAS"/>
    <s v="FJPPS"/>
    <s v="Administration"/>
    <s v="Elena Jiang"/>
    <m/>
    <m/>
    <m/>
    <x v="0"/>
    <x v="0"/>
    <m/>
    <x v="0"/>
    <m/>
    <m/>
    <m/>
    <x v="0"/>
    <m/>
    <m/>
    <m/>
    <m/>
    <x v="0"/>
    <x v="0"/>
    <m/>
    <x v="0"/>
    <m/>
    <m/>
    <m/>
    <x v="0"/>
    <m/>
    <m/>
    <x v="0"/>
    <x v="0"/>
    <m/>
    <m/>
    <x v="0"/>
  </r>
  <r>
    <n v="64"/>
    <x v="7"/>
    <x v="0"/>
    <s v="# 027"/>
    <x v="46"/>
    <s v="Elena Jiang"/>
    <s v="Greg Falkner"/>
    <d v="2022-07-01T00:00:00"/>
    <d v="2023-06-30T00:00:00"/>
    <d v="2022-07-01T00:00:00"/>
    <x v="437"/>
    <x v="0"/>
    <n v="87"/>
    <n v="91"/>
    <n v="95"/>
    <n v="91"/>
    <n v="96"/>
    <n v="97"/>
    <n v="99.91"/>
    <n v="102.91"/>
    <n v="97"/>
    <n v="97"/>
    <n v="100"/>
    <n v="103"/>
    <n v="97"/>
    <n v="102"/>
    <n v="105"/>
    <n v="108"/>
    <n v="102"/>
    <n v="0"/>
    <n v="0"/>
    <s v="-"/>
    <x v="2"/>
    <s v="VCBAS"/>
    <s v="FJPPS"/>
    <s v="Administration"/>
    <s v="Elena Jiang"/>
    <m/>
    <m/>
    <m/>
    <x v="0"/>
    <x v="0"/>
    <m/>
    <x v="0"/>
    <m/>
    <m/>
    <m/>
    <x v="0"/>
    <m/>
    <m/>
    <m/>
    <m/>
    <x v="0"/>
    <x v="0"/>
    <m/>
    <x v="0"/>
    <m/>
    <m/>
    <m/>
    <x v="0"/>
    <m/>
    <m/>
    <x v="0"/>
    <x v="0"/>
    <m/>
    <m/>
    <x v="0"/>
  </r>
  <r>
    <n v="64"/>
    <x v="7"/>
    <x v="0"/>
    <s v="# 027"/>
    <x v="46"/>
    <s v="Elena Jiang"/>
    <s v="Greg Falkner"/>
    <d v="2022-07-01T00:00:00"/>
    <d v="2023-06-30T00:00:00"/>
    <d v="2022-07-01T00:00:00"/>
    <x v="438"/>
    <x v="0"/>
    <n v="109"/>
    <n v="114"/>
    <n v="118"/>
    <n v="113"/>
    <n v="146"/>
    <n v="148"/>
    <n v="152.44"/>
    <n v="157.01"/>
    <n v="148"/>
    <n v="145"/>
    <n v="149"/>
    <n v="153"/>
    <n v="145"/>
    <n v="152"/>
    <n v="157"/>
    <n v="162"/>
    <n v="152"/>
    <n v="-2.0270270270270285E-2"/>
    <n v="-3"/>
    <s v="-"/>
    <x v="5"/>
    <s v="VCBAS"/>
    <s v="FJPPS"/>
    <s v="Administration"/>
    <s v="Elena Jiang"/>
    <m/>
    <m/>
    <m/>
    <x v="0"/>
    <x v="0"/>
    <m/>
    <x v="0"/>
    <m/>
    <m/>
    <m/>
    <x v="0"/>
    <m/>
    <m/>
    <m/>
    <m/>
    <x v="0"/>
    <x v="0"/>
    <m/>
    <x v="0"/>
    <m/>
    <m/>
    <m/>
    <x v="0"/>
    <m/>
    <m/>
    <x v="0"/>
    <x v="0"/>
    <m/>
    <m/>
    <x v="0"/>
  </r>
  <r>
    <n v="64"/>
    <x v="7"/>
    <x v="0"/>
    <s v="# 027"/>
    <x v="46"/>
    <s v="Elena Jiang"/>
    <s v="Greg Falkner"/>
    <d v="2022-07-01T00:00:00"/>
    <d v="2023-06-30T00:00:00"/>
    <d v="2022-07-01T00:00:00"/>
    <x v="439"/>
    <x v="0"/>
    <n v="99"/>
    <n v="104"/>
    <n v="108"/>
    <n v="103"/>
    <n v="115"/>
    <n v="121"/>
    <n v="124.63"/>
    <n v="128.37"/>
    <n v="121"/>
    <n v="121"/>
    <n v="125"/>
    <n v="129"/>
    <n v="121"/>
    <n v="127"/>
    <n v="131"/>
    <n v="135"/>
    <n v="127"/>
    <n v="0"/>
    <n v="0"/>
    <s v="-"/>
    <x v="2"/>
    <s v="VCBAS"/>
    <s v="FJPPS"/>
    <s v="Administration"/>
    <s v="Elena Jiang"/>
    <m/>
    <m/>
    <m/>
    <x v="0"/>
    <x v="0"/>
    <m/>
    <x v="0"/>
    <m/>
    <m/>
    <m/>
    <x v="0"/>
    <m/>
    <m/>
    <m/>
    <m/>
    <x v="0"/>
    <x v="0"/>
    <m/>
    <x v="0"/>
    <m/>
    <m/>
    <m/>
    <x v="0"/>
    <m/>
    <m/>
    <x v="0"/>
    <x v="0"/>
    <m/>
    <m/>
    <x v="0"/>
  </r>
  <r>
    <n v="64"/>
    <x v="7"/>
    <x v="0"/>
    <s v="# 027"/>
    <x v="46"/>
    <s v="Elena Jiang"/>
    <s v="Greg Falkner"/>
    <d v="2022-07-01T00:00:00"/>
    <d v="2023-06-30T00:00:00"/>
    <d v="2022-07-01T00:00:00"/>
    <x v="440"/>
    <x v="0"/>
    <n v="57"/>
    <n v="67"/>
    <n v="70"/>
    <n v="67"/>
    <n v="79"/>
    <n v="82"/>
    <n v="84.46"/>
    <n v="86.99"/>
    <n v="82"/>
    <n v="82"/>
    <n v="84"/>
    <n v="87"/>
    <n v="82"/>
    <n v="84"/>
    <n v="87"/>
    <n v="90"/>
    <n v="84"/>
    <n v="0"/>
    <n v="0"/>
    <s v="-"/>
    <x v="2"/>
    <s v="VCBAS"/>
    <s v="FJPPS"/>
    <s v="Administration"/>
    <s v="Elena Jiang"/>
    <m/>
    <m/>
    <m/>
    <x v="0"/>
    <x v="0"/>
    <m/>
    <x v="0"/>
    <m/>
    <m/>
    <m/>
    <x v="0"/>
    <m/>
    <m/>
    <m/>
    <m/>
    <x v="0"/>
    <x v="0"/>
    <m/>
    <x v="0"/>
    <m/>
    <m/>
    <m/>
    <x v="0"/>
    <m/>
    <m/>
    <x v="0"/>
    <x v="0"/>
    <m/>
    <m/>
    <x v="0"/>
  </r>
  <r>
    <n v="64"/>
    <x v="7"/>
    <x v="0"/>
    <s v="# 027"/>
    <x v="46"/>
    <s v="Elena Jiang"/>
    <s v="Greg Falkner"/>
    <d v="2022-07-01T00:00:00"/>
    <d v="2023-06-30T00:00:00"/>
    <d v="2022-07-01T00:00:00"/>
    <x v="441"/>
    <x v="0"/>
    <n v="65"/>
    <n v="68"/>
    <n v="71"/>
    <n v="68"/>
    <n v="73"/>
    <n v="75"/>
    <n v="77.25"/>
    <n v="79.569999999999993"/>
    <n v="75"/>
    <n v="75"/>
    <n v="77"/>
    <n v="79"/>
    <n v="75"/>
    <n v="75"/>
    <n v="77"/>
    <n v="79"/>
    <n v="75"/>
    <n v="0"/>
    <n v="0"/>
    <s v="-"/>
    <x v="2"/>
    <s v="VCBAS"/>
    <s v="FJPPS"/>
    <s v="Administration"/>
    <s v="Elena Jiang"/>
    <m/>
    <m/>
    <m/>
    <x v="0"/>
    <x v="0"/>
    <m/>
    <x v="0"/>
    <m/>
    <m/>
    <m/>
    <x v="0"/>
    <m/>
    <m/>
    <m/>
    <m/>
    <x v="0"/>
    <x v="0"/>
    <m/>
    <x v="0"/>
    <m/>
    <m/>
    <m/>
    <x v="0"/>
    <m/>
    <m/>
    <x v="0"/>
    <x v="0"/>
    <m/>
    <m/>
    <x v="0"/>
  </r>
  <r>
    <n v="64"/>
    <x v="7"/>
    <x v="0"/>
    <s v="# 027"/>
    <x v="46"/>
    <s v="Elena Jiang"/>
    <s v="Greg Falkner"/>
    <d v="2022-07-01T00:00:00"/>
    <d v="2023-06-30T00:00:00"/>
    <d v="2022-07-01T00:00:00"/>
    <x v="442"/>
    <x v="0"/>
    <n v="9"/>
    <n v="9"/>
    <s v="N/A"/>
    <n v="9"/>
    <n v="168"/>
    <n v="177"/>
    <n v="182.31"/>
    <n v="187.78"/>
    <n v="177"/>
    <n v="180"/>
    <n v="185"/>
    <n v="191"/>
    <n v="180"/>
    <n v="189"/>
    <n v="195"/>
    <n v="201"/>
    <n v="189"/>
    <n v="1.6949152542372836E-2"/>
    <n v="3"/>
    <s v="-"/>
    <x v="0"/>
    <s v="VCBAS"/>
    <s v="FJPPS"/>
    <s v="Administration"/>
    <s v="Elena Jiang"/>
    <m/>
    <m/>
    <m/>
    <x v="0"/>
    <x v="0"/>
    <m/>
    <x v="0"/>
    <m/>
    <m/>
    <m/>
    <x v="0"/>
    <m/>
    <m/>
    <m/>
    <m/>
    <x v="0"/>
    <x v="0"/>
    <m/>
    <x v="0"/>
    <m/>
    <m/>
    <m/>
    <x v="0"/>
    <m/>
    <m/>
    <x v="0"/>
    <x v="0"/>
    <m/>
    <m/>
    <x v="0"/>
  </r>
  <r>
    <n v="64"/>
    <x v="7"/>
    <x v="0"/>
    <s v="# 027"/>
    <x v="46"/>
    <s v="Elena Jiang"/>
    <s v="Greg Falkner"/>
    <d v="2022-07-01T00:00:00"/>
    <d v="2023-06-30T00:00:00"/>
    <d v="2022-07-01T00:00:00"/>
    <x v="443"/>
    <x v="51"/>
    <s v="6.5%"/>
    <n v="15"/>
    <s v="N/A"/>
    <n v="15"/>
    <n v="1.8"/>
    <n v="1.8"/>
    <n v="1.8"/>
    <n v="1.8"/>
    <n v="1.8"/>
    <n v="1.8"/>
    <n v="1.8"/>
    <n v="1.8"/>
    <n v="1.8"/>
    <n v="1.8"/>
    <n v="1.8"/>
    <n v="1.8"/>
    <n v="1.8"/>
    <n v="0"/>
    <n v="0"/>
    <s v="-"/>
    <x v="2"/>
    <s v="VCBAS"/>
    <s v="FJPPS"/>
    <s v="Administration"/>
    <s v="Elena Jiang"/>
    <m/>
    <m/>
    <m/>
    <x v="0"/>
    <x v="0"/>
    <m/>
    <x v="0"/>
    <m/>
    <m/>
    <m/>
    <x v="0"/>
    <m/>
    <m/>
    <m/>
    <m/>
    <x v="0"/>
    <x v="0"/>
    <m/>
    <x v="0"/>
    <m/>
    <m/>
    <m/>
    <x v="0"/>
    <m/>
    <m/>
    <x v="0"/>
    <x v="0"/>
    <m/>
    <m/>
    <x v="0"/>
  </r>
  <r>
    <n v="64"/>
    <x v="7"/>
    <x v="0"/>
    <s v="# 027"/>
    <x v="46"/>
    <s v="Elena Jiang"/>
    <s v="Greg Falkner"/>
    <d v="2022-07-01T00:00:00"/>
    <d v="2023-06-30T00:00:00"/>
    <d v="2022-07-01T00:00:00"/>
    <x v="444"/>
    <x v="51"/>
    <s v="6.5%"/>
    <n v="10"/>
    <s v="N/A"/>
    <n v="10"/>
    <n v="1.4"/>
    <n v="1.4"/>
    <n v="1.4"/>
    <n v="1.4"/>
    <n v="1.4"/>
    <n v="1.4"/>
    <n v="1.4"/>
    <n v="1.4"/>
    <n v="1.4"/>
    <n v="1.4"/>
    <n v="1.4"/>
    <n v="1.4"/>
    <n v="1.4"/>
    <n v="0"/>
    <n v="0"/>
    <s v="-"/>
    <x v="2"/>
    <s v="VCBAS"/>
    <s v="FJPPS"/>
    <s v="Administration"/>
    <s v="Elena Jiang"/>
    <m/>
    <m/>
    <m/>
    <x v="0"/>
    <x v="0"/>
    <m/>
    <x v="0"/>
    <m/>
    <m/>
    <m/>
    <x v="0"/>
    <m/>
    <m/>
    <m/>
    <m/>
    <x v="0"/>
    <x v="0"/>
    <m/>
    <x v="0"/>
    <m/>
    <m/>
    <m/>
    <x v="0"/>
    <m/>
    <m/>
    <x v="0"/>
    <x v="0"/>
    <m/>
    <m/>
    <x v="0"/>
  </r>
  <r>
    <n v="64"/>
    <x v="7"/>
    <x v="0"/>
    <s v="# 027"/>
    <x v="46"/>
    <s v="Elena Jiang"/>
    <s v="Greg Falkner"/>
    <d v="2022-07-01T00:00:00"/>
    <d v="2023-06-30T00:00:00"/>
    <d v="2022-07-01T00:00:00"/>
    <x v="445"/>
    <x v="51"/>
    <s v="6.5%"/>
    <n v="7"/>
    <s v="N/A"/>
    <n v="7"/>
    <n v="0.8"/>
    <n v="0.8"/>
    <n v="0.8"/>
    <n v="0.8"/>
    <n v="0.8"/>
    <n v="0.8"/>
    <n v="0.8"/>
    <n v="0.8"/>
    <n v="0.8"/>
    <n v="0.8"/>
    <n v="0.8"/>
    <n v="0.8"/>
    <n v="0.8"/>
    <n v="0"/>
    <n v="0"/>
    <s v="-"/>
    <x v="2"/>
    <s v="VCBAS"/>
    <s v="FJPPS"/>
    <s v="Administration"/>
    <s v="Elena Jiang"/>
    <m/>
    <m/>
    <m/>
    <x v="0"/>
    <x v="0"/>
    <m/>
    <x v="0"/>
    <m/>
    <m/>
    <m/>
    <x v="0"/>
    <m/>
    <m/>
    <m/>
    <m/>
    <x v="0"/>
    <x v="0"/>
    <m/>
    <x v="0"/>
    <m/>
    <m/>
    <m/>
    <x v="0"/>
    <m/>
    <m/>
    <x v="0"/>
    <x v="0"/>
    <m/>
    <m/>
    <x v="0"/>
  </r>
  <r>
    <n v="64"/>
    <x v="7"/>
    <x v="0"/>
    <s v="# 027"/>
    <x v="46"/>
    <s v="Elena Jiang"/>
    <s v="Greg Falkner"/>
    <d v="2022-07-01T00:00:00"/>
    <d v="2023-06-30T00:00:00"/>
    <d v="2022-07-01T00:00:00"/>
    <x v="446"/>
    <x v="51"/>
    <s v="6.5%"/>
    <n v="3"/>
    <s v="N/A"/>
    <n v="3"/>
    <n v="0.4"/>
    <n v="0.4"/>
    <n v="0.4"/>
    <n v="0.4"/>
    <n v="0.4"/>
    <n v="0.4"/>
    <n v="0.4"/>
    <n v="0.4"/>
    <n v="0.4"/>
    <n v="0.5"/>
    <n v="0.5"/>
    <n v="0.5"/>
    <n v="0.5"/>
    <n v="0"/>
    <n v="0"/>
    <s v="-"/>
    <x v="2"/>
    <s v="VCBAS"/>
    <s v="FJPPS"/>
    <s v="Administration"/>
    <s v="Elena Jiang"/>
    <m/>
    <m/>
    <m/>
    <x v="0"/>
    <x v="0"/>
    <m/>
    <x v="0"/>
    <m/>
    <m/>
    <m/>
    <x v="0"/>
    <m/>
    <m/>
    <m/>
    <m/>
    <x v="0"/>
    <x v="0"/>
    <m/>
    <x v="0"/>
    <m/>
    <m/>
    <m/>
    <x v="0"/>
    <m/>
    <m/>
    <x v="0"/>
    <x v="0"/>
    <m/>
    <m/>
    <x v="0"/>
  </r>
  <r>
    <n v="64"/>
    <x v="7"/>
    <x v="1"/>
    <s v="# 027"/>
    <x v="46"/>
    <s v="Elena Jiang"/>
    <s v="Greg Falkner"/>
    <m/>
    <m/>
    <m/>
    <x v="10"/>
    <x v="1"/>
    <m/>
    <m/>
    <m/>
    <m/>
    <m/>
    <m/>
    <m/>
    <m/>
    <m/>
    <m/>
    <m/>
    <m/>
    <n v="0"/>
    <n v="0"/>
    <n v="0"/>
    <n v="0"/>
    <n v="0"/>
    <m/>
    <m/>
    <m/>
    <x v="3"/>
    <m/>
    <m/>
    <m/>
    <m/>
    <m/>
    <m/>
    <m/>
    <x v="19"/>
    <x v="4"/>
    <s v="-"/>
    <x v="1"/>
    <s v="No external customers"/>
    <n v="10960"/>
    <n v="10960"/>
    <x v="1"/>
    <n v="0"/>
    <s v="Low"/>
    <n v="0"/>
    <s v="No federal"/>
    <x v="1"/>
    <x v="2"/>
    <s v="Flat"/>
    <x v="27"/>
    <s v="Deficit"/>
    <s v="Mostly flat rates due to no net increase in salary increases with CBR decrease."/>
    <n v="-1000"/>
    <x v="1"/>
    <s v="Greg Falkner"/>
    <s v="4/5/22 - 1 pm"/>
    <x v="40"/>
    <x v="23"/>
    <m/>
    <m/>
    <x v="0"/>
  </r>
  <r>
    <n v="71"/>
    <x v="2"/>
    <x v="1"/>
    <s v="# 009"/>
    <x v="47"/>
    <s v="David Castellanos"/>
    <s v="Fallon Batchelor"/>
    <m/>
    <m/>
    <m/>
    <x v="10"/>
    <x v="1"/>
    <m/>
    <m/>
    <m/>
    <m/>
    <m/>
    <m/>
    <m/>
    <m/>
    <m/>
    <m/>
    <m/>
    <m/>
    <n v="0"/>
    <n v="0"/>
    <n v="0"/>
    <n v="0"/>
    <n v="0"/>
    <m/>
    <m/>
    <m/>
    <x v="3"/>
    <m/>
    <m/>
    <m/>
    <m/>
    <m/>
    <s v="Gael and UCRP interest listed but not included as a costs and then as a subsidy either."/>
    <m/>
    <x v="20"/>
    <x v="19"/>
    <n v="122"/>
    <x v="2"/>
    <m/>
    <n v="4340"/>
    <n v="4200"/>
    <x v="7"/>
    <n v="140"/>
    <s v="High"/>
    <n v="63"/>
    <s v="No"/>
    <x v="1"/>
    <x v="7"/>
    <s v="Flat"/>
    <x v="28"/>
    <s v="Deficit"/>
    <s v="The rates are increasing primarily driven by decreases in volumes. COVID shutdown created large deficit and external cliental has not returned to normal.  Discontinuing New Array which reduces expenses by $500K."/>
    <n v="-300"/>
    <x v="1"/>
    <s v="Fallon Batchelor / Brenda Naputi"/>
    <s v="4/7/22 - 10 am"/>
    <x v="41"/>
    <x v="0"/>
    <m/>
    <m/>
    <x v="0"/>
  </r>
  <r>
    <n v="71"/>
    <x v="2"/>
    <x v="0"/>
    <s v="# 009"/>
    <x v="47"/>
    <s v="David Castellanos"/>
    <s v="Fallon Batchelor"/>
    <d v="2022-07-01T00:00:00"/>
    <d v="2023-06-30T00:00:00"/>
    <d v="2022-07-01T00:00:00"/>
    <x v="447"/>
    <x v="52"/>
    <n v="33"/>
    <s v="N/A"/>
    <m/>
    <m/>
    <n v="1550"/>
    <n v="2000"/>
    <n v="2040"/>
    <n v="2081"/>
    <n v="2000"/>
    <n v="2170"/>
    <n v="2214"/>
    <n v="2259"/>
    <n v="2170"/>
    <n v="2270"/>
    <n v="2316"/>
    <n v="2363"/>
    <n v="2270"/>
    <n v="8.4999999999999964E-2"/>
    <n v="170"/>
    <s v="-"/>
    <x v="6"/>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48"/>
    <x v="52"/>
    <m/>
    <m/>
    <m/>
    <m/>
    <m/>
    <m/>
    <m/>
    <m/>
    <m/>
    <n v="2670"/>
    <n v="2724"/>
    <n v="2779"/>
    <n v="2670"/>
    <n v="2770"/>
    <n v="2826"/>
    <n v="2883"/>
    <n v="2770"/>
    <s v="-"/>
    <n v="2670"/>
    <s v="New"/>
    <x v="4"/>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49"/>
    <x v="52"/>
    <n v="33"/>
    <s v="N/A"/>
    <m/>
    <m/>
    <n v="2400"/>
    <n v="2800"/>
    <n v="2856"/>
    <n v="2914"/>
    <n v="2800"/>
    <n v="2870"/>
    <n v="2928"/>
    <n v="2987"/>
    <n v="2870"/>
    <n v="2930"/>
    <n v="2989"/>
    <n v="3049"/>
    <n v="2930"/>
    <n v="2.4999999999999911E-2"/>
    <n v="70"/>
    <s v="-"/>
    <x v="0"/>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50"/>
    <x v="52"/>
    <n v="33"/>
    <s v="N/A"/>
    <m/>
    <m/>
    <n v="3200"/>
    <n v="3600"/>
    <n v="3672"/>
    <n v="3746"/>
    <n v="3600"/>
    <n v="3920"/>
    <n v="3999"/>
    <n v="4079"/>
    <n v="3920"/>
    <n v="4160"/>
    <n v="4244"/>
    <n v="4329"/>
    <n v="4160"/>
    <n v="8.8888888888888795E-2"/>
    <n v="320"/>
    <s v="-"/>
    <x v="6"/>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51"/>
    <x v="52"/>
    <n v="33"/>
    <s v="N/A"/>
    <m/>
    <m/>
    <n v="3200"/>
    <n v="3600"/>
    <n v="3672"/>
    <n v="3746"/>
    <n v="3600"/>
    <n v="3940"/>
    <n v="4019"/>
    <n v="4100"/>
    <n v="3940"/>
    <n v="4070"/>
    <n v="3346"/>
    <n v="3413"/>
    <n v="4070"/>
    <n v="9.4444444444444553E-2"/>
    <n v="340"/>
    <s v="-"/>
    <x v="6"/>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52"/>
    <x v="52"/>
    <n v="33"/>
    <s v="N/A"/>
    <m/>
    <m/>
    <n v="3750"/>
    <n v="4000"/>
    <n v="4080"/>
    <n v="4162"/>
    <n v="4000"/>
    <n v="4210"/>
    <n v="4295"/>
    <n v="4381"/>
    <n v="4210"/>
    <n v="4390"/>
    <n v="4152"/>
    <n v="4236"/>
    <n v="4390"/>
    <n v="5.2499999999999991E-2"/>
    <n v="210"/>
    <s v="-"/>
    <x v="1"/>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53"/>
    <x v="52"/>
    <n v="33"/>
    <s v="N/A"/>
    <m/>
    <m/>
    <n v="2376"/>
    <n v="2700"/>
    <n v="2754"/>
    <n v="2810"/>
    <n v="2700"/>
    <n v="3260"/>
    <n v="3326"/>
    <n v="3393"/>
    <n v="3260"/>
    <n v="3280"/>
    <n v="4478"/>
    <n v="4568"/>
    <n v="3280"/>
    <n v="0.20740740740740748"/>
    <n v="560"/>
    <s v="-"/>
    <x v="6"/>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54"/>
    <x v="52"/>
    <m/>
    <m/>
    <m/>
    <m/>
    <m/>
    <n v="6300"/>
    <n v="6426"/>
    <n v="6555"/>
    <m/>
    <m/>
    <m/>
    <m/>
    <m/>
    <n v="4200"/>
    <n v="4284"/>
    <n v="4370"/>
    <n v="4200"/>
    <s v="-"/>
    <n v="0"/>
    <s v="New"/>
    <x v="4"/>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55"/>
    <x v="52"/>
    <m/>
    <m/>
    <m/>
    <m/>
    <n v="6300"/>
    <n v="6300"/>
    <n v="6426"/>
    <n v="6555"/>
    <n v="6300"/>
    <n v="6300"/>
    <n v="6426"/>
    <n v="6555"/>
    <n v="6300"/>
    <n v="6500"/>
    <n v="6630"/>
    <n v="6763"/>
    <n v="6500"/>
    <n v="0"/>
    <n v="0"/>
    <s v="-"/>
    <x v="2"/>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56"/>
    <x v="43"/>
    <m/>
    <m/>
    <m/>
    <m/>
    <n v="1000"/>
    <n v="1000"/>
    <n v="1020"/>
    <n v="1041"/>
    <n v="1000"/>
    <n v="1010"/>
    <n v="1031"/>
    <n v="1052"/>
    <n v="1010"/>
    <n v="1000"/>
    <n v="1020"/>
    <n v="1041"/>
    <n v="1000"/>
    <n v="1.0000000000000009E-2"/>
    <n v="10"/>
    <s v="-"/>
    <x v="0"/>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57"/>
    <x v="43"/>
    <m/>
    <m/>
    <m/>
    <m/>
    <n v="200"/>
    <n v="225"/>
    <n v="230"/>
    <n v="235"/>
    <n v="225"/>
    <n v="235"/>
    <n v="240"/>
    <n v="245"/>
    <n v="235"/>
    <n v="250"/>
    <n v="255"/>
    <n v="261"/>
    <n v="250"/>
    <n v="4.4444444444444509E-2"/>
    <n v="10"/>
    <s v="-"/>
    <x v="0"/>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58"/>
    <x v="43"/>
    <m/>
    <m/>
    <m/>
    <m/>
    <n v="150"/>
    <n v="175"/>
    <n v="179"/>
    <n v="183"/>
    <n v="175"/>
    <n v="185"/>
    <n v="189"/>
    <n v="193"/>
    <n v="185"/>
    <n v="187"/>
    <n v="191"/>
    <n v="195"/>
    <n v="187"/>
    <n v="5.7142857142857162E-2"/>
    <n v="10"/>
    <s v="-"/>
    <x v="1"/>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59"/>
    <x v="43"/>
    <m/>
    <m/>
    <m/>
    <m/>
    <n v="75"/>
    <n v="75"/>
    <n v="77"/>
    <n v="79"/>
    <n v="75"/>
    <n v="75"/>
    <n v="77"/>
    <n v="79"/>
    <n v="75"/>
    <n v="77"/>
    <n v="79"/>
    <n v="81"/>
    <n v="77"/>
    <n v="0"/>
    <n v="0"/>
    <s v="-"/>
    <x v="2"/>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60"/>
    <x v="43"/>
    <m/>
    <m/>
    <m/>
    <m/>
    <n v="200"/>
    <n v="250"/>
    <n v="255"/>
    <n v="261"/>
    <n v="250"/>
    <n v="265"/>
    <n v="271"/>
    <n v="277"/>
    <n v="265"/>
    <n v="252"/>
    <n v="258"/>
    <n v="264"/>
    <n v="252"/>
    <n v="6.0000000000000053E-2"/>
    <n v="15"/>
    <s v="-"/>
    <x v="1"/>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61"/>
    <x v="43"/>
    <m/>
    <m/>
    <m/>
    <m/>
    <m/>
    <n v="250"/>
    <n v="255"/>
    <n v="261"/>
    <m/>
    <m/>
    <m/>
    <m/>
    <m/>
    <n v="302"/>
    <n v="309"/>
    <n v="316"/>
    <n v="302"/>
    <s v="-"/>
    <n v="0"/>
    <s v="New"/>
    <x v="4"/>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62"/>
    <x v="43"/>
    <n v="10"/>
    <n v="10"/>
    <s v="N/A"/>
    <n v="150"/>
    <n v="150"/>
    <n v="200"/>
    <n v="204"/>
    <n v="209"/>
    <n v="200"/>
    <n v="215"/>
    <n v="220"/>
    <n v="225"/>
    <n v="215"/>
    <n v="200"/>
    <n v="204"/>
    <n v="209"/>
    <n v="200"/>
    <n v="7.4999999999999956E-2"/>
    <n v="15"/>
    <s v="-"/>
    <x v="6"/>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63"/>
    <x v="43"/>
    <n v="10"/>
    <n v="10"/>
    <s v="N/A"/>
    <n v="225"/>
    <n v="225"/>
    <n v="250"/>
    <n v="255"/>
    <n v="261"/>
    <n v="250"/>
    <n v="270"/>
    <n v="276"/>
    <n v="282"/>
    <n v="270"/>
    <n v="250"/>
    <n v="255"/>
    <n v="261"/>
    <n v="250"/>
    <n v="8.0000000000000071E-2"/>
    <n v="20"/>
    <s v="-"/>
    <x v="6"/>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64"/>
    <x v="43"/>
    <n v="10"/>
    <n v="10"/>
    <s v="N/A"/>
    <n v="75"/>
    <n v="75"/>
    <n v="100"/>
    <n v="102"/>
    <n v="105"/>
    <n v="100"/>
    <n v="110"/>
    <n v="113"/>
    <n v="116"/>
    <n v="110"/>
    <n v="110"/>
    <n v="113"/>
    <n v="116"/>
    <n v="110"/>
    <n v="0.10000000000000009"/>
    <n v="10"/>
    <s v="-"/>
    <x v="6"/>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65"/>
    <x v="43"/>
    <n v="10"/>
    <n v="10"/>
    <s v="N/A"/>
    <m/>
    <m/>
    <n v="100"/>
    <n v="102"/>
    <n v="105"/>
    <m/>
    <m/>
    <m/>
    <m/>
    <m/>
    <n v="50"/>
    <n v="51"/>
    <n v="53"/>
    <n v="50"/>
    <s v="-"/>
    <n v="0"/>
    <s v="New"/>
    <x v="4"/>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66"/>
    <x v="43"/>
    <n v="10"/>
    <n v="10"/>
    <s v="N/A"/>
    <n v="75"/>
    <n v="75"/>
    <n v="100"/>
    <n v="102"/>
    <n v="105"/>
    <n v="100"/>
    <n v="110"/>
    <n v="113"/>
    <n v="116"/>
    <n v="110"/>
    <n v="100"/>
    <n v="102"/>
    <n v="105"/>
    <n v="100"/>
    <n v="0.10000000000000009"/>
    <n v="10"/>
    <s v="New"/>
    <x v="4"/>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67"/>
    <x v="52"/>
    <m/>
    <m/>
    <m/>
    <m/>
    <m/>
    <m/>
    <m/>
    <m/>
    <m/>
    <m/>
    <m/>
    <m/>
    <m/>
    <n v="3640"/>
    <n v="3713"/>
    <n v="3788"/>
    <n v="3640"/>
    <s v="-"/>
    <n v="0"/>
    <s v="New"/>
    <x v="4"/>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68"/>
    <x v="52"/>
    <m/>
    <m/>
    <m/>
    <m/>
    <m/>
    <m/>
    <m/>
    <m/>
    <m/>
    <m/>
    <m/>
    <m/>
    <m/>
    <n v="3770"/>
    <n v="3846"/>
    <n v="3923"/>
    <n v="3770"/>
    <s v="-"/>
    <n v="0"/>
    <s v="New"/>
    <x v="4"/>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69"/>
    <x v="52"/>
    <m/>
    <m/>
    <m/>
    <m/>
    <m/>
    <m/>
    <m/>
    <m/>
    <m/>
    <m/>
    <m/>
    <m/>
    <m/>
    <n v="5310"/>
    <n v="5417"/>
    <n v="5526"/>
    <n v="5310"/>
    <s v="-"/>
    <n v="0"/>
    <s v="New"/>
    <x v="4"/>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70"/>
    <x v="52"/>
    <m/>
    <m/>
    <m/>
    <m/>
    <m/>
    <m/>
    <m/>
    <m/>
    <m/>
    <m/>
    <m/>
    <m/>
    <m/>
    <n v="6930"/>
    <n v="7069"/>
    <n v="7211"/>
    <n v="6930"/>
    <s v="-"/>
    <n v="0"/>
    <s v="New"/>
    <x v="4"/>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71"/>
    <x v="52"/>
    <m/>
    <m/>
    <m/>
    <m/>
    <m/>
    <m/>
    <m/>
    <m/>
    <m/>
    <m/>
    <m/>
    <m/>
    <m/>
    <n v="4710"/>
    <n v="4805"/>
    <n v="4902"/>
    <n v="4710"/>
    <s v="-"/>
    <n v="0"/>
    <s v="New"/>
    <x v="4"/>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72"/>
    <x v="52"/>
    <m/>
    <m/>
    <m/>
    <m/>
    <m/>
    <m/>
    <m/>
    <m/>
    <m/>
    <m/>
    <m/>
    <m/>
    <m/>
    <n v="5910"/>
    <n v="6029"/>
    <n v="6150"/>
    <n v="5910"/>
    <s v="-"/>
    <n v="0"/>
    <s v="New"/>
    <x v="4"/>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73"/>
    <x v="52"/>
    <m/>
    <m/>
    <m/>
    <m/>
    <m/>
    <m/>
    <m/>
    <m/>
    <m/>
    <m/>
    <m/>
    <m/>
    <m/>
    <n v="7960"/>
    <n v="8120"/>
    <n v="8283"/>
    <n v="7960"/>
    <s v="-"/>
    <n v="0"/>
    <s v="New"/>
    <x v="4"/>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74"/>
    <x v="52"/>
    <m/>
    <m/>
    <m/>
    <m/>
    <m/>
    <m/>
    <m/>
    <m/>
    <m/>
    <m/>
    <m/>
    <m/>
    <m/>
    <n v="9760"/>
    <n v="9956"/>
    <n v="10156"/>
    <n v="9760"/>
    <s v="-"/>
    <n v="0"/>
    <s v="New"/>
    <x v="4"/>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75"/>
    <x v="52"/>
    <m/>
    <m/>
    <m/>
    <m/>
    <m/>
    <m/>
    <m/>
    <m/>
    <m/>
    <m/>
    <m/>
    <m/>
    <m/>
    <n v="360"/>
    <n v="368"/>
    <n v="376"/>
    <n v="360"/>
    <s v="-"/>
    <n v="0"/>
    <s v="New"/>
    <x v="4"/>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76"/>
    <x v="52"/>
    <m/>
    <m/>
    <m/>
    <m/>
    <m/>
    <m/>
    <m/>
    <m/>
    <m/>
    <m/>
    <m/>
    <m/>
    <m/>
    <n v="360"/>
    <n v="368"/>
    <n v="376"/>
    <n v="360"/>
    <s v="-"/>
    <n v="0"/>
    <s v="New"/>
    <x v="4"/>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77"/>
    <x v="52"/>
    <n v="1300"/>
    <n v="1100"/>
    <n v="1260"/>
    <n v="1000"/>
    <n v="1100.5"/>
    <n v="1300"/>
    <n v="1326"/>
    <n v="1353"/>
    <n v="1300"/>
    <n v="1500"/>
    <n v="1530"/>
    <n v="1561"/>
    <n v="1500"/>
    <n v="1600"/>
    <n v="1632"/>
    <n v="1665"/>
    <n v="1600"/>
    <n v="0.15384615384615374"/>
    <n v="200"/>
    <s v="-"/>
    <x v="6"/>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78"/>
    <x v="52"/>
    <m/>
    <m/>
    <s v="N/A"/>
    <s v="N/A"/>
    <n v="0"/>
    <n v="500"/>
    <n v="510"/>
    <n v="521"/>
    <n v="500"/>
    <n v="600"/>
    <n v="612"/>
    <n v="625"/>
    <n v="600"/>
    <n v="620"/>
    <n v="633"/>
    <n v="646"/>
    <n v="620"/>
    <n v="0.19999999999999996"/>
    <n v="100"/>
    <s v="-"/>
    <x v="6"/>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79"/>
    <x v="52"/>
    <n v="1050"/>
    <n v="1100"/>
    <n v="1200"/>
    <n v="1100"/>
    <n v="1300"/>
    <n v="1500"/>
    <n v="1530"/>
    <n v="1561"/>
    <n v="1500"/>
    <n v="1620"/>
    <n v="1653"/>
    <n v="1687"/>
    <n v="1620"/>
    <n v="1730"/>
    <n v="1765"/>
    <n v="1801"/>
    <n v="1730"/>
    <n v="8.0000000000000071E-2"/>
    <n v="120"/>
    <s v="-"/>
    <x v="6"/>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80"/>
    <x v="52"/>
    <n v="1650"/>
    <n v="1725"/>
    <n v="2050"/>
    <n v="2150"/>
    <n v="2300"/>
    <n v="2500"/>
    <n v="2550"/>
    <n v="2601"/>
    <n v="2500"/>
    <n v="2940"/>
    <n v="2999"/>
    <n v="3059"/>
    <n v="2940"/>
    <n v="3000"/>
    <n v="3060"/>
    <n v="3122"/>
    <n v="3000"/>
    <n v="0.17599999999999993"/>
    <n v="440"/>
    <s v="-"/>
    <x v="6"/>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81"/>
    <x v="45"/>
    <m/>
    <s v="N/A"/>
    <s v="N/A"/>
    <n v="0"/>
    <n v="2000"/>
    <n v="2000"/>
    <n v="2040"/>
    <n v="2081"/>
    <n v="2000"/>
    <n v="2000"/>
    <n v="2000"/>
    <n v="2000"/>
    <n v="2000"/>
    <n v="2000"/>
    <n v="2040"/>
    <n v="2081"/>
    <n v="2000"/>
    <n v="0"/>
    <n v="0"/>
    <s v="-"/>
    <x v="2"/>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82"/>
    <x v="43"/>
    <m/>
    <s v="N/A"/>
    <n v="425"/>
    <n v="427"/>
    <n v="500"/>
    <n v="500"/>
    <n v="510"/>
    <n v="521"/>
    <n v="500"/>
    <n v="700"/>
    <n v="714"/>
    <n v="729"/>
    <n v="700"/>
    <n v="700"/>
    <n v="714"/>
    <n v="729"/>
    <n v="700"/>
    <n v="0.39999999999999991"/>
    <n v="200"/>
    <s v="-"/>
    <x v="6"/>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83"/>
    <x v="43"/>
    <m/>
    <m/>
    <m/>
    <m/>
    <m/>
    <m/>
    <m/>
    <m/>
    <m/>
    <m/>
    <m/>
    <m/>
    <m/>
    <n v="700"/>
    <n v="714"/>
    <n v="729"/>
    <n v="700"/>
    <s v="-"/>
    <n v="0"/>
    <s v="-"/>
    <x v="2"/>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84"/>
    <x v="43"/>
    <m/>
    <m/>
    <m/>
    <m/>
    <m/>
    <m/>
    <m/>
    <m/>
    <m/>
    <m/>
    <m/>
    <m/>
    <m/>
    <n v="600"/>
    <n v="612"/>
    <n v="625"/>
    <n v="600"/>
    <s v="-"/>
    <n v="0"/>
    <s v="-"/>
    <x v="2"/>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85"/>
    <x v="43"/>
    <s v="new"/>
    <n v="38.9"/>
    <s v="N/A"/>
    <n v="38.9"/>
    <n v="1000"/>
    <n v="1500"/>
    <n v="1530"/>
    <n v="1561"/>
    <n v="1500"/>
    <n v="1500"/>
    <n v="1530"/>
    <n v="1561"/>
    <n v="1500"/>
    <n v="1500"/>
    <n v="1530"/>
    <n v="1561"/>
    <n v="1500"/>
    <n v="0"/>
    <n v="0"/>
    <s v="-"/>
    <x v="2"/>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86"/>
    <x v="43"/>
    <n v="10"/>
    <n v="10"/>
    <n v="14"/>
    <n v="10"/>
    <n v="10"/>
    <n v="10"/>
    <n v="11"/>
    <n v="12"/>
    <n v="10"/>
    <n v="10"/>
    <n v="11"/>
    <n v="12"/>
    <n v="10"/>
    <n v="14"/>
    <n v="15"/>
    <n v="16"/>
    <n v="14"/>
    <n v="0"/>
    <n v="0"/>
    <s v="-"/>
    <x v="2"/>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87"/>
    <x v="43"/>
    <n v="10"/>
    <n v="10"/>
    <n v="14"/>
    <n v="10"/>
    <n v="10"/>
    <n v="10"/>
    <n v="11"/>
    <n v="12"/>
    <n v="10"/>
    <n v="10"/>
    <n v="11"/>
    <n v="12"/>
    <n v="10"/>
    <n v="14"/>
    <n v="15"/>
    <n v="16"/>
    <n v="14"/>
    <n v="0"/>
    <n v="0"/>
    <s v="-"/>
    <x v="2"/>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88"/>
    <x v="43"/>
    <n v="4"/>
    <n v="4"/>
    <n v="5"/>
    <n v="4"/>
    <n v="6"/>
    <n v="6"/>
    <n v="7"/>
    <n v="8"/>
    <n v="6"/>
    <n v="7"/>
    <n v="8"/>
    <n v="9"/>
    <n v="7"/>
    <n v="7"/>
    <n v="8"/>
    <n v="9"/>
    <n v="7"/>
    <n v="0.16666666666666674"/>
    <n v="1"/>
    <s v="-"/>
    <x v="6"/>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89"/>
    <x v="43"/>
    <n v="8"/>
    <n v="8"/>
    <n v="20"/>
    <n v="8"/>
    <n v="20"/>
    <n v="25"/>
    <n v="26"/>
    <n v="27"/>
    <n v="25"/>
    <n v="25"/>
    <n v="26"/>
    <n v="27"/>
    <n v="25"/>
    <n v="25"/>
    <n v="26"/>
    <n v="27"/>
    <n v="25"/>
    <n v="0"/>
    <n v="0"/>
    <s v="-"/>
    <x v="2"/>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90"/>
    <x v="43"/>
    <n v="10"/>
    <n v="10"/>
    <n v="10"/>
    <n v="10"/>
    <n v="10"/>
    <n v="10"/>
    <n v="11"/>
    <n v="12"/>
    <n v="10"/>
    <n v="11"/>
    <n v="12"/>
    <n v="13"/>
    <n v="11"/>
    <n v="14"/>
    <n v="15"/>
    <n v="16"/>
    <n v="14"/>
    <n v="0.10000000000000009"/>
    <n v="1"/>
    <s v="-"/>
    <x v="6"/>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91"/>
    <x v="43"/>
    <m/>
    <m/>
    <m/>
    <m/>
    <m/>
    <m/>
    <m/>
    <m/>
    <m/>
    <m/>
    <m/>
    <m/>
    <m/>
    <n v="8"/>
    <n v="9"/>
    <n v="10"/>
    <n v="8"/>
    <s v="-"/>
    <n v="0"/>
    <s v="New"/>
    <x v="4"/>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92"/>
    <x v="43"/>
    <n v="33"/>
    <s v="N/A"/>
    <n v="25"/>
    <n v="33"/>
    <n v="25"/>
    <n v="25"/>
    <n v="26"/>
    <n v="27"/>
    <n v="25"/>
    <n v="38"/>
    <n v="39"/>
    <n v="40"/>
    <n v="38"/>
    <n v="38"/>
    <n v="39"/>
    <n v="40"/>
    <n v="38"/>
    <n v="0.52"/>
    <n v="13"/>
    <s v="-"/>
    <x v="6"/>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93"/>
    <x v="43"/>
    <n v="33"/>
    <s v="N/A"/>
    <n v="35"/>
    <n v="33"/>
    <n v="40"/>
    <n v="40"/>
    <n v="41"/>
    <n v="42"/>
    <n v="40"/>
    <n v="50"/>
    <n v="51"/>
    <n v="53"/>
    <n v="50"/>
    <n v="50"/>
    <n v="51"/>
    <n v="53"/>
    <n v="50"/>
    <n v="0.25"/>
    <n v="10"/>
    <s v="-"/>
    <x v="6"/>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94"/>
    <x v="43"/>
    <m/>
    <s v="N/A"/>
    <s v="N/A"/>
    <n v="0"/>
    <n v="375"/>
    <n v="375"/>
    <n v="383"/>
    <n v="391"/>
    <n v="375"/>
    <n v="500"/>
    <n v="510"/>
    <n v="521"/>
    <n v="500"/>
    <n v="500"/>
    <n v="510"/>
    <n v="521"/>
    <n v="500"/>
    <n v="0.33333333333333326"/>
    <n v="125"/>
    <s v="-"/>
    <x v="6"/>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95"/>
    <x v="43"/>
    <m/>
    <s v="N/A"/>
    <s v="N/A"/>
    <n v="0"/>
    <n v="2055"/>
    <n v="2055"/>
    <n v="2097"/>
    <n v="2139"/>
    <n v="2055"/>
    <n v="2055"/>
    <n v="2097"/>
    <n v="2139"/>
    <n v="2055"/>
    <n v="2070"/>
    <n v="2112"/>
    <n v="2155"/>
    <n v="2070"/>
    <n v="0"/>
    <n v="0"/>
    <s v="-"/>
    <x v="2"/>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96"/>
    <x v="0"/>
    <n v="80"/>
    <n v="80"/>
    <n v="78"/>
    <n v="80"/>
    <n v="100"/>
    <n v="100"/>
    <n v="102"/>
    <n v="104"/>
    <n v="100"/>
    <n v="100"/>
    <n v="102"/>
    <n v="104"/>
    <n v="100"/>
    <n v="100"/>
    <n v="102"/>
    <n v="105"/>
    <n v="100"/>
    <n v="0"/>
    <n v="0"/>
    <s v="-"/>
    <x v="2"/>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97"/>
    <x v="53"/>
    <n v="1700"/>
    <s v="N/A"/>
    <s v="N/A"/>
    <n v="250"/>
    <n v="250"/>
    <n v="250"/>
    <n v="255"/>
    <n v="261"/>
    <n v="250"/>
    <n v="250"/>
    <n v="255"/>
    <n v="261"/>
    <n v="250"/>
    <n v="270"/>
    <n v="276"/>
    <n v="282"/>
    <n v="270"/>
    <n v="0"/>
    <n v="0"/>
    <s v="-"/>
    <x v="2"/>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98"/>
    <x v="53"/>
    <n v="1700"/>
    <s v="N/A"/>
    <s v="N/A"/>
    <n v="1800"/>
    <n v="85"/>
    <n v="50"/>
    <n v="51"/>
    <n v="53"/>
    <n v="50"/>
    <n v="50"/>
    <n v="51"/>
    <n v="53"/>
    <n v="50"/>
    <n v="55"/>
    <n v="57"/>
    <n v="59"/>
    <n v="55"/>
    <n v="0"/>
    <n v="0"/>
    <s v="-"/>
    <x v="2"/>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499"/>
    <x v="43"/>
    <m/>
    <m/>
    <m/>
    <m/>
    <m/>
    <m/>
    <m/>
    <m/>
    <m/>
    <n v="800"/>
    <n v="816"/>
    <n v="833"/>
    <n v="800"/>
    <s v="Discontinued"/>
    <s v="Discontinued"/>
    <s v="Discontinued"/>
    <s v="Discontinued"/>
    <s v="-"/>
    <n v="800"/>
    <s v="New"/>
    <x v="4"/>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500"/>
    <x v="43"/>
    <m/>
    <m/>
    <m/>
    <m/>
    <m/>
    <m/>
    <m/>
    <m/>
    <m/>
    <n v="900"/>
    <n v="918"/>
    <n v="937"/>
    <n v="900"/>
    <s v="Discontinued"/>
    <s v="Discontinued"/>
    <s v="Discontinued"/>
    <s v="Discontinued"/>
    <s v="-"/>
    <n v="900"/>
    <s v="New"/>
    <x v="4"/>
    <s v="VCRAC"/>
    <s v="IQBBB"/>
    <s v="Academic Research Units"/>
    <s v="David Castellanos"/>
    <m/>
    <m/>
    <m/>
    <x v="0"/>
    <x v="0"/>
    <m/>
    <x v="0"/>
    <m/>
    <m/>
    <m/>
    <x v="0"/>
    <m/>
    <m/>
    <m/>
    <m/>
    <x v="0"/>
    <x v="0"/>
    <m/>
    <x v="0"/>
    <m/>
    <m/>
    <m/>
    <x v="0"/>
    <m/>
    <m/>
    <x v="0"/>
    <x v="0"/>
    <m/>
    <m/>
    <x v="0"/>
  </r>
  <r>
    <n v="71"/>
    <x v="2"/>
    <x v="0"/>
    <s v="# 009"/>
    <x v="47"/>
    <s v="David Castellanos"/>
    <s v="Fallon Batchelor"/>
    <d v="2022-07-01T00:00:00"/>
    <d v="2023-06-30T00:00:00"/>
    <d v="2022-07-01T00:00:00"/>
    <x v="501"/>
    <x v="45"/>
    <m/>
    <s v="N/A"/>
    <s v="N/A"/>
    <n v="36"/>
    <n v="20"/>
    <n v="20"/>
    <n v="21"/>
    <n v="22"/>
    <n v="20"/>
    <n v="23"/>
    <n v="24"/>
    <n v="25"/>
    <n v="23"/>
    <s v="Discontinued"/>
    <s v="Discontinued"/>
    <s v="Discontinued"/>
    <s v="Discontinued"/>
    <n v="0.14999999999999991"/>
    <n v="3"/>
    <s v="-"/>
    <x v="6"/>
    <s v="VCRAC"/>
    <s v="IQBBB"/>
    <s v="Academic Research Units"/>
    <s v="David Castellanos"/>
    <m/>
    <m/>
    <m/>
    <x v="0"/>
    <x v="0"/>
    <m/>
    <x v="0"/>
    <m/>
    <m/>
    <m/>
    <x v="0"/>
    <m/>
    <m/>
    <m/>
    <m/>
    <x v="0"/>
    <x v="0"/>
    <m/>
    <x v="0"/>
    <m/>
    <m/>
    <m/>
    <x v="0"/>
    <m/>
    <m/>
    <x v="0"/>
    <x v="0"/>
    <m/>
    <m/>
    <x v="0"/>
  </r>
  <r>
    <n v="20"/>
    <x v="0"/>
    <x v="0"/>
    <s v="# 032"/>
    <x v="48"/>
    <s v="Maria Odezynskyj"/>
    <s v="Eric Fraser"/>
    <d v="2022-07-01T00:00:00"/>
    <d v="2023-06-30T00:00:00"/>
    <d v="2022-07-01T00:00:00"/>
    <x v="502"/>
    <x v="54"/>
    <n v="78"/>
    <n v="82"/>
    <n v="86"/>
    <n v="82"/>
    <n v="94"/>
    <n v="98"/>
    <n v="102"/>
    <n v="106"/>
    <n v="98"/>
    <n v="95"/>
    <n v="95"/>
    <n v="95"/>
    <n v="95"/>
    <n v="95"/>
    <n v="95"/>
    <n v="95"/>
    <n v="95"/>
    <n v="-3.0612244897959218E-2"/>
    <n v="-3"/>
    <s v="-"/>
    <x v="5"/>
    <s v="COENG"/>
    <s v="EHEEC"/>
    <s v="College of Engineering"/>
    <s v="Dat Le"/>
    <m/>
    <m/>
    <m/>
    <x v="0"/>
    <x v="0"/>
    <m/>
    <x v="0"/>
    <m/>
    <m/>
    <m/>
    <x v="0"/>
    <m/>
    <m/>
    <m/>
    <m/>
    <x v="0"/>
    <x v="0"/>
    <m/>
    <x v="0"/>
    <m/>
    <m/>
    <m/>
    <x v="0"/>
    <m/>
    <m/>
    <x v="0"/>
    <x v="0"/>
    <m/>
    <m/>
    <x v="0"/>
  </r>
  <r>
    <n v="20"/>
    <x v="0"/>
    <x v="0"/>
    <s v="# 032"/>
    <x v="48"/>
    <s v="Maria Odezynskyj"/>
    <s v="Eric Fraser"/>
    <d v="2022-07-01T00:00:00"/>
    <d v="2023-06-30T00:00:00"/>
    <d v="2022-07-01T00:00:00"/>
    <x v="503"/>
    <x v="54"/>
    <n v="26"/>
    <n v="27"/>
    <n v="28"/>
    <n v="27"/>
    <n v="30"/>
    <n v="31"/>
    <n v="32"/>
    <n v="33"/>
    <n v="31"/>
    <n v="30"/>
    <n v="30"/>
    <n v="30"/>
    <n v="30"/>
    <n v="30"/>
    <n v="30"/>
    <n v="30"/>
    <n v="30"/>
    <n v="-3.2258064516129004E-2"/>
    <n v="-1"/>
    <s v="-"/>
    <x v="5"/>
    <s v="COENG"/>
    <s v="EHEEC"/>
    <s v="College of Engineering"/>
    <s v="Dat Le"/>
    <m/>
    <m/>
    <m/>
    <x v="0"/>
    <x v="0"/>
    <m/>
    <x v="0"/>
    <m/>
    <m/>
    <m/>
    <x v="0"/>
    <m/>
    <m/>
    <m/>
    <m/>
    <x v="0"/>
    <x v="0"/>
    <m/>
    <x v="0"/>
    <m/>
    <m/>
    <m/>
    <x v="0"/>
    <m/>
    <m/>
    <x v="0"/>
    <x v="0"/>
    <m/>
    <m/>
    <x v="0"/>
  </r>
  <r>
    <n v="20"/>
    <x v="0"/>
    <x v="0"/>
    <s v="# 032"/>
    <x v="48"/>
    <s v="Maria Odezynskyj"/>
    <s v="Eric Fraser"/>
    <d v="2022-07-01T00:00:00"/>
    <d v="2023-06-30T00:00:00"/>
    <d v="2022-07-01T00:00:00"/>
    <x v="504"/>
    <x v="54"/>
    <n v="10"/>
    <n v="10"/>
    <n v="10"/>
    <n v="10"/>
    <n v="10"/>
    <n v="5"/>
    <n v="5"/>
    <n v="5"/>
    <n v="5"/>
    <n v="5"/>
    <n v="5"/>
    <n v="5"/>
    <n v="5"/>
    <n v="5"/>
    <n v="5"/>
    <n v="5"/>
    <n v="5"/>
    <n v="0"/>
    <n v="0"/>
    <s v="-"/>
    <x v="2"/>
    <s v="COENG"/>
    <s v="EHEEC"/>
    <s v="College of Engineering"/>
    <s v="Dat Le"/>
    <m/>
    <m/>
    <m/>
    <x v="0"/>
    <x v="0"/>
    <m/>
    <x v="0"/>
    <m/>
    <m/>
    <m/>
    <x v="0"/>
    <m/>
    <m/>
    <m/>
    <m/>
    <x v="0"/>
    <x v="0"/>
    <m/>
    <x v="0"/>
    <m/>
    <m/>
    <m/>
    <x v="0"/>
    <m/>
    <m/>
    <x v="0"/>
    <x v="0"/>
    <m/>
    <m/>
    <x v="0"/>
  </r>
  <r>
    <n v="20"/>
    <x v="0"/>
    <x v="0"/>
    <s v="# 032"/>
    <x v="48"/>
    <s v="Maria Odezynskyj"/>
    <s v="Eric Fraser"/>
    <d v="2022-07-01T00:00:00"/>
    <d v="2023-06-30T00:00:00"/>
    <d v="2022-07-01T00:00:00"/>
    <x v="505"/>
    <x v="54"/>
    <n v="3"/>
    <n v="3"/>
    <n v="3"/>
    <n v="3"/>
    <n v="3"/>
    <n v="2"/>
    <n v="2"/>
    <n v="2"/>
    <n v="2"/>
    <n v="2"/>
    <n v="2"/>
    <n v="2"/>
    <n v="2"/>
    <n v="2"/>
    <n v="2"/>
    <n v="2"/>
    <n v="2"/>
    <n v="0"/>
    <n v="0"/>
    <s v="-"/>
    <x v="2"/>
    <s v="COENG"/>
    <s v="EHEEC"/>
    <s v="College of Engineering"/>
    <s v="Dat Le"/>
    <m/>
    <m/>
    <m/>
    <x v="0"/>
    <x v="0"/>
    <m/>
    <x v="0"/>
    <m/>
    <m/>
    <m/>
    <x v="0"/>
    <m/>
    <m/>
    <m/>
    <m/>
    <x v="0"/>
    <x v="0"/>
    <m/>
    <x v="0"/>
    <m/>
    <m/>
    <m/>
    <x v="0"/>
    <m/>
    <m/>
    <x v="0"/>
    <x v="0"/>
    <m/>
    <m/>
    <x v="0"/>
  </r>
  <r>
    <n v="20"/>
    <x v="0"/>
    <x v="0"/>
    <s v="# 032"/>
    <x v="48"/>
    <s v="Maria Odezynskyj"/>
    <s v="Eric Fraser"/>
    <d v="2022-07-01T00:00:00"/>
    <d v="2023-06-30T00:00:00"/>
    <d v="2022-07-01T00:00:00"/>
    <x v="506"/>
    <x v="54"/>
    <n v="10"/>
    <n v="10"/>
    <n v="10"/>
    <n v="10"/>
    <n v="10"/>
    <n v="10"/>
    <n v="10"/>
    <n v="10"/>
    <n v="10"/>
    <n v="10"/>
    <n v="10"/>
    <n v="10"/>
    <n v="10"/>
    <n v="10"/>
    <n v="10"/>
    <n v="10"/>
    <n v="10"/>
    <n v="0"/>
    <n v="0"/>
    <s v="-"/>
    <x v="2"/>
    <s v="COENG"/>
    <s v="EHEEC"/>
    <s v="College of Engineering"/>
    <s v="Dat Le"/>
    <m/>
    <m/>
    <m/>
    <x v="0"/>
    <x v="0"/>
    <m/>
    <x v="0"/>
    <m/>
    <m/>
    <m/>
    <x v="0"/>
    <m/>
    <m/>
    <m/>
    <m/>
    <x v="0"/>
    <x v="0"/>
    <m/>
    <x v="0"/>
    <m/>
    <m/>
    <m/>
    <x v="0"/>
    <m/>
    <m/>
    <x v="0"/>
    <x v="0"/>
    <m/>
    <m/>
    <x v="0"/>
  </r>
  <r>
    <n v="20"/>
    <x v="0"/>
    <x v="0"/>
    <s v="# 032"/>
    <x v="48"/>
    <s v="Maria Odezynskyj"/>
    <s v="Eric Fraser"/>
    <d v="2022-07-01T00:00:00"/>
    <d v="2023-06-30T00:00:00"/>
    <d v="2022-07-01T00:00:00"/>
    <x v="507"/>
    <x v="54"/>
    <n v="5"/>
    <n v="5"/>
    <n v="5"/>
    <n v="5"/>
    <n v="5"/>
    <n v="5"/>
    <n v="5"/>
    <n v="5"/>
    <n v="5"/>
    <n v="5"/>
    <n v="5"/>
    <n v="5"/>
    <n v="5"/>
    <n v="5"/>
    <n v="5"/>
    <n v="5"/>
    <n v="5"/>
    <n v="0"/>
    <n v="0"/>
    <s v="-"/>
    <x v="2"/>
    <s v="COENG"/>
    <s v="EHEEC"/>
    <s v="College of Engineering"/>
    <s v="Dat Le"/>
    <m/>
    <m/>
    <m/>
    <x v="0"/>
    <x v="0"/>
    <m/>
    <x v="0"/>
    <m/>
    <m/>
    <m/>
    <x v="0"/>
    <m/>
    <m/>
    <m/>
    <m/>
    <x v="0"/>
    <x v="0"/>
    <m/>
    <x v="0"/>
    <m/>
    <m/>
    <m/>
    <x v="0"/>
    <m/>
    <m/>
    <x v="0"/>
    <x v="0"/>
    <m/>
    <m/>
    <x v="0"/>
  </r>
  <r>
    <n v="20"/>
    <x v="0"/>
    <x v="0"/>
    <s v="# 032"/>
    <x v="48"/>
    <s v="Maria Odezynskyj"/>
    <s v="Eric Fraser"/>
    <d v="2022-07-01T00:00:00"/>
    <d v="2023-06-30T00:00:00"/>
    <d v="2022-07-01T00:00:00"/>
    <x v="508"/>
    <x v="55"/>
    <n v="0.09"/>
    <n v="7.0000000000000007E-2"/>
    <n v="7.0000000000000007E-2"/>
    <n v="7.0000000000000007E-2"/>
    <n v="0.05"/>
    <n v="0.04"/>
    <n v="0.04"/>
    <n v="0.04"/>
    <n v="0.04"/>
    <n v="0.04"/>
    <n v="0.04"/>
    <n v="0.04"/>
    <n v="0.04"/>
    <n v="0.03"/>
    <n v="0.03"/>
    <n v="0.03"/>
    <n v="0.03"/>
    <n v="0"/>
    <n v="0"/>
    <s v="-"/>
    <x v="2"/>
    <s v="COENG"/>
    <s v="EHEEC"/>
    <s v="College of Engineering"/>
    <s v="Dat Le"/>
    <m/>
    <m/>
    <m/>
    <x v="0"/>
    <x v="0"/>
    <m/>
    <x v="0"/>
    <m/>
    <m/>
    <m/>
    <x v="0"/>
    <m/>
    <m/>
    <m/>
    <m/>
    <x v="0"/>
    <x v="0"/>
    <m/>
    <x v="0"/>
    <m/>
    <m/>
    <m/>
    <x v="0"/>
    <m/>
    <m/>
    <x v="0"/>
    <x v="0"/>
    <m/>
    <m/>
    <x v="0"/>
  </r>
  <r>
    <n v="20"/>
    <x v="0"/>
    <x v="0"/>
    <s v="# 032"/>
    <x v="48"/>
    <s v="Maria Odezynskyj"/>
    <s v="Eric Fraser"/>
    <d v="2022-07-01T00:00:00"/>
    <d v="2023-06-30T00:00:00"/>
    <d v="2022-07-01T00:00:00"/>
    <x v="509"/>
    <x v="55"/>
    <n v="0.05"/>
    <n v="0.04"/>
    <n v="0.04"/>
    <n v="0.04"/>
    <n v="0.03"/>
    <n v="0.02"/>
    <n v="0.02"/>
    <n v="0.02"/>
    <n v="0.02"/>
    <n v="0.02"/>
    <n v="0.02"/>
    <n v="0.02"/>
    <n v="0.02"/>
    <n v="1.7000000000000001E-2"/>
    <n v="1.7000000000000001E-2"/>
    <n v="1.7000000000000001E-2"/>
    <n v="1.7000000000000001E-2"/>
    <n v="0"/>
    <n v="0"/>
    <s v="-"/>
    <x v="2"/>
    <s v="COENG"/>
    <s v="EHEEC"/>
    <s v="College of Engineering"/>
    <s v="Dat Le"/>
    <m/>
    <m/>
    <m/>
    <x v="0"/>
    <x v="0"/>
    <m/>
    <x v="0"/>
    <m/>
    <m/>
    <m/>
    <x v="0"/>
    <m/>
    <m/>
    <m/>
    <m/>
    <x v="0"/>
    <x v="0"/>
    <m/>
    <x v="0"/>
    <m/>
    <m/>
    <m/>
    <x v="0"/>
    <m/>
    <m/>
    <x v="0"/>
    <x v="0"/>
    <m/>
    <m/>
    <x v="0"/>
  </r>
  <r>
    <n v="19"/>
    <x v="0"/>
    <x v="0"/>
    <s v="# 034"/>
    <x v="49"/>
    <s v="Maria Odezynskyj"/>
    <s v="Eric Fraser"/>
    <d v="2022-07-01T00:00:00"/>
    <d v="2023-06-30T00:00:00"/>
    <d v="2022-07-01T00:00:00"/>
    <x v="510"/>
    <x v="56"/>
    <n v="900"/>
    <n v="900"/>
    <n v="900"/>
    <n v="900"/>
    <n v="900"/>
    <n v="900"/>
    <n v="900"/>
    <n v="900"/>
    <n v="900"/>
    <n v="900"/>
    <n v="900"/>
    <n v="900"/>
    <n v="900"/>
    <n v="900"/>
    <n v="900"/>
    <n v="900"/>
    <n v="900"/>
    <n v="0"/>
    <n v="0"/>
    <s v="-"/>
    <x v="2"/>
    <s v="COENG"/>
    <s v="EHEEC"/>
    <s v="College of Engineering"/>
    <s v="Dat Le"/>
    <m/>
    <m/>
    <m/>
    <x v="0"/>
    <x v="0"/>
    <m/>
    <x v="0"/>
    <m/>
    <m/>
    <m/>
    <x v="0"/>
    <m/>
    <m/>
    <m/>
    <m/>
    <x v="0"/>
    <x v="0"/>
    <m/>
    <x v="0"/>
    <m/>
    <m/>
    <m/>
    <x v="0"/>
    <m/>
    <m/>
    <x v="0"/>
    <x v="0"/>
    <m/>
    <m/>
    <x v="0"/>
  </r>
  <r>
    <n v="19"/>
    <x v="0"/>
    <x v="0"/>
    <s v="# 034"/>
    <x v="49"/>
    <s v="Maria Odezynskyj"/>
    <s v="Eric Fraser"/>
    <d v="2022-07-01T00:00:00"/>
    <d v="2023-06-30T00:00:00"/>
    <d v="2022-07-01T00:00:00"/>
    <x v="511"/>
    <x v="56"/>
    <n v="2700"/>
    <n v="2700"/>
    <n v="2700"/>
    <n v="2700"/>
    <n v="2700"/>
    <n v="2700"/>
    <n v="2700"/>
    <n v="2700"/>
    <n v="2700"/>
    <n v="2700"/>
    <n v="2700"/>
    <n v="2700"/>
    <n v="2700"/>
    <n v="2700"/>
    <n v="2700"/>
    <n v="2700"/>
    <n v="2700"/>
    <n v="0"/>
    <n v="0"/>
    <s v="-"/>
    <x v="2"/>
    <s v="COENG"/>
    <s v="EHEEC"/>
    <s v="College of Engineering"/>
    <s v="Dat Le"/>
    <m/>
    <m/>
    <m/>
    <x v="0"/>
    <x v="0"/>
    <m/>
    <x v="0"/>
    <m/>
    <m/>
    <m/>
    <x v="0"/>
    <m/>
    <m/>
    <m/>
    <m/>
    <x v="0"/>
    <x v="0"/>
    <m/>
    <x v="0"/>
    <m/>
    <m/>
    <m/>
    <x v="0"/>
    <m/>
    <m/>
    <x v="0"/>
    <x v="0"/>
    <m/>
    <m/>
    <x v="0"/>
  </r>
  <r>
    <n v="19"/>
    <x v="0"/>
    <x v="0"/>
    <s v="# 034"/>
    <x v="49"/>
    <s v="Maria Odezynskyj"/>
    <s v="Eric Fraser"/>
    <d v="2022-07-01T00:00:00"/>
    <d v="2023-06-30T00:00:00"/>
    <d v="2022-07-01T00:00:00"/>
    <x v="512"/>
    <x v="56"/>
    <n v="1800"/>
    <n v="1800"/>
    <n v="1800"/>
    <n v="1800"/>
    <n v="1800"/>
    <n v="1800"/>
    <n v="1800"/>
    <n v="1800"/>
    <n v="1800"/>
    <n v="1800"/>
    <n v="1800"/>
    <n v="1800"/>
    <n v="1800"/>
    <n v="1800"/>
    <n v="1800"/>
    <n v="1800"/>
    <n v="1800"/>
    <n v="0"/>
    <n v="0"/>
    <s v="-"/>
    <x v="2"/>
    <s v="COENG"/>
    <s v="EHEEC"/>
    <s v="College of Engineering"/>
    <s v="Dat Le"/>
    <m/>
    <m/>
    <m/>
    <x v="0"/>
    <x v="0"/>
    <m/>
    <x v="0"/>
    <m/>
    <m/>
    <m/>
    <x v="0"/>
    <m/>
    <m/>
    <m/>
    <m/>
    <x v="0"/>
    <x v="0"/>
    <m/>
    <x v="0"/>
    <m/>
    <m/>
    <m/>
    <x v="0"/>
    <m/>
    <m/>
    <x v="0"/>
    <x v="0"/>
    <m/>
    <m/>
    <x v="0"/>
  </r>
  <r>
    <n v="19"/>
    <x v="0"/>
    <x v="0"/>
    <s v="# 034"/>
    <x v="49"/>
    <s v="Maria Odezynskyj"/>
    <s v="Eric Fraser"/>
    <d v="2022-07-01T00:00:00"/>
    <d v="2023-06-30T00:00:00"/>
    <d v="2022-07-01T00:00:00"/>
    <x v="513"/>
    <x v="56"/>
    <n v="150"/>
    <n v="150"/>
    <n v="150"/>
    <n v="150"/>
    <n v="150"/>
    <n v="150"/>
    <n v="150"/>
    <n v="150"/>
    <n v="150"/>
    <n v="150"/>
    <n v="150"/>
    <n v="150"/>
    <n v="150"/>
    <n v="150"/>
    <n v="150"/>
    <n v="150"/>
    <n v="150"/>
    <n v="0"/>
    <n v="0"/>
    <s v="-"/>
    <x v="2"/>
    <s v="COENG"/>
    <s v="EHEEC"/>
    <s v="College of Engineering"/>
    <s v="Dat Le"/>
    <m/>
    <m/>
    <m/>
    <x v="0"/>
    <x v="0"/>
    <m/>
    <x v="0"/>
    <m/>
    <m/>
    <m/>
    <x v="0"/>
    <m/>
    <m/>
    <m/>
    <m/>
    <x v="0"/>
    <x v="0"/>
    <m/>
    <x v="0"/>
    <m/>
    <m/>
    <m/>
    <x v="0"/>
    <m/>
    <m/>
    <x v="0"/>
    <x v="0"/>
    <m/>
    <m/>
    <x v="0"/>
  </r>
  <r>
    <n v="19"/>
    <x v="0"/>
    <x v="0"/>
    <s v="# 034"/>
    <x v="49"/>
    <s v="Maria Odezynskyj"/>
    <s v="Eric Fraser"/>
    <d v="2022-07-01T00:00:00"/>
    <d v="2023-06-30T00:00:00"/>
    <d v="2022-07-01T00:00:00"/>
    <x v="514"/>
    <x v="0"/>
    <n v="95"/>
    <n v="95"/>
    <n v="95"/>
    <n v="95"/>
    <n v="95"/>
    <n v="95"/>
    <n v="95"/>
    <n v="95"/>
    <n v="95"/>
    <n v="95"/>
    <n v="95"/>
    <n v="95"/>
    <n v="95"/>
    <n v="95"/>
    <n v="95"/>
    <n v="95"/>
    <n v="95"/>
    <n v="0"/>
    <n v="0"/>
    <s v="-"/>
    <x v="2"/>
    <s v="COENG"/>
    <s v="EHEEC"/>
    <s v="College of Engineering"/>
    <s v="Dat Le"/>
    <m/>
    <m/>
    <m/>
    <x v="0"/>
    <x v="0"/>
    <m/>
    <x v="0"/>
    <m/>
    <m/>
    <m/>
    <x v="0"/>
    <m/>
    <m/>
    <m/>
    <m/>
    <x v="0"/>
    <x v="0"/>
    <m/>
    <x v="0"/>
    <m/>
    <m/>
    <m/>
    <x v="0"/>
    <m/>
    <m/>
    <x v="0"/>
    <x v="0"/>
    <m/>
    <m/>
    <x v="0"/>
  </r>
  <r>
    <n v="20"/>
    <x v="0"/>
    <x v="1"/>
    <s v="# 032"/>
    <x v="48"/>
    <s v="Maria Odezynskyj"/>
    <s v="Eric Fraser"/>
    <m/>
    <m/>
    <m/>
    <x v="10"/>
    <x v="1"/>
    <m/>
    <m/>
    <m/>
    <m/>
    <m/>
    <m/>
    <m/>
    <m/>
    <m/>
    <m/>
    <m/>
    <m/>
    <n v="0"/>
    <n v="0"/>
    <n v="0"/>
    <n v="0"/>
    <n v="0"/>
    <m/>
    <m/>
    <m/>
    <x v="3"/>
    <m/>
    <m/>
    <m/>
    <m/>
    <m/>
    <m/>
    <m/>
    <x v="4"/>
    <x v="4"/>
    <s v="-"/>
    <x v="1"/>
    <s v="No external customers"/>
    <n v="1928"/>
    <n v="1708"/>
    <x v="26"/>
    <n v="220"/>
    <s v="High"/>
    <n v="40.700000000000003"/>
    <s v="Yes"/>
    <x v="2"/>
    <x v="2"/>
    <s v="Flat"/>
    <x v="29"/>
    <s v="Balanced"/>
    <m/>
    <n v="-127"/>
    <x v="1"/>
    <s v="Maria Odezynskyj, Eric Fraser"/>
    <s v="4/11/22 - 11 am"/>
    <x v="42"/>
    <x v="0"/>
    <m/>
    <m/>
    <x v="0"/>
  </r>
  <r>
    <n v="19"/>
    <x v="0"/>
    <x v="1"/>
    <s v="# 034"/>
    <x v="49"/>
    <s v="Maria Odezynskyj"/>
    <s v="Eric Fraser"/>
    <m/>
    <m/>
    <m/>
    <x v="10"/>
    <x v="1"/>
    <m/>
    <m/>
    <m/>
    <m/>
    <m/>
    <m/>
    <m/>
    <m/>
    <m/>
    <m/>
    <m/>
    <m/>
    <n v="0"/>
    <n v="0"/>
    <n v="0"/>
    <n v="0"/>
    <n v="0"/>
    <m/>
    <m/>
    <m/>
    <x v="3"/>
    <m/>
    <m/>
    <m/>
    <m/>
    <m/>
    <m/>
    <m/>
    <x v="6"/>
    <x v="4"/>
    <s v="-"/>
    <x v="1"/>
    <s v="No external customers"/>
    <n v="178.452"/>
    <n v="178.452"/>
    <x v="27"/>
    <n v="0"/>
    <s v="Low"/>
    <n v="0"/>
    <s v="Yes"/>
    <x v="3"/>
    <x v="2"/>
    <s v="Flat"/>
    <x v="1"/>
    <s v="Balanced"/>
    <m/>
    <n v="-13"/>
    <x v="1"/>
    <s v="Maria Odezynskyj, Eric Fraser, Caitlin Dey-Ward"/>
    <s v="4/11/22 - 11 am"/>
    <x v="43"/>
    <x v="0"/>
    <m/>
    <m/>
    <x v="0"/>
  </r>
  <r>
    <n v="17"/>
    <x v="0"/>
    <x v="1"/>
    <s v="# 005"/>
    <x v="50"/>
    <s v="Maria Odezynskyj"/>
    <s v="Eric Chu"/>
    <m/>
    <m/>
    <m/>
    <x v="10"/>
    <x v="1"/>
    <m/>
    <m/>
    <m/>
    <m/>
    <m/>
    <m/>
    <m/>
    <m/>
    <m/>
    <m/>
    <m/>
    <m/>
    <n v="0"/>
    <n v="0"/>
    <n v="0"/>
    <n v="0"/>
    <n v="0"/>
    <m/>
    <m/>
    <m/>
    <x v="3"/>
    <m/>
    <m/>
    <m/>
    <m/>
    <m/>
    <m/>
    <m/>
    <x v="3"/>
    <x v="11"/>
    <n v="1"/>
    <x v="1"/>
    <m/>
    <n v="817"/>
    <n v="738"/>
    <x v="28"/>
    <n v="79"/>
    <s v="High"/>
    <n v="16.59"/>
    <s v="Yes"/>
    <x v="3"/>
    <x v="1"/>
    <s v="Flat"/>
    <x v="30"/>
    <s v="Deficit"/>
    <s v="The rates are increasing primarily driven by increases in compensation, reduction of subsidy and productive hours."/>
    <n v="-57"/>
    <x v="1"/>
    <s v="Maria Odezynskyj / Sharon Norris"/>
    <s v="Already approved in year FY22"/>
    <x v="44"/>
    <x v="0"/>
    <m/>
    <m/>
    <x v="0"/>
  </r>
  <r>
    <n v="17"/>
    <x v="0"/>
    <x v="0"/>
    <s v="# 005"/>
    <x v="50"/>
    <s v="Maria Odezynskyj"/>
    <s v="Eric Chu"/>
    <d v="2022-07-01T00:00:00"/>
    <d v="2023-06-30T00:00:00"/>
    <d v="2022-07-01T00:00:00"/>
    <x v="125"/>
    <x v="0"/>
    <n v="89.5"/>
    <n v="94.18"/>
    <n v="94"/>
    <n v="94.18"/>
    <n v="99.6"/>
    <n v="108.4"/>
    <n v="111.65"/>
    <n v="115"/>
    <n v="108.4"/>
    <n v="118.3"/>
    <n v="121.85"/>
    <n v="125.5"/>
    <n v="118.3"/>
    <n v="128"/>
    <n v="131.84"/>
    <n v="135.79519999999999"/>
    <n v="128"/>
    <n v="9.132841328413277E-2"/>
    <n v="9.8999999999999915"/>
    <s v="-"/>
    <x v="6"/>
    <s v="COENG"/>
    <s v="EDDNO"/>
    <s v="College of Engineering"/>
    <s v="Dat Le"/>
    <m/>
    <m/>
    <m/>
    <x v="0"/>
    <x v="0"/>
    <m/>
    <x v="0"/>
    <m/>
    <m/>
    <m/>
    <x v="0"/>
    <m/>
    <m/>
    <m/>
    <m/>
    <x v="0"/>
    <x v="0"/>
    <m/>
    <x v="0"/>
    <m/>
    <m/>
    <m/>
    <x v="0"/>
    <m/>
    <m/>
    <x v="0"/>
    <x v="0"/>
    <m/>
    <m/>
    <x v="0"/>
  </r>
  <r>
    <n v="22"/>
    <x v="0"/>
    <x v="0"/>
    <s v="# 048"/>
    <x v="51"/>
    <s v="Maria Odezynskyj"/>
    <s v="Elizabeth Geno"/>
    <d v="2022-07-01T00:00:00"/>
    <d v="2023-06-30T00:00:00"/>
    <d v="2022-07-01T00:00:00"/>
    <x v="515"/>
    <x v="0"/>
    <n v="106"/>
    <n v="109"/>
    <n v="109"/>
    <n v="109"/>
    <n v="127"/>
    <n v="127"/>
    <n v="127"/>
    <n v="127"/>
    <n v="127"/>
    <n v="137"/>
    <n v="137"/>
    <n v="137"/>
    <n v="133"/>
    <n v="137"/>
    <n v="137"/>
    <n v="137"/>
    <n v="137"/>
    <n v="4.7244094488188892E-2"/>
    <n v="6"/>
    <s v="-"/>
    <x v="0"/>
    <s v="COENG"/>
    <s v="EGCEE"/>
    <s v="College of Engineering"/>
    <s v="Dat Le"/>
    <m/>
    <m/>
    <m/>
    <x v="0"/>
    <x v="0"/>
    <m/>
    <x v="0"/>
    <m/>
    <m/>
    <m/>
    <x v="0"/>
    <m/>
    <m/>
    <m/>
    <m/>
    <x v="0"/>
    <x v="0"/>
    <m/>
    <x v="0"/>
    <m/>
    <m/>
    <m/>
    <x v="0"/>
    <m/>
    <m/>
    <x v="0"/>
    <x v="0"/>
    <m/>
    <m/>
    <x v="0"/>
  </r>
  <r>
    <n v="22"/>
    <x v="0"/>
    <x v="0"/>
    <s v="# 048"/>
    <x v="51"/>
    <s v="Maria Odezynskyj"/>
    <s v="Elizabeth Geno"/>
    <d v="2022-07-01T00:00:00"/>
    <d v="2023-06-30T00:00:00"/>
    <d v="2022-07-01T00:00:00"/>
    <x v="516"/>
    <x v="0"/>
    <n v="88"/>
    <n v="90"/>
    <n v="90"/>
    <n v="90"/>
    <n v="102"/>
    <n v="102"/>
    <n v="102"/>
    <n v="102"/>
    <n v="102"/>
    <n v="107"/>
    <n v="107"/>
    <n v="107"/>
    <n v="107"/>
    <n v="107"/>
    <n v="107"/>
    <n v="107"/>
    <n v="107"/>
    <n v="4.9019607843137303E-2"/>
    <n v="5"/>
    <s v="-"/>
    <x v="0"/>
    <s v="COENG"/>
    <s v="EGCEE"/>
    <s v="College of Engineering"/>
    <s v="Dat Le"/>
    <m/>
    <m/>
    <m/>
    <x v="0"/>
    <x v="0"/>
    <m/>
    <x v="0"/>
    <m/>
    <m/>
    <m/>
    <x v="0"/>
    <m/>
    <m/>
    <m/>
    <m/>
    <x v="0"/>
    <x v="0"/>
    <m/>
    <x v="0"/>
    <m/>
    <m/>
    <m/>
    <x v="0"/>
    <m/>
    <m/>
    <x v="0"/>
    <x v="0"/>
    <m/>
    <m/>
    <x v="0"/>
  </r>
  <r>
    <n v="22"/>
    <x v="0"/>
    <x v="0"/>
    <s v="# 048"/>
    <x v="51"/>
    <s v="Maria Odezynskyj"/>
    <s v="Elizabeth Geno"/>
    <d v="2022-07-01T00:00:00"/>
    <d v="2023-06-30T00:00:00"/>
    <d v="2022-07-01T00:00:00"/>
    <x v="3"/>
    <x v="0"/>
    <m/>
    <s v="N/A"/>
    <n v="200"/>
    <n v="0"/>
    <n v="200"/>
    <n v="200"/>
    <n v="280"/>
    <n v="280"/>
    <n v="200"/>
    <n v="200"/>
    <n v="200"/>
    <n v="200"/>
    <n v="200"/>
    <n v="200"/>
    <n v="200"/>
    <n v="200"/>
    <n v="200"/>
    <n v="0"/>
    <n v="0"/>
    <s v="-"/>
    <x v="2"/>
    <s v="COENG"/>
    <s v="EGCEE"/>
    <s v="College of Engineering"/>
    <s v="Dat Le"/>
    <m/>
    <m/>
    <m/>
    <x v="0"/>
    <x v="0"/>
    <m/>
    <x v="0"/>
    <m/>
    <m/>
    <m/>
    <x v="0"/>
    <m/>
    <m/>
    <m/>
    <m/>
    <x v="0"/>
    <x v="0"/>
    <m/>
    <x v="0"/>
    <m/>
    <m/>
    <m/>
    <x v="0"/>
    <m/>
    <m/>
    <x v="0"/>
    <x v="0"/>
    <m/>
    <m/>
    <x v="0"/>
  </r>
  <r>
    <n v="22"/>
    <x v="0"/>
    <x v="0"/>
    <s v="# 048"/>
    <x v="51"/>
    <s v="Maria Odezynskyj"/>
    <s v="Elizabeth Geno"/>
    <d v="2022-07-01T00:00:00"/>
    <d v="2023-06-30T00:00:00"/>
    <d v="2022-07-01T00:00:00"/>
    <x v="517"/>
    <x v="57"/>
    <n v="75.28"/>
    <n v="1"/>
    <n v="1"/>
    <n v="1"/>
    <n v="1"/>
    <n v="1"/>
    <n v="1"/>
    <n v="1"/>
    <n v="1"/>
    <n v="1"/>
    <n v="1"/>
    <n v="1"/>
    <n v="1"/>
    <n v="1"/>
    <n v="1"/>
    <n v="1"/>
    <n v="1"/>
    <n v="0"/>
    <n v="0"/>
    <s v="-"/>
    <x v="2"/>
    <s v="COENG"/>
    <s v="EGCEE"/>
    <s v="College of Engineering"/>
    <s v="Dat Le"/>
    <m/>
    <m/>
    <m/>
    <x v="0"/>
    <x v="0"/>
    <m/>
    <x v="0"/>
    <m/>
    <m/>
    <m/>
    <x v="0"/>
    <m/>
    <m/>
    <m/>
    <m/>
    <x v="0"/>
    <x v="0"/>
    <m/>
    <x v="0"/>
    <m/>
    <m/>
    <m/>
    <x v="0"/>
    <m/>
    <m/>
    <x v="0"/>
    <x v="0"/>
    <m/>
    <m/>
    <x v="0"/>
  </r>
  <r>
    <n v="22"/>
    <x v="0"/>
    <x v="0"/>
    <s v="# 048"/>
    <x v="51"/>
    <s v="Maria Odezynskyj"/>
    <s v="Elizabeth Geno"/>
    <d v="2022-07-01T00:00:00"/>
    <d v="2023-06-30T00:00:00"/>
    <d v="2022-07-01T00:00:00"/>
    <x v="518"/>
    <x v="57"/>
    <m/>
    <m/>
    <m/>
    <m/>
    <n v="25"/>
    <n v="25"/>
    <n v="25"/>
    <n v="25"/>
    <n v="25"/>
    <n v="25"/>
    <n v="25"/>
    <n v="25"/>
    <n v="25"/>
    <n v="25"/>
    <n v="25"/>
    <n v="25"/>
    <n v="25"/>
    <n v="0"/>
    <n v="0"/>
    <s v="-"/>
    <x v="2"/>
    <s v="COENG"/>
    <s v="EGCEE"/>
    <s v="College of Engineering"/>
    <s v="Dat Le"/>
    <m/>
    <m/>
    <m/>
    <x v="0"/>
    <x v="0"/>
    <m/>
    <x v="0"/>
    <m/>
    <m/>
    <m/>
    <x v="0"/>
    <m/>
    <m/>
    <m/>
    <m/>
    <x v="0"/>
    <x v="0"/>
    <m/>
    <x v="0"/>
    <m/>
    <m/>
    <m/>
    <x v="0"/>
    <m/>
    <m/>
    <x v="0"/>
    <x v="0"/>
    <m/>
    <m/>
    <x v="0"/>
  </r>
  <r>
    <n v="22"/>
    <x v="0"/>
    <x v="0"/>
    <s v="# 048"/>
    <x v="51"/>
    <s v="Maria Odezynskyj"/>
    <s v="Elizabeth Geno"/>
    <d v="2022-07-01T00:00:00"/>
    <d v="2023-06-30T00:00:00"/>
    <d v="2022-07-01T00:00:00"/>
    <x v="519"/>
    <x v="0"/>
    <m/>
    <m/>
    <s v="N/A"/>
    <s v="N/A"/>
    <n v="0"/>
    <n v="400"/>
    <n v="400"/>
    <n v="400"/>
    <n v="400"/>
    <n v="400"/>
    <n v="400"/>
    <n v="400"/>
    <n v="400"/>
    <n v="400"/>
    <n v="400"/>
    <n v="400"/>
    <n v="400"/>
    <n v="0"/>
    <n v="0"/>
    <s v="-"/>
    <x v="2"/>
    <s v="COENG"/>
    <s v="EGCEE"/>
    <s v="College of Engineering"/>
    <s v="Dat Le"/>
    <m/>
    <m/>
    <m/>
    <x v="0"/>
    <x v="0"/>
    <m/>
    <x v="0"/>
    <m/>
    <m/>
    <m/>
    <x v="0"/>
    <m/>
    <m/>
    <m/>
    <m/>
    <x v="0"/>
    <x v="0"/>
    <m/>
    <x v="0"/>
    <m/>
    <m/>
    <m/>
    <x v="0"/>
    <m/>
    <m/>
    <x v="0"/>
    <x v="0"/>
    <m/>
    <m/>
    <x v="0"/>
  </r>
  <r>
    <n v="22"/>
    <x v="0"/>
    <x v="1"/>
    <s v="# 048"/>
    <x v="51"/>
    <s v="Maria Odezynskyj"/>
    <s v="Elizabeth Geno"/>
    <m/>
    <m/>
    <m/>
    <x v="10"/>
    <x v="1"/>
    <m/>
    <m/>
    <m/>
    <m/>
    <m/>
    <m/>
    <m/>
    <m/>
    <m/>
    <m/>
    <m/>
    <m/>
    <n v="0"/>
    <n v="0"/>
    <n v="0"/>
    <n v="0"/>
    <n v="0"/>
    <m/>
    <m/>
    <s v="-"/>
    <x v="3"/>
    <m/>
    <m/>
    <m/>
    <m/>
    <m/>
    <s v="Gael subsidy is not 100% of Gael"/>
    <m/>
    <x v="16"/>
    <x v="2"/>
    <n v="94"/>
    <x v="1"/>
    <m/>
    <n v="523"/>
    <n v="523"/>
    <x v="29"/>
    <n v="0"/>
    <s v="Low"/>
    <n v="0"/>
    <s v="Yes"/>
    <x v="1"/>
    <x v="1"/>
    <s v="Decrease"/>
    <x v="3"/>
    <s v="Deficit"/>
    <s v="Rates kept flat with balance between increasing expenses/compensation and increasing volume."/>
    <n v="-28"/>
    <x v="1"/>
    <s v="Maria Odezynskyj / Elizabeth Geno"/>
    <s v="4/11/22 - 2 pm"/>
    <x v="45"/>
    <x v="0"/>
    <m/>
    <m/>
    <x v="0"/>
  </r>
  <r>
    <n v="5"/>
    <x v="4"/>
    <x v="0"/>
    <s v="# 037"/>
    <x v="52"/>
    <s v="Ruxin LIU"/>
    <s v="Dary Hong"/>
    <d v="2022-07-01T00:00:00"/>
    <d v="2023-06-30T00:00:00"/>
    <d v="2022-07-01T00:00:00"/>
    <x v="520"/>
    <x v="0"/>
    <n v="0.02"/>
    <s v="N/A"/>
    <n v="80"/>
    <n v="0.05"/>
    <n v="84"/>
    <n v="88"/>
    <n v="90"/>
    <n v="91"/>
    <n v="88"/>
    <n v="102"/>
    <n v="106"/>
    <n v="115"/>
    <n v="102"/>
    <n v="111.83089062008655"/>
    <n v="117.42243515109088"/>
    <n v="123.29355690864543"/>
    <n v="111.83089062008655"/>
    <n v="0.15909090909090917"/>
    <n v="14"/>
    <s v="-"/>
    <x v="6"/>
    <s v="CO1NR"/>
    <s v="MANRD"/>
    <s v="College of Natural Resources"/>
    <s v="Lee Borrowman"/>
    <m/>
    <m/>
    <m/>
    <x v="0"/>
    <x v="0"/>
    <m/>
    <x v="0"/>
    <m/>
    <m/>
    <m/>
    <x v="0"/>
    <m/>
    <m/>
    <m/>
    <m/>
    <x v="0"/>
    <x v="0"/>
    <m/>
    <x v="0"/>
    <m/>
    <m/>
    <m/>
    <x v="0"/>
    <m/>
    <m/>
    <x v="0"/>
    <x v="0"/>
    <m/>
    <m/>
    <x v="0"/>
  </r>
  <r>
    <n v="5"/>
    <x v="4"/>
    <x v="0"/>
    <s v="# 037"/>
    <x v="52"/>
    <s v="Ruxin LIU"/>
    <s v="Dary Hong"/>
    <d v="2022-07-01T00:00:00"/>
    <d v="2023-06-30T00:00:00"/>
    <d v="2022-07-01T00:00:00"/>
    <x v="521"/>
    <x v="0"/>
    <n v="0.02"/>
    <s v="N/A"/>
    <n v="64"/>
    <n v="0.05"/>
    <n v="67"/>
    <n v="69"/>
    <n v="70"/>
    <n v="71"/>
    <n v="69"/>
    <n v="77"/>
    <n v="79"/>
    <n v="80"/>
    <n v="77"/>
    <n v="89.923975954156134"/>
    <n v="94.420174751863939"/>
    <n v="99.141183489457134"/>
    <n v="89.923975954156134"/>
    <n v="0.11594202898550732"/>
    <n v="8"/>
    <s v="-"/>
    <x v="6"/>
    <s v="CO1NR"/>
    <s v="MANRD"/>
    <s v="College of Natural Resources"/>
    <s v="Lee Borrowman"/>
    <m/>
    <m/>
    <m/>
    <x v="0"/>
    <x v="0"/>
    <m/>
    <x v="0"/>
    <m/>
    <m/>
    <m/>
    <x v="0"/>
    <m/>
    <m/>
    <m/>
    <m/>
    <x v="0"/>
    <x v="0"/>
    <m/>
    <x v="0"/>
    <m/>
    <m/>
    <m/>
    <x v="0"/>
    <m/>
    <m/>
    <x v="0"/>
    <x v="0"/>
    <m/>
    <m/>
    <x v="0"/>
  </r>
  <r>
    <n v="5"/>
    <x v="4"/>
    <x v="1"/>
    <s v="# 037"/>
    <x v="52"/>
    <s v="Ruxin LIU"/>
    <s v="Dary Hong"/>
    <m/>
    <m/>
    <m/>
    <x v="10"/>
    <x v="1"/>
    <m/>
    <m/>
    <m/>
    <m/>
    <m/>
    <m/>
    <m/>
    <m/>
    <m/>
    <m/>
    <m/>
    <m/>
    <n v="0"/>
    <n v="0"/>
    <n v="0"/>
    <n v="0"/>
    <n v="0"/>
    <m/>
    <m/>
    <m/>
    <x v="3"/>
    <m/>
    <m/>
    <m/>
    <m/>
    <m/>
    <m/>
    <m/>
    <x v="2"/>
    <x v="10"/>
    <n v="1"/>
    <x v="1"/>
    <m/>
    <n v="35"/>
    <n v="35"/>
    <x v="30"/>
    <n v="0"/>
    <s v="Low"/>
    <n v="0"/>
    <s v="Yes"/>
    <x v="2"/>
    <x v="2"/>
    <s v="Flat"/>
    <x v="31"/>
    <s v="Surplus"/>
    <m/>
    <n v="-1"/>
    <x v="1"/>
    <s v="Ruxin Liu /  Dary Hong"/>
    <s v="3/18/22 - 1 pm"/>
    <x v="46"/>
    <x v="0"/>
    <m/>
    <m/>
    <x v="0"/>
  </r>
  <r>
    <n v="67"/>
    <x v="7"/>
    <x v="0"/>
    <s v="# 056"/>
    <x v="53"/>
    <s v="Shondell Moody"/>
    <s v="Dan Hoisie"/>
    <d v="2022-07-01T00:00:00"/>
    <d v="2023-06-30T00:00:00"/>
    <d v="2022-07-01T00:00:00"/>
    <x v="522"/>
    <x v="51"/>
    <s v="6.5%"/>
    <n v="15"/>
    <n v="15"/>
    <s v="15%"/>
    <n v="14"/>
    <n v="15"/>
    <n v="15"/>
    <n v="14"/>
    <n v="15"/>
    <n v="15"/>
    <n v="15"/>
    <n v="15"/>
    <n v="15"/>
    <n v="15"/>
    <n v="15"/>
    <n v="15"/>
    <n v="15"/>
    <n v="0"/>
    <n v="0"/>
    <s v="-"/>
    <x v="2"/>
    <s v="VCBAS"/>
    <s v="ALPDC"/>
    <s v="Administration"/>
    <s v="Elena Jiang"/>
    <m/>
    <m/>
    <m/>
    <x v="0"/>
    <x v="0"/>
    <m/>
    <x v="0"/>
    <m/>
    <m/>
    <m/>
    <x v="0"/>
    <m/>
    <m/>
    <m/>
    <m/>
    <x v="0"/>
    <x v="0"/>
    <m/>
    <x v="0"/>
    <m/>
    <m/>
    <m/>
    <x v="0"/>
    <m/>
    <m/>
    <x v="0"/>
    <x v="0"/>
    <m/>
    <m/>
    <x v="0"/>
  </r>
  <r>
    <n v="67"/>
    <x v="7"/>
    <x v="0"/>
    <s v="# 056"/>
    <x v="53"/>
    <s v="Shondell Moody"/>
    <s v="Dan Hoisie"/>
    <d v="2022-07-01T00:00:00"/>
    <d v="2023-06-30T00:00:00"/>
    <d v="2022-07-01T00:00:00"/>
    <x v="523"/>
    <x v="58"/>
    <s v="6.5%"/>
    <n v="10"/>
    <n v="10"/>
    <s v="10%"/>
    <n v="9"/>
    <n v="10"/>
    <n v="10"/>
    <n v="10"/>
    <n v="10"/>
    <n v="12"/>
    <n v="12"/>
    <n v="12"/>
    <n v="12"/>
    <n v="12"/>
    <n v="12"/>
    <n v="12"/>
    <n v="12"/>
    <n v="0.19999999999999996"/>
    <n v="2"/>
    <s v="-"/>
    <x v="6"/>
    <s v="VCBAS"/>
    <s v="ALPDC"/>
    <s v="Administration"/>
    <s v="Elena Jiang"/>
    <m/>
    <m/>
    <m/>
    <x v="0"/>
    <x v="0"/>
    <m/>
    <x v="0"/>
    <m/>
    <m/>
    <m/>
    <x v="0"/>
    <m/>
    <m/>
    <m/>
    <m/>
    <x v="0"/>
    <x v="0"/>
    <m/>
    <x v="0"/>
    <m/>
    <m/>
    <m/>
    <x v="0"/>
    <m/>
    <m/>
    <x v="0"/>
    <x v="0"/>
    <m/>
    <m/>
    <x v="0"/>
  </r>
  <r>
    <n v="67"/>
    <x v="7"/>
    <x v="0"/>
    <s v="# 056"/>
    <x v="53"/>
    <s v="Shondell Moody"/>
    <s v="Dan Hoisie"/>
    <d v="2022-07-01T00:00:00"/>
    <d v="2023-06-30T00:00:00"/>
    <d v="2022-07-01T00:00:00"/>
    <x v="524"/>
    <x v="59"/>
    <s v="6.5%"/>
    <n v="8"/>
    <s v="N/A"/>
    <s v="8%"/>
    <n v="8"/>
    <n v="10"/>
    <n v="10"/>
    <n v="10"/>
    <n v="10"/>
    <n v="10"/>
    <n v="10"/>
    <n v="10"/>
    <n v="10"/>
    <n v="10"/>
    <n v="10"/>
    <n v="10"/>
    <n v="10"/>
    <n v="0"/>
    <n v="0"/>
    <s v="-"/>
    <x v="2"/>
    <s v="VCBAS"/>
    <s v="ALPDC"/>
    <s v="Administration"/>
    <s v="Elena Jiang"/>
    <m/>
    <m/>
    <m/>
    <x v="0"/>
    <x v="0"/>
    <m/>
    <x v="0"/>
    <m/>
    <m/>
    <m/>
    <x v="0"/>
    <m/>
    <m/>
    <m/>
    <m/>
    <x v="0"/>
    <x v="0"/>
    <m/>
    <x v="0"/>
    <m/>
    <m/>
    <m/>
    <x v="0"/>
    <m/>
    <m/>
    <x v="0"/>
    <x v="0"/>
    <m/>
    <m/>
    <x v="0"/>
  </r>
  <r>
    <n v="67"/>
    <x v="7"/>
    <x v="0"/>
    <s v="# 056"/>
    <x v="53"/>
    <s v="Shondell Moody"/>
    <s v="Dan Hoisie"/>
    <d v="2022-07-01T00:00:00"/>
    <d v="2023-06-30T00:00:00"/>
    <d v="2022-07-01T00:00:00"/>
    <x v="525"/>
    <x v="60"/>
    <s v="6.5%"/>
    <n v="8"/>
    <s v="N/A"/>
    <s v="8%"/>
    <n v="7"/>
    <n v="7"/>
    <n v="7"/>
    <n v="7"/>
    <n v="7"/>
    <n v="8"/>
    <n v="8"/>
    <n v="8"/>
    <n v="8"/>
    <n v="8"/>
    <n v="8"/>
    <n v="8"/>
    <n v="8"/>
    <n v="0.14285714285714279"/>
    <n v="1"/>
    <s v="-"/>
    <x v="6"/>
    <s v="VCBAS"/>
    <s v="ALPDC"/>
    <s v="Administration"/>
    <s v="Elena Jiang"/>
    <m/>
    <m/>
    <m/>
    <x v="0"/>
    <x v="0"/>
    <m/>
    <x v="0"/>
    <m/>
    <m/>
    <m/>
    <x v="0"/>
    <m/>
    <m/>
    <m/>
    <m/>
    <x v="0"/>
    <x v="0"/>
    <m/>
    <x v="0"/>
    <m/>
    <m/>
    <m/>
    <x v="0"/>
    <m/>
    <m/>
    <x v="0"/>
    <x v="0"/>
    <m/>
    <m/>
    <x v="0"/>
  </r>
  <r>
    <n v="67"/>
    <x v="7"/>
    <x v="0"/>
    <s v="# 056"/>
    <x v="53"/>
    <s v="Shondell Moody"/>
    <s v="Dan Hoisie"/>
    <d v="2022-07-01T00:00:00"/>
    <d v="2023-06-30T00:00:00"/>
    <d v="2022-07-01T00:00:00"/>
    <x v="526"/>
    <x v="61"/>
    <s v="6.5%"/>
    <n v="8"/>
    <s v="N/A"/>
    <s v="8%"/>
    <n v="6"/>
    <n v="6"/>
    <n v="6"/>
    <n v="6"/>
    <n v="6"/>
    <n v="7"/>
    <n v="7"/>
    <n v="7"/>
    <n v="7"/>
    <n v="7"/>
    <n v="7"/>
    <n v="7"/>
    <n v="7"/>
    <n v="0.16666666666666674"/>
    <n v="1"/>
    <s v="-"/>
    <x v="6"/>
    <s v="VCBAS"/>
    <s v="ALPDC"/>
    <s v="Administration"/>
    <s v="Elena Jiang"/>
    <m/>
    <m/>
    <m/>
    <x v="0"/>
    <x v="0"/>
    <m/>
    <x v="0"/>
    <m/>
    <m/>
    <m/>
    <x v="0"/>
    <m/>
    <m/>
    <m/>
    <m/>
    <x v="0"/>
    <x v="0"/>
    <m/>
    <x v="0"/>
    <m/>
    <m/>
    <m/>
    <x v="0"/>
    <m/>
    <m/>
    <x v="0"/>
    <x v="0"/>
    <m/>
    <m/>
    <x v="0"/>
  </r>
  <r>
    <n v="67"/>
    <x v="7"/>
    <x v="0"/>
    <s v="# 056"/>
    <x v="53"/>
    <s v="Shondell Moody"/>
    <s v="Dan Hoisie"/>
    <d v="2022-07-01T00:00:00"/>
    <d v="2023-06-30T00:00:00"/>
    <d v="2022-07-01T00:00:00"/>
    <x v="527"/>
    <x v="62"/>
    <s v="6.5%"/>
    <n v="7"/>
    <n v="7"/>
    <s v="7%"/>
    <n v="5"/>
    <n v="5"/>
    <n v="5"/>
    <n v="5"/>
    <n v="5"/>
    <n v="6"/>
    <n v="6"/>
    <n v="6"/>
    <n v="6"/>
    <n v="6"/>
    <n v="6"/>
    <n v="6"/>
    <n v="6"/>
    <n v="0.19999999999999996"/>
    <n v="1"/>
    <s v="-"/>
    <x v="6"/>
    <s v="VCBAS"/>
    <s v="ALPDC"/>
    <s v="Administration"/>
    <s v="Elena Jiang"/>
    <m/>
    <m/>
    <m/>
    <x v="0"/>
    <x v="0"/>
    <m/>
    <x v="0"/>
    <m/>
    <m/>
    <m/>
    <x v="0"/>
    <m/>
    <m/>
    <m/>
    <m/>
    <x v="0"/>
    <x v="0"/>
    <m/>
    <x v="0"/>
    <m/>
    <m/>
    <m/>
    <x v="0"/>
    <m/>
    <m/>
    <x v="0"/>
    <x v="0"/>
    <m/>
    <m/>
    <x v="0"/>
  </r>
  <r>
    <n v="67"/>
    <x v="7"/>
    <x v="0"/>
    <s v="# 056"/>
    <x v="53"/>
    <s v="Shondell Moody"/>
    <s v="Dan Hoisie"/>
    <d v="2022-07-01T00:00:00"/>
    <d v="2023-06-30T00:00:00"/>
    <d v="2022-07-01T00:00:00"/>
    <x v="528"/>
    <x v="63"/>
    <s v="6.5%"/>
    <n v="3"/>
    <n v="3"/>
    <s v="3%"/>
    <n v="2"/>
    <n v="2"/>
    <n v="2"/>
    <n v="2"/>
    <n v="2"/>
    <n v="5"/>
    <n v="5"/>
    <n v="5"/>
    <n v="5"/>
    <n v="5"/>
    <n v="5"/>
    <n v="5"/>
    <n v="5"/>
    <n v="1.5"/>
    <n v="3"/>
    <s v="-"/>
    <x v="6"/>
    <s v="VCBAS"/>
    <s v="ALPDC"/>
    <s v="Administration"/>
    <s v="Elena Jiang"/>
    <m/>
    <m/>
    <m/>
    <x v="0"/>
    <x v="0"/>
    <m/>
    <x v="0"/>
    <m/>
    <m/>
    <m/>
    <x v="0"/>
    <m/>
    <m/>
    <m/>
    <m/>
    <x v="0"/>
    <x v="0"/>
    <m/>
    <x v="0"/>
    <m/>
    <m/>
    <m/>
    <x v="0"/>
    <m/>
    <m/>
    <x v="0"/>
    <x v="0"/>
    <m/>
    <m/>
    <x v="0"/>
  </r>
  <r>
    <n v="67"/>
    <x v="7"/>
    <x v="0"/>
    <s v="# 056"/>
    <x v="53"/>
    <s v="Shondell Moody"/>
    <s v="Dan Hoisie"/>
    <d v="2022-07-01T00:00:00"/>
    <d v="2023-06-30T00:00:00"/>
    <d v="2022-07-01T00:00:00"/>
    <x v="529"/>
    <x v="64"/>
    <s v="6.5%"/>
    <n v="3"/>
    <n v="3"/>
    <s v="3%"/>
    <n v="2"/>
    <n v="2"/>
    <n v="2"/>
    <n v="2"/>
    <n v="2"/>
    <n v="2"/>
    <n v="2"/>
    <n v="2"/>
    <n v="2"/>
    <n v="2"/>
    <n v="2"/>
    <n v="2"/>
    <n v="2"/>
    <n v="0"/>
    <n v="0"/>
    <s v="-"/>
    <x v="2"/>
    <s v="VCBAS"/>
    <s v="ALPDC"/>
    <s v="Administration"/>
    <s v="Elena Jiang"/>
    <m/>
    <m/>
    <m/>
    <x v="0"/>
    <x v="0"/>
    <m/>
    <x v="0"/>
    <m/>
    <m/>
    <m/>
    <x v="0"/>
    <m/>
    <m/>
    <m/>
    <m/>
    <x v="0"/>
    <x v="0"/>
    <m/>
    <x v="0"/>
    <m/>
    <m/>
    <m/>
    <x v="0"/>
    <m/>
    <m/>
    <x v="0"/>
    <x v="0"/>
    <m/>
    <m/>
    <x v="0"/>
  </r>
  <r>
    <n v="67"/>
    <x v="7"/>
    <x v="0"/>
    <s v="# 056"/>
    <x v="53"/>
    <s v="Shondell Moody"/>
    <s v="Dan Hoisie"/>
    <d v="2022-07-01T00:00:00"/>
    <d v="2023-06-30T00:00:00"/>
    <d v="2022-07-01T00:00:00"/>
    <x v="530"/>
    <x v="65"/>
    <s v="6.5%"/>
    <n v="3"/>
    <n v="3"/>
    <s v="3%"/>
    <n v="2"/>
    <n v="2"/>
    <n v="2"/>
    <n v="2"/>
    <n v="2"/>
    <n v="0.9"/>
    <n v="0.9"/>
    <n v="0.9"/>
    <n v="0.9"/>
    <n v="0.9"/>
    <n v="0.9"/>
    <n v="0.9"/>
    <n v="0.9"/>
    <n v="-0.55000000000000004"/>
    <n v="-1.1000000000000001"/>
    <s v="-"/>
    <x v="5"/>
    <s v="VCBAS"/>
    <s v="ALPDC"/>
    <s v="Administration"/>
    <s v="Elena Jiang"/>
    <m/>
    <m/>
    <m/>
    <x v="0"/>
    <x v="0"/>
    <m/>
    <x v="0"/>
    <m/>
    <m/>
    <m/>
    <x v="0"/>
    <m/>
    <m/>
    <m/>
    <m/>
    <x v="0"/>
    <x v="0"/>
    <m/>
    <x v="0"/>
    <m/>
    <m/>
    <m/>
    <x v="0"/>
    <m/>
    <m/>
    <x v="0"/>
    <x v="0"/>
    <m/>
    <m/>
    <x v="0"/>
  </r>
  <r>
    <n v="67"/>
    <x v="7"/>
    <x v="0"/>
    <s v="# 056"/>
    <x v="53"/>
    <s v="Shondell Moody"/>
    <s v="Dan Hoisie"/>
    <d v="2022-07-01T00:00:00"/>
    <d v="2023-06-30T00:00:00"/>
    <d v="2022-07-01T00:00:00"/>
    <x v="531"/>
    <x v="0"/>
    <m/>
    <m/>
    <m/>
    <m/>
    <n v="595"/>
    <n v="950"/>
    <n v="950"/>
    <n v="950"/>
    <n v="950"/>
    <n v="950"/>
    <n v="950"/>
    <n v="950"/>
    <n v="950"/>
    <n v="950"/>
    <n v="950"/>
    <n v="950"/>
    <n v="950"/>
    <n v="0"/>
    <n v="0"/>
    <s v="-"/>
    <x v="2"/>
    <s v="VCBAS"/>
    <s v="ALPDC"/>
    <s v="Administration"/>
    <s v="Elena Jiang"/>
    <m/>
    <m/>
    <m/>
    <x v="0"/>
    <x v="0"/>
    <m/>
    <x v="0"/>
    <m/>
    <m/>
    <m/>
    <x v="0"/>
    <m/>
    <m/>
    <m/>
    <m/>
    <x v="0"/>
    <x v="0"/>
    <m/>
    <x v="0"/>
    <m/>
    <m/>
    <m/>
    <x v="0"/>
    <m/>
    <m/>
    <x v="0"/>
    <x v="0"/>
    <m/>
    <m/>
    <x v="0"/>
  </r>
  <r>
    <n v="67"/>
    <x v="7"/>
    <x v="0"/>
    <s v="# 056"/>
    <x v="53"/>
    <s v="Shondell Moody"/>
    <s v="Dan Hoisie"/>
    <d v="2022-07-01T00:00:00"/>
    <d v="2023-06-30T00:00:00"/>
    <d v="2022-07-01T00:00:00"/>
    <x v="532"/>
    <x v="66"/>
    <m/>
    <m/>
    <m/>
    <m/>
    <n v="3"/>
    <n v="3"/>
    <n v="3"/>
    <n v="3"/>
    <n v="3"/>
    <n v="3"/>
    <n v="3"/>
    <n v="3"/>
    <n v="3"/>
    <s v="Discontinued"/>
    <s v="Discontinued"/>
    <s v="Discontinued"/>
    <s v="Discontinued"/>
    <n v="0"/>
    <n v="0"/>
    <s v="-"/>
    <x v="2"/>
    <s v="VCBAS"/>
    <s v="ALPDC"/>
    <s v="Administration"/>
    <s v="Elena Jiang"/>
    <m/>
    <m/>
    <m/>
    <x v="0"/>
    <x v="0"/>
    <m/>
    <x v="0"/>
    <m/>
    <m/>
    <m/>
    <x v="0"/>
    <m/>
    <m/>
    <m/>
    <m/>
    <x v="0"/>
    <x v="0"/>
    <m/>
    <x v="0"/>
    <m/>
    <m/>
    <m/>
    <x v="0"/>
    <m/>
    <m/>
    <x v="0"/>
    <x v="0"/>
    <m/>
    <m/>
    <x v="0"/>
  </r>
  <r>
    <n v="67"/>
    <x v="7"/>
    <x v="0"/>
    <s v="# 056"/>
    <x v="53"/>
    <s v="Shondell Moody"/>
    <s v="Dan Hoisie"/>
    <d v="2022-07-01T00:00:00"/>
    <d v="2023-06-30T00:00:00"/>
    <d v="2022-07-01T00:00:00"/>
    <x v="533"/>
    <x v="0"/>
    <m/>
    <m/>
    <m/>
    <m/>
    <m/>
    <m/>
    <m/>
    <m/>
    <m/>
    <n v="250"/>
    <n v="250"/>
    <n v="250"/>
    <n v="250"/>
    <n v="250"/>
    <n v="250"/>
    <n v="250"/>
    <n v="250"/>
    <s v="-"/>
    <n v="250"/>
    <s v="New"/>
    <x v="4"/>
    <s v="VCBAS"/>
    <s v="ALPDC"/>
    <s v="Administration"/>
    <s v="Elena Jiang"/>
    <m/>
    <m/>
    <m/>
    <x v="0"/>
    <x v="0"/>
    <m/>
    <x v="0"/>
    <m/>
    <m/>
    <m/>
    <x v="0"/>
    <m/>
    <m/>
    <m/>
    <m/>
    <x v="0"/>
    <x v="0"/>
    <m/>
    <x v="0"/>
    <m/>
    <m/>
    <m/>
    <x v="0"/>
    <m/>
    <m/>
    <x v="0"/>
    <x v="0"/>
    <m/>
    <m/>
    <x v="0"/>
  </r>
  <r>
    <n v="67"/>
    <x v="7"/>
    <x v="0"/>
    <s v="# 056"/>
    <x v="53"/>
    <s v="Shondell Moody"/>
    <s v="Dan Hoisie"/>
    <d v="2022-07-01T00:00:00"/>
    <d v="2023-06-30T00:00:00"/>
    <d v="2022-07-01T00:00:00"/>
    <x v="534"/>
    <x v="0"/>
    <m/>
    <m/>
    <m/>
    <m/>
    <m/>
    <m/>
    <m/>
    <m/>
    <m/>
    <n v="200"/>
    <n v="200"/>
    <n v="200"/>
    <n v="200"/>
    <n v="200"/>
    <n v="200"/>
    <n v="200"/>
    <n v="200"/>
    <s v="-"/>
    <n v="200"/>
    <s v="New"/>
    <x v="4"/>
    <s v="VCBAS"/>
    <s v="ALPDC"/>
    <s v="Administration"/>
    <s v="Elena Jiang"/>
    <m/>
    <m/>
    <m/>
    <x v="0"/>
    <x v="0"/>
    <m/>
    <x v="0"/>
    <m/>
    <m/>
    <m/>
    <x v="0"/>
    <m/>
    <m/>
    <m/>
    <m/>
    <x v="0"/>
    <x v="0"/>
    <m/>
    <x v="0"/>
    <m/>
    <m/>
    <m/>
    <x v="0"/>
    <m/>
    <m/>
    <x v="0"/>
    <x v="0"/>
    <m/>
    <m/>
    <x v="0"/>
  </r>
  <r>
    <n v="67"/>
    <x v="7"/>
    <x v="0"/>
    <s v="# 056"/>
    <x v="53"/>
    <s v="Shondell Moody"/>
    <s v="Dan Hoisie"/>
    <d v="2022-07-01T00:00:00"/>
    <d v="2023-06-30T00:00:00"/>
    <d v="2022-07-01T00:00:00"/>
    <x v="535"/>
    <x v="0"/>
    <m/>
    <m/>
    <m/>
    <m/>
    <m/>
    <m/>
    <m/>
    <m/>
    <m/>
    <n v="185"/>
    <n v="185"/>
    <n v="185"/>
    <n v="185"/>
    <n v="185"/>
    <n v="185"/>
    <n v="185"/>
    <n v="185"/>
    <s v="-"/>
    <n v="185"/>
    <s v="New"/>
    <x v="4"/>
    <s v="VCBAS"/>
    <s v="ALPDC"/>
    <s v="Administration"/>
    <s v="Elena Jiang"/>
    <m/>
    <m/>
    <m/>
    <x v="0"/>
    <x v="0"/>
    <m/>
    <x v="0"/>
    <m/>
    <m/>
    <m/>
    <x v="0"/>
    <m/>
    <m/>
    <m/>
    <m/>
    <x v="0"/>
    <x v="0"/>
    <m/>
    <x v="0"/>
    <m/>
    <m/>
    <m/>
    <x v="0"/>
    <m/>
    <m/>
    <x v="0"/>
    <x v="0"/>
    <m/>
    <m/>
    <x v="0"/>
  </r>
  <r>
    <n v="67"/>
    <x v="7"/>
    <x v="0"/>
    <s v="# 056"/>
    <x v="53"/>
    <s v="Shondell Moody"/>
    <s v="Dan Hoisie"/>
    <d v="2022-07-01T00:00:00"/>
    <d v="2023-06-30T00:00:00"/>
    <d v="2022-07-01T00:00:00"/>
    <x v="536"/>
    <x v="0"/>
    <m/>
    <m/>
    <m/>
    <m/>
    <m/>
    <m/>
    <m/>
    <m/>
    <m/>
    <n v="155"/>
    <n v="155"/>
    <n v="155"/>
    <n v="155"/>
    <n v="155"/>
    <n v="155"/>
    <n v="155"/>
    <n v="155"/>
    <s v="-"/>
    <n v="155"/>
    <s v="New"/>
    <x v="4"/>
    <s v="VCBAS"/>
    <s v="ALPDC"/>
    <s v="Administration"/>
    <s v="Elena Jiang"/>
    <m/>
    <m/>
    <m/>
    <x v="0"/>
    <x v="0"/>
    <m/>
    <x v="0"/>
    <m/>
    <m/>
    <m/>
    <x v="0"/>
    <m/>
    <m/>
    <m/>
    <m/>
    <x v="0"/>
    <x v="0"/>
    <m/>
    <x v="0"/>
    <m/>
    <m/>
    <m/>
    <x v="0"/>
    <m/>
    <m/>
    <x v="0"/>
    <x v="0"/>
    <m/>
    <m/>
    <x v="0"/>
  </r>
  <r>
    <n v="67"/>
    <x v="7"/>
    <x v="0"/>
    <s v="# 056"/>
    <x v="53"/>
    <s v="Shondell Moody"/>
    <s v="Dan Hoisie"/>
    <d v="2022-07-01T00:00:00"/>
    <d v="2023-06-30T00:00:00"/>
    <d v="2022-07-01T00:00:00"/>
    <x v="537"/>
    <x v="0"/>
    <m/>
    <m/>
    <m/>
    <m/>
    <m/>
    <m/>
    <m/>
    <m/>
    <m/>
    <n v="95"/>
    <n v="95"/>
    <n v="95"/>
    <n v="95"/>
    <n v="95"/>
    <n v="95"/>
    <n v="95"/>
    <n v="95"/>
    <s v="-"/>
    <n v="95"/>
    <s v="New"/>
    <x v="4"/>
    <s v="VCBAS"/>
    <s v="ALPDC"/>
    <s v="Administration"/>
    <s v="Elena Jiang"/>
    <m/>
    <m/>
    <m/>
    <x v="0"/>
    <x v="0"/>
    <m/>
    <x v="0"/>
    <m/>
    <m/>
    <m/>
    <x v="0"/>
    <m/>
    <m/>
    <m/>
    <m/>
    <x v="0"/>
    <x v="0"/>
    <m/>
    <x v="0"/>
    <m/>
    <m/>
    <m/>
    <x v="0"/>
    <m/>
    <m/>
    <x v="0"/>
    <x v="0"/>
    <m/>
    <m/>
    <x v="0"/>
  </r>
  <r>
    <n v="67"/>
    <x v="7"/>
    <x v="1"/>
    <s v="# 056"/>
    <x v="53"/>
    <s v="Shondell Moody"/>
    <s v="Dan Hoisie"/>
    <m/>
    <m/>
    <m/>
    <x v="10"/>
    <x v="1"/>
    <m/>
    <m/>
    <m/>
    <m/>
    <m/>
    <m/>
    <m/>
    <m/>
    <m/>
    <m/>
    <m/>
    <m/>
    <m/>
    <n v="0"/>
    <n v="0"/>
    <n v="0"/>
    <n v="0"/>
    <m/>
    <m/>
    <m/>
    <x v="3"/>
    <m/>
    <m/>
    <m/>
    <m/>
    <m/>
    <m/>
    <m/>
    <x v="21"/>
    <x v="4"/>
    <n v="0"/>
    <x v="1"/>
    <m/>
    <n v="8000"/>
    <n v="8000"/>
    <x v="31"/>
    <n v="0"/>
    <s v="Low"/>
    <n v="0"/>
    <m/>
    <x v="1"/>
    <x v="2"/>
    <s v="Flat"/>
    <x v="1"/>
    <s v="Deficit"/>
    <s v="The methodology to recharge capital projects causes ebbs and flows over fiscal years due to when a project is funded.  A project may be initiated in one fiscal year, but will not be funded until the following year.  An operating surplus is necessary to begin work on projects that has not yet been funded.  The surplus is mainly driven by 2 large projects that were funded at the end of FY19 and are under construction in FY20. This surplus is needed to support Capital Strategies' operations in fiscal years when recharge income collected is less than operating expenses, such as in FY19."/>
    <n v="-736"/>
    <x v="1"/>
    <s v="Shondell Moody "/>
    <s v="4/12/22 - 1 pm"/>
    <x v="47"/>
    <x v="0"/>
    <m/>
    <m/>
    <x v="0"/>
  </r>
  <r>
    <n v="75"/>
    <x v="2"/>
    <x v="1"/>
    <s v="# 013"/>
    <x v="54"/>
    <s v="David Castellanos"/>
    <s v="Christine Owen"/>
    <m/>
    <m/>
    <m/>
    <x v="10"/>
    <x v="1"/>
    <m/>
    <m/>
    <m/>
    <m/>
    <m/>
    <m/>
    <m/>
    <m/>
    <m/>
    <m/>
    <m/>
    <m/>
    <n v="0"/>
    <n v="0"/>
    <n v="0"/>
    <n v="0"/>
    <n v="0"/>
    <m/>
    <m/>
    <m/>
    <x v="3"/>
    <m/>
    <m/>
    <m/>
    <m/>
    <m/>
    <m/>
    <m/>
    <x v="4"/>
    <x v="17"/>
    <n v="19"/>
    <x v="1"/>
    <m/>
    <n v="428"/>
    <n v="283"/>
    <x v="32"/>
    <n v="145"/>
    <s v="High"/>
    <n v="36.25"/>
    <s v="Yes"/>
    <x v="3"/>
    <x v="3"/>
    <s v="Flat"/>
    <x v="32"/>
    <s v="Surplus"/>
    <s v="The rates are flat primarily driven by decreases in staffing and corresponding decreases in volumes."/>
    <n v="-17"/>
    <x v="1"/>
    <s v="Christine Owen"/>
    <s v="4/25/22 - 1 pm"/>
    <x v="48"/>
    <x v="24"/>
    <m/>
    <m/>
    <x v="0"/>
  </r>
  <r>
    <n v="76"/>
    <x v="2"/>
    <x v="1"/>
    <s v="# 014"/>
    <x v="55"/>
    <s v="David Castellanos"/>
    <s v="Christine Owen"/>
    <m/>
    <m/>
    <m/>
    <x v="10"/>
    <x v="1"/>
    <m/>
    <m/>
    <m/>
    <m/>
    <m/>
    <m/>
    <m/>
    <m/>
    <m/>
    <m/>
    <m/>
    <m/>
    <n v="0"/>
    <n v="0"/>
    <n v="0"/>
    <n v="0"/>
    <n v="0"/>
    <m/>
    <m/>
    <m/>
    <x v="3"/>
    <m/>
    <m/>
    <m/>
    <m/>
    <m/>
    <s v="Gael and UCRP not included but also not subsidized"/>
    <m/>
    <x v="22"/>
    <x v="2"/>
    <n v="5"/>
    <x v="1"/>
    <m/>
    <n v="239"/>
    <n v="145"/>
    <x v="33"/>
    <n v="94"/>
    <s v="High"/>
    <n v="38.54"/>
    <s v="No"/>
    <x v="3"/>
    <x v="2"/>
    <s v="Flat"/>
    <x v="7"/>
    <s v="Deficit"/>
    <s v="Expected use of new Histology service is reducing rate on Specialized Service and other rates remaining the same as FY20."/>
    <n v="-8"/>
    <x v="1"/>
    <s v="Joseph Wong / Brenda Naputi / Donna Hendrix / Mary West"/>
    <s v="3/21/22 -11:30 am"/>
    <x v="49"/>
    <x v="0"/>
    <m/>
    <m/>
    <x v="0"/>
  </r>
  <r>
    <n v="75"/>
    <x v="2"/>
    <x v="0"/>
    <s v="# 013"/>
    <x v="54"/>
    <s v="David Castellanos"/>
    <s v="Christine Owen"/>
    <d v="2022-07-01T00:00:00"/>
    <d v="2023-06-30T00:00:00"/>
    <d v="2022-07-01T00:00:00"/>
    <x v="538"/>
    <x v="43"/>
    <n v="120"/>
    <n v="100"/>
    <n v="100"/>
    <n v="100"/>
    <n v="100"/>
    <n v="100"/>
    <n v="101"/>
    <n v="102"/>
    <n v="100"/>
    <n v="100"/>
    <n v="101"/>
    <n v="102"/>
    <n v="100"/>
    <n v="100"/>
    <n v="101"/>
    <n v="102"/>
    <n v="100"/>
    <n v="0"/>
    <n v="0"/>
    <s v="-"/>
    <x v="2"/>
    <s v="VCRAC"/>
    <s v="IQBBB"/>
    <s v="Academic Research Units"/>
    <s v="David Castellanos"/>
    <m/>
    <m/>
    <m/>
    <x v="0"/>
    <x v="0"/>
    <m/>
    <x v="0"/>
    <m/>
    <m/>
    <m/>
    <x v="0"/>
    <m/>
    <m/>
    <m/>
    <m/>
    <x v="0"/>
    <x v="0"/>
    <m/>
    <x v="0"/>
    <m/>
    <m/>
    <m/>
    <x v="0"/>
    <m/>
    <m/>
    <x v="0"/>
    <x v="0"/>
    <m/>
    <m/>
    <x v="0"/>
  </r>
  <r>
    <n v="75"/>
    <x v="2"/>
    <x v="0"/>
    <s v="# 013"/>
    <x v="54"/>
    <s v="David Castellanos"/>
    <s v="Christine Owen"/>
    <d v="2022-07-01T00:00:00"/>
    <d v="2023-06-30T00:00:00"/>
    <d v="2022-07-01T00:00:00"/>
    <x v="539"/>
    <x v="43"/>
    <n v="240"/>
    <n v="230"/>
    <n v="230"/>
    <n v="230"/>
    <n v="230"/>
    <n v="230"/>
    <n v="233"/>
    <n v="235"/>
    <n v="230"/>
    <n v="230"/>
    <n v="233"/>
    <n v="235"/>
    <n v="230"/>
    <n v="230"/>
    <n v="233"/>
    <n v="235"/>
    <n v="230"/>
    <n v="0"/>
    <n v="0"/>
    <s v="-"/>
    <x v="2"/>
    <s v="VCRAC"/>
    <s v="IQBBB"/>
    <s v="Academic Research Units"/>
    <s v="David Castellanos"/>
    <m/>
    <m/>
    <m/>
    <x v="0"/>
    <x v="0"/>
    <m/>
    <x v="0"/>
    <m/>
    <m/>
    <m/>
    <x v="0"/>
    <m/>
    <m/>
    <m/>
    <m/>
    <x v="0"/>
    <x v="0"/>
    <m/>
    <x v="0"/>
    <m/>
    <m/>
    <m/>
    <x v="0"/>
    <m/>
    <m/>
    <x v="0"/>
    <x v="0"/>
    <m/>
    <m/>
    <x v="0"/>
  </r>
  <r>
    <n v="75"/>
    <x v="2"/>
    <x v="0"/>
    <s v="# 013"/>
    <x v="54"/>
    <s v="David Castellanos"/>
    <s v="Christine Owen"/>
    <d v="2022-07-01T00:00:00"/>
    <d v="2023-06-30T00:00:00"/>
    <d v="2022-07-01T00:00:00"/>
    <x v="540"/>
    <x v="43"/>
    <s v="new"/>
    <n v="300"/>
    <n v="295"/>
    <n v="300"/>
    <n v="289"/>
    <n v="289"/>
    <n v="290"/>
    <n v="295"/>
    <n v="289"/>
    <n v="289"/>
    <n v="290"/>
    <n v="295"/>
    <n v="289"/>
    <n v="289"/>
    <n v="290"/>
    <n v="295"/>
    <n v="289"/>
    <n v="0"/>
    <n v="0"/>
    <s v="-"/>
    <x v="2"/>
    <s v="VCRAC"/>
    <s v="IQBBB"/>
    <s v="Academic Research Units"/>
    <s v="David Castellanos"/>
    <m/>
    <m/>
    <m/>
    <x v="0"/>
    <x v="0"/>
    <m/>
    <x v="0"/>
    <m/>
    <m/>
    <m/>
    <x v="0"/>
    <m/>
    <m/>
    <m/>
    <m/>
    <x v="0"/>
    <x v="0"/>
    <m/>
    <x v="0"/>
    <m/>
    <m/>
    <m/>
    <x v="0"/>
    <m/>
    <m/>
    <x v="0"/>
    <x v="0"/>
    <m/>
    <m/>
    <x v="0"/>
  </r>
  <r>
    <n v="75"/>
    <x v="2"/>
    <x v="0"/>
    <s v="# 013"/>
    <x v="54"/>
    <s v="David Castellanos"/>
    <s v="Christine Owen"/>
    <d v="2022-07-01T00:00:00"/>
    <d v="2023-06-30T00:00:00"/>
    <d v="2022-07-01T00:00:00"/>
    <x v="541"/>
    <x v="43"/>
    <s v="new"/>
    <s v="N/A"/>
    <s v="N/A"/>
    <n v="300"/>
    <n v="780"/>
    <n v="780"/>
    <n v="780"/>
    <n v="785"/>
    <n v="780"/>
    <n v="780"/>
    <n v="780"/>
    <n v="785"/>
    <n v="780"/>
    <n v="780"/>
    <n v="780"/>
    <n v="785"/>
    <n v="780"/>
    <n v="0"/>
    <n v="0"/>
    <s v="-"/>
    <x v="2"/>
    <s v="VCRAC"/>
    <s v="IQBBB"/>
    <s v="Academic Research Units"/>
    <s v="David Castellanos"/>
    <m/>
    <m/>
    <m/>
    <x v="0"/>
    <x v="0"/>
    <m/>
    <x v="0"/>
    <m/>
    <m/>
    <m/>
    <x v="0"/>
    <m/>
    <m/>
    <m/>
    <m/>
    <x v="0"/>
    <x v="0"/>
    <m/>
    <x v="0"/>
    <m/>
    <m/>
    <m/>
    <x v="0"/>
    <m/>
    <m/>
    <x v="0"/>
    <x v="0"/>
    <m/>
    <m/>
    <x v="0"/>
  </r>
  <r>
    <n v="75"/>
    <x v="2"/>
    <x v="0"/>
    <s v="# 013"/>
    <x v="54"/>
    <s v="David Castellanos"/>
    <s v="Christine Owen"/>
    <d v="2022-07-01T00:00:00"/>
    <d v="2023-06-30T00:00:00"/>
    <d v="2022-07-01T00:00:00"/>
    <x v="542"/>
    <x v="43"/>
    <n v="75"/>
    <n v="70"/>
    <n v="70"/>
    <n v="70"/>
    <n v="70"/>
    <n v="70"/>
    <n v="72"/>
    <n v="74"/>
    <n v="70"/>
    <n v="70"/>
    <n v="72"/>
    <n v="74"/>
    <n v="70"/>
    <n v="70"/>
    <n v="72"/>
    <n v="74"/>
    <n v="70"/>
    <n v="0"/>
    <n v="0"/>
    <s v="-"/>
    <x v="2"/>
    <s v="VCRAC"/>
    <s v="IQBBB"/>
    <s v="Academic Research Units"/>
    <s v="David Castellanos"/>
    <m/>
    <m/>
    <m/>
    <x v="0"/>
    <x v="0"/>
    <m/>
    <x v="0"/>
    <m/>
    <m/>
    <m/>
    <x v="0"/>
    <m/>
    <m/>
    <m/>
    <m/>
    <x v="0"/>
    <x v="0"/>
    <m/>
    <x v="0"/>
    <m/>
    <m/>
    <m/>
    <x v="0"/>
    <m/>
    <m/>
    <x v="0"/>
    <x v="0"/>
    <m/>
    <m/>
    <x v="0"/>
  </r>
  <r>
    <n v="75"/>
    <x v="2"/>
    <x v="0"/>
    <s v="# 013"/>
    <x v="54"/>
    <s v="David Castellanos"/>
    <s v="Christine Owen"/>
    <d v="2022-07-01T00:00:00"/>
    <d v="2023-06-30T00:00:00"/>
    <d v="2022-07-01T00:00:00"/>
    <x v="543"/>
    <x v="43"/>
    <n v="10"/>
    <n v="10"/>
    <n v="10"/>
    <n v="10"/>
    <n v="10"/>
    <n v="10"/>
    <n v="11"/>
    <n v="12"/>
    <n v="10"/>
    <n v="10"/>
    <n v="11"/>
    <n v="12"/>
    <n v="10"/>
    <n v="10"/>
    <n v="11"/>
    <n v="12"/>
    <n v="10"/>
    <n v="0"/>
    <n v="0"/>
    <s v="-"/>
    <x v="2"/>
    <s v="VCRAC"/>
    <s v="IQBBB"/>
    <s v="Academic Research Units"/>
    <s v="David Castellanos"/>
    <m/>
    <m/>
    <m/>
    <x v="0"/>
    <x v="0"/>
    <m/>
    <x v="0"/>
    <m/>
    <m/>
    <m/>
    <x v="0"/>
    <m/>
    <m/>
    <m/>
    <m/>
    <x v="0"/>
    <x v="0"/>
    <m/>
    <x v="0"/>
    <m/>
    <m/>
    <m/>
    <x v="0"/>
    <m/>
    <m/>
    <x v="0"/>
    <x v="0"/>
    <m/>
    <m/>
    <x v="0"/>
  </r>
  <r>
    <n v="75"/>
    <x v="2"/>
    <x v="0"/>
    <s v="# 013"/>
    <x v="54"/>
    <s v="David Castellanos"/>
    <s v="Christine Owen"/>
    <d v="2022-07-01T00:00:00"/>
    <d v="2023-06-30T00:00:00"/>
    <d v="2022-07-01T00:00:00"/>
    <x v="544"/>
    <x v="43"/>
    <n v="30"/>
    <n v="25"/>
    <n v="25"/>
    <n v="25"/>
    <n v="25"/>
    <n v="25"/>
    <n v="28"/>
    <n v="30"/>
    <n v="25"/>
    <n v="25"/>
    <n v="28"/>
    <n v="30"/>
    <n v="25"/>
    <n v="25"/>
    <n v="28"/>
    <n v="30"/>
    <n v="25"/>
    <n v="0"/>
    <n v="0"/>
    <s v="-"/>
    <x v="2"/>
    <s v="VCRAC"/>
    <s v="IQBBB"/>
    <s v="Academic Research Units"/>
    <s v="David Castellanos"/>
    <m/>
    <m/>
    <m/>
    <x v="0"/>
    <x v="0"/>
    <m/>
    <x v="0"/>
    <m/>
    <m/>
    <m/>
    <x v="0"/>
    <m/>
    <m/>
    <m/>
    <m/>
    <x v="0"/>
    <x v="0"/>
    <m/>
    <x v="0"/>
    <m/>
    <m/>
    <m/>
    <x v="0"/>
    <m/>
    <m/>
    <x v="0"/>
    <x v="0"/>
    <m/>
    <m/>
    <x v="0"/>
  </r>
  <r>
    <n v="75"/>
    <x v="2"/>
    <x v="0"/>
    <s v="# 013"/>
    <x v="54"/>
    <s v="David Castellanos"/>
    <s v="Christine Owen"/>
    <d v="2022-07-01T00:00:00"/>
    <d v="2023-06-30T00:00:00"/>
    <d v="2022-07-01T00:00:00"/>
    <x v="545"/>
    <x v="43"/>
    <n v="130"/>
    <n v="124"/>
    <n v="124"/>
    <n v="124"/>
    <n v="138"/>
    <n v="137"/>
    <n v="140"/>
    <n v="145"/>
    <n v="137"/>
    <n v="137"/>
    <n v="140"/>
    <n v="145"/>
    <n v="137"/>
    <n v="137"/>
    <n v="140"/>
    <n v="145"/>
    <n v="137"/>
    <n v="0"/>
    <n v="0"/>
    <s v="-"/>
    <x v="2"/>
    <s v="VCRAC"/>
    <s v="IQBBB"/>
    <s v="Academic Research Units"/>
    <s v="David Castellanos"/>
    <m/>
    <m/>
    <m/>
    <x v="0"/>
    <x v="0"/>
    <m/>
    <x v="0"/>
    <m/>
    <m/>
    <m/>
    <x v="0"/>
    <m/>
    <m/>
    <m/>
    <m/>
    <x v="0"/>
    <x v="0"/>
    <m/>
    <x v="0"/>
    <m/>
    <m/>
    <m/>
    <x v="0"/>
    <m/>
    <m/>
    <x v="0"/>
    <x v="0"/>
    <m/>
    <m/>
    <x v="0"/>
  </r>
  <r>
    <n v="76"/>
    <x v="2"/>
    <x v="0"/>
    <s v="# 014"/>
    <x v="55"/>
    <s v="David Castellanos"/>
    <s v="Christine Owen"/>
    <d v="2022-07-01T00:00:00"/>
    <d v="2023-06-30T00:00:00"/>
    <d v="2022-07-01T00:00:00"/>
    <x v="546"/>
    <x v="0"/>
    <n v="20"/>
    <n v="23"/>
    <n v="27"/>
    <n v="23"/>
    <n v="28"/>
    <n v="28"/>
    <n v="29"/>
    <n v="30"/>
    <n v="28"/>
    <n v="29"/>
    <n v="30"/>
    <n v="31"/>
    <n v="29"/>
    <n v="29"/>
    <n v="30"/>
    <n v="31"/>
    <n v="29"/>
    <n v="3.5714285714285809E-2"/>
    <n v="1"/>
    <s v="-"/>
    <x v="0"/>
    <s v="VCRAC"/>
    <s v="IQBBB"/>
    <s v="Academic Research Units"/>
    <s v="David Castellanos"/>
    <m/>
    <m/>
    <m/>
    <x v="0"/>
    <x v="0"/>
    <m/>
    <x v="0"/>
    <m/>
    <m/>
    <m/>
    <x v="0"/>
    <m/>
    <m/>
    <m/>
    <m/>
    <x v="0"/>
    <x v="0"/>
    <m/>
    <x v="0"/>
    <m/>
    <m/>
    <m/>
    <x v="0"/>
    <m/>
    <m/>
    <x v="0"/>
    <x v="0"/>
    <m/>
    <m/>
    <x v="0"/>
  </r>
  <r>
    <n v="76"/>
    <x v="2"/>
    <x v="0"/>
    <s v="# 014"/>
    <x v="55"/>
    <s v="David Castellanos"/>
    <s v="Christine Owen"/>
    <d v="2022-07-01T00:00:00"/>
    <d v="2023-06-30T00:00:00"/>
    <d v="2022-07-01T00:00:00"/>
    <x v="547"/>
    <x v="0"/>
    <n v="10"/>
    <n v="10"/>
    <n v="14"/>
    <n v="10"/>
    <n v="15"/>
    <n v="15"/>
    <n v="15"/>
    <n v="16"/>
    <n v="15"/>
    <n v="15"/>
    <n v="17"/>
    <n v="18"/>
    <n v="15"/>
    <n v="15"/>
    <n v="15"/>
    <n v="15"/>
    <n v="15"/>
    <n v="0"/>
    <n v="0"/>
    <s v="-"/>
    <x v="2"/>
    <s v="VCRAC"/>
    <s v="IQBBB"/>
    <s v="Academic Research Units"/>
    <s v="David Castellanos"/>
    <m/>
    <m/>
    <m/>
    <x v="0"/>
    <x v="0"/>
    <m/>
    <x v="0"/>
    <m/>
    <m/>
    <m/>
    <x v="0"/>
    <m/>
    <m/>
    <m/>
    <m/>
    <x v="0"/>
    <x v="0"/>
    <m/>
    <x v="0"/>
    <m/>
    <m/>
    <m/>
    <x v="0"/>
    <m/>
    <m/>
    <x v="0"/>
    <x v="0"/>
    <m/>
    <m/>
    <x v="0"/>
  </r>
  <r>
    <n v="76"/>
    <x v="2"/>
    <x v="0"/>
    <s v="# 014"/>
    <x v="55"/>
    <s v="David Castellanos"/>
    <s v="Christine Owen"/>
    <d v="2022-07-01T00:00:00"/>
    <d v="2023-06-30T00:00:00"/>
    <d v="2022-07-01T00:00:00"/>
    <x v="548"/>
    <x v="0"/>
    <n v="3"/>
    <n v="5"/>
    <n v="7"/>
    <n v="5"/>
    <n v="7"/>
    <n v="7"/>
    <n v="7"/>
    <n v="7"/>
    <n v="7"/>
    <n v="7"/>
    <n v="8"/>
    <n v="8"/>
    <n v="7"/>
    <s v="Discontinued"/>
    <s v="Discontinued"/>
    <s v="Discontinued"/>
    <s v="Discontinued"/>
    <n v="0"/>
    <n v="0"/>
    <s v="-"/>
    <x v="2"/>
    <s v="VCRAC"/>
    <s v="IQBBB"/>
    <s v="Academic Research Units"/>
    <s v="David Castellanos"/>
    <m/>
    <m/>
    <m/>
    <x v="0"/>
    <x v="0"/>
    <m/>
    <x v="0"/>
    <m/>
    <m/>
    <m/>
    <x v="0"/>
    <m/>
    <m/>
    <m/>
    <m/>
    <x v="0"/>
    <x v="0"/>
    <m/>
    <x v="0"/>
    <m/>
    <m/>
    <m/>
    <x v="0"/>
    <m/>
    <m/>
    <x v="0"/>
    <x v="0"/>
    <m/>
    <m/>
    <x v="0"/>
  </r>
  <r>
    <n v="76"/>
    <x v="2"/>
    <x v="0"/>
    <s v="# 014"/>
    <x v="55"/>
    <s v="David Castellanos"/>
    <s v="Christine Owen"/>
    <d v="2022-07-01T00:00:00"/>
    <d v="2023-06-30T00:00:00"/>
    <d v="2022-07-01T00:00:00"/>
    <x v="549"/>
    <x v="0"/>
    <s v="new"/>
    <n v="46"/>
    <n v="46"/>
    <n v="46"/>
    <n v="160"/>
    <n v="50"/>
    <n v="52"/>
    <n v="53"/>
    <n v="50"/>
    <n v="50"/>
    <n v="52"/>
    <n v="54"/>
    <n v="50"/>
    <n v="50"/>
    <n v="52"/>
    <n v="54"/>
    <n v="50"/>
    <n v="0"/>
    <n v="0"/>
    <s v="-"/>
    <x v="2"/>
    <s v="VCRAC"/>
    <s v="IQBBB"/>
    <s v="Academic Research Units"/>
    <s v="David Castellanos"/>
    <m/>
    <m/>
    <m/>
    <x v="0"/>
    <x v="0"/>
    <m/>
    <x v="0"/>
    <m/>
    <m/>
    <m/>
    <x v="0"/>
    <m/>
    <m/>
    <m/>
    <m/>
    <x v="0"/>
    <x v="0"/>
    <m/>
    <x v="0"/>
    <m/>
    <m/>
    <m/>
    <x v="0"/>
    <m/>
    <m/>
    <x v="0"/>
    <x v="0"/>
    <m/>
    <m/>
    <x v="0"/>
  </r>
  <r>
    <n v="76"/>
    <x v="2"/>
    <x v="0"/>
    <s v="# 014"/>
    <x v="55"/>
    <s v="David Castellanos"/>
    <s v="Christine Owen"/>
    <d v="2022-07-01T00:00:00"/>
    <d v="2023-06-30T00:00:00"/>
    <d v="2022-07-01T00:00:00"/>
    <x v="550"/>
    <x v="20"/>
    <s v="new"/>
    <s v="N/A"/>
    <s v="N/A"/>
    <n v="46"/>
    <n v="110"/>
    <n v="110"/>
    <n v="113"/>
    <n v="117"/>
    <n v="110"/>
    <n v="110"/>
    <n v="113"/>
    <n v="116"/>
    <n v="110"/>
    <n v="115"/>
    <n v="118"/>
    <n v="122"/>
    <n v="115"/>
    <n v="0"/>
    <n v="0"/>
    <s v="-"/>
    <x v="2"/>
    <s v="VCRAC"/>
    <s v="IQBBB"/>
    <s v="Academic Research Units"/>
    <s v="David Castellanos"/>
    <m/>
    <m/>
    <m/>
    <x v="0"/>
    <x v="0"/>
    <m/>
    <x v="0"/>
    <m/>
    <m/>
    <m/>
    <x v="0"/>
    <m/>
    <m/>
    <m/>
    <m/>
    <x v="0"/>
    <x v="0"/>
    <m/>
    <x v="0"/>
    <m/>
    <m/>
    <m/>
    <x v="0"/>
    <m/>
    <m/>
    <x v="0"/>
    <x v="0"/>
    <m/>
    <m/>
    <x v="0"/>
  </r>
  <r>
    <n v="76"/>
    <x v="2"/>
    <x v="0"/>
    <s v="# 014"/>
    <x v="55"/>
    <s v="David Castellanos"/>
    <s v="Christine Owen"/>
    <d v="2022-07-01T00:00:00"/>
    <d v="2023-06-30T00:00:00"/>
    <d v="2022-07-01T00:00:00"/>
    <x v="551"/>
    <x v="20"/>
    <s v="new"/>
    <s v="N/A"/>
    <s v="N/A"/>
    <s v="N/A"/>
    <n v="0"/>
    <m/>
    <m/>
    <m/>
    <m/>
    <n v="95"/>
    <n v="98"/>
    <n v="101"/>
    <n v="95"/>
    <n v="95"/>
    <n v="98"/>
    <n v="101"/>
    <n v="95"/>
    <s v="-"/>
    <n v="95"/>
    <s v="New"/>
    <x v="4"/>
    <s v="VCRAC"/>
    <s v="IQBBB"/>
    <s v="Academic Research Units"/>
    <s v="David Castellanos"/>
    <m/>
    <m/>
    <m/>
    <x v="0"/>
    <x v="0"/>
    <m/>
    <x v="0"/>
    <m/>
    <m/>
    <m/>
    <x v="0"/>
    <m/>
    <m/>
    <m/>
    <m/>
    <x v="0"/>
    <x v="0"/>
    <m/>
    <x v="0"/>
    <m/>
    <m/>
    <m/>
    <x v="0"/>
    <m/>
    <m/>
    <x v="0"/>
    <x v="0"/>
    <m/>
    <m/>
    <x v="0"/>
  </r>
  <r>
    <n v="76"/>
    <x v="2"/>
    <x v="0"/>
    <s v="# 014"/>
    <x v="55"/>
    <s v="David Castellanos"/>
    <s v="Christine Owen"/>
    <d v="2022-07-01T00:00:00"/>
    <d v="2023-06-30T00:00:00"/>
    <d v="2022-07-01T00:00:00"/>
    <x v="552"/>
    <x v="20"/>
    <s v="new"/>
    <s v="N/A"/>
    <s v="N/A"/>
    <s v="N/A"/>
    <n v="0"/>
    <n v="110"/>
    <n v="113"/>
    <n v="117"/>
    <n v="110"/>
    <n v="110"/>
    <n v="113"/>
    <n v="116"/>
    <n v="110"/>
    <n v="115"/>
    <n v="118"/>
    <n v="122"/>
    <n v="115"/>
    <n v="0"/>
    <n v="0"/>
    <s v="New"/>
    <x v="4"/>
    <s v="VCRAC"/>
    <s v="IQBBB"/>
    <s v="Academic Research Units"/>
    <s v="David Castellanos"/>
    <m/>
    <m/>
    <m/>
    <x v="0"/>
    <x v="0"/>
    <m/>
    <x v="0"/>
    <m/>
    <m/>
    <m/>
    <x v="0"/>
    <m/>
    <m/>
    <m/>
    <m/>
    <x v="0"/>
    <x v="0"/>
    <m/>
    <x v="0"/>
    <m/>
    <m/>
    <m/>
    <x v="0"/>
    <m/>
    <m/>
    <x v="0"/>
    <x v="0"/>
    <m/>
    <m/>
    <x v="0"/>
  </r>
  <r>
    <n v="72"/>
    <x v="2"/>
    <x v="0"/>
    <s v="# 051"/>
    <x v="56"/>
    <s v="David Castellanos"/>
    <s v="Christine Owen"/>
    <d v="2022-07-01T00:00:00"/>
    <d v="2023-06-30T00:00:00"/>
    <d v="2022-07-01T00:00:00"/>
    <x v="68"/>
    <x v="10"/>
    <n v="59"/>
    <n v="62"/>
    <n v="62"/>
    <n v="62"/>
    <n v="62"/>
    <n v="62"/>
    <n v="62"/>
    <n v="62"/>
    <n v="62"/>
    <n v="62"/>
    <n v="62"/>
    <n v="62"/>
    <n v="62"/>
    <n v="62"/>
    <n v="64"/>
    <n v="66"/>
    <n v="62"/>
    <n v="0"/>
    <n v="0"/>
    <s v="-"/>
    <x v="2"/>
    <s v="VCRAC"/>
    <s v="IQBBB"/>
    <s v="Academic Research Units"/>
    <s v="David Castellanos"/>
    <m/>
    <m/>
    <m/>
    <x v="0"/>
    <x v="0"/>
    <m/>
    <x v="0"/>
    <m/>
    <m/>
    <m/>
    <x v="0"/>
    <m/>
    <m/>
    <m/>
    <m/>
    <x v="0"/>
    <x v="0"/>
    <m/>
    <x v="0"/>
    <m/>
    <m/>
    <m/>
    <x v="0"/>
    <m/>
    <m/>
    <x v="0"/>
    <x v="0"/>
    <m/>
    <m/>
    <x v="0"/>
  </r>
  <r>
    <n v="72"/>
    <x v="2"/>
    <x v="0"/>
    <s v="# 051"/>
    <x v="56"/>
    <s v="David Castellanos"/>
    <s v="Christine Owen"/>
    <d v="2022-07-01T00:00:00"/>
    <d v="2023-06-30T00:00:00"/>
    <d v="2022-07-01T00:00:00"/>
    <x v="553"/>
    <x v="10"/>
    <n v="23"/>
    <n v="29"/>
    <n v="29"/>
    <n v="29"/>
    <n v="30"/>
    <n v="29"/>
    <n v="29"/>
    <n v="29"/>
    <n v="29"/>
    <n v="29"/>
    <n v="29"/>
    <n v="29"/>
    <n v="29"/>
    <n v="29"/>
    <n v="30"/>
    <n v="31"/>
    <n v="29"/>
    <n v="0"/>
    <n v="0"/>
    <s v="-"/>
    <x v="2"/>
    <s v="VCRAC"/>
    <s v="IQBBB"/>
    <s v="Academic Research Units"/>
    <s v="David Castellanos"/>
    <m/>
    <m/>
    <m/>
    <x v="0"/>
    <x v="0"/>
    <m/>
    <x v="0"/>
    <m/>
    <m/>
    <m/>
    <x v="0"/>
    <m/>
    <m/>
    <m/>
    <m/>
    <x v="0"/>
    <x v="0"/>
    <m/>
    <x v="0"/>
    <m/>
    <m/>
    <m/>
    <x v="0"/>
    <m/>
    <m/>
    <x v="0"/>
    <x v="0"/>
    <m/>
    <m/>
    <x v="0"/>
  </r>
  <r>
    <n v="72"/>
    <x v="2"/>
    <x v="0"/>
    <s v="# 051"/>
    <x v="56"/>
    <s v="David Castellanos"/>
    <s v="Christine Owen"/>
    <d v="2022-07-01T00:00:00"/>
    <d v="2023-06-30T00:00:00"/>
    <d v="2022-07-01T00:00:00"/>
    <x v="554"/>
    <x v="10"/>
    <n v="75"/>
    <n v="80"/>
    <n v="80"/>
    <n v="80"/>
    <n v="80"/>
    <n v="80"/>
    <n v="80"/>
    <n v="82"/>
    <n v="80"/>
    <n v="80"/>
    <n v="80"/>
    <n v="82"/>
    <n v="80"/>
    <n v="80"/>
    <n v="88"/>
    <n v="91"/>
    <n v="80"/>
    <n v="0"/>
    <n v="0"/>
    <s v="-"/>
    <x v="2"/>
    <s v="VCRAC"/>
    <s v="IQBBB"/>
    <s v="Academic Research Units"/>
    <s v="David Castellanos"/>
    <m/>
    <m/>
    <m/>
    <x v="0"/>
    <x v="0"/>
    <m/>
    <x v="0"/>
    <m/>
    <m/>
    <m/>
    <x v="0"/>
    <m/>
    <m/>
    <m/>
    <m/>
    <x v="0"/>
    <x v="0"/>
    <m/>
    <x v="0"/>
    <m/>
    <m/>
    <m/>
    <x v="0"/>
    <m/>
    <m/>
    <x v="0"/>
    <x v="0"/>
    <m/>
    <m/>
    <x v="0"/>
  </r>
  <r>
    <n v="72"/>
    <x v="2"/>
    <x v="0"/>
    <s v="# 051"/>
    <x v="56"/>
    <s v="David Castellanos"/>
    <s v="Christine Owen"/>
    <d v="2022-07-01T00:00:00"/>
    <d v="2023-06-30T00:00:00"/>
    <d v="2022-07-01T00:00:00"/>
    <x v="555"/>
    <x v="10"/>
    <s v="new"/>
    <n v="110"/>
    <n v="110"/>
    <n v="110"/>
    <n v="110"/>
    <n v="110"/>
    <n v="110"/>
    <n v="110"/>
    <n v="110"/>
    <n v="110"/>
    <n v="110"/>
    <n v="110"/>
    <n v="110"/>
    <n v="110"/>
    <n v="113"/>
    <n v="116"/>
    <n v="110"/>
    <n v="0"/>
    <n v="0"/>
    <s v="-"/>
    <x v="2"/>
    <s v="VCRAC"/>
    <s v="IQBBB"/>
    <s v="Academic Research Units"/>
    <s v="David Castellanos"/>
    <m/>
    <m/>
    <m/>
    <x v="0"/>
    <x v="0"/>
    <m/>
    <x v="0"/>
    <m/>
    <m/>
    <m/>
    <x v="0"/>
    <m/>
    <m/>
    <m/>
    <m/>
    <x v="0"/>
    <x v="0"/>
    <m/>
    <x v="0"/>
    <m/>
    <m/>
    <m/>
    <x v="0"/>
    <m/>
    <m/>
    <x v="0"/>
    <x v="0"/>
    <m/>
    <m/>
    <x v="0"/>
  </r>
  <r>
    <n v="72"/>
    <x v="2"/>
    <x v="0"/>
    <s v="# 051"/>
    <x v="56"/>
    <s v="David Castellanos"/>
    <s v="Christine Owen"/>
    <d v="2022-07-01T00:00:00"/>
    <d v="2023-06-30T00:00:00"/>
    <d v="2022-07-01T00:00:00"/>
    <x v="556"/>
    <x v="10"/>
    <s v="new"/>
    <n v="115"/>
    <n v="43"/>
    <n v="115"/>
    <n v="43"/>
    <n v="43"/>
    <n v="43"/>
    <n v="44"/>
    <n v="43"/>
    <n v="43"/>
    <n v="44"/>
    <n v="45"/>
    <n v="43"/>
    <n v="43"/>
    <n v="44"/>
    <n v="45"/>
    <n v="43"/>
    <n v="0"/>
    <n v="0"/>
    <s v="-"/>
    <x v="2"/>
    <s v="VCRAC"/>
    <s v="IQBBB"/>
    <s v="Academic Research Units"/>
    <s v="David Castellanos"/>
    <m/>
    <m/>
    <m/>
    <x v="0"/>
    <x v="0"/>
    <m/>
    <x v="0"/>
    <m/>
    <m/>
    <m/>
    <x v="0"/>
    <m/>
    <m/>
    <m/>
    <m/>
    <x v="0"/>
    <x v="0"/>
    <m/>
    <x v="0"/>
    <m/>
    <m/>
    <m/>
    <x v="0"/>
    <m/>
    <m/>
    <x v="0"/>
    <x v="0"/>
    <m/>
    <m/>
    <x v="0"/>
  </r>
  <r>
    <n v="95"/>
    <x v="10"/>
    <x v="0"/>
    <s v="# 055"/>
    <x v="57"/>
    <s v="David Castellanos"/>
    <s v="Christine Owen"/>
    <d v="2022-07-01T00:00:00"/>
    <d v="2023-06-30T00:00:00"/>
    <d v="2022-07-01T00:00:00"/>
    <x v="557"/>
    <x v="67"/>
    <n v="41"/>
    <n v="60"/>
    <n v="60"/>
    <n v="60"/>
    <n v="50"/>
    <n v="50"/>
    <n v="52"/>
    <n v="54"/>
    <n v="50"/>
    <n v="53"/>
    <n v="55"/>
    <n v="57"/>
    <n v="53"/>
    <n v="54"/>
    <n v="56"/>
    <n v="58"/>
    <n v="54"/>
    <n v="6.0000000000000053E-2"/>
    <n v="3"/>
    <s v="-"/>
    <x v="1"/>
    <s v="VCRMS"/>
    <s v="OZGUM"/>
    <s v="Res Museum &amp; Field Stations"/>
    <s v="David Castellanos"/>
    <m/>
    <m/>
    <m/>
    <x v="0"/>
    <x v="0"/>
    <m/>
    <x v="0"/>
    <m/>
    <m/>
    <m/>
    <x v="0"/>
    <m/>
    <m/>
    <m/>
    <m/>
    <x v="0"/>
    <x v="0"/>
    <m/>
    <x v="0"/>
    <m/>
    <m/>
    <m/>
    <x v="0"/>
    <m/>
    <m/>
    <x v="0"/>
    <x v="0"/>
    <m/>
    <m/>
    <x v="0"/>
  </r>
  <r>
    <n v="95"/>
    <x v="10"/>
    <x v="0"/>
    <s v="# 055"/>
    <x v="57"/>
    <s v="David Castellanos"/>
    <s v="Christine Owen"/>
    <d v="2022-07-01T00:00:00"/>
    <d v="2023-06-30T00:00:00"/>
    <d v="2022-07-01T00:00:00"/>
    <x v="558"/>
    <x v="67"/>
    <n v="24"/>
    <n v="32"/>
    <n v="32"/>
    <n v="32"/>
    <n v="36"/>
    <n v="36"/>
    <n v="37"/>
    <n v="38"/>
    <n v="36"/>
    <n v="38"/>
    <n v="39"/>
    <n v="40"/>
    <n v="38"/>
    <n v="39"/>
    <n v="40"/>
    <n v="41"/>
    <n v="39"/>
    <n v="5.555555555555558E-2"/>
    <n v="2"/>
    <s v="-"/>
    <x v="1"/>
    <s v="VCRMS"/>
    <s v="OZGUM"/>
    <s v="Res Museum &amp; Field Stations"/>
    <s v="David Castellanos"/>
    <m/>
    <m/>
    <m/>
    <x v="0"/>
    <x v="0"/>
    <m/>
    <x v="0"/>
    <m/>
    <m/>
    <m/>
    <x v="0"/>
    <m/>
    <m/>
    <m/>
    <m/>
    <x v="0"/>
    <x v="0"/>
    <m/>
    <x v="0"/>
    <m/>
    <m/>
    <m/>
    <x v="0"/>
    <m/>
    <m/>
    <x v="0"/>
    <x v="0"/>
    <m/>
    <m/>
    <x v="0"/>
  </r>
  <r>
    <n v="95"/>
    <x v="10"/>
    <x v="0"/>
    <s v="# 055"/>
    <x v="57"/>
    <s v="David Castellanos"/>
    <s v="Christine Owen"/>
    <d v="2022-07-01T00:00:00"/>
    <d v="2023-06-30T00:00:00"/>
    <d v="2022-07-01T00:00:00"/>
    <x v="559"/>
    <x v="9"/>
    <s v="new"/>
    <n v="15"/>
    <n v="15"/>
    <n v="0"/>
    <n v="0"/>
    <n v="0"/>
    <n v="0"/>
    <n v="0"/>
    <n v="0"/>
    <n v="0"/>
    <n v="0"/>
    <n v="0"/>
    <n v="0"/>
    <n v="0"/>
    <n v="0"/>
    <n v="0"/>
    <n v="0"/>
    <s v="-"/>
    <n v="0"/>
    <s v="-"/>
    <x v="2"/>
    <s v="VCRMS"/>
    <s v="OZGUM"/>
    <s v="Res Museum &amp; Field Stations"/>
    <s v="David Castellanos"/>
    <m/>
    <m/>
    <m/>
    <x v="0"/>
    <x v="0"/>
    <m/>
    <x v="0"/>
    <m/>
    <m/>
    <m/>
    <x v="0"/>
    <m/>
    <m/>
    <m/>
    <m/>
    <x v="0"/>
    <x v="0"/>
    <m/>
    <x v="0"/>
    <m/>
    <m/>
    <m/>
    <x v="0"/>
    <m/>
    <m/>
    <x v="0"/>
    <x v="0"/>
    <m/>
    <m/>
    <x v="0"/>
  </r>
  <r>
    <n v="95"/>
    <x v="10"/>
    <x v="0"/>
    <s v="# 055"/>
    <x v="57"/>
    <s v="David Castellanos"/>
    <s v="Christine Owen"/>
    <d v="2022-07-01T00:00:00"/>
    <d v="2023-06-30T00:00:00"/>
    <d v="2022-07-01T00:00:00"/>
    <x v="560"/>
    <x v="68"/>
    <m/>
    <m/>
    <m/>
    <m/>
    <n v="30"/>
    <n v="30"/>
    <n v="31"/>
    <n v="32"/>
    <n v="30"/>
    <n v="31"/>
    <n v="32"/>
    <n v="33"/>
    <n v="31"/>
    <n v="32"/>
    <n v="33"/>
    <n v="34"/>
    <n v="32"/>
    <n v="3.3333333333333437E-2"/>
    <n v="1"/>
    <s v="-"/>
    <x v="0"/>
    <s v="VCRMS"/>
    <s v="OZGUM"/>
    <s v="Res Museum &amp; Field Stations"/>
    <s v="David Castellanos"/>
    <m/>
    <m/>
    <m/>
    <x v="0"/>
    <x v="0"/>
    <m/>
    <x v="0"/>
    <m/>
    <m/>
    <m/>
    <x v="0"/>
    <m/>
    <m/>
    <m/>
    <m/>
    <x v="0"/>
    <x v="0"/>
    <m/>
    <x v="0"/>
    <m/>
    <m/>
    <m/>
    <x v="0"/>
    <m/>
    <m/>
    <x v="0"/>
    <x v="0"/>
    <m/>
    <m/>
    <x v="0"/>
  </r>
  <r>
    <n v="95"/>
    <x v="10"/>
    <x v="0"/>
    <s v="# 055"/>
    <x v="57"/>
    <s v="David Castellanos"/>
    <s v="Christine Owen"/>
    <d v="2022-07-01T00:00:00"/>
    <d v="2023-06-30T00:00:00"/>
    <d v="2022-07-01T00:00:00"/>
    <x v="561"/>
    <x v="68"/>
    <m/>
    <m/>
    <s v="N/A"/>
    <s v="N/A"/>
    <n v="24"/>
    <n v="24"/>
    <n v="25"/>
    <n v="26"/>
    <n v="24"/>
    <n v="24"/>
    <n v="25"/>
    <n v="26"/>
    <n v="24"/>
    <s v="Discontinued"/>
    <s v="Discontinued"/>
    <s v="Discontinued"/>
    <s v="Discontinued"/>
    <n v="0"/>
    <n v="0"/>
    <s v="-"/>
    <x v="2"/>
    <s v="VCRMS"/>
    <s v="OZGUM"/>
    <s v="Res Museum &amp; Field Stations"/>
    <s v="David Castellanos"/>
    <m/>
    <m/>
    <m/>
    <x v="0"/>
    <x v="0"/>
    <m/>
    <x v="0"/>
    <m/>
    <m/>
    <m/>
    <x v="0"/>
    <m/>
    <m/>
    <m/>
    <m/>
    <x v="0"/>
    <x v="3"/>
    <m/>
    <x v="0"/>
    <m/>
    <m/>
    <m/>
    <x v="0"/>
    <m/>
    <m/>
    <x v="0"/>
    <x v="0"/>
    <m/>
    <m/>
    <x v="0"/>
  </r>
  <r>
    <n v="95"/>
    <x v="10"/>
    <x v="0"/>
    <s v="# 055"/>
    <x v="57"/>
    <s v="David Castellanos"/>
    <s v="Christine Owen"/>
    <d v="2022-07-01T00:00:00"/>
    <d v="2023-06-30T00:00:00"/>
    <d v="2022-07-01T00:00:00"/>
    <x v="562"/>
    <x v="68"/>
    <m/>
    <m/>
    <m/>
    <m/>
    <m/>
    <n v="24"/>
    <n v="25"/>
    <n v="26"/>
    <m/>
    <m/>
    <m/>
    <m/>
    <m/>
    <n v="3"/>
    <n v="3"/>
    <n v="3"/>
    <n v="3"/>
    <s v="-"/>
    <n v="0"/>
    <s v="-"/>
    <x v="2"/>
    <s v="VCRMS"/>
    <s v="OZGUM"/>
    <s v="Res Museum &amp; Field Stations"/>
    <s v="David Castellanos"/>
    <m/>
    <m/>
    <m/>
    <x v="0"/>
    <x v="0"/>
    <m/>
    <x v="0"/>
    <m/>
    <m/>
    <m/>
    <x v="0"/>
    <m/>
    <m/>
    <m/>
    <m/>
    <x v="0"/>
    <x v="3"/>
    <m/>
    <x v="0"/>
    <m/>
    <m/>
    <m/>
    <x v="0"/>
    <m/>
    <m/>
    <x v="0"/>
    <x v="0"/>
    <m/>
    <m/>
    <x v="0"/>
  </r>
  <r>
    <n v="95"/>
    <x v="10"/>
    <x v="0"/>
    <s v="# 055"/>
    <x v="57"/>
    <s v="David Castellanos"/>
    <s v="Christine Owen"/>
    <d v="2022-07-01T00:00:00"/>
    <d v="2023-06-30T00:00:00"/>
    <d v="2022-07-01T00:00:00"/>
    <x v="563"/>
    <x v="0"/>
    <m/>
    <m/>
    <s v="N/A"/>
    <s v="N/A"/>
    <n v="33"/>
    <n v="33"/>
    <n v="34"/>
    <n v="35"/>
    <n v="33"/>
    <n v="33"/>
    <n v="34"/>
    <n v="35"/>
    <n v="33"/>
    <n v="35"/>
    <n v="36"/>
    <n v="37"/>
    <n v="35"/>
    <n v="0"/>
    <n v="0"/>
    <s v="-"/>
    <x v="2"/>
    <s v="VCRMS"/>
    <s v="OZGUM"/>
    <s v="Res Museum &amp; Field Stations"/>
    <s v="David Castellanos"/>
    <m/>
    <m/>
    <m/>
    <x v="0"/>
    <x v="0"/>
    <m/>
    <x v="0"/>
    <m/>
    <m/>
    <m/>
    <x v="0"/>
    <m/>
    <m/>
    <m/>
    <m/>
    <x v="0"/>
    <x v="0"/>
    <m/>
    <x v="0"/>
    <m/>
    <m/>
    <m/>
    <x v="0"/>
    <m/>
    <m/>
    <x v="0"/>
    <x v="0"/>
    <m/>
    <m/>
    <x v="0"/>
  </r>
  <r>
    <n v="95"/>
    <x v="10"/>
    <x v="0"/>
    <s v="# 055"/>
    <x v="57"/>
    <s v="David Castellanos"/>
    <s v="Christine Owen"/>
    <d v="2022-07-01T00:00:00"/>
    <d v="2023-06-30T00:00:00"/>
    <d v="2022-07-01T00:00:00"/>
    <x v="564"/>
    <x v="68"/>
    <m/>
    <m/>
    <s v="N/A"/>
    <s v="N/A"/>
    <n v="780"/>
    <n v="780"/>
    <n v="803"/>
    <n v="827"/>
    <n v="780"/>
    <n v="780"/>
    <n v="803"/>
    <n v="827"/>
    <n v="780"/>
    <n v="780"/>
    <n v="803"/>
    <n v="827"/>
    <n v="780"/>
    <n v="0"/>
    <n v="0"/>
    <s v="-"/>
    <x v="2"/>
    <s v="VCRMS"/>
    <s v="OZGUM"/>
    <s v="Res Museum &amp; Field Stations"/>
    <s v="David Castellanos"/>
    <m/>
    <m/>
    <m/>
    <x v="0"/>
    <x v="0"/>
    <m/>
    <x v="0"/>
    <m/>
    <m/>
    <m/>
    <x v="0"/>
    <m/>
    <m/>
    <m/>
    <m/>
    <x v="0"/>
    <x v="0"/>
    <m/>
    <x v="0"/>
    <m/>
    <m/>
    <m/>
    <x v="0"/>
    <m/>
    <m/>
    <x v="0"/>
    <x v="0"/>
    <m/>
    <m/>
    <x v="0"/>
  </r>
  <r>
    <n v="79"/>
    <x v="2"/>
    <x v="0"/>
    <s v="# 062"/>
    <x v="58"/>
    <s v="David Castellanos"/>
    <s v="Christine Owen"/>
    <d v="2022-07-01T00:00:00"/>
    <d v="2023-06-30T00:00:00"/>
    <d v="2022-07-01T00:00:00"/>
    <x v="565"/>
    <x v="20"/>
    <m/>
    <m/>
    <m/>
    <n v="1309"/>
    <n v="1348"/>
    <n v="1505"/>
    <n v="1550"/>
    <n v="1597"/>
    <n v="1505"/>
    <n v="1869"/>
    <n v="1925"/>
    <n v="1983"/>
    <n v="1869"/>
    <n v="1869"/>
    <n v="1925"/>
    <n v="1983"/>
    <n v="1869"/>
    <n v="0.24186046511627901"/>
    <n v="364"/>
    <s v="-"/>
    <x v="6"/>
    <s v="VCRAC"/>
    <s v="IQBBB"/>
    <s v="Academic Research Units"/>
    <s v="David Castellanos"/>
    <m/>
    <m/>
    <m/>
    <x v="0"/>
    <x v="0"/>
    <m/>
    <x v="0"/>
    <m/>
    <m/>
    <m/>
    <x v="0"/>
    <m/>
    <m/>
    <m/>
    <m/>
    <x v="0"/>
    <x v="0"/>
    <m/>
    <x v="0"/>
    <m/>
    <m/>
    <m/>
    <x v="0"/>
    <m/>
    <m/>
    <x v="0"/>
    <x v="0"/>
    <m/>
    <m/>
    <x v="0"/>
  </r>
  <r>
    <n v="79"/>
    <x v="2"/>
    <x v="0"/>
    <s v="# 062"/>
    <x v="58"/>
    <s v="David Castellanos"/>
    <s v="Christine Owen"/>
    <d v="2022-07-01T00:00:00"/>
    <d v="2023-06-30T00:00:00"/>
    <d v="2022-07-01T00:00:00"/>
    <x v="566"/>
    <x v="20"/>
    <m/>
    <m/>
    <m/>
    <n v="1048"/>
    <n v="1079"/>
    <n v="1153"/>
    <n v="1188"/>
    <n v="1224"/>
    <n v="1153"/>
    <n v="1438"/>
    <n v="1481"/>
    <n v="1525"/>
    <n v="1438"/>
    <n v="1438"/>
    <n v="1481"/>
    <n v="1525"/>
    <n v="1438"/>
    <n v="0.24718126626192549"/>
    <n v="285"/>
    <s v="-"/>
    <x v="6"/>
    <s v="VCRAC"/>
    <s v="IQBBB"/>
    <s v="Academic Research Units"/>
    <s v="David Castellanos"/>
    <m/>
    <m/>
    <m/>
    <x v="0"/>
    <x v="0"/>
    <m/>
    <x v="0"/>
    <m/>
    <m/>
    <m/>
    <x v="0"/>
    <m/>
    <m/>
    <m/>
    <m/>
    <x v="0"/>
    <x v="0"/>
    <m/>
    <x v="0"/>
    <m/>
    <m/>
    <m/>
    <x v="0"/>
    <m/>
    <m/>
    <x v="0"/>
    <x v="0"/>
    <m/>
    <m/>
    <x v="0"/>
  </r>
  <r>
    <n v="79"/>
    <x v="2"/>
    <x v="0"/>
    <s v="# 062"/>
    <x v="58"/>
    <s v="David Castellanos"/>
    <s v="Christine Owen"/>
    <d v="2022-07-01T00:00:00"/>
    <d v="2023-06-30T00:00:00"/>
    <d v="2022-07-01T00:00:00"/>
    <x v="567"/>
    <x v="20"/>
    <m/>
    <m/>
    <n v="0"/>
    <n v="0"/>
    <n v="0"/>
    <n v="1048"/>
    <n v="1079"/>
    <n v="1111"/>
    <n v="1048"/>
    <n v="1306"/>
    <n v="1345"/>
    <n v="1385"/>
    <n v="1306"/>
    <s v="Discontinued"/>
    <s v="Discontinued"/>
    <s v="Discontinued"/>
    <s v="Discontinued"/>
    <n v="0.24618320610687028"/>
    <n v="258"/>
    <s v="New"/>
    <x v="4"/>
    <s v="VCRAC"/>
    <s v="IQBBB"/>
    <s v="Academic Research Units"/>
    <s v="David Castellanos"/>
    <m/>
    <m/>
    <m/>
    <x v="0"/>
    <x v="0"/>
    <m/>
    <x v="0"/>
    <m/>
    <m/>
    <m/>
    <x v="0"/>
    <m/>
    <m/>
    <m/>
    <m/>
    <x v="0"/>
    <x v="0"/>
    <m/>
    <x v="0"/>
    <m/>
    <m/>
    <m/>
    <x v="0"/>
    <m/>
    <m/>
    <x v="0"/>
    <x v="0"/>
    <m/>
    <m/>
    <x v="0"/>
  </r>
  <r>
    <n v="72"/>
    <x v="2"/>
    <x v="1"/>
    <s v="# 051"/>
    <x v="56"/>
    <s v="David Castellanos"/>
    <s v="Christine Owen"/>
    <m/>
    <m/>
    <m/>
    <x v="10"/>
    <x v="1"/>
    <m/>
    <m/>
    <m/>
    <m/>
    <m/>
    <m/>
    <m/>
    <m/>
    <m/>
    <m/>
    <m/>
    <m/>
    <n v="0"/>
    <n v="0"/>
    <n v="0"/>
    <n v="0"/>
    <n v="0"/>
    <m/>
    <m/>
    <m/>
    <x v="3"/>
    <m/>
    <m/>
    <m/>
    <m/>
    <m/>
    <s v="Needs to mention the Gael and UCRP interest in the subsidy line"/>
    <m/>
    <x v="6"/>
    <x v="2"/>
    <n v="60"/>
    <x v="0"/>
    <m/>
    <n v="887"/>
    <n v="719"/>
    <x v="34"/>
    <n v="168"/>
    <s v="High"/>
    <n v="54.700800000000001"/>
    <s v="Yes but need to mention it in the subsidy line"/>
    <x v="1"/>
    <x v="1"/>
    <s v="Flat"/>
    <x v="1"/>
    <s v="Balanced"/>
    <s v="The rates are flat primarily driven by increases in compensation offset by volume increases and reallocation of subsidy."/>
    <n v="-49"/>
    <x v="1"/>
    <s v="Christine Owen"/>
    <s v="4/25/22 - 1 pm"/>
    <x v="50"/>
    <x v="0"/>
    <m/>
    <m/>
    <x v="0"/>
  </r>
  <r>
    <n v="95"/>
    <x v="10"/>
    <x v="1"/>
    <s v="# 055"/>
    <x v="57"/>
    <s v="David Castellanos"/>
    <s v="Christine Owen"/>
    <m/>
    <m/>
    <m/>
    <x v="10"/>
    <x v="1"/>
    <m/>
    <m/>
    <m/>
    <m/>
    <m/>
    <m/>
    <m/>
    <m/>
    <m/>
    <m/>
    <m/>
    <m/>
    <n v="0"/>
    <n v="0"/>
    <n v="0"/>
    <n v="0"/>
    <n v="0"/>
    <m/>
    <m/>
    <m/>
    <x v="3"/>
    <m/>
    <m/>
    <m/>
    <m/>
    <m/>
    <s v="Gael and UCRP interested subsidized but no comments listed."/>
    <m/>
    <x v="22"/>
    <x v="20"/>
    <n v="70"/>
    <x v="2"/>
    <m/>
    <n v="752"/>
    <n v="447"/>
    <x v="35"/>
    <n v="305"/>
    <s v="High"/>
    <n v="170.434"/>
    <s v="Yes but no comments listed."/>
    <x v="2"/>
    <x v="2"/>
    <s v="Flat"/>
    <x v="33"/>
    <s v="Balanced"/>
    <s v="Rates are increasing due to slight increases in salary and FY21 deficit.  The Gump Station Transition Committee (TC) is meeting in April 2021 to confirm Consortium contributions levels for FY22 and determine rates.  There will potentially be a need to resubmit for FY22 rates at the conclusion of that meeting."/>
    <n v="-38"/>
    <x v="1"/>
    <s v="Christine Owen"/>
    <s v="4/25/22 - 1 pm"/>
    <x v="51"/>
    <x v="0"/>
    <m/>
    <m/>
    <x v="0"/>
  </r>
  <r>
    <n v="79"/>
    <x v="2"/>
    <x v="1"/>
    <s v="# 062"/>
    <x v="58"/>
    <s v="David Castellanos"/>
    <s v="Christine Owen"/>
    <m/>
    <m/>
    <m/>
    <x v="10"/>
    <x v="1"/>
    <m/>
    <m/>
    <m/>
    <m/>
    <m/>
    <m/>
    <m/>
    <m/>
    <m/>
    <m/>
    <m/>
    <m/>
    <n v="0"/>
    <n v="0"/>
    <n v="0"/>
    <n v="0"/>
    <n v="0"/>
    <m/>
    <m/>
    <m/>
    <x v="3"/>
    <m/>
    <m/>
    <m/>
    <m/>
    <m/>
    <m/>
    <m/>
    <x v="15"/>
    <x v="2"/>
    <n v="10"/>
    <x v="1"/>
    <m/>
    <n v="1009"/>
    <n v="1009"/>
    <x v="6"/>
    <n v="0"/>
    <s v="Low"/>
    <n v="0"/>
    <m/>
    <x v="1"/>
    <x v="3"/>
    <s v="n/a"/>
    <x v="34"/>
    <s v="Balanced"/>
    <m/>
    <n v="-84"/>
    <x v="1"/>
    <s v="Christine Owen"/>
    <s v="4/25/22 - 1 pm"/>
    <x v="52"/>
    <x v="0"/>
    <m/>
    <m/>
    <x v="0"/>
  </r>
  <r>
    <n v="88"/>
    <x v="6"/>
    <x v="1"/>
    <s v="# 019"/>
    <x v="59"/>
    <s v="David Castellanos"/>
    <s v="Charisse Taylor"/>
    <m/>
    <m/>
    <m/>
    <x v="10"/>
    <x v="1"/>
    <m/>
    <m/>
    <m/>
    <m/>
    <m/>
    <m/>
    <m/>
    <m/>
    <m/>
    <m/>
    <m/>
    <m/>
    <n v="0"/>
    <n v="0"/>
    <n v="0"/>
    <n v="0"/>
    <n v="0"/>
    <m/>
    <m/>
    <m/>
    <x v="3"/>
    <m/>
    <m/>
    <m/>
    <m/>
    <m/>
    <s v="External rates to other UC should include AFC at least assuming it is booked as revenue"/>
    <m/>
    <x v="17"/>
    <x v="4"/>
    <s v="-"/>
    <x v="0"/>
    <m/>
    <n v="1193"/>
    <n v="328"/>
    <x v="27"/>
    <n v="865"/>
    <s v="High"/>
    <n v="276.8"/>
    <s v="Costs and subsidy not clearly identified"/>
    <x v="2"/>
    <x v="2"/>
    <s v="Flat"/>
    <x v="35"/>
    <s v="Balanced"/>
    <s v="The rates increases are primarily driven by lower volume and increases in compensations. One rate is decreasing driven by higher volume."/>
    <n v="-24"/>
    <x v="1"/>
    <s v="Melissa A Baksic / Charisse Taylor / Jim De Zetter"/>
    <s v="4/26/22 - 2 pm"/>
    <x v="53"/>
    <x v="0"/>
    <m/>
    <m/>
    <x v="0"/>
  </r>
  <r>
    <n v="87"/>
    <x v="6"/>
    <x v="1"/>
    <s v="# 020"/>
    <x v="60"/>
    <s v="David Castellanos"/>
    <s v="Charisse Taylor"/>
    <m/>
    <m/>
    <m/>
    <x v="10"/>
    <x v="1"/>
    <m/>
    <m/>
    <m/>
    <m/>
    <m/>
    <m/>
    <m/>
    <m/>
    <m/>
    <m/>
    <m/>
    <m/>
    <n v="0"/>
    <n v="0"/>
    <n v="0"/>
    <n v="0"/>
    <n v="0"/>
    <m/>
    <m/>
    <m/>
    <x v="3"/>
    <m/>
    <m/>
    <m/>
    <m/>
    <m/>
    <s v="No adjustment for prior period included"/>
    <m/>
    <x v="16"/>
    <x v="2"/>
    <n v="119"/>
    <x v="1"/>
    <m/>
    <n v="500"/>
    <n v="500"/>
    <x v="1"/>
    <n v="0"/>
    <s v="Low"/>
    <n v="0"/>
    <s v="No Feds funds"/>
    <x v="2"/>
    <x v="1"/>
    <s v="Flat"/>
    <x v="36"/>
    <s v="Surplus"/>
    <s v="At the beginning of SIP, Construction activities were minimized due to public health orders. In addition, the Non-State Supported activity decreased due to the elimination of activity related to these following campus activities: Football Games (7 home games), Homecoming, Summerfest, Food truck inspections, Cal Day, Fire Safety training for Hall Staff, Fire Safety training for Cal Dining, Fire Extinguisher Training for Hall Staff, and Fire Safety training for Cal Dining. As a result of this drop in volume (hours), Non-State Supported recharge rates have been increased."/>
    <n v="-31"/>
    <x v="1"/>
    <s v="Melissa A Baksic / Charisse Taylor / Jim De Zetter"/>
    <s v="4/26/22 - 2 pm"/>
    <x v="54"/>
    <x v="0"/>
    <m/>
    <m/>
    <x v="0"/>
  </r>
  <r>
    <n v="86"/>
    <x v="6"/>
    <x v="1"/>
    <s v="# 021"/>
    <x v="61"/>
    <s v="David Castellanos"/>
    <s v="Charisse Taylor"/>
    <m/>
    <m/>
    <m/>
    <x v="10"/>
    <x v="1"/>
    <m/>
    <m/>
    <m/>
    <m/>
    <m/>
    <m/>
    <m/>
    <m/>
    <m/>
    <m/>
    <m/>
    <m/>
    <n v="0"/>
    <n v="0"/>
    <n v="0"/>
    <n v="0"/>
    <n v="0"/>
    <m/>
    <m/>
    <m/>
    <x v="3"/>
    <m/>
    <m/>
    <m/>
    <m/>
    <m/>
    <s v="UCRP and Gael potentially not subsidized. Volume have dropped by almost 50% in FY22 compared to FY20. How has the workload been adjusted?"/>
    <m/>
    <x v="23"/>
    <x v="4"/>
    <s v="-"/>
    <x v="1"/>
    <m/>
    <n v="1173"/>
    <n v="717"/>
    <x v="36"/>
    <n v="30"/>
    <s v="Under 30K"/>
    <n v="14.399999999999999"/>
    <s v="Not clearly listed"/>
    <x v="2"/>
    <x v="1"/>
    <s v="Flat"/>
    <x v="23"/>
    <s v="Deficit"/>
    <s v="Rates increases are driven by compensation increases, market price for disposal of waste, changes in allocation of FTE expenses and subsidy across different services."/>
    <n v="-66"/>
    <x v="1"/>
    <s v="Melissa A Baksic / Charisse Taylor / Jim De Zetter"/>
    <s v="4/26/22 - 2 pm"/>
    <x v="55"/>
    <x v="25"/>
    <m/>
    <s v="In Year"/>
    <x v="2"/>
  </r>
  <r>
    <n v="88"/>
    <x v="6"/>
    <x v="0"/>
    <s v="# 019"/>
    <x v="59"/>
    <s v="David Castellanos"/>
    <s v="Charisse Taylor"/>
    <d v="2022-07-01T00:00:00"/>
    <d v="2023-06-30T00:00:00"/>
    <d v="2022-07-01T00:00:00"/>
    <x v="568"/>
    <x v="11"/>
    <n v="317"/>
    <n v="333.38"/>
    <n v="360.91"/>
    <n v="333.37731969999999"/>
    <n v="386.43"/>
    <n v="417.99"/>
    <n v="417.99"/>
    <n v="417.99"/>
    <n v="417.99"/>
    <n v="427.78"/>
    <n v="427.78"/>
    <n v="427.78"/>
    <n v="427.78"/>
    <n v="449.24892065225816"/>
    <n v="449.24892065225816"/>
    <n v="449.24892065225816"/>
    <n v="449.24892065225816"/>
    <n v="2.3421612957247762E-2"/>
    <n v="9.7899999999999636"/>
    <s v="-"/>
    <x v="0"/>
    <s v="VCRAU"/>
    <s v="FHEHS"/>
    <s v="Research Administrative Units"/>
    <s v="David Castellanos"/>
    <m/>
    <m/>
    <m/>
    <x v="0"/>
    <x v="0"/>
    <m/>
    <x v="0"/>
    <m/>
    <m/>
    <m/>
    <x v="0"/>
    <m/>
    <m/>
    <m/>
    <m/>
    <x v="0"/>
    <x v="0"/>
    <m/>
    <x v="0"/>
    <m/>
    <m/>
    <m/>
    <x v="0"/>
    <m/>
    <m/>
    <x v="0"/>
    <x v="0"/>
    <m/>
    <m/>
    <x v="0"/>
  </r>
  <r>
    <n v="88"/>
    <x v="6"/>
    <x v="0"/>
    <s v="# 019"/>
    <x v="59"/>
    <s v="David Castellanos"/>
    <s v="Charisse Taylor"/>
    <d v="2022-07-01T00:00:00"/>
    <d v="2023-06-30T00:00:00"/>
    <d v="2022-07-01T00:00:00"/>
    <x v="569"/>
    <x v="11"/>
    <n v="279"/>
    <n v="293.63"/>
    <n v="317.64999999999998"/>
    <n v="293.62606879999998"/>
    <n v="350.92"/>
    <n v="378.25"/>
    <n v="378.25"/>
    <n v="378.25"/>
    <n v="378.25"/>
    <n v="386.95"/>
    <n v="386.95"/>
    <n v="386.95"/>
    <n v="386.95"/>
    <n v="406.46330916156694"/>
    <n v="406.46330916156694"/>
    <n v="406.46330916156694"/>
    <n v="406.46330916156694"/>
    <n v="2.3000660938532702E-2"/>
    <n v="8.6999999999999886"/>
    <s v="-"/>
    <x v="0"/>
    <s v="VCRAU"/>
    <s v="FHEHS"/>
    <s v="Research Administrative Units"/>
    <s v="David Castellanos"/>
    <m/>
    <m/>
    <m/>
    <x v="0"/>
    <x v="0"/>
    <m/>
    <x v="0"/>
    <m/>
    <m/>
    <m/>
    <x v="0"/>
    <m/>
    <m/>
    <m/>
    <m/>
    <x v="0"/>
    <x v="0"/>
    <m/>
    <x v="0"/>
    <m/>
    <m/>
    <m/>
    <x v="0"/>
    <m/>
    <m/>
    <x v="0"/>
    <x v="0"/>
    <m/>
    <m/>
    <x v="0"/>
  </r>
  <r>
    <n v="88"/>
    <x v="6"/>
    <x v="0"/>
    <s v="# 019"/>
    <x v="59"/>
    <s v="David Castellanos"/>
    <s v="Charisse Taylor"/>
    <d v="2022-07-01T00:00:00"/>
    <d v="2023-06-30T00:00:00"/>
    <d v="2022-07-01T00:00:00"/>
    <x v="570"/>
    <x v="11"/>
    <n v="196"/>
    <n v="207.17"/>
    <n v="223.56"/>
    <n v="207.16709800000001"/>
    <n v="248.67"/>
    <n v="269.33"/>
    <n v="269.33"/>
    <n v="269.33"/>
    <n v="269.33"/>
    <n v="274.95"/>
    <n v="274.95"/>
    <n v="274.95"/>
    <n v="274.95"/>
    <n v="288.80287756216597"/>
    <n v="288.80287756216597"/>
    <n v="288.80287756216597"/>
    <n v="288.80287756216597"/>
    <n v="2.0866594883599987E-2"/>
    <n v="5.6200000000000045"/>
    <s v="-"/>
    <x v="0"/>
    <s v="VCRAU"/>
    <s v="FHEHS"/>
    <s v="Research Administrative Units"/>
    <s v="David Castellanos"/>
    <m/>
    <m/>
    <m/>
    <x v="0"/>
    <x v="0"/>
    <m/>
    <x v="0"/>
    <m/>
    <m/>
    <m/>
    <x v="0"/>
    <m/>
    <m/>
    <m/>
    <m/>
    <x v="0"/>
    <x v="0"/>
    <m/>
    <x v="0"/>
    <m/>
    <m/>
    <m/>
    <x v="0"/>
    <m/>
    <m/>
    <x v="0"/>
    <x v="0"/>
    <m/>
    <m/>
    <x v="0"/>
  </r>
  <r>
    <n v="88"/>
    <x v="6"/>
    <x v="0"/>
    <s v="# 019"/>
    <x v="59"/>
    <s v="David Castellanos"/>
    <s v="Charisse Taylor"/>
    <d v="2022-07-01T00:00:00"/>
    <d v="2023-06-30T00:00:00"/>
    <d v="2022-07-01T00:00:00"/>
    <x v="571"/>
    <x v="11"/>
    <n v="55.538498679999996"/>
    <n v="59.1"/>
    <n v="62.43"/>
    <n v="59.097021699999999"/>
    <n v="68.400000000000006"/>
    <n v="73.849999999999994"/>
    <n v="73.849999999999994"/>
    <n v="73.849999999999994"/>
    <n v="73.849999999999994"/>
    <n v="75.83"/>
    <n v="75.83"/>
    <n v="75.83"/>
    <n v="75.83"/>
    <n v="79.153381257778818"/>
    <n v="79.153381257778818"/>
    <n v="79.153381257778818"/>
    <n v="79.153381257778818"/>
    <n v="2.6811103588354923E-2"/>
    <n v="1.980000000000004"/>
    <s v="-"/>
    <x v="0"/>
    <s v="VCRAU"/>
    <s v="FHEHS"/>
    <s v="Research Administrative Units"/>
    <s v="David Castellanos"/>
    <m/>
    <m/>
    <m/>
    <x v="0"/>
    <x v="0"/>
    <m/>
    <x v="0"/>
    <m/>
    <m/>
    <m/>
    <x v="0"/>
    <m/>
    <m/>
    <m/>
    <m/>
    <x v="0"/>
    <x v="0"/>
    <m/>
    <x v="0"/>
    <m/>
    <m/>
    <m/>
    <x v="0"/>
    <m/>
    <m/>
    <x v="0"/>
    <x v="0"/>
    <m/>
    <m/>
    <x v="0"/>
  </r>
  <r>
    <n v="88"/>
    <x v="6"/>
    <x v="0"/>
    <s v="# 019"/>
    <x v="59"/>
    <s v="David Castellanos"/>
    <s v="Charisse Taylor"/>
    <d v="2022-07-01T00:00:00"/>
    <d v="2023-06-30T00:00:00"/>
    <d v="2022-07-01T00:00:00"/>
    <x v="572"/>
    <x v="11"/>
    <n v="53"/>
    <n v="55.87"/>
    <n v="60.08"/>
    <n v="55.871501100000003"/>
    <n v="65.27"/>
    <n v="70.540000000000006"/>
    <n v="70.540000000000006"/>
    <n v="70.540000000000006"/>
    <n v="70.540000000000006"/>
    <n v="72.33"/>
    <n v="72.33"/>
    <n v="72.33"/>
    <n v="72.33"/>
    <n v="74.874820108709699"/>
    <n v="74.874820108709699"/>
    <n v="74.874820108709699"/>
    <n v="74.874820108709699"/>
    <n v="2.5375673376807351E-2"/>
    <n v="1.789999999999992"/>
    <s v="-"/>
    <x v="0"/>
    <s v="VCRAU"/>
    <s v="FHEHS"/>
    <s v="Research Administrative Units"/>
    <s v="David Castellanos"/>
    <m/>
    <m/>
    <m/>
    <x v="0"/>
    <x v="0"/>
    <m/>
    <x v="0"/>
    <m/>
    <m/>
    <m/>
    <x v="0"/>
    <m/>
    <m/>
    <m/>
    <m/>
    <x v="0"/>
    <x v="0"/>
    <m/>
    <x v="0"/>
    <m/>
    <m/>
    <m/>
    <x v="0"/>
    <m/>
    <m/>
    <x v="0"/>
    <x v="0"/>
    <m/>
    <m/>
    <x v="0"/>
  </r>
  <r>
    <n v="88"/>
    <x v="6"/>
    <x v="0"/>
    <s v="# 019"/>
    <x v="59"/>
    <s v="David Castellanos"/>
    <s v="Charisse Taylor"/>
    <d v="2022-07-01T00:00:00"/>
    <d v="2023-06-30T00:00:00"/>
    <d v="2022-07-01T00:00:00"/>
    <x v="573"/>
    <x v="11"/>
    <n v="89"/>
    <n v="93.64"/>
    <n v="101.17"/>
    <n v="93.63518947"/>
    <n v="113.22"/>
    <n v="122.96"/>
    <n v="122.96"/>
    <n v="122.96"/>
    <n v="122.96"/>
    <n v="125.22"/>
    <n v="125.22"/>
    <n v="125.22"/>
    <n v="125.22"/>
    <n v="131.35182727642214"/>
    <n v="131.35182727642214"/>
    <n v="131.35182727642214"/>
    <n v="131.35182727642214"/>
    <n v="1.8379960962914721E-2"/>
    <n v="2.2600000000000051"/>
    <s v="-"/>
    <x v="0"/>
    <s v="VCRAU"/>
    <s v="FHEHS"/>
    <s v="Research Administrative Units"/>
    <s v="David Castellanos"/>
    <m/>
    <m/>
    <m/>
    <x v="0"/>
    <x v="0"/>
    <m/>
    <x v="0"/>
    <m/>
    <m/>
    <m/>
    <x v="0"/>
    <m/>
    <m/>
    <m/>
    <m/>
    <x v="0"/>
    <x v="0"/>
    <m/>
    <x v="0"/>
    <m/>
    <m/>
    <m/>
    <x v="0"/>
    <m/>
    <m/>
    <x v="0"/>
    <x v="0"/>
    <m/>
    <m/>
    <x v="0"/>
  </r>
  <r>
    <n v="88"/>
    <x v="6"/>
    <x v="0"/>
    <s v="# 019"/>
    <x v="59"/>
    <s v="David Castellanos"/>
    <s v="Charisse Taylor"/>
    <d v="2022-07-01T00:00:00"/>
    <d v="2023-06-30T00:00:00"/>
    <d v="2022-07-01T00:00:00"/>
    <x v="574"/>
    <x v="11"/>
    <n v="232"/>
    <n v="243.48"/>
    <n v="263.5"/>
    <n v="243.4796427"/>
    <n v="291.25"/>
    <n v="313.58"/>
    <n v="313.58"/>
    <n v="313.58"/>
    <n v="313.58"/>
    <n v="321.61"/>
    <n v="321.61"/>
    <n v="321.61"/>
    <n v="321.61"/>
    <n v="338.00633077646091"/>
    <n v="338.00633077646091"/>
    <n v="338.00633077646091"/>
    <n v="338.00633077646091"/>
    <n v="2.5607500478346923E-2"/>
    <n v="8.0300000000000296"/>
    <s v="-"/>
    <x v="0"/>
    <s v="VCRAU"/>
    <s v="FHEHS"/>
    <s v="Research Administrative Units"/>
    <s v="David Castellanos"/>
    <m/>
    <m/>
    <m/>
    <x v="0"/>
    <x v="0"/>
    <m/>
    <x v="0"/>
    <m/>
    <m/>
    <m/>
    <x v="0"/>
    <m/>
    <m/>
    <m/>
    <m/>
    <x v="0"/>
    <x v="0"/>
    <m/>
    <x v="0"/>
    <m/>
    <m/>
    <m/>
    <x v="0"/>
    <m/>
    <m/>
    <x v="0"/>
    <x v="0"/>
    <m/>
    <m/>
    <x v="0"/>
  </r>
  <r>
    <n v="88"/>
    <x v="6"/>
    <x v="0"/>
    <s v="# 019"/>
    <x v="59"/>
    <s v="David Castellanos"/>
    <s v="Charisse Taylor"/>
    <d v="2022-07-01T00:00:00"/>
    <d v="2023-06-30T00:00:00"/>
    <d v="2022-07-01T00:00:00"/>
    <x v="575"/>
    <x v="11"/>
    <n v="36"/>
    <n v="37.979999999999997"/>
    <n v="40.61"/>
    <n v="37.983438190000001"/>
    <n v="43.32"/>
    <n v="46.8"/>
    <n v="46.8"/>
    <n v="46.8"/>
    <n v="46.8"/>
    <n v="47.83"/>
    <n v="47.83"/>
    <n v="47.83"/>
    <n v="47.83"/>
    <n v="50.059165444108764"/>
    <n v="50.059165444108764"/>
    <n v="50.059165444108764"/>
    <n v="50.059165444108764"/>
    <n v="2.200854700854693E-2"/>
    <n v="1.0300000000000011"/>
    <s v="-"/>
    <x v="0"/>
    <s v="VCRAU"/>
    <s v="FHEHS"/>
    <s v="Research Administrative Units"/>
    <s v="David Castellanos"/>
    <m/>
    <m/>
    <m/>
    <x v="0"/>
    <x v="0"/>
    <m/>
    <x v="0"/>
    <m/>
    <m/>
    <m/>
    <x v="0"/>
    <m/>
    <m/>
    <m/>
    <m/>
    <x v="0"/>
    <x v="0"/>
    <m/>
    <x v="0"/>
    <m/>
    <m/>
    <m/>
    <x v="0"/>
    <m/>
    <m/>
    <x v="0"/>
    <x v="0"/>
    <m/>
    <m/>
    <x v="0"/>
  </r>
  <r>
    <n v="88"/>
    <x v="6"/>
    <x v="0"/>
    <s v="# 019"/>
    <x v="59"/>
    <s v="David Castellanos"/>
    <s v="Charisse Taylor"/>
    <d v="2022-07-01T00:00:00"/>
    <d v="2023-06-30T00:00:00"/>
    <d v="2022-07-01T00:00:00"/>
    <x v="576"/>
    <x v="69"/>
    <n v="449.21146449999998"/>
    <n v="453.16"/>
    <n v="448.31"/>
    <n v="453.16426039999999"/>
    <n v="398.88"/>
    <n v="403.35"/>
    <n v="403.35"/>
    <n v="403.35"/>
    <n v="403.35"/>
    <n v="415.34"/>
    <n v="415.34"/>
    <n v="415.34"/>
    <n v="415.34"/>
    <n v="456.9503307205826"/>
    <n v="456.9503307205826"/>
    <n v="456.9503307205826"/>
    <n v="456.9503307205826"/>
    <n v="2.9726044378331373E-2"/>
    <n v="11.989999999999952"/>
    <s v="-"/>
    <x v="0"/>
    <s v="VCRAU"/>
    <s v="FHEHS"/>
    <s v="Research Administrative Units"/>
    <s v="David Castellanos"/>
    <m/>
    <m/>
    <m/>
    <x v="0"/>
    <x v="0"/>
    <m/>
    <x v="0"/>
    <m/>
    <m/>
    <m/>
    <x v="0"/>
    <m/>
    <m/>
    <m/>
    <m/>
    <x v="0"/>
    <x v="0"/>
    <m/>
    <x v="0"/>
    <m/>
    <m/>
    <m/>
    <x v="0"/>
    <m/>
    <m/>
    <x v="0"/>
    <x v="0"/>
    <m/>
    <m/>
    <x v="0"/>
  </r>
  <r>
    <n v="88"/>
    <x v="6"/>
    <x v="0"/>
    <s v="# 019"/>
    <x v="59"/>
    <s v="David Castellanos"/>
    <s v="Charisse Taylor"/>
    <d v="2022-07-01T00:00:00"/>
    <d v="2023-06-30T00:00:00"/>
    <d v="2022-07-01T00:00:00"/>
    <x v="577"/>
    <x v="70"/>
    <n v="101"/>
    <n v="101"/>
    <n v="112"/>
    <n v="101"/>
    <n v="100.98"/>
    <n v="112.33"/>
    <n v="112.33"/>
    <n v="112.33"/>
    <n v="112.33"/>
    <n v="112"/>
    <n v="112"/>
    <n v="112"/>
    <n v="112"/>
    <n v="118.08828771430785"/>
    <n v="118.08828771430785"/>
    <n v="118.08828771430785"/>
    <n v="118.08828771430785"/>
    <n v="-2.9377726342028065E-3"/>
    <n v="-0.32999999999999829"/>
    <s v="-"/>
    <x v="5"/>
    <s v="VCRAU"/>
    <s v="FHEHS"/>
    <s v="Research Administrative Units"/>
    <s v="David Castellanos"/>
    <m/>
    <m/>
    <m/>
    <x v="0"/>
    <x v="0"/>
    <m/>
    <x v="0"/>
    <m/>
    <m/>
    <m/>
    <x v="0"/>
    <m/>
    <m/>
    <m/>
    <m/>
    <x v="0"/>
    <x v="0"/>
    <m/>
    <x v="0"/>
    <m/>
    <m/>
    <m/>
    <x v="0"/>
    <m/>
    <m/>
    <x v="0"/>
    <x v="0"/>
    <m/>
    <m/>
    <x v="0"/>
  </r>
  <r>
    <n v="88"/>
    <x v="6"/>
    <x v="0"/>
    <s v="# 019"/>
    <x v="59"/>
    <s v="David Castellanos"/>
    <s v="Charisse Taylor"/>
    <d v="2022-07-01T00:00:00"/>
    <d v="2023-06-30T00:00:00"/>
    <d v="2022-07-01T00:00:00"/>
    <x v="578"/>
    <x v="0"/>
    <m/>
    <s v="N/A"/>
    <n v="113.08"/>
    <n v="0"/>
    <n v="99.88"/>
    <n v="109.01"/>
    <n v="109.01"/>
    <n v="109.01"/>
    <n v="109.01"/>
    <n v="109.24"/>
    <n v="109.24"/>
    <n v="109.24"/>
    <n v="109.24"/>
    <n v="114.3371569683908"/>
    <n v="114.3371569683908"/>
    <n v="114.3371569683908"/>
    <n v="114.3371569683908"/>
    <n v="2.1098981744793743E-3"/>
    <n v="0.22999999999998977"/>
    <s v="-"/>
    <x v="0"/>
    <s v="VCRAU"/>
    <s v="FHEHS"/>
    <s v="Research Administrative Units"/>
    <s v="David Castellanos"/>
    <m/>
    <m/>
    <m/>
    <x v="0"/>
    <x v="0"/>
    <m/>
    <x v="0"/>
    <m/>
    <m/>
    <m/>
    <x v="0"/>
    <m/>
    <m/>
    <m/>
    <m/>
    <x v="0"/>
    <x v="0"/>
    <m/>
    <x v="0"/>
    <m/>
    <m/>
    <m/>
    <x v="0"/>
    <m/>
    <m/>
    <x v="0"/>
    <x v="0"/>
    <m/>
    <m/>
    <x v="0"/>
  </r>
  <r>
    <n v="88"/>
    <x v="6"/>
    <x v="0"/>
    <s v="# 019"/>
    <x v="59"/>
    <s v="David Castellanos"/>
    <s v="Charisse Taylor"/>
    <d v="2022-07-01T00:00:00"/>
    <d v="2023-06-30T00:00:00"/>
    <d v="2022-07-01T00:00:00"/>
    <x v="579"/>
    <x v="0"/>
    <m/>
    <s v="N/A"/>
    <n v="157.63"/>
    <n v="0"/>
    <n v="148.21"/>
    <n v="170.53"/>
    <n v="170.53"/>
    <n v="170.53"/>
    <n v="170.53"/>
    <n v="170.97"/>
    <n v="170.97"/>
    <n v="170.97"/>
    <n v="170.97"/>
    <n v="178.95881163603997"/>
    <n v="178.95881163603997"/>
    <n v="178.95881163603997"/>
    <n v="178.95881163603997"/>
    <n v="2.5801911687093337E-3"/>
    <n v="0.43999999999999773"/>
    <s v="-"/>
    <x v="0"/>
    <s v="VCRAU"/>
    <s v="FHEHS"/>
    <s v="Research Administrative Units"/>
    <s v="David Castellanos"/>
    <m/>
    <m/>
    <m/>
    <x v="0"/>
    <x v="0"/>
    <m/>
    <x v="0"/>
    <m/>
    <m/>
    <m/>
    <x v="0"/>
    <m/>
    <m/>
    <m/>
    <m/>
    <x v="0"/>
    <x v="0"/>
    <m/>
    <x v="0"/>
    <m/>
    <m/>
    <m/>
    <x v="0"/>
    <m/>
    <m/>
    <x v="0"/>
    <x v="0"/>
    <m/>
    <m/>
    <x v="0"/>
  </r>
  <r>
    <n v="88"/>
    <x v="6"/>
    <x v="0"/>
    <s v="# 019"/>
    <x v="59"/>
    <s v="David Castellanos"/>
    <s v="Charisse Taylor"/>
    <d v="2022-07-01T00:00:00"/>
    <d v="2023-06-30T00:00:00"/>
    <d v="2022-07-01T00:00:00"/>
    <x v="580"/>
    <x v="0"/>
    <m/>
    <s v="N/A"/>
    <n v="226.96"/>
    <n v="0"/>
    <n v="213.36"/>
    <n v="240.61"/>
    <n v="240.61"/>
    <n v="240.61"/>
    <n v="240.61"/>
    <n v="241.21"/>
    <n v="241.21"/>
    <n v="241.21"/>
    <n v="241.21"/>
    <n v="238.08381226053643"/>
    <n v="238.08381226053643"/>
    <n v="238.08381226053643"/>
    <n v="238.08381226053643"/>
    <n v="2.4936619425626194E-3"/>
    <n v="0.59999999999999432"/>
    <s v="-"/>
    <x v="0"/>
    <s v="VCRAU"/>
    <s v="FHEHS"/>
    <s v="Research Administrative Units"/>
    <s v="David Castellanos"/>
    <m/>
    <m/>
    <m/>
    <x v="0"/>
    <x v="0"/>
    <m/>
    <x v="0"/>
    <m/>
    <m/>
    <m/>
    <x v="0"/>
    <m/>
    <m/>
    <m/>
    <m/>
    <x v="0"/>
    <x v="0"/>
    <m/>
    <x v="0"/>
    <m/>
    <m/>
    <m/>
    <x v="0"/>
    <m/>
    <m/>
    <x v="0"/>
    <x v="0"/>
    <m/>
    <m/>
    <x v="0"/>
  </r>
  <r>
    <n v="87"/>
    <x v="6"/>
    <x v="0"/>
    <s v="# 020"/>
    <x v="60"/>
    <s v="David Castellanos"/>
    <s v="Charisse Taylor"/>
    <d v="2022-07-01T00:00:00"/>
    <d v="2023-06-30T00:00:00"/>
    <d v="2022-07-01T00:00:00"/>
    <x v="581"/>
    <x v="0"/>
    <m/>
    <n v="180"/>
    <n v="194"/>
    <n v="0"/>
    <n v="203"/>
    <n v="224"/>
    <n v="224"/>
    <n v="224"/>
    <n v="224"/>
    <n v="248"/>
    <n v="248"/>
    <n v="248"/>
    <n v="248"/>
    <n v="252.52"/>
    <n v="252.52"/>
    <n v="252.52"/>
    <n v="252.52"/>
    <n v="0.10714285714285721"/>
    <n v="24"/>
    <s v="-"/>
    <x v="6"/>
    <s v="VCRAU"/>
    <s v="FHEHS"/>
    <s v="Research Administrative Units"/>
    <s v="David Castellanos"/>
    <m/>
    <m/>
    <m/>
    <x v="0"/>
    <x v="0"/>
    <m/>
    <x v="0"/>
    <m/>
    <m/>
    <m/>
    <x v="0"/>
    <m/>
    <m/>
    <m/>
    <m/>
    <x v="0"/>
    <x v="0"/>
    <m/>
    <x v="0"/>
    <m/>
    <m/>
    <m/>
    <x v="0"/>
    <m/>
    <m/>
    <x v="0"/>
    <x v="0"/>
    <m/>
    <m/>
    <x v="0"/>
  </r>
  <r>
    <n v="87"/>
    <x v="6"/>
    <x v="0"/>
    <s v="# 020"/>
    <x v="60"/>
    <s v="David Castellanos"/>
    <s v="Charisse Taylor"/>
    <d v="2022-07-01T00:00:00"/>
    <d v="2023-06-30T00:00:00"/>
    <d v="2022-07-01T00:00:00"/>
    <x v="582"/>
    <x v="0"/>
    <n v="137"/>
    <n v="142"/>
    <n v="154"/>
    <n v="142"/>
    <n v="179"/>
    <n v="174"/>
    <n v="174"/>
    <n v="174"/>
    <n v="174"/>
    <n v="187"/>
    <n v="187"/>
    <n v="187"/>
    <n v="187"/>
    <n v="187.97"/>
    <n v="187.97"/>
    <n v="187.97"/>
    <n v="187.97"/>
    <n v="7.4712643678160884E-2"/>
    <n v="13"/>
    <s v="-"/>
    <x v="6"/>
    <s v="VCRAU"/>
    <s v="FHEHS"/>
    <s v="Research Administrative Units"/>
    <s v="David Castellanos"/>
    <m/>
    <m/>
    <m/>
    <x v="0"/>
    <x v="0"/>
    <m/>
    <x v="0"/>
    <m/>
    <m/>
    <m/>
    <x v="0"/>
    <m/>
    <m/>
    <m/>
    <m/>
    <x v="0"/>
    <x v="0"/>
    <m/>
    <x v="0"/>
    <m/>
    <m/>
    <m/>
    <x v="0"/>
    <m/>
    <m/>
    <x v="0"/>
    <x v="0"/>
    <m/>
    <m/>
    <x v="0"/>
  </r>
  <r>
    <n v="86"/>
    <x v="6"/>
    <x v="0"/>
    <s v="# 021"/>
    <x v="61"/>
    <s v="David Castellanos"/>
    <s v="Charisse Taylor"/>
    <d v="2022-07-01T00:00:00"/>
    <d v="2023-06-30T00:00:00"/>
    <d v="2022-07-01T00:00:00"/>
    <x v="583"/>
    <x v="71"/>
    <n v="5.07"/>
    <n v="5.07"/>
    <n v="5.5"/>
    <n v="5"/>
    <n v="5.86"/>
    <n v="6.16"/>
    <n v="6.16"/>
    <n v="6.16"/>
    <n v="6.76"/>
    <n v="7.24"/>
    <n v="7.24"/>
    <n v="7.24"/>
    <n v="7.24"/>
    <n v="6.8791874999999996"/>
    <n v="6.8791874999999996"/>
    <n v="6.8791874999999996"/>
    <n v="6.8791874999999996"/>
    <n v="7.1005917159763454E-2"/>
    <n v="0.48000000000000043"/>
    <s v="-"/>
    <x v="6"/>
    <s v="VCRAU"/>
    <s v="FHEHS"/>
    <s v="Research Administrative Units"/>
    <s v="David Castellanos"/>
    <m/>
    <m/>
    <m/>
    <x v="0"/>
    <x v="0"/>
    <m/>
    <x v="0"/>
    <m/>
    <m/>
    <m/>
    <x v="0"/>
    <m/>
    <m/>
    <m/>
    <m/>
    <x v="0"/>
    <x v="0"/>
    <m/>
    <x v="0"/>
    <m/>
    <m/>
    <m/>
    <x v="0"/>
    <m/>
    <m/>
    <x v="0"/>
    <x v="0"/>
    <m/>
    <m/>
    <x v="0"/>
  </r>
  <r>
    <n v="86"/>
    <x v="6"/>
    <x v="0"/>
    <s v="# 021"/>
    <x v="61"/>
    <s v="David Castellanos"/>
    <s v="Charisse Taylor"/>
    <d v="2022-07-01T00:00:00"/>
    <d v="2023-06-30T00:00:00"/>
    <d v="2022-07-01T00:00:00"/>
    <x v="584"/>
    <x v="72"/>
    <n v="6.82"/>
    <s v="N/A"/>
    <s v="N/A"/>
    <n v="6.8"/>
    <n v="2.5499999999999998"/>
    <n v="2.44"/>
    <n v="2.44"/>
    <n v="2.44"/>
    <n v="2.88"/>
    <n v="3.18"/>
    <n v="3.18"/>
    <n v="3.18"/>
    <n v="3.18"/>
    <n v="3.05"/>
    <n v="3.05"/>
    <n v="3.05"/>
    <n v="3.05"/>
    <n v="0.10416666666666674"/>
    <n v="0.30000000000000027"/>
    <s v="-"/>
    <x v="6"/>
    <s v="VCRAU"/>
    <s v="FHEHS"/>
    <s v="Research Administrative Units"/>
    <s v="David Castellanos"/>
    <m/>
    <m/>
    <m/>
    <x v="0"/>
    <x v="0"/>
    <m/>
    <x v="0"/>
    <m/>
    <m/>
    <m/>
    <x v="0"/>
    <m/>
    <m/>
    <m/>
    <m/>
    <x v="0"/>
    <x v="0"/>
    <m/>
    <x v="0"/>
    <m/>
    <m/>
    <m/>
    <x v="0"/>
    <m/>
    <m/>
    <x v="0"/>
    <x v="0"/>
    <m/>
    <m/>
    <x v="0"/>
  </r>
  <r>
    <n v="86"/>
    <x v="6"/>
    <x v="0"/>
    <s v="# 021"/>
    <x v="61"/>
    <s v="David Castellanos"/>
    <s v="Charisse Taylor"/>
    <d v="2022-07-01T00:00:00"/>
    <d v="2023-06-30T00:00:00"/>
    <d v="2022-07-01T00:00:00"/>
    <x v="585"/>
    <x v="72"/>
    <n v="14.38"/>
    <n v="14.34"/>
    <n v="17.920000000000002"/>
    <n v="14.34"/>
    <n v="18.48"/>
    <n v="19.25"/>
    <n v="19.25"/>
    <n v="19.25"/>
    <n v="18.48"/>
    <n v="18.48"/>
    <n v="18.48"/>
    <n v="18.48"/>
    <n v="18.48"/>
    <n v="18.48"/>
    <n v="18.48"/>
    <n v="18.48"/>
    <n v="18.48"/>
    <n v="0"/>
    <n v="0"/>
    <s v="-"/>
    <x v="2"/>
    <s v="VCRAU"/>
    <s v="FHEHS"/>
    <s v="Research Administrative Units"/>
    <s v="David Castellanos"/>
    <m/>
    <m/>
    <m/>
    <x v="0"/>
    <x v="0"/>
    <m/>
    <x v="0"/>
    <m/>
    <m/>
    <m/>
    <x v="0"/>
    <m/>
    <m/>
    <m/>
    <m/>
    <x v="0"/>
    <x v="0"/>
    <m/>
    <x v="0"/>
    <m/>
    <m/>
    <m/>
    <x v="0"/>
    <m/>
    <m/>
    <x v="0"/>
    <x v="0"/>
    <m/>
    <m/>
    <x v="0"/>
  </r>
  <r>
    <n v="86"/>
    <x v="6"/>
    <x v="0"/>
    <s v="# 021"/>
    <x v="61"/>
    <s v="David Castellanos"/>
    <s v="Charisse Taylor"/>
    <d v="2022-07-01T00:00:00"/>
    <d v="2023-06-30T00:00:00"/>
    <d v="2022-07-01T00:00:00"/>
    <x v="586"/>
    <x v="72"/>
    <n v="0.26"/>
    <n v="0.36"/>
    <n v="0.52"/>
    <n v="0.36"/>
    <n v="0.48"/>
    <n v="0.47"/>
    <n v="0.47"/>
    <n v="0.47"/>
    <n v="0.74"/>
    <n v="0.81"/>
    <n v="0.81"/>
    <n v="0.81"/>
    <n v="0.81"/>
    <n v="0.82"/>
    <n v="0.82"/>
    <n v="0.82"/>
    <n v="0.82"/>
    <n v="9.4594594594594739E-2"/>
    <n v="7.0000000000000062E-2"/>
    <s v="-"/>
    <x v="6"/>
    <s v="VCRAU"/>
    <s v="FHEHS"/>
    <s v="Research Administrative Units"/>
    <s v="David Castellanos"/>
    <m/>
    <m/>
    <m/>
    <x v="0"/>
    <x v="0"/>
    <m/>
    <x v="0"/>
    <m/>
    <m/>
    <m/>
    <x v="0"/>
    <m/>
    <m/>
    <m/>
    <m/>
    <x v="0"/>
    <x v="0"/>
    <m/>
    <x v="0"/>
    <m/>
    <m/>
    <m/>
    <x v="0"/>
    <m/>
    <m/>
    <x v="0"/>
    <x v="0"/>
    <m/>
    <m/>
    <x v="0"/>
  </r>
  <r>
    <n v="86"/>
    <x v="6"/>
    <x v="0"/>
    <s v="# 021"/>
    <x v="61"/>
    <s v="David Castellanos"/>
    <s v="Charisse Taylor"/>
    <d v="2022-07-01T00:00:00"/>
    <d v="2023-06-30T00:00:00"/>
    <d v="2022-07-01T00:00:00"/>
    <x v="587"/>
    <x v="72"/>
    <n v="0.77"/>
    <n v="1.07"/>
    <n v="1.55"/>
    <n v="1.07"/>
    <n v="1.54"/>
    <n v="1.5"/>
    <n v="1.5"/>
    <n v="1.5"/>
    <n v="1.75"/>
    <n v="1.92"/>
    <n v="1.92"/>
    <n v="1.92"/>
    <n v="1.92"/>
    <n v="1.95"/>
    <n v="1.95"/>
    <n v="1.95"/>
    <n v="1.95"/>
    <n v="9.7142857142857197E-2"/>
    <n v="0.16999999999999993"/>
    <s v="-"/>
    <x v="6"/>
    <s v="VCRAU"/>
    <s v="FHEHS"/>
    <s v="Research Administrative Units"/>
    <s v="David Castellanos"/>
    <m/>
    <m/>
    <m/>
    <x v="0"/>
    <x v="0"/>
    <m/>
    <x v="0"/>
    <m/>
    <m/>
    <m/>
    <x v="0"/>
    <m/>
    <m/>
    <m/>
    <m/>
    <x v="0"/>
    <x v="0"/>
    <m/>
    <x v="0"/>
    <m/>
    <m/>
    <m/>
    <x v="0"/>
    <m/>
    <m/>
    <x v="0"/>
    <x v="0"/>
    <m/>
    <m/>
    <x v="0"/>
  </r>
  <r>
    <n v="86"/>
    <x v="6"/>
    <x v="0"/>
    <s v="# 021"/>
    <x v="61"/>
    <s v="David Castellanos"/>
    <s v="Charisse Taylor"/>
    <d v="2022-07-01T00:00:00"/>
    <d v="2023-06-30T00:00:00"/>
    <d v="2022-07-01T00:00:00"/>
    <x v="588"/>
    <x v="9"/>
    <s v="Cost+ 0%"/>
    <n v="0"/>
    <n v="0"/>
    <s v="Cost+$/item"/>
    <n v="30"/>
    <n v="30"/>
    <n v="30"/>
    <n v="30"/>
    <n v="30"/>
    <n v="30"/>
    <n v="30"/>
    <n v="30"/>
    <n v="30"/>
    <n v="30"/>
    <n v="30"/>
    <n v="30"/>
    <n v="30"/>
    <n v="0"/>
    <n v="0"/>
    <s v="-"/>
    <x v="2"/>
    <s v="VCRAU"/>
    <s v="FHEHS"/>
    <s v="Research Administrative Units"/>
    <s v="David Castellanos"/>
    <m/>
    <m/>
    <m/>
    <x v="0"/>
    <x v="0"/>
    <m/>
    <x v="0"/>
    <m/>
    <m/>
    <m/>
    <x v="0"/>
    <m/>
    <m/>
    <m/>
    <m/>
    <x v="0"/>
    <x v="0"/>
    <m/>
    <x v="0"/>
    <m/>
    <m/>
    <m/>
    <x v="0"/>
    <m/>
    <m/>
    <x v="0"/>
    <x v="0"/>
    <m/>
    <m/>
    <x v="0"/>
  </r>
  <r>
    <n v="86"/>
    <x v="6"/>
    <x v="0"/>
    <s v="# 021"/>
    <x v="61"/>
    <s v="David Castellanos"/>
    <s v="Charisse Taylor"/>
    <d v="2022-07-01T00:00:00"/>
    <d v="2023-06-30T00:00:00"/>
    <d v="2022-07-01T00:00:00"/>
    <x v="589"/>
    <x v="9"/>
    <s v="Cost+$48/Item"/>
    <n v="48"/>
    <n v="48"/>
    <s v="Cost+$/item"/>
    <n v="48"/>
    <n v="48"/>
    <n v="48"/>
    <n v="48"/>
    <n v="48"/>
    <n v="48"/>
    <n v="48"/>
    <n v="48"/>
    <n v="48"/>
    <n v="48"/>
    <n v="48"/>
    <n v="48"/>
    <n v="48"/>
    <n v="0"/>
    <n v="0"/>
    <s v="-"/>
    <x v="2"/>
    <s v="VCRAU"/>
    <s v="FHEHS"/>
    <s v="Research Administrative Units"/>
    <s v="David Castellanos"/>
    <m/>
    <m/>
    <m/>
    <x v="0"/>
    <x v="0"/>
    <m/>
    <x v="0"/>
    <m/>
    <m/>
    <m/>
    <x v="0"/>
    <m/>
    <m/>
    <m/>
    <m/>
    <x v="0"/>
    <x v="0"/>
    <m/>
    <x v="0"/>
    <m/>
    <m/>
    <m/>
    <x v="0"/>
    <m/>
    <m/>
    <x v="0"/>
    <x v="0"/>
    <m/>
    <m/>
    <x v="0"/>
  </r>
  <r>
    <n v="86"/>
    <x v="6"/>
    <x v="0"/>
    <s v="# 021"/>
    <x v="61"/>
    <s v="David Castellanos"/>
    <s v="Charisse Taylor"/>
    <d v="2022-07-01T00:00:00"/>
    <d v="2023-06-30T00:00:00"/>
    <d v="2022-07-01T00:00:00"/>
    <x v="590"/>
    <x v="0"/>
    <s v="na"/>
    <n v="57"/>
    <n v="65"/>
    <s v="$57/hour"/>
    <n v="67"/>
    <n v="65"/>
    <n v="65"/>
    <n v="65"/>
    <n v="77"/>
    <n v="79"/>
    <n v="79"/>
    <n v="79"/>
    <n v="79"/>
    <n v="79"/>
    <n v="79"/>
    <n v="79"/>
    <n v="79"/>
    <n v="2.5974025974025983E-2"/>
    <n v="2"/>
    <s v="-"/>
    <x v="0"/>
    <s v="VCRAU"/>
    <s v="FHEHS"/>
    <s v="Research Administrative Units"/>
    <s v="David Castellanos"/>
    <m/>
    <m/>
    <m/>
    <x v="0"/>
    <x v="0"/>
    <m/>
    <x v="0"/>
    <m/>
    <m/>
    <m/>
    <x v="0"/>
    <m/>
    <m/>
    <m/>
    <m/>
    <x v="0"/>
    <x v="0"/>
    <m/>
    <x v="0"/>
    <m/>
    <m/>
    <m/>
    <x v="0"/>
    <m/>
    <m/>
    <x v="0"/>
    <x v="0"/>
    <m/>
    <m/>
    <x v="0"/>
  </r>
  <r>
    <n v="86"/>
    <x v="6"/>
    <x v="0"/>
    <s v="# 021"/>
    <x v="61"/>
    <s v="David Castellanos"/>
    <s v="Charisse Taylor"/>
    <d v="2022-07-01T00:00:00"/>
    <d v="2023-06-30T00:00:00"/>
    <d v="2022-07-01T00:00:00"/>
    <x v="591"/>
    <x v="0"/>
    <s v="na"/>
    <n v="75"/>
    <n v="82"/>
    <s v="$75/hour"/>
    <n v="87"/>
    <n v="90"/>
    <n v="90"/>
    <n v="90"/>
    <n v="98"/>
    <n v="101"/>
    <n v="101"/>
    <n v="101"/>
    <n v="101"/>
    <n v="101"/>
    <n v="101"/>
    <n v="101"/>
    <n v="101"/>
    <n v="3.0612244897959107E-2"/>
    <n v="3"/>
    <s v="-"/>
    <x v="0"/>
    <s v="VCRAU"/>
    <s v="FHEHS"/>
    <s v="Research Administrative Units"/>
    <s v="David Castellanos"/>
    <m/>
    <m/>
    <m/>
    <x v="0"/>
    <x v="0"/>
    <m/>
    <x v="0"/>
    <m/>
    <m/>
    <m/>
    <x v="0"/>
    <m/>
    <m/>
    <m/>
    <m/>
    <x v="0"/>
    <x v="0"/>
    <m/>
    <x v="0"/>
    <m/>
    <m/>
    <m/>
    <x v="0"/>
    <m/>
    <m/>
    <x v="0"/>
    <x v="0"/>
    <m/>
    <m/>
    <x v="0"/>
  </r>
  <r>
    <n v="28"/>
    <x v="9"/>
    <x v="1"/>
    <s v="# 038"/>
    <x v="62"/>
    <s v="Heidi Wagner"/>
    <s v="Celia Maddox"/>
    <m/>
    <m/>
    <m/>
    <x v="10"/>
    <x v="1"/>
    <m/>
    <m/>
    <m/>
    <m/>
    <m/>
    <m/>
    <m/>
    <m/>
    <m/>
    <m/>
    <m/>
    <m/>
    <n v="0"/>
    <n v="0"/>
    <n v="0"/>
    <n v="0"/>
    <n v="0"/>
    <m/>
    <m/>
    <m/>
    <x v="3"/>
    <m/>
    <m/>
    <m/>
    <m/>
    <m/>
    <m/>
    <m/>
    <x v="21"/>
    <x v="21"/>
    <n v="10"/>
    <x v="2"/>
    <m/>
    <n v="255.411"/>
    <n v="125.73699999999999"/>
    <x v="37"/>
    <n v="129.67400000000001"/>
    <s v="High"/>
    <n v="28.307834200000002"/>
    <m/>
    <x v="1"/>
    <x v="1"/>
    <s v="Flat"/>
    <x v="37"/>
    <s v="Surplus"/>
    <s v="Waiting for FY22 final submission"/>
    <n v="-12.33"/>
    <x v="1"/>
    <s v="Heidi Wagner / Celia Maddox / Jane Chesson / Stefania Mambelli / Joe Magliaro / Todd Dawson"/>
    <s v="4/28/22 - 11 am"/>
    <x v="56"/>
    <x v="0"/>
    <m/>
    <m/>
    <x v="0"/>
  </r>
  <r>
    <n v="28"/>
    <x v="9"/>
    <x v="0"/>
    <s v="# 038"/>
    <x v="62"/>
    <s v="Heidi Wagner"/>
    <s v="Celia Maddox"/>
    <d v="2022-07-01T00:00:00"/>
    <d v="2023-06-30T00:00:00"/>
    <d v="2022-07-01T00:00:00"/>
    <x v="592"/>
    <x v="10"/>
    <n v="6.5"/>
    <n v="7"/>
    <n v="7"/>
    <n v="6.7"/>
    <n v="7"/>
    <n v="7"/>
    <n v="7"/>
    <n v="7"/>
    <n v="7"/>
    <n v="7"/>
    <n v="7"/>
    <n v="7"/>
    <n v="7.5"/>
    <s v="TBD"/>
    <s v="TBD"/>
    <s v="TBD"/>
    <s v="TBD"/>
    <n v="7.1428571428571397E-2"/>
    <n v="0.5"/>
    <s v="-"/>
    <x v="6"/>
    <s v="LS1BS"/>
    <s v="IBIBI"/>
    <s v="L&amp;S Biological Sciences"/>
    <s v="Heidi Wagner"/>
    <m/>
    <m/>
    <m/>
    <x v="0"/>
    <x v="0"/>
    <m/>
    <x v="0"/>
    <m/>
    <m/>
    <m/>
    <x v="0"/>
    <m/>
    <m/>
    <m/>
    <m/>
    <x v="0"/>
    <x v="0"/>
    <m/>
    <x v="0"/>
    <m/>
    <m/>
    <m/>
    <x v="0"/>
    <m/>
    <m/>
    <x v="0"/>
    <x v="0"/>
    <m/>
    <m/>
    <x v="0"/>
  </r>
  <r>
    <n v="28"/>
    <x v="9"/>
    <x v="0"/>
    <s v="# 038"/>
    <x v="62"/>
    <s v="Heidi Wagner"/>
    <s v="Celia Maddox"/>
    <d v="2022-07-01T00:00:00"/>
    <d v="2023-06-30T00:00:00"/>
    <d v="2022-07-01T00:00:00"/>
    <x v="593"/>
    <x v="10"/>
    <s v="NEW SERVICE"/>
    <m/>
    <m/>
    <m/>
    <m/>
    <m/>
    <m/>
    <m/>
    <m/>
    <n v="8.5"/>
    <n v="8.5"/>
    <n v="8.5"/>
    <n v="8.5"/>
    <s v="TBD"/>
    <s v="TBD"/>
    <s v="TBD"/>
    <s v="TBD"/>
    <s v="-"/>
    <n v="8.5"/>
    <s v="New"/>
    <x v="4"/>
    <s v="LS1BS"/>
    <s v="IBIBI"/>
    <s v="L&amp;S Biological Sciences"/>
    <s v="Heidi Wagner"/>
    <m/>
    <m/>
    <m/>
    <x v="0"/>
    <x v="0"/>
    <m/>
    <x v="0"/>
    <m/>
    <m/>
    <m/>
    <x v="0"/>
    <m/>
    <m/>
    <m/>
    <m/>
    <x v="0"/>
    <x v="0"/>
    <m/>
    <x v="0"/>
    <m/>
    <m/>
    <m/>
    <x v="0"/>
    <m/>
    <m/>
    <x v="0"/>
    <x v="0"/>
    <m/>
    <m/>
    <x v="0"/>
  </r>
  <r>
    <n v="28"/>
    <x v="9"/>
    <x v="0"/>
    <s v="# 038"/>
    <x v="62"/>
    <s v="Heidi Wagner"/>
    <s v="Celia Maddox"/>
    <d v="2022-07-01T00:00:00"/>
    <d v="2023-06-30T00:00:00"/>
    <d v="2022-07-01T00:00:00"/>
    <x v="594"/>
    <x v="10"/>
    <s v="NEW SERVICE"/>
    <n v="8"/>
    <n v="7"/>
    <n v="7"/>
    <n v="8"/>
    <n v="9"/>
    <n v="9"/>
    <n v="9"/>
    <n v="9"/>
    <n v="11"/>
    <n v="11"/>
    <n v="11"/>
    <n v="11"/>
    <s v="TBD"/>
    <s v="TBD"/>
    <s v="TBD"/>
    <s v="TBD"/>
    <n v="0.22222222222222232"/>
    <n v="2"/>
    <s v="-"/>
    <x v="6"/>
    <s v="LS1BS"/>
    <s v="IBIBI"/>
    <s v="L&amp;S Biological Sciences"/>
    <s v="Heidi Wagner"/>
    <m/>
    <m/>
    <m/>
    <x v="0"/>
    <x v="0"/>
    <m/>
    <x v="0"/>
    <m/>
    <m/>
    <m/>
    <x v="0"/>
    <m/>
    <m/>
    <m/>
    <m/>
    <x v="0"/>
    <x v="0"/>
    <m/>
    <x v="0"/>
    <m/>
    <m/>
    <m/>
    <x v="0"/>
    <m/>
    <m/>
    <x v="0"/>
    <x v="0"/>
    <m/>
    <m/>
    <x v="0"/>
  </r>
  <r>
    <n v="28"/>
    <x v="9"/>
    <x v="0"/>
    <s v="# 038"/>
    <x v="62"/>
    <s v="Heidi Wagner"/>
    <s v="Celia Maddox"/>
    <d v="2022-07-01T00:00:00"/>
    <d v="2023-06-30T00:00:00"/>
    <d v="2022-07-01T00:00:00"/>
    <x v="595"/>
    <x v="10"/>
    <s v="NEW SERVICE"/>
    <m/>
    <m/>
    <m/>
    <m/>
    <m/>
    <m/>
    <m/>
    <m/>
    <n v="8"/>
    <n v="8"/>
    <n v="8"/>
    <n v="8"/>
    <s v="TBD"/>
    <s v="TBD"/>
    <s v="TBD"/>
    <s v="TBD"/>
    <s v="-"/>
    <n v="8"/>
    <s v="New"/>
    <x v="4"/>
    <s v="LS1BS"/>
    <s v="IBIBI"/>
    <s v="L&amp;S Biological Sciences"/>
    <s v="Heidi Wagner"/>
    <m/>
    <m/>
    <m/>
    <x v="0"/>
    <x v="0"/>
    <m/>
    <x v="0"/>
    <m/>
    <m/>
    <m/>
    <x v="0"/>
    <m/>
    <m/>
    <m/>
    <m/>
    <x v="0"/>
    <x v="0"/>
    <m/>
    <x v="0"/>
    <m/>
    <m/>
    <m/>
    <x v="0"/>
    <m/>
    <m/>
    <x v="0"/>
    <x v="0"/>
    <m/>
    <m/>
    <x v="0"/>
  </r>
  <r>
    <n v="28"/>
    <x v="9"/>
    <x v="0"/>
    <s v="# 038"/>
    <x v="62"/>
    <s v="Heidi Wagner"/>
    <s v="Celia Maddox"/>
    <d v="2022-07-01T00:00:00"/>
    <d v="2023-06-30T00:00:00"/>
    <d v="2022-07-01T00:00:00"/>
    <x v="596"/>
    <x v="10"/>
    <n v="13"/>
    <m/>
    <m/>
    <m/>
    <m/>
    <m/>
    <m/>
    <m/>
    <n v="15"/>
    <n v="15"/>
    <n v="15"/>
    <n v="15"/>
    <n v="15"/>
    <s v="TBD"/>
    <s v="TBD"/>
    <s v="TBD"/>
    <s v="TBD"/>
    <n v="0"/>
    <n v="0"/>
    <s v="-"/>
    <x v="2"/>
    <s v="LS1BS"/>
    <s v="IBIBI"/>
    <s v="L&amp;S Biological Sciences"/>
    <s v="Heidi Wagner"/>
    <m/>
    <m/>
    <m/>
    <x v="0"/>
    <x v="0"/>
    <m/>
    <x v="0"/>
    <m/>
    <m/>
    <m/>
    <x v="0"/>
    <m/>
    <m/>
    <m/>
    <m/>
    <x v="0"/>
    <x v="0"/>
    <m/>
    <x v="0"/>
    <m/>
    <m/>
    <m/>
    <x v="0"/>
    <m/>
    <m/>
    <x v="0"/>
    <x v="0"/>
    <m/>
    <m/>
    <x v="0"/>
  </r>
  <r>
    <n v="28"/>
    <x v="9"/>
    <x v="0"/>
    <s v="# 038"/>
    <x v="62"/>
    <s v="Heidi Wagner"/>
    <s v="Celia Maddox"/>
    <d v="2022-07-01T00:00:00"/>
    <d v="2023-06-30T00:00:00"/>
    <d v="2022-07-01T00:00:00"/>
    <x v="597"/>
    <x v="10"/>
    <n v="13"/>
    <n v="13"/>
    <s v="N/A"/>
    <n v="13"/>
    <n v="15"/>
    <n v="17"/>
    <n v="17"/>
    <n v="17"/>
    <n v="17"/>
    <n v="17"/>
    <n v="17"/>
    <n v="17"/>
    <n v="17"/>
    <s v="TBD"/>
    <s v="TBD"/>
    <s v="TBD"/>
    <s v="TBD"/>
    <n v="0"/>
    <n v="0"/>
    <s v="-"/>
    <x v="2"/>
    <s v="LS1BS"/>
    <s v="IBIBI"/>
    <s v="L&amp;S Biological Sciences"/>
    <s v="Heidi Wagner"/>
    <m/>
    <m/>
    <m/>
    <x v="0"/>
    <x v="0"/>
    <m/>
    <x v="0"/>
    <m/>
    <m/>
    <m/>
    <x v="0"/>
    <m/>
    <m/>
    <m/>
    <m/>
    <x v="0"/>
    <x v="0"/>
    <m/>
    <x v="0"/>
    <m/>
    <m/>
    <m/>
    <x v="0"/>
    <m/>
    <m/>
    <x v="0"/>
    <x v="0"/>
    <m/>
    <m/>
    <x v="0"/>
  </r>
  <r>
    <n v="28"/>
    <x v="9"/>
    <x v="0"/>
    <s v="# 038"/>
    <x v="62"/>
    <s v="Heidi Wagner"/>
    <s v="Celia Maddox"/>
    <d v="2022-07-01T00:00:00"/>
    <d v="2023-06-30T00:00:00"/>
    <d v="2022-07-01T00:00:00"/>
    <x v="598"/>
    <x v="10"/>
    <n v="10"/>
    <n v="10"/>
    <n v="10"/>
    <n v="10"/>
    <n v="10"/>
    <n v="10"/>
    <n v="10"/>
    <n v="10"/>
    <n v="10"/>
    <n v="11"/>
    <n v="11"/>
    <n v="11"/>
    <n v="11"/>
    <s v="TBD"/>
    <s v="TBD"/>
    <s v="TBD"/>
    <s v="TBD"/>
    <n v="0.10000000000000009"/>
    <n v="1"/>
    <s v="-"/>
    <x v="6"/>
    <s v="LS1BS"/>
    <s v="IBIBI"/>
    <s v="L&amp;S Biological Sciences"/>
    <s v="Heidi Wagner"/>
    <m/>
    <m/>
    <m/>
    <x v="0"/>
    <x v="0"/>
    <m/>
    <x v="0"/>
    <m/>
    <m/>
    <m/>
    <x v="0"/>
    <m/>
    <m/>
    <m/>
    <m/>
    <x v="0"/>
    <x v="0"/>
    <m/>
    <x v="0"/>
    <m/>
    <m/>
    <m/>
    <x v="0"/>
    <m/>
    <m/>
    <x v="0"/>
    <x v="0"/>
    <m/>
    <m/>
    <x v="0"/>
  </r>
  <r>
    <n v="28"/>
    <x v="9"/>
    <x v="0"/>
    <s v="# 038"/>
    <x v="62"/>
    <s v="Heidi Wagner"/>
    <s v="Celia Maddox"/>
    <d v="2022-07-01T00:00:00"/>
    <d v="2023-06-30T00:00:00"/>
    <d v="2022-07-01T00:00:00"/>
    <x v="599"/>
    <x v="10"/>
    <n v="8"/>
    <n v="7"/>
    <n v="7"/>
    <n v="7"/>
    <n v="7"/>
    <n v="7"/>
    <n v="7"/>
    <n v="7"/>
    <n v="7"/>
    <n v="7.5"/>
    <n v="7.5"/>
    <n v="7.5"/>
    <n v="7.5"/>
    <s v="TBD"/>
    <s v="TBD"/>
    <s v="TBD"/>
    <s v="TBD"/>
    <n v="7.1428571428571397E-2"/>
    <n v="0.5"/>
    <s v="-"/>
    <x v="6"/>
    <s v="LS1BS"/>
    <s v="IBIBI"/>
    <s v="L&amp;S Biological Sciences"/>
    <s v="Heidi Wagner"/>
    <m/>
    <m/>
    <m/>
    <x v="0"/>
    <x v="0"/>
    <m/>
    <x v="0"/>
    <m/>
    <m/>
    <m/>
    <x v="0"/>
    <m/>
    <m/>
    <m/>
    <m/>
    <x v="0"/>
    <x v="0"/>
    <m/>
    <x v="0"/>
    <m/>
    <m/>
    <m/>
    <x v="0"/>
    <m/>
    <m/>
    <x v="0"/>
    <x v="0"/>
    <m/>
    <m/>
    <x v="0"/>
  </r>
  <r>
    <n v="28"/>
    <x v="9"/>
    <x v="0"/>
    <s v="# 038"/>
    <x v="62"/>
    <s v="Heidi Wagner"/>
    <s v="Celia Maddox"/>
    <d v="2022-07-01T00:00:00"/>
    <d v="2023-06-30T00:00:00"/>
    <d v="2022-07-01T00:00:00"/>
    <x v="600"/>
    <x v="10"/>
    <n v="8"/>
    <n v="7"/>
    <n v="7"/>
    <n v="7"/>
    <n v="7"/>
    <n v="7"/>
    <n v="7"/>
    <n v="7"/>
    <n v="7"/>
    <n v="7.5"/>
    <n v="7.5"/>
    <n v="7.5"/>
    <n v="7.5"/>
    <s v="TBD"/>
    <s v="TBD"/>
    <s v="TBD"/>
    <s v="TBD"/>
    <n v="7.1428571428571397E-2"/>
    <n v="0.5"/>
    <s v="-"/>
    <x v="6"/>
    <s v="LS1BS"/>
    <s v="IBIBI"/>
    <s v="L&amp;S Biological Sciences"/>
    <s v="Heidi Wagner"/>
    <m/>
    <m/>
    <m/>
    <x v="0"/>
    <x v="0"/>
    <m/>
    <x v="0"/>
    <m/>
    <m/>
    <m/>
    <x v="0"/>
    <m/>
    <m/>
    <m/>
    <m/>
    <x v="0"/>
    <x v="0"/>
    <m/>
    <x v="0"/>
    <m/>
    <m/>
    <m/>
    <x v="0"/>
    <m/>
    <m/>
    <x v="0"/>
    <x v="0"/>
    <m/>
    <m/>
    <x v="0"/>
  </r>
  <r>
    <n v="28"/>
    <x v="9"/>
    <x v="0"/>
    <s v="# 038"/>
    <x v="62"/>
    <s v="Heidi Wagner"/>
    <s v="Celia Maddox"/>
    <d v="2022-07-01T00:00:00"/>
    <d v="2023-06-30T00:00:00"/>
    <d v="2022-07-01T00:00:00"/>
    <x v="601"/>
    <x v="10"/>
    <n v="8"/>
    <n v="7"/>
    <s v="N/A"/>
    <n v="7"/>
    <n v="9"/>
    <n v="9"/>
    <n v="9"/>
    <n v="9"/>
    <n v="9"/>
    <n v="10"/>
    <n v="10"/>
    <n v="10"/>
    <n v="10"/>
    <s v="TBD"/>
    <s v="TBD"/>
    <s v="TBD"/>
    <s v="TBD"/>
    <n v="0.11111111111111116"/>
    <n v="1"/>
    <s v="-"/>
    <x v="6"/>
    <s v="LS1BS"/>
    <s v="IBIBI"/>
    <s v="L&amp;S Biological Sciences"/>
    <s v="Heidi Wagner"/>
    <m/>
    <m/>
    <m/>
    <x v="0"/>
    <x v="0"/>
    <m/>
    <x v="0"/>
    <m/>
    <m/>
    <m/>
    <x v="0"/>
    <m/>
    <m/>
    <m/>
    <m/>
    <x v="0"/>
    <x v="0"/>
    <m/>
    <x v="0"/>
    <m/>
    <m/>
    <m/>
    <x v="0"/>
    <m/>
    <m/>
    <x v="0"/>
    <x v="0"/>
    <m/>
    <m/>
    <x v="0"/>
  </r>
  <r>
    <n v="28"/>
    <x v="9"/>
    <x v="0"/>
    <s v="# 038"/>
    <x v="62"/>
    <s v="Heidi Wagner"/>
    <s v="Celia Maddox"/>
    <d v="2022-07-01T00:00:00"/>
    <d v="2023-06-30T00:00:00"/>
    <d v="2022-07-01T00:00:00"/>
    <x v="602"/>
    <x v="10"/>
    <n v="8"/>
    <n v="7"/>
    <s v="N/A"/>
    <n v="11"/>
    <n v="13"/>
    <n v="13"/>
    <n v="13"/>
    <n v="13"/>
    <n v="13"/>
    <n v="13"/>
    <n v="13"/>
    <n v="13"/>
    <n v="13"/>
    <s v="TBD"/>
    <s v="TBD"/>
    <s v="TBD"/>
    <s v="TBD"/>
    <n v="0"/>
    <n v="0"/>
    <s v="-"/>
    <x v="2"/>
    <s v="LS1BS"/>
    <s v="IBIBI"/>
    <s v="L&amp;S Biological Sciences"/>
    <s v="Heidi Wagner"/>
    <m/>
    <m/>
    <m/>
    <x v="0"/>
    <x v="0"/>
    <m/>
    <x v="0"/>
    <m/>
    <m/>
    <m/>
    <x v="0"/>
    <m/>
    <m/>
    <m/>
    <m/>
    <x v="0"/>
    <x v="0"/>
    <m/>
    <x v="0"/>
    <m/>
    <m/>
    <m/>
    <x v="0"/>
    <m/>
    <m/>
    <x v="0"/>
    <x v="0"/>
    <m/>
    <m/>
    <x v="0"/>
  </r>
  <r>
    <n v="28"/>
    <x v="9"/>
    <x v="0"/>
    <s v="# 038"/>
    <x v="62"/>
    <s v="Heidi Wagner"/>
    <s v="Celia Maddox"/>
    <d v="2022-07-01T00:00:00"/>
    <d v="2023-06-30T00:00:00"/>
    <d v="2022-07-01T00:00:00"/>
    <x v="603"/>
    <x v="10"/>
    <n v="12"/>
    <n v="9"/>
    <n v="9"/>
    <n v="7"/>
    <n v="7"/>
    <n v="9"/>
    <n v="9"/>
    <n v="9"/>
    <n v="9"/>
    <n v="8"/>
    <n v="8"/>
    <n v="8"/>
    <n v="8"/>
    <s v="TBD"/>
    <s v="TBD"/>
    <s v="TBD"/>
    <s v="TBD"/>
    <n v="-0.11111111111111116"/>
    <n v="-1"/>
    <s v="-"/>
    <x v="5"/>
    <s v="LS1BS"/>
    <s v="IBIBI"/>
    <s v="L&amp;S Biological Sciences"/>
    <s v="Heidi Wagner"/>
    <m/>
    <m/>
    <m/>
    <x v="0"/>
    <x v="0"/>
    <m/>
    <x v="0"/>
    <m/>
    <m/>
    <m/>
    <x v="0"/>
    <m/>
    <m/>
    <m/>
    <m/>
    <x v="0"/>
    <x v="0"/>
    <m/>
    <x v="0"/>
    <m/>
    <m/>
    <m/>
    <x v="0"/>
    <m/>
    <m/>
    <x v="0"/>
    <x v="0"/>
    <m/>
    <m/>
    <x v="0"/>
  </r>
  <r>
    <n v="28"/>
    <x v="9"/>
    <x v="0"/>
    <s v="# 038"/>
    <x v="62"/>
    <s v="Heidi Wagner"/>
    <s v="Celia Maddox"/>
    <d v="2022-07-01T00:00:00"/>
    <d v="2023-06-30T00:00:00"/>
    <d v="2022-07-01T00:00:00"/>
    <x v="604"/>
    <x v="10"/>
    <n v="12"/>
    <n v="9"/>
    <s v="N/A"/>
    <n v="7"/>
    <n v="13"/>
    <n v="13"/>
    <n v="13"/>
    <n v="13"/>
    <n v="13"/>
    <n v="13"/>
    <n v="13"/>
    <n v="13"/>
    <n v="13"/>
    <s v="TBD"/>
    <s v="TBD"/>
    <s v="TBD"/>
    <s v="TBD"/>
    <n v="0"/>
    <n v="0"/>
    <s v="-"/>
    <x v="2"/>
    <s v="LS1BS"/>
    <s v="IBIBI"/>
    <s v="L&amp;S Biological Sciences"/>
    <s v="Heidi Wagner"/>
    <m/>
    <m/>
    <m/>
    <x v="0"/>
    <x v="0"/>
    <m/>
    <x v="0"/>
    <m/>
    <m/>
    <m/>
    <x v="0"/>
    <m/>
    <m/>
    <m/>
    <m/>
    <x v="0"/>
    <x v="0"/>
    <m/>
    <x v="0"/>
    <m/>
    <m/>
    <m/>
    <x v="0"/>
    <m/>
    <m/>
    <x v="0"/>
    <x v="0"/>
    <m/>
    <m/>
    <x v="0"/>
  </r>
  <r>
    <n v="33"/>
    <x v="9"/>
    <x v="1"/>
    <s v="# 040"/>
    <x v="63"/>
    <s v="Anthony Magliaro"/>
    <s v="Celia Maddox"/>
    <m/>
    <m/>
    <m/>
    <x v="10"/>
    <x v="1"/>
    <m/>
    <m/>
    <m/>
    <m/>
    <m/>
    <m/>
    <m/>
    <m/>
    <m/>
    <m/>
    <m/>
    <m/>
    <n v="0"/>
    <n v="0"/>
    <n v="0"/>
    <n v="0"/>
    <n v="0"/>
    <m/>
    <m/>
    <m/>
    <x v="3"/>
    <m/>
    <m/>
    <m/>
    <m/>
    <m/>
    <s v="Need to add a subsidy line for Gael and UCRP interest"/>
    <m/>
    <x v="3"/>
    <x v="2"/>
    <n v="8"/>
    <x v="0"/>
    <m/>
    <n v="2632"/>
    <n v="2632"/>
    <x v="33"/>
    <n v="0"/>
    <s v="Low"/>
    <n v="0"/>
    <s v="No"/>
    <x v="2"/>
    <x v="1"/>
    <s v="Flat"/>
    <x v="38"/>
    <s v="Deficit"/>
    <s v="The Stockroom continued payroll support and experienced diminished revenue during the Pandemic. Due to Covid in FY20 to early FY21,  the facilty moved out of tolerance to a deficit. However recently the facility is showing  a positive trend line.  Despite the calculated markup rate of 33.75%, a  modest increase in the markup from 17.2% to 18% should keep pace with the increased cost of labor without over burdening the users."/>
    <n v="-218"/>
    <x v="1"/>
    <s v="Heidi Wagner / Celia Maddox / Darshan Leitze / Joe Magliaro"/>
    <s v="5/3/22 - 11 am"/>
    <x v="57"/>
    <x v="0"/>
    <m/>
    <m/>
    <x v="0"/>
  </r>
  <r>
    <n v="28"/>
    <x v="9"/>
    <x v="0"/>
    <s v="# 038"/>
    <x v="62"/>
    <s v="Heidi Wagner"/>
    <s v="Celia Maddox"/>
    <d v="2022-07-01T00:00:00"/>
    <d v="2023-06-30T00:00:00"/>
    <d v="2022-07-01T00:00:00"/>
    <x v="605"/>
    <x v="10"/>
    <n v="10"/>
    <n v="11"/>
    <n v="11"/>
    <n v="10"/>
    <n v="11"/>
    <n v="11"/>
    <n v="11"/>
    <n v="11"/>
    <n v="11"/>
    <n v="12"/>
    <n v="12"/>
    <n v="12"/>
    <n v="12"/>
    <s v="TBD"/>
    <s v="TBD"/>
    <s v="TBD"/>
    <s v="TBD"/>
    <n v="9.0909090909090828E-2"/>
    <n v="1"/>
    <s v="-"/>
    <x v="6"/>
    <s v="LS1BS"/>
    <s v="IBIBI"/>
    <s v="L&amp;S Biological Sciences"/>
    <s v="Heidi Wagner"/>
    <m/>
    <m/>
    <m/>
    <x v="0"/>
    <x v="0"/>
    <m/>
    <x v="0"/>
    <m/>
    <m/>
    <m/>
    <x v="0"/>
    <m/>
    <m/>
    <m/>
    <m/>
    <x v="0"/>
    <x v="0"/>
    <m/>
    <x v="0"/>
    <m/>
    <m/>
    <m/>
    <x v="0"/>
    <m/>
    <m/>
    <x v="0"/>
    <x v="0"/>
    <m/>
    <m/>
    <x v="0"/>
  </r>
  <r>
    <n v="34"/>
    <x v="9"/>
    <x v="1"/>
    <s v="# 041"/>
    <x v="64"/>
    <s v="Anthony Magliaro"/>
    <s v="Celia Maddox"/>
    <m/>
    <m/>
    <m/>
    <x v="10"/>
    <x v="1"/>
    <m/>
    <m/>
    <m/>
    <m/>
    <m/>
    <m/>
    <m/>
    <m/>
    <m/>
    <m/>
    <m/>
    <m/>
    <n v="0"/>
    <n v="0"/>
    <n v="0"/>
    <n v="0"/>
    <n v="0"/>
    <m/>
    <m/>
    <m/>
    <x v="3"/>
    <m/>
    <m/>
    <m/>
    <m/>
    <m/>
    <m/>
    <m/>
    <x v="2"/>
    <x v="2"/>
    <n v="68"/>
    <x v="1"/>
    <m/>
    <n v="606"/>
    <n v="606"/>
    <x v="38"/>
    <n v="0"/>
    <s v="Low"/>
    <n v="0"/>
    <s v="No"/>
    <x v="3"/>
    <x v="2"/>
    <s v="Flat"/>
    <x v="1"/>
    <s v="Surplus"/>
    <s v="The decrease in the hourly rate is primarily driven by an increase in volume.  The mark-up rate is also increasing volume but is kept flat with increased salary expenses."/>
    <n v="-45"/>
    <x v="1"/>
    <s v="Heidi Wagner / Celia Maddox / Alison Killilea / Joe Magliaro"/>
    <s v="5/5/22 - 11 am"/>
    <x v="58"/>
    <x v="26"/>
    <m/>
    <m/>
    <x v="0"/>
  </r>
  <r>
    <n v="28"/>
    <x v="9"/>
    <x v="0"/>
    <s v="# 038"/>
    <x v="62"/>
    <s v="Heidi Wagner"/>
    <s v="Celia Maddox"/>
    <d v="2022-07-01T00:00:00"/>
    <d v="2023-06-30T00:00:00"/>
    <d v="2022-07-01T00:00:00"/>
    <x v="606"/>
    <x v="10"/>
    <n v="13"/>
    <n v="10"/>
    <n v="10"/>
    <n v="10"/>
    <n v="10"/>
    <n v="13"/>
    <n v="13"/>
    <n v="13"/>
    <n v="13"/>
    <n v="13"/>
    <n v="13"/>
    <n v="13"/>
    <n v="13"/>
    <s v="TBD"/>
    <s v="TBD"/>
    <s v="TBD"/>
    <s v="TBD"/>
    <n v="0"/>
    <n v="0"/>
    <s v="-"/>
    <x v="2"/>
    <s v="LS1BS"/>
    <s v="IBIBI"/>
    <s v="L&amp;S Biological Sciences"/>
    <s v="Heidi Wagner"/>
    <m/>
    <m/>
    <m/>
    <x v="0"/>
    <x v="0"/>
    <m/>
    <x v="0"/>
    <m/>
    <m/>
    <m/>
    <x v="0"/>
    <m/>
    <m/>
    <m/>
    <m/>
    <x v="0"/>
    <x v="0"/>
    <m/>
    <x v="0"/>
    <m/>
    <m/>
    <m/>
    <x v="0"/>
    <m/>
    <m/>
    <x v="0"/>
    <x v="0"/>
    <m/>
    <m/>
    <x v="0"/>
  </r>
  <r>
    <n v="28"/>
    <x v="9"/>
    <x v="0"/>
    <s v="# 038"/>
    <x v="62"/>
    <s v="Heidi Wagner"/>
    <s v="Celia Maddox"/>
    <d v="2022-07-01T00:00:00"/>
    <d v="2023-06-30T00:00:00"/>
    <d v="2022-07-01T00:00:00"/>
    <x v="607"/>
    <x v="10"/>
    <s v="Old service split in two"/>
    <n v="30"/>
    <n v="30"/>
    <n v="19"/>
    <n v="30"/>
    <n v="30"/>
    <n v="30"/>
    <n v="30"/>
    <n v="30"/>
    <n v="30"/>
    <n v="30"/>
    <n v="30"/>
    <n v="30"/>
    <s v="TBD"/>
    <s v="TBD"/>
    <s v="TBD"/>
    <s v="TBD"/>
    <n v="0"/>
    <n v="0"/>
    <s v="-"/>
    <x v="2"/>
    <s v="LS1BS"/>
    <s v="IBIBI"/>
    <s v="L&amp;S Biological Sciences"/>
    <s v="Heidi Wagner"/>
    <m/>
    <m/>
    <m/>
    <x v="0"/>
    <x v="0"/>
    <m/>
    <x v="0"/>
    <m/>
    <m/>
    <m/>
    <x v="0"/>
    <m/>
    <m/>
    <m/>
    <m/>
    <x v="0"/>
    <x v="0"/>
    <m/>
    <x v="0"/>
    <m/>
    <m/>
    <m/>
    <x v="0"/>
    <m/>
    <m/>
    <x v="0"/>
    <x v="0"/>
    <m/>
    <m/>
    <x v="0"/>
  </r>
  <r>
    <n v="32"/>
    <x v="9"/>
    <x v="1"/>
    <s v="# 042"/>
    <x v="65"/>
    <s v="Anthony Magliaro"/>
    <s v="Celia Maddox"/>
    <m/>
    <m/>
    <m/>
    <x v="10"/>
    <x v="1"/>
    <m/>
    <m/>
    <m/>
    <m/>
    <m/>
    <m/>
    <m/>
    <m/>
    <m/>
    <m/>
    <m/>
    <m/>
    <n v="0"/>
    <n v="0"/>
    <n v="0"/>
    <n v="0"/>
    <n v="0"/>
    <m/>
    <m/>
    <m/>
    <x v="3"/>
    <m/>
    <m/>
    <m/>
    <m/>
    <m/>
    <m/>
    <m/>
    <x v="3"/>
    <x v="7"/>
    <n v="0"/>
    <x v="1"/>
    <m/>
    <n v="135"/>
    <n v="135"/>
    <x v="28"/>
    <n v="0"/>
    <s v="Low"/>
    <n v="0"/>
    <s v="No"/>
    <x v="3"/>
    <x v="1"/>
    <s v="Flat"/>
    <x v="1"/>
    <s v="Deficit"/>
    <s v="Our On-Call Dishwashing facility continued payroll support and experienced diminished revenue during the Pandemic. Due to Covid in FY20 to early FY21 the facility went into deficit. At this time we are projecting an ongoing monthly surplus which will reduce the deficit well within tolerance."/>
    <n v="-12"/>
    <x v="1"/>
    <s v="Heidi Wagner / Celia Maddox / Alison Killilea / Joe Magliaro"/>
    <s v="5/5/22 - 11 am"/>
    <x v="59"/>
    <x v="20"/>
    <m/>
    <m/>
    <x v="0"/>
  </r>
  <r>
    <n v="28"/>
    <x v="9"/>
    <x v="0"/>
    <s v="# 038"/>
    <x v="62"/>
    <s v="Heidi Wagner"/>
    <s v="Celia Maddox"/>
    <d v="2022-07-01T00:00:00"/>
    <d v="2023-06-30T00:00:00"/>
    <d v="2022-07-01T00:00:00"/>
    <x v="608"/>
    <x v="10"/>
    <s v="Old service split in two"/>
    <n v="24"/>
    <n v="24"/>
    <n v="16"/>
    <n v="24"/>
    <n v="24"/>
    <n v="24"/>
    <n v="24"/>
    <n v="24"/>
    <n v="24"/>
    <n v="24"/>
    <n v="24"/>
    <n v="24"/>
    <s v="TBD"/>
    <s v="TBD"/>
    <s v="TBD"/>
    <s v="TBD"/>
    <n v="0"/>
    <n v="0"/>
    <s v="-"/>
    <x v="2"/>
    <s v="LS1BS"/>
    <s v="IBIBI"/>
    <s v="L&amp;S Biological Sciences"/>
    <s v="Heidi Wagner"/>
    <m/>
    <m/>
    <m/>
    <x v="0"/>
    <x v="0"/>
    <m/>
    <x v="0"/>
    <m/>
    <m/>
    <m/>
    <x v="0"/>
    <m/>
    <m/>
    <m/>
    <m/>
    <x v="0"/>
    <x v="0"/>
    <m/>
    <x v="0"/>
    <m/>
    <m/>
    <m/>
    <x v="0"/>
    <m/>
    <m/>
    <x v="0"/>
    <x v="0"/>
    <m/>
    <m/>
    <x v="0"/>
  </r>
  <r>
    <n v="30"/>
    <x v="9"/>
    <x v="1"/>
    <s v="# 043"/>
    <x v="66"/>
    <s v="Anthony Magliaro"/>
    <s v="Celia Maddox"/>
    <m/>
    <m/>
    <m/>
    <x v="10"/>
    <x v="1"/>
    <m/>
    <m/>
    <m/>
    <m/>
    <m/>
    <m/>
    <m/>
    <m/>
    <m/>
    <m/>
    <m/>
    <m/>
    <n v="0"/>
    <n v="0"/>
    <n v="0"/>
    <n v="0"/>
    <n v="0"/>
    <m/>
    <m/>
    <m/>
    <x v="3"/>
    <m/>
    <m/>
    <m/>
    <m/>
    <m/>
    <s v="Need to add Gael to subsidy line"/>
    <m/>
    <x v="2"/>
    <x v="18"/>
    <n v="2"/>
    <x v="1"/>
    <m/>
    <n v="125"/>
    <n v="125"/>
    <x v="39"/>
    <n v="0"/>
    <s v="Low"/>
    <n v="0"/>
    <s v="No"/>
    <x v="3"/>
    <x v="2"/>
    <s v="Flat"/>
    <x v="39"/>
    <s v="Deficit"/>
    <s v="6% increase for Fly Food is driven by materials and labor cost increases, to ensure the facility remains in tolerance"/>
    <n v="-12"/>
    <x v="1"/>
    <s v="Heidi Wagner / Celia Maddox / Alison Killilea / Joe Magliaro"/>
    <s v="5/5/22 - 11 am"/>
    <x v="60"/>
    <x v="27"/>
    <m/>
    <m/>
    <x v="0"/>
  </r>
  <r>
    <n v="28"/>
    <x v="9"/>
    <x v="0"/>
    <s v="# 038"/>
    <x v="62"/>
    <s v="Heidi Wagner"/>
    <s v="Celia Maddox"/>
    <d v="2022-07-01T00:00:00"/>
    <d v="2023-06-30T00:00:00"/>
    <d v="2022-07-01T00:00:00"/>
    <x v="609"/>
    <x v="10"/>
    <n v="13"/>
    <m/>
    <m/>
    <m/>
    <n v="36"/>
    <n v="36"/>
    <n v="36"/>
    <n v="36"/>
    <n v="36"/>
    <n v="36"/>
    <n v="36"/>
    <n v="36"/>
    <n v="36"/>
    <s v="TBD"/>
    <s v="TBD"/>
    <s v="TBD"/>
    <s v="TBD"/>
    <n v="0"/>
    <n v="0"/>
    <s v="-"/>
    <x v="2"/>
    <s v="LS1BS"/>
    <s v="IBIBI"/>
    <s v="L&amp;S Biological Sciences"/>
    <s v="Heidi Wagner"/>
    <m/>
    <m/>
    <m/>
    <x v="0"/>
    <x v="0"/>
    <m/>
    <x v="0"/>
    <m/>
    <m/>
    <m/>
    <x v="0"/>
    <m/>
    <m/>
    <m/>
    <m/>
    <x v="0"/>
    <x v="0"/>
    <m/>
    <x v="0"/>
    <m/>
    <m/>
    <m/>
    <x v="0"/>
    <m/>
    <m/>
    <x v="0"/>
    <x v="0"/>
    <m/>
    <m/>
    <x v="0"/>
  </r>
  <r>
    <n v="33"/>
    <x v="9"/>
    <x v="0"/>
    <s v="# 040"/>
    <x v="63"/>
    <s v="Anthony Magliaro"/>
    <s v="Celia Maddox"/>
    <d v="2022-07-01T00:00:00"/>
    <d v="2023-06-30T00:00:00"/>
    <d v="2022-07-01T00:00:00"/>
    <x v="610"/>
    <x v="9"/>
    <s v="14%"/>
    <n v="14"/>
    <n v="15.5"/>
    <s v="14%"/>
    <n v="16.5"/>
    <n v="17.2"/>
    <n v="17.7"/>
    <n v="18.3"/>
    <n v="17.2"/>
    <n v="18"/>
    <n v="18.5"/>
    <n v="19"/>
    <n v="18"/>
    <n v="22"/>
    <n v="23"/>
    <n v="23"/>
    <n v="22"/>
    <n v="4.6511627906976827E-2"/>
    <n v="0.80000000000000071"/>
    <s v="-"/>
    <x v="0"/>
    <s v="LS1BS"/>
    <s v="IMMCB"/>
    <s v="L&amp;S Biological Sciences"/>
    <s v="Heidi Wagner"/>
    <m/>
    <m/>
    <m/>
    <x v="0"/>
    <x v="0"/>
    <m/>
    <x v="0"/>
    <m/>
    <m/>
    <m/>
    <x v="0"/>
    <m/>
    <m/>
    <m/>
    <m/>
    <x v="0"/>
    <x v="0"/>
    <m/>
    <x v="0"/>
    <m/>
    <m/>
    <m/>
    <x v="0"/>
    <m/>
    <m/>
    <x v="0"/>
    <x v="0"/>
    <m/>
    <m/>
    <x v="0"/>
  </r>
  <r>
    <n v="31"/>
    <x v="9"/>
    <x v="1"/>
    <s v="# 044"/>
    <x v="67"/>
    <s v="Anthony Magliaro"/>
    <s v="Celia Maddox"/>
    <m/>
    <m/>
    <m/>
    <x v="10"/>
    <x v="1"/>
    <m/>
    <m/>
    <m/>
    <m/>
    <m/>
    <m/>
    <m/>
    <m/>
    <m/>
    <m/>
    <m/>
    <m/>
    <n v="0"/>
    <n v="0"/>
    <n v="0"/>
    <n v="0"/>
    <n v="0"/>
    <m/>
    <m/>
    <m/>
    <x v="3"/>
    <m/>
    <m/>
    <m/>
    <m/>
    <m/>
    <s v="Need to add Gael subsidy"/>
    <m/>
    <x v="12"/>
    <x v="7"/>
    <n v="0"/>
    <x v="1"/>
    <m/>
    <n v="40"/>
    <n v="40"/>
    <x v="40"/>
    <n v="0"/>
    <s v="Low"/>
    <n v="0"/>
    <s v="No"/>
    <x v="3"/>
    <x v="2"/>
    <s v="Flat"/>
    <x v="40"/>
    <s v="Deficit"/>
    <s v="One of the many services offered by the facility, the basic prep rate, has increased from .20 to .30. This accounts for only around 20% of the facility's billings (all other rates are sataying the same). The reason the basic prep rate is being increased is because over the years the cost of salaries and benefits have increased. The process of setting up the plates, placement in the equipment, packaging, and delivery are all done by an employee. With increased employee costs the basic rate had to reflect the added costs. Additionally, this rate change is necessary to put the facility back in tolerance."/>
    <n v="-3.7"/>
    <x v="1"/>
    <s v="Heidi Wagner / Celia Maddox / Alison Killilea / Joe Magliaro"/>
    <s v="5/5/22 - 11 am"/>
    <x v="61"/>
    <x v="20"/>
    <m/>
    <m/>
    <x v="0"/>
  </r>
  <r>
    <n v="34"/>
    <x v="9"/>
    <x v="0"/>
    <s v="# 041"/>
    <x v="64"/>
    <s v="Anthony Magliaro"/>
    <s v="Celia Maddox"/>
    <d v="2022-07-01T00:00:00"/>
    <d v="2023-06-30T00:00:00"/>
    <d v="2022-07-01T00:00:00"/>
    <x v="611"/>
    <x v="0"/>
    <n v="44"/>
    <n v="52"/>
    <n v="56"/>
    <n v="52"/>
    <n v="64"/>
    <n v="64"/>
    <n v="64"/>
    <n v="64"/>
    <n v="64"/>
    <n v="64"/>
    <n v="64"/>
    <n v="64"/>
    <n v="64"/>
    <n v="68"/>
    <n v="68"/>
    <n v="68"/>
    <n v="68"/>
    <n v="0"/>
    <n v="0"/>
    <s v="-"/>
    <x v="2"/>
    <s v="LS1BS"/>
    <s v="IMMCB"/>
    <s v="L&amp;S Biological Sciences"/>
    <s v="Heidi Wagner"/>
    <m/>
    <m/>
    <m/>
    <x v="0"/>
    <x v="0"/>
    <m/>
    <x v="0"/>
    <m/>
    <m/>
    <m/>
    <x v="0"/>
    <m/>
    <m/>
    <m/>
    <m/>
    <x v="0"/>
    <x v="0"/>
    <m/>
    <x v="0"/>
    <m/>
    <m/>
    <m/>
    <x v="0"/>
    <m/>
    <m/>
    <x v="0"/>
    <x v="0"/>
    <m/>
    <m/>
    <x v="0"/>
  </r>
  <r>
    <n v="34"/>
    <x v="9"/>
    <x v="0"/>
    <s v="# 041"/>
    <x v="64"/>
    <s v="Anthony Magliaro"/>
    <s v="Celia Maddox"/>
    <d v="2022-07-01T00:00:00"/>
    <d v="2023-06-30T00:00:00"/>
    <d v="2022-07-01T00:00:00"/>
    <x v="612"/>
    <x v="9"/>
    <s v="9%"/>
    <n v="10"/>
    <n v="10"/>
    <s v="10%"/>
    <n v="10"/>
    <n v="10"/>
    <n v="10"/>
    <n v="10"/>
    <n v="10"/>
    <n v="10"/>
    <n v="10"/>
    <n v="10"/>
    <n v="10"/>
    <n v="10"/>
    <n v="12"/>
    <n v="12"/>
    <n v="10"/>
    <n v="0"/>
    <n v="0"/>
    <s v="-"/>
    <x v="2"/>
    <s v="LS1BS"/>
    <s v="IMMCB"/>
    <s v="L&amp;S Biological Sciences"/>
    <s v="Heidi Wagner"/>
    <m/>
    <m/>
    <m/>
    <x v="0"/>
    <x v="0"/>
    <m/>
    <x v="0"/>
    <m/>
    <m/>
    <m/>
    <x v="0"/>
    <m/>
    <m/>
    <m/>
    <m/>
    <x v="0"/>
    <x v="0"/>
    <m/>
    <x v="0"/>
    <m/>
    <m/>
    <m/>
    <x v="0"/>
    <m/>
    <m/>
    <x v="0"/>
    <x v="0"/>
    <m/>
    <m/>
    <x v="0"/>
  </r>
  <r>
    <n v="32"/>
    <x v="9"/>
    <x v="0"/>
    <s v="# 042"/>
    <x v="65"/>
    <s v="Anthony Magliaro"/>
    <s v="Celia Maddox"/>
    <d v="2022-07-01T00:00:00"/>
    <d v="2023-06-30T00:00:00"/>
    <d v="2022-07-01T00:00:00"/>
    <x v="613"/>
    <x v="0"/>
    <n v="26"/>
    <n v="31"/>
    <n v="32"/>
    <n v="31"/>
    <n v="30"/>
    <n v="31"/>
    <n v="30"/>
    <n v="30"/>
    <n v="31"/>
    <n v="31"/>
    <n v="31.5"/>
    <n v="32"/>
    <n v="31"/>
    <n v="33"/>
    <n v="33"/>
    <n v="33"/>
    <n v="33"/>
    <n v="0"/>
    <n v="0"/>
    <s v="-"/>
    <x v="2"/>
    <s v="LS1BS"/>
    <s v="IMMCB"/>
    <s v="L&amp;S Biological Sciences"/>
    <s v="Heidi Wagner"/>
    <m/>
    <m/>
    <m/>
    <x v="0"/>
    <x v="0"/>
    <m/>
    <x v="0"/>
    <m/>
    <m/>
    <m/>
    <x v="0"/>
    <m/>
    <m/>
    <m/>
    <m/>
    <x v="0"/>
    <x v="0"/>
    <m/>
    <x v="0"/>
    <m/>
    <m/>
    <m/>
    <x v="0"/>
    <m/>
    <m/>
    <x v="0"/>
    <x v="0"/>
    <m/>
    <m/>
    <x v="0"/>
  </r>
  <r>
    <n v="30"/>
    <x v="9"/>
    <x v="0"/>
    <s v="# 043"/>
    <x v="66"/>
    <s v="Anthony Magliaro"/>
    <s v="Celia Maddox"/>
    <d v="2022-07-01T00:00:00"/>
    <d v="2023-06-30T00:00:00"/>
    <d v="2022-07-01T00:00:00"/>
    <x v="614"/>
    <x v="73"/>
    <n v="6"/>
    <n v="7"/>
    <n v="8"/>
    <n v="7"/>
    <n v="7.5"/>
    <n v="8"/>
    <n v="8.16"/>
    <n v="8.16"/>
    <n v="8"/>
    <n v="8.5"/>
    <n v="8.5"/>
    <n v="8.5"/>
    <n v="8.5"/>
    <n v="9"/>
    <n v="9"/>
    <n v="9"/>
    <n v="9"/>
    <n v="6.25E-2"/>
    <n v="0.5"/>
    <s v="-"/>
    <x v="1"/>
    <s v="LS1BS"/>
    <s v="IMMCB"/>
    <s v="L&amp;S Biological Sciences"/>
    <s v="Heidi Wagner"/>
    <m/>
    <m/>
    <m/>
    <x v="0"/>
    <x v="0"/>
    <m/>
    <x v="0"/>
    <m/>
    <m/>
    <m/>
    <x v="0"/>
    <m/>
    <m/>
    <m/>
    <m/>
    <x v="0"/>
    <x v="0"/>
    <m/>
    <x v="0"/>
    <m/>
    <m/>
    <m/>
    <x v="0"/>
    <m/>
    <m/>
    <x v="0"/>
    <x v="0"/>
    <m/>
    <m/>
    <x v="0"/>
  </r>
  <r>
    <n v="30"/>
    <x v="9"/>
    <x v="0"/>
    <s v="# 043"/>
    <x v="66"/>
    <s v="Anthony Magliaro"/>
    <s v="Celia Maddox"/>
    <d v="2022-07-01T00:00:00"/>
    <d v="2023-06-30T00:00:00"/>
    <d v="2022-07-01T00:00:00"/>
    <x v="615"/>
    <x v="9"/>
    <s v="10%"/>
    <n v="13.5"/>
    <n v="15"/>
    <s v="13.5%"/>
    <n v="15"/>
    <n v="15"/>
    <n v="15.5"/>
    <n v="15.5"/>
    <n v="15"/>
    <n v="15.5"/>
    <n v="15.5"/>
    <n v="15.5"/>
    <n v="15.5"/>
    <n v="16"/>
    <n v="16"/>
    <n v="16"/>
    <n v="16"/>
    <n v="3.3333333333333437E-2"/>
    <n v="0.5"/>
    <s v="-"/>
    <x v="0"/>
    <s v="LS1BS"/>
    <s v="IMMCB"/>
    <s v="L&amp;S Biological Sciences"/>
    <s v="Heidi Wagner"/>
    <m/>
    <m/>
    <m/>
    <x v="0"/>
    <x v="0"/>
    <m/>
    <x v="0"/>
    <m/>
    <m/>
    <m/>
    <x v="0"/>
    <m/>
    <m/>
    <m/>
    <m/>
    <x v="0"/>
    <x v="0"/>
    <m/>
    <x v="0"/>
    <m/>
    <m/>
    <m/>
    <x v="0"/>
    <m/>
    <m/>
    <x v="0"/>
    <x v="0"/>
    <m/>
    <m/>
    <x v="0"/>
  </r>
  <r>
    <n v="31"/>
    <x v="9"/>
    <x v="0"/>
    <s v="# 044"/>
    <x v="67"/>
    <s v="Anthony Magliaro"/>
    <s v="Celia Maddox"/>
    <d v="2022-07-01T00:00:00"/>
    <d v="2023-06-30T00:00:00"/>
    <d v="2022-07-01T00:00:00"/>
    <x v="616"/>
    <x v="10"/>
    <s v="NEW MEASUREMENT "/>
    <n v="95"/>
    <n v="95"/>
    <n v="95"/>
    <n v="95"/>
    <n v="95"/>
    <n v="95"/>
    <n v="95"/>
    <n v="95"/>
    <n v="95"/>
    <n v="95"/>
    <n v="95"/>
    <n v="95"/>
    <n v="95"/>
    <n v="95"/>
    <n v="95"/>
    <n v="95"/>
    <n v="0"/>
    <n v="0"/>
    <s v="-"/>
    <x v="2"/>
    <s v="LS1BS"/>
    <s v="IMMCB"/>
    <s v="L&amp;S Biological Sciences"/>
    <s v="Heidi Wagner"/>
    <m/>
    <m/>
    <m/>
    <x v="0"/>
    <x v="0"/>
    <m/>
    <x v="0"/>
    <m/>
    <m/>
    <m/>
    <x v="0"/>
    <m/>
    <m/>
    <m/>
    <m/>
    <x v="0"/>
    <x v="0"/>
    <m/>
    <x v="0"/>
    <m/>
    <m/>
    <m/>
    <x v="0"/>
    <m/>
    <m/>
    <x v="0"/>
    <x v="0"/>
    <m/>
    <m/>
    <x v="0"/>
  </r>
  <r>
    <n v="31"/>
    <x v="9"/>
    <x v="0"/>
    <s v="# 044"/>
    <x v="67"/>
    <s v="Anthony Magliaro"/>
    <s v="Celia Maddox"/>
    <d v="2022-07-01T00:00:00"/>
    <d v="2023-06-30T00:00:00"/>
    <d v="2022-07-01T00:00:00"/>
    <x v="617"/>
    <x v="10"/>
    <s v="NEW MEASUREMENT "/>
    <n v="108"/>
    <n v="108"/>
    <n v="108"/>
    <n v="108"/>
    <n v="108"/>
    <n v="108"/>
    <n v="108"/>
    <n v="108"/>
    <n v="108"/>
    <n v="108"/>
    <n v="108"/>
    <n v="108"/>
    <n v="108"/>
    <n v="108"/>
    <n v="108"/>
    <n v="108"/>
    <n v="0"/>
    <n v="0"/>
    <s v="-"/>
    <x v="2"/>
    <s v="LS1BS"/>
    <s v="IMMCB"/>
    <s v="L&amp;S Biological Sciences"/>
    <s v="Heidi Wagner"/>
    <m/>
    <m/>
    <m/>
    <x v="0"/>
    <x v="0"/>
    <m/>
    <x v="0"/>
    <m/>
    <m/>
    <m/>
    <x v="0"/>
    <m/>
    <m/>
    <m/>
    <m/>
    <x v="0"/>
    <x v="0"/>
    <m/>
    <x v="0"/>
    <m/>
    <m/>
    <m/>
    <x v="0"/>
    <m/>
    <m/>
    <x v="0"/>
    <x v="0"/>
    <m/>
    <m/>
    <x v="0"/>
  </r>
  <r>
    <n v="31"/>
    <x v="9"/>
    <x v="0"/>
    <s v="# 044"/>
    <x v="67"/>
    <s v="Anthony Magliaro"/>
    <s v="Celia Maddox"/>
    <d v="2022-07-01T00:00:00"/>
    <d v="2023-06-30T00:00:00"/>
    <d v="2022-07-01T00:00:00"/>
    <x v="618"/>
    <x v="10"/>
    <s v="NEW MEASUREMENT"/>
    <n v="134"/>
    <n v="134"/>
    <n v="134"/>
    <n v="134"/>
    <n v="134"/>
    <n v="134"/>
    <n v="134"/>
    <n v="134"/>
    <n v="134"/>
    <n v="134"/>
    <n v="134"/>
    <n v="134"/>
    <n v="134"/>
    <n v="134"/>
    <n v="134"/>
    <n v="134"/>
    <n v="0"/>
    <n v="0"/>
    <s v="-"/>
    <x v="2"/>
    <s v="LS1BS"/>
    <s v="IMMCB"/>
    <s v="L&amp;S Biological Sciences"/>
    <s v="Heidi Wagner"/>
    <m/>
    <m/>
    <m/>
    <x v="0"/>
    <x v="0"/>
    <m/>
    <x v="0"/>
    <m/>
    <m/>
    <m/>
    <x v="0"/>
    <m/>
    <m/>
    <m/>
    <m/>
    <x v="0"/>
    <x v="0"/>
    <m/>
    <x v="0"/>
    <m/>
    <m/>
    <m/>
    <x v="0"/>
    <m/>
    <m/>
    <x v="0"/>
    <x v="0"/>
    <m/>
    <m/>
    <x v="0"/>
  </r>
  <r>
    <n v="31"/>
    <x v="9"/>
    <x v="0"/>
    <s v="# 044"/>
    <x v="67"/>
    <s v="Anthony Magliaro"/>
    <s v="Celia Maddox"/>
    <d v="2022-07-01T00:00:00"/>
    <d v="2023-06-30T00:00:00"/>
    <d v="2022-07-01T00:00:00"/>
    <x v="619"/>
    <x v="10"/>
    <s v="NEW MEASUREMENT "/>
    <n v="95"/>
    <n v="95"/>
    <n v="95"/>
    <n v="95"/>
    <n v="95"/>
    <n v="95"/>
    <n v="95"/>
    <n v="95"/>
    <n v="95"/>
    <n v="95"/>
    <n v="95"/>
    <n v="95"/>
    <n v="95"/>
    <n v="95"/>
    <n v="95"/>
    <n v="95"/>
    <n v="0"/>
    <n v="0"/>
    <s v="-"/>
    <x v="2"/>
    <s v="LS1BS"/>
    <s v="IMMCB"/>
    <s v="L&amp;S Biological Sciences"/>
    <s v="Heidi Wagner"/>
    <m/>
    <m/>
    <m/>
    <x v="0"/>
    <x v="0"/>
    <m/>
    <x v="0"/>
    <m/>
    <m/>
    <m/>
    <x v="0"/>
    <m/>
    <m/>
    <m/>
    <m/>
    <x v="0"/>
    <x v="0"/>
    <m/>
    <x v="0"/>
    <m/>
    <m/>
    <m/>
    <x v="0"/>
    <m/>
    <m/>
    <x v="0"/>
    <x v="0"/>
    <m/>
    <m/>
    <x v="0"/>
  </r>
  <r>
    <n v="31"/>
    <x v="9"/>
    <x v="0"/>
    <s v="# 044"/>
    <x v="67"/>
    <s v="Anthony Magliaro"/>
    <s v="Celia Maddox"/>
    <d v="2022-07-01T00:00:00"/>
    <d v="2023-06-30T00:00:00"/>
    <d v="2022-07-01T00:00:00"/>
    <x v="620"/>
    <x v="10"/>
    <s v="NEW MEASUREMENT "/>
    <n v="108"/>
    <n v="108"/>
    <n v="108"/>
    <n v="108"/>
    <n v="108"/>
    <n v="108"/>
    <n v="108"/>
    <n v="108"/>
    <n v="108"/>
    <n v="108"/>
    <n v="108"/>
    <n v="108"/>
    <n v="108"/>
    <n v="108"/>
    <n v="108"/>
    <n v="108"/>
    <n v="0"/>
    <n v="0"/>
    <s v="-"/>
    <x v="2"/>
    <s v="LS1BS"/>
    <s v="IMMCB"/>
    <s v="L&amp;S Biological Sciences"/>
    <s v="Heidi Wagner"/>
    <m/>
    <m/>
    <m/>
    <x v="0"/>
    <x v="0"/>
    <m/>
    <x v="0"/>
    <m/>
    <m/>
    <m/>
    <x v="0"/>
    <m/>
    <m/>
    <m/>
    <m/>
    <x v="0"/>
    <x v="0"/>
    <m/>
    <x v="0"/>
    <m/>
    <m/>
    <m/>
    <x v="0"/>
    <m/>
    <m/>
    <x v="0"/>
    <x v="0"/>
    <m/>
    <m/>
    <x v="0"/>
  </r>
  <r>
    <n v="31"/>
    <x v="9"/>
    <x v="0"/>
    <s v="# 044"/>
    <x v="67"/>
    <s v="Anthony Magliaro"/>
    <s v="Celia Maddox"/>
    <d v="2022-07-01T00:00:00"/>
    <d v="2023-06-30T00:00:00"/>
    <d v="2022-07-01T00:00:00"/>
    <x v="621"/>
    <x v="10"/>
    <s v="NEW MEASUREMENT "/>
    <n v="134"/>
    <n v="134"/>
    <n v="134"/>
    <n v="134"/>
    <n v="134"/>
    <n v="134"/>
    <n v="134"/>
    <n v="134"/>
    <n v="134"/>
    <n v="134"/>
    <n v="134"/>
    <n v="134"/>
    <n v="134"/>
    <n v="134"/>
    <n v="134"/>
    <n v="134"/>
    <n v="0"/>
    <n v="0"/>
    <s v="-"/>
    <x v="2"/>
    <s v="LS1BS"/>
    <s v="IMMCB"/>
    <s v="L&amp;S Biological Sciences"/>
    <s v="Heidi Wagner"/>
    <m/>
    <m/>
    <m/>
    <x v="0"/>
    <x v="0"/>
    <m/>
    <x v="0"/>
    <m/>
    <m/>
    <m/>
    <x v="0"/>
    <m/>
    <m/>
    <m/>
    <m/>
    <x v="0"/>
    <x v="0"/>
    <m/>
    <x v="0"/>
    <m/>
    <m/>
    <m/>
    <x v="0"/>
    <m/>
    <m/>
    <x v="0"/>
    <x v="0"/>
    <m/>
    <m/>
    <x v="0"/>
  </r>
  <r>
    <n v="31"/>
    <x v="9"/>
    <x v="0"/>
    <s v="# 044"/>
    <x v="67"/>
    <s v="Anthony Magliaro"/>
    <s v="Celia Maddox"/>
    <d v="2022-07-01T00:00:00"/>
    <d v="2023-06-30T00:00:00"/>
    <d v="2022-07-01T00:00:00"/>
    <x v="622"/>
    <x v="10"/>
    <n v="40"/>
    <n v="40"/>
    <n v="40"/>
    <n v="40"/>
    <n v="40"/>
    <n v="40"/>
    <n v="40"/>
    <n v="40"/>
    <n v="40"/>
    <n v="40"/>
    <n v="40"/>
    <n v="40"/>
    <n v="40"/>
    <n v="40"/>
    <n v="40"/>
    <n v="40"/>
    <n v="40"/>
    <n v="0"/>
    <n v="0"/>
    <s v="-"/>
    <x v="2"/>
    <s v="LS1BS"/>
    <s v="IMMCB"/>
    <s v="L&amp;S Biological Sciences"/>
    <s v="Heidi Wagner"/>
    <m/>
    <m/>
    <m/>
    <x v="0"/>
    <x v="0"/>
    <m/>
    <x v="0"/>
    <m/>
    <m/>
    <m/>
    <x v="0"/>
    <m/>
    <m/>
    <m/>
    <m/>
    <x v="0"/>
    <x v="0"/>
    <m/>
    <x v="0"/>
    <m/>
    <m/>
    <m/>
    <x v="0"/>
    <m/>
    <m/>
    <x v="0"/>
    <x v="0"/>
    <m/>
    <m/>
    <x v="0"/>
  </r>
  <r>
    <n v="31"/>
    <x v="9"/>
    <x v="0"/>
    <s v="# 044"/>
    <x v="67"/>
    <s v="Anthony Magliaro"/>
    <s v="Celia Maddox"/>
    <d v="2022-07-01T00:00:00"/>
    <d v="2023-06-30T00:00:00"/>
    <d v="2022-07-01T00:00:00"/>
    <x v="623"/>
    <x v="10"/>
    <n v="24"/>
    <n v="24"/>
    <n v="24"/>
    <n v="24"/>
    <n v="24"/>
    <n v="24"/>
    <n v="24"/>
    <n v="24"/>
    <n v="24"/>
    <n v="24"/>
    <n v="24"/>
    <n v="24"/>
    <n v="24"/>
    <n v="24"/>
    <n v="24"/>
    <n v="24"/>
    <n v="24"/>
    <n v="0"/>
    <n v="0"/>
    <s v="-"/>
    <x v="2"/>
    <s v="LS1BS"/>
    <s v="IMMCB"/>
    <s v="L&amp;S Biological Sciences"/>
    <s v="Heidi Wagner"/>
    <m/>
    <m/>
    <m/>
    <x v="0"/>
    <x v="0"/>
    <m/>
    <x v="0"/>
    <m/>
    <m/>
    <m/>
    <x v="0"/>
    <m/>
    <m/>
    <m/>
    <m/>
    <x v="0"/>
    <x v="0"/>
    <m/>
    <x v="0"/>
    <m/>
    <m/>
    <m/>
    <x v="0"/>
    <m/>
    <m/>
    <x v="0"/>
    <x v="0"/>
    <m/>
    <m/>
    <x v="0"/>
  </r>
  <r>
    <n v="31"/>
    <x v="9"/>
    <x v="0"/>
    <s v="# 044"/>
    <x v="67"/>
    <s v="Anthony Magliaro"/>
    <s v="Celia Maddox"/>
    <d v="2022-07-01T00:00:00"/>
    <d v="2023-06-30T00:00:00"/>
    <d v="2022-07-01T00:00:00"/>
    <x v="624"/>
    <x v="10"/>
    <n v="0.2"/>
    <n v="0.2"/>
    <n v="0.2"/>
    <n v="0.2"/>
    <n v="0.2"/>
    <n v="0.2"/>
    <n v="0.2"/>
    <n v="0.2"/>
    <n v="0.2"/>
    <n v="0.3"/>
    <n v="0.3"/>
    <n v="0.2"/>
    <n v="0.3"/>
    <n v="0.3"/>
    <n v="0.3"/>
    <n v="0.2"/>
    <n v="0.3"/>
    <n v="0.49999999999999978"/>
    <n v="9.9999999999999978E-2"/>
    <s v="-"/>
    <x v="6"/>
    <s v="LS1BS"/>
    <s v="IMMCB"/>
    <s v="L&amp;S Biological Sciences"/>
    <s v="Heidi Wagner"/>
    <m/>
    <m/>
    <m/>
    <x v="0"/>
    <x v="0"/>
    <m/>
    <x v="0"/>
    <m/>
    <m/>
    <m/>
    <x v="0"/>
    <m/>
    <m/>
    <m/>
    <m/>
    <x v="0"/>
    <x v="0"/>
    <m/>
    <x v="0"/>
    <m/>
    <m/>
    <m/>
    <x v="0"/>
    <m/>
    <m/>
    <x v="0"/>
    <x v="0"/>
    <m/>
    <m/>
    <x v="0"/>
  </r>
  <r>
    <n v="29"/>
    <x v="9"/>
    <x v="1"/>
    <s v="# 045"/>
    <x v="68"/>
    <s v="Anthony Magliaro"/>
    <s v="Celia Maddox"/>
    <m/>
    <m/>
    <m/>
    <x v="10"/>
    <x v="1"/>
    <m/>
    <m/>
    <m/>
    <m/>
    <m/>
    <m/>
    <m/>
    <m/>
    <m/>
    <m/>
    <m/>
    <m/>
    <n v="0"/>
    <n v="0"/>
    <n v="0"/>
    <n v="0"/>
    <n v="0"/>
    <m/>
    <m/>
    <m/>
    <x v="3"/>
    <m/>
    <m/>
    <m/>
    <m/>
    <m/>
    <s v="Need to include Gael subsidy"/>
    <m/>
    <x v="9"/>
    <x v="2"/>
    <n v="60"/>
    <x v="2"/>
    <m/>
    <n v="1147"/>
    <n v="1147"/>
    <x v="41"/>
    <n v="0"/>
    <s v="Low"/>
    <n v="0"/>
    <s v="No"/>
    <x v="2"/>
    <x v="2"/>
    <s v="Flat"/>
    <x v="41"/>
    <s v="Surplus"/>
    <s v="A large majority of the facility's billings are for the basic service of DNA sequencing, and this rate is staying flat for FY22. A different service that is at a much lower volume, the QX200ddPCR service, requires lengthy review and analysis because of the highly technical aspect of the service. The extra time results in a higher service rate."/>
    <n v="-60"/>
    <x v="1"/>
    <s v="Heidi Wagner / Celia Maddox / Hitomi Asahara / Joe Magliaro"/>
    <s v="5/9/22 - 11 am"/>
    <x v="62"/>
    <x v="28"/>
    <m/>
    <m/>
    <x v="0"/>
  </r>
  <r>
    <n v="31"/>
    <x v="9"/>
    <x v="0"/>
    <s v="# 044"/>
    <x v="67"/>
    <s v="Anthony Magliaro"/>
    <s v="Celia Maddox"/>
    <d v="2022-07-01T00:00:00"/>
    <d v="2023-06-30T00:00:00"/>
    <d v="2022-07-01T00:00:00"/>
    <x v="625"/>
    <x v="10"/>
    <n v="0.3"/>
    <n v="0.3"/>
    <n v="0.3"/>
    <n v="0.3"/>
    <n v="0.3"/>
    <n v="0.3"/>
    <n v="0.3"/>
    <n v="0.3"/>
    <n v="0.3"/>
    <n v="0.3"/>
    <n v="0.3"/>
    <n v="0.3"/>
    <n v="0.3"/>
    <n v="0.45"/>
    <n v="0.45"/>
    <n v="0.45"/>
    <n v="0.45"/>
    <n v="0"/>
    <n v="0"/>
    <s v="-"/>
    <x v="2"/>
    <s v="LS1BS"/>
    <s v="IMMCB"/>
    <s v="L&amp;S Biological Sciences"/>
    <s v="Heidi Wagner"/>
    <m/>
    <m/>
    <m/>
    <x v="0"/>
    <x v="0"/>
    <m/>
    <x v="0"/>
    <m/>
    <m/>
    <m/>
    <x v="0"/>
    <m/>
    <m/>
    <m/>
    <m/>
    <x v="0"/>
    <x v="0"/>
    <m/>
    <x v="0"/>
    <m/>
    <m/>
    <m/>
    <x v="0"/>
    <m/>
    <m/>
    <x v="0"/>
    <x v="0"/>
    <m/>
    <m/>
    <x v="0"/>
  </r>
  <r>
    <n v="31"/>
    <x v="9"/>
    <x v="0"/>
    <s v="# 044"/>
    <x v="67"/>
    <s v="Anthony Magliaro"/>
    <s v="Celia Maddox"/>
    <d v="2022-07-01T00:00:00"/>
    <d v="2023-06-30T00:00:00"/>
    <d v="2022-07-01T00:00:00"/>
    <x v="626"/>
    <x v="10"/>
    <n v="0.4"/>
    <n v="0.4"/>
    <n v="0.4"/>
    <n v="0.4"/>
    <n v="0.4"/>
    <n v="0.4"/>
    <n v="0.4"/>
    <n v="0.4"/>
    <n v="0.4"/>
    <n v="0.4"/>
    <n v="0.4"/>
    <n v="0.4"/>
    <n v="0.4"/>
    <n v="0.8"/>
    <n v="0.8"/>
    <n v="0.8"/>
    <n v="0.8"/>
    <n v="0"/>
    <n v="0"/>
    <s v="-"/>
    <x v="2"/>
    <s v="LS1BS"/>
    <s v="IMMCB"/>
    <s v="L&amp;S Biological Sciences"/>
    <s v="Heidi Wagner"/>
    <m/>
    <m/>
    <m/>
    <x v="0"/>
    <x v="0"/>
    <m/>
    <x v="0"/>
    <m/>
    <m/>
    <m/>
    <x v="0"/>
    <m/>
    <m/>
    <m/>
    <m/>
    <x v="0"/>
    <x v="0"/>
    <m/>
    <x v="0"/>
    <m/>
    <m/>
    <m/>
    <x v="0"/>
    <m/>
    <m/>
    <x v="0"/>
    <x v="0"/>
    <m/>
    <m/>
    <x v="0"/>
  </r>
  <r>
    <n v="31"/>
    <x v="9"/>
    <x v="0"/>
    <s v="# 044"/>
    <x v="67"/>
    <s v="Anthony Magliaro"/>
    <s v="Celia Maddox"/>
    <d v="2022-07-01T00:00:00"/>
    <d v="2023-06-30T00:00:00"/>
    <d v="2022-07-01T00:00:00"/>
    <x v="627"/>
    <x v="10"/>
    <n v="1"/>
    <n v="1"/>
    <n v="1"/>
    <n v="1"/>
    <n v="1"/>
    <n v="1"/>
    <n v="1"/>
    <n v="1"/>
    <n v="1"/>
    <n v="1"/>
    <n v="1"/>
    <n v="1"/>
    <n v="1"/>
    <n v="5"/>
    <n v="5"/>
    <n v="5"/>
    <n v="5"/>
    <n v="0"/>
    <n v="0"/>
    <s v="-"/>
    <x v="2"/>
    <s v="LS1BS"/>
    <s v="IMMCB"/>
    <s v="L&amp;S Biological Sciences"/>
    <s v="Heidi Wagner"/>
    <m/>
    <m/>
    <m/>
    <x v="0"/>
    <x v="0"/>
    <m/>
    <x v="0"/>
    <m/>
    <m/>
    <m/>
    <x v="0"/>
    <m/>
    <m/>
    <m/>
    <m/>
    <x v="0"/>
    <x v="0"/>
    <m/>
    <x v="0"/>
    <m/>
    <m/>
    <m/>
    <x v="0"/>
    <m/>
    <m/>
    <x v="0"/>
    <x v="0"/>
    <m/>
    <m/>
    <x v="0"/>
  </r>
  <r>
    <n v="31"/>
    <x v="9"/>
    <x v="0"/>
    <s v="# 044"/>
    <x v="67"/>
    <s v="Anthony Magliaro"/>
    <s v="Celia Maddox"/>
    <d v="2022-07-01T00:00:00"/>
    <d v="2023-06-30T00:00:00"/>
    <d v="2022-07-01T00:00:00"/>
    <x v="628"/>
    <x v="10"/>
    <n v="0.4"/>
    <n v="0.4"/>
    <n v="0.4"/>
    <n v="0.4"/>
    <n v="0.4"/>
    <n v="0.4"/>
    <n v="0.4"/>
    <n v="0.4"/>
    <n v="0.4"/>
    <n v="0.4"/>
    <n v="0.4"/>
    <n v="0.4"/>
    <n v="0.4"/>
    <n v="0.8"/>
    <n v="0.8"/>
    <n v="0.8"/>
    <n v="0.8"/>
    <n v="0"/>
    <n v="0"/>
    <s v="-"/>
    <x v="2"/>
    <s v="LS1BS"/>
    <s v="IMMCB"/>
    <s v="L&amp;S Biological Sciences"/>
    <s v="Heidi Wagner"/>
    <m/>
    <m/>
    <m/>
    <x v="0"/>
    <x v="0"/>
    <m/>
    <x v="0"/>
    <m/>
    <m/>
    <m/>
    <x v="0"/>
    <m/>
    <m/>
    <m/>
    <m/>
    <x v="0"/>
    <x v="0"/>
    <m/>
    <x v="0"/>
    <m/>
    <m/>
    <m/>
    <x v="0"/>
    <m/>
    <m/>
    <x v="0"/>
    <x v="0"/>
    <m/>
    <m/>
    <x v="0"/>
  </r>
  <r>
    <n v="31"/>
    <x v="9"/>
    <x v="0"/>
    <s v="# 044"/>
    <x v="67"/>
    <s v="Anthony Magliaro"/>
    <s v="Celia Maddox"/>
    <d v="2022-07-01T00:00:00"/>
    <d v="2023-06-30T00:00:00"/>
    <d v="2022-07-01T00:00:00"/>
    <x v="629"/>
    <x v="10"/>
    <n v="0.4"/>
    <n v="0.4"/>
    <n v="0.4"/>
    <n v="0.4"/>
    <n v="0.4"/>
    <n v="0.4"/>
    <n v="0.4"/>
    <n v="0.4"/>
    <n v="0.4"/>
    <n v="0.4"/>
    <n v="0.4"/>
    <n v="0.4"/>
    <n v="0.4"/>
    <n v="0.8"/>
    <n v="0.8"/>
    <n v="0.8"/>
    <n v="0.8"/>
    <n v="0"/>
    <n v="0"/>
    <s v="-"/>
    <x v="2"/>
    <s v="LS1BS"/>
    <s v="IMMCB"/>
    <s v="L&amp;S Biological Sciences"/>
    <s v="Heidi Wagner"/>
    <m/>
    <m/>
    <m/>
    <x v="0"/>
    <x v="0"/>
    <m/>
    <x v="0"/>
    <m/>
    <m/>
    <m/>
    <x v="0"/>
    <m/>
    <m/>
    <m/>
    <m/>
    <x v="0"/>
    <x v="0"/>
    <m/>
    <x v="0"/>
    <m/>
    <m/>
    <m/>
    <x v="0"/>
    <m/>
    <m/>
    <x v="0"/>
    <x v="0"/>
    <m/>
    <m/>
    <x v="0"/>
  </r>
  <r>
    <n v="29"/>
    <x v="9"/>
    <x v="0"/>
    <s v="# 045"/>
    <x v="68"/>
    <s v="Anthony Magliaro"/>
    <s v="Celia Maddox"/>
    <d v="2022-07-01T00:00:00"/>
    <d v="2023-06-30T00:00:00"/>
    <d v="2022-07-01T00:00:00"/>
    <x v="630"/>
    <x v="74"/>
    <n v="3.8"/>
    <n v="3.6"/>
    <n v="3.3"/>
    <n v="3.6"/>
    <n v="3.6"/>
    <n v="3.6"/>
    <n v="3.6"/>
    <n v="3.67"/>
    <n v="3.6"/>
    <n v="3.6"/>
    <n v="3.6"/>
    <n v="3.67"/>
    <n v="3.6"/>
    <n v="3.8"/>
    <n v="3.8"/>
    <n v="3.8"/>
    <n v="3.8"/>
    <n v="0"/>
    <n v="0"/>
    <s v="-"/>
    <x v="2"/>
    <s v="LS1BS"/>
    <s v="IMMCB"/>
    <s v="L&amp;S Biological Sciences"/>
    <s v="Heidi Wagner"/>
    <m/>
    <m/>
    <m/>
    <x v="0"/>
    <x v="0"/>
    <m/>
    <x v="0"/>
    <m/>
    <m/>
    <m/>
    <x v="0"/>
    <m/>
    <m/>
    <m/>
    <m/>
    <x v="0"/>
    <x v="0"/>
    <m/>
    <x v="0"/>
    <m/>
    <m/>
    <m/>
    <x v="0"/>
    <m/>
    <m/>
    <x v="0"/>
    <x v="0"/>
    <m/>
    <m/>
    <x v="0"/>
  </r>
  <r>
    <n v="29"/>
    <x v="9"/>
    <x v="0"/>
    <s v="# 045"/>
    <x v="68"/>
    <s v="Anthony Magliaro"/>
    <s v="Celia Maddox"/>
    <d v="2022-07-01T00:00:00"/>
    <d v="2023-06-30T00:00:00"/>
    <d v="2022-07-01T00:00:00"/>
    <x v="631"/>
    <x v="75"/>
    <n v="1.4"/>
    <n v="1"/>
    <n v="1"/>
    <n v="1"/>
    <n v="1"/>
    <n v="1"/>
    <n v="1"/>
    <n v="1"/>
    <n v="1"/>
    <n v="1"/>
    <n v="1"/>
    <n v="1"/>
    <n v="1"/>
    <n v="1"/>
    <n v="1"/>
    <n v="1"/>
    <n v="1"/>
    <n v="0"/>
    <n v="0"/>
    <s v="-"/>
    <x v="2"/>
    <s v="LS1BS"/>
    <s v="IMMCB"/>
    <s v="L&amp;S Biological Sciences"/>
    <s v="Heidi Wagner"/>
    <m/>
    <m/>
    <m/>
    <x v="0"/>
    <x v="0"/>
    <m/>
    <x v="0"/>
    <m/>
    <m/>
    <m/>
    <x v="0"/>
    <m/>
    <m/>
    <m/>
    <m/>
    <x v="0"/>
    <x v="0"/>
    <m/>
    <x v="0"/>
    <m/>
    <m/>
    <m/>
    <x v="0"/>
    <m/>
    <m/>
    <x v="0"/>
    <x v="0"/>
    <m/>
    <m/>
    <x v="0"/>
  </r>
  <r>
    <n v="29"/>
    <x v="9"/>
    <x v="0"/>
    <s v="# 045"/>
    <x v="68"/>
    <s v="Anthony Magliaro"/>
    <s v="Celia Maddox"/>
    <d v="2022-07-01T00:00:00"/>
    <d v="2023-06-30T00:00:00"/>
    <d v="2022-07-01T00:00:00"/>
    <x v="632"/>
    <x v="76"/>
    <n v="62"/>
    <n v="66"/>
    <n v="60"/>
    <n v="66"/>
    <n v="60"/>
    <n v="60"/>
    <n v="60"/>
    <n v="60"/>
    <n v="60"/>
    <n v="60"/>
    <n v="60"/>
    <n v="60"/>
    <n v="60"/>
    <n v="66"/>
    <n v="66"/>
    <n v="66"/>
    <n v="66"/>
    <n v="0"/>
    <n v="0"/>
    <s v="-"/>
    <x v="2"/>
    <s v="LS1BS"/>
    <s v="IMMCB"/>
    <s v="L&amp;S Biological Sciences"/>
    <s v="Heidi Wagner"/>
    <m/>
    <m/>
    <m/>
    <x v="0"/>
    <x v="0"/>
    <m/>
    <x v="0"/>
    <m/>
    <m/>
    <m/>
    <x v="0"/>
    <m/>
    <m/>
    <m/>
    <m/>
    <x v="0"/>
    <x v="0"/>
    <m/>
    <x v="0"/>
    <m/>
    <m/>
    <m/>
    <x v="0"/>
    <m/>
    <m/>
    <x v="0"/>
    <x v="0"/>
    <m/>
    <m/>
    <x v="0"/>
  </r>
  <r>
    <n v="29"/>
    <x v="9"/>
    <x v="0"/>
    <s v="# 045"/>
    <x v="68"/>
    <s v="Anthony Magliaro"/>
    <s v="Celia Maddox"/>
    <d v="2022-07-01T00:00:00"/>
    <d v="2023-06-30T00:00:00"/>
    <d v="2022-07-01T00:00:00"/>
    <x v="633"/>
    <x v="10"/>
    <n v="14"/>
    <n v="16"/>
    <n v="9"/>
    <n v="16"/>
    <n v="10"/>
    <n v="10"/>
    <n v="10"/>
    <n v="10"/>
    <n v="10"/>
    <n v="10"/>
    <n v="10"/>
    <n v="10"/>
    <n v="10"/>
    <n v="10"/>
    <n v="10"/>
    <n v="10"/>
    <n v="10"/>
    <n v="0"/>
    <n v="0"/>
    <s v="-"/>
    <x v="2"/>
    <s v="LS1BS"/>
    <s v="IMMCB"/>
    <s v="L&amp;S Biological Sciences"/>
    <s v="Heidi Wagner"/>
    <m/>
    <m/>
    <m/>
    <x v="0"/>
    <x v="0"/>
    <m/>
    <x v="0"/>
    <m/>
    <m/>
    <m/>
    <x v="0"/>
    <m/>
    <m/>
    <m/>
    <m/>
    <x v="0"/>
    <x v="0"/>
    <m/>
    <x v="0"/>
    <m/>
    <m/>
    <m/>
    <x v="0"/>
    <m/>
    <m/>
    <x v="0"/>
    <x v="0"/>
    <m/>
    <m/>
    <x v="0"/>
  </r>
  <r>
    <n v="29"/>
    <x v="9"/>
    <x v="0"/>
    <s v="# 045"/>
    <x v="68"/>
    <s v="Anthony Magliaro"/>
    <s v="Celia Maddox"/>
    <d v="2022-07-01T00:00:00"/>
    <d v="2023-06-30T00:00:00"/>
    <d v="2022-07-01T00:00:00"/>
    <x v="634"/>
    <x v="10"/>
    <s v="NEW SERVICE"/>
    <n v="60"/>
    <n v="60"/>
    <n v="60"/>
    <n v="60"/>
    <n v="60"/>
    <n v="60"/>
    <n v="60"/>
    <n v="60"/>
    <n v="60"/>
    <n v="60"/>
    <n v="60"/>
    <n v="60"/>
    <n v="70"/>
    <n v="70"/>
    <n v="70"/>
    <n v="70"/>
    <n v="0"/>
    <n v="0"/>
    <s v="-"/>
    <x v="2"/>
    <s v="LS1BS"/>
    <s v="IMMCB"/>
    <s v="L&amp;S Biological Sciences"/>
    <s v="Heidi Wagner"/>
    <m/>
    <m/>
    <m/>
    <x v="0"/>
    <x v="0"/>
    <m/>
    <x v="0"/>
    <m/>
    <m/>
    <m/>
    <x v="0"/>
    <m/>
    <m/>
    <m/>
    <m/>
    <x v="0"/>
    <x v="0"/>
    <m/>
    <x v="0"/>
    <m/>
    <m/>
    <m/>
    <x v="0"/>
    <m/>
    <m/>
    <x v="0"/>
    <x v="0"/>
    <m/>
    <m/>
    <x v="0"/>
  </r>
  <r>
    <n v="29"/>
    <x v="9"/>
    <x v="0"/>
    <s v="# 045"/>
    <x v="68"/>
    <s v="Anthony Magliaro"/>
    <s v="Celia Maddox"/>
    <d v="2022-07-01T00:00:00"/>
    <d v="2023-06-30T00:00:00"/>
    <d v="2022-07-01T00:00:00"/>
    <x v="635"/>
    <x v="10"/>
    <s v="NEW SERVICE"/>
    <n v="0.1"/>
    <n v="0.5"/>
    <n v="0.1"/>
    <n v="0.5"/>
    <n v="1"/>
    <n v="1"/>
    <n v="1.5"/>
    <n v="1"/>
    <n v="1"/>
    <n v="1"/>
    <n v="1.5"/>
    <n v="1"/>
    <n v="1"/>
    <n v="1"/>
    <n v="1"/>
    <n v="1"/>
    <n v="0"/>
    <n v="0"/>
    <s v="-"/>
    <x v="2"/>
    <s v="LS1BS"/>
    <s v="IMMCB"/>
    <s v="L&amp;S Biological Sciences"/>
    <s v="Heidi Wagner"/>
    <m/>
    <m/>
    <m/>
    <x v="0"/>
    <x v="0"/>
    <m/>
    <x v="0"/>
    <m/>
    <m/>
    <m/>
    <x v="0"/>
    <m/>
    <m/>
    <m/>
    <m/>
    <x v="0"/>
    <x v="0"/>
    <m/>
    <x v="0"/>
    <m/>
    <m/>
    <m/>
    <x v="0"/>
    <m/>
    <m/>
    <x v="0"/>
    <x v="0"/>
    <m/>
    <m/>
    <x v="0"/>
  </r>
  <r>
    <n v="29"/>
    <x v="9"/>
    <x v="0"/>
    <s v="# 045"/>
    <x v="68"/>
    <s v="Anthony Magliaro"/>
    <s v="Celia Maddox"/>
    <d v="2022-07-01T00:00:00"/>
    <d v="2023-06-30T00:00:00"/>
    <d v="2022-07-01T00:00:00"/>
    <x v="636"/>
    <x v="10"/>
    <m/>
    <m/>
    <m/>
    <m/>
    <n v="2"/>
    <n v="2"/>
    <n v="2"/>
    <n v="2"/>
    <n v="2"/>
    <n v="2"/>
    <n v="2"/>
    <n v="2"/>
    <n v="2"/>
    <n v="2"/>
    <n v="2"/>
    <n v="2"/>
    <n v="2"/>
    <n v="0"/>
    <n v="0"/>
    <s v="-"/>
    <x v="2"/>
    <s v="LS1BS"/>
    <s v="IMMCB"/>
    <s v="L&amp;S Biological Sciences"/>
    <s v="Heidi Wagner"/>
    <m/>
    <m/>
    <m/>
    <x v="0"/>
    <x v="0"/>
    <m/>
    <x v="0"/>
    <m/>
    <m/>
    <m/>
    <x v="0"/>
    <m/>
    <m/>
    <m/>
    <m/>
    <x v="0"/>
    <x v="0"/>
    <m/>
    <x v="0"/>
    <m/>
    <m/>
    <m/>
    <x v="0"/>
    <m/>
    <m/>
    <x v="0"/>
    <x v="0"/>
    <m/>
    <m/>
    <x v="0"/>
  </r>
  <r>
    <n v="29"/>
    <x v="9"/>
    <x v="0"/>
    <s v="# 045"/>
    <x v="68"/>
    <s v="Anthony Magliaro"/>
    <s v="Celia Maddox"/>
    <d v="2022-07-01T00:00:00"/>
    <d v="2023-06-30T00:00:00"/>
    <d v="2022-07-01T00:00:00"/>
    <x v="637"/>
    <x v="10"/>
    <s v="NEW SERVICE"/>
    <n v="1.5"/>
    <n v="1.5"/>
    <n v="1.5"/>
    <n v="2"/>
    <n v="2"/>
    <n v="2"/>
    <n v="2"/>
    <n v="2"/>
    <n v="2"/>
    <n v="2"/>
    <n v="2"/>
    <n v="2"/>
    <n v="2"/>
    <n v="2"/>
    <n v="2"/>
    <n v="2"/>
    <n v="0"/>
    <n v="0"/>
    <s v="-"/>
    <x v="2"/>
    <s v="LS1BS"/>
    <s v="IMMCB"/>
    <s v="L&amp;S Biological Sciences"/>
    <s v="Heidi Wagner"/>
    <m/>
    <m/>
    <m/>
    <x v="0"/>
    <x v="0"/>
    <m/>
    <x v="0"/>
    <m/>
    <m/>
    <m/>
    <x v="0"/>
    <m/>
    <m/>
    <m/>
    <m/>
    <x v="0"/>
    <x v="0"/>
    <m/>
    <x v="0"/>
    <m/>
    <m/>
    <m/>
    <x v="0"/>
    <m/>
    <m/>
    <x v="0"/>
    <x v="0"/>
    <m/>
    <m/>
    <x v="0"/>
  </r>
  <r>
    <n v="29"/>
    <x v="9"/>
    <x v="0"/>
    <s v="# 045"/>
    <x v="68"/>
    <s v="Anthony Magliaro"/>
    <s v="Celia Maddox"/>
    <d v="2022-07-01T00:00:00"/>
    <d v="2023-06-30T00:00:00"/>
    <d v="2022-07-01T00:00:00"/>
    <x v="638"/>
    <x v="10"/>
    <s v="NEW SERVICE"/>
    <n v="33"/>
    <n v="33"/>
    <n v="33"/>
    <n v="33"/>
    <n v="33"/>
    <n v="33"/>
    <n v="33"/>
    <n v="33"/>
    <n v="50"/>
    <n v="50"/>
    <n v="50"/>
    <n v="50"/>
    <n v="60"/>
    <n v="60"/>
    <n v="60"/>
    <n v="60"/>
    <n v="0.51515151515151514"/>
    <n v="17"/>
    <s v="-"/>
    <x v="6"/>
    <s v="LS1BS"/>
    <s v="IMMCB"/>
    <s v="L&amp;S Biological Sciences"/>
    <s v="Heidi Wagner"/>
    <m/>
    <m/>
    <m/>
    <x v="0"/>
    <x v="0"/>
    <m/>
    <x v="0"/>
    <m/>
    <m/>
    <m/>
    <x v="0"/>
    <m/>
    <m/>
    <m/>
    <m/>
    <x v="0"/>
    <x v="0"/>
    <m/>
    <x v="0"/>
    <m/>
    <m/>
    <m/>
    <x v="0"/>
    <m/>
    <m/>
    <x v="0"/>
    <x v="0"/>
    <m/>
    <m/>
    <x v="0"/>
  </r>
  <r>
    <n v="29"/>
    <x v="9"/>
    <x v="0"/>
    <s v="# 045"/>
    <x v="68"/>
    <s v="Anthony Magliaro"/>
    <s v="Celia Maddox"/>
    <d v="2022-07-01T00:00:00"/>
    <d v="2023-06-30T00:00:00"/>
    <d v="2022-07-01T00:00:00"/>
    <x v="639"/>
    <x v="10"/>
    <s v="NEW SERVICE"/>
    <n v="80"/>
    <n v="82"/>
    <n v="80"/>
    <n v="100"/>
    <n v="100"/>
    <n v="100"/>
    <n v="100"/>
    <n v="100"/>
    <n v="100"/>
    <n v="100"/>
    <n v="100"/>
    <n v="100"/>
    <n v="120"/>
    <n v="120"/>
    <n v="120"/>
    <n v="120"/>
    <n v="0"/>
    <n v="0"/>
    <s v="-"/>
    <x v="2"/>
    <s v="LS1BS"/>
    <s v="IMMCB"/>
    <s v="L&amp;S Biological Sciences"/>
    <s v="Heidi Wagner"/>
    <m/>
    <m/>
    <m/>
    <x v="0"/>
    <x v="0"/>
    <m/>
    <x v="0"/>
    <m/>
    <m/>
    <m/>
    <x v="0"/>
    <m/>
    <m/>
    <m/>
    <m/>
    <x v="0"/>
    <x v="0"/>
    <m/>
    <x v="0"/>
    <m/>
    <m/>
    <m/>
    <x v="0"/>
    <m/>
    <m/>
    <x v="0"/>
    <x v="0"/>
    <m/>
    <m/>
    <x v="0"/>
  </r>
  <r>
    <n v="29"/>
    <x v="9"/>
    <x v="0"/>
    <s v="# 045"/>
    <x v="68"/>
    <s v="Anthony Magliaro"/>
    <s v="Celia Maddox"/>
    <d v="2022-07-01T00:00:00"/>
    <d v="2023-06-30T00:00:00"/>
    <d v="2022-07-01T00:00:00"/>
    <x v="640"/>
    <x v="10"/>
    <s v="NEW SERVICE"/>
    <n v="80"/>
    <m/>
    <m/>
    <m/>
    <n v="100"/>
    <n v="100"/>
    <n v="100"/>
    <m/>
    <m/>
    <m/>
    <m/>
    <m/>
    <n v="150"/>
    <n v="150"/>
    <n v="150"/>
    <n v="150"/>
    <s v="-"/>
    <n v="0"/>
    <s v="-"/>
    <x v="2"/>
    <s v="LS1BS"/>
    <s v="IMMCB"/>
    <s v="L&amp;S Biological Sciences"/>
    <s v="Heidi Wagner"/>
    <m/>
    <m/>
    <m/>
    <x v="0"/>
    <x v="0"/>
    <m/>
    <x v="0"/>
    <m/>
    <m/>
    <m/>
    <x v="0"/>
    <m/>
    <m/>
    <m/>
    <m/>
    <x v="0"/>
    <x v="0"/>
    <m/>
    <x v="0"/>
    <m/>
    <m/>
    <m/>
    <x v="0"/>
    <m/>
    <m/>
    <x v="0"/>
    <x v="0"/>
    <m/>
    <m/>
    <x v="0"/>
  </r>
  <r>
    <n v="29"/>
    <x v="9"/>
    <x v="0"/>
    <s v="# 045"/>
    <x v="68"/>
    <s v="Anthony Magliaro"/>
    <s v="Celia Maddox"/>
    <d v="2022-07-01T00:00:00"/>
    <d v="2023-06-30T00:00:00"/>
    <d v="2022-07-01T00:00:00"/>
    <x v="641"/>
    <x v="0"/>
    <m/>
    <s v="N/A"/>
    <n v="50"/>
    <n v="0"/>
    <n v="50"/>
    <n v="50"/>
    <n v="50"/>
    <n v="50"/>
    <n v="50"/>
    <n v="50"/>
    <n v="50"/>
    <n v="50"/>
    <n v="50"/>
    <n v="60"/>
    <n v="60"/>
    <n v="60"/>
    <n v="60"/>
    <n v="0"/>
    <n v="0"/>
    <s v="-"/>
    <x v="2"/>
    <s v="LS1BS"/>
    <s v="IMMCB"/>
    <s v="L&amp;S Biological Sciences"/>
    <s v="Heidi Wagner"/>
    <m/>
    <m/>
    <m/>
    <x v="0"/>
    <x v="0"/>
    <m/>
    <x v="0"/>
    <m/>
    <m/>
    <m/>
    <x v="0"/>
    <m/>
    <m/>
    <m/>
    <m/>
    <x v="0"/>
    <x v="0"/>
    <m/>
    <x v="0"/>
    <m/>
    <m/>
    <m/>
    <x v="0"/>
    <m/>
    <m/>
    <x v="0"/>
    <x v="0"/>
    <m/>
    <m/>
    <x v="0"/>
  </r>
  <r>
    <n v="29"/>
    <x v="9"/>
    <x v="0"/>
    <s v="# 045"/>
    <x v="68"/>
    <s v="Anthony Magliaro"/>
    <s v="Celia Maddox"/>
    <d v="2022-07-01T00:00:00"/>
    <d v="2023-06-30T00:00:00"/>
    <d v="2022-07-01T00:00:00"/>
    <x v="642"/>
    <x v="77"/>
    <s v="NEW SERVICE"/>
    <s v="N/A"/>
    <s v="N/A"/>
    <n v="80"/>
    <n v="200"/>
    <n v="200"/>
    <n v="200"/>
    <n v="200"/>
    <n v="200"/>
    <n v="200"/>
    <n v="200"/>
    <n v="200"/>
    <n v="200"/>
    <n v="200"/>
    <n v="200"/>
    <n v="200"/>
    <n v="200"/>
    <n v="0"/>
    <n v="0"/>
    <s v="-"/>
    <x v="2"/>
    <s v="LS1BS"/>
    <s v="IMMCB"/>
    <s v="L&amp;S Biological Sciences"/>
    <s v="Heidi Wagner"/>
    <m/>
    <m/>
    <m/>
    <x v="0"/>
    <x v="0"/>
    <m/>
    <x v="0"/>
    <m/>
    <m/>
    <m/>
    <x v="0"/>
    <m/>
    <m/>
    <m/>
    <m/>
    <x v="0"/>
    <x v="0"/>
    <m/>
    <x v="0"/>
    <m/>
    <m/>
    <m/>
    <x v="0"/>
    <m/>
    <m/>
    <x v="0"/>
    <x v="0"/>
    <m/>
    <m/>
    <x v="0"/>
  </r>
  <r>
    <n v="29"/>
    <x v="9"/>
    <x v="0"/>
    <s v="# 045"/>
    <x v="68"/>
    <s v="Anthony Magliaro"/>
    <s v="Celia Maddox"/>
    <d v="2022-07-01T00:00:00"/>
    <d v="2023-06-30T00:00:00"/>
    <d v="2022-07-01T00:00:00"/>
    <x v="643"/>
    <x v="78"/>
    <s v="NEW SERVICE"/>
    <s v="N/A"/>
    <s v="N/A"/>
    <m/>
    <m/>
    <n v="200"/>
    <n v="200"/>
    <n v="200"/>
    <m/>
    <m/>
    <m/>
    <m/>
    <m/>
    <n v="300"/>
    <n v="300"/>
    <n v="300"/>
    <n v="300"/>
    <s v="-"/>
    <n v="0"/>
    <s v="-"/>
    <x v="2"/>
    <s v="LS1BS"/>
    <s v="IMMCB"/>
    <s v="L&amp;S Biological Sciences"/>
    <s v="Heidi Wagner"/>
    <m/>
    <m/>
    <m/>
    <x v="0"/>
    <x v="0"/>
    <m/>
    <x v="0"/>
    <m/>
    <m/>
    <m/>
    <x v="0"/>
    <m/>
    <m/>
    <m/>
    <m/>
    <x v="0"/>
    <x v="0"/>
    <m/>
    <x v="0"/>
    <m/>
    <m/>
    <m/>
    <x v="0"/>
    <m/>
    <m/>
    <x v="0"/>
    <x v="0"/>
    <m/>
    <m/>
    <x v="0"/>
  </r>
  <r>
    <n v="29"/>
    <x v="9"/>
    <x v="0"/>
    <s v="# 045"/>
    <x v="68"/>
    <s v="Anthony Magliaro"/>
    <s v="Celia Maddox"/>
    <d v="2022-07-01T00:00:00"/>
    <d v="2023-06-30T00:00:00"/>
    <d v="2022-07-01T00:00:00"/>
    <x v="644"/>
    <x v="0"/>
    <s v="NEW SERVICE"/>
    <s v="N/A"/>
    <s v="N/A"/>
    <m/>
    <m/>
    <n v="200"/>
    <n v="200"/>
    <n v="200"/>
    <m/>
    <m/>
    <m/>
    <m/>
    <m/>
    <n v="60"/>
    <n v="60"/>
    <n v="60"/>
    <n v="60"/>
    <s v="-"/>
    <n v="0"/>
    <s v="-"/>
    <x v="2"/>
    <s v="LS1BS"/>
    <s v="IMMCB"/>
    <s v="L&amp;S Biological Sciences"/>
    <s v="Heidi Wagner"/>
    <m/>
    <m/>
    <m/>
    <x v="0"/>
    <x v="0"/>
    <m/>
    <x v="0"/>
    <m/>
    <m/>
    <m/>
    <x v="0"/>
    <m/>
    <m/>
    <m/>
    <m/>
    <x v="0"/>
    <x v="0"/>
    <m/>
    <x v="0"/>
    <m/>
    <m/>
    <m/>
    <x v="0"/>
    <m/>
    <m/>
    <x v="0"/>
    <x v="0"/>
    <m/>
    <m/>
    <x v="0"/>
  </r>
  <r>
    <n v="29"/>
    <x v="9"/>
    <x v="0"/>
    <s v="# 045"/>
    <x v="68"/>
    <s v="Anthony Magliaro"/>
    <s v="Celia Maddox"/>
    <d v="2022-07-01T00:00:00"/>
    <d v="2023-06-30T00:00:00"/>
    <d v="2022-07-01T00:00:00"/>
    <x v="645"/>
    <x v="0"/>
    <s v="NEW SERVICE"/>
    <s v="N/A"/>
    <s v="N/A"/>
    <m/>
    <m/>
    <n v="166.5"/>
    <n v="166.5"/>
    <n v="166.5"/>
    <m/>
    <m/>
    <m/>
    <m/>
    <m/>
    <n v="60"/>
    <n v="60"/>
    <n v="60"/>
    <n v="60"/>
    <s v="-"/>
    <n v="0"/>
    <s v="-"/>
    <x v="2"/>
    <s v="LS1BS"/>
    <s v="IMMCB"/>
    <s v="L&amp;S Biological Sciences"/>
    <s v="Heidi Wagner"/>
    <m/>
    <m/>
    <m/>
    <x v="0"/>
    <x v="0"/>
    <m/>
    <x v="0"/>
    <m/>
    <m/>
    <m/>
    <x v="0"/>
    <m/>
    <m/>
    <m/>
    <m/>
    <x v="0"/>
    <x v="0"/>
    <m/>
    <x v="0"/>
    <m/>
    <m/>
    <m/>
    <x v="0"/>
    <m/>
    <m/>
    <x v="0"/>
    <x v="0"/>
    <m/>
    <m/>
    <x v="0"/>
  </r>
  <r>
    <n v="68"/>
    <x v="9"/>
    <x v="1"/>
    <s v="# 068"/>
    <x v="69"/>
    <s v="Anthony Magliaro"/>
    <s v="Yulia Golubovskaya"/>
    <m/>
    <m/>
    <m/>
    <x v="10"/>
    <x v="1"/>
    <m/>
    <m/>
    <m/>
    <m/>
    <m/>
    <m/>
    <m/>
    <m/>
    <m/>
    <m/>
    <m/>
    <m/>
    <m/>
    <m/>
    <m/>
    <m/>
    <m/>
    <m/>
    <m/>
    <m/>
    <x v="3"/>
    <s v="LS1BS"/>
    <s v="IGIGI"/>
    <s v="L&amp;S Biological Sciences"/>
    <s v="Heidi Wagner"/>
    <m/>
    <m/>
    <m/>
    <x v="10"/>
    <x v="22"/>
    <s v="N/A"/>
    <x v="1"/>
    <m/>
    <n v="1232"/>
    <n v="1232"/>
    <x v="8"/>
    <n v="0"/>
    <s v="Low"/>
    <n v="0"/>
    <s v="Yes"/>
    <x v="3"/>
    <x v="0"/>
    <m/>
    <x v="42"/>
    <m/>
    <m/>
    <m/>
    <x v="0"/>
    <m/>
    <s v="Already approved as in year FY22."/>
    <x v="0"/>
    <x v="0"/>
    <m/>
    <m/>
    <x v="0"/>
  </r>
  <r>
    <n v="68"/>
    <x v="9"/>
    <x v="0"/>
    <s v="# 068"/>
    <x v="69"/>
    <s v="Anthony Magliaro"/>
    <s v="Yulia Golubovskaya"/>
    <d v="2022-07-01T00:00:00"/>
    <d v="2023-06-30T00:00:00"/>
    <d v="2022-07-01T00:00:00"/>
    <x v="646"/>
    <x v="79"/>
    <m/>
    <m/>
    <m/>
    <m/>
    <m/>
    <n v="166.5"/>
    <n v="166.5"/>
    <n v="166.5"/>
    <m/>
    <m/>
    <m/>
    <m/>
    <n v="14"/>
    <n v="14"/>
    <n v="14"/>
    <n v="14"/>
    <n v="14"/>
    <s v="-"/>
    <n v="14"/>
    <s v="New"/>
    <x v="4"/>
    <s v="LS1BS"/>
    <s v="IGIGI"/>
    <s v="L&amp;S Biological Sciences"/>
    <s v="Heidi Wagner"/>
    <m/>
    <m/>
    <m/>
    <x v="0"/>
    <x v="0"/>
    <m/>
    <x v="0"/>
    <m/>
    <m/>
    <m/>
    <x v="0"/>
    <m/>
    <m/>
    <m/>
    <m/>
    <x v="0"/>
    <x v="0"/>
    <m/>
    <x v="0"/>
    <m/>
    <m/>
    <m/>
    <x v="0"/>
    <m/>
    <m/>
    <x v="0"/>
    <x v="0"/>
    <m/>
    <m/>
    <x v="0"/>
  </r>
  <r>
    <n v="68"/>
    <x v="9"/>
    <x v="0"/>
    <s v="# 068"/>
    <x v="69"/>
    <s v="Anthony Magliaro"/>
    <s v="Yulia Golubovskaya"/>
    <d v="2022-07-01T00:00:00"/>
    <d v="2023-06-30T00:00:00"/>
    <d v="2022-07-01T00:00:00"/>
    <x v="647"/>
    <x v="79"/>
    <m/>
    <m/>
    <m/>
    <m/>
    <m/>
    <n v="166.5"/>
    <n v="166.5"/>
    <n v="166.5"/>
    <m/>
    <m/>
    <m/>
    <m/>
    <n v="18"/>
    <n v="18"/>
    <n v="18"/>
    <n v="18"/>
    <n v="18"/>
    <s v="-"/>
    <n v="18"/>
    <s v="New"/>
    <x v="4"/>
    <s v="LS1BS"/>
    <s v="IGIGI"/>
    <s v="L&amp;S Biological Sciences"/>
    <s v="Heidi Wagner"/>
    <m/>
    <m/>
    <m/>
    <x v="0"/>
    <x v="0"/>
    <m/>
    <x v="0"/>
    <m/>
    <m/>
    <m/>
    <x v="0"/>
    <m/>
    <m/>
    <m/>
    <m/>
    <x v="0"/>
    <x v="0"/>
    <m/>
    <x v="0"/>
    <m/>
    <m/>
    <m/>
    <x v="0"/>
    <m/>
    <m/>
    <x v="0"/>
    <x v="0"/>
    <m/>
    <m/>
    <x v="0"/>
  </r>
  <r>
    <n v="68"/>
    <x v="9"/>
    <x v="0"/>
    <s v="# 068"/>
    <x v="69"/>
    <s v="Anthony Magliaro"/>
    <s v="Yulia Golubovskaya"/>
    <d v="2022-07-01T00:00:00"/>
    <d v="2023-06-30T00:00:00"/>
    <d v="2022-07-01T00:00:00"/>
    <x v="648"/>
    <x v="80"/>
    <m/>
    <m/>
    <m/>
    <m/>
    <m/>
    <n v="166.5"/>
    <n v="166.5"/>
    <n v="166.5"/>
    <m/>
    <m/>
    <m/>
    <m/>
    <n v="712"/>
    <n v="712"/>
    <n v="712"/>
    <n v="712"/>
    <n v="712"/>
    <s v="-"/>
    <n v="712"/>
    <s v="New"/>
    <x v="4"/>
    <s v="LS1BS"/>
    <s v="IGIGI"/>
    <s v="L&amp;S Biological Sciences"/>
    <s v="Heidi Wagner"/>
    <m/>
    <m/>
    <m/>
    <x v="0"/>
    <x v="0"/>
    <m/>
    <x v="0"/>
    <m/>
    <m/>
    <m/>
    <x v="0"/>
    <m/>
    <m/>
    <m/>
    <m/>
    <x v="0"/>
    <x v="0"/>
    <m/>
    <x v="0"/>
    <m/>
    <m/>
    <m/>
    <x v="0"/>
    <m/>
    <m/>
    <x v="0"/>
    <x v="0"/>
    <m/>
    <m/>
    <x v="0"/>
  </r>
  <r>
    <n v="68"/>
    <x v="9"/>
    <x v="0"/>
    <s v="# 068"/>
    <x v="69"/>
    <s v="Anthony Magliaro"/>
    <s v="Yulia Golubovskaya"/>
    <d v="2022-07-01T00:00:00"/>
    <d v="2023-06-30T00:00:00"/>
    <d v="2022-07-01T00:00:00"/>
    <x v="649"/>
    <x v="80"/>
    <m/>
    <m/>
    <m/>
    <m/>
    <m/>
    <n v="166.5"/>
    <n v="166.5"/>
    <n v="166.5"/>
    <m/>
    <m/>
    <m/>
    <m/>
    <n v="1430"/>
    <n v="1430"/>
    <n v="1430"/>
    <n v="1430"/>
    <n v="1430"/>
    <s v="-"/>
    <n v="1430"/>
    <s v="New"/>
    <x v="4"/>
    <s v="LS1BS"/>
    <s v="IGIGI"/>
    <s v="L&amp;S Biological Sciences"/>
    <s v="Heidi Wagner"/>
    <m/>
    <m/>
    <m/>
    <x v="0"/>
    <x v="0"/>
    <m/>
    <x v="0"/>
    <m/>
    <m/>
    <m/>
    <x v="0"/>
    <m/>
    <m/>
    <m/>
    <m/>
    <x v="0"/>
    <x v="0"/>
    <m/>
    <x v="0"/>
    <m/>
    <m/>
    <m/>
    <x v="0"/>
    <m/>
    <m/>
    <x v="0"/>
    <x v="0"/>
    <m/>
    <m/>
    <x v="0"/>
  </r>
  <r>
    <n v="68"/>
    <x v="9"/>
    <x v="0"/>
    <s v="# 068"/>
    <x v="69"/>
    <s v="Anthony Magliaro"/>
    <s v="Yulia Golubovskaya"/>
    <d v="2022-07-01T00:00:00"/>
    <d v="2023-06-30T00:00:00"/>
    <d v="2022-07-01T00:00:00"/>
    <x v="650"/>
    <x v="80"/>
    <m/>
    <m/>
    <m/>
    <m/>
    <m/>
    <n v="166.5"/>
    <n v="166.5"/>
    <n v="166.5"/>
    <m/>
    <m/>
    <m/>
    <m/>
    <n v="1263"/>
    <n v="1263"/>
    <n v="1263"/>
    <n v="1263"/>
    <n v="1263"/>
    <s v="-"/>
    <n v="1263"/>
    <s v="New"/>
    <x v="4"/>
    <s v="LS1BS"/>
    <s v="IGIGI"/>
    <s v="L&amp;S Biological Sciences"/>
    <s v="Heidi Wagner"/>
    <m/>
    <m/>
    <m/>
    <x v="0"/>
    <x v="0"/>
    <m/>
    <x v="0"/>
    <m/>
    <m/>
    <m/>
    <x v="0"/>
    <m/>
    <m/>
    <m/>
    <m/>
    <x v="0"/>
    <x v="0"/>
    <m/>
    <x v="0"/>
    <m/>
    <m/>
    <m/>
    <x v="0"/>
    <m/>
    <m/>
    <x v="0"/>
    <x v="0"/>
    <m/>
    <m/>
    <x v="0"/>
  </r>
  <r>
    <n v="68"/>
    <x v="9"/>
    <x v="0"/>
    <s v="# 068"/>
    <x v="69"/>
    <s v="Anthony Magliaro"/>
    <s v="Yulia Golubovskaya"/>
    <d v="2022-07-01T00:00:00"/>
    <d v="2023-06-30T00:00:00"/>
    <d v="2022-07-01T00:00:00"/>
    <x v="651"/>
    <x v="80"/>
    <m/>
    <m/>
    <m/>
    <m/>
    <m/>
    <n v="166.5"/>
    <n v="166.5"/>
    <n v="166.5"/>
    <m/>
    <m/>
    <m/>
    <m/>
    <n v="2014"/>
    <n v="2014"/>
    <n v="2014"/>
    <n v="2014"/>
    <n v="2014"/>
    <s v="-"/>
    <n v="2014"/>
    <s v="New"/>
    <x v="4"/>
    <s v="LS1BS"/>
    <s v="IGIGI"/>
    <s v="L&amp;S Biological Sciences"/>
    <s v="Heidi Wagner"/>
    <m/>
    <m/>
    <m/>
    <x v="0"/>
    <x v="0"/>
    <m/>
    <x v="0"/>
    <m/>
    <m/>
    <m/>
    <x v="0"/>
    <m/>
    <m/>
    <m/>
    <m/>
    <x v="0"/>
    <x v="0"/>
    <m/>
    <x v="0"/>
    <m/>
    <m/>
    <m/>
    <x v="0"/>
    <m/>
    <m/>
    <x v="0"/>
    <x v="0"/>
    <m/>
    <m/>
    <x v="0"/>
  </r>
  <r>
    <n v="68"/>
    <x v="9"/>
    <x v="0"/>
    <s v="# 068"/>
    <x v="69"/>
    <s v="Anthony Magliaro"/>
    <s v="Yulia Golubovskaya"/>
    <d v="2022-07-01T00:00:00"/>
    <d v="2023-06-30T00:00:00"/>
    <d v="2022-07-01T00:00:00"/>
    <x v="652"/>
    <x v="80"/>
    <m/>
    <m/>
    <m/>
    <m/>
    <m/>
    <n v="166.5"/>
    <n v="166.5"/>
    <n v="166.5"/>
    <m/>
    <m/>
    <m/>
    <m/>
    <n v="1672"/>
    <n v="1672"/>
    <n v="1672"/>
    <n v="1672"/>
    <n v="1672"/>
    <s v="-"/>
    <n v="1672"/>
    <s v="New"/>
    <x v="4"/>
    <s v="LS1BS"/>
    <s v="IGIGI"/>
    <s v="L&amp;S Biological Sciences"/>
    <s v="Heidi Wagner"/>
    <m/>
    <m/>
    <m/>
    <x v="0"/>
    <x v="0"/>
    <m/>
    <x v="0"/>
    <m/>
    <m/>
    <m/>
    <x v="0"/>
    <m/>
    <m/>
    <m/>
    <m/>
    <x v="0"/>
    <x v="0"/>
    <m/>
    <x v="0"/>
    <m/>
    <m/>
    <m/>
    <x v="0"/>
    <m/>
    <m/>
    <x v="0"/>
    <x v="0"/>
    <m/>
    <m/>
    <x v="0"/>
  </r>
  <r>
    <n v="68"/>
    <x v="9"/>
    <x v="0"/>
    <s v="# 068"/>
    <x v="69"/>
    <s v="Anthony Magliaro"/>
    <s v="Yulia Golubovskaya"/>
    <d v="2022-07-01T00:00:00"/>
    <d v="2023-06-30T00:00:00"/>
    <d v="2022-07-01T00:00:00"/>
    <x v="653"/>
    <x v="80"/>
    <m/>
    <m/>
    <m/>
    <m/>
    <m/>
    <n v="166.5"/>
    <n v="166.5"/>
    <n v="166.5"/>
    <m/>
    <m/>
    <m/>
    <m/>
    <n v="4208"/>
    <n v="4208"/>
    <n v="4208"/>
    <n v="4208"/>
    <n v="4208"/>
    <s v="-"/>
    <n v="4208"/>
    <s v="New"/>
    <x v="4"/>
    <s v="LS1BS"/>
    <s v="IGIGI"/>
    <s v="L&amp;S Biological Sciences"/>
    <s v="Heidi Wagner"/>
    <m/>
    <m/>
    <m/>
    <x v="0"/>
    <x v="0"/>
    <m/>
    <x v="0"/>
    <m/>
    <m/>
    <m/>
    <x v="0"/>
    <m/>
    <m/>
    <m/>
    <m/>
    <x v="0"/>
    <x v="0"/>
    <m/>
    <x v="0"/>
    <m/>
    <m/>
    <m/>
    <x v="0"/>
    <m/>
    <m/>
    <x v="0"/>
    <x v="0"/>
    <m/>
    <m/>
    <x v="0"/>
  </r>
  <r>
    <n v="68"/>
    <x v="9"/>
    <x v="0"/>
    <s v="# 068"/>
    <x v="69"/>
    <s v="Anthony Magliaro"/>
    <s v="Yulia Golubovskaya"/>
    <d v="2022-07-01T00:00:00"/>
    <d v="2023-06-30T00:00:00"/>
    <d v="2022-07-01T00:00:00"/>
    <x v="652"/>
    <x v="80"/>
    <m/>
    <m/>
    <m/>
    <m/>
    <m/>
    <n v="166.5"/>
    <n v="166.5"/>
    <n v="166.5"/>
    <m/>
    <m/>
    <m/>
    <m/>
    <n v="6832"/>
    <n v="6832"/>
    <n v="6832"/>
    <n v="6832"/>
    <n v="6832"/>
    <s v="-"/>
    <n v="6832"/>
    <s v="New"/>
    <x v="4"/>
    <s v="LS1BS"/>
    <s v="IGIGI"/>
    <s v="L&amp;S Biological Sciences"/>
    <s v="Heidi Wagner"/>
    <m/>
    <m/>
    <m/>
    <x v="0"/>
    <x v="0"/>
    <m/>
    <x v="0"/>
    <m/>
    <m/>
    <m/>
    <x v="0"/>
    <m/>
    <m/>
    <m/>
    <m/>
    <x v="0"/>
    <x v="0"/>
    <m/>
    <x v="0"/>
    <m/>
    <m/>
    <m/>
    <x v="0"/>
    <m/>
    <m/>
    <x v="0"/>
    <x v="0"/>
    <m/>
    <m/>
    <x v="0"/>
  </r>
  <r>
    <n v="68"/>
    <x v="9"/>
    <x v="0"/>
    <s v="# 068"/>
    <x v="69"/>
    <s v="Anthony Magliaro"/>
    <s v="Yulia Golubovskaya"/>
    <d v="2022-07-01T00:00:00"/>
    <d v="2023-06-30T00:00:00"/>
    <d v="2022-07-01T00:00:00"/>
    <x v="654"/>
    <x v="80"/>
    <m/>
    <m/>
    <m/>
    <m/>
    <m/>
    <n v="166.5"/>
    <n v="166.5"/>
    <n v="166.5"/>
    <m/>
    <m/>
    <m/>
    <m/>
    <n v="172"/>
    <n v="172"/>
    <n v="172"/>
    <n v="172"/>
    <n v="172"/>
    <s v="-"/>
    <n v="172"/>
    <s v="New"/>
    <x v="4"/>
    <s v="LS1BS"/>
    <s v="IGIGI"/>
    <s v="L&amp;S Biological Sciences"/>
    <s v="Heidi Wagner"/>
    <m/>
    <m/>
    <m/>
    <x v="0"/>
    <x v="0"/>
    <m/>
    <x v="0"/>
    <m/>
    <m/>
    <m/>
    <x v="0"/>
    <m/>
    <m/>
    <m/>
    <m/>
    <x v="0"/>
    <x v="0"/>
    <m/>
    <x v="0"/>
    <m/>
    <m/>
    <m/>
    <x v="0"/>
    <m/>
    <m/>
    <x v="0"/>
    <x v="0"/>
    <m/>
    <m/>
    <x v="0"/>
  </r>
  <r>
    <n v="68"/>
    <x v="9"/>
    <x v="0"/>
    <s v="# 068"/>
    <x v="69"/>
    <s v="Anthony Magliaro"/>
    <s v="Yulia Golubovskaya"/>
    <d v="2022-07-01T00:00:00"/>
    <d v="2023-06-30T00:00:00"/>
    <d v="2022-07-01T00:00:00"/>
    <x v="655"/>
    <x v="0"/>
    <m/>
    <m/>
    <m/>
    <m/>
    <m/>
    <n v="166.5"/>
    <n v="166.5"/>
    <n v="166.5"/>
    <m/>
    <m/>
    <m/>
    <m/>
    <n v="67"/>
    <n v="67"/>
    <n v="67"/>
    <n v="67"/>
    <n v="67"/>
    <s v="-"/>
    <n v="67"/>
    <s v="New"/>
    <x v="4"/>
    <s v="LS1BS"/>
    <s v="IGIGI"/>
    <s v="L&amp;S Biological Sciences"/>
    <s v="Heidi Wagner"/>
    <m/>
    <m/>
    <m/>
    <x v="0"/>
    <x v="0"/>
    <m/>
    <x v="0"/>
    <m/>
    <m/>
    <m/>
    <x v="0"/>
    <m/>
    <m/>
    <m/>
    <m/>
    <x v="0"/>
    <x v="0"/>
    <m/>
    <x v="0"/>
    <m/>
    <m/>
    <m/>
    <x v="0"/>
    <m/>
    <m/>
    <x v="0"/>
    <x v="0"/>
    <m/>
    <m/>
    <x v="0"/>
  </r>
  <r>
    <n v="36"/>
    <x v="9"/>
    <x v="0"/>
    <s v="# 057"/>
    <x v="70"/>
    <s v="Heidi Wagner"/>
    <s v="Celia Maddox"/>
    <d v="2022-07-01T00:00:00"/>
    <d v="2023-06-30T00:00:00"/>
    <d v="2022-07-01T00:00:00"/>
    <x v="656"/>
    <x v="0"/>
    <m/>
    <n v="68"/>
    <s v="N/A"/>
    <n v="0"/>
    <n v="41.5"/>
    <n v="43"/>
    <n v="43"/>
    <n v="43"/>
    <n v="43"/>
    <n v="44"/>
    <n v="44"/>
    <n v="44"/>
    <n v="44"/>
    <n v="45"/>
    <n v="45"/>
    <n v="45"/>
    <n v="45"/>
    <n v="2.3255813953488413E-2"/>
    <n v="1"/>
    <s v="-"/>
    <x v="0"/>
    <s v="LS1BS"/>
    <s v="ITEML"/>
    <s v="L&amp;S Biological Sciences"/>
    <s v="Heidi Wagner"/>
    <m/>
    <m/>
    <m/>
    <x v="0"/>
    <x v="0"/>
    <m/>
    <x v="0"/>
    <m/>
    <m/>
    <m/>
    <x v="0"/>
    <m/>
    <m/>
    <m/>
    <m/>
    <x v="0"/>
    <x v="0"/>
    <m/>
    <x v="0"/>
    <m/>
    <m/>
    <m/>
    <x v="0"/>
    <m/>
    <m/>
    <x v="0"/>
    <x v="0"/>
    <m/>
    <m/>
    <x v="0"/>
  </r>
  <r>
    <n v="36"/>
    <x v="9"/>
    <x v="0"/>
    <s v="# 057"/>
    <x v="70"/>
    <s v="Heidi Wagner"/>
    <s v="Celia Maddox"/>
    <d v="2022-07-01T00:00:00"/>
    <d v="2023-06-30T00:00:00"/>
    <d v="2022-07-01T00:00:00"/>
    <x v="657"/>
    <x v="45"/>
    <m/>
    <n v="35"/>
    <n v="35"/>
    <n v="0"/>
    <n v="35"/>
    <n v="35"/>
    <n v="35"/>
    <n v="35"/>
    <n v="35"/>
    <n v="35"/>
    <n v="35"/>
    <n v="35"/>
    <n v="35"/>
    <n v="40"/>
    <n v="40"/>
    <n v="40"/>
    <n v="40"/>
    <n v="0"/>
    <n v="0"/>
    <s v="-"/>
    <x v="2"/>
    <s v="LS1BS"/>
    <s v="ITEML"/>
    <s v="L&amp;S Biological Sciences"/>
    <s v="Heidi Wagner"/>
    <m/>
    <m/>
    <m/>
    <x v="0"/>
    <x v="0"/>
    <m/>
    <x v="0"/>
    <m/>
    <m/>
    <m/>
    <x v="0"/>
    <m/>
    <m/>
    <m/>
    <m/>
    <x v="0"/>
    <x v="0"/>
    <m/>
    <x v="0"/>
    <m/>
    <m/>
    <m/>
    <x v="0"/>
    <m/>
    <m/>
    <x v="0"/>
    <x v="0"/>
    <m/>
    <m/>
    <x v="0"/>
  </r>
  <r>
    <n v="36"/>
    <x v="9"/>
    <x v="0"/>
    <s v="# 057"/>
    <x v="70"/>
    <s v="Heidi Wagner"/>
    <s v="Celia Maddox"/>
    <d v="2022-07-01T00:00:00"/>
    <d v="2023-06-30T00:00:00"/>
    <d v="2022-07-01T00:00:00"/>
    <x v="658"/>
    <x v="45"/>
    <m/>
    <n v="16"/>
    <n v="16"/>
    <n v="0"/>
    <n v="20"/>
    <n v="15"/>
    <n v="15"/>
    <n v="15"/>
    <n v="15"/>
    <n v="15"/>
    <n v="15"/>
    <n v="15"/>
    <n v="15"/>
    <n v="16"/>
    <n v="16"/>
    <n v="16"/>
    <n v="16"/>
    <n v="0"/>
    <n v="0"/>
    <s v="-"/>
    <x v="2"/>
    <s v="LS1BS"/>
    <s v="ITEML"/>
    <s v="L&amp;S Biological Sciences"/>
    <s v="Heidi Wagner"/>
    <m/>
    <m/>
    <m/>
    <x v="0"/>
    <x v="0"/>
    <m/>
    <x v="0"/>
    <m/>
    <m/>
    <m/>
    <x v="0"/>
    <m/>
    <m/>
    <m/>
    <m/>
    <x v="0"/>
    <x v="0"/>
    <m/>
    <x v="0"/>
    <m/>
    <m/>
    <m/>
    <x v="0"/>
    <m/>
    <m/>
    <x v="0"/>
    <x v="0"/>
    <m/>
    <m/>
    <x v="0"/>
  </r>
  <r>
    <n v="36"/>
    <x v="9"/>
    <x v="0"/>
    <s v="# 057"/>
    <x v="70"/>
    <s v="Heidi Wagner"/>
    <s v="Celia Maddox"/>
    <d v="2022-07-01T00:00:00"/>
    <d v="2023-06-30T00:00:00"/>
    <d v="2022-07-01T00:00:00"/>
    <x v="659"/>
    <x v="45"/>
    <m/>
    <n v="156"/>
    <n v="131"/>
    <n v="0"/>
    <n v="140"/>
    <n v="140"/>
    <n v="140"/>
    <n v="140"/>
    <n v="140"/>
    <n v="140"/>
    <n v="140"/>
    <n v="140"/>
    <n v="140"/>
    <n v="150"/>
    <n v="150"/>
    <n v="150"/>
    <n v="150"/>
    <n v="0"/>
    <n v="0"/>
    <s v="-"/>
    <x v="2"/>
    <s v="LS1BS"/>
    <s v="ITEML"/>
    <s v="L&amp;S Biological Sciences"/>
    <s v="Heidi Wagner"/>
    <m/>
    <m/>
    <m/>
    <x v="0"/>
    <x v="0"/>
    <m/>
    <x v="0"/>
    <m/>
    <m/>
    <m/>
    <x v="0"/>
    <m/>
    <m/>
    <m/>
    <m/>
    <x v="0"/>
    <x v="0"/>
    <m/>
    <x v="0"/>
    <m/>
    <m/>
    <m/>
    <x v="0"/>
    <m/>
    <m/>
    <x v="0"/>
    <x v="0"/>
    <m/>
    <m/>
    <x v="0"/>
  </r>
  <r>
    <n v="36"/>
    <x v="9"/>
    <x v="0"/>
    <s v="# 057"/>
    <x v="70"/>
    <s v="Heidi Wagner"/>
    <s v="Celia Maddox"/>
    <d v="2022-07-01T00:00:00"/>
    <d v="2023-06-30T00:00:00"/>
    <d v="2022-07-01T00:00:00"/>
    <x v="660"/>
    <x v="45"/>
    <m/>
    <n v="65"/>
    <n v="65"/>
    <n v="0"/>
    <n v="70"/>
    <n v="70"/>
    <n v="70"/>
    <n v="70"/>
    <n v="70"/>
    <n v="70"/>
    <n v="70"/>
    <n v="70"/>
    <n v="70"/>
    <n v="75"/>
    <n v="75"/>
    <n v="75"/>
    <n v="75"/>
    <n v="0"/>
    <n v="0"/>
    <s v="-"/>
    <x v="2"/>
    <s v="LS1BS"/>
    <s v="ITEML"/>
    <s v="L&amp;S Biological Sciences"/>
    <s v="Heidi Wagner"/>
    <m/>
    <m/>
    <m/>
    <x v="0"/>
    <x v="0"/>
    <m/>
    <x v="0"/>
    <m/>
    <m/>
    <m/>
    <x v="0"/>
    <m/>
    <m/>
    <m/>
    <m/>
    <x v="0"/>
    <x v="0"/>
    <m/>
    <x v="0"/>
    <m/>
    <m/>
    <m/>
    <x v="0"/>
    <m/>
    <m/>
    <x v="0"/>
    <x v="0"/>
    <m/>
    <m/>
    <x v="0"/>
  </r>
  <r>
    <n v="36"/>
    <x v="9"/>
    <x v="0"/>
    <s v="# 057"/>
    <x v="70"/>
    <s v="Heidi Wagner"/>
    <s v="Celia Maddox"/>
    <d v="2022-07-01T00:00:00"/>
    <d v="2023-06-30T00:00:00"/>
    <d v="2022-07-01T00:00:00"/>
    <x v="661"/>
    <x v="45"/>
    <m/>
    <n v="11"/>
    <n v="11"/>
    <n v="0"/>
    <n v="18"/>
    <n v="18"/>
    <n v="18"/>
    <n v="18"/>
    <n v="18"/>
    <n v="18"/>
    <n v="18"/>
    <n v="18"/>
    <n v="18"/>
    <n v="18"/>
    <n v="18"/>
    <n v="18"/>
    <n v="18"/>
    <n v="0"/>
    <n v="0"/>
    <s v="-"/>
    <x v="2"/>
    <s v="LS1BS"/>
    <s v="ITEML"/>
    <s v="L&amp;S Biological Sciences"/>
    <s v="Heidi Wagner"/>
    <m/>
    <m/>
    <m/>
    <x v="0"/>
    <x v="0"/>
    <m/>
    <x v="0"/>
    <m/>
    <m/>
    <m/>
    <x v="0"/>
    <m/>
    <m/>
    <m/>
    <m/>
    <x v="0"/>
    <x v="0"/>
    <m/>
    <x v="0"/>
    <m/>
    <m/>
    <m/>
    <x v="0"/>
    <m/>
    <m/>
    <x v="0"/>
    <x v="0"/>
    <m/>
    <m/>
    <x v="0"/>
  </r>
  <r>
    <n v="36"/>
    <x v="9"/>
    <x v="0"/>
    <s v="# 057"/>
    <x v="70"/>
    <s v="Heidi Wagner"/>
    <s v="Celia Maddox"/>
    <d v="2022-07-01T00:00:00"/>
    <d v="2023-06-30T00:00:00"/>
    <d v="2022-07-01T00:00:00"/>
    <x v="662"/>
    <x v="45"/>
    <m/>
    <n v="11"/>
    <n v="11"/>
    <n v="0"/>
    <n v="10"/>
    <n v="10"/>
    <n v="10"/>
    <n v="10"/>
    <n v="10"/>
    <n v="11"/>
    <n v="11"/>
    <n v="11"/>
    <n v="11"/>
    <n v="11"/>
    <n v="11"/>
    <n v="11"/>
    <n v="11"/>
    <n v="0.10000000000000009"/>
    <n v="1"/>
    <s v="-"/>
    <x v="6"/>
    <s v="LS1BS"/>
    <s v="ITEML"/>
    <s v="L&amp;S Biological Sciences"/>
    <s v="Heidi Wagner"/>
    <m/>
    <m/>
    <m/>
    <x v="0"/>
    <x v="0"/>
    <m/>
    <x v="0"/>
    <m/>
    <m/>
    <m/>
    <x v="0"/>
    <m/>
    <m/>
    <m/>
    <m/>
    <x v="0"/>
    <x v="0"/>
    <m/>
    <x v="0"/>
    <m/>
    <m/>
    <m/>
    <x v="0"/>
    <m/>
    <m/>
    <x v="0"/>
    <x v="0"/>
    <m/>
    <m/>
    <x v="0"/>
  </r>
  <r>
    <n v="36"/>
    <x v="9"/>
    <x v="0"/>
    <s v="# 057"/>
    <x v="70"/>
    <s v="Heidi Wagner"/>
    <s v="Celia Maddox"/>
    <d v="2022-07-01T00:00:00"/>
    <d v="2023-06-30T00:00:00"/>
    <d v="2022-07-01T00:00:00"/>
    <x v="663"/>
    <x v="45"/>
    <m/>
    <m/>
    <s v="N/A"/>
    <s v="N/A"/>
    <n v="0"/>
    <n v="60"/>
    <n v="60"/>
    <n v="60"/>
    <n v="60"/>
    <n v="60"/>
    <n v="60"/>
    <n v="60"/>
    <n v="60"/>
    <n v="100"/>
    <n v="100"/>
    <n v="100"/>
    <n v="100"/>
    <n v="0"/>
    <n v="0"/>
    <s v="New"/>
    <x v="4"/>
    <s v="LS1BS"/>
    <s v="ITEML"/>
    <s v="L&amp;S Biological Sciences"/>
    <s v="Heidi Wagner"/>
    <m/>
    <m/>
    <m/>
    <x v="0"/>
    <x v="0"/>
    <m/>
    <x v="0"/>
    <m/>
    <m/>
    <m/>
    <x v="0"/>
    <m/>
    <m/>
    <m/>
    <m/>
    <x v="0"/>
    <x v="0"/>
    <m/>
    <x v="0"/>
    <m/>
    <m/>
    <m/>
    <x v="0"/>
    <m/>
    <m/>
    <x v="0"/>
    <x v="0"/>
    <m/>
    <m/>
    <x v="0"/>
  </r>
  <r>
    <n v="36"/>
    <x v="9"/>
    <x v="0"/>
    <s v="# 057"/>
    <x v="70"/>
    <s v="Heidi Wagner"/>
    <s v="Celia Maddox"/>
    <d v="2022-07-01T00:00:00"/>
    <d v="2023-06-30T00:00:00"/>
    <d v="2022-07-01T00:00:00"/>
    <x v="664"/>
    <x v="45"/>
    <m/>
    <n v="59"/>
    <n v="59"/>
    <n v="0"/>
    <n v="0"/>
    <n v="77"/>
    <n v="77"/>
    <n v="77"/>
    <n v="0"/>
    <n v="0"/>
    <n v="0"/>
    <n v="0"/>
    <n v="0"/>
    <n v="100"/>
    <n v="100"/>
    <n v="100"/>
    <n v="100"/>
    <s v="-"/>
    <n v="0"/>
    <s v="-"/>
    <x v="2"/>
    <s v="LS1BS"/>
    <s v="ITEML"/>
    <s v="L&amp;S Biological Sciences"/>
    <s v="Heidi Wagner"/>
    <m/>
    <m/>
    <m/>
    <x v="0"/>
    <x v="0"/>
    <m/>
    <x v="0"/>
    <m/>
    <m/>
    <m/>
    <x v="0"/>
    <m/>
    <m/>
    <m/>
    <m/>
    <x v="0"/>
    <x v="0"/>
    <m/>
    <x v="0"/>
    <m/>
    <m/>
    <m/>
    <x v="0"/>
    <m/>
    <m/>
    <x v="0"/>
    <x v="0"/>
    <m/>
    <m/>
    <x v="0"/>
  </r>
  <r>
    <n v="36"/>
    <x v="9"/>
    <x v="0"/>
    <s v="# 057"/>
    <x v="70"/>
    <s v="Heidi Wagner"/>
    <s v="Celia Maddox"/>
    <d v="2022-07-01T00:00:00"/>
    <d v="2023-06-30T00:00:00"/>
    <d v="2022-07-01T00:00:00"/>
    <x v="665"/>
    <x v="0"/>
    <m/>
    <n v="59"/>
    <n v="59"/>
    <n v="0"/>
    <n v="75"/>
    <n v="77"/>
    <n v="77"/>
    <n v="77"/>
    <n v="77"/>
    <n v="77"/>
    <n v="77"/>
    <n v="77"/>
    <n v="77"/>
    <n v="77"/>
    <n v="77"/>
    <n v="77"/>
    <n v="77"/>
    <n v="0"/>
    <n v="0"/>
    <s v="-"/>
    <x v="2"/>
    <s v="LS1BS"/>
    <s v="ITEML"/>
    <s v="L&amp;S Biological Sciences"/>
    <s v="Heidi Wagner"/>
    <m/>
    <m/>
    <m/>
    <x v="0"/>
    <x v="0"/>
    <m/>
    <x v="0"/>
    <m/>
    <m/>
    <m/>
    <x v="0"/>
    <m/>
    <m/>
    <m/>
    <m/>
    <x v="0"/>
    <x v="0"/>
    <m/>
    <x v="0"/>
    <m/>
    <m/>
    <m/>
    <x v="0"/>
    <m/>
    <m/>
    <x v="0"/>
    <x v="0"/>
    <m/>
    <m/>
    <x v="0"/>
  </r>
  <r>
    <m/>
    <x v="11"/>
    <x v="2"/>
    <m/>
    <x v="71"/>
    <m/>
    <m/>
    <m/>
    <m/>
    <m/>
    <x v="10"/>
    <x v="1"/>
    <m/>
    <m/>
    <m/>
    <m/>
    <m/>
    <m/>
    <m/>
    <m/>
    <m/>
    <m/>
    <m/>
    <m/>
    <m/>
    <m/>
    <m/>
    <m/>
    <m/>
    <m/>
    <m/>
    <m/>
    <x v="3"/>
    <m/>
    <m/>
    <m/>
    <m/>
    <m/>
    <m/>
    <m/>
    <x v="0"/>
    <x v="0"/>
    <m/>
    <x v="0"/>
    <m/>
    <m/>
    <m/>
    <x v="0"/>
    <m/>
    <m/>
    <m/>
    <m/>
    <x v="0"/>
    <x v="0"/>
    <m/>
    <x v="0"/>
    <m/>
    <m/>
    <m/>
    <x v="0"/>
    <m/>
    <m/>
    <x v="0"/>
    <x v="0"/>
    <m/>
    <m/>
    <x v="0"/>
  </r>
  <r>
    <m/>
    <x v="11"/>
    <x v="2"/>
    <m/>
    <x v="71"/>
    <m/>
    <m/>
    <m/>
    <m/>
    <m/>
    <x v="10"/>
    <x v="1"/>
    <m/>
    <m/>
    <m/>
    <m/>
    <m/>
    <m/>
    <m/>
    <m/>
    <m/>
    <m/>
    <m/>
    <m/>
    <m/>
    <m/>
    <m/>
    <m/>
    <m/>
    <m/>
    <m/>
    <m/>
    <x v="3"/>
    <m/>
    <m/>
    <m/>
    <m/>
    <m/>
    <m/>
    <m/>
    <x v="0"/>
    <x v="0"/>
    <m/>
    <x v="0"/>
    <m/>
    <m/>
    <m/>
    <x v="0"/>
    <m/>
    <m/>
    <m/>
    <m/>
    <x v="0"/>
    <x v="0"/>
    <m/>
    <x v="0"/>
    <m/>
    <m/>
    <m/>
    <x v="0"/>
    <m/>
    <m/>
    <x v="0"/>
    <x v="0"/>
    <m/>
    <m/>
    <x v="0"/>
  </r>
  <r>
    <n v="36"/>
    <x v="9"/>
    <x v="0"/>
    <s v="# 057"/>
    <x v="70"/>
    <s v="Heidi Wagner"/>
    <s v="Celia Maddox"/>
    <d v="2022-07-01T00:00:00"/>
    <d v="2023-06-30T00:00:00"/>
    <d v="2022-07-01T00:00:00"/>
    <x v="666"/>
    <x v="9"/>
    <m/>
    <n v="26"/>
    <m/>
    <n v="0"/>
    <n v="10"/>
    <n v="12"/>
    <n v="12"/>
    <n v="12"/>
    <n v="12"/>
    <n v="12"/>
    <n v="12"/>
    <n v="12"/>
    <n v="12"/>
    <n v="12"/>
    <n v="12"/>
    <n v="12"/>
    <n v="12"/>
    <n v="0"/>
    <n v="0"/>
    <s v="-"/>
    <x v="2"/>
    <s v="LS1BS"/>
    <s v="ITEML"/>
    <s v="L&amp;S Biological Sciences"/>
    <s v="Heidi Wagner"/>
    <m/>
    <m/>
    <m/>
    <x v="0"/>
    <x v="0"/>
    <m/>
    <x v="0"/>
    <m/>
    <m/>
    <m/>
    <x v="0"/>
    <m/>
    <m/>
    <m/>
    <m/>
    <x v="0"/>
    <x v="0"/>
    <m/>
    <x v="0"/>
    <m/>
    <m/>
    <m/>
    <x v="0"/>
    <m/>
    <m/>
    <x v="0"/>
    <x v="0"/>
    <m/>
    <m/>
    <x v="0"/>
  </r>
  <r>
    <n v="36"/>
    <x v="9"/>
    <x v="1"/>
    <s v="# 057"/>
    <x v="70"/>
    <s v="Heidi Wagner"/>
    <s v="Celia Maddox"/>
    <m/>
    <m/>
    <m/>
    <x v="10"/>
    <x v="1"/>
    <m/>
    <m/>
    <m/>
    <m/>
    <m/>
    <m/>
    <m/>
    <m/>
    <m/>
    <m/>
    <m/>
    <m/>
    <n v="0"/>
    <n v="0"/>
    <n v="0"/>
    <n v="0"/>
    <n v="0"/>
    <m/>
    <m/>
    <m/>
    <x v="3"/>
    <m/>
    <m/>
    <m/>
    <m/>
    <m/>
    <s v="Subsidy, but Gael and UCRP interest not listed"/>
    <m/>
    <x v="23"/>
    <x v="23"/>
    <n v="50"/>
    <x v="1"/>
    <m/>
    <n v="359"/>
    <n v="101"/>
    <x v="6"/>
    <n v="258"/>
    <s v="High"/>
    <n v="129"/>
    <s v="Yes but not listed"/>
    <x v="3"/>
    <x v="2"/>
    <s v="Flat"/>
    <x v="23"/>
    <s v="Deficit"/>
    <s v="Due to covid, the facility was closed for a period and revenue diminished. However, the facility was able to retain employees until it reopened. Together these situations increased the deficit. EML began FY21 with a $10K beginning balance, this was intentional to reset the faciltiies finances and get the revenue, expenses and rates in balance. The facility has traditionally run in a deficit, even with the subsidy, our goal is for the facility to be within tolerance and financially stable. "/>
    <n v="-15"/>
    <x v="1"/>
    <s v="Heidi Wagner / Celia Maddox / Danielle Jorgens"/>
    <s v="5/10/22 - 10:30 am"/>
    <x v="63"/>
    <x v="29"/>
    <m/>
    <m/>
    <x v="0"/>
  </r>
  <r>
    <n v="8"/>
    <x v="12"/>
    <x v="1"/>
    <s v="# 025"/>
    <x v="72"/>
    <s v="Carla Arechar"/>
    <s v="Carla Arechar"/>
    <m/>
    <m/>
    <m/>
    <x v="10"/>
    <x v="1"/>
    <m/>
    <m/>
    <m/>
    <m/>
    <m/>
    <m/>
    <m/>
    <m/>
    <m/>
    <n v="0"/>
    <n v="0"/>
    <n v="0"/>
    <n v="0"/>
    <n v="0"/>
    <n v="0"/>
    <n v="0"/>
    <n v="0"/>
    <m/>
    <m/>
    <m/>
    <x v="3"/>
    <m/>
    <m/>
    <m/>
    <m/>
    <m/>
    <m/>
    <m/>
    <x v="6"/>
    <x v="13"/>
    <n v="5"/>
    <x v="2"/>
    <m/>
    <n v="205"/>
    <n v="205"/>
    <x v="16"/>
    <n v="0"/>
    <s v="Low"/>
    <n v="0"/>
    <s v="Yes"/>
    <x v="1"/>
    <x v="5"/>
    <s v="Flat"/>
    <x v="1"/>
    <s v="Deficit"/>
    <s v="This unit has been heavily affected by COVID-19 shelter-in-place ordinance. A deficit waiver was submitted and approved in FY21, deficit should be resolved by FY23. We've included 37% of the current deficit balance and plan to include the remaining in the following year. The surcharge rate of 35% is used for external customers at this moment, the unit manager strongly believes that increasing the rate at this time will drive customers away. A new instrument, FlashSmart CHNS analyzer, has been purchased and is expected to attract new customers."/>
    <n v="-12"/>
    <x v="1"/>
    <s v="Carla Arechar / Marina Santos"/>
    <s v="5/2/22 - 2 pm"/>
    <x v="64"/>
    <x v="0"/>
    <m/>
    <m/>
    <x v="0"/>
  </r>
  <r>
    <n v="9"/>
    <x v="12"/>
    <x v="1"/>
    <s v="# 025"/>
    <x v="73"/>
    <s v="Carla Arechar"/>
    <s v="Carla Arechar"/>
    <m/>
    <m/>
    <m/>
    <x v="10"/>
    <x v="1"/>
    <m/>
    <m/>
    <m/>
    <m/>
    <m/>
    <m/>
    <m/>
    <m/>
    <m/>
    <m/>
    <m/>
    <m/>
    <n v="0"/>
    <n v="0"/>
    <n v="0"/>
    <n v="0"/>
    <n v="0"/>
    <m/>
    <m/>
    <m/>
    <x v="3"/>
    <m/>
    <m/>
    <m/>
    <m/>
    <m/>
    <m/>
    <m/>
    <x v="2"/>
    <x v="7"/>
    <n v="0"/>
    <x v="1"/>
    <s v="No external customers"/>
    <n v="870"/>
    <n v="860"/>
    <x v="9"/>
    <n v="10"/>
    <s v="Low"/>
    <n v="2.7"/>
    <s v="Yes"/>
    <x v="1"/>
    <x v="1"/>
    <s v="Lower"/>
    <x v="8"/>
    <s v="Deficit"/>
    <s v="This unit has been heavily affected by COVID-19 shelter-in-place ordinance. We submitted a deficit waiver at the end of FY20 requesting a five year period to clear the deficit. We expect to reduce the current deficit by increasing the rate by 8% and charge a 20% markup on materials. In addition, we plan to hire a new Dev Tech to help with expected demand increase from four new faculty members starting in July 2021."/>
    <n v="-55"/>
    <x v="1"/>
    <s v="Carla Arechar / Marina Santos"/>
    <s v="5/2/22 - 2 pm"/>
    <x v="65"/>
    <x v="0"/>
    <m/>
    <m/>
    <x v="0"/>
  </r>
  <r>
    <n v="10"/>
    <x v="12"/>
    <x v="1"/>
    <s v="# 025"/>
    <x v="74"/>
    <s v="Carla Arechar"/>
    <s v="Carla Arechar"/>
    <m/>
    <m/>
    <m/>
    <x v="10"/>
    <x v="1"/>
    <m/>
    <m/>
    <m/>
    <m/>
    <m/>
    <m/>
    <m/>
    <m/>
    <m/>
    <m/>
    <m/>
    <m/>
    <n v="0"/>
    <n v="0"/>
    <n v="0"/>
    <n v="0"/>
    <n v="0"/>
    <m/>
    <m/>
    <m/>
    <x v="3"/>
    <m/>
    <m/>
    <m/>
    <m/>
    <m/>
    <m/>
    <m/>
    <x v="8"/>
    <x v="24"/>
    <n v="1"/>
    <x v="2"/>
    <m/>
    <n v="360"/>
    <n v="360"/>
    <x v="42"/>
    <n v="0"/>
    <s v="Low"/>
    <n v="0"/>
    <s v="Yes"/>
    <x v="1"/>
    <x v="2"/>
    <s v="n/a"/>
    <x v="43"/>
    <s v="Surplus"/>
    <s v="A portion of the Facility Director's time will be paid on a grant (10%). We will continue to monitor the activity to determine if/when a rate adjustment is necessary. The out of tolerance surplus was carried from the previous fiscal year which we are slowly reducing. This was caused by a position vacancy and a new computing cluster that had increased the usage and efficiency in the facility. The surplus has been incorporated into the FY21 rates, but since productivity is down in some services the rates are not all decreasing in order to accomodate for the potential decrease in those areas and increases in software licensing costs."/>
    <n v="-50"/>
    <x v="1"/>
    <s v="Carla Arechar / Marina Santos"/>
    <s v="5/2/22 - 2 pm"/>
    <x v="66"/>
    <x v="0"/>
    <m/>
    <m/>
    <x v="0"/>
  </r>
  <r>
    <n v="11"/>
    <x v="12"/>
    <x v="1"/>
    <s v="# 025"/>
    <x v="75"/>
    <s v="Carla Arechar"/>
    <s v="Carla Arechar"/>
    <m/>
    <m/>
    <m/>
    <x v="10"/>
    <x v="1"/>
    <m/>
    <m/>
    <m/>
    <m/>
    <m/>
    <m/>
    <m/>
    <m/>
    <m/>
    <m/>
    <m/>
    <m/>
    <n v="0"/>
    <n v="0"/>
    <n v="0"/>
    <n v="0"/>
    <n v="0"/>
    <m/>
    <m/>
    <m/>
    <x v="3"/>
    <m/>
    <m/>
    <m/>
    <m/>
    <m/>
    <m/>
    <m/>
    <x v="6"/>
    <x v="9"/>
    <n v="5"/>
    <x v="2"/>
    <m/>
    <n v="153"/>
    <n v="153"/>
    <x v="43"/>
    <n v="0"/>
    <s v="Low"/>
    <n v="0"/>
    <m/>
    <x v="3"/>
    <x v="5"/>
    <s v="Flat"/>
    <x v="44"/>
    <s v="Deficit"/>
    <s v="We anticipate a 40% decline in revenue and have reduced the expected volume of Rigaku (&lt;4 hr) services by 66% given this year's trends. We are in the process of finalizing an agreement with LBNL to support 50% of the Facility Director's salary during FY21"/>
    <n v="-11"/>
    <x v="1"/>
    <s v="Carla Arechar / Marina Santos"/>
    <s v="5/2/22 - 2 pm"/>
    <x v="67"/>
    <x v="0"/>
    <m/>
    <m/>
    <x v="0"/>
  </r>
  <r>
    <n v="12"/>
    <x v="12"/>
    <x v="1"/>
    <s v="# 025"/>
    <x v="76"/>
    <s v="Carla Arechar"/>
    <s v="Carla Arechar"/>
    <m/>
    <m/>
    <m/>
    <x v="10"/>
    <x v="1"/>
    <m/>
    <m/>
    <m/>
    <m/>
    <m/>
    <m/>
    <m/>
    <m/>
    <m/>
    <n v="0"/>
    <n v="0"/>
    <n v="0"/>
    <n v="0"/>
    <n v="0"/>
    <n v="0"/>
    <n v="0"/>
    <n v="0"/>
    <m/>
    <m/>
    <m/>
    <x v="3"/>
    <m/>
    <m/>
    <m/>
    <m/>
    <m/>
    <m/>
    <m/>
    <x v="3"/>
    <x v="4"/>
    <n v="0"/>
    <x v="1"/>
    <s v="No external customers"/>
    <n v="110"/>
    <n v="110"/>
    <x v="44"/>
    <n v="0"/>
    <s v="Low"/>
    <n v="0"/>
    <s v="Yes"/>
    <x v="3"/>
    <x v="2"/>
    <s v="Flat"/>
    <x v="45"/>
    <s v="Balanced"/>
    <s v="This unit operates with the support of 6 PIs. One PI (Smit) left the University in September 2019, which caused a decifit build up at the end of FY20. We replaced this PI in March 2020 and are expecting a $1K surplus by end of FY21. Our rates are decreasing by 6% due to the surplus carried forward."/>
    <n v="-9"/>
    <x v="1"/>
    <s v="Carla Arechar "/>
    <s v="5/2/22 - 2 pm"/>
    <x v="0"/>
    <x v="0"/>
    <m/>
    <m/>
    <x v="0"/>
  </r>
  <r>
    <n v="13"/>
    <x v="12"/>
    <x v="1"/>
    <s v="# 025"/>
    <x v="77"/>
    <s v="Carla Arechar"/>
    <s v="Carla Arechar"/>
    <m/>
    <m/>
    <m/>
    <x v="10"/>
    <x v="1"/>
    <m/>
    <m/>
    <m/>
    <m/>
    <m/>
    <m/>
    <m/>
    <m/>
    <m/>
    <n v="0"/>
    <n v="0"/>
    <n v="0"/>
    <n v="0"/>
    <n v="0"/>
    <n v="0"/>
    <n v="0"/>
    <n v="0"/>
    <m/>
    <m/>
    <m/>
    <x v="3"/>
    <m/>
    <m/>
    <m/>
    <m/>
    <m/>
    <m/>
    <m/>
    <x v="1"/>
    <x v="25"/>
    <n v="6"/>
    <x v="0"/>
    <m/>
    <n v="477"/>
    <n v="468.54899999999998"/>
    <x v="45"/>
    <n v="0"/>
    <s v="Low"/>
    <n v="0"/>
    <s v="Yes"/>
    <x v="3"/>
    <x v="1"/>
    <s v="Flat"/>
    <x v="46"/>
    <s v="Deficit"/>
    <s v="We are introducing a new membership type structure for outside customers to access our NMR facility.  A contract has been completed and approved by the campus BCMS as well as UCOP. This will be a user access model where companies will run their own samples by directly accessing our spectrometers after proper safety and user training, our efforts will be loaded on the front end instead of a continuous demand. In addition to the membership fee, customers will be billed per NMR time used. Currently, we have one customer who is interested in this new structure thus we would like to get these new rates approved as soon as possible. "/>
    <n v="-30"/>
    <x v="1"/>
    <s v="Carla Arechar / Marina Santos"/>
    <s v="5/2/22 - 2 pm"/>
    <x v="68"/>
    <x v="0"/>
    <m/>
    <m/>
    <x v="0"/>
  </r>
  <r>
    <n v="14"/>
    <x v="12"/>
    <x v="1"/>
    <s v="# 025"/>
    <x v="78"/>
    <s v="Carla Arechar"/>
    <s v="Carla Arechar"/>
    <m/>
    <m/>
    <m/>
    <x v="10"/>
    <x v="1"/>
    <m/>
    <m/>
    <m/>
    <m/>
    <m/>
    <m/>
    <m/>
    <m/>
    <m/>
    <m/>
    <m/>
    <m/>
    <n v="0"/>
    <n v="0"/>
    <n v="0"/>
    <n v="0"/>
    <n v="0"/>
    <m/>
    <m/>
    <m/>
    <x v="3"/>
    <m/>
    <m/>
    <m/>
    <m/>
    <m/>
    <m/>
    <m/>
    <x v="16"/>
    <x v="4"/>
    <n v="0"/>
    <x v="1"/>
    <s v="No external customers"/>
    <n v="1150"/>
    <n v="1150"/>
    <x v="46"/>
    <n v="0"/>
    <s v="Low"/>
    <n v="0"/>
    <m/>
    <x v="3"/>
    <x v="5"/>
    <s v="Flat"/>
    <x v="47"/>
    <s v="Deficit"/>
    <s v="Out of tolerance Nitrogen surplus is a reserve for maintance cost incurred every 4-5yrs, approximately $50-75K, due in the next year or two. Remaining surplus of $50K will be used to offset Nitrogen price increases due to force majeure as of August 2020."/>
    <n v="-81"/>
    <x v="1"/>
    <s v="Carla Arechar / Marina Santos"/>
    <s v="5/2/22 - 2 pm"/>
    <x v="69"/>
    <x v="0"/>
    <m/>
    <m/>
    <x v="0"/>
  </r>
  <r>
    <n v="15"/>
    <x v="12"/>
    <x v="1"/>
    <s v="# 025"/>
    <x v="79"/>
    <s v="Carla Arechar"/>
    <s v="Carla Arechar"/>
    <m/>
    <m/>
    <m/>
    <x v="10"/>
    <x v="1"/>
    <m/>
    <m/>
    <m/>
    <m/>
    <m/>
    <m/>
    <m/>
    <m/>
    <m/>
    <n v="0"/>
    <n v="0"/>
    <n v="0"/>
    <n v="0"/>
    <n v="0"/>
    <n v="0"/>
    <n v="0"/>
    <n v="0"/>
    <m/>
    <m/>
    <m/>
    <x v="3"/>
    <m/>
    <m/>
    <m/>
    <m/>
    <m/>
    <m/>
    <m/>
    <x v="2"/>
    <x v="4"/>
    <n v="0"/>
    <x v="1"/>
    <s v="No external customers"/>
    <n v="106"/>
    <n v="106"/>
    <x v="47"/>
    <n v="0"/>
    <s v="Low"/>
    <n v="0"/>
    <s v="Yes"/>
    <x v="3"/>
    <x v="2"/>
    <s v="Flat"/>
    <x v="48"/>
    <s v="Balanced"/>
    <s v="Staff effort has been increased to 100% from 75%. The surplus from prior years helped keep the rate low in the past. We don't expect a surplus in FY21."/>
    <n v="-25"/>
    <x v="1"/>
    <s v="Carla Arechar / Marina Santos"/>
    <s v="5/2/22 - 2 pm"/>
    <x v="70"/>
    <x v="0"/>
    <m/>
    <m/>
    <x v="0"/>
  </r>
  <r>
    <n v="8"/>
    <x v="12"/>
    <x v="0"/>
    <s v="# 025"/>
    <x v="72"/>
    <s v="Carla Arechar"/>
    <s v="Carla Arechar"/>
    <d v="2022-07-01T00:00:00"/>
    <d v="2023-06-30T00:00:00"/>
    <d v="2022-07-01T00:00:00"/>
    <x v="667"/>
    <x v="43"/>
    <n v="49"/>
    <n v="49"/>
    <n v="52"/>
    <n v="49"/>
    <n v="68"/>
    <n v="72"/>
    <n v="75.599999999999994"/>
    <n v="79.38"/>
    <n v="72"/>
    <n v="72"/>
    <n v="76"/>
    <n v="79"/>
    <n v="72"/>
    <n v="87.978985678909424"/>
    <n v="92.377934962854894"/>
    <n v="96.99683171099764"/>
    <n v="87.978985678909424"/>
    <n v="0"/>
    <n v="0"/>
    <s v="-"/>
    <x v="2"/>
    <s v="COCHM"/>
    <s v="CDCDN"/>
    <s v="College of Chemistry"/>
    <s v="Suzanne Sutton"/>
    <m/>
    <m/>
    <m/>
    <x v="0"/>
    <x v="0"/>
    <m/>
    <x v="0"/>
    <m/>
    <m/>
    <m/>
    <x v="0"/>
    <m/>
    <m/>
    <m/>
    <m/>
    <x v="0"/>
    <x v="0"/>
    <m/>
    <x v="0"/>
    <m/>
    <m/>
    <m/>
    <x v="0"/>
    <m/>
    <m/>
    <x v="0"/>
    <x v="0"/>
    <m/>
    <m/>
    <x v="0"/>
  </r>
  <r>
    <n v="8"/>
    <x v="12"/>
    <x v="0"/>
    <s v="# 025"/>
    <x v="72"/>
    <s v="Carla Arechar"/>
    <s v="Carla Arechar"/>
    <d v="2022-07-01T00:00:00"/>
    <d v="2023-06-30T00:00:00"/>
    <d v="2022-07-01T00:00:00"/>
    <x v="668"/>
    <x v="43"/>
    <n v="87"/>
    <n v="87"/>
    <n v="90"/>
    <n v="87"/>
    <n v="112"/>
    <n v="117"/>
    <n v="122.85"/>
    <n v="128.99"/>
    <n v="117"/>
    <n v="117"/>
    <n v="123"/>
    <n v="129"/>
    <n v="117"/>
    <n v="141.96828752878545"/>
    <n v="149.06670190522473"/>
    <n v="156.52003700048598"/>
    <n v="141.96828752878545"/>
    <n v="0"/>
    <n v="0"/>
    <s v="-"/>
    <x v="2"/>
    <s v="COCHM"/>
    <s v="CDCDN"/>
    <s v="College of Chemistry"/>
    <s v="Suzanne Sutton"/>
    <m/>
    <m/>
    <m/>
    <x v="0"/>
    <x v="0"/>
    <m/>
    <x v="0"/>
    <m/>
    <m/>
    <m/>
    <x v="0"/>
    <m/>
    <m/>
    <m/>
    <m/>
    <x v="0"/>
    <x v="0"/>
    <m/>
    <x v="0"/>
    <m/>
    <m/>
    <m/>
    <x v="0"/>
    <m/>
    <m/>
    <x v="0"/>
    <x v="0"/>
    <m/>
    <m/>
    <x v="0"/>
  </r>
  <r>
    <n v="8"/>
    <x v="12"/>
    <x v="0"/>
    <s v="# 025"/>
    <x v="72"/>
    <s v="Carla Arechar"/>
    <s v="Carla Arechar"/>
    <d v="2022-07-01T00:00:00"/>
    <d v="2023-06-30T00:00:00"/>
    <d v="2022-07-01T00:00:00"/>
    <x v="669"/>
    <x v="43"/>
    <n v="94"/>
    <n v="94"/>
    <n v="95"/>
    <n v="94"/>
    <n v="109"/>
    <n v="109"/>
    <n v="114.45"/>
    <n v="120.17"/>
    <n v="109"/>
    <n v="109"/>
    <n v="114"/>
    <n v="120"/>
    <n v="109"/>
    <n v="132.81158335969127"/>
    <n v="139.45216252767585"/>
    <n v="146.42477065405964"/>
    <n v="132.81158335969127"/>
    <n v="0"/>
    <n v="0"/>
    <s v="-"/>
    <x v="2"/>
    <s v="COCHM"/>
    <s v="CDCDN"/>
    <s v="College of Chemistry"/>
    <s v="Suzanne Sutton"/>
    <m/>
    <m/>
    <m/>
    <x v="0"/>
    <x v="0"/>
    <m/>
    <x v="0"/>
    <m/>
    <m/>
    <m/>
    <x v="0"/>
    <m/>
    <m/>
    <m/>
    <m/>
    <x v="0"/>
    <x v="0"/>
    <m/>
    <x v="0"/>
    <m/>
    <m/>
    <m/>
    <x v="0"/>
    <m/>
    <m/>
    <x v="0"/>
    <x v="0"/>
    <m/>
    <m/>
    <x v="0"/>
  </r>
  <r>
    <n v="8"/>
    <x v="12"/>
    <x v="0"/>
    <s v="# 025"/>
    <x v="72"/>
    <s v="Carla Arechar"/>
    <s v="Carla Arechar"/>
    <d v="2022-07-01T00:00:00"/>
    <d v="2023-06-30T00:00:00"/>
    <d v="2022-07-01T00:00:00"/>
    <x v="670"/>
    <x v="0"/>
    <n v="55"/>
    <n v="55"/>
    <n v="57"/>
    <n v="55"/>
    <n v="67"/>
    <n v="79"/>
    <n v="82.95"/>
    <n v="87.1"/>
    <n v="79"/>
    <n v="79"/>
    <n v="83"/>
    <n v="87"/>
    <n v="79"/>
    <n v="96.767089922294758"/>
    <n v="101.6054444184095"/>
    <n v="106.68571663932998"/>
    <n v="96.767089922294758"/>
    <n v="0"/>
    <n v="0"/>
    <s v="-"/>
    <x v="2"/>
    <s v="COCHM"/>
    <s v="CDCDN"/>
    <s v="College of Chemistry"/>
    <s v="Suzanne Sutton"/>
    <m/>
    <m/>
    <m/>
    <x v="0"/>
    <x v="0"/>
    <m/>
    <x v="0"/>
    <m/>
    <m/>
    <m/>
    <x v="0"/>
    <m/>
    <m/>
    <m/>
    <m/>
    <x v="0"/>
    <x v="0"/>
    <m/>
    <x v="0"/>
    <m/>
    <m/>
    <m/>
    <x v="0"/>
    <m/>
    <m/>
    <x v="0"/>
    <x v="0"/>
    <m/>
    <m/>
    <x v="0"/>
  </r>
  <r>
    <n v="8"/>
    <x v="12"/>
    <x v="0"/>
    <s v="# 025"/>
    <x v="72"/>
    <s v="Carla Arechar"/>
    <s v="Carla Arechar"/>
    <d v="2022-07-01T00:00:00"/>
    <d v="2023-06-30T00:00:00"/>
    <d v="2022-07-01T00:00:00"/>
    <x v="671"/>
    <x v="43"/>
    <n v="55"/>
    <n v="55"/>
    <m/>
    <m/>
    <m/>
    <n v="79"/>
    <n v="82.95"/>
    <n v="87.1"/>
    <m/>
    <n v="72"/>
    <n v="76"/>
    <n v="79"/>
    <n v="72"/>
    <s v="Discontinued"/>
    <s v="Discontinued"/>
    <s v="Discontinued"/>
    <s v="Discontinued"/>
    <s v="-"/>
    <n v="72"/>
    <s v="New"/>
    <x v="4"/>
    <s v="COCHM"/>
    <s v="CDCDN"/>
    <s v="College of Chemistry"/>
    <s v="Suzanne Sutton"/>
    <m/>
    <m/>
    <m/>
    <x v="0"/>
    <x v="0"/>
    <m/>
    <x v="0"/>
    <m/>
    <m/>
    <m/>
    <x v="0"/>
    <m/>
    <m/>
    <m/>
    <m/>
    <x v="0"/>
    <x v="0"/>
    <m/>
    <x v="0"/>
    <m/>
    <m/>
    <m/>
    <x v="0"/>
    <m/>
    <m/>
    <x v="0"/>
    <x v="0"/>
    <m/>
    <m/>
    <x v="0"/>
  </r>
  <r>
    <n v="9"/>
    <x v="12"/>
    <x v="0"/>
    <s v="# 025"/>
    <x v="73"/>
    <s v="Carla Arechar"/>
    <s v="Carla Arechar"/>
    <d v="2022-07-01T00:00:00"/>
    <d v="2023-06-30T00:00:00"/>
    <d v="2022-07-01T00:00:00"/>
    <x v="672"/>
    <x v="0"/>
    <n v="80"/>
    <n v="83"/>
    <n v="89"/>
    <n v="101"/>
    <n v="104"/>
    <n v="110"/>
    <n v="115.5"/>
    <n v="121.28"/>
    <n v="110"/>
    <n v="122"/>
    <n v="128.1"/>
    <n v="134.51"/>
    <n v="122"/>
    <n v="122"/>
    <n v="122"/>
    <n v="122"/>
    <n v="122"/>
    <n v="0.10909090909090913"/>
    <n v="12"/>
    <s v="-"/>
    <x v="6"/>
    <s v="COCHM"/>
    <s v="CDCDN"/>
    <s v="College of Chemistry"/>
    <s v="Suzanne Sutton"/>
    <m/>
    <m/>
    <m/>
    <x v="0"/>
    <x v="0"/>
    <m/>
    <x v="0"/>
    <m/>
    <m/>
    <m/>
    <x v="0"/>
    <m/>
    <m/>
    <m/>
    <m/>
    <x v="0"/>
    <x v="0"/>
    <m/>
    <x v="0"/>
    <m/>
    <m/>
    <m/>
    <x v="0"/>
    <m/>
    <m/>
    <x v="0"/>
    <x v="0"/>
    <m/>
    <m/>
    <x v="0"/>
  </r>
  <r>
    <n v="9"/>
    <x v="12"/>
    <x v="0"/>
    <s v="# 025"/>
    <x v="73"/>
    <s v="Carla Arechar"/>
    <s v="Carla Arechar"/>
    <d v="2022-07-01T00:00:00"/>
    <d v="2023-06-30T00:00:00"/>
    <d v="2022-07-01T00:00:00"/>
    <x v="116"/>
    <x v="9"/>
    <s v="at cost"/>
    <s v="at cost"/>
    <s v="at cost"/>
    <s v="at cost"/>
    <e v="#REF!"/>
    <n v="20"/>
    <s v="at cost"/>
    <s v="at cost"/>
    <n v="20"/>
    <n v="20"/>
    <n v="21"/>
    <n v="22"/>
    <n v="20"/>
    <n v="20"/>
    <n v="30"/>
    <n v="30"/>
    <n v="20"/>
    <n v="0"/>
    <n v="0"/>
    <s v="-"/>
    <x v="2"/>
    <s v="COCHM"/>
    <s v="CDCDN"/>
    <s v="College of Chemistry"/>
    <s v="Suzanne Sutton"/>
    <m/>
    <m/>
    <m/>
    <x v="0"/>
    <x v="0"/>
    <m/>
    <x v="0"/>
    <m/>
    <m/>
    <m/>
    <x v="0"/>
    <m/>
    <m/>
    <m/>
    <m/>
    <x v="0"/>
    <x v="0"/>
    <m/>
    <x v="0"/>
    <m/>
    <m/>
    <m/>
    <x v="0"/>
    <m/>
    <m/>
    <x v="0"/>
    <x v="0"/>
    <m/>
    <m/>
    <x v="0"/>
  </r>
  <r>
    <n v="10"/>
    <x v="12"/>
    <x v="0"/>
    <s v="# 025"/>
    <x v="74"/>
    <s v="Carla Arechar"/>
    <s v="Carla Arechar"/>
    <d v="2022-07-01T00:00:00"/>
    <d v="2023-06-30T00:00:00"/>
    <d v="2022-07-01T00:00:00"/>
    <x v="673"/>
    <x v="0"/>
    <n v="80"/>
    <n v="91"/>
    <n v="92"/>
    <n v="91"/>
    <n v="97"/>
    <n v="97"/>
    <n v="101.85"/>
    <n v="106.94"/>
    <n v="97"/>
    <n v="95"/>
    <n v="99.75"/>
    <n v="104.74"/>
    <n v="95"/>
    <n v="110"/>
    <n v="115.5"/>
    <n v="121.27500000000001"/>
    <n v="110"/>
    <n v="-2.0618556701030966E-2"/>
    <n v="-2"/>
    <s v="-"/>
    <x v="5"/>
    <s v="COCHM"/>
    <s v="CDCDN"/>
    <s v="College of Chemistry"/>
    <s v="Suzanne Sutton"/>
    <m/>
    <m/>
    <m/>
    <x v="0"/>
    <x v="0"/>
    <m/>
    <x v="0"/>
    <m/>
    <m/>
    <m/>
    <x v="0"/>
    <m/>
    <m/>
    <m/>
    <m/>
    <x v="0"/>
    <x v="0"/>
    <m/>
    <x v="0"/>
    <m/>
    <m/>
    <m/>
    <x v="0"/>
    <m/>
    <m/>
    <x v="0"/>
    <x v="0"/>
    <m/>
    <m/>
    <x v="0"/>
  </r>
  <r>
    <n v="10"/>
    <x v="12"/>
    <x v="0"/>
    <s v="# 025"/>
    <x v="74"/>
    <s v="Carla Arechar"/>
    <s v="Carla Arechar"/>
    <d v="2022-07-01T00:00:00"/>
    <d v="2023-06-30T00:00:00"/>
    <d v="2022-07-01T00:00:00"/>
    <x v="674"/>
    <x v="35"/>
    <n v="1.29"/>
    <n v="1.52"/>
    <n v="1.67"/>
    <n v="1.52"/>
    <n v="1.37"/>
    <n v="1.37"/>
    <n v="1.44"/>
    <n v="1.56"/>
    <n v="1.37"/>
    <n v="1.33"/>
    <n v="1.4"/>
    <n v="1.47"/>
    <n v="1.33"/>
    <n v="1.54"/>
    <n v="1.6170000000000002"/>
    <n v="1.6978500000000003"/>
    <n v="1.54"/>
    <n v="-2.9197080291970878E-2"/>
    <n v="-4.0000000000000036E-2"/>
    <s v="-"/>
    <x v="5"/>
    <s v="COCHM"/>
    <s v="CDCDN"/>
    <s v="College of Chemistry"/>
    <s v="Suzanne Sutton"/>
    <m/>
    <m/>
    <m/>
    <x v="0"/>
    <x v="0"/>
    <m/>
    <x v="0"/>
    <m/>
    <m/>
    <m/>
    <x v="0"/>
    <m/>
    <m/>
    <m/>
    <m/>
    <x v="0"/>
    <x v="0"/>
    <m/>
    <x v="0"/>
    <m/>
    <m/>
    <m/>
    <x v="0"/>
    <m/>
    <m/>
    <x v="0"/>
    <x v="0"/>
    <m/>
    <m/>
    <x v="0"/>
  </r>
  <r>
    <n v="10"/>
    <x v="12"/>
    <x v="0"/>
    <s v="# 025"/>
    <x v="74"/>
    <s v="Carla Arechar"/>
    <s v="Carla Arechar"/>
    <d v="2022-07-01T00:00:00"/>
    <d v="2023-06-30T00:00:00"/>
    <d v="2022-07-01T00:00:00"/>
    <x v="675"/>
    <x v="0"/>
    <n v="6.6000000000000003E-2"/>
    <n v="7.0000000000000007E-2"/>
    <n v="7.1999999999999995E-2"/>
    <n v="7.0000000000000007E-2"/>
    <n v="6.2E-2"/>
    <n v="5.8999999999999997E-2"/>
    <n v="6.2E-2"/>
    <n v="6.5000000000000002E-2"/>
    <n v="5.8999999999999997E-2"/>
    <n v="5.6000000000000008E-2"/>
    <n v="5.8999999999999997E-2"/>
    <n v="6.2E-2"/>
    <n v="5.6000000000000008E-2"/>
    <n v="5.8999999999999997E-2"/>
    <n v="6.1949999999999998E-2"/>
    <n v="6.5047499999999994E-2"/>
    <n v="5.8999999999999997E-2"/>
    <n v="-5.0847457627118509E-2"/>
    <n v="-2.9999999999999888E-3"/>
    <s v="-"/>
    <x v="5"/>
    <s v="COCHM"/>
    <s v="CDCDN"/>
    <s v="College of Chemistry"/>
    <s v="Suzanne Sutton"/>
    <m/>
    <m/>
    <m/>
    <x v="0"/>
    <x v="0"/>
    <m/>
    <x v="0"/>
    <m/>
    <m/>
    <m/>
    <x v="0"/>
    <m/>
    <m/>
    <m/>
    <m/>
    <x v="0"/>
    <x v="0"/>
    <m/>
    <x v="0"/>
    <m/>
    <m/>
    <m/>
    <x v="0"/>
    <m/>
    <m/>
    <x v="0"/>
    <x v="0"/>
    <m/>
    <m/>
    <x v="0"/>
  </r>
  <r>
    <n v="10"/>
    <x v="12"/>
    <x v="0"/>
    <s v="# 025"/>
    <x v="74"/>
    <s v="Carla Arechar"/>
    <s v="Carla Arechar"/>
    <d v="2022-07-01T00:00:00"/>
    <d v="2023-06-30T00:00:00"/>
    <d v="2022-07-01T00:00:00"/>
    <x v="676"/>
    <x v="81"/>
    <n v="4"/>
    <n v="4"/>
    <n v="4"/>
    <n v="4"/>
    <n v="4"/>
    <n v="4"/>
    <n v="4.2"/>
    <n v="4.41"/>
    <n v="4"/>
    <n v="4"/>
    <n v="4.2"/>
    <n v="4.41"/>
    <n v="4"/>
    <n v="5"/>
    <n v="5.25"/>
    <n v="5.5125000000000002"/>
    <n v="5"/>
    <n v="0"/>
    <n v="0"/>
    <s v="-"/>
    <x v="2"/>
    <s v="COCHM"/>
    <s v="CDCDN"/>
    <s v="College of Chemistry"/>
    <s v="Suzanne Sutton"/>
    <m/>
    <m/>
    <m/>
    <x v="0"/>
    <x v="0"/>
    <m/>
    <x v="0"/>
    <m/>
    <m/>
    <m/>
    <x v="0"/>
    <m/>
    <m/>
    <m/>
    <m/>
    <x v="0"/>
    <x v="0"/>
    <m/>
    <x v="0"/>
    <m/>
    <m/>
    <m/>
    <x v="0"/>
    <m/>
    <m/>
    <x v="0"/>
    <x v="0"/>
    <m/>
    <m/>
    <x v="0"/>
  </r>
  <r>
    <n v="11"/>
    <x v="12"/>
    <x v="0"/>
    <s v="# 025"/>
    <x v="75"/>
    <s v="Carla Arechar"/>
    <s v="Carla Arechar"/>
    <d v="2022-07-01T00:00:00"/>
    <d v="2023-06-30T00:00:00"/>
    <d v="2022-07-01T00:00:00"/>
    <x v="677"/>
    <x v="82"/>
    <n v="501"/>
    <n v="501"/>
    <n v="501"/>
    <n v="501"/>
    <n v="536"/>
    <n v="575"/>
    <n v="603.75"/>
    <n v="633.94000000000005"/>
    <n v="575"/>
    <n v="502"/>
    <n v="527"/>
    <n v="554"/>
    <n v="502"/>
    <n v="502"/>
    <n v="527.1"/>
    <n v="553.45500000000004"/>
    <n v="502"/>
    <n v="-0.12695652173913041"/>
    <n v="-73"/>
    <s v="-"/>
    <x v="5"/>
    <s v="COCHM"/>
    <s v="CDCDN"/>
    <s v="College of Chemistry"/>
    <s v="Suzanne Sutton"/>
    <m/>
    <m/>
    <m/>
    <x v="0"/>
    <x v="0"/>
    <m/>
    <x v="0"/>
    <m/>
    <m/>
    <m/>
    <x v="0"/>
    <m/>
    <m/>
    <m/>
    <m/>
    <x v="0"/>
    <x v="0"/>
    <m/>
    <x v="0"/>
    <m/>
    <m/>
    <m/>
    <x v="0"/>
    <m/>
    <m/>
    <x v="0"/>
    <x v="0"/>
    <m/>
    <m/>
    <x v="0"/>
  </r>
  <r>
    <n v="11"/>
    <x v="12"/>
    <x v="0"/>
    <s v="# 025"/>
    <x v="75"/>
    <s v="Carla Arechar"/>
    <s v="Carla Arechar"/>
    <d v="2022-07-01T00:00:00"/>
    <d v="2023-06-30T00:00:00"/>
    <d v="2022-07-01T00:00:00"/>
    <x v="678"/>
    <x v="83"/>
    <m/>
    <m/>
    <m/>
    <m/>
    <n v="270"/>
    <n v="300"/>
    <n v="315"/>
    <n v="330.75"/>
    <n v="300"/>
    <n v="250"/>
    <n v="262"/>
    <n v="275"/>
    <n v="250"/>
    <n v="250"/>
    <n v="262.5"/>
    <n v="275.625"/>
    <n v="250"/>
    <n v="-0.16666666666666663"/>
    <n v="-50"/>
    <s v="-"/>
    <x v="5"/>
    <s v="COCHM"/>
    <s v="CDCDN"/>
    <s v="College of Chemistry"/>
    <s v="Suzanne Sutton"/>
    <m/>
    <m/>
    <m/>
    <x v="0"/>
    <x v="0"/>
    <m/>
    <x v="0"/>
    <m/>
    <m/>
    <m/>
    <x v="0"/>
    <m/>
    <m/>
    <m/>
    <m/>
    <x v="0"/>
    <x v="0"/>
    <m/>
    <x v="0"/>
    <m/>
    <m/>
    <m/>
    <x v="0"/>
    <m/>
    <m/>
    <x v="0"/>
    <x v="0"/>
    <m/>
    <m/>
    <x v="0"/>
  </r>
  <r>
    <n v="11"/>
    <x v="12"/>
    <x v="0"/>
    <s v="# 025"/>
    <x v="75"/>
    <s v="Carla Arechar"/>
    <s v="Carla Arechar"/>
    <d v="2022-07-01T00:00:00"/>
    <d v="2023-06-30T00:00:00"/>
    <d v="2022-07-01T00:00:00"/>
    <x v="679"/>
    <x v="83"/>
    <n v="501"/>
    <s v="N/A"/>
    <s v="N/A"/>
    <n v="501"/>
    <n v="536"/>
    <n v="575"/>
    <n v="603.75"/>
    <n v="633.94000000000005"/>
    <n v="575"/>
    <n v="502"/>
    <n v="527"/>
    <n v="554"/>
    <n v="502"/>
    <n v="504"/>
    <n v="529.20000000000005"/>
    <n v="555.66000000000008"/>
    <n v="504"/>
    <n v="-0.12695652173913041"/>
    <n v="-73"/>
    <s v="-"/>
    <x v="5"/>
    <s v="COCHM"/>
    <s v="CDCDN"/>
    <s v="College of Chemistry"/>
    <s v="Suzanne Sutton"/>
    <m/>
    <m/>
    <m/>
    <x v="0"/>
    <x v="0"/>
    <m/>
    <x v="0"/>
    <m/>
    <m/>
    <m/>
    <x v="0"/>
    <m/>
    <m/>
    <m/>
    <m/>
    <x v="0"/>
    <x v="0"/>
    <m/>
    <x v="0"/>
    <m/>
    <m/>
    <m/>
    <x v="0"/>
    <m/>
    <m/>
    <x v="0"/>
    <x v="0"/>
    <m/>
    <m/>
    <x v="0"/>
  </r>
  <r>
    <n v="11"/>
    <x v="12"/>
    <x v="0"/>
    <s v="# 025"/>
    <x v="75"/>
    <s v="Carla Arechar"/>
    <s v="Carla Arechar"/>
    <d v="2022-07-01T00:00:00"/>
    <d v="2023-06-30T00:00:00"/>
    <d v="2022-07-01T00:00:00"/>
    <x v="680"/>
    <x v="84"/>
    <n v="501"/>
    <s v="N/A"/>
    <s v="N/A"/>
    <n v="501"/>
    <n v="2"/>
    <n v="2"/>
    <n v="2.1"/>
    <n v="2.21"/>
    <n v="2"/>
    <n v="2"/>
    <n v="2"/>
    <n v="2"/>
    <n v="2"/>
    <n v="2"/>
    <n v="2.1"/>
    <n v="2.2050000000000001"/>
    <n v="2"/>
    <n v="0"/>
    <n v="0"/>
    <s v="-"/>
    <x v="2"/>
    <s v="COCHM"/>
    <s v="CDCDN"/>
    <s v="College of Chemistry"/>
    <s v="Suzanne Sutton"/>
    <m/>
    <m/>
    <m/>
    <x v="0"/>
    <x v="0"/>
    <m/>
    <x v="0"/>
    <m/>
    <m/>
    <m/>
    <x v="0"/>
    <m/>
    <m/>
    <m/>
    <m/>
    <x v="0"/>
    <x v="0"/>
    <m/>
    <x v="0"/>
    <m/>
    <m/>
    <m/>
    <x v="0"/>
    <m/>
    <m/>
    <x v="0"/>
    <x v="0"/>
    <m/>
    <m/>
    <x v="0"/>
  </r>
  <r>
    <n v="11"/>
    <x v="12"/>
    <x v="0"/>
    <s v="# 025"/>
    <x v="75"/>
    <s v="Carla Arechar"/>
    <s v="Carla Arechar"/>
    <d v="2022-07-01T00:00:00"/>
    <d v="2023-06-30T00:00:00"/>
    <d v="2022-07-01T00:00:00"/>
    <x v="681"/>
    <x v="0"/>
    <n v="47"/>
    <n v="52"/>
    <n v="40"/>
    <n v="52"/>
    <n v="60"/>
    <n v="70"/>
    <n v="73.5"/>
    <n v="77.180000000000007"/>
    <n v="70"/>
    <n v="100"/>
    <n v="105"/>
    <n v="110"/>
    <n v="100"/>
    <n v="100"/>
    <n v="105"/>
    <n v="110.25"/>
    <n v="100"/>
    <n v="0.4285714285714286"/>
    <n v="30"/>
    <s v="-"/>
    <x v="6"/>
    <s v="COCHM"/>
    <s v="CDCDN"/>
    <s v="College of Chemistry"/>
    <s v="Suzanne Sutton"/>
    <m/>
    <m/>
    <m/>
    <x v="0"/>
    <x v="0"/>
    <m/>
    <x v="0"/>
    <m/>
    <m/>
    <m/>
    <x v="0"/>
    <m/>
    <m/>
    <m/>
    <m/>
    <x v="0"/>
    <x v="0"/>
    <m/>
    <x v="0"/>
    <m/>
    <m/>
    <m/>
    <x v="0"/>
    <m/>
    <m/>
    <x v="0"/>
    <x v="0"/>
    <m/>
    <m/>
    <x v="0"/>
  </r>
  <r>
    <n v="12"/>
    <x v="12"/>
    <x v="0"/>
    <s v="# 025"/>
    <x v="76"/>
    <s v="Carla Arechar"/>
    <s v="Carla Arechar"/>
    <d v="2022-07-01T00:00:00"/>
    <d v="2023-06-30T00:00:00"/>
    <d v="2022-07-01T00:00:00"/>
    <x v="682"/>
    <x v="0"/>
    <n v="70"/>
    <n v="72"/>
    <n v="70"/>
    <n v="72"/>
    <n v="75"/>
    <n v="81"/>
    <n v="85.05"/>
    <n v="89.3"/>
    <n v="81"/>
    <n v="76"/>
    <n v="79.8"/>
    <n v="83.79"/>
    <n v="76"/>
    <n v="76"/>
    <n v="79.8"/>
    <n v="83.79"/>
    <n v="76"/>
    <n v="-6.1728395061728447E-2"/>
    <n v="-5"/>
    <s v="-"/>
    <x v="5"/>
    <s v="COCHM"/>
    <s v="CDCDN"/>
    <s v="College of Chemistry"/>
    <s v="Suzanne Sutton"/>
    <m/>
    <m/>
    <m/>
    <x v="0"/>
    <x v="0"/>
    <m/>
    <x v="0"/>
    <m/>
    <m/>
    <m/>
    <x v="0"/>
    <m/>
    <m/>
    <m/>
    <m/>
    <x v="0"/>
    <x v="0"/>
    <m/>
    <x v="0"/>
    <m/>
    <m/>
    <m/>
    <x v="0"/>
    <m/>
    <m/>
    <x v="0"/>
    <x v="0"/>
    <m/>
    <m/>
    <x v="0"/>
  </r>
  <r>
    <n v="13"/>
    <x v="12"/>
    <x v="0"/>
    <s v="# 025"/>
    <x v="77"/>
    <s v="Carla Arechar"/>
    <s v="Carla Arechar"/>
    <d v="2022-07-01T00:00:00"/>
    <d v="2023-06-30T00:00:00"/>
    <d v="2022-07-01T00:00:00"/>
    <x v="683"/>
    <x v="0"/>
    <s v="Blank"/>
    <s v="N/A"/>
    <n v="12"/>
    <n v="16.100000000000001"/>
    <n v="16.100000000000001"/>
    <n v="18"/>
    <n v="18.899999999999999"/>
    <n v="19.850000000000001"/>
    <n v="18"/>
    <n v="18.5"/>
    <n v="19.43"/>
    <n v="20.399999999999999"/>
    <n v="18.5"/>
    <n v="18.5"/>
    <n v="19.425000000000001"/>
    <n v="20.396250000000002"/>
    <n v="18.5"/>
    <n v="2.7777777777777679E-2"/>
    <n v="0.5"/>
    <s v="-"/>
    <x v="0"/>
    <s v="COCHM"/>
    <s v="CDCDN"/>
    <s v="College of Chemistry"/>
    <s v="Suzanne Sutton"/>
    <m/>
    <m/>
    <m/>
    <x v="0"/>
    <x v="0"/>
    <m/>
    <x v="0"/>
    <m/>
    <m/>
    <m/>
    <x v="0"/>
    <m/>
    <m/>
    <m/>
    <m/>
    <x v="0"/>
    <x v="0"/>
    <m/>
    <x v="0"/>
    <m/>
    <m/>
    <m/>
    <x v="0"/>
    <m/>
    <m/>
    <x v="0"/>
    <x v="0"/>
    <m/>
    <m/>
    <x v="0"/>
  </r>
  <r>
    <n v="13"/>
    <x v="12"/>
    <x v="0"/>
    <s v="# 025"/>
    <x v="77"/>
    <s v="Carla Arechar"/>
    <s v="Carla Arechar"/>
    <d v="2022-07-01T00:00:00"/>
    <d v="2023-06-30T00:00:00"/>
    <d v="2022-07-01T00:00:00"/>
    <x v="684"/>
    <x v="0"/>
    <s v="Blank"/>
    <s v="N/A"/>
    <n v="8"/>
    <n v="10.73"/>
    <n v="10.73"/>
    <n v="12.5"/>
    <n v="13.12"/>
    <n v="13.78"/>
    <n v="12.5"/>
    <n v="13"/>
    <n v="13.65"/>
    <n v="14.33"/>
    <n v="13"/>
    <n v="13"/>
    <n v="13.65"/>
    <n v="14.332500000000001"/>
    <n v="13"/>
    <n v="4.0000000000000036E-2"/>
    <n v="0.5"/>
    <s v="-"/>
    <x v="0"/>
    <s v="COCHM"/>
    <s v="CDCDN"/>
    <s v="College of Chemistry"/>
    <s v="Suzanne Sutton"/>
    <m/>
    <m/>
    <m/>
    <x v="0"/>
    <x v="0"/>
    <m/>
    <x v="0"/>
    <m/>
    <m/>
    <m/>
    <x v="0"/>
    <m/>
    <m/>
    <m/>
    <m/>
    <x v="0"/>
    <x v="0"/>
    <m/>
    <x v="0"/>
    <m/>
    <m/>
    <m/>
    <x v="0"/>
    <m/>
    <m/>
    <x v="0"/>
    <x v="0"/>
    <m/>
    <m/>
    <x v="0"/>
  </r>
  <r>
    <n v="13"/>
    <x v="12"/>
    <x v="0"/>
    <s v="# 025"/>
    <x v="77"/>
    <s v="Carla Arechar"/>
    <s v="Carla Arechar"/>
    <d v="2022-07-01T00:00:00"/>
    <d v="2023-06-30T00:00:00"/>
    <d v="2022-07-01T00:00:00"/>
    <x v="685"/>
    <x v="0"/>
    <s v="Blank"/>
    <s v="N/A"/>
    <n v="17.5"/>
    <n v="22.54"/>
    <n v="22.54"/>
    <n v="25"/>
    <n v="26.25"/>
    <n v="27.56"/>
    <n v="25"/>
    <n v="26"/>
    <n v="27.3"/>
    <n v="28.67"/>
    <n v="26"/>
    <n v="26"/>
    <n v="27.3"/>
    <n v="28.665000000000003"/>
    <n v="26"/>
    <n v="4.0000000000000036E-2"/>
    <n v="1"/>
    <s v="-"/>
    <x v="0"/>
    <s v="COCHM"/>
    <s v="CDCDN"/>
    <s v="College of Chemistry"/>
    <s v="Suzanne Sutton"/>
    <m/>
    <m/>
    <m/>
    <x v="0"/>
    <x v="0"/>
    <m/>
    <x v="0"/>
    <m/>
    <m/>
    <m/>
    <x v="0"/>
    <m/>
    <m/>
    <m/>
    <m/>
    <x v="0"/>
    <x v="0"/>
    <m/>
    <x v="0"/>
    <m/>
    <m/>
    <m/>
    <x v="0"/>
    <m/>
    <m/>
    <x v="0"/>
    <x v="0"/>
    <m/>
    <m/>
    <x v="0"/>
  </r>
  <r>
    <n v="13"/>
    <x v="12"/>
    <x v="0"/>
    <s v="# 025"/>
    <x v="77"/>
    <s v="Carla Arechar"/>
    <s v="Carla Arechar"/>
    <d v="2022-07-01T00:00:00"/>
    <d v="2023-06-30T00:00:00"/>
    <d v="2022-07-01T00:00:00"/>
    <x v="686"/>
    <x v="0"/>
    <s v="Blank"/>
    <s v="N/A"/>
    <n v="12"/>
    <n v="16.100000000000001"/>
    <n v="16.100000000000001"/>
    <n v="18"/>
    <n v="18.899999999999999"/>
    <n v="19.84"/>
    <n v="18"/>
    <n v="18.5"/>
    <n v="19.43"/>
    <n v="20.399999999999999"/>
    <n v="18.5"/>
    <n v="18.5"/>
    <n v="19.425000000000001"/>
    <n v="20.396250000000002"/>
    <n v="18.5"/>
    <n v="2.7777777777777679E-2"/>
    <n v="0.5"/>
    <s v="-"/>
    <x v="0"/>
    <s v="COCHM"/>
    <s v="CDCDN"/>
    <s v="College of Chemistry"/>
    <s v="Suzanne Sutton"/>
    <m/>
    <m/>
    <m/>
    <x v="0"/>
    <x v="0"/>
    <m/>
    <x v="0"/>
    <m/>
    <m/>
    <m/>
    <x v="0"/>
    <m/>
    <m/>
    <m/>
    <m/>
    <x v="0"/>
    <x v="0"/>
    <m/>
    <x v="0"/>
    <m/>
    <m/>
    <m/>
    <x v="0"/>
    <m/>
    <m/>
    <x v="0"/>
    <x v="0"/>
    <m/>
    <m/>
    <x v="0"/>
  </r>
  <r>
    <n v="13"/>
    <x v="12"/>
    <x v="0"/>
    <s v="# 025"/>
    <x v="77"/>
    <s v="Carla Arechar"/>
    <s v="Carla Arechar"/>
    <d v="2022-07-01T00:00:00"/>
    <d v="2023-06-30T00:00:00"/>
    <d v="2022-07-01T00:00:00"/>
    <x v="687"/>
    <x v="0"/>
    <m/>
    <m/>
    <m/>
    <n v="22.54"/>
    <n v="22.54"/>
    <n v="25"/>
    <n v="26.25"/>
    <n v="27.57"/>
    <n v="25"/>
    <n v="26"/>
    <n v="27.3"/>
    <n v="28.67"/>
    <n v="26"/>
    <n v="26"/>
    <n v="27.3"/>
    <n v="28.665000000000003"/>
    <n v="26"/>
    <n v="4.0000000000000036E-2"/>
    <n v="1"/>
    <s v="-"/>
    <x v="0"/>
    <s v="COCHM"/>
    <s v="CDCDN"/>
    <s v="College of Chemistry"/>
    <s v="Suzanne Sutton"/>
    <m/>
    <m/>
    <m/>
    <x v="0"/>
    <x v="0"/>
    <m/>
    <x v="0"/>
    <m/>
    <m/>
    <m/>
    <x v="0"/>
    <m/>
    <m/>
    <m/>
    <m/>
    <x v="0"/>
    <x v="0"/>
    <m/>
    <x v="0"/>
    <m/>
    <m/>
    <m/>
    <x v="0"/>
    <m/>
    <m/>
    <x v="0"/>
    <x v="0"/>
    <m/>
    <m/>
    <x v="0"/>
  </r>
  <r>
    <n v="13"/>
    <x v="12"/>
    <x v="0"/>
    <s v="# 025"/>
    <x v="77"/>
    <s v="Carla Arechar"/>
    <s v="Carla Arechar"/>
    <d v="2022-07-01T00:00:00"/>
    <d v="2023-06-30T00:00:00"/>
    <d v="2022-07-01T00:00:00"/>
    <x v="688"/>
    <x v="0"/>
    <m/>
    <m/>
    <m/>
    <n v="16.100000000000001"/>
    <n v="16.100000000000001"/>
    <n v="18"/>
    <n v="18.899999999999999"/>
    <n v="19.84"/>
    <n v="18"/>
    <n v="18.5"/>
    <n v="19.43"/>
    <n v="20.399999999999999"/>
    <n v="18.5"/>
    <n v="18.5"/>
    <n v="19.425000000000001"/>
    <n v="20.396250000000002"/>
    <n v="18.5"/>
    <n v="2.7777777777777679E-2"/>
    <n v="0.5"/>
    <s v="-"/>
    <x v="0"/>
    <s v="COCHM"/>
    <s v="CDCDN"/>
    <s v="College of Chemistry"/>
    <s v="Suzanne Sutton"/>
    <m/>
    <m/>
    <m/>
    <x v="0"/>
    <x v="0"/>
    <m/>
    <x v="0"/>
    <m/>
    <m/>
    <m/>
    <x v="0"/>
    <m/>
    <m/>
    <m/>
    <m/>
    <x v="0"/>
    <x v="0"/>
    <m/>
    <x v="0"/>
    <m/>
    <m/>
    <m/>
    <x v="0"/>
    <m/>
    <m/>
    <x v="0"/>
    <x v="0"/>
    <m/>
    <m/>
    <x v="0"/>
  </r>
  <r>
    <n v="13"/>
    <x v="12"/>
    <x v="0"/>
    <s v="# 025"/>
    <x v="77"/>
    <s v="Carla Arechar"/>
    <s v="Carla Arechar"/>
    <d v="2022-07-01T00:00:00"/>
    <d v="2023-06-30T00:00:00"/>
    <d v="2022-07-01T00:00:00"/>
    <x v="689"/>
    <x v="0"/>
    <m/>
    <m/>
    <m/>
    <n v="22.54"/>
    <n v="22.54"/>
    <n v="25"/>
    <n v="26.25"/>
    <n v="27.56"/>
    <n v="25"/>
    <n v="26"/>
    <n v="27.3"/>
    <n v="28.67"/>
    <n v="26"/>
    <n v="26"/>
    <n v="27.3"/>
    <n v="28.665000000000003"/>
    <n v="26"/>
    <n v="4.0000000000000036E-2"/>
    <n v="1"/>
    <s v="-"/>
    <x v="0"/>
    <s v="COCHM"/>
    <s v="CDCDN"/>
    <s v="College of Chemistry"/>
    <s v="Suzanne Sutton"/>
    <m/>
    <m/>
    <m/>
    <x v="0"/>
    <x v="0"/>
    <m/>
    <x v="0"/>
    <m/>
    <m/>
    <m/>
    <x v="0"/>
    <m/>
    <m/>
    <m/>
    <m/>
    <x v="0"/>
    <x v="0"/>
    <m/>
    <x v="0"/>
    <m/>
    <m/>
    <m/>
    <x v="0"/>
    <m/>
    <m/>
    <x v="0"/>
    <x v="0"/>
    <m/>
    <m/>
    <x v="0"/>
  </r>
  <r>
    <n v="13"/>
    <x v="12"/>
    <x v="0"/>
    <s v="# 025"/>
    <x v="77"/>
    <s v="Carla Arechar"/>
    <s v="Carla Arechar"/>
    <d v="2022-07-01T00:00:00"/>
    <d v="2023-06-30T00:00:00"/>
    <d v="2022-07-01T00:00:00"/>
    <x v="690"/>
    <x v="0"/>
    <m/>
    <m/>
    <m/>
    <n v="8.0500000000000007"/>
    <n v="8.0500000000000007"/>
    <n v="9"/>
    <n v="9.4499999999999993"/>
    <n v="9.92"/>
    <n v="9"/>
    <n v="9.25"/>
    <n v="9.7100000000000009"/>
    <n v="10.199999999999999"/>
    <n v="9.25"/>
    <n v="12"/>
    <n v="12.600000000000001"/>
    <n v="13.230000000000002"/>
    <n v="12"/>
    <n v="2.7777777777777679E-2"/>
    <n v="0.25"/>
    <s v="-"/>
    <x v="0"/>
    <s v="COCHM"/>
    <s v="CDCDN"/>
    <s v="College of Chemistry"/>
    <s v="Suzanne Sutton"/>
    <m/>
    <m/>
    <m/>
    <x v="0"/>
    <x v="0"/>
    <m/>
    <x v="0"/>
    <m/>
    <m/>
    <m/>
    <x v="0"/>
    <m/>
    <m/>
    <m/>
    <m/>
    <x v="0"/>
    <x v="0"/>
    <m/>
    <x v="0"/>
    <m/>
    <m/>
    <m/>
    <x v="0"/>
    <m/>
    <m/>
    <x v="0"/>
    <x v="0"/>
    <m/>
    <m/>
    <x v="0"/>
  </r>
  <r>
    <n v="13"/>
    <x v="12"/>
    <x v="0"/>
    <s v="# 025"/>
    <x v="77"/>
    <s v="Carla Arechar"/>
    <s v="Carla Arechar"/>
    <d v="2022-07-01T00:00:00"/>
    <d v="2023-06-30T00:00:00"/>
    <d v="2022-07-01T00:00:00"/>
    <x v="691"/>
    <x v="0"/>
    <s v="Blank"/>
    <s v="N/A"/>
    <s v="N/A"/>
    <n v="112"/>
    <n v="112"/>
    <n v="117"/>
    <n v="122.85"/>
    <n v="128.99"/>
    <n v="117"/>
    <n v="122"/>
    <n v="128.1"/>
    <n v="134.51"/>
    <n v="122"/>
    <n v="122"/>
    <n v="128.1"/>
    <n v="134.505"/>
    <n v="122"/>
    <n v="4.2735042735042805E-2"/>
    <n v="5"/>
    <s v="-"/>
    <x v="0"/>
    <s v="COCHM"/>
    <s v="CDCDN"/>
    <s v="College of Chemistry"/>
    <s v="Suzanne Sutton"/>
    <m/>
    <m/>
    <m/>
    <x v="0"/>
    <x v="0"/>
    <m/>
    <x v="0"/>
    <m/>
    <m/>
    <m/>
    <x v="0"/>
    <m/>
    <m/>
    <m/>
    <m/>
    <x v="0"/>
    <x v="0"/>
    <m/>
    <x v="0"/>
    <m/>
    <m/>
    <m/>
    <x v="0"/>
    <m/>
    <m/>
    <x v="0"/>
    <x v="0"/>
    <m/>
    <m/>
    <x v="0"/>
  </r>
  <r>
    <n v="13"/>
    <x v="12"/>
    <x v="0"/>
    <s v="# 025"/>
    <x v="77"/>
    <s v="Carla Arechar"/>
    <s v="Carla Arechar"/>
    <d v="2022-07-01T00:00:00"/>
    <d v="2023-06-30T00:00:00"/>
    <d v="2022-07-01T00:00:00"/>
    <x v="692"/>
    <x v="0"/>
    <s v="Blank"/>
    <s v="N/A"/>
    <m/>
    <m/>
    <m/>
    <n v="117"/>
    <n v="122.85"/>
    <n v="128.99"/>
    <m/>
    <m/>
    <m/>
    <m/>
    <n v="5000"/>
    <n v="5000"/>
    <n v="5250"/>
    <n v="5512.5"/>
    <n v="5000"/>
    <s v="-"/>
    <n v="5000"/>
    <s v="-"/>
    <x v="2"/>
    <s v="COCHM"/>
    <s v="CDCDN"/>
    <s v="College of Chemistry"/>
    <s v="Suzanne Sutton"/>
    <m/>
    <m/>
    <m/>
    <x v="0"/>
    <x v="0"/>
    <m/>
    <x v="0"/>
    <m/>
    <m/>
    <m/>
    <x v="0"/>
    <m/>
    <m/>
    <m/>
    <m/>
    <x v="0"/>
    <x v="0"/>
    <m/>
    <x v="0"/>
    <m/>
    <m/>
    <m/>
    <x v="0"/>
    <m/>
    <m/>
    <x v="0"/>
    <x v="0"/>
    <m/>
    <m/>
    <x v="0"/>
  </r>
  <r>
    <n v="13"/>
    <x v="12"/>
    <x v="0"/>
    <s v="# 025"/>
    <x v="77"/>
    <s v="Carla Arechar"/>
    <s v="Carla Arechar"/>
    <d v="2022-07-01T00:00:00"/>
    <d v="2023-06-30T00:00:00"/>
    <d v="2022-07-01T00:00:00"/>
    <x v="693"/>
    <x v="0"/>
    <s v="Blank"/>
    <s v="N/A"/>
    <m/>
    <m/>
    <m/>
    <n v="117"/>
    <n v="122.85"/>
    <n v="128.99"/>
    <m/>
    <m/>
    <m/>
    <m/>
    <n v="2500"/>
    <n v="2500"/>
    <n v="2625"/>
    <n v="2756.25"/>
    <n v="2500"/>
    <s v="-"/>
    <n v="2500"/>
    <s v="-"/>
    <x v="2"/>
    <s v="COCHM"/>
    <s v="CDCDN"/>
    <s v="College of Chemistry"/>
    <s v="Suzanne Sutton"/>
    <m/>
    <m/>
    <m/>
    <x v="0"/>
    <x v="0"/>
    <m/>
    <x v="0"/>
    <m/>
    <m/>
    <m/>
    <x v="0"/>
    <m/>
    <m/>
    <m/>
    <m/>
    <x v="0"/>
    <x v="0"/>
    <m/>
    <x v="0"/>
    <m/>
    <m/>
    <m/>
    <x v="0"/>
    <m/>
    <m/>
    <x v="0"/>
    <x v="0"/>
    <m/>
    <m/>
    <x v="0"/>
  </r>
  <r>
    <n v="14"/>
    <x v="12"/>
    <x v="0"/>
    <s v="# 025"/>
    <x v="78"/>
    <s v="Carla Arechar"/>
    <s v="Carla Arechar"/>
    <d v="2022-07-01T00:00:00"/>
    <d v="2023-06-30T00:00:00"/>
    <d v="2020-07-26T00:00:00"/>
    <x v="694"/>
    <x v="9"/>
    <n v="13.3"/>
    <n v="11.1"/>
    <n v="8.6999999999999993"/>
    <n v="13.4"/>
    <n v="22.6"/>
    <n v="17"/>
    <n v="17.850000000000001"/>
    <n v="18.739999999999998"/>
    <n v="20"/>
    <n v="25"/>
    <n v="26"/>
    <n v="27"/>
    <n v="25"/>
    <n v="25"/>
    <n v="25"/>
    <n v="25"/>
    <n v="25"/>
    <n v="0.25"/>
    <n v="5"/>
    <s v="-"/>
    <x v="6"/>
    <s v="COCHM"/>
    <s v="CDCDN"/>
    <s v="College of Chemistry"/>
    <s v="Suzanne Sutton"/>
    <m/>
    <m/>
    <m/>
    <x v="0"/>
    <x v="0"/>
    <m/>
    <x v="0"/>
    <m/>
    <m/>
    <m/>
    <x v="0"/>
    <m/>
    <m/>
    <m/>
    <m/>
    <x v="0"/>
    <x v="0"/>
    <m/>
    <x v="0"/>
    <m/>
    <m/>
    <m/>
    <x v="0"/>
    <m/>
    <m/>
    <x v="0"/>
    <x v="0"/>
    <m/>
    <m/>
    <x v="0"/>
  </r>
  <r>
    <n v="14"/>
    <x v="12"/>
    <x v="0"/>
    <s v="# 025"/>
    <x v="78"/>
    <s v="Carla Arechar"/>
    <s v="Carla Arechar"/>
    <d v="2022-07-01T00:00:00"/>
    <d v="2023-06-30T00:00:00"/>
    <d v="2020-07-26T00:00:00"/>
    <x v="695"/>
    <x v="85"/>
    <n v="-8.3000000000000007"/>
    <n v="-6.3"/>
    <n v="-4.7"/>
    <n v="-6.7"/>
    <n v="-11.3"/>
    <n v="-8.5"/>
    <n v="-8.93"/>
    <n v="-9.3699999999999992"/>
    <n v="-10"/>
    <n v="62"/>
    <n v="65"/>
    <n v="68"/>
    <n v="62"/>
    <n v="62"/>
    <n v="62"/>
    <n v="62"/>
    <n v="62"/>
    <n v="-7.2"/>
    <n v="72"/>
    <s v="-"/>
    <x v="5"/>
    <s v="COCHM"/>
    <s v="CDCDN"/>
    <s v="College of Chemistry"/>
    <s v="Suzanne Sutton"/>
    <m/>
    <m/>
    <m/>
    <x v="0"/>
    <x v="0"/>
    <m/>
    <x v="0"/>
    <m/>
    <m/>
    <m/>
    <x v="0"/>
    <m/>
    <m/>
    <m/>
    <m/>
    <x v="0"/>
    <x v="0"/>
    <m/>
    <x v="0"/>
    <m/>
    <m/>
    <m/>
    <x v="0"/>
    <m/>
    <m/>
    <x v="0"/>
    <x v="0"/>
    <m/>
    <m/>
    <x v="0"/>
  </r>
  <r>
    <n v="14"/>
    <x v="12"/>
    <x v="0"/>
    <s v="# 025"/>
    <x v="78"/>
    <s v="Carla Arechar"/>
    <s v="Carla Arechar"/>
    <d v="2022-07-01T00:00:00"/>
    <d v="2023-06-30T00:00:00"/>
    <d v="2022-07-01T00:00:00"/>
    <x v="696"/>
    <x v="9"/>
    <n v="54"/>
    <n v="52"/>
    <n v="52"/>
    <n v="52"/>
    <n v="52"/>
    <n v="52"/>
    <n v="54.6"/>
    <n v="57.33"/>
    <n v="52"/>
    <n v="25"/>
    <n v="26"/>
    <n v="27"/>
    <n v="25"/>
    <n v="25"/>
    <n v="25"/>
    <n v="25"/>
    <n v="25"/>
    <n v="-0.51923076923076916"/>
    <n v="-27"/>
    <s v="-"/>
    <x v="5"/>
    <s v="COCHM"/>
    <s v="CDCDN"/>
    <s v="College of Chemistry"/>
    <s v="Suzanne Sutton"/>
    <m/>
    <m/>
    <m/>
    <x v="0"/>
    <x v="0"/>
    <m/>
    <x v="0"/>
    <m/>
    <m/>
    <m/>
    <x v="0"/>
    <m/>
    <m/>
    <m/>
    <m/>
    <x v="0"/>
    <x v="0"/>
    <m/>
    <x v="0"/>
    <m/>
    <m/>
    <m/>
    <x v="0"/>
    <m/>
    <m/>
    <x v="0"/>
    <x v="0"/>
    <m/>
    <m/>
    <x v="0"/>
  </r>
  <r>
    <n v="14"/>
    <x v="12"/>
    <x v="0"/>
    <s v="# 025"/>
    <x v="78"/>
    <s v="Carla Arechar"/>
    <s v="Carla Arechar"/>
    <d v="2022-07-01T00:00:00"/>
    <d v="2023-06-30T00:00:00"/>
    <d v="2022-07-01T00:00:00"/>
    <x v="697"/>
    <x v="9"/>
    <n v="9.1000000000000004E-3"/>
    <n v="9.1000000000000004E-3"/>
    <n v="9.1999999999999998E-3"/>
    <n v="9.1000000000000004E-3"/>
    <n v="8.2000000000000007E-3"/>
    <n v="7.9000000000000008E-3"/>
    <n v="8.0000000000000002E-3"/>
    <n v="8.9999999999999993E-3"/>
    <n v="7.9000000000000008E-3"/>
    <n v="59"/>
    <n v="62"/>
    <n v="65"/>
    <n v="59"/>
    <n v="52"/>
    <n v="52"/>
    <n v="52"/>
    <n v="52"/>
    <n v="7467.3544303797462"/>
    <n v="58.992100000000001"/>
    <s v="-"/>
    <x v="6"/>
    <s v="COCHM"/>
    <s v="CDCDN"/>
    <s v="College of Chemistry"/>
    <s v="Suzanne Sutton"/>
    <m/>
    <m/>
    <m/>
    <x v="0"/>
    <x v="0"/>
    <m/>
    <x v="0"/>
    <m/>
    <m/>
    <m/>
    <x v="0"/>
    <m/>
    <m/>
    <m/>
    <m/>
    <x v="0"/>
    <x v="0"/>
    <m/>
    <x v="0"/>
    <m/>
    <m/>
    <m/>
    <x v="0"/>
    <m/>
    <m/>
    <x v="0"/>
    <x v="0"/>
    <m/>
    <m/>
    <x v="0"/>
  </r>
  <r>
    <n v="14"/>
    <x v="12"/>
    <x v="0"/>
    <s v="# 025"/>
    <x v="78"/>
    <s v="Carla Arechar"/>
    <s v="Carla Arechar"/>
    <d v="2022-07-01T00:00:00"/>
    <d v="2023-06-30T00:00:00"/>
    <d v="2022-07-01T00:00:00"/>
    <x v="698"/>
    <x v="9"/>
    <n v="0.35"/>
    <n v="0.35"/>
    <n v="0.41"/>
    <n v="0.35"/>
    <n v="0.38"/>
    <n v="0.37"/>
    <n v="0.39"/>
    <n v="0.41"/>
    <n v="0.37"/>
    <n v="59"/>
    <n v="62"/>
    <n v="65"/>
    <n v="59"/>
    <n v="52"/>
    <n v="52"/>
    <n v="52"/>
    <n v="52"/>
    <n v="158.45945945945945"/>
    <n v="58.63"/>
    <s v="-"/>
    <x v="6"/>
    <s v="COCHM"/>
    <s v="CDCDN"/>
    <s v="College of Chemistry"/>
    <s v="Suzanne Sutton"/>
    <m/>
    <m/>
    <m/>
    <x v="0"/>
    <x v="0"/>
    <m/>
    <x v="0"/>
    <m/>
    <m/>
    <m/>
    <x v="0"/>
    <m/>
    <m/>
    <m/>
    <m/>
    <x v="0"/>
    <x v="0"/>
    <m/>
    <x v="0"/>
    <m/>
    <m/>
    <m/>
    <x v="0"/>
    <m/>
    <m/>
    <x v="0"/>
    <x v="0"/>
    <m/>
    <m/>
    <x v="0"/>
  </r>
  <r>
    <n v="14"/>
    <x v="12"/>
    <x v="0"/>
    <s v="# 025"/>
    <x v="78"/>
    <s v="Carla Arechar"/>
    <s v="Carla Arechar"/>
    <d v="2022-07-01T00:00:00"/>
    <d v="2023-06-30T00:00:00"/>
    <d v="2022-07-01T00:00:00"/>
    <x v="699"/>
    <x v="9"/>
    <n v="0.3"/>
    <n v="0.3"/>
    <n v="0.5"/>
    <n v="0.3"/>
    <n v="0.42"/>
    <n v="0.4"/>
    <n v="0.42"/>
    <n v="0.44"/>
    <n v="0.4"/>
    <n v="59"/>
    <n v="62"/>
    <n v="65"/>
    <n v="59"/>
    <n v="52"/>
    <n v="52"/>
    <n v="52"/>
    <n v="52"/>
    <n v="146.5"/>
    <n v="58.6"/>
    <s v="-"/>
    <x v="6"/>
    <s v="COCHM"/>
    <s v="CDCDN"/>
    <s v="College of Chemistry"/>
    <s v="Suzanne Sutton"/>
    <m/>
    <m/>
    <m/>
    <x v="0"/>
    <x v="0"/>
    <m/>
    <x v="0"/>
    <m/>
    <m/>
    <m/>
    <x v="0"/>
    <m/>
    <m/>
    <m/>
    <m/>
    <x v="0"/>
    <x v="0"/>
    <m/>
    <x v="0"/>
    <m/>
    <m/>
    <m/>
    <x v="0"/>
    <m/>
    <m/>
    <x v="0"/>
    <x v="0"/>
    <m/>
    <m/>
    <x v="0"/>
  </r>
  <r>
    <n v="15"/>
    <x v="12"/>
    <x v="0"/>
    <s v="# 025"/>
    <x v="79"/>
    <s v="Carla Arechar"/>
    <s v="Carla Arechar"/>
    <m/>
    <m/>
    <m/>
    <x v="700"/>
    <x v="9"/>
    <m/>
    <n v="27"/>
    <n v="31.5"/>
    <n v="27"/>
    <n v="32"/>
    <n v="32"/>
    <n v="34"/>
    <n v="36"/>
    <n v="32"/>
    <n v="34"/>
    <n v="36"/>
    <n v="38"/>
    <n v="34"/>
    <n v="34"/>
    <n v="36"/>
    <n v="38"/>
    <n v="34"/>
    <n v="6.25E-2"/>
    <n v="2"/>
    <s v="-"/>
    <x v="1"/>
    <s v="COCHM"/>
    <s v="CDCDN"/>
    <s v="College of Chemistry"/>
    <s v="Suzanne Sutton"/>
    <m/>
    <m/>
    <m/>
    <x v="0"/>
    <x v="0"/>
    <m/>
    <x v="0"/>
    <m/>
    <m/>
    <m/>
    <x v="0"/>
    <m/>
    <m/>
    <m/>
    <m/>
    <x v="0"/>
    <x v="0"/>
    <m/>
    <x v="0"/>
    <m/>
    <m/>
    <m/>
    <x v="0"/>
    <m/>
    <m/>
    <x v="0"/>
    <x v="0"/>
    <m/>
    <m/>
    <x v="0"/>
  </r>
  <r>
    <n v="15"/>
    <x v="12"/>
    <x v="0"/>
    <s v="# 025"/>
    <x v="79"/>
    <s v="Carla Arechar"/>
    <s v="Carla Arechar"/>
    <m/>
    <m/>
    <m/>
    <x v="701"/>
    <x v="72"/>
    <m/>
    <m/>
    <m/>
    <m/>
    <n v="0.75"/>
    <m/>
    <m/>
    <m/>
    <n v="0.75"/>
    <n v="0.75"/>
    <n v="0.79"/>
    <n v="0.83"/>
    <n v="0.75"/>
    <n v="0.75"/>
    <n v="0.79"/>
    <n v="0.83"/>
    <n v="0.75"/>
    <n v="0"/>
    <n v="0"/>
    <s v="-"/>
    <x v="2"/>
    <s v="COCHM"/>
    <s v="CDCDN"/>
    <s v="College of Chemistry"/>
    <s v="Suzanne Sutton"/>
    <m/>
    <m/>
    <m/>
    <x v="0"/>
    <x v="0"/>
    <m/>
    <x v="0"/>
    <m/>
    <m/>
    <m/>
    <x v="0"/>
    <m/>
    <m/>
    <m/>
    <m/>
    <x v="0"/>
    <x v="0"/>
    <m/>
    <x v="0"/>
    <m/>
    <m/>
    <m/>
    <x v="0"/>
    <m/>
    <m/>
    <x v="0"/>
    <x v="0"/>
    <m/>
    <m/>
    <x v="0"/>
  </r>
  <r>
    <n v="74"/>
    <x v="2"/>
    <x v="1"/>
    <s v="# 012"/>
    <x v="80"/>
    <s v="David Castellanos"/>
    <s v="Monica Sun"/>
    <m/>
    <m/>
    <m/>
    <x v="10"/>
    <x v="1"/>
    <m/>
    <m/>
    <m/>
    <m/>
    <m/>
    <m/>
    <m/>
    <m/>
    <m/>
    <m/>
    <m/>
    <m/>
    <n v="0"/>
    <n v="0"/>
    <n v="0"/>
    <n v="0"/>
    <n v="0"/>
    <m/>
    <m/>
    <m/>
    <x v="3"/>
    <m/>
    <m/>
    <m/>
    <m/>
    <m/>
    <m/>
    <m/>
    <x v="16"/>
    <x v="26"/>
    <n v="6"/>
    <x v="1"/>
    <m/>
    <n v="240"/>
    <n v="51"/>
    <x v="48"/>
    <n v="189"/>
    <s v="High"/>
    <n v="109.61999999999999"/>
    <m/>
    <x v="2"/>
    <x v="1"/>
    <s v="Flat"/>
    <x v="49"/>
    <s v="Balanced"/>
    <s v="The rates are increasing primarily driven by decrease in salary compensation"/>
    <n v="-5"/>
    <x v="1"/>
    <s v="Monica Sun"/>
    <s v="4/28/22 - 1 pm"/>
    <x v="71"/>
    <x v="0"/>
    <m/>
    <m/>
    <x v="0"/>
  </r>
  <r>
    <n v="74"/>
    <x v="2"/>
    <x v="0"/>
    <s v="# 012"/>
    <x v="80"/>
    <s v="David Castellanos"/>
    <s v="Caressa Mulder"/>
    <d v="2022-07-01T00:00:00"/>
    <d v="2023-06-30T00:00:00"/>
    <d v="2022-07-01T00:00:00"/>
    <x v="702"/>
    <x v="0"/>
    <n v="30"/>
    <n v="30"/>
    <n v="30"/>
    <n v="30"/>
    <n v="30"/>
    <n v="25"/>
    <n v="25"/>
    <n v="25"/>
    <n v="25"/>
    <n v="32"/>
    <n v="32"/>
    <n v="32"/>
    <n v="32"/>
    <n v="32"/>
    <n v="32"/>
    <n v="32"/>
    <n v="32"/>
    <n v="0.28000000000000003"/>
    <n v="7"/>
    <s v="-"/>
    <x v="6"/>
    <s v="VCRAC"/>
    <s v="IQBBB"/>
    <s v="Academic Research Units"/>
    <s v="David Castellanos"/>
    <m/>
    <m/>
    <m/>
    <x v="0"/>
    <x v="0"/>
    <m/>
    <x v="0"/>
    <m/>
    <m/>
    <m/>
    <x v="0"/>
    <m/>
    <m/>
    <m/>
    <m/>
    <x v="0"/>
    <x v="0"/>
    <m/>
    <x v="0"/>
    <m/>
    <m/>
    <m/>
    <x v="0"/>
    <m/>
    <m/>
    <x v="0"/>
    <x v="0"/>
    <m/>
    <m/>
    <x v="0"/>
  </r>
  <r>
    <n v="74"/>
    <x v="2"/>
    <x v="0"/>
    <s v="# 012"/>
    <x v="80"/>
    <s v="David Castellanos"/>
    <s v="Caressa Mulder"/>
    <d v="2022-07-01T00:00:00"/>
    <d v="2023-06-30T00:00:00"/>
    <d v="2022-07-01T00:00:00"/>
    <x v="703"/>
    <x v="0"/>
    <n v="23"/>
    <n v="23"/>
    <n v="23"/>
    <n v="23"/>
    <n v="23"/>
    <n v="24"/>
    <n v="24"/>
    <n v="24"/>
    <n v="24"/>
    <n v="24"/>
    <n v="24"/>
    <n v="24"/>
    <n v="24"/>
    <n v="24"/>
    <n v="25"/>
    <n v="25"/>
    <n v="24"/>
    <n v="0"/>
    <n v="0"/>
    <s v="-"/>
    <x v="2"/>
    <s v="VCRAC"/>
    <s v="IQBBB"/>
    <s v="Academic Research Units"/>
    <s v="David Castellanos"/>
    <m/>
    <m/>
    <m/>
    <x v="0"/>
    <x v="0"/>
    <m/>
    <x v="0"/>
    <m/>
    <m/>
    <m/>
    <x v="0"/>
    <m/>
    <m/>
    <m/>
    <m/>
    <x v="0"/>
    <x v="0"/>
    <m/>
    <x v="0"/>
    <m/>
    <m/>
    <m/>
    <x v="0"/>
    <m/>
    <m/>
    <x v="0"/>
    <x v="0"/>
    <m/>
    <m/>
    <x v="0"/>
  </r>
  <r>
    <n v="74"/>
    <x v="2"/>
    <x v="0"/>
    <s v="# 012"/>
    <x v="80"/>
    <s v="David Castellanos"/>
    <s v="Caressa Mulder"/>
    <d v="2022-07-01T00:00:00"/>
    <d v="2023-06-30T00:00:00"/>
    <d v="2022-07-01T00:00:00"/>
    <x v="704"/>
    <x v="0"/>
    <n v="18"/>
    <n v="18"/>
    <n v="18"/>
    <n v="18"/>
    <n v="18"/>
    <n v="19"/>
    <n v="19"/>
    <n v="19"/>
    <n v="19"/>
    <n v="21"/>
    <n v="21"/>
    <n v="21"/>
    <n v="21"/>
    <n v="20"/>
    <n v="21"/>
    <n v="21"/>
    <n v="20"/>
    <n v="0.10526315789473695"/>
    <n v="2"/>
    <s v="-"/>
    <x v="6"/>
    <s v="VCRAC"/>
    <s v="IQBBB"/>
    <s v="Academic Research Units"/>
    <s v="David Castellanos"/>
    <m/>
    <m/>
    <m/>
    <x v="0"/>
    <x v="0"/>
    <m/>
    <x v="0"/>
    <m/>
    <m/>
    <m/>
    <x v="0"/>
    <m/>
    <m/>
    <m/>
    <m/>
    <x v="0"/>
    <x v="0"/>
    <m/>
    <x v="0"/>
    <m/>
    <m/>
    <m/>
    <x v="0"/>
    <m/>
    <m/>
    <x v="0"/>
    <x v="0"/>
    <m/>
    <m/>
    <x v="0"/>
  </r>
  <r>
    <n v="74"/>
    <x v="2"/>
    <x v="0"/>
    <s v="# 012"/>
    <x v="80"/>
    <s v="David Castellanos"/>
    <s v="Caressa Mulder"/>
    <d v="2022-07-01T00:00:00"/>
    <d v="2023-06-30T00:00:00"/>
    <d v="2022-07-01T00:00:00"/>
    <x v="705"/>
    <x v="0"/>
    <n v="35"/>
    <n v="35"/>
    <n v="35"/>
    <n v="35"/>
    <n v="35"/>
    <n v="35"/>
    <n v="35"/>
    <n v="35"/>
    <n v="35"/>
    <n v="37"/>
    <n v="37"/>
    <n v="37"/>
    <n v="37"/>
    <n v="37"/>
    <n v="37"/>
    <n v="37"/>
    <n v="37"/>
    <n v="5.7142857142857162E-2"/>
    <n v="2"/>
    <s v="-"/>
    <x v="1"/>
    <s v="VCRAC"/>
    <s v="IQBBB"/>
    <s v="Academic Research Units"/>
    <s v="David Castellanos"/>
    <m/>
    <m/>
    <m/>
    <x v="0"/>
    <x v="0"/>
    <m/>
    <x v="0"/>
    <m/>
    <m/>
    <m/>
    <x v="0"/>
    <m/>
    <m/>
    <m/>
    <m/>
    <x v="0"/>
    <x v="0"/>
    <m/>
    <x v="0"/>
    <m/>
    <m/>
    <m/>
    <x v="0"/>
    <m/>
    <m/>
    <x v="0"/>
    <x v="0"/>
    <m/>
    <m/>
    <x v="0"/>
  </r>
  <r>
    <n v="74"/>
    <x v="2"/>
    <x v="0"/>
    <s v="# 012"/>
    <x v="80"/>
    <s v="David Castellanos"/>
    <s v="Caressa Mulder"/>
    <d v="2022-07-01T00:00:00"/>
    <d v="2023-06-30T00:00:00"/>
    <d v="2022-07-01T00:00:00"/>
    <x v="706"/>
    <x v="0"/>
    <n v="26"/>
    <n v="26"/>
    <n v="26"/>
    <n v="26"/>
    <n v="28"/>
    <n v="29"/>
    <n v="29"/>
    <n v="29"/>
    <n v="29"/>
    <n v="30"/>
    <n v="30"/>
    <n v="30"/>
    <n v="30"/>
    <n v="30"/>
    <n v="30"/>
    <n v="30"/>
    <n v="30"/>
    <n v="3.4482758620689724E-2"/>
    <n v="1"/>
    <s v="-"/>
    <x v="0"/>
    <s v="VCRAC"/>
    <s v="IQBBB"/>
    <s v="Academic Research Units"/>
    <s v="David Castellanos"/>
    <m/>
    <m/>
    <m/>
    <x v="0"/>
    <x v="0"/>
    <m/>
    <x v="0"/>
    <m/>
    <m/>
    <m/>
    <x v="0"/>
    <m/>
    <m/>
    <m/>
    <m/>
    <x v="0"/>
    <x v="0"/>
    <m/>
    <x v="0"/>
    <m/>
    <m/>
    <m/>
    <x v="0"/>
    <m/>
    <m/>
    <x v="0"/>
    <x v="0"/>
    <m/>
    <m/>
    <x v="0"/>
  </r>
  <r>
    <n v="74"/>
    <x v="2"/>
    <x v="0"/>
    <s v="# 012"/>
    <x v="80"/>
    <s v="David Castellanos"/>
    <s v="Caressa Mulder"/>
    <d v="2022-07-01T00:00:00"/>
    <d v="2023-06-30T00:00:00"/>
    <d v="2022-07-01T00:00:00"/>
    <x v="707"/>
    <x v="0"/>
    <n v="20"/>
    <n v="22"/>
    <n v="22"/>
    <n v="22"/>
    <n v="24"/>
    <n v="24"/>
    <n v="24"/>
    <n v="24"/>
    <n v="24"/>
    <n v="25"/>
    <n v="25"/>
    <n v="25"/>
    <n v="25"/>
    <n v="25"/>
    <n v="25"/>
    <n v="25"/>
    <n v="25"/>
    <n v="4.1666666666666741E-2"/>
    <n v="1"/>
    <s v="-"/>
    <x v="0"/>
    <s v="VCRAC"/>
    <s v="IQBBB"/>
    <s v="Academic Research Units"/>
    <s v="David Castellanos"/>
    <m/>
    <m/>
    <m/>
    <x v="0"/>
    <x v="0"/>
    <m/>
    <x v="0"/>
    <m/>
    <m/>
    <m/>
    <x v="0"/>
    <m/>
    <m/>
    <m/>
    <m/>
    <x v="0"/>
    <x v="0"/>
    <m/>
    <x v="0"/>
    <m/>
    <m/>
    <m/>
    <x v="0"/>
    <m/>
    <m/>
    <x v="0"/>
    <x v="0"/>
    <m/>
    <m/>
    <x v="0"/>
  </r>
  <r>
    <n v="69"/>
    <x v="2"/>
    <x v="1"/>
    <s v="# 007"/>
    <x v="81"/>
    <s v="David Castellanos"/>
    <s v="Brenda Naputi"/>
    <m/>
    <m/>
    <m/>
    <x v="10"/>
    <x v="1"/>
    <m/>
    <m/>
    <m/>
    <m/>
    <m/>
    <m/>
    <m/>
    <m/>
    <m/>
    <m/>
    <m/>
    <m/>
    <n v="0"/>
    <n v="0"/>
    <n v="0"/>
    <n v="0"/>
    <n v="0"/>
    <m/>
    <m/>
    <m/>
    <x v="3"/>
    <m/>
    <m/>
    <m/>
    <m/>
    <m/>
    <s v="The entire Gael and UCRP should be subsidized, the additional subsidy can be reduced to offset it."/>
    <m/>
    <x v="3"/>
    <x v="27"/>
    <n v="95"/>
    <x v="1"/>
    <m/>
    <n v="945"/>
    <n v="915"/>
    <x v="3"/>
    <n v="30"/>
    <s v="High"/>
    <n v="25.5"/>
    <s v="Yes"/>
    <x v="1"/>
    <x v="2"/>
    <s v="Increase"/>
    <x v="1"/>
    <s v="Deficit"/>
    <s v="The rates are flat primarily driven by increase in volume."/>
    <n v="-58"/>
    <x v="1"/>
    <s v="Brenda Naputi"/>
    <s v="4/26/22 - 11 am"/>
    <x v="72"/>
    <x v="0"/>
    <m/>
    <m/>
    <x v="0"/>
  </r>
  <r>
    <n v="69"/>
    <x v="2"/>
    <x v="0"/>
    <s v="# 007"/>
    <x v="81"/>
    <s v="David Castellanos"/>
    <s v="Brenda Naputi"/>
    <d v="2022-07-01T00:00:00"/>
    <d v="2023-06-30T00:00:00"/>
    <d v="2022-07-01T00:00:00"/>
    <x v="708"/>
    <x v="0"/>
    <n v="600"/>
    <n v="600"/>
    <n v="600"/>
    <n v="600"/>
    <n v="600"/>
    <n v="500"/>
    <n v="500"/>
    <n v="500"/>
    <n v="600"/>
    <n v="600"/>
    <n v="600"/>
    <n v="600"/>
    <n v="600"/>
    <n v="600"/>
    <n v="600"/>
    <n v="600"/>
    <n v="600"/>
    <n v="0"/>
    <n v="0"/>
    <s v="-"/>
    <x v="2"/>
    <s v="VCRAC"/>
    <s v="EUNEU"/>
    <s v="Academic Research Units"/>
    <s v="David Castellanos"/>
    <m/>
    <m/>
    <m/>
    <x v="0"/>
    <x v="0"/>
    <m/>
    <x v="0"/>
    <m/>
    <m/>
    <m/>
    <x v="0"/>
    <m/>
    <m/>
    <m/>
    <m/>
    <x v="0"/>
    <x v="0"/>
    <m/>
    <x v="0"/>
    <m/>
    <m/>
    <m/>
    <x v="0"/>
    <m/>
    <m/>
    <x v="0"/>
    <x v="0"/>
    <m/>
    <m/>
    <x v="0"/>
  </r>
  <r>
    <n v="69"/>
    <x v="2"/>
    <x v="0"/>
    <s v="# 007"/>
    <x v="81"/>
    <s v="David Castellanos"/>
    <s v="Brenda Naputi"/>
    <d v="2022-07-01T00:00:00"/>
    <d v="2023-06-30T00:00:00"/>
    <d v="2022-07-01T00:00:00"/>
    <x v="709"/>
    <x v="0"/>
    <n v="600"/>
    <n v="600"/>
    <n v="600"/>
    <n v="600"/>
    <n v="600"/>
    <n v="500"/>
    <n v="500"/>
    <n v="500"/>
    <n v="600"/>
    <n v="600"/>
    <n v="600"/>
    <n v="600"/>
    <n v="600"/>
    <n v="500"/>
    <n v="500"/>
    <n v="500"/>
    <n v="500"/>
    <n v="0"/>
    <n v="0"/>
    <s v="-"/>
    <x v="2"/>
    <s v="VCRAC"/>
    <s v="EUNEU"/>
    <s v="Academic Research Units"/>
    <s v="David Castellanos"/>
    <m/>
    <m/>
    <m/>
    <x v="0"/>
    <x v="0"/>
    <m/>
    <x v="0"/>
    <m/>
    <m/>
    <m/>
    <x v="0"/>
    <m/>
    <m/>
    <m/>
    <m/>
    <x v="0"/>
    <x v="0"/>
    <m/>
    <x v="0"/>
    <m/>
    <m/>
    <m/>
    <x v="0"/>
    <m/>
    <m/>
    <x v="0"/>
    <x v="0"/>
    <m/>
    <m/>
    <x v="0"/>
  </r>
  <r>
    <n v="69"/>
    <x v="2"/>
    <x v="0"/>
    <s v="# 007"/>
    <x v="81"/>
    <s v="David Castellanos"/>
    <s v="Brenda Naputi"/>
    <d v="2022-07-01T00:00:00"/>
    <d v="2023-06-30T00:00:00"/>
    <d v="2022-07-01T00:00:00"/>
    <x v="710"/>
    <x v="0"/>
    <n v="600"/>
    <n v="600"/>
    <n v="600"/>
    <n v="600"/>
    <n v="600"/>
    <n v="500"/>
    <n v="500"/>
    <n v="500"/>
    <n v="600"/>
    <n v="600"/>
    <n v="600"/>
    <n v="600"/>
    <n v="600"/>
    <n v="400"/>
    <n v="400"/>
    <n v="400"/>
    <n v="400"/>
    <n v="0"/>
    <n v="0"/>
    <s v="-"/>
    <x v="2"/>
    <s v="VCRAC"/>
    <s v="EUNEU"/>
    <s v="Academic Research Units"/>
    <s v="David Castellanos"/>
    <m/>
    <m/>
    <m/>
    <x v="0"/>
    <x v="0"/>
    <m/>
    <x v="0"/>
    <m/>
    <m/>
    <m/>
    <x v="0"/>
    <m/>
    <m/>
    <m/>
    <m/>
    <x v="0"/>
    <x v="0"/>
    <m/>
    <x v="0"/>
    <m/>
    <m/>
    <m/>
    <x v="0"/>
    <m/>
    <m/>
    <x v="0"/>
    <x v="0"/>
    <m/>
    <m/>
    <x v="0"/>
  </r>
  <r>
    <n v="69"/>
    <x v="2"/>
    <x v="0"/>
    <s v="# 007"/>
    <x v="81"/>
    <s v="David Castellanos"/>
    <s v="Brenda Naputi"/>
    <d v="2022-07-01T00:00:00"/>
    <d v="2023-06-30T00:00:00"/>
    <d v="2022-07-01T00:00:00"/>
    <x v="711"/>
    <x v="0"/>
    <n v="600"/>
    <n v="600"/>
    <n v="600"/>
    <n v="600"/>
    <n v="600"/>
    <n v="500"/>
    <n v="500"/>
    <n v="500"/>
    <n v="600"/>
    <n v="600"/>
    <n v="600"/>
    <n v="600"/>
    <n v="600"/>
    <n v="300"/>
    <n v="300"/>
    <n v="300"/>
    <n v="300"/>
    <n v="0"/>
    <n v="0"/>
    <s v="-"/>
    <x v="2"/>
    <s v="VCRAC"/>
    <s v="EUNEU"/>
    <s v="Academic Research Units"/>
    <s v="David Castellanos"/>
    <m/>
    <m/>
    <m/>
    <x v="0"/>
    <x v="0"/>
    <m/>
    <x v="0"/>
    <m/>
    <m/>
    <m/>
    <x v="0"/>
    <m/>
    <m/>
    <m/>
    <m/>
    <x v="0"/>
    <x v="0"/>
    <m/>
    <x v="0"/>
    <m/>
    <m/>
    <m/>
    <x v="0"/>
    <m/>
    <m/>
    <x v="0"/>
    <x v="0"/>
    <m/>
    <m/>
    <x v="0"/>
  </r>
  <r>
    <n v="69"/>
    <x v="2"/>
    <x v="0"/>
    <s v="# 007"/>
    <x v="81"/>
    <s v="David Castellanos"/>
    <s v="Brenda Naputi"/>
    <d v="2022-07-01T00:00:00"/>
    <d v="2023-06-30T00:00:00"/>
    <d v="2022-07-01T00:00:00"/>
    <x v="712"/>
    <x v="0"/>
    <n v="600"/>
    <n v="600"/>
    <n v="600"/>
    <n v="600"/>
    <n v="600"/>
    <n v="500"/>
    <n v="500"/>
    <n v="500"/>
    <n v="600"/>
    <n v="600"/>
    <n v="600"/>
    <n v="600"/>
    <n v="600"/>
    <n v="200"/>
    <n v="200"/>
    <n v="200"/>
    <n v="200"/>
    <n v="0"/>
    <n v="0"/>
    <s v="-"/>
    <x v="2"/>
    <s v="VCRAC"/>
    <s v="EUNEU"/>
    <s v="Academic Research Units"/>
    <s v="David Castellanos"/>
    <m/>
    <m/>
    <m/>
    <x v="0"/>
    <x v="0"/>
    <m/>
    <x v="0"/>
    <m/>
    <m/>
    <m/>
    <x v="0"/>
    <m/>
    <m/>
    <m/>
    <m/>
    <x v="0"/>
    <x v="0"/>
    <m/>
    <x v="0"/>
    <m/>
    <m/>
    <m/>
    <x v="0"/>
    <m/>
    <m/>
    <x v="0"/>
    <x v="0"/>
    <m/>
    <m/>
    <x v="0"/>
  </r>
  <r>
    <n v="69"/>
    <x v="2"/>
    <x v="0"/>
    <s v="# 007"/>
    <x v="81"/>
    <s v="David Castellanos"/>
    <s v="Brenda Naputi"/>
    <d v="2022-07-01T00:00:00"/>
    <d v="2023-06-30T00:00:00"/>
    <d v="2022-07-01T00:00:00"/>
    <x v="713"/>
    <x v="0"/>
    <n v="600"/>
    <n v="600"/>
    <n v="600"/>
    <n v="600"/>
    <n v="600"/>
    <n v="500"/>
    <n v="500"/>
    <n v="500"/>
    <n v="600"/>
    <n v="600"/>
    <n v="600"/>
    <n v="600"/>
    <n v="600"/>
    <n v="700"/>
    <n v="700"/>
    <n v="700"/>
    <n v="700"/>
    <n v="0"/>
    <n v="0"/>
    <s v="-"/>
    <x v="2"/>
    <s v="VCRAC"/>
    <s v="EUNEU"/>
    <s v="Academic Research Units"/>
    <s v="David Castellanos"/>
    <m/>
    <m/>
    <m/>
    <x v="0"/>
    <x v="0"/>
    <m/>
    <x v="0"/>
    <m/>
    <m/>
    <m/>
    <x v="0"/>
    <m/>
    <m/>
    <m/>
    <m/>
    <x v="0"/>
    <x v="0"/>
    <m/>
    <x v="0"/>
    <m/>
    <m/>
    <m/>
    <x v="0"/>
    <m/>
    <m/>
    <x v="0"/>
    <x v="0"/>
    <m/>
    <m/>
    <x v="0"/>
  </r>
  <r>
    <n v="1"/>
    <x v="13"/>
    <x v="1"/>
    <s v="# 006"/>
    <x v="82"/>
    <s v="Andrew Kraus"/>
    <s v="Andrew Kraus"/>
    <m/>
    <m/>
    <m/>
    <x v="10"/>
    <x v="1"/>
    <m/>
    <m/>
    <m/>
    <m/>
    <m/>
    <m/>
    <m/>
    <m/>
    <m/>
    <m/>
    <m/>
    <m/>
    <n v="0"/>
    <n v="0"/>
    <n v="0"/>
    <n v="0"/>
    <n v="0"/>
    <m/>
    <m/>
    <m/>
    <x v="3"/>
    <m/>
    <m/>
    <m/>
    <m/>
    <s v="Realignment of services to streamline structure"/>
    <s v="Need to confirm OH rate and $ amount"/>
    <m/>
    <x v="24"/>
    <x v="22"/>
    <s v="N/A"/>
    <x v="1"/>
    <m/>
    <n v="900"/>
    <n v="900"/>
    <x v="1"/>
    <n v="0"/>
    <s v="Low"/>
    <n v="0"/>
    <m/>
    <x v="1"/>
    <x v="9"/>
    <s v="Unknown"/>
    <x v="50"/>
    <s v="Deficit"/>
    <s v="Consolidated and streamlined rate structure.  Still need system that could upload multiple event payroll in system in order to truly determine payroll expense per event/venue."/>
    <n v="-37"/>
    <x v="1"/>
    <s v="Andrew Kraus"/>
    <s v="5/4/22 - 11 am"/>
    <x v="73"/>
    <x v="30"/>
    <m/>
    <m/>
    <x v="0"/>
  </r>
  <r>
    <n v="1"/>
    <x v="13"/>
    <x v="0"/>
    <s v="# 006"/>
    <x v="82"/>
    <s v="Andrew Kraus"/>
    <s v="Andrew Kraus"/>
    <d v="2022-07-01T00:00:00"/>
    <d v="2023-06-30T00:00:00"/>
    <d v="2022-07-01T00:00:00"/>
    <x v="714"/>
    <x v="10"/>
    <n v="6630"/>
    <n v="7070"/>
    <n v="3446"/>
    <n v="7070"/>
    <n v="4415"/>
    <n v="4796"/>
    <n v="4940"/>
    <n v="5088"/>
    <n v="4796"/>
    <n v="8185"/>
    <n v="8185"/>
    <n v="8185"/>
    <n v="8185"/>
    <n v="8594.25"/>
    <n v="9023.9624999999996"/>
    <n v="9475.1606250000004"/>
    <n v="8594.25"/>
    <n v="0.70663052543786486"/>
    <n v="3389"/>
    <s v="-"/>
    <x v="6"/>
    <s v="CALPF"/>
    <s v="KKCAP"/>
    <s v="Cal Performances_SMA"/>
    <s v="Calvin Eng"/>
    <m/>
    <m/>
    <m/>
    <x v="0"/>
    <x v="0"/>
    <m/>
    <x v="0"/>
    <m/>
    <m/>
    <m/>
    <x v="0"/>
    <m/>
    <m/>
    <m/>
    <m/>
    <x v="0"/>
    <x v="0"/>
    <m/>
    <x v="0"/>
    <m/>
    <m/>
    <m/>
    <x v="0"/>
    <m/>
    <m/>
    <x v="0"/>
    <x v="0"/>
    <m/>
    <m/>
    <x v="0"/>
  </r>
  <r>
    <n v="1"/>
    <x v="13"/>
    <x v="0"/>
    <s v="# 006"/>
    <x v="82"/>
    <s v="Andrew Kraus"/>
    <s v="Andrew Kraus"/>
    <d v="2022-07-01T00:00:00"/>
    <d v="2023-06-30T00:00:00"/>
    <d v="2022-07-01T00:00:00"/>
    <x v="715"/>
    <x v="20"/>
    <n v="3591"/>
    <n v="3897"/>
    <n v="3942"/>
    <n v="3897"/>
    <n v="5228"/>
    <n v="5689"/>
    <n v="5860"/>
    <n v="6036"/>
    <n v="5689"/>
    <n v="7400"/>
    <n v="7400"/>
    <n v="7400"/>
    <n v="7400"/>
    <n v="7770"/>
    <n v="8158.5"/>
    <n v="8566.4250000000011"/>
    <n v="7770"/>
    <n v="0.30075584461240989"/>
    <n v="1711"/>
    <s v="-"/>
    <x v="6"/>
    <s v="CALPF"/>
    <s v="KKCAP"/>
    <s v="Cal Performances_SMA"/>
    <s v="Calvin Eng"/>
    <m/>
    <m/>
    <m/>
    <x v="0"/>
    <x v="0"/>
    <m/>
    <x v="0"/>
    <m/>
    <m/>
    <m/>
    <x v="0"/>
    <m/>
    <m/>
    <m/>
    <m/>
    <x v="0"/>
    <x v="0"/>
    <m/>
    <x v="0"/>
    <m/>
    <m/>
    <m/>
    <x v="0"/>
    <m/>
    <m/>
    <x v="0"/>
    <x v="0"/>
    <m/>
    <m/>
    <x v="0"/>
  </r>
  <r>
    <n v="1"/>
    <x v="13"/>
    <x v="0"/>
    <s v="# 006"/>
    <x v="82"/>
    <s v="Andrew Kraus"/>
    <s v="Andrew Kraus"/>
    <d v="2022-07-01T00:00:00"/>
    <d v="2023-06-30T00:00:00"/>
    <d v="2022-07-01T00:00:00"/>
    <x v="716"/>
    <x v="10"/>
    <n v="4087"/>
    <n v="4400"/>
    <n v="2540"/>
    <n v="4400"/>
    <n v="3425"/>
    <n v="3677"/>
    <n v="3787"/>
    <n v="3901"/>
    <n v="3677"/>
    <n v="4100"/>
    <n v="4100"/>
    <n v="4100"/>
    <n v="4100"/>
    <n v="4305"/>
    <n v="4520.25"/>
    <n v="4746.2624999999998"/>
    <n v="4305"/>
    <n v="0.1150394343214578"/>
    <n v="423"/>
    <s v="-"/>
    <x v="6"/>
    <s v="CALPF"/>
    <s v="KKCAP"/>
    <s v="Cal Performances_SMA"/>
    <s v="Calvin Eng"/>
    <m/>
    <m/>
    <m/>
    <x v="0"/>
    <x v="0"/>
    <m/>
    <x v="0"/>
    <m/>
    <m/>
    <m/>
    <x v="0"/>
    <m/>
    <m/>
    <m/>
    <m/>
    <x v="0"/>
    <x v="0"/>
    <m/>
    <x v="0"/>
    <m/>
    <m/>
    <m/>
    <x v="0"/>
    <m/>
    <m/>
    <x v="0"/>
    <x v="0"/>
    <m/>
    <m/>
    <x v="0"/>
  </r>
  <r>
    <n v="1"/>
    <x v="13"/>
    <x v="0"/>
    <s v="# 006"/>
    <x v="82"/>
    <s v="Andrew Kraus"/>
    <s v="Andrew Kraus"/>
    <d v="2022-07-01T00:00:00"/>
    <d v="2023-06-30T00:00:00"/>
    <d v="2022-07-01T00:00:00"/>
    <x v="717"/>
    <x v="20"/>
    <n v="1941"/>
    <n v="2122"/>
    <n v="2128"/>
    <n v="2122"/>
    <n v="3347"/>
    <n v="3686"/>
    <n v="3797"/>
    <n v="3911"/>
    <n v="3686"/>
    <n v="3700"/>
    <n v="3700"/>
    <n v="3700"/>
    <n v="3700"/>
    <n v="3885"/>
    <n v="4079.25"/>
    <n v="4283.2125000000005"/>
    <n v="3885"/>
    <n v="3.7981551817689585E-3"/>
    <n v="14"/>
    <s v="-"/>
    <x v="0"/>
    <s v="CALPF"/>
    <s v="KKCAP"/>
    <s v="Cal Performances_SMA"/>
    <s v="Calvin Eng"/>
    <m/>
    <m/>
    <m/>
    <x v="0"/>
    <x v="0"/>
    <m/>
    <x v="0"/>
    <m/>
    <m/>
    <m/>
    <x v="0"/>
    <m/>
    <m/>
    <m/>
    <m/>
    <x v="0"/>
    <x v="0"/>
    <m/>
    <x v="0"/>
    <m/>
    <m/>
    <m/>
    <x v="0"/>
    <m/>
    <m/>
    <x v="0"/>
    <x v="0"/>
    <m/>
    <m/>
    <x v="0"/>
  </r>
  <r>
    <n v="1"/>
    <x v="13"/>
    <x v="0"/>
    <s v="# 006"/>
    <x v="82"/>
    <s v="Andrew Kraus"/>
    <s v="Andrew Kraus"/>
    <d v="2022-07-01T00:00:00"/>
    <d v="2023-06-30T00:00:00"/>
    <d v="2022-07-01T00:00:00"/>
    <x v="718"/>
    <x v="10"/>
    <n v="3168"/>
    <n v="3369"/>
    <n v="2398"/>
    <n v="3369"/>
    <n v="3116"/>
    <n v="3349"/>
    <n v="3449"/>
    <n v="3552"/>
    <n v="3349"/>
    <n v="2050"/>
    <n v="2142.25"/>
    <n v="2238.65"/>
    <n v="2050"/>
    <n v="2152.5"/>
    <n v="2260.125"/>
    <n v="2373.1312499999999"/>
    <n v="2152.5"/>
    <n v="-0.38787697820244849"/>
    <n v="-1299"/>
    <s v="-"/>
    <x v="5"/>
    <s v="CALPF"/>
    <s v="KKCAP"/>
    <s v="Cal Performances_SMA"/>
    <s v="Calvin Eng"/>
    <m/>
    <m/>
    <m/>
    <x v="0"/>
    <x v="0"/>
    <m/>
    <x v="0"/>
    <m/>
    <m/>
    <m/>
    <x v="0"/>
    <m/>
    <m/>
    <m/>
    <m/>
    <x v="0"/>
    <x v="0"/>
    <m/>
    <x v="0"/>
    <m/>
    <m/>
    <m/>
    <x v="0"/>
    <m/>
    <m/>
    <x v="0"/>
    <x v="0"/>
    <m/>
    <m/>
    <x v="0"/>
  </r>
  <r>
    <n v="1"/>
    <x v="13"/>
    <x v="0"/>
    <s v="# 006"/>
    <x v="82"/>
    <s v="Andrew Kraus"/>
    <s v="Andrew Kraus"/>
    <d v="2022-07-01T00:00:00"/>
    <d v="2023-06-30T00:00:00"/>
    <d v="2022-07-01T00:00:00"/>
    <x v="719"/>
    <x v="20"/>
    <n v="1733"/>
    <n v="1883"/>
    <n v="1878"/>
    <n v="1883"/>
    <n v="3101"/>
    <n v="3423"/>
    <n v="3526"/>
    <n v="3632"/>
    <n v="3423"/>
    <n v="1850"/>
    <n v="1933.25"/>
    <n v="2020.25"/>
    <n v="1850"/>
    <n v="1942.5"/>
    <n v="2039.625"/>
    <n v="2141.6062500000003"/>
    <n v="1942.5"/>
    <n v="-0.45953841659363137"/>
    <n v="-1573"/>
    <s v="-"/>
    <x v="5"/>
    <s v="CALPF"/>
    <s v="KKCAP"/>
    <s v="Cal Performances_SMA"/>
    <s v="Calvin Eng"/>
    <m/>
    <m/>
    <m/>
    <x v="0"/>
    <x v="0"/>
    <m/>
    <x v="0"/>
    <m/>
    <m/>
    <m/>
    <x v="0"/>
    <m/>
    <m/>
    <m/>
    <m/>
    <x v="0"/>
    <x v="0"/>
    <m/>
    <x v="0"/>
    <m/>
    <m/>
    <m/>
    <x v="0"/>
    <m/>
    <m/>
    <x v="0"/>
    <x v="0"/>
    <m/>
    <m/>
    <x v="0"/>
  </r>
  <r>
    <n v="1"/>
    <x v="13"/>
    <x v="0"/>
    <s v="# 006"/>
    <x v="82"/>
    <s v="Andrew Kraus"/>
    <s v="Andrew Kraus"/>
    <d v="2022-07-01T00:00:00"/>
    <d v="2023-06-30T00:00:00"/>
    <d v="2022-07-01T00:00:00"/>
    <x v="720"/>
    <x v="10"/>
    <n v="3423"/>
    <n v="4600"/>
    <n v="4004"/>
    <n v="4600"/>
    <n v="5678"/>
    <n v="5728"/>
    <n v="5900"/>
    <n v="6077"/>
    <n v="5728"/>
    <n v="14325"/>
    <n v="14969.63"/>
    <n v="15643.26"/>
    <n v="14325"/>
    <n v="15041.25"/>
    <n v="15793.3125"/>
    <n v="16582.978125000001"/>
    <n v="15041.25"/>
    <n v="1.5008729050279328"/>
    <n v="8597"/>
    <s v="-"/>
    <x v="6"/>
    <s v="CALPF"/>
    <s v="KKCAP"/>
    <s v="Cal Performances_SMA"/>
    <s v="Calvin Eng"/>
    <m/>
    <m/>
    <m/>
    <x v="0"/>
    <x v="0"/>
    <m/>
    <x v="0"/>
    <m/>
    <m/>
    <m/>
    <x v="0"/>
    <m/>
    <m/>
    <m/>
    <m/>
    <x v="0"/>
    <x v="0"/>
    <m/>
    <x v="0"/>
    <m/>
    <m/>
    <m/>
    <x v="0"/>
    <m/>
    <m/>
    <x v="0"/>
    <x v="0"/>
    <m/>
    <m/>
    <x v="0"/>
  </r>
  <r>
    <n v="1"/>
    <x v="13"/>
    <x v="0"/>
    <s v="# 006"/>
    <x v="82"/>
    <s v="Andrew Kraus"/>
    <s v="Andrew Kraus"/>
    <d v="2022-07-01T00:00:00"/>
    <d v="2023-06-30T00:00:00"/>
    <d v="2022-07-01T00:00:00"/>
    <x v="721"/>
    <x v="20"/>
    <n v="2927"/>
    <n v="3240"/>
    <n v="3310"/>
    <n v="3240"/>
    <n v="4686"/>
    <n v="6840"/>
    <n v="7045"/>
    <n v="7256"/>
    <n v="6840"/>
    <n v="12900"/>
    <n v="13480.5"/>
    <n v="14087.12"/>
    <n v="12900"/>
    <n v="13545"/>
    <n v="14222.25"/>
    <n v="14933.362500000001"/>
    <n v="13545"/>
    <n v="0.88596491228070184"/>
    <n v="6060"/>
    <s v="-"/>
    <x v="6"/>
    <s v="CALPF"/>
    <s v="KKCAP"/>
    <s v="Cal Performances_SMA"/>
    <s v="Calvin Eng"/>
    <m/>
    <m/>
    <m/>
    <x v="0"/>
    <x v="0"/>
    <m/>
    <x v="0"/>
    <m/>
    <m/>
    <m/>
    <x v="0"/>
    <m/>
    <m/>
    <m/>
    <m/>
    <x v="0"/>
    <x v="0"/>
    <m/>
    <x v="0"/>
    <m/>
    <m/>
    <m/>
    <x v="0"/>
    <m/>
    <m/>
    <x v="0"/>
    <x v="0"/>
    <m/>
    <m/>
    <x v="0"/>
  </r>
  <r>
    <n v="1"/>
    <x v="13"/>
    <x v="0"/>
    <s v="# 006"/>
    <x v="82"/>
    <s v="Andrew Kraus"/>
    <s v="Andrew Kraus"/>
    <d v="2022-07-01T00:00:00"/>
    <d v="2023-06-30T00:00:00"/>
    <d v="2022-07-01T00:00:00"/>
    <x v="722"/>
    <x v="9"/>
    <s v="at cost plus 15.6%"/>
    <n v="14.5"/>
    <n v="15.1"/>
    <n v="14.5"/>
    <n v="14.1"/>
    <n v="15"/>
    <n v="15"/>
    <n v="15"/>
    <n v="15"/>
    <s v="Cost"/>
    <s v="Cost"/>
    <s v="Cost"/>
    <s v="Cost"/>
    <s v="Cost"/>
    <s v="Cost"/>
    <s v="Cost"/>
    <s v="Cost"/>
    <s v="-"/>
    <n v="0"/>
    <s v="-"/>
    <x v="2"/>
    <s v="CALPF"/>
    <s v="KKCAP"/>
    <s v="Cal Performances_SMA"/>
    <s v="Calvin Eng"/>
    <m/>
    <m/>
    <m/>
    <x v="0"/>
    <x v="0"/>
    <m/>
    <x v="0"/>
    <m/>
    <m/>
    <m/>
    <x v="0"/>
    <m/>
    <m/>
    <m/>
    <m/>
    <x v="0"/>
    <x v="0"/>
    <m/>
    <x v="0"/>
    <m/>
    <m/>
    <m/>
    <x v="0"/>
    <m/>
    <m/>
    <x v="0"/>
    <x v="0"/>
    <m/>
    <m/>
    <x v="0"/>
  </r>
  <r>
    <n v="1"/>
    <x v="13"/>
    <x v="0"/>
    <s v="# 006"/>
    <x v="82"/>
    <s v="Andrew Kraus"/>
    <s v="Andrew Kraus"/>
    <d v="2022-07-01T00:00:00"/>
    <d v="2023-06-30T00:00:00"/>
    <d v="2022-07-01T00:00:00"/>
    <x v="723"/>
    <x v="9"/>
    <s v="at cost plus 15.6%"/>
    <n v="14.5"/>
    <n v="15.1"/>
    <n v="14.9"/>
    <n v="15"/>
    <n v="15"/>
    <n v="15"/>
    <n v="15"/>
    <n v="15"/>
    <s v="Cost"/>
    <s v="Cost"/>
    <s v="Cost"/>
    <s v="Cost"/>
    <s v="Cost"/>
    <s v="Cost"/>
    <s v="Cost"/>
    <s v="Cost"/>
    <s v="-"/>
    <n v="0"/>
    <s v="-"/>
    <x v="2"/>
    <s v="CALPF"/>
    <s v="KKCAP"/>
    <s v="Cal Performances_SMA"/>
    <s v="Calvin Eng"/>
    <m/>
    <m/>
    <m/>
    <x v="0"/>
    <x v="0"/>
    <m/>
    <x v="0"/>
    <m/>
    <m/>
    <m/>
    <x v="0"/>
    <m/>
    <m/>
    <m/>
    <m/>
    <x v="0"/>
    <x v="0"/>
    <m/>
    <x v="0"/>
    <m/>
    <m/>
    <m/>
    <x v="0"/>
    <m/>
    <m/>
    <x v="0"/>
    <x v="0"/>
    <m/>
    <m/>
    <x v="0"/>
  </r>
  <r>
    <n v="1"/>
    <x v="13"/>
    <x v="0"/>
    <s v="# 006"/>
    <x v="82"/>
    <s v="Andrew Kraus"/>
    <s v="Andrew Kraus"/>
    <d v="2022-07-01T00:00:00"/>
    <d v="2023-06-30T00:00:00"/>
    <d v="2022-07-01T00:00:00"/>
    <x v="724"/>
    <x v="86"/>
    <m/>
    <m/>
    <m/>
    <m/>
    <m/>
    <m/>
    <m/>
    <m/>
    <m/>
    <n v="4000"/>
    <n v="4180"/>
    <n v="4368.1000000000004"/>
    <n v="4000"/>
    <n v="4200"/>
    <n v="4410"/>
    <n v="4630.5"/>
    <n v="4200"/>
    <s v="-"/>
    <n v="4000"/>
    <s v="New"/>
    <x v="4"/>
    <s v="CALPF"/>
    <s v="KKCAP"/>
    <s v="Cal Performances_SMA"/>
    <s v="Calvin Eng"/>
    <m/>
    <m/>
    <m/>
    <x v="0"/>
    <x v="0"/>
    <m/>
    <x v="0"/>
    <m/>
    <m/>
    <m/>
    <x v="0"/>
    <m/>
    <m/>
    <m/>
    <m/>
    <x v="0"/>
    <x v="0"/>
    <m/>
    <x v="0"/>
    <m/>
    <m/>
    <m/>
    <x v="0"/>
    <m/>
    <m/>
    <x v="0"/>
    <x v="0"/>
    <m/>
    <m/>
    <x v="0"/>
  </r>
  <r>
    <n v="1"/>
    <x v="13"/>
    <x v="0"/>
    <s v="# 006"/>
    <x v="82"/>
    <s v="Andrew Kraus"/>
    <s v="Andrew Kraus"/>
    <d v="2022-07-01T00:00:00"/>
    <d v="2023-06-30T00:00:00"/>
    <d v="2022-07-01T00:00:00"/>
    <x v="725"/>
    <x v="86"/>
    <m/>
    <m/>
    <m/>
    <m/>
    <m/>
    <m/>
    <m/>
    <m/>
    <m/>
    <n v="1200"/>
    <n v="1254"/>
    <n v="1310.43"/>
    <n v="1200"/>
    <n v="1260"/>
    <n v="1323"/>
    <n v="1389.15"/>
    <n v="1260"/>
    <s v="-"/>
    <n v="1200"/>
    <s v="New"/>
    <x v="4"/>
    <s v="CALPF"/>
    <s v="KKCAP"/>
    <s v="Cal Performances_SMA"/>
    <s v="Calvin Eng"/>
    <m/>
    <m/>
    <m/>
    <x v="0"/>
    <x v="0"/>
    <m/>
    <x v="0"/>
    <m/>
    <m/>
    <m/>
    <x v="0"/>
    <m/>
    <m/>
    <m/>
    <m/>
    <x v="0"/>
    <x v="0"/>
    <m/>
    <x v="0"/>
    <m/>
    <m/>
    <m/>
    <x v="0"/>
    <m/>
    <m/>
    <x v="0"/>
    <x v="0"/>
    <m/>
    <m/>
    <x v="0"/>
  </r>
  <r>
    <n v="1"/>
    <x v="13"/>
    <x v="0"/>
    <s v="# 006"/>
    <x v="82"/>
    <s v="Andrew Kraus"/>
    <s v="Andrew Kraus"/>
    <d v="2022-07-01T00:00:00"/>
    <d v="2023-06-30T00:00:00"/>
    <d v="2022-07-01T00:00:00"/>
    <x v="726"/>
    <x v="86"/>
    <m/>
    <m/>
    <m/>
    <m/>
    <m/>
    <m/>
    <m/>
    <m/>
    <m/>
    <n v="1000"/>
    <n v="1045"/>
    <n v="1092.03"/>
    <n v="1000"/>
    <n v="1050"/>
    <n v="1102.5"/>
    <n v="1157.625"/>
    <n v="1050"/>
    <s v="-"/>
    <n v="1000"/>
    <s v="New"/>
    <x v="4"/>
    <s v="CALPF"/>
    <s v="KKCAP"/>
    <s v="Cal Performances_SMA"/>
    <s v="Calvin Eng"/>
    <m/>
    <m/>
    <m/>
    <x v="0"/>
    <x v="0"/>
    <m/>
    <x v="0"/>
    <m/>
    <m/>
    <m/>
    <x v="0"/>
    <m/>
    <m/>
    <m/>
    <m/>
    <x v="0"/>
    <x v="0"/>
    <m/>
    <x v="0"/>
    <m/>
    <m/>
    <m/>
    <x v="0"/>
    <m/>
    <m/>
    <x v="0"/>
    <x v="0"/>
    <m/>
    <m/>
    <x v="0"/>
  </r>
  <r>
    <n v="1"/>
    <x v="13"/>
    <x v="0"/>
    <s v="# 006"/>
    <x v="82"/>
    <s v="Andrew Kraus"/>
    <s v="Andrew Kraus"/>
    <d v="2022-07-01T00:00:00"/>
    <d v="2023-06-30T00:00:00"/>
    <d v="2022-07-01T00:00:00"/>
    <x v="727"/>
    <x v="86"/>
    <m/>
    <m/>
    <m/>
    <m/>
    <m/>
    <m/>
    <m/>
    <m/>
    <m/>
    <n v="5600"/>
    <n v="5852"/>
    <n v="6115.34"/>
    <n v="5600"/>
    <n v="5880"/>
    <n v="6174"/>
    <n v="6482.7000000000007"/>
    <n v="5880"/>
    <s v="-"/>
    <n v="5600"/>
    <s v="New"/>
    <x v="4"/>
    <s v="CALPF"/>
    <s v="KKCAP"/>
    <s v="Cal Performances_SMA"/>
    <s v="Calvin Eng"/>
    <m/>
    <m/>
    <m/>
    <x v="0"/>
    <x v="0"/>
    <m/>
    <x v="0"/>
    <m/>
    <m/>
    <m/>
    <x v="0"/>
    <m/>
    <m/>
    <m/>
    <m/>
    <x v="0"/>
    <x v="0"/>
    <m/>
    <x v="0"/>
    <m/>
    <m/>
    <m/>
    <x v="0"/>
    <m/>
    <m/>
    <x v="0"/>
    <x v="0"/>
    <m/>
    <m/>
    <x v="0"/>
  </r>
  <r>
    <n v="1"/>
    <x v="13"/>
    <x v="0"/>
    <s v="# 006"/>
    <x v="82"/>
    <s v="Andrew Kraus"/>
    <s v="Andrew Kraus"/>
    <d v="2022-07-01T00:00:00"/>
    <d v="2023-06-30T00:00:00"/>
    <d v="2022-07-01T00:00:00"/>
    <x v="728"/>
    <x v="0"/>
    <n v="40"/>
    <n v="44.5"/>
    <n v="45.5"/>
    <n v="44.5"/>
    <n v="53.25"/>
    <n v="53.57"/>
    <n v="54.85"/>
    <n v="56.49"/>
    <n v="53.57"/>
    <n v="45.97"/>
    <n v="48.04"/>
    <n v="50.2"/>
    <n v="45.97"/>
    <n v="48.268500000000003"/>
    <n v="50.681925000000007"/>
    <n v="53.216021250000011"/>
    <n v="48.268500000000003"/>
    <n v="-0.14187044987866348"/>
    <n v="-7.6000000000000014"/>
    <s v="-"/>
    <x v="5"/>
    <s v="CALPF"/>
    <s v="KKCAP"/>
    <s v="Cal Performances_SMA"/>
    <s v="Calvin Eng"/>
    <m/>
    <m/>
    <m/>
    <x v="0"/>
    <x v="0"/>
    <m/>
    <x v="0"/>
    <m/>
    <m/>
    <m/>
    <x v="0"/>
    <m/>
    <m/>
    <m/>
    <m/>
    <x v="0"/>
    <x v="0"/>
    <m/>
    <x v="0"/>
    <m/>
    <m/>
    <m/>
    <x v="0"/>
    <m/>
    <m/>
    <x v="0"/>
    <x v="0"/>
    <m/>
    <m/>
    <x v="0"/>
  </r>
  <r>
    <n v="1"/>
    <x v="13"/>
    <x v="0"/>
    <s v="# 006"/>
    <x v="82"/>
    <s v="Andrew Kraus"/>
    <s v="Andrew Kraus"/>
    <d v="2022-07-01T00:00:00"/>
    <d v="2023-06-30T00:00:00"/>
    <d v="2022-07-01T00:00:00"/>
    <x v="729"/>
    <x v="0"/>
    <n v="18.5"/>
    <n v="20"/>
    <m/>
    <m/>
    <m/>
    <n v="23.95"/>
    <n v="23.95"/>
    <n v="24.67"/>
    <m/>
    <n v="17.14"/>
    <n v="17.91"/>
    <n v="18.72"/>
    <n v="17.14"/>
    <n v="17.997"/>
    <n v="18.896850000000001"/>
    <n v="19.841692500000001"/>
    <n v="17.997"/>
    <s v="-"/>
    <n v="17.14"/>
    <s v="New"/>
    <x v="4"/>
    <s v="CALPF"/>
    <s v="KKCAP"/>
    <s v="Cal Performances_SMA"/>
    <s v="Calvin Eng"/>
    <m/>
    <m/>
    <m/>
    <x v="0"/>
    <x v="0"/>
    <m/>
    <x v="0"/>
    <m/>
    <m/>
    <m/>
    <x v="0"/>
    <m/>
    <m/>
    <m/>
    <m/>
    <x v="0"/>
    <x v="0"/>
    <m/>
    <x v="0"/>
    <m/>
    <m/>
    <m/>
    <x v="0"/>
    <m/>
    <m/>
    <x v="0"/>
    <x v="0"/>
    <m/>
    <m/>
    <x v="0"/>
  </r>
  <r>
    <n v="1"/>
    <x v="13"/>
    <x v="0"/>
    <s v="# 006"/>
    <x v="82"/>
    <s v="Andrew Kraus"/>
    <s v="Andrew Kraus"/>
    <d v="2022-07-01T00:00:00"/>
    <d v="2023-06-30T00:00:00"/>
    <d v="2022-07-01T00:00:00"/>
    <x v="730"/>
    <x v="0"/>
    <n v="21.5"/>
    <n v="21.5"/>
    <n v="21.75"/>
    <n v="21.5"/>
    <n v="24.7"/>
    <n v="25.44"/>
    <n v="25.44"/>
    <n v="26.2"/>
    <n v="25.44"/>
    <n v="17.14"/>
    <n v="17.91"/>
    <n v="18.72"/>
    <n v="17.14"/>
    <n v="17.997"/>
    <n v="18.896850000000001"/>
    <n v="19.841692500000001"/>
    <n v="17.997"/>
    <n v="-0.32625786163522019"/>
    <n v="-8.3000000000000007"/>
    <s v="-"/>
    <x v="5"/>
    <s v="CALPF"/>
    <s v="KKCAP"/>
    <s v="Cal Performances_SMA"/>
    <s v="Calvin Eng"/>
    <m/>
    <m/>
    <m/>
    <x v="0"/>
    <x v="0"/>
    <m/>
    <x v="0"/>
    <m/>
    <m/>
    <m/>
    <x v="0"/>
    <m/>
    <m/>
    <m/>
    <m/>
    <x v="0"/>
    <x v="0"/>
    <m/>
    <x v="0"/>
    <m/>
    <m/>
    <m/>
    <x v="0"/>
    <m/>
    <m/>
    <x v="0"/>
    <x v="0"/>
    <m/>
    <m/>
    <x v="0"/>
  </r>
  <r>
    <n v="1"/>
    <x v="13"/>
    <x v="0"/>
    <s v="# 006"/>
    <x v="82"/>
    <s v="Andrew Kraus"/>
    <s v="Andrew Kraus"/>
    <d v="2022-07-01T00:00:00"/>
    <d v="2023-06-30T00:00:00"/>
    <d v="2022-07-01T00:00:00"/>
    <x v="731"/>
    <x v="9"/>
    <s v="15.6%"/>
    <n v="14.5"/>
    <n v="15.1"/>
    <n v="14.5"/>
    <n v="15.35"/>
    <n v="15"/>
    <n v="15"/>
    <n v="15"/>
    <n v="15"/>
    <n v="64.77"/>
    <n v="67.680000000000007"/>
    <n v="70.73"/>
    <n v="64.77"/>
    <n v="68.008499999999998"/>
    <n v="71.408924999999996"/>
    <n v="74.97937125"/>
    <n v="68.008499999999998"/>
    <n v="3.3179999999999996"/>
    <n v="49.769999999999996"/>
    <s v="-"/>
    <x v="6"/>
    <s v="CALPF"/>
    <s v="KKCAP"/>
    <s v="Cal Performances_SMA"/>
    <s v="Calvin Eng"/>
    <m/>
    <m/>
    <m/>
    <x v="0"/>
    <x v="0"/>
    <m/>
    <x v="0"/>
    <m/>
    <m/>
    <m/>
    <x v="0"/>
    <m/>
    <m/>
    <m/>
    <m/>
    <x v="0"/>
    <x v="0"/>
    <m/>
    <x v="0"/>
    <m/>
    <m/>
    <m/>
    <x v="0"/>
    <m/>
    <m/>
    <x v="0"/>
    <x v="0"/>
    <m/>
    <m/>
    <x v="0"/>
  </r>
  <r>
    <n v="1"/>
    <x v="13"/>
    <x v="0"/>
    <s v="# 006"/>
    <x v="82"/>
    <s v="Andrew Kraus"/>
    <s v="Andrew Kraus"/>
    <d v="2022-07-01T00:00:00"/>
    <d v="2023-06-30T00:00:00"/>
    <d v="2022-07-01T00:00:00"/>
    <x v="732"/>
    <x v="0"/>
    <m/>
    <m/>
    <m/>
    <m/>
    <m/>
    <m/>
    <m/>
    <m/>
    <m/>
    <n v="40.25"/>
    <n v="42.06"/>
    <n v="43.95"/>
    <n v="40.25"/>
    <n v="42.262500000000003"/>
    <n v="44.375625000000007"/>
    <n v="46.594406250000006"/>
    <n v="42.262500000000003"/>
    <s v="-"/>
    <n v="40.25"/>
    <s v="New"/>
    <x v="4"/>
    <s v="CALPF"/>
    <s v="KKCAP"/>
    <s v="Cal Performances_SMA"/>
    <s v="Calvin Eng"/>
    <m/>
    <m/>
    <m/>
    <x v="0"/>
    <x v="0"/>
    <m/>
    <x v="0"/>
    <m/>
    <m/>
    <m/>
    <x v="0"/>
    <m/>
    <m/>
    <m/>
    <m/>
    <x v="0"/>
    <x v="0"/>
    <m/>
    <x v="0"/>
    <m/>
    <m/>
    <m/>
    <x v="0"/>
    <m/>
    <m/>
    <x v="0"/>
    <x v="0"/>
    <m/>
    <m/>
    <x v="0"/>
  </r>
  <r>
    <n v="1"/>
    <x v="13"/>
    <x v="0"/>
    <s v="# 006"/>
    <x v="82"/>
    <s v="Andrew Kraus"/>
    <s v="Andrew Kraus"/>
    <d v="2022-07-01T00:00:00"/>
    <d v="2023-06-30T00:00:00"/>
    <d v="2022-07-01T00:00:00"/>
    <x v="733"/>
    <x v="87"/>
    <m/>
    <m/>
    <m/>
    <m/>
    <m/>
    <m/>
    <m/>
    <m/>
    <m/>
    <s v="cost"/>
    <s v="cost"/>
    <s v="cost"/>
    <s v="cost"/>
    <s v="cost"/>
    <s v="cost"/>
    <s v="cost"/>
    <s v="cost"/>
    <s v="-"/>
    <n v="0"/>
    <s v="New"/>
    <x v="4"/>
    <s v="CALPF"/>
    <s v="KKCAP"/>
    <s v="Cal Performances_SMA"/>
    <s v="Calvin Eng"/>
    <m/>
    <m/>
    <m/>
    <x v="0"/>
    <x v="0"/>
    <m/>
    <x v="0"/>
    <m/>
    <m/>
    <m/>
    <x v="0"/>
    <m/>
    <m/>
    <m/>
    <m/>
    <x v="0"/>
    <x v="0"/>
    <m/>
    <x v="0"/>
    <m/>
    <m/>
    <m/>
    <x v="0"/>
    <m/>
    <m/>
    <x v="0"/>
    <x v="0"/>
    <m/>
    <m/>
    <x v="0"/>
  </r>
  <r>
    <n v="1"/>
    <x v="13"/>
    <x v="0"/>
    <s v="# 006"/>
    <x v="82"/>
    <s v="Andrew Kraus"/>
    <s v="Andrew Kraus"/>
    <d v="2022-07-01T00:00:00"/>
    <d v="2023-06-30T00:00:00"/>
    <d v="2022-07-01T00:00:00"/>
    <x v="734"/>
    <x v="88"/>
    <m/>
    <m/>
    <m/>
    <m/>
    <m/>
    <m/>
    <m/>
    <m/>
    <m/>
    <s v="15% of gross"/>
    <s v="15% of gross"/>
    <s v="15% of gross"/>
    <s v="15% of gross"/>
    <s v="15% of gross"/>
    <s v="15% of gross"/>
    <s v="15% of gross"/>
    <s v="15% of gross"/>
    <s v="-"/>
    <n v="0"/>
    <s v="New"/>
    <x v="4"/>
    <s v="CALPF"/>
    <s v="KKCAP"/>
    <s v="Cal Performances_SMA"/>
    <s v="Calvin Eng"/>
    <m/>
    <m/>
    <m/>
    <x v="0"/>
    <x v="0"/>
    <m/>
    <x v="0"/>
    <m/>
    <m/>
    <m/>
    <x v="0"/>
    <m/>
    <m/>
    <m/>
    <m/>
    <x v="0"/>
    <x v="0"/>
    <m/>
    <x v="0"/>
    <m/>
    <m/>
    <m/>
    <x v="0"/>
    <m/>
    <m/>
    <x v="0"/>
    <x v="0"/>
    <m/>
    <m/>
    <x v="0"/>
  </r>
  <r>
    <n v="1"/>
    <x v="13"/>
    <x v="0"/>
    <s v="# 006"/>
    <x v="82"/>
    <s v="Andrew Kraus"/>
    <s v="Andrew Kraus"/>
    <d v="2022-07-01T00:00:00"/>
    <d v="2023-06-30T00:00:00"/>
    <d v="2022-07-01T00:00:00"/>
    <x v="735"/>
    <x v="89"/>
    <m/>
    <m/>
    <m/>
    <m/>
    <m/>
    <m/>
    <m/>
    <m/>
    <m/>
    <n v="250"/>
    <n v="257.5"/>
    <n v="265.23"/>
    <n v="250"/>
    <n v="262.5"/>
    <n v="275.625"/>
    <n v="289.40625"/>
    <n v="262.5"/>
    <s v="-"/>
    <n v="250"/>
    <s v="New"/>
    <x v="4"/>
    <s v="CALPF"/>
    <s v="KKCAP"/>
    <s v="Cal Performances_SMA"/>
    <s v="Calvin Eng"/>
    <m/>
    <m/>
    <m/>
    <x v="0"/>
    <x v="0"/>
    <m/>
    <x v="0"/>
    <m/>
    <m/>
    <m/>
    <x v="0"/>
    <m/>
    <m/>
    <m/>
    <m/>
    <x v="0"/>
    <x v="0"/>
    <m/>
    <x v="0"/>
    <m/>
    <m/>
    <m/>
    <x v="0"/>
    <m/>
    <m/>
    <x v="0"/>
    <x v="0"/>
    <m/>
    <m/>
    <x v="0"/>
  </r>
  <r>
    <n v="1"/>
    <x v="13"/>
    <x v="0"/>
    <s v="# 006"/>
    <x v="82"/>
    <s v="Andrew Kraus"/>
    <s v="Andrew Kraus"/>
    <d v="2022-07-01T00:00:00"/>
    <d v="2023-06-30T00:00:00"/>
    <d v="2022-07-01T00:00:00"/>
    <x v="736"/>
    <x v="90"/>
    <m/>
    <m/>
    <m/>
    <m/>
    <m/>
    <m/>
    <m/>
    <m/>
    <m/>
    <n v="200"/>
    <n v="206"/>
    <n v="212.18"/>
    <n v="200"/>
    <n v="210"/>
    <n v="220.5"/>
    <n v="231.52500000000001"/>
    <n v="210"/>
    <s v="-"/>
    <n v="200"/>
    <s v="New"/>
    <x v="4"/>
    <s v="CALPF"/>
    <s v="KKCAP"/>
    <s v="Cal Performances_SMA"/>
    <s v="Calvin Eng"/>
    <m/>
    <m/>
    <m/>
    <x v="0"/>
    <x v="0"/>
    <m/>
    <x v="0"/>
    <m/>
    <m/>
    <m/>
    <x v="0"/>
    <m/>
    <m/>
    <m/>
    <m/>
    <x v="0"/>
    <x v="0"/>
    <m/>
    <x v="0"/>
    <m/>
    <m/>
    <m/>
    <x v="0"/>
    <m/>
    <m/>
    <x v="0"/>
    <x v="0"/>
    <m/>
    <m/>
    <x v="0"/>
  </r>
  <r>
    <n v="1"/>
    <x v="13"/>
    <x v="0"/>
    <s v="# 006"/>
    <x v="82"/>
    <s v="Andrew Kraus"/>
    <s v="Andrew Kraus"/>
    <d v="2022-07-01T00:00:00"/>
    <d v="2023-06-30T00:00:00"/>
    <d v="2022-07-01T00:00:00"/>
    <x v="737"/>
    <x v="91"/>
    <m/>
    <m/>
    <m/>
    <m/>
    <m/>
    <m/>
    <m/>
    <m/>
    <m/>
    <n v="1500"/>
    <n v="1545"/>
    <n v="1591.35"/>
    <n v="1500"/>
    <n v="1575"/>
    <n v="1653.75"/>
    <n v="1736.4375"/>
    <n v="1575"/>
    <s v="-"/>
    <n v="1500"/>
    <s v="New"/>
    <x v="4"/>
    <s v="CALPF"/>
    <s v="KKCAP"/>
    <s v="Cal Performances_SMA"/>
    <s v="Calvin Eng"/>
    <m/>
    <m/>
    <m/>
    <x v="0"/>
    <x v="0"/>
    <m/>
    <x v="0"/>
    <m/>
    <m/>
    <m/>
    <x v="0"/>
    <m/>
    <m/>
    <m/>
    <m/>
    <x v="0"/>
    <x v="0"/>
    <m/>
    <x v="0"/>
    <m/>
    <m/>
    <m/>
    <x v="0"/>
    <m/>
    <m/>
    <x v="0"/>
    <x v="0"/>
    <m/>
    <m/>
    <x v="0"/>
  </r>
  <r>
    <n v="1"/>
    <x v="13"/>
    <x v="0"/>
    <s v="# 006"/>
    <x v="82"/>
    <s v="Andrew Kraus"/>
    <s v="Andrew Kraus"/>
    <d v="2022-07-01T00:00:00"/>
    <d v="2023-06-30T00:00:00"/>
    <d v="2022-07-01T00:00:00"/>
    <x v="738"/>
    <x v="87"/>
    <m/>
    <m/>
    <m/>
    <m/>
    <m/>
    <m/>
    <m/>
    <m/>
    <m/>
    <s v="cost"/>
    <s v="cost"/>
    <s v="cost"/>
    <s v="cost"/>
    <s v="cost"/>
    <s v="cost"/>
    <s v="cost"/>
    <s v="cost"/>
    <s v="-"/>
    <n v="0"/>
    <s v="New"/>
    <x v="4"/>
    <s v="CALPF"/>
    <s v="KKCAP"/>
    <s v="Cal Performances_SMA"/>
    <s v="Calvin Eng"/>
    <m/>
    <m/>
    <m/>
    <x v="0"/>
    <x v="0"/>
    <m/>
    <x v="0"/>
    <m/>
    <m/>
    <m/>
    <x v="0"/>
    <m/>
    <m/>
    <m/>
    <m/>
    <x v="0"/>
    <x v="0"/>
    <m/>
    <x v="0"/>
    <m/>
    <m/>
    <m/>
    <x v="0"/>
    <m/>
    <m/>
    <x v="0"/>
    <x v="0"/>
    <m/>
    <m/>
    <x v="0"/>
  </r>
  <r>
    <n v="93"/>
    <x v="8"/>
    <x v="1"/>
    <s v="# 026"/>
    <x v="83"/>
    <s v="Indu Tandon"/>
    <s v="Airdri Stoddart"/>
    <m/>
    <m/>
    <m/>
    <x v="10"/>
    <x v="1"/>
    <m/>
    <m/>
    <m/>
    <m/>
    <m/>
    <m/>
    <m/>
    <m/>
    <m/>
    <m/>
    <m/>
    <m/>
    <n v="0"/>
    <n v="0"/>
    <n v="0"/>
    <n v="0"/>
    <n v="0"/>
    <m/>
    <m/>
    <m/>
    <x v="3"/>
    <m/>
    <m/>
    <m/>
    <m/>
    <m/>
    <m/>
    <m/>
    <x v="25"/>
    <x v="2"/>
    <n v="1.5"/>
    <x v="1"/>
    <s v="n/a"/>
    <n v="600"/>
    <n v="600"/>
    <x v="49"/>
    <n v="0"/>
    <s v="Low"/>
    <n v="0"/>
    <s v="No federal"/>
    <x v="1"/>
    <x v="2"/>
    <s v="Flat"/>
    <x v="51"/>
    <s v="Surplus"/>
    <s v="Most all of our labor rates are impacted by future pay increased for our represented staff and planned stipend for non-represented staff.  Our Student Assistant rate has not been used for the past several years and is now calculated with current data."/>
    <n v="-79"/>
    <x v="1"/>
    <s v="Indu Tandon, Airdri Stoddard, Jon Schainker, Owen McGrath"/>
    <s v="Should now roll up to Calperformances"/>
    <x v="74"/>
    <x v="31"/>
    <m/>
    <m/>
    <x v="0"/>
  </r>
  <r>
    <n v="93"/>
    <x v="8"/>
    <x v="0"/>
    <s v="# 026"/>
    <x v="83"/>
    <s v="Indu Tandon"/>
    <s v="Airdri Stoddart"/>
    <d v="2022-07-01T00:00:00"/>
    <d v="2023-06-30T00:00:00"/>
    <d v="2022-07-01T00:00:00"/>
    <x v="739"/>
    <x v="0"/>
    <n v="22"/>
    <n v="22"/>
    <n v="22"/>
    <n v="22"/>
    <n v="22"/>
    <n v="22"/>
    <n v="23"/>
    <n v="24"/>
    <n v="22"/>
    <n v="39"/>
    <n v="40.17"/>
    <n v="41.34"/>
    <n v="39"/>
    <s v="Discontinued"/>
    <s v="Discontinued"/>
    <s v="Discontinued"/>
    <s v="Discontinued"/>
    <n v="0.77272727272727271"/>
    <n v="17"/>
    <s v="-"/>
    <x v="6"/>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40"/>
    <x v="0"/>
    <n v="70"/>
    <n v="78"/>
    <n v="80"/>
    <n v="78"/>
    <n v="82"/>
    <n v="82"/>
    <n v="83"/>
    <n v="84"/>
    <n v="82"/>
    <n v="89"/>
    <n v="91.67"/>
    <n v="94.34"/>
    <n v="89"/>
    <s v="Discontinued"/>
    <s v="Discontinued"/>
    <s v="Discontinued"/>
    <s v="Discontinued"/>
    <n v="8.5365853658536661E-2"/>
    <n v="7"/>
    <s v="-"/>
    <x v="6"/>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41"/>
    <x v="0"/>
    <n v="89"/>
    <n v="99"/>
    <n v="101"/>
    <n v="99"/>
    <n v="104"/>
    <n v="103"/>
    <n v="104"/>
    <n v="105"/>
    <n v="103"/>
    <n v="108"/>
    <n v="111.24"/>
    <n v="114.48"/>
    <n v="108"/>
    <s v="Discontinued"/>
    <s v="Discontinued"/>
    <s v="Discontinued"/>
    <s v="Discontinued"/>
    <n v="4.8543689320388328E-2"/>
    <n v="5"/>
    <s v="-"/>
    <x v="0"/>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42"/>
    <x v="0"/>
    <n v="86"/>
    <n v="92"/>
    <n v="98"/>
    <n v="92"/>
    <n v="103"/>
    <n v="102"/>
    <n v="103"/>
    <n v="104"/>
    <n v="102"/>
    <n v="108"/>
    <n v="111.24"/>
    <n v="114.48"/>
    <n v="108"/>
    <s v="Discontinued"/>
    <s v="Discontinued"/>
    <s v="Discontinued"/>
    <s v="Discontinued"/>
    <n v="5.8823529411764719E-2"/>
    <n v="6"/>
    <s v="-"/>
    <x v="1"/>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43"/>
    <x v="0"/>
    <n v="116"/>
    <n v="118"/>
    <n v="120"/>
    <n v="118"/>
    <n v="112"/>
    <n v="112"/>
    <n v="113"/>
    <n v="114"/>
    <n v="112"/>
    <n v="117"/>
    <n v="120.51"/>
    <n v="124.02"/>
    <n v="117"/>
    <s v="Discontinued"/>
    <s v="Discontinued"/>
    <s v="Discontinued"/>
    <s v="Discontinued"/>
    <n v="4.4642857142857206E-2"/>
    <n v="5"/>
    <s v="-"/>
    <x v="0"/>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44"/>
    <x v="92"/>
    <n v="25"/>
    <n v="25"/>
    <n v="25"/>
    <n v="25"/>
    <n v="25"/>
    <n v="25"/>
    <n v="26"/>
    <n v="27"/>
    <n v="25"/>
    <n v="25"/>
    <n v="25.75"/>
    <n v="26.5"/>
    <n v="25"/>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45"/>
    <x v="20"/>
    <n v="75"/>
    <n v="75"/>
    <n v="75"/>
    <n v="75"/>
    <n v="75"/>
    <n v="75"/>
    <n v="77"/>
    <n v="79"/>
    <n v="75"/>
    <n v="40"/>
    <n v="41.2"/>
    <n v="42.4"/>
    <n v="40"/>
    <s v="Discontinued"/>
    <s v="Discontinued"/>
    <s v="Discontinued"/>
    <s v="Discontinued"/>
    <n v="-0.46666666666666667"/>
    <n v="-35"/>
    <s v="-"/>
    <x v="5"/>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46"/>
    <x v="20"/>
    <n v="40"/>
    <n v="40"/>
    <n v="40"/>
    <n v="40"/>
    <n v="40"/>
    <n v="40"/>
    <n v="41"/>
    <n v="42"/>
    <n v="40"/>
    <n v="40"/>
    <n v="41.2"/>
    <n v="42.4"/>
    <n v="40"/>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47"/>
    <x v="10"/>
    <n v="25"/>
    <n v="25"/>
    <n v="25"/>
    <n v="25"/>
    <n v="25"/>
    <n v="25"/>
    <n v="26"/>
    <n v="27"/>
    <n v="25"/>
    <n v="25"/>
    <n v="25.75"/>
    <n v="26.5"/>
    <n v="25"/>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48"/>
    <x v="20"/>
    <n v="45"/>
    <n v="45"/>
    <n v="45"/>
    <n v="45"/>
    <n v="45"/>
    <n v="45"/>
    <n v="46"/>
    <n v="47"/>
    <n v="45"/>
    <n v="25"/>
    <n v="25.75"/>
    <n v="26.5"/>
    <n v="25"/>
    <s v="Discontinued"/>
    <s v="Discontinued"/>
    <s v="Discontinued"/>
    <s v="Discontinued"/>
    <n v="-0.44444444444444442"/>
    <n v="-20"/>
    <s v="-"/>
    <x v="5"/>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49"/>
    <x v="20"/>
    <n v="25"/>
    <n v="25"/>
    <n v="25"/>
    <n v="25"/>
    <n v="25"/>
    <n v="25"/>
    <n v="26"/>
    <n v="27"/>
    <n v="25"/>
    <n v="25"/>
    <n v="25.75"/>
    <n v="26.5"/>
    <n v="25"/>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50"/>
    <x v="20"/>
    <n v="50"/>
    <n v="50"/>
    <n v="50"/>
    <n v="50"/>
    <n v="50"/>
    <n v="50"/>
    <n v="52"/>
    <n v="54"/>
    <n v="50"/>
    <n v="50"/>
    <n v="51.5"/>
    <n v="53"/>
    <n v="50"/>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51"/>
    <x v="20"/>
    <n v="50"/>
    <n v="50"/>
    <n v="50"/>
    <n v="50"/>
    <n v="50"/>
    <n v="50"/>
    <n v="52"/>
    <n v="54"/>
    <n v="50"/>
    <n v="50"/>
    <n v="51.5"/>
    <n v="53"/>
    <n v="50"/>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52"/>
    <x v="20"/>
    <m/>
    <s v="N/A"/>
    <n v="50"/>
    <n v="0"/>
    <n v="50"/>
    <n v="50"/>
    <n v="52"/>
    <n v="54"/>
    <n v="50"/>
    <n v="50"/>
    <n v="51.5"/>
    <n v="53"/>
    <n v="50"/>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53"/>
    <x v="20"/>
    <n v="75"/>
    <n v="75"/>
    <n v="75"/>
    <n v="75"/>
    <n v="75"/>
    <n v="75"/>
    <n v="77"/>
    <n v="79"/>
    <n v="75"/>
    <n v="75"/>
    <n v="77.25"/>
    <n v="79.5"/>
    <n v="75"/>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54"/>
    <x v="20"/>
    <m/>
    <s v="N/A"/>
    <n v="75"/>
    <n v="0"/>
    <n v="75"/>
    <n v="75"/>
    <n v="77"/>
    <n v="79"/>
    <n v="75"/>
    <n v="75"/>
    <n v="77.25"/>
    <n v="79.5"/>
    <n v="75"/>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55"/>
    <x v="20"/>
    <m/>
    <s v="N/A"/>
    <n v="60"/>
    <n v="0"/>
    <n v="60"/>
    <n v="60"/>
    <n v="62"/>
    <n v="64"/>
    <n v="60"/>
    <n v="60"/>
    <n v="61.8"/>
    <n v="63.6"/>
    <n v="60"/>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56"/>
    <x v="20"/>
    <n v="75"/>
    <n v="75"/>
    <n v="75"/>
    <n v="75"/>
    <n v="75"/>
    <n v="75"/>
    <n v="77"/>
    <n v="79"/>
    <n v="75"/>
    <n v="75"/>
    <n v="77.25"/>
    <n v="79.5"/>
    <n v="75"/>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57"/>
    <x v="44"/>
    <n v="20"/>
    <n v="20"/>
    <s v="N/A"/>
    <n v="20"/>
    <n v="40"/>
    <n v="40"/>
    <n v="41"/>
    <n v="42"/>
    <n v="40"/>
    <n v="40"/>
    <n v="41.2"/>
    <n v="42.4"/>
    <n v="40"/>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58"/>
    <x v="20"/>
    <n v="75"/>
    <n v="75"/>
    <n v="75"/>
    <n v="75"/>
    <n v="75"/>
    <n v="75"/>
    <n v="77"/>
    <n v="79"/>
    <n v="75"/>
    <n v="75"/>
    <n v="77.25"/>
    <n v="79.5"/>
    <n v="75"/>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59"/>
    <x v="20"/>
    <n v="50"/>
    <n v="50"/>
    <n v="50"/>
    <n v="50"/>
    <n v="50"/>
    <n v="50"/>
    <n v="52"/>
    <n v="54"/>
    <n v="50"/>
    <n v="50"/>
    <n v="51.5"/>
    <n v="53"/>
    <n v="50"/>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60"/>
    <x v="20"/>
    <m/>
    <s v="N/A"/>
    <n v="200"/>
    <n v="0"/>
    <n v="200"/>
    <n v="200"/>
    <n v="206"/>
    <n v="212"/>
    <n v="200"/>
    <n v="200"/>
    <n v="206"/>
    <n v="212"/>
    <n v="200"/>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61"/>
    <x v="20"/>
    <n v="25"/>
    <n v="25"/>
    <n v="25"/>
    <n v="25"/>
    <n v="25"/>
    <n v="25"/>
    <n v="26"/>
    <n v="27"/>
    <n v="25"/>
    <n v="25"/>
    <n v="25.75"/>
    <n v="26.5"/>
    <n v="25"/>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62"/>
    <x v="10"/>
    <n v="20"/>
    <n v="20"/>
    <n v="20"/>
    <n v="20"/>
    <n v="20"/>
    <n v="20"/>
    <n v="21"/>
    <n v="22"/>
    <n v="20"/>
    <n v="20"/>
    <n v="20.6"/>
    <n v="21.2"/>
    <n v="20"/>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63"/>
    <x v="10"/>
    <n v="15"/>
    <n v="15"/>
    <n v="15"/>
    <n v="15"/>
    <n v="15"/>
    <n v="15"/>
    <n v="15"/>
    <n v="15"/>
    <n v="15"/>
    <n v="10"/>
    <n v="10.3"/>
    <n v="10.6"/>
    <n v="10"/>
    <s v="Discontinued"/>
    <s v="Discontinued"/>
    <s v="Discontinued"/>
    <s v="Discontinued"/>
    <n v="-0.33333333333333337"/>
    <n v="-5"/>
    <s v="-"/>
    <x v="5"/>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64"/>
    <x v="10"/>
    <n v="25"/>
    <n v="25"/>
    <n v="25"/>
    <n v="25"/>
    <n v="25"/>
    <n v="25"/>
    <n v="26"/>
    <n v="27"/>
    <n v="25"/>
    <n v="25"/>
    <n v="25.75"/>
    <n v="26.5"/>
    <n v="25"/>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65"/>
    <x v="10"/>
    <n v="20"/>
    <n v="20"/>
    <n v="20"/>
    <n v="20"/>
    <n v="20"/>
    <n v="15"/>
    <n v="15"/>
    <n v="15"/>
    <n v="15"/>
    <n v="15"/>
    <n v="15.45"/>
    <n v="15.9"/>
    <n v="15"/>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66"/>
    <x v="10"/>
    <n v="15"/>
    <n v="15"/>
    <n v="15"/>
    <n v="15"/>
    <n v="15"/>
    <n v="15"/>
    <n v="15"/>
    <n v="15"/>
    <n v="15"/>
    <n v="15"/>
    <n v="15.45"/>
    <n v="15.9"/>
    <n v="15"/>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67"/>
    <x v="10"/>
    <n v="10"/>
    <n v="10"/>
    <n v="10"/>
    <n v="10"/>
    <n v="10"/>
    <n v="10"/>
    <n v="10"/>
    <n v="10"/>
    <n v="10"/>
    <n v="10"/>
    <n v="10.3"/>
    <n v="10.6"/>
    <n v="10"/>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68"/>
    <x v="10"/>
    <n v="25"/>
    <n v="25"/>
    <n v="25"/>
    <n v="25"/>
    <n v="25"/>
    <n v="25"/>
    <n v="26"/>
    <n v="27"/>
    <n v="25"/>
    <n v="25"/>
    <n v="25.75"/>
    <n v="26.5"/>
    <n v="25"/>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69"/>
    <x v="20"/>
    <n v="125"/>
    <n v="125"/>
    <n v="125"/>
    <n v="125"/>
    <n v="125"/>
    <n v="125"/>
    <n v="129"/>
    <n v="133"/>
    <n v="125"/>
    <n v="125"/>
    <n v="128.75"/>
    <n v="132.5"/>
    <n v="125"/>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70"/>
    <x v="20"/>
    <n v="125"/>
    <s v="N/A"/>
    <s v="N/A"/>
    <n v="125"/>
    <n v="175"/>
    <n v="175"/>
    <n v="180"/>
    <n v="185"/>
    <n v="175"/>
    <n v="175"/>
    <n v="180.25"/>
    <n v="185.5"/>
    <n v="175"/>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71"/>
    <x v="10"/>
    <n v="5"/>
    <n v="5"/>
    <n v="5"/>
    <n v="5"/>
    <n v="5"/>
    <n v="5"/>
    <n v="5"/>
    <n v="5"/>
    <n v="5"/>
    <n v="5"/>
    <n v="5.15"/>
    <n v="5.3"/>
    <n v="5"/>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72"/>
    <x v="10"/>
    <n v="250"/>
    <n v="250"/>
    <n v="100"/>
    <n v="250"/>
    <n v="100"/>
    <n v="100"/>
    <n v="103"/>
    <n v="106"/>
    <n v="100"/>
    <n v="100"/>
    <n v="103"/>
    <n v="106"/>
    <n v="100"/>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73"/>
    <x v="10"/>
    <m/>
    <s v="N/A"/>
    <n v="50"/>
    <n v="0"/>
    <n v="50"/>
    <n v="50"/>
    <n v="52"/>
    <n v="54"/>
    <n v="50"/>
    <n v="25"/>
    <n v="25.75"/>
    <n v="26.5"/>
    <n v="25"/>
    <s v="Discontinued"/>
    <s v="Discontinued"/>
    <s v="Discontinued"/>
    <s v="Discontinued"/>
    <n v="-0.5"/>
    <n v="-25"/>
    <s v="-"/>
    <x v="5"/>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74"/>
    <x v="10"/>
    <n v="10"/>
    <n v="10"/>
    <n v="10"/>
    <n v="10"/>
    <n v="10"/>
    <n v="10"/>
    <n v="10"/>
    <n v="10"/>
    <n v="10"/>
    <n v="10"/>
    <n v="10.3"/>
    <n v="10.6"/>
    <n v="10"/>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75"/>
    <x v="20"/>
    <n v="175"/>
    <n v="175"/>
    <n v="175"/>
    <n v="175"/>
    <n v="175"/>
    <n v="175"/>
    <n v="180"/>
    <n v="185"/>
    <n v="175"/>
    <n v="175"/>
    <n v="180.25"/>
    <n v="185.5"/>
    <n v="175"/>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76"/>
    <x v="10"/>
    <n v="15"/>
    <n v="15"/>
    <n v="15"/>
    <n v="15"/>
    <n v="15"/>
    <n v="15"/>
    <n v="15"/>
    <n v="15"/>
    <n v="15"/>
    <n v="15"/>
    <n v="15.45"/>
    <n v="15.9"/>
    <n v="15"/>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77"/>
    <x v="10"/>
    <n v="5"/>
    <n v="5"/>
    <n v="5"/>
    <n v="5"/>
    <n v="5"/>
    <n v="5"/>
    <n v="5"/>
    <n v="5"/>
    <n v="5"/>
    <n v="5"/>
    <n v="5.15"/>
    <n v="5.3"/>
    <n v="5"/>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78"/>
    <x v="20"/>
    <m/>
    <s v="N/A"/>
    <n v="50"/>
    <n v="0"/>
    <n v="50"/>
    <n v="50"/>
    <n v="52"/>
    <n v="54"/>
    <n v="50"/>
    <n v="50"/>
    <n v="51.5"/>
    <n v="53"/>
    <n v="50"/>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79"/>
    <x v="20"/>
    <n v="150"/>
    <n v="150"/>
    <n v="150"/>
    <n v="150"/>
    <n v="150"/>
    <n v="150"/>
    <n v="155"/>
    <n v="160"/>
    <n v="150"/>
    <n v="150"/>
    <n v="154.5"/>
    <n v="159"/>
    <n v="150"/>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80"/>
    <x v="20"/>
    <n v="100"/>
    <n v="100"/>
    <n v="100"/>
    <n v="100"/>
    <n v="100"/>
    <n v="100"/>
    <n v="103"/>
    <n v="106"/>
    <n v="100"/>
    <n v="100"/>
    <n v="103"/>
    <n v="106"/>
    <n v="100"/>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81"/>
    <x v="10"/>
    <n v="10"/>
    <n v="10"/>
    <n v="10"/>
    <n v="10"/>
    <n v="10"/>
    <n v="10"/>
    <n v="10"/>
    <n v="10"/>
    <n v="10"/>
    <n v="10"/>
    <n v="10.3"/>
    <n v="10.6"/>
    <n v="10"/>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82"/>
    <x v="10"/>
    <m/>
    <m/>
    <m/>
    <m/>
    <n v="0"/>
    <n v="100"/>
    <n v="103"/>
    <n v="106"/>
    <n v="100"/>
    <n v="100"/>
    <n v="103"/>
    <n v="106"/>
    <n v="100"/>
    <s v="Discontinued"/>
    <s v="Discontinued"/>
    <s v="Discontinued"/>
    <s v="Discontinued"/>
    <n v="0"/>
    <n v="0"/>
    <s v="New"/>
    <x v="4"/>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83"/>
    <x v="20"/>
    <n v="25"/>
    <n v="25"/>
    <n v="25"/>
    <n v="25"/>
    <n v="25"/>
    <n v="25"/>
    <n v="26"/>
    <n v="27"/>
    <n v="25"/>
    <n v="25"/>
    <n v="25.75"/>
    <n v="26.5"/>
    <n v="25"/>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84"/>
    <x v="20"/>
    <m/>
    <m/>
    <m/>
    <m/>
    <m/>
    <m/>
    <m/>
    <m/>
    <m/>
    <n v="120"/>
    <n v="123.6"/>
    <n v="127.2"/>
    <n v="120"/>
    <s v="Discontinued"/>
    <s v="Discontinued"/>
    <s v="Discontinued"/>
    <s v="Discontinued"/>
    <s v="-"/>
    <n v="120"/>
    <s v="New"/>
    <x v="4"/>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85"/>
    <x v="10"/>
    <m/>
    <m/>
    <m/>
    <m/>
    <m/>
    <m/>
    <m/>
    <m/>
    <m/>
    <n v="150"/>
    <n v="154.5"/>
    <n v="159"/>
    <n v="150"/>
    <s v="Discontinued"/>
    <s v="Discontinued"/>
    <s v="Discontinued"/>
    <s v="Discontinued"/>
    <s v="-"/>
    <n v="150"/>
    <s v="New"/>
    <x v="4"/>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86"/>
    <x v="10"/>
    <n v="115"/>
    <n v="115"/>
    <n v="130"/>
    <n v="115"/>
    <n v="130"/>
    <n v="130"/>
    <n v="130"/>
    <n v="134"/>
    <n v="130"/>
    <n v="140"/>
    <n v="144.19999999999999"/>
    <n v="148.4"/>
    <n v="140"/>
    <s v="Discontinued"/>
    <s v="Discontinued"/>
    <s v="Discontinued"/>
    <s v="Discontinued"/>
    <n v="7.6923076923076872E-2"/>
    <n v="10"/>
    <s v="-"/>
    <x v="6"/>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87"/>
    <x v="10"/>
    <n v="125"/>
    <n v="125"/>
    <n v="140"/>
    <n v="125"/>
    <n v="140"/>
    <n v="140"/>
    <n v="140"/>
    <n v="144"/>
    <n v="140"/>
    <n v="150"/>
    <n v="154.5"/>
    <n v="159"/>
    <n v="150"/>
    <s v="Discontinued"/>
    <s v="Discontinued"/>
    <s v="Discontinued"/>
    <s v="Discontinued"/>
    <n v="7.1428571428571397E-2"/>
    <n v="10"/>
    <s v="-"/>
    <x v="6"/>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88"/>
    <x v="10"/>
    <n v="135"/>
    <n v="135"/>
    <n v="150"/>
    <n v="135"/>
    <n v="150"/>
    <n v="150"/>
    <n v="150"/>
    <n v="155"/>
    <n v="150"/>
    <n v="160"/>
    <n v="164.8"/>
    <n v="169.6"/>
    <n v="160"/>
    <s v="Discontinued"/>
    <s v="Discontinued"/>
    <s v="Discontinued"/>
    <s v="Discontinued"/>
    <n v="6.6666666666666652E-2"/>
    <n v="10"/>
    <s v="-"/>
    <x v="1"/>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89"/>
    <x v="20"/>
    <n v="300"/>
    <n v="300"/>
    <n v="300"/>
    <n v="300"/>
    <n v="300"/>
    <n v="300"/>
    <n v="309"/>
    <n v="318"/>
    <n v="300"/>
    <n v="300"/>
    <n v="309"/>
    <n v="318"/>
    <n v="300"/>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90"/>
    <x v="20"/>
    <n v="100"/>
    <n v="100"/>
    <n v="100"/>
    <n v="100"/>
    <n v="100"/>
    <n v="100"/>
    <n v="103"/>
    <n v="106"/>
    <n v="100"/>
    <n v="100"/>
    <n v="103"/>
    <n v="106"/>
    <n v="100"/>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91"/>
    <x v="20"/>
    <n v="305"/>
    <n v="305"/>
    <n v="305"/>
    <n v="305"/>
    <n v="305"/>
    <n v="305"/>
    <n v="314"/>
    <n v="323"/>
    <n v="305"/>
    <n v="305"/>
    <n v="314.14999999999998"/>
    <n v="323.3"/>
    <n v="305"/>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92"/>
    <x v="20"/>
    <n v="335"/>
    <n v="335"/>
    <n v="335"/>
    <n v="335"/>
    <n v="335"/>
    <n v="335"/>
    <n v="345"/>
    <n v="355"/>
    <n v="335"/>
    <n v="335"/>
    <n v="345.05"/>
    <n v="355.1"/>
    <n v="335"/>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93"/>
    <x v="10"/>
    <n v="550"/>
    <n v="550"/>
    <n v="550"/>
    <n v="550"/>
    <n v="550"/>
    <n v="550"/>
    <n v="550"/>
    <n v="561"/>
    <n v="550"/>
    <n v="550"/>
    <n v="566.5"/>
    <n v="583"/>
    <n v="550"/>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94"/>
    <x v="10"/>
    <m/>
    <s v="N/A"/>
    <n v="350"/>
    <n v="0"/>
    <n v="350"/>
    <n v="350"/>
    <n v="350"/>
    <n v="361"/>
    <n v="350"/>
    <n v="350"/>
    <n v="360.5"/>
    <n v="371"/>
    <n v="350"/>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95"/>
    <x v="10"/>
    <n v="150"/>
    <n v="150"/>
    <n v="150"/>
    <n v="150"/>
    <n v="150"/>
    <n v="150"/>
    <n v="155"/>
    <n v="160"/>
    <n v="150"/>
    <n v="150"/>
    <n v="154.5"/>
    <n v="159"/>
    <n v="150"/>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96"/>
    <x v="10"/>
    <n v="150"/>
    <n v="150"/>
    <n v="150"/>
    <n v="150"/>
    <n v="150"/>
    <n v="150"/>
    <n v="155"/>
    <n v="160"/>
    <n v="150"/>
    <n v="150"/>
    <n v="154.5"/>
    <n v="159"/>
    <n v="150"/>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97"/>
    <x v="10"/>
    <n v="50"/>
    <s v="N/A"/>
    <s v="N/A"/>
    <n v="50"/>
    <n v="400"/>
    <n v="400"/>
    <n v="400"/>
    <n v="400"/>
    <n v="400"/>
    <n v="400"/>
    <n v="412"/>
    <n v="424"/>
    <n v="400"/>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98"/>
    <x v="10"/>
    <n v="50"/>
    <n v="50"/>
    <n v="50"/>
    <n v="50"/>
    <n v="50"/>
    <n v="50"/>
    <n v="52"/>
    <n v="54"/>
    <n v="50"/>
    <n v="50"/>
    <n v="51.5"/>
    <n v="53"/>
    <n v="50"/>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799"/>
    <x v="10"/>
    <n v="125"/>
    <n v="125"/>
    <n v="125"/>
    <n v="125"/>
    <n v="125"/>
    <n v="125"/>
    <n v="129"/>
    <n v="133"/>
    <n v="125"/>
    <n v="125"/>
    <n v="128.5"/>
    <n v="132.5"/>
    <n v="125"/>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800"/>
    <x v="0"/>
    <n v="86"/>
    <n v="86"/>
    <n v="98"/>
    <n v="86"/>
    <n v="100"/>
    <n v="105"/>
    <n v="107"/>
    <n v="109"/>
    <n v="105"/>
    <n v="108"/>
    <n v="111.24"/>
    <n v="114.48"/>
    <n v="108"/>
    <s v="Discontinued"/>
    <s v="Discontinued"/>
    <s v="Discontinued"/>
    <s v="Discontinued"/>
    <n v="2.857142857142847E-2"/>
    <n v="3"/>
    <s v="-"/>
    <x v="0"/>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801"/>
    <x v="20"/>
    <n v="660"/>
    <n v="700"/>
    <n v="750"/>
    <n v="660"/>
    <n v="750"/>
    <n v="750"/>
    <n v="773"/>
    <n v="796"/>
    <n v="750"/>
    <n v="850"/>
    <n v="875.5"/>
    <n v="901"/>
    <n v="850"/>
    <s v="Discontinued"/>
    <s v="Discontinued"/>
    <s v="Discontinued"/>
    <s v="Discontinued"/>
    <n v="0.1333333333333333"/>
    <n v="100"/>
    <s v="-"/>
    <x v="6"/>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802"/>
    <x v="0"/>
    <n v="86"/>
    <n v="86"/>
    <n v="98"/>
    <n v="86"/>
    <n v="100"/>
    <n v="105"/>
    <n v="107"/>
    <n v="109"/>
    <n v="105"/>
    <n v="108"/>
    <n v="111.24"/>
    <n v="114.48"/>
    <n v="108"/>
    <s v="Discontinued"/>
    <s v="Discontinued"/>
    <s v="Discontinued"/>
    <s v="Discontinued"/>
    <n v="2.857142857142847E-2"/>
    <n v="3"/>
    <s v="-"/>
    <x v="0"/>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803"/>
    <x v="20"/>
    <n v="660"/>
    <n v="700"/>
    <n v="750"/>
    <n v="660"/>
    <n v="750"/>
    <n v="750"/>
    <n v="773"/>
    <n v="796"/>
    <n v="750"/>
    <n v="850"/>
    <n v="875.5"/>
    <n v="901"/>
    <n v="850"/>
    <s v="Discontinued"/>
    <s v="Discontinued"/>
    <s v="Discontinued"/>
    <s v="Discontinued"/>
    <n v="0.1333333333333333"/>
    <n v="100"/>
    <s v="-"/>
    <x v="6"/>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804"/>
    <x v="10"/>
    <n v="200"/>
    <n v="200"/>
    <n v="200"/>
    <n v="200"/>
    <n v="200"/>
    <n v="200"/>
    <n v="200"/>
    <n v="206"/>
    <n v="200"/>
    <n v="200"/>
    <n v="206"/>
    <n v="212"/>
    <n v="200"/>
    <s v="Discontinued"/>
    <s v="Discontinued"/>
    <s v="Discontinued"/>
    <s v="Discontinued"/>
    <n v="0"/>
    <n v="0"/>
    <s v="-"/>
    <x v="2"/>
    <s v="VPAPF"/>
    <s v="URMED"/>
    <s v="Undergraduate Education"/>
    <s v="Indu Tandon"/>
    <m/>
    <m/>
    <m/>
    <x v="0"/>
    <x v="0"/>
    <m/>
    <x v="0"/>
    <m/>
    <m/>
    <m/>
    <x v="0"/>
    <m/>
    <m/>
    <m/>
    <m/>
    <x v="0"/>
    <x v="0"/>
    <m/>
    <x v="0"/>
    <m/>
    <m/>
    <m/>
    <x v="0"/>
    <m/>
    <m/>
    <x v="0"/>
    <x v="0"/>
    <m/>
    <m/>
    <x v="0"/>
  </r>
  <r>
    <n v="93"/>
    <x v="8"/>
    <x v="0"/>
    <s v="# 026"/>
    <x v="83"/>
    <s v="Indu Tandon"/>
    <s v="Airdri Stoddart"/>
    <d v="2022-07-01T00:00:00"/>
    <d v="2023-06-30T00:00:00"/>
    <d v="2022-07-01T00:00:00"/>
    <x v="805"/>
    <x v="10"/>
    <n v="250"/>
    <n v="250"/>
    <n v="250"/>
    <n v="250"/>
    <n v="250"/>
    <n v="250"/>
    <n v="250"/>
    <n v="258"/>
    <n v="250"/>
    <n v="250"/>
    <n v="257.5"/>
    <n v="265"/>
    <n v="250"/>
    <s v="Discontinued"/>
    <s v="Discontinued"/>
    <s v="Discontinued"/>
    <s v="Discontinued"/>
    <n v="0"/>
    <n v="0"/>
    <s v="-"/>
    <x v="2"/>
    <s v="VPAPF"/>
    <s v="URMED"/>
    <s v="Undergraduate Education"/>
    <s v="Indu Tandon"/>
    <m/>
    <m/>
    <m/>
    <x v="0"/>
    <x v="0"/>
    <m/>
    <x v="0"/>
    <m/>
    <m/>
    <m/>
    <x v="0"/>
    <m/>
    <m/>
    <m/>
    <m/>
    <x v="0"/>
    <x v="0"/>
    <m/>
    <x v="0"/>
    <m/>
    <m/>
    <m/>
    <x v="0"/>
    <m/>
    <m/>
    <x v="0"/>
    <x v="0"/>
    <m/>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11" firstHeaderRow="1" firstDataRow="1" firstDataCol="1" rowPageCount="1" colPageCount="1"/>
  <pivotFields count="79">
    <pivotField showAll="0" defaultSubtotal="0"/>
    <pivotField showAll="0" defaultSubtotal="0"/>
    <pivotField axis="axisPage" multipleItemSelectionAllowed="1" showAll="0" defaultSubtotal="0">
      <items count="3">
        <item x="1"/>
        <item h="1" x="0"/>
        <item h="1" x="2"/>
      </items>
    </pivotField>
    <pivotField showAll="0"/>
    <pivotField showAll="0"/>
    <pivotField showAll="0"/>
    <pivotField showAll="0"/>
    <pivotField showAll="0" defaultSubtotal="0"/>
    <pivotField showAll="0" defaultSubtotal="0"/>
    <pivotField showAll="0" defaultSubtota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axis="axisRow" showAll="0">
      <items count="9">
        <item x="2"/>
        <item x="1"/>
        <item x="6"/>
        <item x="3"/>
        <item x="5"/>
        <item x="4"/>
        <item x="7"/>
        <item h="1" x="0"/>
        <item t="default"/>
      </items>
    </pivotField>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38"/>
  </rowFields>
  <rowItems count="8">
    <i>
      <x/>
    </i>
    <i>
      <x v="1"/>
    </i>
    <i>
      <x v="2"/>
    </i>
    <i>
      <x v="3"/>
    </i>
    <i>
      <x v="4"/>
    </i>
    <i>
      <x v="5"/>
    </i>
    <i>
      <x v="6"/>
    </i>
    <i t="grand">
      <x/>
    </i>
  </rowItems>
  <colItems count="1">
    <i/>
  </colItems>
  <pageFields count="1">
    <pageField fld="2" hier="-1"/>
  </pageFields>
  <dataFields count="1">
    <dataField name="Count of FY22 Approved Rates" fld="34" subtotal="count" baseField="0" baseItem="0"/>
  </dataField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6" minRefreshableVersion="3" showDrill="0" useAutoFormatting="1" itemPrintTitles="1" createdVersion="5" indent="0" compact="0" compactData="0" gridDropZones="1" multipleFieldFilters="0">
  <location ref="A6:E142" firstHeaderRow="2" firstDataRow="2" firstDataCol="4" rowPageCount="1" colPageCount="1"/>
  <pivotFields count="79">
    <pivotField compact="0" outline="0" showAll="0" defaultSubtotal="0"/>
    <pivotField axis="axisRow" compact="0" outline="0" showAll="0">
      <items count="14">
        <item x="4"/>
        <item x="9"/>
        <item x="8"/>
        <item x="3"/>
        <item x="0"/>
        <item x="10"/>
        <item x="1"/>
        <item x="2"/>
        <item x="5"/>
        <item x="6"/>
        <item x="11"/>
        <item x="7"/>
        <item x="12"/>
        <item t="default"/>
      </items>
    </pivotField>
    <pivotField compact="0" outline="0" showAll="0" defaultSubtotal="0"/>
    <pivotField compact="0" outline="0" showAll="0"/>
    <pivotField axis="axisRow" compact="0" outline="0" showAll="0" defaultSubtotal="0">
      <items count="89">
        <item x="42"/>
        <item x="19"/>
        <item x="70"/>
        <item x="9"/>
        <item x="2"/>
        <item x="79"/>
        <item x="8"/>
        <item x="52"/>
        <item x="75"/>
        <item x="28"/>
        <item x="67"/>
        <item x="41"/>
        <item x="29"/>
        <item x="34"/>
        <item x="30"/>
        <item x="35"/>
        <item x="33"/>
        <item x="31"/>
        <item x="0"/>
        <item x="1"/>
        <item x="77"/>
        <item x="68"/>
        <item x="36"/>
        <item x="39"/>
        <item x="38"/>
        <item x="23"/>
        <item x="22"/>
        <item x="21"/>
        <item x="76"/>
        <item x="7"/>
        <item x="27"/>
        <item x="69"/>
        <item x="44"/>
        <item x="60"/>
        <item x="12"/>
        <item x="20"/>
        <item x="13"/>
        <item m="1" x="88"/>
        <item x="51"/>
        <item x="49"/>
        <item x="50"/>
        <item x="48"/>
        <item x="46"/>
        <item x="47"/>
        <item m="1" x="85"/>
        <item m="1" x="87"/>
        <item x="40"/>
        <item x="14"/>
        <item x="17"/>
        <item x="18"/>
        <item x="43"/>
        <item x="24"/>
        <item x="32"/>
        <item x="3"/>
        <item x="4"/>
        <item x="5"/>
        <item x="15"/>
        <item x="74"/>
        <item x="37"/>
        <item x="73"/>
        <item x="72"/>
        <item x="80"/>
        <item x="78"/>
        <item x="10"/>
        <item x="6"/>
        <item x="11"/>
        <item x="81"/>
        <item x="26"/>
        <item m="1" x="86"/>
        <item x="25"/>
        <item m="1" x="84"/>
        <item x="53"/>
        <item x="54"/>
        <item x="55"/>
        <item x="56"/>
        <item x="57"/>
        <item x="59"/>
        <item x="61"/>
        <item x="62"/>
        <item x="63"/>
        <item x="64"/>
        <item x="65"/>
        <item x="66"/>
        <item x="83"/>
        <item x="16"/>
        <item x="58"/>
        <item x="82"/>
        <item x="71"/>
        <item x="45"/>
      </items>
    </pivotField>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pivotField axis="axisRow" compact="0" outline="0" showAll="0" defaultSubtotal="0">
      <items count="820">
        <item x="708"/>
        <item x="706"/>
        <item x="709"/>
        <item x="707"/>
        <item x="129"/>
        <item x="121"/>
        <item x="120"/>
        <item x="332"/>
        <item x="334"/>
        <item x="335"/>
        <item x="336"/>
        <item x="333"/>
        <item x="337"/>
        <item x="106"/>
        <item x="338"/>
        <item x="164"/>
        <item x="705"/>
        <item x="339"/>
        <item x="340"/>
        <item x="26"/>
        <item x="24"/>
        <item x="177"/>
        <item x="179"/>
        <item x="178"/>
        <item x="23"/>
        <item x="25"/>
        <item x="180"/>
        <item x="182"/>
        <item x="181"/>
        <item x="159"/>
        <item x="526"/>
        <item x="513"/>
        <item x="514"/>
        <item x="732"/>
        <item x="789"/>
        <item x="80"/>
        <item x="22"/>
        <item x="19"/>
        <item x="353"/>
        <item x="352"/>
        <item x="354"/>
        <item x="82"/>
        <item x="249"/>
        <item x="248"/>
        <item x="250"/>
        <item x="251"/>
        <item x="252"/>
        <item x="198"/>
        <item x="199"/>
        <item x="200"/>
        <item x="58"/>
        <item x="57"/>
        <item x="56"/>
        <item x="93"/>
        <item x="387"/>
        <item x="386"/>
        <item x="783"/>
        <item x="788"/>
        <item x="787"/>
        <item x="520"/>
        <item x="519"/>
        <item x="517"/>
        <item x="518"/>
        <item x="28"/>
        <item x="204"/>
        <item x="203"/>
        <item x="202"/>
        <item x="201"/>
        <item x="135"/>
        <item x="762"/>
        <item x="482"/>
        <item x="481"/>
        <item x="492"/>
        <item x="493"/>
        <item x="483"/>
        <item x="485"/>
        <item x="486"/>
        <item x="484"/>
        <item x="487"/>
        <item x="782"/>
        <item x="115"/>
        <item x="114"/>
        <item x="715"/>
        <item x="125"/>
        <item x="123"/>
        <item x="124"/>
        <item x="253"/>
        <item x="254"/>
        <item x="256"/>
        <item x="255"/>
        <item x="257"/>
        <item x="258"/>
        <item x="15"/>
        <item x="259"/>
        <item x="97"/>
        <item x="96"/>
        <item x="45"/>
        <item x="46"/>
        <item x="44"/>
        <item x="42"/>
        <item x="38"/>
        <item x="43"/>
        <item x="41"/>
        <item x="40"/>
        <item x="39"/>
        <item x="596"/>
        <item x="355"/>
        <item x="742"/>
        <item x="624"/>
        <item x="260"/>
        <item x="623"/>
        <item x="29"/>
        <item x="370"/>
        <item x="205"/>
        <item x="365"/>
        <item x="367"/>
        <item x="366"/>
        <item x="349"/>
        <item x="348"/>
        <item x="81"/>
        <item x="697"/>
        <item x="554"/>
        <item x="556"/>
        <item x="555"/>
        <item x="158"/>
        <item x="176"/>
        <item x="89"/>
        <item x="717"/>
        <item x="763"/>
        <item x="796"/>
        <item x="795"/>
        <item x="37"/>
        <item x="512"/>
        <item x="720"/>
        <item x="699"/>
        <item x="740"/>
        <item x="521"/>
        <item x="470"/>
        <item x="471"/>
        <item x="472"/>
        <item x="62"/>
        <item x="736"/>
        <item x="373"/>
        <item x="614"/>
        <item x="616"/>
        <item x="615"/>
        <item x="617"/>
        <item x="619"/>
        <item x="618"/>
        <item x="11"/>
        <item x="137"/>
        <item x="138"/>
        <item x="136"/>
        <item x="621"/>
        <item x="620"/>
        <item x="625"/>
        <item x="626"/>
        <item x="128"/>
        <item x="261"/>
        <item x="262"/>
        <item x="108"/>
        <item x="163"/>
        <item x="162"/>
        <item x="35"/>
        <item x="711"/>
        <item x="407"/>
        <item x="405"/>
        <item x="406"/>
        <item x="408"/>
        <item x="409"/>
        <item x="410"/>
        <item x="263"/>
        <item x="264"/>
        <item x="98"/>
        <item x="425"/>
        <item x="426"/>
        <item x="427"/>
        <item x="417"/>
        <item x="418"/>
        <item x="419"/>
        <item x="420"/>
        <item x="421"/>
        <item x="422"/>
        <item x="423"/>
        <item x="424"/>
        <item x="433"/>
        <item x="434"/>
        <item x="446"/>
        <item x="440"/>
        <item x="441"/>
        <item x="447"/>
        <item x="448"/>
        <item x="449"/>
        <item x="412"/>
        <item x="413"/>
        <item x="411"/>
        <item x="459"/>
        <item x="460"/>
        <item x="442"/>
        <item x="443"/>
        <item x="439"/>
        <item x="414"/>
        <item x="450"/>
        <item x="430"/>
        <item x="431"/>
        <item x="458"/>
        <item x="452"/>
        <item x="451"/>
        <item x="428"/>
        <item x="429"/>
        <item x="416"/>
        <item x="453"/>
        <item x="454"/>
        <item x="455"/>
        <item x="456"/>
        <item x="415"/>
        <item x="461"/>
        <item x="462"/>
        <item x="464"/>
        <item x="432"/>
        <item x="463"/>
        <item x="466"/>
        <item x="467"/>
        <item x="444"/>
        <item x="445"/>
        <item x="435"/>
        <item x="436"/>
        <item x="457"/>
        <item x="437"/>
        <item x="438"/>
        <item x="379"/>
        <item x="793"/>
        <item x="770"/>
        <item x="727"/>
        <item x="208"/>
        <item x="207"/>
        <item x="206"/>
        <item x="351"/>
        <item x="209"/>
        <item x="210"/>
        <item x="27"/>
        <item x="791"/>
        <item x="327"/>
        <item x="326"/>
        <item x="328"/>
        <item x="330"/>
        <item x="329"/>
        <item x="331"/>
        <item x="604"/>
        <item x="605"/>
        <item x="766"/>
        <item x="213"/>
        <item x="214"/>
        <item x="215"/>
        <item x="216"/>
        <item x="217"/>
        <item x="218"/>
        <item x="211"/>
        <item x="212"/>
        <item x="84"/>
        <item x="739"/>
        <item x="265"/>
        <item x="731"/>
        <item x="638"/>
        <item x="640"/>
        <item x="639"/>
        <item x="637"/>
        <item x="641"/>
        <item x="527"/>
        <item x="719"/>
        <item x="372"/>
        <item x="219"/>
        <item x="220"/>
        <item x="299"/>
        <item x="300"/>
        <item x="222"/>
        <item x="221"/>
        <item x="49"/>
        <item x="53"/>
        <item x="50"/>
        <item x="51"/>
        <item x="52"/>
        <item x="54"/>
        <item x="55"/>
        <item x="79"/>
        <item x="77"/>
        <item x="78"/>
        <item x="385"/>
        <item x="384"/>
        <item x="765"/>
        <item x="173"/>
        <item x="174"/>
        <item x="185"/>
        <item x="186"/>
        <item x="109"/>
        <item x="110"/>
        <item x="133"/>
        <item x="167"/>
        <item x="630"/>
        <item x="602"/>
        <item x="730"/>
        <item x="193"/>
        <item x="191"/>
        <item x="192"/>
        <item x="325"/>
        <item x="324"/>
        <item x="323"/>
        <item x="92"/>
        <item x="127"/>
        <item x="126"/>
        <item x="224"/>
        <item x="700"/>
        <item x="593"/>
        <item x="591"/>
        <item x="595"/>
        <item x="594"/>
        <item x="592"/>
        <item x="368"/>
        <item x="584"/>
        <item x="583"/>
        <item x="654"/>
        <item x="653"/>
        <item x="648"/>
        <item x="649"/>
        <item x="661"/>
        <item x="663"/>
        <item x="655"/>
        <item x="662"/>
        <item x="652"/>
        <item x="644"/>
        <item x="659"/>
        <item x="660"/>
        <item x="642"/>
        <item x="643"/>
        <item x="650"/>
        <item x="645"/>
        <item x="646"/>
        <item x="647"/>
        <item x="657"/>
        <item x="195"/>
        <item x="9"/>
        <item x="266"/>
        <item x="267"/>
        <item x="507"/>
        <item x="509"/>
        <item x="508"/>
        <item x="510"/>
        <item x="506"/>
        <item x="552"/>
        <item x="553"/>
        <item x="225"/>
        <item x="226"/>
        <item x="679"/>
        <item x="680"/>
        <item x="678"/>
        <item x="677"/>
        <item x="676"/>
        <item x="675"/>
        <item x="674"/>
        <item x="668"/>
        <item x="667"/>
        <item x="681"/>
        <item x="683"/>
        <item x="682"/>
        <item x="688"/>
        <item x="689"/>
        <item x="687"/>
        <item x="686"/>
        <item x="690"/>
        <item x="691"/>
        <item x="693"/>
        <item x="684"/>
        <item x="685"/>
        <item x="692"/>
        <item x="670"/>
        <item x="666"/>
        <item x="669"/>
        <item x="664"/>
        <item x="665"/>
        <item x="122"/>
        <item x="298"/>
        <item x="297"/>
        <item x="296"/>
        <item x="302"/>
        <item x="785"/>
        <item x="784"/>
        <item x="704"/>
        <item x="798"/>
        <item x="398"/>
        <item x="403"/>
        <item x="399"/>
        <item x="402"/>
        <item x="401"/>
        <item x="404"/>
        <item x="400"/>
        <item x="322"/>
        <item x="718"/>
        <item x="161"/>
        <item x="160"/>
        <item x="14"/>
        <item x="374"/>
        <item x="228"/>
        <item x="229"/>
        <item x="230"/>
        <item x="227"/>
        <item x="383"/>
        <item x="382"/>
        <item x="175"/>
        <item x="63"/>
        <item x="341"/>
        <item x="534"/>
        <item x="169"/>
        <item x="8"/>
        <item x="371"/>
        <item x="716"/>
        <item x="603"/>
        <item x="601"/>
        <item x="557"/>
        <item x="609"/>
        <item x="610"/>
        <item x="611"/>
        <item x="606"/>
        <item x="607"/>
        <item x="608"/>
        <item x="613"/>
        <item x="612"/>
        <item x="768"/>
        <item x="312"/>
        <item x="111"/>
        <item x="112"/>
        <item x="234"/>
        <item x="235"/>
        <item x="232"/>
        <item x="236"/>
        <item x="237"/>
        <item x="231"/>
        <item x="139"/>
        <item x="585"/>
        <item x="586"/>
        <item x="587"/>
        <item x="588"/>
        <item x="515"/>
        <item x="516"/>
        <item x="2"/>
        <item x="143"/>
        <item x="140"/>
        <item x="141"/>
        <item x="142"/>
        <item x="144"/>
        <item x="786"/>
        <item x="17"/>
        <item x="18"/>
        <item x="12"/>
        <item x="321"/>
        <item x="183"/>
        <item x="184"/>
        <item x="149"/>
        <item x="151"/>
        <item x="150"/>
        <item x="152"/>
        <item x="145"/>
        <item x="147"/>
        <item x="148"/>
        <item x="304"/>
        <item x="268"/>
        <item x="269"/>
        <item x="270"/>
        <item x="271"/>
        <item x="320"/>
        <item x="473"/>
        <item x="474"/>
        <item x="477"/>
        <item x="478"/>
        <item x="479"/>
        <item x="480"/>
        <item x="475"/>
        <item x="476"/>
        <item x="154"/>
        <item x="155"/>
        <item x="153"/>
        <item x="710"/>
        <item x="589"/>
        <item x="307"/>
        <item x="272"/>
        <item x="48"/>
        <item x="590"/>
        <item x="119"/>
        <item x="116"/>
        <item x="47"/>
        <item x="310"/>
        <item x="741"/>
        <item x="631"/>
        <item x="622"/>
        <item x="627"/>
        <item x="773"/>
        <item x="774"/>
        <item x="285"/>
        <item x="726"/>
        <item x="724"/>
        <item x="168"/>
        <item x="134"/>
        <item x="381"/>
        <item x="629"/>
        <item x="170"/>
        <item x="343"/>
        <item x="342"/>
        <item x="350"/>
        <item x="345"/>
        <item x="344"/>
        <item x="311"/>
        <item x="375"/>
        <item x="790"/>
        <item x="295"/>
        <item x="273"/>
        <item x="83"/>
        <item x="524"/>
        <item x="60"/>
        <item x="59"/>
        <item x="61"/>
        <item x="746"/>
        <item x="749"/>
        <item x="747"/>
        <item x="750"/>
        <item x="748"/>
        <item x="166"/>
        <item x="380"/>
        <item x="131"/>
        <item x="132"/>
        <item x="628"/>
        <item x="702"/>
        <item x="703"/>
        <item x="241"/>
        <item x="274"/>
        <item x="275"/>
        <item x="276"/>
        <item x="277"/>
        <item x="315"/>
        <item x="314"/>
        <item x="313"/>
        <item x="316"/>
        <item x="242"/>
        <item x="504"/>
        <item x="501"/>
        <item x="503"/>
        <item x="495"/>
        <item x="499"/>
        <item x="494"/>
        <item x="498"/>
        <item x="497"/>
        <item x="500"/>
        <item x="505"/>
        <item x="502"/>
        <item x="496"/>
        <item x="558"/>
        <item x="278"/>
        <item x="549"/>
        <item x="550"/>
        <item x="548"/>
        <item x="551"/>
        <item x="279"/>
        <item x="377"/>
        <item x="378"/>
        <item x="130"/>
        <item x="777"/>
        <item x="778"/>
        <item x="280"/>
        <item x="281"/>
        <item x="282"/>
        <item x="283"/>
        <item x="317"/>
        <item x="318"/>
        <item x="319"/>
        <item x="243"/>
        <item x="244"/>
        <item x="245"/>
        <item x="188"/>
        <item x="189"/>
        <item x="190"/>
        <item x="187"/>
        <item x="632"/>
        <item x="771"/>
        <item x="721"/>
        <item x="347"/>
        <item x="346"/>
        <item x="772"/>
        <item x="728"/>
        <item x="522"/>
        <item x="698"/>
        <item x="171"/>
        <item x="5"/>
        <item x="6"/>
        <item x="309"/>
        <item x="284"/>
        <item x="511"/>
        <item x="781"/>
        <item x="780"/>
        <item x="194"/>
        <item x="779"/>
        <item x="767"/>
        <item x="389"/>
        <item x="388"/>
        <item x="533"/>
        <item x="36"/>
        <item x="91"/>
        <item x="308"/>
        <item x="34"/>
        <item x="246"/>
        <item x="107"/>
        <item x="396"/>
        <item x="696"/>
        <item x="597"/>
        <item x="301"/>
        <item x="286"/>
        <item x="287"/>
        <item x="525"/>
        <item x="32"/>
        <item x="33"/>
        <item x="31"/>
        <item x="288"/>
        <item x="289"/>
        <item x="290"/>
        <item x="712"/>
        <item x="94"/>
        <item x="530"/>
        <item x="737"/>
        <item x="733"/>
        <item x="529"/>
        <item x="528"/>
        <item x="738"/>
        <item x="734"/>
        <item x="531"/>
        <item x="532"/>
        <item x="735"/>
        <item x="303"/>
        <item x="291"/>
        <item x="599"/>
        <item x="598"/>
        <item x="292"/>
        <item x="600"/>
        <item x="247"/>
        <item x="535"/>
        <item x="536"/>
        <item x="537"/>
        <item x="539"/>
        <item x="544"/>
        <item x="542"/>
        <item x="538"/>
        <item x="545"/>
        <item x="293"/>
        <item x="294"/>
        <item x="10"/>
        <item x="713"/>
        <item x="764"/>
        <item x="16"/>
        <item x="13"/>
        <item x="792"/>
        <item x="671"/>
        <item x="673"/>
        <item x="672"/>
        <item x="523"/>
        <item x="714"/>
        <item x="76"/>
        <item x="72"/>
        <item x="70"/>
        <item x="71"/>
        <item x="73"/>
        <item x="74"/>
        <item x="30"/>
        <item x="363"/>
        <item x="364"/>
        <item x="362"/>
        <item x="360"/>
        <item x="361"/>
        <item x="359"/>
        <item x="357"/>
        <item x="358"/>
        <item x="356"/>
        <item x="376"/>
        <item x="775"/>
        <item x="776"/>
        <item x="725"/>
        <item x="66"/>
        <item x="64"/>
        <item x="69"/>
        <item x="67"/>
        <item x="1"/>
        <item x="20"/>
        <item x="21"/>
        <item x="75"/>
        <item x="90"/>
        <item x="113"/>
        <item x="156"/>
        <item x="157"/>
        <item x="165"/>
        <item x="172"/>
        <item x="197"/>
        <item x="240"/>
        <item x="465"/>
        <item x="633"/>
        <item x="634"/>
        <item x="635"/>
        <item x="636"/>
        <item x="651"/>
        <item x="701"/>
        <item x="729"/>
        <item x="743"/>
        <item x="744"/>
        <item x="745"/>
        <item x="769"/>
        <item x="794"/>
        <item x="797"/>
        <item x="799"/>
        <item x="800"/>
        <item x="801"/>
        <item x="802"/>
        <item x="803"/>
        <item x="804"/>
        <item x="805"/>
        <item x="806"/>
        <item x="807"/>
        <item x="808"/>
        <item x="809"/>
        <item x="810"/>
        <item x="811"/>
        <item x="812"/>
        <item x="694"/>
        <item x="695"/>
        <item x="0"/>
        <item x="3"/>
        <item x="4"/>
        <item x="7"/>
        <item x="117"/>
        <item x="118"/>
        <item x="146"/>
        <item x="196"/>
        <item x="223"/>
        <item x="233"/>
        <item x="238"/>
        <item x="239"/>
        <item x="305"/>
        <item x="306"/>
        <item x="369"/>
        <item x="468"/>
        <item x="469"/>
        <item x="488"/>
        <item x="489"/>
        <item x="490"/>
        <item x="491"/>
        <item x="540"/>
        <item x="541"/>
        <item x="543"/>
        <item x="546"/>
        <item x="547"/>
        <item x="656"/>
        <item x="658"/>
        <item x="722"/>
        <item x="723"/>
        <item x="751"/>
        <item x="752"/>
        <item x="753"/>
        <item x="754"/>
        <item x="755"/>
        <item x="757"/>
        <item x="758"/>
        <item x="759"/>
        <item x="760"/>
        <item x="761"/>
        <item x="813"/>
        <item x="390"/>
        <item x="391"/>
        <item x="392"/>
        <item x="393"/>
        <item x="394"/>
        <item x="395"/>
        <item x="814"/>
        <item x="815"/>
        <item x="816"/>
        <item x="817"/>
        <item x="818"/>
        <item x="819"/>
        <item x="559"/>
        <item x="560"/>
        <item x="561"/>
        <item x="562"/>
        <item x="563"/>
        <item x="564"/>
        <item x="565"/>
        <item x="566"/>
        <item x="567"/>
        <item x="568"/>
        <item x="569"/>
        <item x="570"/>
        <item x="571"/>
        <item x="572"/>
        <item x="573"/>
        <item x="574"/>
        <item x="575"/>
        <item x="576"/>
        <item x="577"/>
        <item x="578"/>
        <item x="579"/>
        <item x="580"/>
        <item x="581"/>
        <item x="582"/>
        <item x="65"/>
        <item x="68"/>
        <item x="85"/>
        <item x="86"/>
        <item x="87"/>
        <item x="88"/>
        <item x="95"/>
        <item x="99"/>
        <item x="100"/>
        <item x="101"/>
        <item x="102"/>
        <item x="103"/>
        <item x="104"/>
        <item x="105"/>
        <item x="397"/>
        <item x="756"/>
      </items>
    </pivotField>
    <pivotField axis="axisRow" compact="0" outline="0" showAll="0">
      <items count="95">
        <item x="36"/>
        <item x="83"/>
        <item x="57"/>
        <item x="75"/>
        <item x="23"/>
        <item x="27"/>
        <item x="67"/>
        <item x="5"/>
        <item x="39"/>
        <item x="68"/>
        <item x="62"/>
        <item x="29"/>
        <item x="10"/>
        <item x="9"/>
        <item x="12"/>
        <item x="79"/>
        <item x="51"/>
        <item x="14"/>
        <item x="65"/>
        <item x="11"/>
        <item x="73"/>
        <item x="15"/>
        <item x="50"/>
        <item x="37"/>
        <item x="72"/>
        <item x="60"/>
        <item x="46"/>
        <item x="1"/>
        <item x="69"/>
        <item x="34"/>
        <item x="47"/>
        <item x="24"/>
        <item x="33"/>
        <item x="35"/>
        <item x="63"/>
        <item x="58"/>
        <item x="41"/>
        <item x="13"/>
        <item x="30"/>
        <item x="82"/>
        <item x="4"/>
        <item x="71"/>
        <item x="61"/>
        <item x="31"/>
        <item x="77"/>
        <item x="8"/>
        <item x="26"/>
        <item x="25"/>
        <item x="59"/>
        <item x="56"/>
        <item x="38"/>
        <item x="40"/>
        <item x="32"/>
        <item x="81"/>
        <item x="17"/>
        <item x="45"/>
        <item x="76"/>
        <item x="6"/>
        <item x="7"/>
        <item x="74"/>
        <item x="70"/>
        <item x="80"/>
        <item x="2"/>
        <item x="3"/>
        <item x="16"/>
        <item x="48"/>
        <item x="49"/>
        <item x="53"/>
        <item x="64"/>
        <item x="93"/>
        <item x="54"/>
        <item x="55"/>
        <item x="52"/>
        <item x="28"/>
        <item x="0"/>
        <item x="78"/>
        <item x="42"/>
        <item x="84"/>
        <item x="85"/>
        <item x="86"/>
        <item x="87"/>
        <item x="88"/>
        <item x="89"/>
        <item x="90"/>
        <item x="91"/>
        <item x="43"/>
        <item x="18"/>
        <item x="19"/>
        <item x="20"/>
        <item x="21"/>
        <item x="22"/>
        <item x="44"/>
        <item x="66"/>
        <item x="9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multipleItemSelectionAllowed="1" showAll="0">
      <items count="9">
        <item h="1" x="2"/>
        <item h="1" x="1"/>
        <item h="1" x="6"/>
        <item h="1" x="3"/>
        <item h="1" x="5"/>
        <item h="1" x="4"/>
        <item x="7"/>
        <item h="1" x="0"/>
        <item t="default"/>
      </items>
    </pivotField>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1"/>
    <field x="4"/>
    <field x="11"/>
    <field x="12"/>
  </rowFields>
  <rowItems count="135">
    <i>
      <x/>
      <x v="6"/>
      <x v="173"/>
      <x v="63"/>
    </i>
    <i r="2">
      <x v="285"/>
      <x v="19"/>
    </i>
    <i r="2">
      <x v="286"/>
      <x v="17"/>
    </i>
    <i r="2">
      <x v="682"/>
      <x v="19"/>
    </i>
    <i r="2">
      <x v="684"/>
      <x v="19"/>
    </i>
    <i r="2">
      <x v="804"/>
      <x v="17"/>
    </i>
    <i t="default">
      <x/>
    </i>
    <i>
      <x v="1"/>
      <x v="11"/>
      <x v="748"/>
      <x v="27"/>
    </i>
    <i r="1">
      <x v="32"/>
      <x v="318"/>
      <x v="27"/>
    </i>
    <i r="2">
      <x v="319"/>
      <x v="27"/>
    </i>
    <i r="1">
      <x v="50"/>
      <x v="780"/>
      <x v="49"/>
    </i>
    <i r="2">
      <x v="781"/>
      <x v="49"/>
    </i>
    <i r="2">
      <x v="782"/>
      <x v="49"/>
    </i>
    <i r="2">
      <x v="783"/>
      <x v="49"/>
    </i>
    <i r="2">
      <x v="784"/>
      <x v="49"/>
    </i>
    <i r="2">
      <x v="785"/>
      <x v="49"/>
    </i>
    <i r="2">
      <x v="786"/>
      <x v="49"/>
    </i>
    <i r="2">
      <x v="788"/>
      <x v="2"/>
    </i>
    <i r="2">
      <x v="789"/>
      <x v="2"/>
    </i>
    <i t="default">
      <x v="1"/>
    </i>
    <i>
      <x v="2"/>
      <x v="9"/>
      <x v="114"/>
      <x v="47"/>
    </i>
    <i r="2">
      <x v="115"/>
      <x v="47"/>
    </i>
    <i r="2">
      <x v="116"/>
      <x v="47"/>
    </i>
    <i r="2">
      <x v="317"/>
      <x v="27"/>
    </i>
    <i r="1">
      <x v="12"/>
      <x v="112"/>
      <x v="27"/>
    </i>
    <i r="1">
      <x v="13"/>
      <x v="768"/>
      <x v="76"/>
    </i>
    <i r="2">
      <x v="771"/>
      <x v="76"/>
    </i>
    <i r="2">
      <x v="772"/>
      <x v="76"/>
    </i>
    <i r="2">
      <x v="773"/>
      <x v="76"/>
    </i>
    <i r="1">
      <x v="14"/>
      <x v="142"/>
      <x v="23"/>
    </i>
    <i r="2">
      <x v="270"/>
      <x v="27"/>
    </i>
    <i r="2">
      <x v="400"/>
      <x v="27"/>
    </i>
    <i r="2">
      <x v="510"/>
      <x v="50"/>
    </i>
    <i r="1">
      <x v="16"/>
      <x v="54"/>
      <x v="27"/>
    </i>
    <i r="2">
      <x v="55"/>
      <x v="27"/>
    </i>
    <i r="2">
      <x v="124"/>
      <x v="27"/>
    </i>
    <i r="2">
      <x v="287"/>
      <x v="27"/>
    </i>
    <i r="2">
      <x v="288"/>
      <x v="27"/>
    </i>
    <i r="2">
      <x v="405"/>
      <x v="27"/>
    </i>
    <i r="2">
      <x v="406"/>
      <x v="27"/>
    </i>
    <i r="2">
      <x v="599"/>
      <x v="27"/>
    </i>
    <i r="2">
      <x v="600"/>
      <x v="27"/>
    </i>
    <i r="1">
      <x v="17"/>
      <x v="525"/>
      <x v="27"/>
    </i>
    <i r="1">
      <x v="52"/>
      <x v="501"/>
      <x v="27"/>
    </i>
    <i t="default">
      <x v="2"/>
    </i>
    <i>
      <x v="3"/>
      <x v="29"/>
      <x v="408"/>
      <x v="27"/>
    </i>
    <i r="1">
      <x v="46"/>
      <x v="268"/>
      <x v="27"/>
    </i>
    <i r="2">
      <x v="601"/>
      <x v="27"/>
    </i>
    <i r="2">
      <x v="623"/>
      <x v="27"/>
    </i>
    <i r="2">
      <x v="627"/>
      <x v="27"/>
    </i>
    <i t="default">
      <x v="3"/>
    </i>
    <i>
      <x v="5"/>
      <x v="7"/>
      <x v="323"/>
      <x v="27"/>
    </i>
    <i r="2">
      <x v="324"/>
      <x v="27"/>
    </i>
    <i r="2">
      <x v="327"/>
      <x v="27"/>
    </i>
    <i r="2">
      <x v="328"/>
      <x v="27"/>
    </i>
    <i r="2">
      <x v="329"/>
      <x v="27"/>
    </i>
    <i r="1">
      <x v="28"/>
      <x v="426"/>
      <x v="46"/>
    </i>
    <i r="1">
      <x v="38"/>
      <x v="528"/>
      <x v="19"/>
    </i>
    <i r="1">
      <x v="40"/>
      <x v="143"/>
      <x v="19"/>
    </i>
    <i t="default">
      <x v="5"/>
    </i>
    <i>
      <x v="6"/>
      <x v="51"/>
      <x v="408"/>
      <x v="27"/>
    </i>
    <i t="default">
      <x v="6"/>
    </i>
    <i>
      <x v="7"/>
      <x v="8"/>
      <x v="520"/>
      <x v="79"/>
    </i>
    <i r="2">
      <x v="521"/>
      <x v="77"/>
    </i>
    <i r="2">
      <x v="522"/>
      <x v="80"/>
    </i>
    <i r="2">
      <x v="757"/>
      <x v="81"/>
    </i>
    <i r="2">
      <x v="758"/>
      <x v="82"/>
    </i>
    <i r="1">
      <x v="30"/>
      <x v="550"/>
      <x v="30"/>
    </i>
    <i r="2">
      <x v="668"/>
      <x v="19"/>
    </i>
    <i r="2">
      <x v="669"/>
      <x v="19"/>
    </i>
    <i r="2">
      <x v="670"/>
      <x v="19"/>
    </i>
    <i r="2">
      <x v="671"/>
      <x v="19"/>
    </i>
    <i r="2">
      <x v="672"/>
      <x v="19"/>
    </i>
    <i r="2">
      <x v="673"/>
      <x v="19"/>
    </i>
    <i r="2">
      <x v="674"/>
      <x v="19"/>
    </i>
    <i r="2">
      <x v="675"/>
      <x v="19"/>
    </i>
    <i r="2">
      <x v="676"/>
      <x v="19"/>
    </i>
    <i r="1">
      <x v="67"/>
      <x v="237"/>
      <x v="19"/>
    </i>
    <i r="1">
      <x v="69"/>
      <x v="117"/>
      <x v="27"/>
    </i>
    <i r="2">
      <x v="118"/>
      <x v="27"/>
    </i>
    <i r="2">
      <x v="505"/>
      <x v="27"/>
    </i>
    <i r="2">
      <x v="507"/>
      <x v="27"/>
    </i>
    <i r="2">
      <x v="508"/>
      <x v="27"/>
    </i>
    <i r="2">
      <x v="582"/>
      <x v="27"/>
    </i>
    <i r="2">
      <x v="583"/>
      <x v="27"/>
    </i>
    <i r="1">
      <x v="76"/>
      <x v="352"/>
      <x v="28"/>
    </i>
    <i r="1">
      <x v="79"/>
      <x v="364"/>
      <x v="3"/>
    </i>
    <i r="2">
      <x v="369"/>
      <x v="23"/>
    </i>
    <i r="1">
      <x v="85"/>
      <x v="656"/>
      <x v="63"/>
    </i>
    <i t="default">
      <x v="7"/>
    </i>
    <i>
      <x v="8"/>
      <x v="5"/>
      <x v="129"/>
      <x v="17"/>
    </i>
    <i r="2">
      <x v="130"/>
      <x v="17"/>
    </i>
    <i r="1">
      <x v="34"/>
      <x v="161"/>
      <x v="47"/>
    </i>
    <i r="2">
      <x v="499"/>
      <x v="47"/>
    </i>
    <i r="2">
      <x v="524"/>
      <x v="47"/>
    </i>
    <i r="1">
      <x v="47"/>
      <x v="21"/>
      <x v="27"/>
    </i>
    <i r="2">
      <x v="22"/>
      <x v="27"/>
    </i>
    <i r="1">
      <x v="65"/>
      <x v="6"/>
      <x v="47"/>
    </i>
    <i r="2">
      <x v="68"/>
      <x v="47"/>
    </i>
    <i r="2">
      <x v="80"/>
      <x v="47"/>
    </i>
    <i r="2">
      <x v="83"/>
      <x v="47"/>
    </i>
    <i r="2">
      <x v="84"/>
      <x v="47"/>
    </i>
    <i r="2">
      <x v="85"/>
      <x v="47"/>
    </i>
    <i r="2">
      <x v="295"/>
      <x v="31"/>
    </i>
    <i r="2">
      <x v="379"/>
      <x v="46"/>
    </i>
    <i r="2">
      <x v="428"/>
      <x v="31"/>
    </i>
    <i r="2">
      <x v="429"/>
      <x v="31"/>
    </i>
    <i r="2">
      <x v="456"/>
      <x v="31"/>
    </i>
    <i r="2">
      <x v="457"/>
      <x v="31"/>
    </i>
    <i r="2">
      <x v="460"/>
      <x v="31"/>
    </i>
    <i r="2">
      <x v="462"/>
      <x v="31"/>
    </i>
    <i r="2">
      <x v="487"/>
      <x v="47"/>
    </i>
    <i r="2">
      <x v="500"/>
      <x v="47"/>
    </i>
    <i r="2">
      <x v="527"/>
      <x v="47"/>
    </i>
    <i r="2">
      <x v="690"/>
      <x v="31"/>
    </i>
    <i t="default">
      <x v="8"/>
    </i>
    <i>
      <x v="9"/>
      <x v="25"/>
      <x v="7"/>
      <x v="29"/>
    </i>
    <i r="2">
      <x v="9"/>
      <x v="33"/>
    </i>
    <i r="2">
      <x v="10"/>
      <x v="33"/>
    </i>
    <i r="2">
      <x v="11"/>
      <x v="33"/>
    </i>
    <i r="1">
      <x v="26"/>
      <x v="242"/>
      <x v="27"/>
    </i>
    <i r="2">
      <x v="243"/>
      <x v="27"/>
    </i>
    <i r="2">
      <x v="244"/>
      <x v="27"/>
    </i>
    <i r="2">
      <x v="245"/>
      <x v="27"/>
    </i>
    <i r="2">
      <x v="246"/>
      <x v="27"/>
    </i>
    <i r="2">
      <x v="247"/>
      <x v="27"/>
    </i>
    <i t="default">
      <x v="9"/>
    </i>
    <i>
      <x v="11"/>
      <x v="22"/>
      <x v="137"/>
      <x v="19"/>
    </i>
    <i r="2">
      <x v="138"/>
      <x v="19"/>
    </i>
    <i r="2">
      <x v="392"/>
      <x v="27"/>
    </i>
    <i r="2">
      <x v="394"/>
      <x v="27"/>
    </i>
    <i r="2">
      <x v="745"/>
      <x v="17"/>
    </i>
    <i r="2">
      <x v="747"/>
      <x v="17"/>
    </i>
    <i t="default">
      <x v="11"/>
    </i>
    <i t="grand">
      <x/>
    </i>
  </rowItems>
  <colItems count="1">
    <i/>
  </colItems>
  <pageFields count="1">
    <pageField fld="38" hier="-1"/>
  </pageFields>
  <dataFields count="1">
    <dataField name="Sum of FY21 Approved Rates" fld="30" baseField="9" baseItem="30" numFmtId="44"/>
  </dataFields>
  <formats count="4">
    <format dxfId="16">
      <pivotArea outline="0" fieldPosition="0">
        <references count="1">
          <reference field="4294967294" count="1">
            <x v="0"/>
          </reference>
        </references>
      </pivotArea>
    </format>
    <format dxfId="15">
      <pivotArea dataOnly="0" labelOnly="1" outline="0" fieldPosition="0">
        <references count="1">
          <reference field="4294967294" count="1">
            <x v="0"/>
          </reference>
        </references>
      </pivotArea>
    </format>
    <format dxfId="14">
      <pivotArea dataOnly="0" labelOnly="1" outline="0" fieldPosition="0">
        <references count="1">
          <reference field="38" count="0"/>
        </references>
      </pivotArea>
    </format>
    <format dxfId="13">
      <pivotArea dataOnly="0" labelOnly="1" outline="0" fieldPosition="0">
        <references count="2">
          <reference field="1" count="1" selected="0">
            <x v="4"/>
          </reference>
          <reference field="4" count="1">
            <x v="18"/>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6" minRefreshableVersion="3" showDrill="0" useAutoFormatting="1" itemPrintTitles="1" createdVersion="5" indent="0" compact="0" compactData="0" gridDropZones="1" multipleFieldFilters="0">
  <location ref="A6:E239" firstHeaderRow="2" firstDataRow="2" firstDataCol="4" rowPageCount="1" colPageCount="1"/>
  <pivotFields count="67">
    <pivotField compact="0" outline="0" showAll="0" defaultSubtotal="0"/>
    <pivotField axis="axisRow" compact="0" outline="0" showAll="0" defaultSubtotal="0">
      <items count="15">
        <item x="13"/>
        <item x="4"/>
        <item x="12"/>
        <item x="0"/>
        <item x="5"/>
        <item x="9"/>
        <item x="3"/>
        <item x="7"/>
        <item m="1" x="14"/>
        <item x="2"/>
        <item x="6"/>
        <item x="10"/>
        <item x="8"/>
        <item x="11"/>
        <item x="1"/>
      </items>
    </pivotField>
    <pivotField compact="0" outline="0" showAll="0" defaultSubtotal="0"/>
    <pivotField compact="0" outline="0" showAll="0"/>
    <pivotField axis="axisRow" compact="0" outline="0" showAll="0" defaultSubtotal="0">
      <items count="96">
        <item x="17"/>
        <item x="42"/>
        <item x="56"/>
        <item x="81"/>
        <item m="1" x="84"/>
        <item x="58"/>
        <item x="82"/>
        <item x="43"/>
        <item x="53"/>
        <item x="72"/>
        <item m="1" x="91"/>
        <item x="51"/>
        <item x="20"/>
        <item x="73"/>
        <item x="78"/>
        <item x="74"/>
        <item x="79"/>
        <item x="77"/>
        <item x="75"/>
        <item x="12"/>
        <item x="13"/>
        <item x="9"/>
        <item x="0"/>
        <item x="83"/>
        <item x="49"/>
        <item x="48"/>
        <item x="61"/>
        <item x="60"/>
        <item x="59"/>
        <item x="70"/>
        <item x="50"/>
        <item x="46"/>
        <item x="15"/>
        <item x="52"/>
        <item m="1" x="88"/>
        <item x="40"/>
        <item x="45"/>
        <item x="8"/>
        <item m="1" x="90"/>
        <item x="68"/>
        <item x="66"/>
        <item x="67"/>
        <item x="65"/>
        <item x="63"/>
        <item x="64"/>
        <item m="1" x="86"/>
        <item m="1" x="89"/>
        <item x="10"/>
        <item x="80"/>
        <item x="18"/>
        <item x="19"/>
        <item x="11"/>
        <item x="16"/>
        <item x="76"/>
        <item x="21"/>
        <item x="22"/>
        <item m="1" x="95"/>
        <item x="54"/>
        <item x="57"/>
        <item m="1" x="92"/>
        <item x="4"/>
        <item x="3"/>
        <item x="6"/>
        <item x="5"/>
        <item x="14"/>
        <item x="23"/>
        <item x="47"/>
        <item x="41"/>
        <item x="39"/>
        <item m="1" x="87"/>
        <item x="38"/>
        <item m="1" x="85"/>
        <item x="24"/>
        <item x="25"/>
        <item x="31"/>
        <item m="1" x="93"/>
        <item x="26"/>
        <item x="27"/>
        <item x="30"/>
        <item x="32"/>
        <item x="33"/>
        <item x="34"/>
        <item x="35"/>
        <item x="36"/>
        <item x="37"/>
        <item x="71"/>
        <item x="55"/>
        <item m="1" x="94"/>
        <item x="29"/>
        <item x="7"/>
        <item x="44"/>
        <item x="62"/>
        <item x="28"/>
        <item x="2"/>
        <item x="1"/>
        <item x="69"/>
      </items>
    </pivotField>
    <pivotField compact="0" outline="0" showAll="0"/>
    <pivotField compact="0" outline="0" showAll="0"/>
    <pivotField compact="0" outline="0" showAll="0" defaultSubtotal="0"/>
    <pivotField compact="0" outline="0" showAll="0" defaultSubtotal="0"/>
    <pivotField compact="0" outline="0" showAll="0"/>
    <pivotField axis="axisRow" compact="0" outline="0" showAll="0" defaultSubtotal="0">
      <items count="1010">
        <item x="8"/>
        <item x="6"/>
        <item x="9"/>
        <item x="7"/>
        <item x="459"/>
        <item x="495"/>
        <item x="494"/>
        <item x="583"/>
        <item x="585"/>
        <item x="586"/>
        <item x="587"/>
        <item x="584"/>
        <item x="588"/>
        <item m="1" x="858"/>
        <item x="589"/>
        <item x="336"/>
        <item x="4"/>
        <item x="590"/>
        <item x="591"/>
        <item x="262"/>
        <item x="260"/>
        <item x="702"/>
        <item x="704"/>
        <item x="703"/>
        <item x="259"/>
        <item x="261"/>
        <item x="705"/>
        <item x="707"/>
        <item x="706"/>
        <item x="333"/>
        <item x="68"/>
        <item x="502"/>
        <item x="503"/>
        <item x="23"/>
        <item x="39"/>
        <item x="722"/>
        <item x="258"/>
        <item x="255"/>
        <item m="1" x="886"/>
        <item x="418"/>
        <item x="417"/>
        <item x="419"/>
        <item x="723"/>
        <item x="187"/>
        <item x="186"/>
        <item x="188"/>
        <item x="189"/>
        <item x="190"/>
        <item x="137"/>
        <item x="138"/>
        <item x="139"/>
        <item x="283"/>
        <item x="282"/>
        <item x="281"/>
        <item m="1" x="875"/>
        <item x="688"/>
        <item x="687"/>
        <item x="33"/>
        <item x="38"/>
        <item x="37"/>
        <item x="509"/>
        <item x="508"/>
        <item x="506"/>
        <item x="507"/>
        <item x="264"/>
        <item x="143"/>
        <item x="142"/>
        <item x="141"/>
        <item x="140"/>
        <item x="492"/>
        <item x="656"/>
        <item m="1" x="866"/>
        <item m="1" x="985"/>
        <item x="794"/>
        <item m="1" x="930"/>
        <item x="793"/>
        <item x="804"/>
        <item x="805"/>
        <item m="1" x="972"/>
        <item m="1" x="935"/>
        <item x="795"/>
        <item m="1" x="992"/>
        <item m="1" x="902"/>
        <item m="1" x="940"/>
        <item x="797"/>
        <item x="798"/>
        <item m="1" x="941"/>
        <item m="1" x="997"/>
        <item m="1" x="852"/>
        <item m="1" x="856"/>
        <item x="796"/>
        <item x="799"/>
        <item x="32"/>
        <item m="1" x="818"/>
        <item x="489"/>
        <item x="52"/>
        <item x="464"/>
        <item m="1" x="993"/>
        <item x="463"/>
        <item x="191"/>
        <item x="192"/>
        <item x="194"/>
        <item x="193"/>
        <item x="195"/>
        <item x="196"/>
        <item x="251"/>
        <item x="197"/>
        <item x="730"/>
        <item m="1" x="843"/>
        <item m="1" x="921"/>
        <item m="1" x="922"/>
        <item m="1" x="932"/>
        <item m="1" x="926"/>
        <item m="1" x="937"/>
        <item m="1" x="945"/>
        <item m="1" x="954"/>
        <item m="1" x="961"/>
        <item m="1" x="912"/>
        <item m="1" x="946"/>
        <item x="605"/>
        <item x="421"/>
        <item x="560"/>
        <item x="634"/>
        <item x="198"/>
        <item x="633"/>
        <item x="265"/>
        <item x="672"/>
        <item x="144"/>
        <item x="667"/>
        <item x="669"/>
        <item x="668"/>
        <item m="1" x="868"/>
        <item x="329"/>
        <item x="328"/>
        <item m="1" x="832"/>
        <item x="516"/>
        <item x="132"/>
        <item x="134"/>
        <item x="133"/>
        <item x="691"/>
        <item x="58"/>
        <item m="1" x="865"/>
        <item x="117"/>
        <item x="657"/>
        <item x="566"/>
        <item x="565"/>
        <item m="1" x="939"/>
        <item m="1" x="919"/>
        <item x="120"/>
        <item x="517"/>
        <item x="558"/>
        <item x="510"/>
        <item x="786"/>
        <item x="787"/>
        <item x="788"/>
        <item x="287"/>
        <item x="27"/>
        <item x="674"/>
        <item x="624"/>
        <item x="626"/>
        <item x="625"/>
        <item x="627"/>
        <item x="629"/>
        <item x="628"/>
        <item x="247"/>
        <item m="1" x="938"/>
        <item m="1" x="897"/>
        <item x="485"/>
        <item x="631"/>
        <item x="630"/>
        <item x="635"/>
        <item x="636"/>
        <item x="458"/>
        <item x="199"/>
        <item x="200"/>
        <item x="110"/>
        <item x="335"/>
        <item m="1" x="917"/>
        <item x="271"/>
        <item x="113"/>
        <item m="1" x="952"/>
        <item m="1" x="1002"/>
        <item m="1" x="951"/>
        <item m="1" x="966"/>
        <item m="1" x="883"/>
        <item m="1" x="1007"/>
        <item x="201"/>
        <item x="202"/>
        <item x="731"/>
        <item m="1" x="833"/>
        <item x="753"/>
        <item x="754"/>
        <item m="1" x="994"/>
        <item x="749"/>
        <item m="1" x="847"/>
        <item x="750"/>
        <item m="1" x="955"/>
        <item x="751"/>
        <item m="1" x="995"/>
        <item x="752"/>
        <item m="1" x="834"/>
        <item x="758"/>
        <item x="768"/>
        <item x="762"/>
        <item x="763"/>
        <item m="1" x="927"/>
        <item x="769"/>
        <item x="770"/>
        <item m="1" x="958"/>
        <item x="745"/>
        <item x="744"/>
        <item m="1" x="956"/>
        <item x="779"/>
        <item x="764"/>
        <item x="765"/>
        <item x="761"/>
        <item x="746"/>
        <item x="771"/>
        <item m="1" x="1003"/>
        <item x="756"/>
        <item x="778"/>
        <item x="773"/>
        <item x="772"/>
        <item m="1" x="857"/>
        <item x="755"/>
        <item x="748"/>
        <item x="774"/>
        <item m="1" x="895"/>
        <item x="775"/>
        <item x="776"/>
        <item x="747"/>
        <item m="1" x="953"/>
        <item x="780"/>
        <item m="1" x="849"/>
        <item x="757"/>
        <item x="781"/>
        <item m="1" x="1004"/>
        <item x="783"/>
        <item m="1" x="848"/>
        <item m="1" x="891"/>
        <item x="766"/>
        <item x="767"/>
        <item m="1" x="964"/>
        <item x="759"/>
        <item x="777"/>
        <item m="1" x="969"/>
        <item x="760"/>
        <item x="680"/>
        <item x="43"/>
        <item x="665"/>
        <item x="554"/>
        <item x="147"/>
        <item x="146"/>
        <item x="145"/>
        <item x="332"/>
        <item x="148"/>
        <item x="149"/>
        <item x="263"/>
        <item x="41"/>
        <item m="1" x="986"/>
        <item x="581"/>
        <item m="1" x="879"/>
        <item m="1" x="831"/>
        <item x="582"/>
        <item m="1" x="960"/>
        <item x="614"/>
        <item m="1" x="819"/>
        <item x="660"/>
        <item x="152"/>
        <item x="153"/>
        <item x="154"/>
        <item x="155"/>
        <item x="156"/>
        <item x="157"/>
        <item x="150"/>
        <item x="151"/>
        <item m="1" x="873"/>
        <item x="557"/>
        <item x="203"/>
        <item m="1" x="916"/>
        <item x="22"/>
        <item x="405"/>
        <item x="407"/>
        <item x="406"/>
        <item x="404"/>
        <item x="408"/>
        <item x="69"/>
        <item x="119"/>
        <item x="673"/>
        <item x="158"/>
        <item x="159"/>
        <item x="362"/>
        <item x="363"/>
        <item x="161"/>
        <item x="160"/>
        <item m="1" x="936"/>
        <item x="273"/>
        <item x="278"/>
        <item x="274"/>
        <item m="1" x="925"/>
        <item x="277"/>
        <item x="279"/>
        <item x="280"/>
        <item m="1" x="949"/>
        <item x="720"/>
        <item x="721"/>
        <item m="1" x="974"/>
        <item m="1" x="915"/>
        <item x="686"/>
        <item x="685"/>
        <item x="659"/>
        <item x="55"/>
        <item x="56"/>
        <item x="540"/>
        <item x="541"/>
        <item m="1" x="980"/>
        <item m="1" x="903"/>
        <item x="477"/>
        <item x="496"/>
        <item x="339"/>
        <item x="641"/>
        <item x="611"/>
        <item x="21"/>
        <item x="548"/>
        <item x="546"/>
        <item x="547"/>
        <item x="580"/>
        <item x="579"/>
        <item x="578"/>
        <item m="1" x="842"/>
        <item x="457"/>
        <item x="456"/>
        <item x="163"/>
        <item x="518"/>
        <item x="602"/>
        <item x="600"/>
        <item x="604"/>
        <item x="603"/>
        <item x="601"/>
        <item x="670"/>
        <item x="521"/>
        <item x="520"/>
        <item x="387"/>
        <item x="386"/>
        <item x="376"/>
        <item x="377"/>
        <item m="1" x="854"/>
        <item x="398"/>
        <item x="388"/>
        <item x="396"/>
        <item x="385"/>
        <item m="1" x="923"/>
        <item m="1" x="907"/>
        <item x="372"/>
        <item x="392"/>
        <item x="393"/>
        <item x="370"/>
        <item x="371"/>
        <item m="1" x="836"/>
        <item m="1" x="898"/>
        <item x="373"/>
        <item x="374"/>
        <item x="375"/>
        <item x="390"/>
        <item m="1" x="924"/>
        <item m="1" x="846"/>
        <item x="550"/>
        <item m="1" x="880"/>
        <item x="204"/>
        <item x="205"/>
        <item x="443"/>
        <item x="445"/>
        <item x="444"/>
        <item x="446"/>
        <item x="442"/>
        <item x="130"/>
        <item x="131"/>
        <item x="164"/>
        <item x="165"/>
        <item m="1" x="822"/>
        <item m="1" x="908"/>
        <item x="304"/>
        <item x="305"/>
        <item x="303"/>
        <item x="302"/>
        <item x="301"/>
        <item x="300"/>
        <item x="299"/>
        <item x="292"/>
        <item x="291"/>
        <item x="306"/>
        <item x="308"/>
        <item x="307"/>
        <item x="313"/>
        <item x="314"/>
        <item x="312"/>
        <item x="311"/>
        <item x="315"/>
        <item x="316"/>
        <item x="318"/>
        <item x="310"/>
        <item x="309"/>
        <item x="317"/>
        <item x="294"/>
        <item x="290"/>
        <item m="1" x="874"/>
        <item m="1" x="850"/>
        <item m="1" x="918"/>
        <item m="1" x="981"/>
        <item x="293"/>
        <item m="1" x="881"/>
        <item m="1" x="947"/>
        <item x="288"/>
        <item x="289"/>
        <item x="501"/>
        <item x="361"/>
        <item x="360"/>
        <item x="359"/>
        <item x="365"/>
        <item x="35"/>
        <item x="34"/>
        <item m="1" x="826"/>
        <item x="2"/>
        <item x="45"/>
        <item m="1" x="943"/>
        <item x="742"/>
        <item m="1" x="911"/>
        <item x="741"/>
        <item x="740"/>
        <item x="743"/>
        <item x="739"/>
        <item x="577"/>
        <item x="118"/>
        <item x="334"/>
        <item m="1" x="824"/>
        <item x="250"/>
        <item x="675"/>
        <item m="1" x="809"/>
        <item m="1" x="998"/>
        <item x="167"/>
        <item x="168"/>
        <item x="169"/>
        <item x="166"/>
        <item x="684"/>
        <item x="683"/>
        <item x="57"/>
        <item x="125"/>
        <item m="1" x="889"/>
        <item m="1" x="971"/>
        <item x="341"/>
        <item m="1" x="959"/>
        <item m="1" x="807"/>
        <item m="1" x="861"/>
        <item x="613"/>
        <item m="1" x="827"/>
        <item x="135"/>
        <item x="619"/>
        <item x="620"/>
        <item x="621"/>
        <item x="616"/>
        <item x="617"/>
        <item x="618"/>
        <item x="623"/>
        <item x="622"/>
        <item x="662"/>
        <item m="1" x="890"/>
        <item x="416"/>
        <item m="1" x="814"/>
        <item m="1" x="892"/>
        <item x="173"/>
        <item x="174"/>
        <item x="171"/>
        <item x="175"/>
        <item x="176"/>
        <item x="170"/>
        <item m="1" x="931"/>
        <item x="592"/>
        <item x="594"/>
        <item x="596"/>
        <item x="597"/>
        <item x="504"/>
        <item x="505"/>
        <item m="1" x="970"/>
        <item x="102"/>
        <item m="1" x="845"/>
        <item m="1" x="829"/>
        <item m="1" x="990"/>
        <item m="1" x="855"/>
        <item m="1" x="896"/>
        <item x="36"/>
        <item x="253"/>
        <item x="254"/>
        <item x="248"/>
        <item x="576"/>
        <item x="538"/>
        <item x="539"/>
        <item x="451"/>
        <item x="453"/>
        <item x="452"/>
        <item m="1" x="813"/>
        <item x="447"/>
        <item x="449"/>
        <item x="450"/>
        <item x="367"/>
        <item x="206"/>
        <item x="207"/>
        <item x="208"/>
        <item x="209"/>
        <item x="575"/>
        <item m="1" x="914"/>
        <item x="789"/>
        <item m="1" x="920"/>
        <item x="791"/>
        <item m="1" x="963"/>
        <item x="792"/>
        <item m="1" x="957"/>
        <item x="790"/>
        <item m="1" x="812"/>
        <item m="1" x="979"/>
        <item m="1" x="869"/>
        <item m="1" x="844"/>
        <item x="598"/>
        <item x="411"/>
        <item x="210"/>
        <item m="1" x="841"/>
        <item x="599"/>
        <item m="1" x="944"/>
        <item x="482"/>
        <item m="1" x="830"/>
        <item x="414"/>
        <item m="1" x="860"/>
        <item x="642"/>
        <item x="632"/>
        <item x="637"/>
        <item x="61"/>
        <item x="62"/>
        <item x="223"/>
        <item x="556"/>
        <item x="553"/>
        <item x="340"/>
        <item m="1" x="899"/>
        <item x="682"/>
        <item x="639"/>
        <item x="342"/>
        <item m="1" x="929"/>
        <item x="323"/>
        <item x="322"/>
        <item x="330"/>
        <item x="325"/>
        <item x="324"/>
        <item x="415"/>
        <item x="676"/>
        <item x="40"/>
        <item x="358"/>
        <item x="211"/>
        <item m="1" x="808"/>
        <item x="513"/>
        <item x="285"/>
        <item x="284"/>
        <item x="286"/>
        <item x="522"/>
        <item x="525"/>
        <item m="1" x="806"/>
        <item x="523"/>
        <item x="526"/>
        <item m="1" x="983"/>
        <item x="524"/>
        <item x="338"/>
        <item x="681"/>
        <item m="1" x="901"/>
        <item m="1" x="870"/>
        <item x="488"/>
        <item x="638"/>
        <item x="0"/>
        <item x="1"/>
        <item m="1" x="878"/>
        <item x="212"/>
        <item x="213"/>
        <item x="214"/>
        <item x="215"/>
        <item x="570"/>
        <item x="569"/>
        <item x="568"/>
        <item x="571"/>
        <item x="180"/>
        <item x="441"/>
        <item x="438"/>
        <item x="440"/>
        <item x="432"/>
        <item x="436"/>
        <item x="431"/>
        <item x="435"/>
        <item x="434"/>
        <item x="437"/>
        <item x="420"/>
        <item x="439"/>
        <item x="433"/>
        <item x="136"/>
        <item x="216"/>
        <item x="127"/>
        <item x="128"/>
        <item x="126"/>
        <item x="129"/>
        <item x="217"/>
        <item x="678"/>
        <item x="679"/>
        <item x="460"/>
        <item x="65"/>
        <item x="66"/>
        <item x="218"/>
        <item x="219"/>
        <item x="220"/>
        <item x="221"/>
        <item x="572"/>
        <item x="573"/>
        <item x="574"/>
        <item x="181"/>
        <item x="182"/>
        <item x="183"/>
        <item x="543"/>
        <item x="544"/>
        <item x="545"/>
        <item x="542"/>
        <item m="1" x="876"/>
        <item x="59"/>
        <item x="121"/>
        <item m="1" x="1009"/>
        <item x="327"/>
        <item x="326"/>
        <item x="60"/>
        <item x="409"/>
        <item x="511"/>
        <item x="3"/>
        <item x="343"/>
        <item x="105"/>
        <item x="106"/>
        <item x="413"/>
        <item x="222"/>
        <item m="1" x="948"/>
        <item x="31"/>
        <item x="30"/>
        <item x="549"/>
        <item x="67"/>
        <item x="661"/>
        <item x="690"/>
        <item x="689"/>
        <item x="75"/>
        <item x="272"/>
        <item x="728"/>
        <item x="412"/>
        <item x="270"/>
        <item x="184"/>
        <item m="1" x="900"/>
        <item m="1" x="817"/>
        <item x="515"/>
        <item m="1" x="909"/>
        <item m="1" x="910"/>
        <item m="1" x="893"/>
        <item m="1" x="967"/>
        <item m="1" x="906"/>
        <item m="1" x="950"/>
        <item m="1" x="904"/>
        <item m="1" x="810"/>
        <item m="1" x="821"/>
        <item m="1" x="835"/>
        <item m="1" x="887"/>
        <item m="1" x="968"/>
        <item m="1" x="976"/>
        <item m="1" x="864"/>
        <item m="1" x="823"/>
        <item m="1" x="999"/>
        <item m="1" x="871"/>
        <item m="1" x="811"/>
        <item m="1" x="991"/>
        <item m="1" x="1000"/>
        <item m="1" x="853"/>
        <item m="1" x="837"/>
        <item m="1" x="1005"/>
        <item x="606"/>
        <item x="364"/>
        <item x="224"/>
        <item x="225"/>
        <item x="514"/>
        <item x="268"/>
        <item x="269"/>
        <item x="267"/>
        <item x="226"/>
        <item x="227"/>
        <item x="228"/>
        <item m="1" x="977"/>
        <item m="1" x="820"/>
        <item m="1" x="989"/>
        <item x="70"/>
        <item x="28"/>
        <item x="24"/>
        <item x="72"/>
        <item x="71"/>
        <item x="29"/>
        <item x="25"/>
        <item x="73"/>
        <item x="74"/>
        <item x="26"/>
        <item x="366"/>
        <item x="229"/>
        <item x="608"/>
        <item x="607"/>
        <item x="230"/>
        <item x="609"/>
        <item x="185"/>
        <item x="233"/>
        <item x="234"/>
        <item m="1" x="882"/>
        <item x="235"/>
        <item x="238"/>
        <item m="1" x="962"/>
        <item x="244"/>
        <item x="241"/>
        <item m="1" x="984"/>
        <item m="1" x="816"/>
        <item m="1" x="905"/>
        <item m="1" x="872"/>
        <item x="245"/>
        <item x="231"/>
        <item x="232"/>
        <item m="1" x="996"/>
        <item x="114"/>
        <item x="658"/>
        <item x="252"/>
        <item x="249"/>
        <item x="42"/>
        <item x="295"/>
        <item x="298"/>
        <item m="1" x="975"/>
        <item m="1" x="934"/>
        <item x="512"/>
        <item x="115"/>
        <item m="1" x="1006"/>
        <item m="1" x="815"/>
        <item x="718"/>
        <item x="719"/>
        <item m="1" x="894"/>
        <item m="1" x="885"/>
        <item x="266"/>
        <item x="429"/>
        <item x="430"/>
        <item x="428"/>
        <item x="426"/>
        <item x="427"/>
        <item x="425"/>
        <item x="423"/>
        <item x="424"/>
        <item x="422"/>
        <item x="677"/>
        <item x="63"/>
        <item x="64"/>
        <item x="555"/>
        <item m="1" x="884"/>
        <item x="714"/>
        <item m="1" x="1001"/>
        <item m="1" x="933"/>
        <item x="716"/>
        <item m="1" x="978"/>
        <item x="101"/>
        <item m="1" x="839"/>
        <item x="256"/>
        <item x="257"/>
        <item m="1" x="877"/>
        <item m="1" x="859"/>
        <item m="1" x="988"/>
        <item x="497"/>
        <item x="498"/>
        <item m="1" x="828"/>
        <item x="337"/>
        <item x="54"/>
        <item x="552"/>
        <item x="179"/>
        <item x="782"/>
        <item m="1" x="928"/>
        <item x="399"/>
        <item x="400"/>
        <item x="401"/>
        <item x="402"/>
        <item x="384"/>
        <item m="1" x="888"/>
        <item x="519"/>
        <item x="410"/>
        <item x="561"/>
        <item x="563"/>
        <item x="564"/>
        <item x="663"/>
        <item x="44"/>
        <item x="567"/>
        <item x="344"/>
        <item x="345"/>
        <item x="346"/>
        <item x="347"/>
        <item x="348"/>
        <item x="349"/>
        <item x="350"/>
        <item x="351"/>
        <item x="352"/>
        <item x="353"/>
        <item x="354"/>
        <item x="355"/>
        <item x="356"/>
        <item x="357"/>
        <item m="1" x="863"/>
        <item m="1" x="867"/>
        <item x="10"/>
        <item x="103"/>
        <item x="104"/>
        <item x="107"/>
        <item x="499"/>
        <item x="500"/>
        <item x="448"/>
        <item x="551"/>
        <item x="162"/>
        <item x="172"/>
        <item x="177"/>
        <item x="178"/>
        <item x="368"/>
        <item x="369"/>
        <item x="671"/>
        <item x="784"/>
        <item x="785"/>
        <item x="800"/>
        <item x="801"/>
        <item x="802"/>
        <item x="803"/>
        <item x="239"/>
        <item x="240"/>
        <item x="243"/>
        <item x="246"/>
        <item x="242"/>
        <item x="389"/>
        <item x="391"/>
        <item x="122"/>
        <item x="123"/>
        <item x="527"/>
        <item x="528"/>
        <item x="529"/>
        <item x="530"/>
        <item x="531"/>
        <item x="533"/>
        <item x="534"/>
        <item x="535"/>
        <item x="536"/>
        <item x="537"/>
        <item x="51"/>
        <item m="1" x="851"/>
        <item m="1" x="982"/>
        <item m="1" x="913"/>
        <item m="1" x="840"/>
        <item m="1" x="1008"/>
        <item m="1" x="973"/>
        <item m="1" x="838"/>
        <item m="1" x="987"/>
        <item m="1" x="862"/>
        <item m="1" x="942"/>
        <item m="1" x="825"/>
        <item m="1" x="965"/>
        <item x="46"/>
        <item x="47"/>
        <item x="48"/>
        <item x="49"/>
        <item x="50"/>
        <item x="53"/>
        <item x="77"/>
        <item x="78"/>
        <item x="79"/>
        <item x="80"/>
        <item x="81"/>
        <item x="82"/>
        <item x="83"/>
        <item x="84"/>
        <item x="85"/>
        <item x="86"/>
        <item x="87"/>
        <item x="88"/>
        <item x="89"/>
        <item x="90"/>
        <item x="91"/>
        <item x="92"/>
        <item x="93"/>
        <item x="94"/>
        <item x="95"/>
        <item x="96"/>
        <item x="97"/>
        <item x="98"/>
        <item x="99"/>
        <item x="100"/>
        <item x="715"/>
        <item x="717"/>
        <item x="724"/>
        <item x="725"/>
        <item x="726"/>
        <item x="727"/>
        <item x="729"/>
        <item x="732"/>
        <item x="733"/>
        <item x="734"/>
        <item x="735"/>
        <item x="736"/>
        <item x="737"/>
        <item x="738"/>
        <item x="701"/>
        <item x="532"/>
        <item x="319"/>
        <item x="320"/>
        <item x="321"/>
        <item x="593"/>
        <item x="595"/>
        <item x="331"/>
        <item x="16"/>
        <item x="17"/>
        <item x="5"/>
        <item x="11"/>
        <item x="12"/>
        <item x="13"/>
        <item x="14"/>
        <item x="15"/>
        <item x="18"/>
        <item x="19"/>
        <item x="20"/>
        <item x="76"/>
        <item x="108"/>
        <item x="109"/>
        <item x="111"/>
        <item x="112"/>
        <item x="116"/>
        <item x="124"/>
        <item x="236"/>
        <item x="237"/>
        <item x="275"/>
        <item x="276"/>
        <item x="296"/>
        <item x="297"/>
        <item x="378"/>
        <item x="379"/>
        <item x="380"/>
        <item x="381"/>
        <item x="382"/>
        <item x="383"/>
        <item x="394"/>
        <item x="395"/>
        <item x="397"/>
        <item x="403"/>
        <item x="454"/>
        <item x="455"/>
        <item x="461"/>
        <item x="462"/>
        <item x="465"/>
        <item x="466"/>
        <item x="467"/>
        <item x="468"/>
        <item x="469"/>
        <item x="470"/>
        <item x="471"/>
        <item x="472"/>
        <item x="473"/>
        <item x="474"/>
        <item x="475"/>
        <item x="476"/>
        <item x="478"/>
        <item x="479"/>
        <item x="480"/>
        <item x="481"/>
        <item x="483"/>
        <item x="484"/>
        <item x="486"/>
        <item x="487"/>
        <item x="490"/>
        <item x="491"/>
        <item x="493"/>
        <item x="559"/>
        <item x="562"/>
        <item x="610"/>
        <item x="612"/>
        <item x="615"/>
        <item x="640"/>
        <item x="643"/>
        <item x="644"/>
        <item x="645"/>
        <item x="646"/>
        <item x="647"/>
        <item x="648"/>
        <item x="649"/>
        <item x="650"/>
        <item x="651"/>
        <item x="652"/>
        <item x="653"/>
        <item x="654"/>
        <item x="655"/>
        <item x="664"/>
        <item x="666"/>
        <item x="692"/>
        <item x="693"/>
        <item x="694"/>
        <item x="695"/>
        <item x="696"/>
        <item x="697"/>
        <item x="698"/>
        <item x="699"/>
        <item x="700"/>
        <item x="708"/>
        <item x="709"/>
        <item x="710"/>
        <item x="711"/>
        <item x="712"/>
        <item x="713"/>
      </items>
    </pivotField>
    <pivotField axis="axisRow" compact="0" outline="0" showAll="0">
      <items count="110">
        <item m="1" x="97"/>
        <item x="68"/>
        <item x="13"/>
        <item x="39"/>
        <item x="15"/>
        <item x="53"/>
        <item x="30"/>
        <item m="1" x="105"/>
        <item x="82"/>
        <item x="31"/>
        <item x="77"/>
        <item x="47"/>
        <item m="1" x="96"/>
        <item x="25"/>
        <item x="24"/>
        <item m="1" x="95"/>
        <item x="57"/>
        <item x="56"/>
        <item x="20"/>
        <item m="1" x="93"/>
        <item x="28"/>
        <item x="10"/>
        <item x="37"/>
        <item x="86"/>
        <item x="42"/>
        <item x="55"/>
        <item x="35"/>
        <item x="36"/>
        <item x="75"/>
        <item x="44"/>
        <item x="0"/>
        <item x="32"/>
        <item x="71"/>
        <item x="50"/>
        <item x="52"/>
        <item x="70"/>
        <item x="72"/>
        <item x="26"/>
        <item x="73"/>
        <item x="84"/>
        <item x="11"/>
        <item m="1" x="100"/>
        <item x="48"/>
        <item x="67"/>
        <item m="1" x="102"/>
        <item x="34"/>
        <item x="76"/>
        <item x="49"/>
        <item x="41"/>
        <item x="23"/>
        <item x="45"/>
        <item x="43"/>
        <item x="74"/>
        <item x="12"/>
        <item x="81"/>
        <item x="83"/>
        <item x="69"/>
        <item x="6"/>
        <item m="1" x="99"/>
        <item x="92"/>
        <item x="40"/>
        <item x="21"/>
        <item x="22"/>
        <item x="38"/>
        <item m="1" x="106"/>
        <item x="33"/>
        <item x="16"/>
        <item x="14"/>
        <item m="1" x="94"/>
        <item m="1" x="103"/>
        <item x="51"/>
        <item x="54"/>
        <item x="17"/>
        <item x="27"/>
        <item x="7"/>
        <item x="18"/>
        <item x="19"/>
        <item x="8"/>
        <item x="46"/>
        <item x="1"/>
        <item m="1" x="98"/>
        <item m="1" x="108"/>
        <item x="58"/>
        <item x="59"/>
        <item x="60"/>
        <item x="61"/>
        <item x="62"/>
        <item x="63"/>
        <item x="64"/>
        <item x="65"/>
        <item x="85"/>
        <item x="87"/>
        <item x="88"/>
        <item x="89"/>
        <item x="90"/>
        <item x="91"/>
        <item m="1" x="101"/>
        <item m="1" x="107"/>
        <item x="66"/>
        <item m="1" x="104"/>
        <item x="2"/>
        <item x="3"/>
        <item x="4"/>
        <item x="5"/>
        <item x="9"/>
        <item x="29"/>
        <item x="78"/>
        <item x="79"/>
        <item x="80"/>
        <item t="default"/>
      </items>
    </pivotField>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multipleItemSelectionAllowed="1" showAll="0">
      <items count="9">
        <item h="1" x="2"/>
        <item x="0"/>
        <item x="1"/>
        <item h="1" x="5"/>
        <item h="1" x="7"/>
        <item h="1" x="4"/>
        <item h="1" x="6"/>
        <item h="1" x="3"/>
        <item t="default"/>
      </items>
    </pivotField>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1"/>
    <field x="4"/>
    <field x="10"/>
    <field x="11"/>
  </rowFields>
  <rowItems count="232">
    <i>
      <x/>
      <x v="6"/>
      <x v="892"/>
      <x v="18"/>
    </i>
    <i>
      <x v="1"/>
      <x/>
      <x v="136"/>
      <x v="72"/>
    </i>
    <i r="2">
      <x v="137"/>
      <x v="75"/>
    </i>
    <i r="2">
      <x v="375"/>
      <x v="72"/>
    </i>
    <i r="2">
      <x v="376"/>
      <x v="75"/>
    </i>
    <i r="2">
      <x v="455"/>
      <x v="75"/>
    </i>
    <i r="2">
      <x v="597"/>
      <x v="76"/>
    </i>
    <i r="2">
      <x v="599"/>
      <x v="77"/>
    </i>
    <i r="2">
      <x v="600"/>
      <x v="77"/>
    </i>
    <i r="2">
      <x v="601"/>
      <x v="77"/>
    </i>
    <i r="2">
      <x v="602"/>
      <x v="77"/>
    </i>
    <i r="1">
      <x v="51"/>
      <x v="874"/>
      <x v="30"/>
    </i>
    <i r="2">
      <x v="877"/>
      <x v="30"/>
    </i>
    <i>
      <x v="2"/>
      <x v="16"/>
      <x v="1003"/>
      <x v="104"/>
    </i>
    <i r="1">
      <x v="17"/>
      <x v="55"/>
      <x v="30"/>
    </i>
    <i r="2">
      <x v="56"/>
      <x v="30"/>
    </i>
    <i r="2">
      <x v="139"/>
      <x v="30"/>
    </i>
    <i r="2">
      <x v="308"/>
      <x v="30"/>
    </i>
    <i r="2">
      <x v="309"/>
      <x v="30"/>
    </i>
    <i r="2">
      <x v="443"/>
      <x v="30"/>
    </i>
    <i r="2">
      <x v="444"/>
      <x v="30"/>
    </i>
    <i r="2">
      <x v="644"/>
      <x v="30"/>
    </i>
    <i r="2">
      <x v="645"/>
      <x v="30"/>
    </i>
    <i>
      <x v="3"/>
      <x v="11"/>
      <x v="135"/>
      <x v="30"/>
    </i>
    <i r="2">
      <x v="654"/>
      <x v="30"/>
    </i>
    <i r="1">
      <x v="22"/>
      <x v="16"/>
      <x v="30"/>
    </i>
    <i r="2">
      <x v="422"/>
      <x v="30"/>
    </i>
    <i r="2">
      <x v="573"/>
      <x v="30"/>
    </i>
    <i r="2">
      <x v="574"/>
      <x v="30"/>
    </i>
    <i r="2">
      <x v="632"/>
      <x v="30"/>
    </i>
    <i r="1">
      <x v="47"/>
      <x v="30"/>
      <x v="40"/>
    </i>
    <i r="2">
      <x v="699"/>
      <x v="30"/>
    </i>
    <i>
      <x v="4"/>
      <x v="19"/>
      <x v="762"/>
      <x v="30"/>
    </i>
    <i r="1">
      <x v="20"/>
      <x v="635"/>
      <x v="30"/>
    </i>
    <i>
      <x v="5"/>
      <x v="7"/>
      <x v="342"/>
      <x v="30"/>
    </i>
    <i r="2">
      <x v="343"/>
      <x v="30"/>
    </i>
    <i r="2">
      <x v="344"/>
      <x v="30"/>
    </i>
    <i r="2">
      <x v="347"/>
      <x v="30"/>
    </i>
    <i r="2">
      <x v="354"/>
      <x v="30"/>
    </i>
    <i r="2">
      <x v="355"/>
      <x v="30"/>
    </i>
    <i r="2">
      <x v="356"/>
      <x v="30"/>
    </i>
    <i r="2">
      <x v="357"/>
      <x v="30"/>
    </i>
    <i r="2">
      <x v="360"/>
      <x v="30"/>
    </i>
    <i r="2">
      <x v="361"/>
      <x v="30"/>
    </i>
    <i r="2">
      <x v="362"/>
      <x v="30"/>
    </i>
    <i r="2">
      <x v="363"/>
      <x v="30"/>
    </i>
    <i r="2">
      <x v="834"/>
      <x v="30"/>
    </i>
    <i r="2">
      <x v="835"/>
      <x v="30"/>
    </i>
    <i r="1">
      <x v="29"/>
      <x v="70"/>
      <x v="30"/>
    </i>
    <i r="1">
      <x v="40"/>
      <x v="265"/>
      <x v="38"/>
    </i>
    <i r="2">
      <x v="978"/>
      <x v="104"/>
    </i>
    <i r="1">
      <x v="43"/>
      <x v="976"/>
      <x v="104"/>
    </i>
    <i>
      <x v="7"/>
      <x v="31"/>
      <x v="39"/>
      <x v="21"/>
    </i>
    <i r="2">
      <x v="374"/>
      <x v="30"/>
    </i>
    <i r="1">
      <x v="36"/>
      <x v="466"/>
      <x v="30"/>
    </i>
    <i r="2">
      <x v="522"/>
      <x v="104"/>
    </i>
    <i r="2">
      <x v="529"/>
      <x v="42"/>
    </i>
    <i r="2">
      <x v="550"/>
      <x v="47"/>
    </i>
    <i r="2">
      <x v="636"/>
      <x v="11"/>
    </i>
    <i r="2">
      <x v="649"/>
      <x v="78"/>
    </i>
    <i r="1">
      <x v="54"/>
      <x v="37"/>
      <x v="30"/>
    </i>
    <i r="2">
      <x v="105"/>
      <x v="49"/>
    </i>
    <i r="2">
      <x v="164"/>
      <x v="61"/>
    </i>
    <i r="2">
      <x v="435"/>
      <x v="61"/>
    </i>
    <i r="2">
      <x v="490"/>
      <x v="13"/>
    </i>
    <i r="2">
      <x v="491"/>
      <x v="13"/>
    </i>
    <i r="2">
      <x v="492"/>
      <x v="62"/>
    </i>
    <i r="2">
      <x v="728"/>
      <x v="62"/>
    </i>
    <i r="2">
      <x v="764"/>
      <x v="21"/>
    </i>
    <i r="2">
      <x v="765"/>
      <x v="21"/>
    </i>
    <i r="1">
      <x v="55"/>
      <x v="36"/>
      <x v="30"/>
    </i>
    <i r="1">
      <x v="65"/>
      <x v="51"/>
      <x v="30"/>
    </i>
    <i r="2">
      <x v="155"/>
      <x v="30"/>
    </i>
    <i r="2">
      <x v="302"/>
      <x v="30"/>
    </i>
    <i r="2">
      <x v="557"/>
      <x v="30"/>
    </i>
    <i r="2">
      <x v="558"/>
      <x v="30"/>
    </i>
    <i r="2">
      <x v="559"/>
      <x v="30"/>
    </i>
    <i r="1">
      <x v="70"/>
      <x v="545"/>
      <x v="30"/>
    </i>
    <i r="1">
      <x v="78"/>
      <x v="383"/>
      <x v="9"/>
    </i>
    <i r="1">
      <x v="79"/>
      <x v="392"/>
      <x v="45"/>
    </i>
    <i r="1">
      <x v="81"/>
      <x v="395"/>
      <x v="63"/>
    </i>
    <i r="2">
      <x v="397"/>
      <x v="26"/>
    </i>
    <i r="1">
      <x v="83"/>
      <x v="399"/>
      <x v="48"/>
    </i>
    <i>
      <x v="9"/>
      <x v="35"/>
      <x v="15"/>
      <x v="51"/>
    </i>
    <i r="2">
      <x v="29"/>
      <x v="51"/>
    </i>
    <i r="2">
      <x v="319"/>
      <x v="30"/>
    </i>
    <i r="2">
      <x v="433"/>
      <x v="51"/>
    </i>
    <i r="2">
      <x v="449"/>
      <x v="51"/>
    </i>
    <i r="2">
      <x v="633"/>
      <x v="51"/>
    </i>
    <i r="2">
      <x v="772"/>
      <x v="51"/>
    </i>
    <i r="1">
      <x v="48"/>
      <x v="26"/>
      <x v="30"/>
    </i>
    <i r="2">
      <x v="27"/>
      <x v="30"/>
    </i>
    <i r="2">
      <x v="28"/>
      <x v="30"/>
    </i>
    <i r="1">
      <x v="61"/>
      <x v="322"/>
      <x v="30"/>
    </i>
    <i r="1">
      <x v="63"/>
      <x v="34"/>
      <x v="77"/>
    </i>
    <i r="2">
      <x v="57"/>
      <x v="74"/>
    </i>
    <i r="2">
      <x v="58"/>
      <x v="77"/>
    </i>
    <i r="2">
      <x v="59"/>
      <x v="77"/>
    </i>
    <i r="2">
      <x v="92"/>
      <x v="74"/>
    </i>
    <i r="2">
      <x v="248"/>
      <x v="74"/>
    </i>
    <i r="2">
      <x v="258"/>
      <x v="74"/>
    </i>
    <i r="2">
      <x v="420"/>
      <x v="74"/>
    </i>
    <i r="2">
      <x v="489"/>
      <x v="74"/>
    </i>
    <i r="2">
      <x v="552"/>
      <x v="74"/>
    </i>
    <i r="2">
      <x v="640"/>
      <x v="74"/>
    </i>
    <i r="2">
      <x v="729"/>
      <x v="74"/>
    </i>
    <i r="1">
      <x v="64"/>
      <x v="175"/>
      <x v="4"/>
    </i>
    <i r="1">
      <x v="66"/>
      <x v="172"/>
      <x v="51"/>
    </i>
    <i r="2">
      <x v="330"/>
      <x v="51"/>
    </i>
    <i r="2">
      <x v="331"/>
      <x v="51"/>
    </i>
    <i r="2">
      <x v="498"/>
      <x v="34"/>
    </i>
    <i r="2">
      <x v="501"/>
      <x v="34"/>
    </i>
    <i r="2">
      <x v="606"/>
      <x v="51"/>
    </i>
    <i r="1">
      <x v="86"/>
      <x v="324"/>
      <x v="30"/>
    </i>
    <i>
      <x v="10"/>
      <x v="26"/>
      <x v="17"/>
      <x v="30"/>
    </i>
    <i r="2">
      <x v="18"/>
      <x v="30"/>
    </i>
    <i r="1">
      <x v="28"/>
      <x v="326"/>
      <x v="30"/>
    </i>
    <i r="2">
      <x v="327"/>
      <x v="30"/>
    </i>
    <i r="2">
      <x v="328"/>
      <x v="30"/>
    </i>
    <i r="2">
      <x v="493"/>
      <x v="56"/>
    </i>
    <i r="2">
      <x v="508"/>
      <x v="40"/>
    </i>
    <i r="2">
      <x v="580"/>
      <x v="40"/>
    </i>
    <i r="2">
      <x v="581"/>
      <x v="40"/>
    </i>
    <i r="2">
      <x v="582"/>
      <x v="40"/>
    </i>
    <i r="2">
      <x v="583"/>
      <x v="40"/>
    </i>
    <i r="2">
      <x v="613"/>
      <x v="40"/>
    </i>
    <i r="2">
      <x v="614"/>
      <x v="40"/>
    </i>
    <i r="2">
      <x v="615"/>
      <x v="40"/>
    </i>
    <i r="1">
      <x v="49"/>
      <x v="48"/>
      <x v="18"/>
    </i>
    <i r="2">
      <x v="49"/>
      <x v="18"/>
    </i>
    <i r="2">
      <x v="50"/>
      <x v="18"/>
    </i>
    <i r="2">
      <x v="65"/>
      <x v="18"/>
    </i>
    <i r="2">
      <x v="66"/>
      <x v="18"/>
    </i>
    <i r="2">
      <x v="67"/>
      <x v="18"/>
    </i>
    <i r="2">
      <x v="68"/>
      <x v="18"/>
    </i>
    <i r="2">
      <x v="127"/>
      <x v="18"/>
    </i>
    <i r="2">
      <x v="251"/>
      <x v="18"/>
    </i>
    <i r="2">
      <x v="252"/>
      <x v="18"/>
    </i>
    <i r="2">
      <x v="253"/>
      <x v="18"/>
    </i>
    <i r="2">
      <x v="255"/>
      <x v="18"/>
    </i>
    <i r="2">
      <x v="256"/>
      <x v="18"/>
    </i>
    <i r="2">
      <x v="268"/>
      <x v="18"/>
    </i>
    <i r="2">
      <x v="269"/>
      <x v="18"/>
    </i>
    <i r="2">
      <x v="270"/>
      <x v="18"/>
    </i>
    <i r="2">
      <x v="271"/>
      <x v="18"/>
    </i>
    <i r="2">
      <x v="272"/>
      <x v="18"/>
    </i>
    <i r="2">
      <x v="273"/>
      <x v="18"/>
    </i>
    <i r="2">
      <x v="274"/>
      <x v="18"/>
    </i>
    <i r="2">
      <x v="275"/>
      <x v="18"/>
    </i>
    <i r="2">
      <x v="289"/>
      <x v="18"/>
    </i>
    <i r="2">
      <x v="290"/>
      <x v="18"/>
    </i>
    <i r="2">
      <x v="293"/>
      <x v="18"/>
    </i>
    <i r="2">
      <x v="294"/>
      <x v="18"/>
    </i>
    <i r="2">
      <x v="332"/>
      <x v="18"/>
    </i>
    <i r="2">
      <x v="377"/>
      <x v="18"/>
    </i>
    <i r="2">
      <x v="378"/>
      <x v="18"/>
    </i>
    <i r="2">
      <x v="439"/>
      <x v="18"/>
    </i>
    <i r="2">
      <x v="440"/>
      <x v="18"/>
    </i>
    <i r="2">
      <x v="441"/>
      <x v="18"/>
    </i>
    <i r="2">
      <x v="442"/>
      <x v="18"/>
    </i>
    <i r="2">
      <x v="469"/>
      <x v="18"/>
    </i>
    <i r="2">
      <x v="470"/>
      <x v="18"/>
    </i>
    <i r="2">
      <x v="471"/>
      <x v="18"/>
    </i>
    <i r="2">
      <x v="472"/>
      <x v="18"/>
    </i>
    <i r="2">
      <x v="473"/>
      <x v="18"/>
    </i>
    <i r="2">
      <x v="474"/>
      <x v="18"/>
    </i>
    <i r="2">
      <x v="584"/>
      <x v="18"/>
    </i>
    <i r="2">
      <x v="616"/>
      <x v="18"/>
    </i>
    <i r="2">
      <x v="617"/>
      <x v="18"/>
    </i>
    <i r="2">
      <x v="618"/>
      <x v="18"/>
    </i>
    <i r="2">
      <x v="651"/>
      <x v="18"/>
    </i>
    <i r="2">
      <x v="708"/>
      <x v="18"/>
    </i>
    <i r="2">
      <x v="775"/>
      <x v="18"/>
    </i>
    <i r="2">
      <x v="817"/>
      <x v="18"/>
    </i>
    <i r="2">
      <x v="818"/>
      <x v="18"/>
    </i>
    <i r="2">
      <x v="819"/>
      <x v="18"/>
    </i>
    <i r="1">
      <x v="50"/>
      <x v="43"/>
      <x v="30"/>
    </i>
    <i r="2">
      <x v="44"/>
      <x v="30"/>
    </i>
    <i r="2">
      <x v="45"/>
      <x v="30"/>
    </i>
    <i r="2">
      <x v="46"/>
      <x v="30"/>
    </i>
    <i r="2">
      <x v="47"/>
      <x v="21"/>
    </i>
    <i r="2">
      <x v="99"/>
      <x v="21"/>
    </i>
    <i r="2">
      <x v="100"/>
      <x v="21"/>
    </i>
    <i r="2">
      <x v="101"/>
      <x v="21"/>
    </i>
    <i r="2">
      <x v="102"/>
      <x v="21"/>
    </i>
    <i r="2">
      <x v="103"/>
      <x v="21"/>
    </i>
    <i r="2">
      <x v="104"/>
      <x v="21"/>
    </i>
    <i r="2">
      <x v="123"/>
      <x v="21"/>
    </i>
    <i r="2">
      <x v="173"/>
      <x v="30"/>
    </i>
    <i r="2">
      <x v="174"/>
      <x v="30"/>
    </i>
    <i r="2">
      <x v="186"/>
      <x v="21"/>
    </i>
    <i r="2">
      <x v="187"/>
      <x v="21"/>
    </i>
    <i r="2">
      <x v="278"/>
      <x v="21"/>
    </i>
    <i r="2">
      <x v="368"/>
      <x v="21"/>
    </i>
    <i r="2">
      <x v="369"/>
      <x v="21"/>
    </i>
    <i r="2">
      <x v="504"/>
      <x v="30"/>
    </i>
    <i r="2">
      <x v="505"/>
      <x v="30"/>
    </i>
    <i r="2">
      <x v="506"/>
      <x v="30"/>
    </i>
    <i r="2">
      <x v="507"/>
      <x v="30"/>
    </i>
    <i r="2">
      <x v="523"/>
      <x v="21"/>
    </i>
    <i r="2">
      <x v="536"/>
      <x v="21"/>
    </i>
    <i r="2">
      <x v="554"/>
      <x v="21"/>
    </i>
    <i r="2">
      <x v="576"/>
      <x v="21"/>
    </i>
    <i r="2">
      <x v="577"/>
      <x v="21"/>
    </i>
    <i r="2">
      <x v="578"/>
      <x v="21"/>
    </i>
    <i r="2">
      <x v="579"/>
      <x v="21"/>
    </i>
    <i r="2">
      <x v="598"/>
      <x v="30"/>
    </i>
    <i r="2">
      <x v="603"/>
      <x v="30"/>
    </i>
    <i r="2">
      <x v="609"/>
      <x v="30"/>
    </i>
    <i r="2">
      <x v="610"/>
      <x v="21"/>
    </i>
    <i r="2">
      <x v="611"/>
      <x v="21"/>
    </i>
    <i r="2">
      <x v="612"/>
      <x v="21"/>
    </i>
    <i r="2">
      <x v="637"/>
      <x v="21"/>
    </i>
    <i r="2">
      <x v="680"/>
      <x v="21"/>
    </i>
    <i r="2">
      <x v="681"/>
      <x v="21"/>
    </i>
    <i r="2">
      <x v="686"/>
      <x v="21"/>
    </i>
    <i r="2">
      <x v="687"/>
      <x v="21"/>
    </i>
    <i r="2">
      <x v="688"/>
      <x v="21"/>
    </i>
    <i r="2">
      <x v="703"/>
      <x v="21"/>
    </i>
    <i r="2">
      <x v="706"/>
      <x v="21"/>
    </i>
    <i r="2">
      <x v="722"/>
      <x v="21"/>
    </i>
    <i r="2">
      <x v="723"/>
      <x v="21"/>
    </i>
    <i>
      <x v="11"/>
      <x v="58"/>
      <x v="121"/>
      <x v="1"/>
    </i>
    <i r="2">
      <x v="150"/>
      <x v="43"/>
    </i>
    <i r="2">
      <x v="277"/>
      <x v="43"/>
    </i>
    <i>
      <x v="12"/>
      <x v="23"/>
      <x v="154"/>
      <x v="21"/>
    </i>
    <i r="2">
      <x v="425"/>
      <x v="30"/>
    </i>
    <i r="2">
      <x v="427"/>
      <x v="30"/>
    </i>
    <i r="2">
      <x v="429"/>
      <x v="30"/>
    </i>
    <i r="2">
      <x v="825"/>
      <x v="30"/>
    </i>
    <i r="2">
      <x v="827"/>
      <x v="30"/>
    </i>
    <i t="grand">
      <x/>
    </i>
  </rowItems>
  <colItems count="1">
    <i/>
  </colItems>
  <pageFields count="1">
    <pageField fld="32" hier="-1"/>
  </pageFields>
  <dataFields count="1">
    <dataField name="Sum of FY21 Approved Rates" fld="20" baseField="9" baseItem="72" numFmtId="44"/>
  </dataFields>
  <formats count="7">
    <format dxfId="12">
      <pivotArea outline="0" fieldPosition="0">
        <references count="1">
          <reference field="4294967294" count="1">
            <x v="0"/>
          </reference>
        </references>
      </pivotArea>
    </format>
    <format dxfId="11">
      <pivotArea dataOnly="0" labelOnly="1" outline="0" fieldPosition="0">
        <references count="1">
          <reference field="4294967294" count="1">
            <x v="0"/>
          </reference>
        </references>
      </pivotArea>
    </format>
    <format dxfId="10">
      <pivotArea field="32" type="button" dataOnly="0" labelOnly="1" outline="0" axis="axisPage" fieldPosition="0"/>
    </format>
    <format dxfId="9">
      <pivotArea type="origin" dataOnly="0" labelOnly="1" outline="0" fieldPosition="0"/>
    </format>
    <format dxfId="8">
      <pivotArea field="4" type="button" dataOnly="0" labelOnly="1" outline="0" axis="axisRow" fieldPosition="1"/>
    </format>
    <format dxfId="7">
      <pivotArea dataOnly="0" labelOnly="1" outline="0" fieldPosition="0">
        <references count="1">
          <reference field="4" count="34">
            <x v="0"/>
            <x v="1"/>
            <x v="4"/>
            <x v="5"/>
            <x v="6"/>
            <x v="7"/>
            <x v="12"/>
            <x v="17"/>
            <x v="20"/>
            <x v="22"/>
            <x v="23"/>
            <x v="25"/>
            <x v="26"/>
            <x v="28"/>
            <x v="29"/>
            <x v="31"/>
            <x v="33"/>
            <x v="34"/>
            <x v="35"/>
            <x v="40"/>
            <x v="42"/>
            <x v="43"/>
            <x v="47"/>
            <x v="48"/>
            <x v="51"/>
            <x v="52"/>
            <x v="54"/>
            <x v="56"/>
            <x v="61"/>
            <x v="63"/>
            <x v="66"/>
            <x v="68"/>
            <x v="70"/>
            <x v="71"/>
          </reference>
        </references>
      </pivotArea>
    </format>
    <format dxfId="6">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6" minRefreshableVersion="3" showDrill="0" useAutoFormatting="1" itemPrintTitles="1" createdVersion="5" indent="0" compact="0" compactData="0" gridDropZones="1" multipleFieldFilters="0">
  <location ref="A6:E317" firstHeaderRow="1" firstDataRow="2" firstDataCol="3" rowPageCount="2" colPageCount="1"/>
  <pivotFields count="67">
    <pivotField compact="0" outline="0" showAll="0" defaultSubtotal="0"/>
    <pivotField compact="0" outline="0" showAll="0" defaultSubtotal="0"/>
    <pivotField axis="axisPage" compact="0" outline="0" multipleItemSelectionAllowed="1" showAll="0" defaultSubtotal="0">
      <items count="3">
        <item x="0"/>
        <item h="1" x="1"/>
        <item h="1" x="2"/>
      </items>
    </pivotField>
    <pivotField compact="0" outline="0" showAll="0"/>
    <pivotField axis="axisRow" compact="0" outline="0" showAll="0" defaultSubtotal="0">
      <items count="96">
        <item x="17"/>
        <item x="42"/>
        <item x="56"/>
        <item x="81"/>
        <item m="1" x="84"/>
        <item x="58"/>
        <item x="82"/>
        <item x="43"/>
        <item x="53"/>
        <item x="72"/>
        <item m="1" x="91"/>
        <item x="51"/>
        <item x="20"/>
        <item x="73"/>
        <item x="78"/>
        <item x="74"/>
        <item x="79"/>
        <item x="77"/>
        <item x="75"/>
        <item x="12"/>
        <item x="13"/>
        <item x="9"/>
        <item x="0"/>
        <item x="83"/>
        <item x="49"/>
        <item x="48"/>
        <item x="61"/>
        <item x="60"/>
        <item x="59"/>
        <item x="70"/>
        <item x="50"/>
        <item x="46"/>
        <item x="15"/>
        <item x="52"/>
        <item m="1" x="88"/>
        <item x="40"/>
        <item x="45"/>
        <item x="8"/>
        <item m="1" x="90"/>
        <item x="68"/>
        <item x="66"/>
        <item x="67"/>
        <item x="65"/>
        <item x="63"/>
        <item x="64"/>
        <item m="1" x="86"/>
        <item m="1" x="89"/>
        <item x="10"/>
        <item x="80"/>
        <item x="18"/>
        <item x="19"/>
        <item x="11"/>
        <item x="16"/>
        <item x="76"/>
        <item x="21"/>
        <item x="22"/>
        <item m="1" x="95"/>
        <item x="54"/>
        <item x="57"/>
        <item m="1" x="92"/>
        <item x="4"/>
        <item x="3"/>
        <item x="6"/>
        <item x="5"/>
        <item x="14"/>
        <item x="23"/>
        <item x="47"/>
        <item x="41"/>
        <item x="39"/>
        <item m="1" x="87"/>
        <item x="38"/>
        <item m="1" x="85"/>
        <item x="24"/>
        <item x="25"/>
        <item x="31"/>
        <item m="1" x="93"/>
        <item x="26"/>
        <item x="27"/>
        <item x="30"/>
        <item x="32"/>
        <item x="33"/>
        <item x="34"/>
        <item x="35"/>
        <item x="36"/>
        <item x="37"/>
        <item x="71"/>
        <item x="55"/>
        <item m="1" x="94"/>
        <item x="29"/>
        <item x="7"/>
        <item x="44"/>
        <item x="62"/>
        <item x="28"/>
        <item x="2"/>
        <item x="1"/>
        <item x="69"/>
      </items>
    </pivotField>
    <pivotField compact="0" outline="0" showAll="0"/>
    <pivotField compact="0" outline="0" showAll="0"/>
    <pivotField compact="0" outline="0" showAll="0" defaultSubtotal="0"/>
    <pivotField compact="0" outline="0" showAll="0" defaultSubtotal="0"/>
    <pivotField compact="0" outline="0" showAll="0"/>
    <pivotField axis="axisRow" compact="0" outline="0" showAll="0" defaultSubtotal="0">
      <items count="1010">
        <item x="8"/>
        <item x="6"/>
        <item x="9"/>
        <item x="7"/>
        <item x="459"/>
        <item x="495"/>
        <item x="494"/>
        <item x="583"/>
        <item x="585"/>
        <item x="586"/>
        <item x="587"/>
        <item x="584"/>
        <item x="588"/>
        <item m="1" x="858"/>
        <item x="589"/>
        <item x="336"/>
        <item x="4"/>
        <item x="590"/>
        <item x="591"/>
        <item x="262"/>
        <item x="260"/>
        <item x="702"/>
        <item x="704"/>
        <item x="703"/>
        <item x="259"/>
        <item x="261"/>
        <item x="705"/>
        <item x="707"/>
        <item x="706"/>
        <item x="333"/>
        <item x="68"/>
        <item x="502"/>
        <item x="503"/>
        <item x="23"/>
        <item x="39"/>
        <item x="722"/>
        <item x="258"/>
        <item x="255"/>
        <item m="1" x="886"/>
        <item x="418"/>
        <item x="417"/>
        <item x="419"/>
        <item x="723"/>
        <item x="187"/>
        <item x="186"/>
        <item x="188"/>
        <item x="189"/>
        <item x="190"/>
        <item x="137"/>
        <item x="138"/>
        <item x="139"/>
        <item x="283"/>
        <item x="282"/>
        <item x="281"/>
        <item m="1" x="875"/>
        <item x="688"/>
        <item x="687"/>
        <item x="33"/>
        <item x="38"/>
        <item x="37"/>
        <item x="509"/>
        <item x="508"/>
        <item x="506"/>
        <item x="507"/>
        <item x="264"/>
        <item x="143"/>
        <item x="142"/>
        <item x="141"/>
        <item x="140"/>
        <item x="492"/>
        <item x="656"/>
        <item m="1" x="866"/>
        <item m="1" x="985"/>
        <item x="794"/>
        <item m="1" x="930"/>
        <item x="793"/>
        <item x="804"/>
        <item x="805"/>
        <item m="1" x="972"/>
        <item m="1" x="935"/>
        <item x="795"/>
        <item m="1" x="992"/>
        <item m="1" x="902"/>
        <item m="1" x="940"/>
        <item x="797"/>
        <item x="798"/>
        <item m="1" x="941"/>
        <item m="1" x="997"/>
        <item m="1" x="852"/>
        <item m="1" x="856"/>
        <item x="796"/>
        <item x="799"/>
        <item x="32"/>
        <item m="1" x="818"/>
        <item x="489"/>
        <item x="52"/>
        <item x="464"/>
        <item m="1" x="993"/>
        <item x="463"/>
        <item x="191"/>
        <item x="192"/>
        <item x="194"/>
        <item x="193"/>
        <item x="195"/>
        <item x="196"/>
        <item x="251"/>
        <item x="197"/>
        <item x="730"/>
        <item m="1" x="843"/>
        <item m="1" x="921"/>
        <item m="1" x="922"/>
        <item m="1" x="932"/>
        <item m="1" x="926"/>
        <item m="1" x="937"/>
        <item m="1" x="945"/>
        <item m="1" x="954"/>
        <item m="1" x="961"/>
        <item m="1" x="912"/>
        <item m="1" x="946"/>
        <item x="605"/>
        <item x="421"/>
        <item x="560"/>
        <item x="634"/>
        <item x="198"/>
        <item x="633"/>
        <item x="265"/>
        <item x="672"/>
        <item x="144"/>
        <item x="667"/>
        <item x="669"/>
        <item x="668"/>
        <item m="1" x="868"/>
        <item x="329"/>
        <item x="328"/>
        <item m="1" x="832"/>
        <item x="516"/>
        <item x="132"/>
        <item x="134"/>
        <item x="133"/>
        <item x="691"/>
        <item x="58"/>
        <item m="1" x="865"/>
        <item x="117"/>
        <item x="657"/>
        <item x="566"/>
        <item x="565"/>
        <item m="1" x="939"/>
        <item m="1" x="919"/>
        <item x="120"/>
        <item x="517"/>
        <item x="558"/>
        <item x="510"/>
        <item x="786"/>
        <item x="787"/>
        <item x="788"/>
        <item x="287"/>
        <item x="27"/>
        <item x="674"/>
        <item x="624"/>
        <item x="626"/>
        <item x="625"/>
        <item x="627"/>
        <item x="629"/>
        <item x="628"/>
        <item x="247"/>
        <item m="1" x="938"/>
        <item m="1" x="897"/>
        <item x="485"/>
        <item x="631"/>
        <item x="630"/>
        <item x="635"/>
        <item x="636"/>
        <item x="458"/>
        <item x="199"/>
        <item x="200"/>
        <item x="110"/>
        <item x="335"/>
        <item m="1" x="917"/>
        <item x="271"/>
        <item x="113"/>
        <item m="1" x="952"/>
        <item m="1" x="1002"/>
        <item m="1" x="951"/>
        <item m="1" x="966"/>
        <item m="1" x="883"/>
        <item m="1" x="1007"/>
        <item x="201"/>
        <item x="202"/>
        <item x="731"/>
        <item m="1" x="833"/>
        <item x="753"/>
        <item x="754"/>
        <item m="1" x="994"/>
        <item x="749"/>
        <item m="1" x="847"/>
        <item x="750"/>
        <item m="1" x="955"/>
        <item x="751"/>
        <item m="1" x="995"/>
        <item x="752"/>
        <item m="1" x="834"/>
        <item x="758"/>
        <item x="768"/>
        <item x="762"/>
        <item x="763"/>
        <item m="1" x="927"/>
        <item x="769"/>
        <item x="770"/>
        <item m="1" x="958"/>
        <item x="745"/>
        <item x="744"/>
        <item m="1" x="956"/>
        <item x="779"/>
        <item x="764"/>
        <item x="765"/>
        <item x="761"/>
        <item x="746"/>
        <item x="771"/>
        <item m="1" x="1003"/>
        <item x="756"/>
        <item x="778"/>
        <item x="773"/>
        <item x="772"/>
        <item m="1" x="857"/>
        <item x="755"/>
        <item x="748"/>
        <item x="774"/>
        <item m="1" x="895"/>
        <item x="775"/>
        <item x="776"/>
        <item x="747"/>
        <item m="1" x="953"/>
        <item x="780"/>
        <item m="1" x="849"/>
        <item x="757"/>
        <item x="781"/>
        <item m="1" x="1004"/>
        <item x="783"/>
        <item m="1" x="848"/>
        <item m="1" x="891"/>
        <item x="766"/>
        <item x="767"/>
        <item m="1" x="964"/>
        <item x="759"/>
        <item x="777"/>
        <item m="1" x="969"/>
        <item x="760"/>
        <item x="680"/>
        <item x="43"/>
        <item x="665"/>
        <item x="554"/>
        <item x="147"/>
        <item x="146"/>
        <item x="145"/>
        <item x="332"/>
        <item x="148"/>
        <item x="149"/>
        <item x="263"/>
        <item x="41"/>
        <item m="1" x="986"/>
        <item x="581"/>
        <item m="1" x="879"/>
        <item m="1" x="831"/>
        <item x="582"/>
        <item m="1" x="960"/>
        <item x="614"/>
        <item m="1" x="819"/>
        <item x="660"/>
        <item x="152"/>
        <item x="153"/>
        <item x="154"/>
        <item x="155"/>
        <item x="156"/>
        <item x="157"/>
        <item x="150"/>
        <item x="151"/>
        <item m="1" x="873"/>
        <item x="557"/>
        <item x="203"/>
        <item m="1" x="916"/>
        <item x="22"/>
        <item x="405"/>
        <item x="407"/>
        <item x="406"/>
        <item x="404"/>
        <item x="408"/>
        <item x="69"/>
        <item x="119"/>
        <item x="673"/>
        <item x="158"/>
        <item x="159"/>
        <item x="362"/>
        <item x="363"/>
        <item x="161"/>
        <item x="160"/>
        <item m="1" x="936"/>
        <item x="273"/>
        <item x="278"/>
        <item x="274"/>
        <item m="1" x="925"/>
        <item x="277"/>
        <item x="279"/>
        <item x="280"/>
        <item m="1" x="949"/>
        <item x="720"/>
        <item x="721"/>
        <item m="1" x="974"/>
        <item m="1" x="915"/>
        <item x="686"/>
        <item x="685"/>
        <item x="659"/>
        <item x="55"/>
        <item x="56"/>
        <item x="540"/>
        <item x="541"/>
        <item m="1" x="980"/>
        <item m="1" x="903"/>
        <item x="477"/>
        <item x="496"/>
        <item x="339"/>
        <item x="641"/>
        <item x="611"/>
        <item x="21"/>
        <item x="548"/>
        <item x="546"/>
        <item x="547"/>
        <item x="580"/>
        <item x="579"/>
        <item x="578"/>
        <item m="1" x="842"/>
        <item x="457"/>
        <item x="456"/>
        <item x="163"/>
        <item x="518"/>
        <item x="602"/>
        <item x="600"/>
        <item x="604"/>
        <item x="603"/>
        <item x="601"/>
        <item x="670"/>
        <item x="521"/>
        <item x="520"/>
        <item x="387"/>
        <item x="386"/>
        <item x="376"/>
        <item x="377"/>
        <item m="1" x="854"/>
        <item x="398"/>
        <item x="388"/>
        <item x="396"/>
        <item x="385"/>
        <item m="1" x="923"/>
        <item m="1" x="907"/>
        <item x="372"/>
        <item x="392"/>
        <item x="393"/>
        <item x="370"/>
        <item x="371"/>
        <item m="1" x="836"/>
        <item m="1" x="898"/>
        <item x="373"/>
        <item x="374"/>
        <item x="375"/>
        <item x="390"/>
        <item m="1" x="924"/>
        <item m="1" x="846"/>
        <item x="550"/>
        <item m="1" x="880"/>
        <item x="204"/>
        <item x="205"/>
        <item x="443"/>
        <item x="445"/>
        <item x="444"/>
        <item x="446"/>
        <item x="442"/>
        <item x="130"/>
        <item x="131"/>
        <item x="164"/>
        <item x="165"/>
        <item m="1" x="822"/>
        <item m="1" x="908"/>
        <item x="304"/>
        <item x="305"/>
        <item x="303"/>
        <item x="302"/>
        <item x="301"/>
        <item x="300"/>
        <item x="299"/>
        <item x="292"/>
        <item x="291"/>
        <item x="306"/>
        <item x="308"/>
        <item x="307"/>
        <item x="313"/>
        <item x="314"/>
        <item x="312"/>
        <item x="311"/>
        <item x="315"/>
        <item x="316"/>
        <item x="318"/>
        <item x="310"/>
        <item x="309"/>
        <item x="317"/>
        <item x="294"/>
        <item x="290"/>
        <item m="1" x="874"/>
        <item m="1" x="850"/>
        <item m="1" x="918"/>
        <item m="1" x="981"/>
        <item x="293"/>
        <item m="1" x="881"/>
        <item m="1" x="947"/>
        <item x="288"/>
        <item x="289"/>
        <item x="501"/>
        <item x="361"/>
        <item x="360"/>
        <item x="359"/>
        <item x="365"/>
        <item x="35"/>
        <item x="34"/>
        <item m="1" x="826"/>
        <item x="2"/>
        <item x="45"/>
        <item m="1" x="943"/>
        <item x="742"/>
        <item m="1" x="911"/>
        <item x="741"/>
        <item x="740"/>
        <item x="743"/>
        <item x="739"/>
        <item x="577"/>
        <item x="118"/>
        <item x="334"/>
        <item m="1" x="824"/>
        <item x="250"/>
        <item x="675"/>
        <item m="1" x="809"/>
        <item m="1" x="998"/>
        <item x="167"/>
        <item x="168"/>
        <item x="169"/>
        <item x="166"/>
        <item x="684"/>
        <item x="683"/>
        <item x="57"/>
        <item x="125"/>
        <item m="1" x="889"/>
        <item m="1" x="971"/>
        <item x="341"/>
        <item m="1" x="959"/>
        <item m="1" x="807"/>
        <item m="1" x="861"/>
        <item x="613"/>
        <item m="1" x="827"/>
        <item x="135"/>
        <item x="619"/>
        <item x="620"/>
        <item x="621"/>
        <item x="616"/>
        <item x="617"/>
        <item x="618"/>
        <item x="623"/>
        <item x="622"/>
        <item x="662"/>
        <item m="1" x="890"/>
        <item x="416"/>
        <item m="1" x="814"/>
        <item m="1" x="892"/>
        <item x="173"/>
        <item x="174"/>
        <item x="171"/>
        <item x="175"/>
        <item x="176"/>
        <item x="170"/>
        <item m="1" x="931"/>
        <item x="592"/>
        <item x="594"/>
        <item x="596"/>
        <item x="597"/>
        <item x="504"/>
        <item x="505"/>
        <item m="1" x="970"/>
        <item x="102"/>
        <item m="1" x="845"/>
        <item m="1" x="829"/>
        <item m="1" x="990"/>
        <item m="1" x="855"/>
        <item m="1" x="896"/>
        <item x="36"/>
        <item x="253"/>
        <item x="254"/>
        <item x="248"/>
        <item x="576"/>
        <item x="538"/>
        <item x="539"/>
        <item x="451"/>
        <item x="453"/>
        <item x="452"/>
        <item m="1" x="813"/>
        <item x="447"/>
        <item x="449"/>
        <item x="450"/>
        <item x="367"/>
        <item x="206"/>
        <item x="207"/>
        <item x="208"/>
        <item x="209"/>
        <item x="575"/>
        <item m="1" x="914"/>
        <item x="789"/>
        <item m="1" x="920"/>
        <item x="791"/>
        <item m="1" x="963"/>
        <item x="792"/>
        <item m="1" x="957"/>
        <item x="790"/>
        <item m="1" x="812"/>
        <item m="1" x="979"/>
        <item m="1" x="869"/>
        <item m="1" x="844"/>
        <item x="598"/>
        <item x="411"/>
        <item x="210"/>
        <item m="1" x="841"/>
        <item x="599"/>
        <item m="1" x="944"/>
        <item x="482"/>
        <item m="1" x="830"/>
        <item x="414"/>
        <item m="1" x="860"/>
        <item x="642"/>
        <item x="632"/>
        <item x="637"/>
        <item x="61"/>
        <item x="62"/>
        <item x="223"/>
        <item x="556"/>
        <item x="553"/>
        <item x="340"/>
        <item m="1" x="899"/>
        <item x="682"/>
        <item x="639"/>
        <item x="342"/>
        <item m="1" x="929"/>
        <item x="323"/>
        <item x="322"/>
        <item x="330"/>
        <item x="325"/>
        <item x="324"/>
        <item x="415"/>
        <item x="676"/>
        <item x="40"/>
        <item x="358"/>
        <item x="211"/>
        <item m="1" x="808"/>
        <item x="513"/>
        <item x="285"/>
        <item x="284"/>
        <item x="286"/>
        <item x="522"/>
        <item x="525"/>
        <item m="1" x="806"/>
        <item x="523"/>
        <item x="526"/>
        <item m="1" x="983"/>
        <item x="524"/>
        <item x="338"/>
        <item x="681"/>
        <item m="1" x="901"/>
        <item m="1" x="870"/>
        <item x="488"/>
        <item x="638"/>
        <item x="0"/>
        <item x="1"/>
        <item m="1" x="878"/>
        <item x="212"/>
        <item x="213"/>
        <item x="214"/>
        <item x="215"/>
        <item x="570"/>
        <item x="569"/>
        <item x="568"/>
        <item x="571"/>
        <item x="180"/>
        <item x="441"/>
        <item x="438"/>
        <item x="440"/>
        <item x="432"/>
        <item x="436"/>
        <item x="431"/>
        <item x="435"/>
        <item x="434"/>
        <item x="437"/>
        <item x="420"/>
        <item x="439"/>
        <item x="433"/>
        <item x="136"/>
        <item x="216"/>
        <item x="127"/>
        <item x="128"/>
        <item x="126"/>
        <item x="129"/>
        <item x="217"/>
        <item x="678"/>
        <item x="679"/>
        <item x="460"/>
        <item x="65"/>
        <item x="66"/>
        <item x="218"/>
        <item x="219"/>
        <item x="220"/>
        <item x="221"/>
        <item x="572"/>
        <item x="573"/>
        <item x="574"/>
        <item x="181"/>
        <item x="182"/>
        <item x="183"/>
        <item x="543"/>
        <item x="544"/>
        <item x="545"/>
        <item x="542"/>
        <item m="1" x="876"/>
        <item x="59"/>
        <item x="121"/>
        <item m="1" x="1009"/>
        <item x="327"/>
        <item x="326"/>
        <item x="60"/>
        <item x="409"/>
        <item x="511"/>
        <item x="3"/>
        <item x="343"/>
        <item x="105"/>
        <item x="106"/>
        <item x="413"/>
        <item x="222"/>
        <item m="1" x="948"/>
        <item x="31"/>
        <item x="30"/>
        <item x="549"/>
        <item x="67"/>
        <item x="661"/>
        <item x="690"/>
        <item x="689"/>
        <item x="75"/>
        <item x="272"/>
        <item x="728"/>
        <item x="412"/>
        <item x="270"/>
        <item x="184"/>
        <item m="1" x="900"/>
        <item m="1" x="817"/>
        <item x="515"/>
        <item m="1" x="909"/>
        <item m="1" x="910"/>
        <item m="1" x="893"/>
        <item m="1" x="967"/>
        <item m="1" x="906"/>
        <item m="1" x="950"/>
        <item m="1" x="904"/>
        <item m="1" x="810"/>
        <item m="1" x="821"/>
        <item m="1" x="835"/>
        <item m="1" x="887"/>
        <item m="1" x="968"/>
        <item m="1" x="976"/>
        <item m="1" x="864"/>
        <item m="1" x="823"/>
        <item m="1" x="999"/>
        <item m="1" x="871"/>
        <item m="1" x="811"/>
        <item m="1" x="991"/>
        <item m="1" x="1000"/>
        <item m="1" x="853"/>
        <item m="1" x="837"/>
        <item m="1" x="1005"/>
        <item x="606"/>
        <item x="364"/>
        <item x="224"/>
        <item x="225"/>
        <item x="514"/>
        <item x="268"/>
        <item x="269"/>
        <item x="267"/>
        <item x="226"/>
        <item x="227"/>
        <item x="228"/>
        <item m="1" x="977"/>
        <item m="1" x="820"/>
        <item m="1" x="989"/>
        <item x="70"/>
        <item x="28"/>
        <item x="24"/>
        <item x="72"/>
        <item x="71"/>
        <item x="29"/>
        <item x="25"/>
        <item x="73"/>
        <item x="74"/>
        <item x="26"/>
        <item x="366"/>
        <item x="229"/>
        <item x="608"/>
        <item x="607"/>
        <item x="230"/>
        <item x="609"/>
        <item x="185"/>
        <item x="233"/>
        <item x="234"/>
        <item m="1" x="882"/>
        <item x="235"/>
        <item x="238"/>
        <item m="1" x="962"/>
        <item x="244"/>
        <item x="241"/>
        <item m="1" x="984"/>
        <item m="1" x="816"/>
        <item m="1" x="905"/>
        <item m="1" x="872"/>
        <item x="245"/>
        <item x="231"/>
        <item x="232"/>
        <item m="1" x="996"/>
        <item x="114"/>
        <item x="658"/>
        <item x="252"/>
        <item x="249"/>
        <item x="42"/>
        <item x="295"/>
        <item x="298"/>
        <item m="1" x="975"/>
        <item m="1" x="934"/>
        <item x="512"/>
        <item x="115"/>
        <item m="1" x="1006"/>
        <item m="1" x="815"/>
        <item x="718"/>
        <item x="719"/>
        <item m="1" x="894"/>
        <item m="1" x="885"/>
        <item x="266"/>
        <item x="429"/>
        <item x="430"/>
        <item x="428"/>
        <item x="426"/>
        <item x="427"/>
        <item x="425"/>
        <item x="423"/>
        <item x="424"/>
        <item x="422"/>
        <item x="677"/>
        <item x="63"/>
        <item x="64"/>
        <item x="555"/>
        <item m="1" x="884"/>
        <item x="714"/>
        <item m="1" x="1001"/>
        <item m="1" x="933"/>
        <item x="716"/>
        <item m="1" x="978"/>
        <item x="101"/>
        <item m="1" x="839"/>
        <item x="256"/>
        <item x="257"/>
        <item m="1" x="877"/>
        <item m="1" x="859"/>
        <item m="1" x="988"/>
        <item x="497"/>
        <item x="498"/>
        <item m="1" x="828"/>
        <item x="337"/>
        <item x="54"/>
        <item x="552"/>
        <item x="179"/>
        <item x="782"/>
        <item m="1" x="928"/>
        <item x="399"/>
        <item x="400"/>
        <item x="401"/>
        <item x="402"/>
        <item x="384"/>
        <item m="1" x="888"/>
        <item x="519"/>
        <item x="410"/>
        <item x="561"/>
        <item x="563"/>
        <item x="564"/>
        <item x="663"/>
        <item x="44"/>
        <item x="567"/>
        <item x="344"/>
        <item x="345"/>
        <item x="346"/>
        <item x="347"/>
        <item x="348"/>
        <item x="349"/>
        <item x="350"/>
        <item x="351"/>
        <item x="352"/>
        <item x="353"/>
        <item x="354"/>
        <item x="355"/>
        <item x="356"/>
        <item x="357"/>
        <item m="1" x="863"/>
        <item m="1" x="867"/>
        <item x="10"/>
        <item x="103"/>
        <item x="104"/>
        <item x="107"/>
        <item x="499"/>
        <item x="500"/>
        <item x="448"/>
        <item x="551"/>
        <item x="162"/>
        <item x="172"/>
        <item x="177"/>
        <item x="178"/>
        <item x="368"/>
        <item x="369"/>
        <item x="671"/>
        <item x="784"/>
        <item x="785"/>
        <item x="800"/>
        <item x="801"/>
        <item x="802"/>
        <item x="803"/>
        <item x="239"/>
        <item x="240"/>
        <item x="243"/>
        <item x="246"/>
        <item x="242"/>
        <item x="389"/>
        <item x="391"/>
        <item x="122"/>
        <item x="123"/>
        <item x="527"/>
        <item x="528"/>
        <item x="529"/>
        <item x="530"/>
        <item x="531"/>
        <item x="533"/>
        <item x="534"/>
        <item x="535"/>
        <item x="536"/>
        <item x="537"/>
        <item x="51"/>
        <item m="1" x="851"/>
        <item m="1" x="982"/>
        <item m="1" x="913"/>
        <item m="1" x="840"/>
        <item m="1" x="1008"/>
        <item m="1" x="973"/>
        <item m="1" x="838"/>
        <item m="1" x="987"/>
        <item m="1" x="862"/>
        <item m="1" x="942"/>
        <item m="1" x="825"/>
        <item m="1" x="965"/>
        <item x="46"/>
        <item x="47"/>
        <item x="48"/>
        <item x="49"/>
        <item x="50"/>
        <item x="53"/>
        <item x="77"/>
        <item x="78"/>
        <item x="79"/>
        <item x="80"/>
        <item x="81"/>
        <item x="82"/>
        <item x="83"/>
        <item x="84"/>
        <item x="85"/>
        <item x="86"/>
        <item x="87"/>
        <item x="88"/>
        <item x="89"/>
        <item x="90"/>
        <item x="91"/>
        <item x="92"/>
        <item x="93"/>
        <item x="94"/>
        <item x="95"/>
        <item x="96"/>
        <item x="97"/>
        <item x="98"/>
        <item x="99"/>
        <item x="100"/>
        <item x="715"/>
        <item x="717"/>
        <item x="724"/>
        <item x="725"/>
        <item x="726"/>
        <item x="727"/>
        <item x="729"/>
        <item x="732"/>
        <item x="733"/>
        <item x="734"/>
        <item x="735"/>
        <item x="736"/>
        <item x="737"/>
        <item x="738"/>
        <item x="701"/>
        <item x="532"/>
        <item x="319"/>
        <item x="320"/>
        <item x="321"/>
        <item x="593"/>
        <item x="595"/>
        <item x="331"/>
        <item x="16"/>
        <item x="17"/>
        <item x="5"/>
        <item x="11"/>
        <item x="12"/>
        <item x="13"/>
        <item x="14"/>
        <item x="15"/>
        <item x="18"/>
        <item x="19"/>
        <item x="20"/>
        <item x="76"/>
        <item x="108"/>
        <item x="109"/>
        <item x="111"/>
        <item x="112"/>
        <item x="116"/>
        <item x="124"/>
        <item x="236"/>
        <item x="237"/>
        <item x="275"/>
        <item x="276"/>
        <item x="296"/>
        <item x="297"/>
        <item x="378"/>
        <item x="379"/>
        <item x="380"/>
        <item x="381"/>
        <item x="382"/>
        <item x="383"/>
        <item x="394"/>
        <item x="395"/>
        <item x="397"/>
        <item x="403"/>
        <item x="454"/>
        <item x="455"/>
        <item x="461"/>
        <item x="462"/>
        <item x="465"/>
        <item x="466"/>
        <item x="467"/>
        <item x="468"/>
        <item x="469"/>
        <item x="470"/>
        <item x="471"/>
        <item x="472"/>
        <item x="473"/>
        <item x="474"/>
        <item x="475"/>
        <item x="476"/>
        <item x="478"/>
        <item x="479"/>
        <item x="480"/>
        <item x="481"/>
        <item x="483"/>
        <item x="484"/>
        <item x="486"/>
        <item x="487"/>
        <item x="490"/>
        <item x="491"/>
        <item x="493"/>
        <item x="559"/>
        <item x="562"/>
        <item x="610"/>
        <item x="612"/>
        <item x="615"/>
        <item x="640"/>
        <item x="643"/>
        <item x="644"/>
        <item x="645"/>
        <item x="646"/>
        <item x="647"/>
        <item x="648"/>
        <item x="649"/>
        <item x="650"/>
        <item x="651"/>
        <item x="652"/>
        <item x="653"/>
        <item x="654"/>
        <item x="655"/>
        <item x="664"/>
        <item x="666"/>
        <item x="692"/>
        <item x="693"/>
        <item x="694"/>
        <item x="695"/>
        <item x="696"/>
        <item x="697"/>
        <item x="698"/>
        <item x="699"/>
        <item x="700"/>
        <item x="708"/>
        <item x="709"/>
        <item x="710"/>
        <item x="711"/>
        <item x="712"/>
        <item x="713"/>
      </items>
    </pivotField>
    <pivotField axis="axisRow" compact="0" outline="0" showAll="0">
      <items count="110">
        <item m="1" x="97"/>
        <item x="68"/>
        <item x="13"/>
        <item x="39"/>
        <item x="15"/>
        <item x="53"/>
        <item x="30"/>
        <item m="1" x="105"/>
        <item x="82"/>
        <item x="31"/>
        <item x="77"/>
        <item x="47"/>
        <item m="1" x="96"/>
        <item x="25"/>
        <item x="24"/>
        <item m="1" x="95"/>
        <item x="57"/>
        <item x="56"/>
        <item x="20"/>
        <item m="1" x="93"/>
        <item x="28"/>
        <item x="10"/>
        <item x="37"/>
        <item x="86"/>
        <item x="42"/>
        <item x="55"/>
        <item x="35"/>
        <item x="36"/>
        <item x="75"/>
        <item x="44"/>
        <item x="0"/>
        <item x="32"/>
        <item x="71"/>
        <item x="50"/>
        <item x="52"/>
        <item x="70"/>
        <item x="72"/>
        <item x="26"/>
        <item x="73"/>
        <item x="84"/>
        <item x="11"/>
        <item m="1" x="100"/>
        <item x="48"/>
        <item x="67"/>
        <item m="1" x="102"/>
        <item x="34"/>
        <item x="76"/>
        <item x="49"/>
        <item x="41"/>
        <item x="23"/>
        <item x="45"/>
        <item x="43"/>
        <item x="74"/>
        <item x="12"/>
        <item x="81"/>
        <item x="83"/>
        <item x="69"/>
        <item x="6"/>
        <item m="1" x="99"/>
        <item x="92"/>
        <item x="40"/>
        <item x="21"/>
        <item x="22"/>
        <item x="38"/>
        <item m="1" x="106"/>
        <item x="33"/>
        <item x="16"/>
        <item x="14"/>
        <item m="1" x="94"/>
        <item m="1" x="103"/>
        <item x="51"/>
        <item x="54"/>
        <item x="17"/>
        <item x="27"/>
        <item x="7"/>
        <item x="18"/>
        <item x="19"/>
        <item x="8"/>
        <item x="46"/>
        <item x="1"/>
        <item m="1" x="98"/>
        <item m="1" x="108"/>
        <item x="58"/>
        <item x="59"/>
        <item x="60"/>
        <item x="61"/>
        <item x="62"/>
        <item x="63"/>
        <item x="64"/>
        <item x="65"/>
        <item x="85"/>
        <item x="87"/>
        <item x="88"/>
        <item x="89"/>
        <item x="90"/>
        <item x="91"/>
        <item m="1" x="101"/>
        <item m="1" x="107"/>
        <item x="66"/>
        <item m="1" x="104"/>
        <item x="2"/>
        <item x="3"/>
        <item x="4"/>
        <item x="5"/>
        <item x="9"/>
        <item x="29"/>
        <item x="78"/>
        <item x="79"/>
        <item x="80"/>
        <item t="default"/>
      </items>
    </pivotField>
    <pivotField compact="0" outline="0" showAll="0"/>
    <pivotField compact="0" outline="0" showAll="0"/>
    <pivotField compact="0" outline="0" showAll="0"/>
    <pivotField compact="0" outline="0" showAll="0"/>
    <pivotField dataField="1" compact="0" outline="0" showAl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multipleItemSelectionAllowed="1" showAll="0">
      <items count="9">
        <item x="2"/>
        <item h="1" x="0"/>
        <item h="1" x="1"/>
        <item h="1" x="5"/>
        <item h="1" x="7"/>
        <item h="1" x="4"/>
        <item h="1" x="6"/>
        <item h="1" x="3"/>
        <item t="default"/>
      </items>
    </pivotField>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3">
    <field x="4"/>
    <field x="10"/>
    <field x="11"/>
  </rowFields>
  <rowItems count="310">
    <i>
      <x/>
      <x v="138"/>
      <x v="75"/>
    </i>
    <i>
      <x v="1"/>
      <x v="291"/>
      <x v="21"/>
    </i>
    <i r="1">
      <x v="292"/>
      <x v="21"/>
    </i>
    <i r="1">
      <x v="415"/>
      <x v="21"/>
    </i>
    <i r="1">
      <x v="416"/>
      <x v="21"/>
    </i>
    <i r="1">
      <x v="417"/>
      <x v="21"/>
    </i>
    <i r="1">
      <x v="418"/>
      <x v="21"/>
    </i>
    <i r="1">
      <x v="503"/>
      <x v="21"/>
    </i>
    <i r="1">
      <x v="553"/>
      <x v="21"/>
    </i>
    <i r="1">
      <x v="679"/>
      <x v="21"/>
    </i>
    <i r="1">
      <x v="702"/>
      <x v="21"/>
    </i>
    <i r="1">
      <x v="820"/>
      <x v="21"/>
    </i>
    <i r="1">
      <x v="821"/>
      <x v="21"/>
    </i>
    <i>
      <x v="2"/>
      <x v="30"/>
      <x v="21"/>
    </i>
    <i r="1">
      <x v="250"/>
      <x v="21"/>
    </i>
    <i r="1">
      <x v="537"/>
      <x v="21"/>
    </i>
    <i r="1">
      <x v="538"/>
      <x v="21"/>
    </i>
    <i r="1">
      <x v="755"/>
      <x v="21"/>
    </i>
    <i>
      <x v="3"/>
      <x v="1004"/>
      <x v="30"/>
    </i>
    <i r="1">
      <x v="1005"/>
      <x v="30"/>
    </i>
    <i r="1">
      <x v="1006"/>
      <x v="30"/>
    </i>
    <i r="1">
      <x v="1007"/>
      <x v="30"/>
    </i>
    <i r="1">
      <x v="1008"/>
      <x v="30"/>
    </i>
    <i r="1">
      <x v="1009"/>
      <x v="30"/>
    </i>
    <i>
      <x v="6"/>
      <x v="35"/>
      <x v="104"/>
    </i>
    <i r="1">
      <x v="42"/>
      <x v="104"/>
    </i>
    <i>
      <x v="7"/>
      <x v="281"/>
      <x v="30"/>
    </i>
    <i r="1">
      <x v="282"/>
      <x v="30"/>
    </i>
    <i r="1">
      <x v="283"/>
      <x v="30"/>
    </i>
    <i r="1">
      <x v="284"/>
      <x v="30"/>
    </i>
    <i r="1">
      <x v="285"/>
      <x v="30"/>
    </i>
    <i r="1">
      <x v="778"/>
      <x v="30"/>
    </i>
    <i r="1">
      <x v="779"/>
      <x v="30"/>
    </i>
    <i r="1">
      <x v="780"/>
      <x v="30"/>
    </i>
    <i r="1">
      <x v="781"/>
      <x v="30"/>
    </i>
    <i>
      <x v="8"/>
      <x v="560"/>
      <x v="70"/>
    </i>
    <i r="1">
      <x v="566"/>
      <x v="83"/>
    </i>
    <i r="1">
      <x v="840"/>
      <x v="88"/>
    </i>
    <i r="1">
      <x v="842"/>
      <x v="30"/>
    </i>
    <i r="1">
      <x v="906"/>
      <x v="98"/>
    </i>
    <i>
      <x v="9"/>
      <x v="128"/>
      <x v="51"/>
    </i>
    <i r="1">
      <x v="129"/>
      <x v="51"/>
    </i>
    <i r="1">
      <x v="130"/>
      <x v="51"/>
    </i>
    <i r="1">
      <x v="339"/>
      <x v="30"/>
    </i>
    <i>
      <x v="11"/>
      <x v="149"/>
      <x v="16"/>
    </i>
    <i r="1">
      <x v="333"/>
      <x v="16"/>
    </i>
    <i r="1">
      <x v="632"/>
      <x v="30"/>
    </i>
    <i r="1">
      <x v="784"/>
      <x v="30"/>
    </i>
    <i>
      <x v="12"/>
      <x v="709"/>
      <x v="30"/>
    </i>
    <i r="1">
      <x v="710"/>
      <x v="30"/>
    </i>
    <i r="1">
      <x v="712"/>
      <x v="30"/>
    </i>
    <i r="1">
      <x v="713"/>
      <x v="30"/>
    </i>
    <i r="1">
      <x v="715"/>
      <x v="30"/>
    </i>
    <i r="1">
      <x v="716"/>
      <x v="30"/>
    </i>
    <i r="1">
      <x v="721"/>
      <x v="30"/>
    </i>
    <i r="1">
      <x v="830"/>
      <x v="30"/>
    </i>
    <i r="1">
      <x v="831"/>
      <x v="30"/>
    </i>
    <i r="1">
      <x v="832"/>
      <x v="30"/>
    </i>
    <i r="1">
      <x v="833"/>
      <x v="30"/>
    </i>
    <i r="1">
      <x v="932"/>
      <x v="30"/>
    </i>
    <i>
      <x v="13"/>
      <x v="929"/>
      <x v="104"/>
    </i>
    <i>
      <x v="15"/>
      <x v="551"/>
      <x v="54"/>
    </i>
    <i>
      <x v="16"/>
      <x v="905"/>
      <x v="36"/>
    </i>
    <i>
      <x v="17"/>
      <x v="995"/>
      <x v="30"/>
    </i>
    <i r="1">
      <x v="996"/>
      <x v="30"/>
    </i>
    <i>
      <x v="18"/>
      <x v="247"/>
      <x v="39"/>
    </i>
    <i>
      <x v="19"/>
      <x v="483"/>
      <x v="67"/>
    </i>
    <i r="1">
      <x v="809"/>
      <x v="67"/>
    </i>
    <i>
      <x v="20"/>
      <x v="634"/>
      <x v="30"/>
    </i>
    <i r="1">
      <x v="925"/>
      <x v="104"/>
    </i>
    <i>
      <x v="21"/>
      <x v="534"/>
      <x v="30"/>
    </i>
    <i r="1">
      <x v="535"/>
      <x v="30"/>
    </i>
    <i r="1">
      <x v="607"/>
      <x v="30"/>
    </i>
    <i r="1">
      <x v="608"/>
      <x v="30"/>
    </i>
    <i r="1">
      <x v="629"/>
      <x v="30"/>
    </i>
    <i r="1">
      <x v="642"/>
      <x v="30"/>
    </i>
    <i>
      <x v="22"/>
      <x/>
      <x v="30"/>
    </i>
    <i r="1">
      <x v="1"/>
      <x v="30"/>
    </i>
    <i r="1">
      <x v="2"/>
      <x v="30"/>
    </i>
    <i r="1">
      <x v="3"/>
      <x v="30"/>
    </i>
    <i r="1">
      <x v="915"/>
      <x v="30"/>
    </i>
    <i>
      <x v="23"/>
      <x v="73"/>
      <x v="21"/>
    </i>
    <i r="1">
      <x v="75"/>
      <x v="21"/>
    </i>
    <i r="1">
      <x v="76"/>
      <x v="21"/>
    </i>
    <i r="1">
      <x v="77"/>
      <x v="21"/>
    </i>
    <i r="1">
      <x v="80"/>
      <x v="21"/>
    </i>
    <i r="1">
      <x v="84"/>
      <x v="21"/>
    </i>
    <i r="1">
      <x v="85"/>
      <x v="21"/>
    </i>
    <i r="1">
      <x v="90"/>
      <x v="21"/>
    </i>
    <i r="1">
      <x v="91"/>
      <x v="21"/>
    </i>
    <i r="1">
      <x v="190"/>
      <x v="18"/>
    </i>
    <i r="1">
      <x v="191"/>
      <x v="18"/>
    </i>
    <i r="1">
      <x v="193"/>
      <x v="18"/>
    </i>
    <i r="1">
      <x v="195"/>
      <x v="18"/>
    </i>
    <i r="1">
      <x v="197"/>
      <x v="18"/>
    </i>
    <i r="1">
      <x v="199"/>
      <x v="18"/>
    </i>
    <i r="1">
      <x v="201"/>
      <x v="18"/>
    </i>
    <i r="1">
      <x v="202"/>
      <x v="21"/>
    </i>
    <i r="1">
      <x v="203"/>
      <x v="21"/>
    </i>
    <i r="1">
      <x v="206"/>
      <x v="18"/>
    </i>
    <i r="1">
      <x v="207"/>
      <x v="18"/>
    </i>
    <i r="1">
      <x v="210"/>
      <x v="59"/>
    </i>
    <i r="1">
      <x v="212"/>
      <x v="18"/>
    </i>
    <i r="1">
      <x v="213"/>
      <x v="21"/>
    </i>
    <i r="1">
      <x v="214"/>
      <x v="21"/>
    </i>
    <i r="1">
      <x v="215"/>
      <x v="18"/>
    </i>
    <i r="1">
      <x v="216"/>
      <x v="18"/>
    </i>
    <i r="1">
      <x v="217"/>
      <x v="21"/>
    </i>
    <i r="1">
      <x v="219"/>
      <x v="18"/>
    </i>
    <i r="1">
      <x v="220"/>
      <x v="18"/>
    </i>
    <i r="1">
      <x v="222"/>
      <x v="21"/>
    </i>
    <i r="1">
      <x v="224"/>
      <x v="18"/>
    </i>
    <i r="1">
      <x v="226"/>
      <x v="21"/>
    </i>
    <i r="1">
      <x v="228"/>
      <x v="18"/>
    </i>
    <i r="1">
      <x v="229"/>
      <x v="21"/>
    </i>
    <i r="1">
      <x v="230"/>
      <x v="21"/>
    </i>
    <i r="1">
      <x v="232"/>
      <x v="18"/>
    </i>
    <i r="1">
      <x v="234"/>
      <x v="29"/>
    </i>
    <i r="1">
      <x v="235"/>
      <x v="21"/>
    </i>
    <i r="1">
      <x v="237"/>
      <x v="18"/>
    </i>
    <i r="1">
      <x v="240"/>
      <x v="21"/>
    </i>
    <i r="1">
      <x v="241"/>
      <x v="21"/>
    </i>
    <i r="1">
      <x v="243"/>
      <x v="18"/>
    </i>
    <i r="1">
      <x v="244"/>
      <x v="21"/>
    </i>
    <i r="1">
      <x v="246"/>
      <x v="18"/>
    </i>
    <i r="1">
      <x v="510"/>
      <x v="18"/>
    </i>
    <i r="1">
      <x v="512"/>
      <x v="18"/>
    </i>
    <i r="1">
      <x v="514"/>
      <x v="18"/>
    </i>
    <i r="1">
      <x v="516"/>
      <x v="18"/>
    </i>
    <i>
      <x v="24"/>
      <x v="151"/>
      <x v="17"/>
    </i>
    <i r="1">
      <x v="556"/>
      <x v="17"/>
    </i>
    <i r="1">
      <x v="631"/>
      <x v="17"/>
    </i>
    <i r="1">
      <x v="682"/>
      <x v="30"/>
    </i>
    <i r="1">
      <x v="734"/>
      <x v="17"/>
    </i>
    <i>
      <x v="25"/>
      <x v="60"/>
      <x v="25"/>
    </i>
    <i r="1">
      <x v="61"/>
      <x v="25"/>
    </i>
    <i r="1">
      <x v="62"/>
      <x v="71"/>
    </i>
    <i r="1">
      <x v="63"/>
      <x v="71"/>
    </i>
    <i r="1">
      <x v="480"/>
      <x v="71"/>
    </i>
    <i r="1">
      <x v="481"/>
      <x v="71"/>
    </i>
    <i>
      <x v="26"/>
      <x v="8"/>
      <x v="36"/>
    </i>
    <i r="1">
      <x v="12"/>
      <x v="104"/>
    </i>
    <i r="1">
      <x v="14"/>
      <x v="104"/>
    </i>
    <i>
      <x v="29"/>
      <x v="143"/>
      <x v="50"/>
    </i>
    <i r="1">
      <x v="249"/>
      <x v="30"/>
    </i>
    <i r="1">
      <x v="267"/>
      <x v="50"/>
    </i>
    <i r="1">
      <x v="310"/>
      <x v="50"/>
    </i>
    <i r="1">
      <x v="643"/>
      <x v="50"/>
    </i>
    <i r="1">
      <x v="726"/>
      <x v="50"/>
    </i>
    <i r="1">
      <x v="993"/>
      <x v="50"/>
    </i>
    <i r="1">
      <x v="994"/>
      <x v="104"/>
    </i>
    <i>
      <x v="31"/>
      <x v="40"/>
      <x v="104"/>
    </i>
    <i r="1">
      <x v="41"/>
      <x v="21"/>
    </i>
    <i r="1">
      <x v="120"/>
      <x v="104"/>
    </i>
    <i r="1">
      <x v="370"/>
      <x v="70"/>
    </i>
    <i r="1">
      <x v="371"/>
      <x v="70"/>
    </i>
    <i r="1">
      <x v="372"/>
      <x v="70"/>
    </i>
    <i r="1">
      <x v="373"/>
      <x v="70"/>
    </i>
    <i r="1">
      <x v="585"/>
      <x v="30"/>
    </i>
    <i r="1">
      <x v="587"/>
      <x v="30"/>
    </i>
    <i r="1">
      <x v="588"/>
      <x v="30"/>
    </i>
    <i r="1">
      <x v="590"/>
      <x v="30"/>
    </i>
    <i r="1">
      <x v="592"/>
      <x v="30"/>
    </i>
    <i r="1">
      <x v="593"/>
      <x v="30"/>
    </i>
    <i r="1">
      <x v="595"/>
      <x v="30"/>
    </i>
    <i r="1">
      <x v="596"/>
      <x v="30"/>
    </i>
    <i>
      <x v="32"/>
      <x v="95"/>
      <x v="21"/>
    </i>
    <i r="1">
      <x v="142"/>
      <x v="21"/>
    </i>
    <i r="1">
      <x v="148"/>
      <x v="30"/>
    </i>
    <i r="1">
      <x v="179"/>
      <x v="30"/>
    </i>
    <i r="1">
      <x v="287"/>
      <x v="21"/>
    </i>
    <i r="1">
      <x v="432"/>
      <x v="21"/>
    </i>
    <i r="1">
      <x v="625"/>
      <x v="66"/>
    </i>
    <i r="1">
      <x v="725"/>
      <x v="30"/>
    </i>
    <i r="1">
      <x v="735"/>
      <x v="21"/>
    </i>
    <i r="1">
      <x v="927"/>
      <x v="30"/>
    </i>
    <i r="1">
      <x v="928"/>
      <x v="30"/>
    </i>
    <i r="1">
      <x v="929"/>
      <x v="104"/>
    </i>
    <i>
      <x v="35"/>
      <x v="543"/>
      <x v="51"/>
    </i>
    <i>
      <x v="37"/>
      <x v="140"/>
      <x v="30"/>
    </i>
    <i r="1">
      <x v="311"/>
      <x v="21"/>
    </i>
    <i r="1">
      <x v="312"/>
      <x v="21"/>
    </i>
    <i r="1">
      <x v="445"/>
      <x v="21"/>
    </i>
    <i r="1">
      <x v="773"/>
      <x v="21"/>
    </i>
    <i>
      <x v="39"/>
      <x v="122"/>
      <x v="21"/>
    </i>
    <i r="1">
      <x v="124"/>
      <x v="21"/>
    </i>
    <i r="1">
      <x v="168"/>
      <x v="28"/>
    </i>
    <i r="1">
      <x v="169"/>
      <x v="52"/>
    </i>
    <i r="1">
      <x v="170"/>
      <x v="21"/>
    </i>
    <i r="1">
      <x v="171"/>
      <x v="21"/>
    </i>
    <i r="1">
      <x v="320"/>
      <x v="30"/>
    </i>
    <i r="1">
      <x v="531"/>
      <x v="10"/>
    </i>
    <i r="1">
      <x v="532"/>
      <x v="46"/>
    </i>
    <i r="1">
      <x v="533"/>
      <x v="21"/>
    </i>
    <i r="1">
      <x v="542"/>
      <x v="21"/>
    </i>
    <i r="1">
      <x v="979"/>
      <x v="21"/>
    </i>
    <i r="1">
      <x v="980"/>
      <x v="106"/>
    </i>
    <i r="1">
      <x v="981"/>
      <x v="30"/>
    </i>
    <i r="1">
      <x v="982"/>
      <x v="30"/>
    </i>
    <i>
      <x v="41"/>
      <x v="159"/>
      <x v="21"/>
    </i>
    <i r="1">
      <x v="160"/>
      <x v="21"/>
    </i>
    <i r="1">
      <x v="161"/>
      <x v="21"/>
    </i>
    <i r="1">
      <x v="162"/>
      <x v="21"/>
    </i>
    <i r="1">
      <x v="163"/>
      <x v="21"/>
    </i>
    <i r="1">
      <x v="456"/>
      <x v="21"/>
    </i>
    <i r="1">
      <x v="457"/>
      <x v="21"/>
    </i>
    <i r="1">
      <x v="458"/>
      <x v="21"/>
    </i>
    <i r="1">
      <x v="459"/>
      <x v="21"/>
    </i>
    <i r="1">
      <x v="460"/>
      <x v="21"/>
    </i>
    <i r="1">
      <x v="461"/>
      <x v="21"/>
    </i>
    <i r="1">
      <x v="462"/>
      <x v="21"/>
    </i>
    <i r="1">
      <x v="463"/>
      <x v="21"/>
    </i>
    <i>
      <x v="42"/>
      <x v="453"/>
      <x v="30"/>
    </i>
    <i>
      <x v="44"/>
      <x v="321"/>
      <x v="30"/>
    </i>
    <i r="1">
      <x v="977"/>
      <x v="104"/>
    </i>
    <i>
      <x v="47"/>
      <x v="695"/>
      <x v="30"/>
    </i>
    <i r="1">
      <x v="700"/>
      <x v="30"/>
    </i>
    <i>
      <x v="48"/>
      <x v="23"/>
      <x v="30"/>
    </i>
    <i>
      <x v="50"/>
      <x v="106"/>
      <x v="21"/>
    </i>
    <i>
      <x v="51"/>
      <x v="878"/>
      <x v="21"/>
    </i>
    <i r="1">
      <x v="879"/>
      <x v="21"/>
    </i>
    <i r="1">
      <x v="880"/>
      <x v="21"/>
    </i>
    <i r="1">
      <x v="881"/>
      <x v="21"/>
    </i>
    <i r="1">
      <x v="882"/>
      <x v="21"/>
    </i>
    <i r="1">
      <x v="883"/>
      <x v="21"/>
    </i>
    <i r="1">
      <x v="884"/>
      <x v="21"/>
    </i>
    <i r="1">
      <x v="885"/>
      <x v="21"/>
    </i>
    <i r="1">
      <x v="886"/>
      <x v="21"/>
    </i>
    <i r="1">
      <x v="887"/>
      <x v="21"/>
    </i>
    <i r="1">
      <x v="888"/>
      <x v="21"/>
    </i>
    <i r="1">
      <x v="889"/>
      <x v="21"/>
    </i>
    <i r="1">
      <x v="890"/>
      <x v="21"/>
    </i>
    <i>
      <x v="52"/>
      <x v="930"/>
      <x v="104"/>
    </i>
    <i>
      <x v="54"/>
      <x v="727"/>
      <x v="14"/>
    </i>
    <i>
      <x v="55"/>
      <x v="19"/>
      <x v="21"/>
    </i>
    <i r="1">
      <x v="20"/>
      <x v="21"/>
    </i>
    <i r="1">
      <x v="24"/>
      <x v="21"/>
    </i>
    <i r="1">
      <x v="25"/>
      <x v="21"/>
    </i>
    <i r="1">
      <x v="64"/>
      <x v="21"/>
    </i>
    <i r="1">
      <x v="125"/>
      <x v="21"/>
    </i>
    <i r="1">
      <x v="178"/>
      <x v="21"/>
    </i>
    <i r="1">
      <x v="257"/>
      <x v="21"/>
    </i>
    <i r="1">
      <x v="647"/>
      <x v="21"/>
    </i>
    <i r="1">
      <x v="650"/>
      <x v="21"/>
    </i>
    <i r="1">
      <x v="683"/>
      <x v="21"/>
    </i>
    <i r="1">
      <x v="684"/>
      <x v="21"/>
    </i>
    <i r="1">
      <x v="685"/>
      <x v="21"/>
    </i>
    <i r="1">
      <x v="742"/>
      <x v="21"/>
    </i>
    <i>
      <x v="57"/>
      <x v="313"/>
      <x v="51"/>
    </i>
    <i r="1">
      <x v="314"/>
      <x v="51"/>
    </i>
    <i r="1">
      <x v="494"/>
      <x v="51"/>
    </i>
    <i r="1">
      <x v="495"/>
      <x v="51"/>
    </i>
    <i r="1">
      <x v="619"/>
      <x v="51"/>
    </i>
    <i r="1">
      <x v="620"/>
      <x v="51"/>
    </i>
    <i r="1">
      <x v="621"/>
      <x v="51"/>
    </i>
    <i r="1">
      <x v="622"/>
      <x v="51"/>
    </i>
    <i>
      <x v="58"/>
      <x v="786"/>
      <x v="1"/>
    </i>
    <i r="1">
      <x v="787"/>
      <x v="30"/>
    </i>
    <i r="1">
      <x v="788"/>
      <x v="1"/>
    </i>
    <i r="1">
      <x v="974"/>
      <x v="104"/>
    </i>
    <i r="1">
      <x v="975"/>
      <x v="1"/>
    </i>
    <i>
      <x v="60"/>
      <x v="33"/>
      <x v="79"/>
    </i>
    <i r="1">
      <x v="156"/>
      <x v="57"/>
    </i>
    <i r="1">
      <x v="280"/>
      <x v="79"/>
    </i>
    <i r="1">
      <x v="693"/>
      <x v="57"/>
    </i>
    <i r="1">
      <x v="694"/>
      <x v="79"/>
    </i>
    <i r="1">
      <x v="697"/>
      <x v="57"/>
    </i>
    <i r="1">
      <x v="698"/>
      <x v="79"/>
    </i>
    <i>
      <x v="62"/>
      <x v="423"/>
      <x v="104"/>
    </i>
    <i>
      <x v="64"/>
      <x v="926"/>
      <x v="104"/>
    </i>
    <i>
      <x v="66"/>
      <x v="4"/>
      <x v="51"/>
    </i>
    <i r="1">
      <x v="5"/>
      <x v="51"/>
    </i>
    <i r="1">
      <x v="94"/>
      <x v="51"/>
    </i>
    <i r="1">
      <x v="167"/>
      <x v="51"/>
    </i>
    <i r="1">
      <x v="318"/>
      <x v="30"/>
    </i>
    <i r="1">
      <x v="769"/>
      <x v="5"/>
    </i>
    <i r="1">
      <x v="770"/>
      <x v="5"/>
    </i>
    <i r="1">
      <x v="948"/>
      <x v="34"/>
    </i>
    <i r="1">
      <x v="966"/>
      <x v="50"/>
    </i>
    <i r="1">
      <x v="967"/>
      <x v="51"/>
    </i>
    <i r="1">
      <x v="968"/>
      <x v="51"/>
    </i>
    <i r="1">
      <x v="969"/>
      <x v="51"/>
    </i>
    <i r="1">
      <x v="970"/>
      <x v="51"/>
    </i>
    <i>
      <x v="68"/>
      <x v="547"/>
      <x v="21"/>
    </i>
    <i>
      <x v="79"/>
      <x v="391"/>
      <x v="45"/>
    </i>
    <i>
      <x v="80"/>
      <x v="401"/>
      <x v="26"/>
    </i>
    <i>
      <x v="84"/>
      <x v="907"/>
      <x v="24"/>
    </i>
    <i r="1">
      <x v="908"/>
      <x v="24"/>
    </i>
    <i r="1">
      <x v="909"/>
      <x v="24"/>
    </i>
    <i>
      <x v="86"/>
      <x v="323"/>
      <x v="30"/>
    </i>
    <i r="1">
      <x v="325"/>
      <x v="30"/>
    </i>
    <i r="1">
      <x v="366"/>
      <x v="18"/>
    </i>
    <i r="1">
      <x v="641"/>
      <x v="30"/>
    </i>
    <i>
      <x v="88"/>
      <x v="731"/>
      <x v="40"/>
    </i>
    <i r="1">
      <x v="935"/>
      <x v="104"/>
    </i>
    <i r="1">
      <x v="936"/>
      <x v="105"/>
    </i>
    <i>
      <x v="90"/>
      <x v="630"/>
      <x v="50"/>
    </i>
    <i r="1">
      <x v="926"/>
      <x v="104"/>
    </i>
    <i>
      <x v="91"/>
      <x v="334"/>
      <x v="21"/>
    </i>
    <i r="1">
      <x v="336"/>
      <x v="21"/>
    </i>
    <i r="1">
      <x v="478"/>
      <x v="21"/>
    </i>
    <i r="1">
      <x v="479"/>
      <x v="21"/>
    </i>
    <i r="1">
      <x v="678"/>
      <x v="21"/>
    </i>
    <i r="1">
      <x v="704"/>
      <x v="21"/>
    </i>
    <i r="1">
      <x v="705"/>
      <x v="21"/>
    </i>
    <i r="1">
      <x v="707"/>
      <x v="21"/>
    </i>
    <i>
      <x v="92"/>
      <x v="403"/>
      <x v="73"/>
    </i>
    <i>
      <x v="93"/>
      <x v="913"/>
      <x v="102"/>
    </i>
    <i r="1">
      <x v="914"/>
      <x v="102"/>
    </i>
    <i t="grand">
      <x/>
    </i>
  </rowItems>
  <colFields count="1">
    <field x="-2"/>
  </colFields>
  <colItems count="2">
    <i>
      <x/>
    </i>
    <i i="1">
      <x v="1"/>
    </i>
  </colItems>
  <pageFields count="2">
    <pageField fld="2" hier="-1"/>
    <pageField fld="32" hier="-1"/>
  </pageFields>
  <dataFields count="2">
    <dataField name="Sum of FY20 Approved Rates" fld="16" baseField="1" baseItem="1" numFmtId="44"/>
    <dataField name="Sum of FY21 Approved Rates" fld="20" baseField="9" baseItem="75" numFmtId="44"/>
  </dataFields>
  <formats count="3">
    <format dxfId="5">
      <pivotArea dataOnly="0" labelOnly="1" outline="0" fieldPosition="0">
        <references count="1">
          <reference field="4294967294" count="1">
            <x v="0"/>
          </reference>
        </references>
      </pivotArea>
    </format>
    <format dxfId="4">
      <pivotArea outline="0" fieldPosition="0">
        <references count="1">
          <reference field="4294967294" count="1">
            <x v="1"/>
          </reference>
        </references>
      </pivotArea>
    </format>
    <format dxfId="3">
      <pivotArea dataOnly="0" labelOnly="1" outline="0" fieldPosition="0">
        <references count="1">
          <reference field="4294967294" count="1">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6" minRefreshableVersion="3" showDrill="0" useAutoFormatting="1" itemPrintTitles="1" createdVersion="5" indent="0" compact="0" compactData="0" gridDropZones="1" multipleFieldFilters="0">
  <location ref="A6:E59" firstHeaderRow="1" firstDataRow="2" firstDataCol="3" rowPageCount="2" colPageCount="1"/>
  <pivotFields count="67">
    <pivotField compact="0" outline="0" showAll="0" defaultSubtotal="0"/>
    <pivotField compact="0" outline="0" showAll="0" defaultSubtotal="0"/>
    <pivotField axis="axisPage" compact="0" outline="0" multipleItemSelectionAllowed="1" showAll="0" defaultSubtotal="0">
      <items count="3">
        <item x="0"/>
        <item h="1" x="1"/>
        <item h="1" x="2"/>
      </items>
    </pivotField>
    <pivotField compact="0" outline="0" showAll="0"/>
    <pivotField axis="axisRow" compact="0" outline="0" showAll="0" defaultSubtotal="0">
      <items count="96">
        <item x="17"/>
        <item x="42"/>
        <item x="56"/>
        <item x="81"/>
        <item m="1" x="84"/>
        <item x="58"/>
        <item x="82"/>
        <item x="43"/>
        <item x="53"/>
        <item x="72"/>
        <item m="1" x="91"/>
        <item x="51"/>
        <item x="20"/>
        <item x="73"/>
        <item x="78"/>
        <item x="74"/>
        <item x="79"/>
        <item x="77"/>
        <item x="75"/>
        <item x="12"/>
        <item x="13"/>
        <item x="9"/>
        <item x="0"/>
        <item x="83"/>
        <item x="49"/>
        <item x="48"/>
        <item x="61"/>
        <item x="60"/>
        <item x="59"/>
        <item x="70"/>
        <item x="50"/>
        <item x="46"/>
        <item x="15"/>
        <item x="52"/>
        <item m="1" x="88"/>
        <item x="40"/>
        <item x="45"/>
        <item x="8"/>
        <item m="1" x="90"/>
        <item x="68"/>
        <item x="66"/>
        <item x="67"/>
        <item x="65"/>
        <item x="63"/>
        <item x="64"/>
        <item m="1" x="86"/>
        <item m="1" x="89"/>
        <item x="10"/>
        <item x="80"/>
        <item x="18"/>
        <item x="19"/>
        <item x="11"/>
        <item x="16"/>
        <item x="76"/>
        <item x="21"/>
        <item x="22"/>
        <item m="1" x="95"/>
        <item x="54"/>
        <item x="57"/>
        <item m="1" x="92"/>
        <item x="4"/>
        <item x="3"/>
        <item x="6"/>
        <item x="5"/>
        <item x="14"/>
        <item x="23"/>
        <item x="47"/>
        <item x="41"/>
        <item x="39"/>
        <item m="1" x="87"/>
        <item x="38"/>
        <item m="1" x="85"/>
        <item x="24"/>
        <item x="25"/>
        <item x="31"/>
        <item m="1" x="93"/>
        <item x="26"/>
        <item x="27"/>
        <item x="30"/>
        <item x="32"/>
        <item x="33"/>
        <item x="34"/>
        <item x="35"/>
        <item x="36"/>
        <item x="37"/>
        <item x="71"/>
        <item x="55"/>
        <item m="1" x="94"/>
        <item x="29"/>
        <item x="7"/>
        <item x="44"/>
        <item x="62"/>
        <item x="28"/>
        <item x="2"/>
        <item x="1"/>
        <item x="69"/>
      </items>
    </pivotField>
    <pivotField compact="0" outline="0" showAll="0"/>
    <pivotField compact="0" outline="0" showAll="0"/>
    <pivotField compact="0" outline="0" showAll="0" defaultSubtotal="0"/>
    <pivotField compact="0" outline="0" showAll="0" defaultSubtotal="0"/>
    <pivotField compact="0" outline="0" showAll="0"/>
    <pivotField axis="axisRow" compact="0" outline="0" showAll="0" defaultSubtotal="0">
      <items count="1010">
        <item x="8"/>
        <item x="6"/>
        <item x="9"/>
        <item x="7"/>
        <item x="459"/>
        <item x="495"/>
        <item x="494"/>
        <item x="583"/>
        <item x="585"/>
        <item x="586"/>
        <item x="587"/>
        <item x="584"/>
        <item x="588"/>
        <item m="1" x="858"/>
        <item x="589"/>
        <item x="336"/>
        <item x="4"/>
        <item x="590"/>
        <item x="591"/>
        <item x="262"/>
        <item x="260"/>
        <item x="702"/>
        <item x="704"/>
        <item x="703"/>
        <item x="259"/>
        <item x="261"/>
        <item x="705"/>
        <item x="707"/>
        <item x="706"/>
        <item x="333"/>
        <item x="68"/>
        <item x="502"/>
        <item x="503"/>
        <item x="23"/>
        <item x="39"/>
        <item x="722"/>
        <item x="258"/>
        <item x="255"/>
        <item m="1" x="886"/>
        <item x="418"/>
        <item x="417"/>
        <item x="419"/>
        <item x="723"/>
        <item x="187"/>
        <item x="186"/>
        <item x="188"/>
        <item x="189"/>
        <item x="190"/>
        <item x="137"/>
        <item x="138"/>
        <item x="139"/>
        <item x="283"/>
        <item x="282"/>
        <item x="281"/>
        <item m="1" x="875"/>
        <item x="688"/>
        <item x="687"/>
        <item x="33"/>
        <item x="38"/>
        <item x="37"/>
        <item x="509"/>
        <item x="508"/>
        <item x="506"/>
        <item x="507"/>
        <item x="264"/>
        <item x="143"/>
        <item x="142"/>
        <item x="141"/>
        <item x="140"/>
        <item x="492"/>
        <item x="656"/>
        <item m="1" x="866"/>
        <item m="1" x="985"/>
        <item x="794"/>
        <item m="1" x="930"/>
        <item x="793"/>
        <item x="804"/>
        <item x="805"/>
        <item m="1" x="972"/>
        <item m="1" x="935"/>
        <item x="795"/>
        <item m="1" x="992"/>
        <item m="1" x="902"/>
        <item m="1" x="940"/>
        <item x="797"/>
        <item x="798"/>
        <item m="1" x="941"/>
        <item m="1" x="997"/>
        <item m="1" x="852"/>
        <item m="1" x="856"/>
        <item x="796"/>
        <item x="799"/>
        <item x="32"/>
        <item m="1" x="818"/>
        <item x="489"/>
        <item x="52"/>
        <item x="464"/>
        <item m="1" x="993"/>
        <item x="463"/>
        <item x="191"/>
        <item x="192"/>
        <item x="194"/>
        <item x="193"/>
        <item x="195"/>
        <item x="196"/>
        <item x="251"/>
        <item x="197"/>
        <item x="730"/>
        <item m="1" x="843"/>
        <item m="1" x="921"/>
        <item m="1" x="922"/>
        <item m="1" x="932"/>
        <item m="1" x="926"/>
        <item m="1" x="937"/>
        <item m="1" x="945"/>
        <item m="1" x="954"/>
        <item m="1" x="961"/>
        <item m="1" x="912"/>
        <item m="1" x="946"/>
        <item x="605"/>
        <item x="421"/>
        <item x="560"/>
        <item x="634"/>
        <item x="198"/>
        <item x="633"/>
        <item x="265"/>
        <item x="672"/>
        <item x="144"/>
        <item x="667"/>
        <item x="669"/>
        <item x="668"/>
        <item m="1" x="868"/>
        <item x="329"/>
        <item x="328"/>
        <item m="1" x="832"/>
        <item x="516"/>
        <item x="132"/>
        <item x="134"/>
        <item x="133"/>
        <item x="691"/>
        <item x="58"/>
        <item m="1" x="865"/>
        <item x="117"/>
        <item x="657"/>
        <item x="566"/>
        <item x="565"/>
        <item m="1" x="939"/>
        <item m="1" x="919"/>
        <item x="120"/>
        <item x="517"/>
        <item x="558"/>
        <item x="510"/>
        <item x="786"/>
        <item x="787"/>
        <item x="788"/>
        <item x="287"/>
        <item x="27"/>
        <item x="674"/>
        <item x="624"/>
        <item x="626"/>
        <item x="625"/>
        <item x="627"/>
        <item x="629"/>
        <item x="628"/>
        <item x="247"/>
        <item m="1" x="938"/>
        <item m="1" x="897"/>
        <item x="485"/>
        <item x="631"/>
        <item x="630"/>
        <item x="635"/>
        <item x="636"/>
        <item x="458"/>
        <item x="199"/>
        <item x="200"/>
        <item x="110"/>
        <item x="335"/>
        <item m="1" x="917"/>
        <item x="271"/>
        <item x="113"/>
        <item m="1" x="952"/>
        <item m="1" x="1002"/>
        <item m="1" x="951"/>
        <item m="1" x="966"/>
        <item m="1" x="883"/>
        <item m="1" x="1007"/>
        <item x="201"/>
        <item x="202"/>
        <item x="731"/>
        <item m="1" x="833"/>
        <item x="753"/>
        <item x="754"/>
        <item m="1" x="994"/>
        <item x="749"/>
        <item m="1" x="847"/>
        <item x="750"/>
        <item m="1" x="955"/>
        <item x="751"/>
        <item m="1" x="995"/>
        <item x="752"/>
        <item m="1" x="834"/>
        <item x="758"/>
        <item x="768"/>
        <item x="762"/>
        <item x="763"/>
        <item m="1" x="927"/>
        <item x="769"/>
        <item x="770"/>
        <item m="1" x="958"/>
        <item x="745"/>
        <item x="744"/>
        <item m="1" x="956"/>
        <item x="779"/>
        <item x="764"/>
        <item x="765"/>
        <item x="761"/>
        <item x="746"/>
        <item x="771"/>
        <item m="1" x="1003"/>
        <item x="756"/>
        <item x="778"/>
        <item x="773"/>
        <item x="772"/>
        <item m="1" x="857"/>
        <item x="755"/>
        <item x="748"/>
        <item x="774"/>
        <item m="1" x="895"/>
        <item x="775"/>
        <item x="776"/>
        <item x="747"/>
        <item m="1" x="953"/>
        <item x="780"/>
        <item m="1" x="849"/>
        <item x="757"/>
        <item x="781"/>
        <item m="1" x="1004"/>
        <item x="783"/>
        <item m="1" x="848"/>
        <item m="1" x="891"/>
        <item x="766"/>
        <item x="767"/>
        <item m="1" x="964"/>
        <item x="759"/>
        <item x="777"/>
        <item m="1" x="969"/>
        <item x="760"/>
        <item x="680"/>
        <item x="43"/>
        <item x="665"/>
        <item x="554"/>
        <item x="147"/>
        <item x="146"/>
        <item x="145"/>
        <item x="332"/>
        <item x="148"/>
        <item x="149"/>
        <item x="263"/>
        <item x="41"/>
        <item m="1" x="986"/>
        <item x="581"/>
        <item m="1" x="879"/>
        <item m="1" x="831"/>
        <item x="582"/>
        <item m="1" x="960"/>
        <item x="614"/>
        <item m="1" x="819"/>
        <item x="660"/>
        <item x="152"/>
        <item x="153"/>
        <item x="154"/>
        <item x="155"/>
        <item x="156"/>
        <item x="157"/>
        <item x="150"/>
        <item x="151"/>
        <item m="1" x="873"/>
        <item x="557"/>
        <item x="203"/>
        <item m="1" x="916"/>
        <item x="22"/>
        <item x="405"/>
        <item x="407"/>
        <item x="406"/>
        <item x="404"/>
        <item x="408"/>
        <item x="69"/>
        <item x="119"/>
        <item x="673"/>
        <item x="158"/>
        <item x="159"/>
        <item x="362"/>
        <item x="363"/>
        <item x="161"/>
        <item x="160"/>
        <item m="1" x="936"/>
        <item x="273"/>
        <item x="278"/>
        <item x="274"/>
        <item m="1" x="925"/>
        <item x="277"/>
        <item x="279"/>
        <item x="280"/>
        <item m="1" x="949"/>
        <item x="720"/>
        <item x="721"/>
        <item m="1" x="974"/>
        <item m="1" x="915"/>
        <item x="686"/>
        <item x="685"/>
        <item x="659"/>
        <item x="55"/>
        <item x="56"/>
        <item x="540"/>
        <item x="541"/>
        <item m="1" x="980"/>
        <item m="1" x="903"/>
        <item x="477"/>
        <item x="496"/>
        <item x="339"/>
        <item x="641"/>
        <item x="611"/>
        <item x="21"/>
        <item x="548"/>
        <item x="546"/>
        <item x="547"/>
        <item x="580"/>
        <item x="579"/>
        <item x="578"/>
        <item m="1" x="842"/>
        <item x="457"/>
        <item x="456"/>
        <item x="163"/>
        <item x="518"/>
        <item x="602"/>
        <item x="600"/>
        <item x="604"/>
        <item x="603"/>
        <item x="601"/>
        <item x="670"/>
        <item x="521"/>
        <item x="520"/>
        <item x="387"/>
        <item x="386"/>
        <item x="376"/>
        <item x="377"/>
        <item m="1" x="854"/>
        <item x="398"/>
        <item x="388"/>
        <item x="396"/>
        <item x="385"/>
        <item m="1" x="923"/>
        <item m="1" x="907"/>
        <item x="372"/>
        <item x="392"/>
        <item x="393"/>
        <item x="370"/>
        <item x="371"/>
        <item m="1" x="836"/>
        <item m="1" x="898"/>
        <item x="373"/>
        <item x="374"/>
        <item x="375"/>
        <item x="390"/>
        <item m="1" x="924"/>
        <item m="1" x="846"/>
        <item x="550"/>
        <item m="1" x="880"/>
        <item x="204"/>
        <item x="205"/>
        <item x="443"/>
        <item x="445"/>
        <item x="444"/>
        <item x="446"/>
        <item x="442"/>
        <item x="130"/>
        <item x="131"/>
        <item x="164"/>
        <item x="165"/>
        <item m="1" x="822"/>
        <item m="1" x="908"/>
        <item x="304"/>
        <item x="305"/>
        <item x="303"/>
        <item x="302"/>
        <item x="301"/>
        <item x="300"/>
        <item x="299"/>
        <item x="292"/>
        <item x="291"/>
        <item x="306"/>
        <item x="308"/>
        <item x="307"/>
        <item x="313"/>
        <item x="314"/>
        <item x="312"/>
        <item x="311"/>
        <item x="315"/>
        <item x="316"/>
        <item x="318"/>
        <item x="310"/>
        <item x="309"/>
        <item x="317"/>
        <item x="294"/>
        <item x="290"/>
        <item m="1" x="874"/>
        <item m="1" x="850"/>
        <item m="1" x="918"/>
        <item m="1" x="981"/>
        <item x="293"/>
        <item m="1" x="881"/>
        <item m="1" x="947"/>
        <item x="288"/>
        <item x="289"/>
        <item x="501"/>
        <item x="361"/>
        <item x="360"/>
        <item x="359"/>
        <item x="365"/>
        <item x="35"/>
        <item x="34"/>
        <item m="1" x="826"/>
        <item x="2"/>
        <item x="45"/>
        <item m="1" x="943"/>
        <item x="742"/>
        <item m="1" x="911"/>
        <item x="741"/>
        <item x="740"/>
        <item x="743"/>
        <item x="739"/>
        <item x="577"/>
        <item x="118"/>
        <item x="334"/>
        <item m="1" x="824"/>
        <item x="250"/>
        <item x="675"/>
        <item m="1" x="809"/>
        <item m="1" x="998"/>
        <item x="167"/>
        <item x="168"/>
        <item x="169"/>
        <item x="166"/>
        <item x="684"/>
        <item x="683"/>
        <item x="57"/>
        <item x="125"/>
        <item m="1" x="889"/>
        <item m="1" x="971"/>
        <item x="341"/>
        <item m="1" x="959"/>
        <item m="1" x="807"/>
        <item m="1" x="861"/>
        <item x="613"/>
        <item m="1" x="827"/>
        <item x="135"/>
        <item x="619"/>
        <item x="620"/>
        <item x="621"/>
        <item x="616"/>
        <item x="617"/>
        <item x="618"/>
        <item x="623"/>
        <item x="622"/>
        <item x="662"/>
        <item m="1" x="890"/>
        <item x="416"/>
        <item m="1" x="814"/>
        <item m="1" x="892"/>
        <item x="173"/>
        <item x="174"/>
        <item x="171"/>
        <item x="175"/>
        <item x="176"/>
        <item x="170"/>
        <item m="1" x="931"/>
        <item x="592"/>
        <item x="594"/>
        <item x="596"/>
        <item x="597"/>
        <item x="504"/>
        <item x="505"/>
        <item m="1" x="970"/>
        <item x="102"/>
        <item m="1" x="845"/>
        <item m="1" x="829"/>
        <item m="1" x="990"/>
        <item m="1" x="855"/>
        <item m="1" x="896"/>
        <item x="36"/>
        <item x="253"/>
        <item x="254"/>
        <item x="248"/>
        <item x="576"/>
        <item x="538"/>
        <item x="539"/>
        <item x="451"/>
        <item x="453"/>
        <item x="452"/>
        <item m="1" x="813"/>
        <item x="447"/>
        <item x="449"/>
        <item x="450"/>
        <item x="367"/>
        <item x="206"/>
        <item x="207"/>
        <item x="208"/>
        <item x="209"/>
        <item x="575"/>
        <item m="1" x="914"/>
        <item x="789"/>
        <item m="1" x="920"/>
        <item x="791"/>
        <item m="1" x="963"/>
        <item x="792"/>
        <item m="1" x="957"/>
        <item x="790"/>
        <item m="1" x="812"/>
        <item m="1" x="979"/>
        <item m="1" x="869"/>
        <item m="1" x="844"/>
        <item x="598"/>
        <item x="411"/>
        <item x="210"/>
        <item m="1" x="841"/>
        <item x="599"/>
        <item m="1" x="944"/>
        <item x="482"/>
        <item m="1" x="830"/>
        <item x="414"/>
        <item m="1" x="860"/>
        <item x="642"/>
        <item x="632"/>
        <item x="637"/>
        <item x="61"/>
        <item x="62"/>
        <item x="223"/>
        <item x="556"/>
        <item x="553"/>
        <item x="340"/>
        <item m="1" x="899"/>
        <item x="682"/>
        <item x="639"/>
        <item x="342"/>
        <item m="1" x="929"/>
        <item x="323"/>
        <item x="322"/>
        <item x="330"/>
        <item x="325"/>
        <item x="324"/>
        <item x="415"/>
        <item x="676"/>
        <item x="40"/>
        <item x="358"/>
        <item x="211"/>
        <item m="1" x="808"/>
        <item x="513"/>
        <item x="285"/>
        <item x="284"/>
        <item x="286"/>
        <item x="522"/>
        <item x="525"/>
        <item m="1" x="806"/>
        <item x="523"/>
        <item x="526"/>
        <item m="1" x="983"/>
        <item x="524"/>
        <item x="338"/>
        <item x="681"/>
        <item m="1" x="901"/>
        <item m="1" x="870"/>
        <item x="488"/>
        <item x="638"/>
        <item x="0"/>
        <item x="1"/>
        <item m="1" x="878"/>
        <item x="212"/>
        <item x="213"/>
        <item x="214"/>
        <item x="215"/>
        <item x="570"/>
        <item x="569"/>
        <item x="568"/>
        <item x="571"/>
        <item x="180"/>
        <item x="441"/>
        <item x="438"/>
        <item x="440"/>
        <item x="432"/>
        <item x="436"/>
        <item x="431"/>
        <item x="435"/>
        <item x="434"/>
        <item x="437"/>
        <item x="420"/>
        <item x="439"/>
        <item x="433"/>
        <item x="136"/>
        <item x="216"/>
        <item x="127"/>
        <item x="128"/>
        <item x="126"/>
        <item x="129"/>
        <item x="217"/>
        <item x="678"/>
        <item x="679"/>
        <item x="460"/>
        <item x="65"/>
        <item x="66"/>
        <item x="218"/>
        <item x="219"/>
        <item x="220"/>
        <item x="221"/>
        <item x="572"/>
        <item x="573"/>
        <item x="574"/>
        <item x="181"/>
        <item x="182"/>
        <item x="183"/>
        <item x="543"/>
        <item x="544"/>
        <item x="545"/>
        <item x="542"/>
        <item m="1" x="876"/>
        <item x="59"/>
        <item x="121"/>
        <item m="1" x="1009"/>
        <item x="327"/>
        <item x="326"/>
        <item x="60"/>
        <item x="409"/>
        <item x="511"/>
        <item x="3"/>
        <item x="343"/>
        <item x="105"/>
        <item x="106"/>
        <item x="413"/>
        <item x="222"/>
        <item m="1" x="948"/>
        <item x="31"/>
        <item x="30"/>
        <item x="549"/>
        <item x="67"/>
        <item x="661"/>
        <item x="690"/>
        <item x="689"/>
        <item x="75"/>
        <item x="272"/>
        <item x="728"/>
        <item x="412"/>
        <item x="270"/>
        <item x="184"/>
        <item m="1" x="900"/>
        <item m="1" x="817"/>
        <item x="515"/>
        <item m="1" x="909"/>
        <item m="1" x="910"/>
        <item m="1" x="893"/>
        <item m="1" x="967"/>
        <item m="1" x="906"/>
        <item m="1" x="950"/>
        <item m="1" x="904"/>
        <item m="1" x="810"/>
        <item m="1" x="821"/>
        <item m="1" x="835"/>
        <item m="1" x="887"/>
        <item m="1" x="968"/>
        <item m="1" x="976"/>
        <item m="1" x="864"/>
        <item m="1" x="823"/>
        <item m="1" x="999"/>
        <item m="1" x="871"/>
        <item m="1" x="811"/>
        <item m="1" x="991"/>
        <item m="1" x="1000"/>
        <item m="1" x="853"/>
        <item m="1" x="837"/>
        <item m="1" x="1005"/>
        <item x="606"/>
        <item x="364"/>
        <item x="224"/>
        <item x="225"/>
        <item x="514"/>
        <item x="268"/>
        <item x="269"/>
        <item x="267"/>
        <item x="226"/>
        <item x="227"/>
        <item x="228"/>
        <item m="1" x="977"/>
        <item m="1" x="820"/>
        <item m="1" x="989"/>
        <item x="70"/>
        <item x="28"/>
        <item x="24"/>
        <item x="72"/>
        <item x="71"/>
        <item x="29"/>
        <item x="25"/>
        <item x="73"/>
        <item x="74"/>
        <item x="26"/>
        <item x="366"/>
        <item x="229"/>
        <item x="608"/>
        <item x="607"/>
        <item x="230"/>
        <item x="609"/>
        <item x="185"/>
        <item x="233"/>
        <item x="234"/>
        <item m="1" x="882"/>
        <item x="235"/>
        <item x="238"/>
        <item m="1" x="962"/>
        <item x="244"/>
        <item x="241"/>
        <item m="1" x="984"/>
        <item m="1" x="816"/>
        <item m="1" x="905"/>
        <item m="1" x="872"/>
        <item x="245"/>
        <item x="231"/>
        <item x="232"/>
        <item m="1" x="996"/>
        <item x="114"/>
        <item x="658"/>
        <item x="252"/>
        <item x="249"/>
        <item x="42"/>
        <item x="295"/>
        <item x="298"/>
        <item m="1" x="975"/>
        <item m="1" x="934"/>
        <item x="512"/>
        <item x="115"/>
        <item m="1" x="1006"/>
        <item m="1" x="815"/>
        <item x="718"/>
        <item x="719"/>
        <item m="1" x="894"/>
        <item m="1" x="885"/>
        <item x="266"/>
        <item x="429"/>
        <item x="430"/>
        <item x="428"/>
        <item x="426"/>
        <item x="427"/>
        <item x="425"/>
        <item x="423"/>
        <item x="424"/>
        <item x="422"/>
        <item x="677"/>
        <item x="63"/>
        <item x="64"/>
        <item x="555"/>
        <item m="1" x="884"/>
        <item x="714"/>
        <item m="1" x="1001"/>
        <item m="1" x="933"/>
        <item x="716"/>
        <item m="1" x="978"/>
        <item x="101"/>
        <item m="1" x="839"/>
        <item x="256"/>
        <item x="257"/>
        <item m="1" x="877"/>
        <item m="1" x="859"/>
        <item m="1" x="988"/>
        <item x="497"/>
        <item x="498"/>
        <item m="1" x="828"/>
        <item x="337"/>
        <item x="54"/>
        <item x="552"/>
        <item x="179"/>
        <item x="782"/>
        <item m="1" x="928"/>
        <item x="399"/>
        <item x="400"/>
        <item x="401"/>
        <item x="402"/>
        <item x="384"/>
        <item m="1" x="888"/>
        <item x="519"/>
        <item x="410"/>
        <item x="561"/>
        <item x="563"/>
        <item x="564"/>
        <item x="663"/>
        <item x="44"/>
        <item x="567"/>
        <item x="344"/>
        <item x="345"/>
        <item x="346"/>
        <item x="347"/>
        <item x="348"/>
        <item x="349"/>
        <item x="350"/>
        <item x="351"/>
        <item x="352"/>
        <item x="353"/>
        <item x="354"/>
        <item x="355"/>
        <item x="356"/>
        <item x="357"/>
        <item m="1" x="863"/>
        <item m="1" x="867"/>
        <item x="10"/>
        <item x="103"/>
        <item x="104"/>
        <item x="107"/>
        <item x="499"/>
        <item x="500"/>
        <item x="448"/>
        <item x="551"/>
        <item x="162"/>
        <item x="172"/>
        <item x="177"/>
        <item x="178"/>
        <item x="368"/>
        <item x="369"/>
        <item x="671"/>
        <item x="784"/>
        <item x="785"/>
        <item x="800"/>
        <item x="801"/>
        <item x="802"/>
        <item x="803"/>
        <item x="239"/>
        <item x="240"/>
        <item x="243"/>
        <item x="246"/>
        <item x="242"/>
        <item x="389"/>
        <item x="391"/>
        <item x="122"/>
        <item x="123"/>
        <item x="527"/>
        <item x="528"/>
        <item x="529"/>
        <item x="530"/>
        <item x="531"/>
        <item x="533"/>
        <item x="534"/>
        <item x="535"/>
        <item x="536"/>
        <item x="537"/>
        <item x="51"/>
        <item m="1" x="851"/>
        <item m="1" x="982"/>
        <item m="1" x="913"/>
        <item m="1" x="840"/>
        <item m="1" x="1008"/>
        <item m="1" x="973"/>
        <item m="1" x="838"/>
        <item m="1" x="987"/>
        <item m="1" x="862"/>
        <item m="1" x="942"/>
        <item m="1" x="825"/>
        <item m="1" x="965"/>
        <item x="46"/>
        <item x="47"/>
        <item x="48"/>
        <item x="49"/>
        <item x="50"/>
        <item x="53"/>
        <item x="77"/>
        <item x="78"/>
        <item x="79"/>
        <item x="80"/>
        <item x="81"/>
        <item x="82"/>
        <item x="83"/>
        <item x="84"/>
        <item x="85"/>
        <item x="86"/>
        <item x="87"/>
        <item x="88"/>
        <item x="89"/>
        <item x="90"/>
        <item x="91"/>
        <item x="92"/>
        <item x="93"/>
        <item x="94"/>
        <item x="95"/>
        <item x="96"/>
        <item x="97"/>
        <item x="98"/>
        <item x="99"/>
        <item x="100"/>
        <item x="715"/>
        <item x="717"/>
        <item x="724"/>
        <item x="725"/>
        <item x="726"/>
        <item x="727"/>
        <item x="729"/>
        <item x="732"/>
        <item x="733"/>
        <item x="734"/>
        <item x="735"/>
        <item x="736"/>
        <item x="737"/>
        <item x="738"/>
        <item x="701"/>
        <item x="532"/>
        <item x="319"/>
        <item x="320"/>
        <item x="321"/>
        <item x="593"/>
        <item x="595"/>
        <item x="331"/>
        <item x="16"/>
        <item x="17"/>
        <item x="5"/>
        <item x="11"/>
        <item x="12"/>
        <item x="13"/>
        <item x="14"/>
        <item x="15"/>
        <item x="18"/>
        <item x="19"/>
        <item x="20"/>
        <item x="76"/>
        <item x="108"/>
        <item x="109"/>
        <item x="111"/>
        <item x="112"/>
        <item x="116"/>
        <item x="124"/>
        <item x="236"/>
        <item x="237"/>
        <item x="275"/>
        <item x="276"/>
        <item x="296"/>
        <item x="297"/>
        <item x="378"/>
        <item x="379"/>
        <item x="380"/>
        <item x="381"/>
        <item x="382"/>
        <item x="383"/>
        <item x="394"/>
        <item x="395"/>
        <item x="397"/>
        <item x="403"/>
        <item x="454"/>
        <item x="455"/>
        <item x="461"/>
        <item x="462"/>
        <item x="465"/>
        <item x="466"/>
        <item x="467"/>
        <item x="468"/>
        <item x="469"/>
        <item x="470"/>
        <item x="471"/>
        <item x="472"/>
        <item x="473"/>
        <item x="474"/>
        <item x="475"/>
        <item x="476"/>
        <item x="478"/>
        <item x="479"/>
        <item x="480"/>
        <item x="481"/>
        <item x="483"/>
        <item x="484"/>
        <item x="486"/>
        <item x="487"/>
        <item x="490"/>
        <item x="491"/>
        <item x="493"/>
        <item x="559"/>
        <item x="562"/>
        <item x="610"/>
        <item x="612"/>
        <item x="615"/>
        <item x="640"/>
        <item x="643"/>
        <item x="644"/>
        <item x="645"/>
        <item x="646"/>
        <item x="647"/>
        <item x="648"/>
        <item x="649"/>
        <item x="650"/>
        <item x="651"/>
        <item x="652"/>
        <item x="653"/>
        <item x="654"/>
        <item x="655"/>
        <item x="664"/>
        <item x="666"/>
        <item x="692"/>
        <item x="693"/>
        <item x="694"/>
        <item x="695"/>
        <item x="696"/>
        <item x="697"/>
        <item x="698"/>
        <item x="699"/>
        <item x="700"/>
        <item x="708"/>
        <item x="709"/>
        <item x="710"/>
        <item x="711"/>
        <item x="712"/>
        <item x="713"/>
      </items>
    </pivotField>
    <pivotField axis="axisRow" compact="0" outline="0" showAll="0">
      <items count="110">
        <item m="1" x="97"/>
        <item x="68"/>
        <item x="13"/>
        <item x="39"/>
        <item x="15"/>
        <item x="53"/>
        <item x="30"/>
        <item m="1" x="105"/>
        <item x="82"/>
        <item x="31"/>
        <item x="77"/>
        <item x="47"/>
        <item m="1" x="96"/>
        <item x="25"/>
        <item x="24"/>
        <item m="1" x="95"/>
        <item x="57"/>
        <item x="56"/>
        <item x="20"/>
        <item m="1" x="93"/>
        <item x="28"/>
        <item x="10"/>
        <item x="37"/>
        <item x="86"/>
        <item x="42"/>
        <item x="55"/>
        <item x="35"/>
        <item x="36"/>
        <item x="75"/>
        <item x="44"/>
        <item x="0"/>
        <item x="32"/>
        <item x="71"/>
        <item x="50"/>
        <item x="52"/>
        <item x="70"/>
        <item x="72"/>
        <item x="26"/>
        <item x="73"/>
        <item x="84"/>
        <item x="11"/>
        <item m="1" x="100"/>
        <item x="48"/>
        <item x="67"/>
        <item m="1" x="102"/>
        <item x="34"/>
        <item x="76"/>
        <item x="49"/>
        <item x="41"/>
        <item x="23"/>
        <item x="45"/>
        <item x="43"/>
        <item x="74"/>
        <item x="12"/>
        <item x="81"/>
        <item x="83"/>
        <item x="69"/>
        <item x="6"/>
        <item m="1" x="99"/>
        <item x="92"/>
        <item x="40"/>
        <item x="21"/>
        <item x="22"/>
        <item x="38"/>
        <item m="1" x="106"/>
        <item x="33"/>
        <item x="16"/>
        <item x="14"/>
        <item m="1" x="94"/>
        <item m="1" x="103"/>
        <item x="51"/>
        <item x="54"/>
        <item x="17"/>
        <item x="27"/>
        <item x="7"/>
        <item x="18"/>
        <item x="19"/>
        <item x="8"/>
        <item x="46"/>
        <item x="1"/>
        <item m="1" x="98"/>
        <item m="1" x="108"/>
        <item x="58"/>
        <item x="59"/>
        <item x="60"/>
        <item x="61"/>
        <item x="62"/>
        <item x="63"/>
        <item x="64"/>
        <item x="65"/>
        <item x="85"/>
        <item x="87"/>
        <item x="88"/>
        <item x="89"/>
        <item x="90"/>
        <item x="91"/>
        <item m="1" x="101"/>
        <item m="1" x="107"/>
        <item x="66"/>
        <item m="1" x="104"/>
        <item x="2"/>
        <item x="3"/>
        <item x="4"/>
        <item x="5"/>
        <item x="9"/>
        <item x="29"/>
        <item x="78"/>
        <item x="79"/>
        <item x="80"/>
        <item t="default"/>
      </items>
    </pivotField>
    <pivotField compact="0" outline="0" showAll="0"/>
    <pivotField compact="0" outline="0" showAll="0"/>
    <pivotField compact="0" outline="0" showAll="0"/>
    <pivotField compact="0" outline="0" showAll="0"/>
    <pivotField dataField="1" compact="0" outline="0" showAl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Page" compact="0" outline="0" multipleItemSelectionAllowed="1" showAll="0">
      <items count="9">
        <item h="1" x="2"/>
        <item h="1" x="0"/>
        <item h="1" x="1"/>
        <item x="5"/>
        <item h="1" x="7"/>
        <item h="1" x="4"/>
        <item h="1" x="6"/>
        <item h="1" x="3"/>
        <item t="default"/>
      </items>
    </pivotField>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3">
    <field x="4"/>
    <field x="10"/>
    <field x="11"/>
  </rowFields>
  <rowItems count="52">
    <i>
      <x v="6"/>
      <x v="107"/>
      <x v="30"/>
    </i>
    <i r="1">
      <x v="648"/>
      <x v="30"/>
    </i>
    <i r="1">
      <x v="738"/>
      <x v="21"/>
    </i>
    <i r="1">
      <x v="739"/>
      <x v="18"/>
    </i>
    <i>
      <x v="7"/>
      <x v="348"/>
      <x v="30"/>
    </i>
    <i>
      <x v="8"/>
      <x v="841"/>
      <x v="89"/>
    </i>
    <i>
      <x v="14"/>
      <x v="998"/>
      <x v="90"/>
    </i>
    <i r="1">
      <x v="999"/>
      <x v="104"/>
    </i>
    <i>
      <x v="15"/>
      <x v="157"/>
      <x v="26"/>
    </i>
    <i r="1">
      <x v="288"/>
      <x v="30"/>
    </i>
    <i r="1">
      <x v="436"/>
      <x v="30"/>
    </i>
    <i>
      <x v="18"/>
      <x v="604"/>
      <x v="55"/>
    </i>
    <i r="1">
      <x v="605"/>
      <x v="55"/>
    </i>
    <i r="1">
      <x v="752"/>
      <x v="8"/>
    </i>
    <i>
      <x v="19"/>
      <x v="810"/>
      <x v="67"/>
    </i>
    <i>
      <x v="23"/>
      <x v="204"/>
      <x v="21"/>
    </i>
    <i r="1">
      <x v="209"/>
      <x v="18"/>
    </i>
    <i r="1">
      <x v="221"/>
      <x v="21"/>
    </i>
    <i r="1">
      <x v="225"/>
      <x v="18"/>
    </i>
    <i>
      <x v="25"/>
      <x v="31"/>
      <x v="71"/>
    </i>
    <i r="1">
      <x v="32"/>
      <x v="71"/>
    </i>
    <i>
      <x v="28"/>
      <x v="431"/>
      <x v="35"/>
    </i>
    <i>
      <x v="31"/>
      <x v="586"/>
      <x v="30"/>
    </i>
    <i r="1">
      <x v="589"/>
      <x v="30"/>
    </i>
    <i r="1">
      <x v="591"/>
      <x v="30"/>
    </i>
    <i>
      <x v="53"/>
      <x v="541"/>
      <x v="30"/>
    </i>
    <i>
      <x v="60"/>
      <x v="701"/>
      <x v="79"/>
    </i>
    <i>
      <x v="63"/>
      <x v="419"/>
      <x v="74"/>
    </i>
    <i r="1">
      <x v="639"/>
      <x v="74"/>
    </i>
    <i>
      <x v="65"/>
      <x v="52"/>
      <x v="30"/>
    </i>
    <i r="1">
      <x v="53"/>
      <x v="30"/>
    </i>
    <i r="1">
      <x v="296"/>
      <x v="30"/>
    </i>
    <i r="1">
      <x v="298"/>
      <x v="30"/>
    </i>
    <i r="1">
      <x v="300"/>
      <x v="30"/>
    </i>
    <i r="1">
      <x v="301"/>
      <x v="30"/>
    </i>
    <i r="1">
      <x v="933"/>
      <x v="30"/>
    </i>
    <i r="1">
      <x v="934"/>
      <x v="30"/>
    </i>
    <i>
      <x v="72"/>
      <x v="412"/>
      <x v="37"/>
    </i>
    <i r="1">
      <x v="413"/>
      <x v="37"/>
    </i>
    <i>
      <x v="73"/>
      <x v="404"/>
      <x v="104"/>
    </i>
    <i>
      <x v="74"/>
      <x v="390"/>
      <x v="30"/>
    </i>
    <i>
      <x v="76"/>
      <x v="389"/>
      <x v="30"/>
    </i>
    <i>
      <x v="78"/>
      <x v="382"/>
      <x v="65"/>
    </i>
    <i r="1">
      <x v="385"/>
      <x v="31"/>
    </i>
    <i r="1">
      <x v="386"/>
      <x v="9"/>
    </i>
    <i r="1">
      <x v="387"/>
      <x v="6"/>
    </i>
    <i>
      <x v="80"/>
      <x v="400"/>
      <x v="27"/>
    </i>
    <i>
      <x v="81"/>
      <x v="394"/>
      <x v="60"/>
    </i>
    <i r="1">
      <x v="396"/>
      <x v="22"/>
    </i>
    <i>
      <x v="82"/>
      <x v="402"/>
      <x v="26"/>
    </i>
    <i>
      <x v="91"/>
      <x v="337"/>
      <x v="21"/>
    </i>
    <i t="grand">
      <x/>
    </i>
  </rowItems>
  <colFields count="1">
    <field x="-2"/>
  </colFields>
  <colItems count="2">
    <i>
      <x/>
    </i>
    <i i="1">
      <x v="1"/>
    </i>
  </colItems>
  <pageFields count="2">
    <pageField fld="2" hier="-1"/>
    <pageField fld="32" hier="-1"/>
  </pageFields>
  <dataFields count="2">
    <dataField name="Sum of FY20 Approved Rates" fld="16" baseField="1" baseItem="1" numFmtId="44"/>
    <dataField name="Sum of FY21 Approved Rates" fld="20" baseField="9" baseItem="21" numFmtId="44"/>
  </dataFields>
  <formats count="3">
    <format dxfId="2">
      <pivotArea dataOnly="0" labelOnly="1" outline="0" fieldPosition="0">
        <references count="1">
          <reference field="4294967294" count="1">
            <x v="0"/>
          </reference>
        </references>
      </pivotArea>
    </format>
    <format dxfId="1">
      <pivotArea outline="0" fieldPosition="0">
        <references count="1">
          <reference field="4294967294" count="1">
            <x v="1"/>
          </reference>
        </references>
      </pivotArea>
    </format>
    <format dxfId="0">
      <pivotArea dataOnly="0" labelOnly="1" outline="0" fieldPosition="0">
        <references count="1">
          <reference field="4294967294" count="1">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workbookViewId="0">
      <selection activeCell="E10" sqref="E10"/>
    </sheetView>
  </sheetViews>
  <sheetFormatPr defaultRowHeight="14.5"/>
  <cols>
    <col min="1" max="1" width="19" bestFit="1" customWidth="1"/>
    <col min="2" max="2" width="28.1796875" bestFit="1" customWidth="1"/>
  </cols>
  <sheetData>
    <row r="1" spans="1:2">
      <c r="A1" s="4" t="s">
        <v>14211</v>
      </c>
      <c r="B1" t="s">
        <v>14212</v>
      </c>
    </row>
    <row r="3" spans="1:2">
      <c r="A3" s="4" t="s">
        <v>13908</v>
      </c>
      <c r="B3" t="s">
        <v>14338</v>
      </c>
    </row>
    <row r="4" spans="1:2">
      <c r="A4" s="3" t="s">
        <v>1149</v>
      </c>
      <c r="B4" s="5">
        <v>333</v>
      </c>
    </row>
    <row r="5" spans="1:2">
      <c r="A5" s="3" t="s">
        <v>1771</v>
      </c>
      <c r="B5" s="5">
        <v>186</v>
      </c>
    </row>
    <row r="6" spans="1:2">
      <c r="A6" s="3" t="s">
        <v>1772</v>
      </c>
      <c r="B6" s="5">
        <v>37</v>
      </c>
    </row>
    <row r="7" spans="1:2">
      <c r="A7" s="3" t="s">
        <v>1150</v>
      </c>
      <c r="B7" s="5">
        <v>39</v>
      </c>
    </row>
    <row r="8" spans="1:2">
      <c r="A8" s="3" t="s">
        <v>351</v>
      </c>
      <c r="B8" s="5">
        <v>83</v>
      </c>
    </row>
    <row r="9" spans="1:2">
      <c r="A9" s="3" t="s">
        <v>350</v>
      </c>
      <c r="B9" s="5">
        <v>27</v>
      </c>
    </row>
    <row r="10" spans="1:2">
      <c r="A10" s="3" t="s">
        <v>1773</v>
      </c>
      <c r="B10" s="5">
        <v>124</v>
      </c>
    </row>
    <row r="11" spans="1:2">
      <c r="A11" s="3" t="s">
        <v>779</v>
      </c>
      <c r="B11" s="5">
        <v>829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302"/>
  <sheetViews>
    <sheetView tabSelected="1" workbookViewId="0">
      <pane xSplit="1" ySplit="3" topLeftCell="B4" activePane="bottomRight" state="frozen"/>
      <selection pane="topRight" activeCell="B1" sqref="B1"/>
      <selection pane="bottomLeft" activeCell="A4" sqref="A4"/>
      <selection pane="bottomRight" activeCell="E83" sqref="E83"/>
    </sheetView>
  </sheetViews>
  <sheetFormatPr defaultRowHeight="14.5"/>
  <cols>
    <col min="1" max="1" width="9.7265625" customWidth="1"/>
    <col min="2" max="2" width="15.54296875" bestFit="1" customWidth="1"/>
    <col min="3" max="3" width="7.36328125" bestFit="1" customWidth="1"/>
    <col min="4" max="4" width="15.81640625" style="167" bestFit="1" customWidth="1"/>
    <col min="5" max="5" width="34.453125" bestFit="1" customWidth="1"/>
    <col min="6" max="6" width="57.54296875" customWidth="1"/>
    <col min="7" max="7" width="5.08984375" customWidth="1"/>
    <col min="8" max="8" width="5.1796875" customWidth="1"/>
    <col min="9" max="14" width="5.453125" customWidth="1"/>
  </cols>
  <sheetData>
    <row r="1" spans="1:7" ht="18.5">
      <c r="A1" s="264" t="s">
        <v>14367</v>
      </c>
    </row>
    <row r="2" spans="1:7">
      <c r="D2"/>
    </row>
    <row r="3" spans="1:7">
      <c r="A3" s="263" t="s">
        <v>559</v>
      </c>
      <c r="B3" s="263" t="s">
        <v>561</v>
      </c>
      <c r="C3" s="263" t="s">
        <v>560</v>
      </c>
      <c r="D3" s="263" t="s">
        <v>19</v>
      </c>
      <c r="E3" s="263" t="s">
        <v>0</v>
      </c>
      <c r="F3" s="263" t="s">
        <v>780</v>
      </c>
      <c r="G3" s="263" t="s">
        <v>767</v>
      </c>
    </row>
    <row r="4" spans="1:7">
      <c r="A4" t="s">
        <v>589</v>
      </c>
      <c r="B4" t="s">
        <v>14486</v>
      </c>
      <c r="C4" t="s">
        <v>590</v>
      </c>
      <c r="D4" t="s">
        <v>14278</v>
      </c>
      <c r="E4" t="s">
        <v>14278</v>
      </c>
      <c r="F4" t="s">
        <v>63</v>
      </c>
      <c r="G4" s="5">
        <v>25</v>
      </c>
    </row>
    <row r="5" spans="1:7">
      <c r="A5" s="254" t="s">
        <v>768</v>
      </c>
      <c r="B5" s="254"/>
      <c r="C5" s="254"/>
      <c r="D5" s="254"/>
      <c r="E5" s="254"/>
      <c r="F5" s="254"/>
      <c r="G5" s="254">
        <v>25</v>
      </c>
    </row>
    <row r="6" spans="1:7">
      <c r="A6" t="s">
        <v>734</v>
      </c>
      <c r="B6" t="s">
        <v>1278</v>
      </c>
      <c r="C6" t="s">
        <v>733</v>
      </c>
      <c r="D6" t="s">
        <v>558</v>
      </c>
      <c r="E6" t="s">
        <v>1650</v>
      </c>
      <c r="F6" t="s">
        <v>1269</v>
      </c>
      <c r="G6" s="5">
        <v>2</v>
      </c>
    </row>
    <row r="7" spans="1:7">
      <c r="D7"/>
      <c r="E7" t="s">
        <v>1365</v>
      </c>
      <c r="F7" t="s">
        <v>642</v>
      </c>
      <c r="G7" s="5">
        <v>14</v>
      </c>
    </row>
    <row r="8" spans="1:7">
      <c r="D8"/>
      <c r="E8" t="s">
        <v>1648</v>
      </c>
      <c r="F8" t="s">
        <v>1649</v>
      </c>
      <c r="G8" s="5">
        <v>11</v>
      </c>
    </row>
    <row r="9" spans="1:7">
      <c r="D9"/>
      <c r="E9" t="s">
        <v>668</v>
      </c>
      <c r="F9" t="s">
        <v>669</v>
      </c>
      <c r="G9" s="5">
        <v>24</v>
      </c>
    </row>
    <row r="10" spans="1:7">
      <c r="A10" s="254" t="s">
        <v>769</v>
      </c>
      <c r="B10" s="254"/>
      <c r="C10" s="254"/>
      <c r="D10" s="254"/>
      <c r="E10" s="254"/>
      <c r="F10" s="254"/>
      <c r="G10" s="254">
        <v>51</v>
      </c>
    </row>
    <row r="11" spans="1:7">
      <c r="A11" t="s">
        <v>606</v>
      </c>
      <c r="B11" t="s">
        <v>387</v>
      </c>
      <c r="C11" t="s">
        <v>605</v>
      </c>
      <c r="D11" t="s">
        <v>1654</v>
      </c>
      <c r="E11" t="s">
        <v>1654</v>
      </c>
      <c r="F11" t="s">
        <v>399</v>
      </c>
      <c r="G11" s="5">
        <v>5</v>
      </c>
    </row>
    <row r="12" spans="1:7">
      <c r="D12"/>
      <c r="F12" t="s">
        <v>413</v>
      </c>
      <c r="G12" s="5">
        <v>2</v>
      </c>
    </row>
    <row r="13" spans="1:7">
      <c r="D13"/>
      <c r="F13" t="s">
        <v>999</v>
      </c>
      <c r="G13" s="5">
        <v>6</v>
      </c>
    </row>
    <row r="14" spans="1:7">
      <c r="D14"/>
      <c r="F14" t="s">
        <v>394</v>
      </c>
      <c r="G14" s="5">
        <v>4</v>
      </c>
    </row>
    <row r="15" spans="1:7">
      <c r="D15"/>
      <c r="F15" t="s">
        <v>1218</v>
      </c>
      <c r="G15" s="5">
        <v>2</v>
      </c>
    </row>
    <row r="16" spans="1:7">
      <c r="D16"/>
      <c r="F16" t="s">
        <v>404</v>
      </c>
      <c r="G16" s="5">
        <v>11</v>
      </c>
    </row>
    <row r="17" spans="1:7">
      <c r="D17"/>
      <c r="F17" t="s">
        <v>388</v>
      </c>
      <c r="G17" s="5">
        <v>5</v>
      </c>
    </row>
    <row r="18" spans="1:7">
      <c r="D18"/>
      <c r="F18" t="s">
        <v>411</v>
      </c>
      <c r="G18" s="5">
        <v>1</v>
      </c>
    </row>
    <row r="19" spans="1:7">
      <c r="A19" s="254" t="s">
        <v>770</v>
      </c>
      <c r="B19" s="254"/>
      <c r="C19" s="254"/>
      <c r="D19" s="254"/>
      <c r="E19" s="254"/>
      <c r="F19" s="254"/>
      <c r="G19" s="254">
        <v>36</v>
      </c>
    </row>
    <row r="20" spans="1:7">
      <c r="A20" t="s">
        <v>587</v>
      </c>
      <c r="B20" t="s">
        <v>614</v>
      </c>
      <c r="C20" t="s">
        <v>588</v>
      </c>
      <c r="D20" t="s">
        <v>545</v>
      </c>
      <c r="E20" t="s">
        <v>59</v>
      </c>
      <c r="F20" t="s">
        <v>58</v>
      </c>
      <c r="G20" s="5">
        <v>1</v>
      </c>
    </row>
    <row r="21" spans="1:7">
      <c r="C21" t="s">
        <v>612</v>
      </c>
      <c r="D21" t="s">
        <v>545</v>
      </c>
      <c r="E21" t="s">
        <v>1366</v>
      </c>
      <c r="F21" t="s">
        <v>556</v>
      </c>
      <c r="G21" s="5">
        <v>9</v>
      </c>
    </row>
    <row r="22" spans="1:7">
      <c r="C22" t="s">
        <v>1014</v>
      </c>
      <c r="D22" t="s">
        <v>545</v>
      </c>
      <c r="E22" t="s">
        <v>1010</v>
      </c>
      <c r="F22" t="s">
        <v>1009</v>
      </c>
      <c r="G22" s="5">
        <v>6</v>
      </c>
    </row>
    <row r="23" spans="1:7">
      <c r="C23" t="s">
        <v>611</v>
      </c>
      <c r="D23" t="s">
        <v>545</v>
      </c>
      <c r="E23" t="s">
        <v>547</v>
      </c>
      <c r="F23" t="s">
        <v>555</v>
      </c>
      <c r="G23" s="5">
        <v>5</v>
      </c>
    </row>
    <row r="24" spans="1:7">
      <c r="D24"/>
      <c r="F24" t="s">
        <v>546</v>
      </c>
      <c r="G24" s="5">
        <v>8</v>
      </c>
    </row>
    <row r="25" spans="1:7">
      <c r="C25" t="s">
        <v>1030</v>
      </c>
      <c r="D25" t="s">
        <v>545</v>
      </c>
      <c r="E25" t="s">
        <v>1367</v>
      </c>
      <c r="F25" t="s">
        <v>1015</v>
      </c>
      <c r="G25" s="5">
        <v>10</v>
      </c>
    </row>
    <row r="26" spans="1:7">
      <c r="A26" s="254" t="s">
        <v>771</v>
      </c>
      <c r="B26" s="254"/>
      <c r="C26" s="254"/>
      <c r="D26" s="254"/>
      <c r="E26" s="254"/>
      <c r="F26" s="254"/>
      <c r="G26" s="254">
        <v>39</v>
      </c>
    </row>
    <row r="27" spans="1:7">
      <c r="A27" t="s">
        <v>583</v>
      </c>
      <c r="B27" t="s">
        <v>14459</v>
      </c>
      <c r="C27" t="s">
        <v>584</v>
      </c>
      <c r="D27" t="s">
        <v>14460</v>
      </c>
      <c r="E27" t="s">
        <v>14460</v>
      </c>
      <c r="F27" t="s">
        <v>1</v>
      </c>
      <c r="G27" s="5">
        <v>4</v>
      </c>
    </row>
    <row r="28" spans="1:7">
      <c r="D28"/>
      <c r="F28" t="s">
        <v>1276</v>
      </c>
      <c r="G28" s="5">
        <v>4</v>
      </c>
    </row>
    <row r="29" spans="1:7">
      <c r="A29" s="254" t="s">
        <v>772</v>
      </c>
      <c r="B29" s="254"/>
      <c r="C29" s="254"/>
      <c r="D29" s="254"/>
      <c r="E29" s="254"/>
      <c r="F29" s="254"/>
      <c r="G29" s="254">
        <v>8</v>
      </c>
    </row>
    <row r="30" spans="1:7">
      <c r="A30" t="s">
        <v>731</v>
      </c>
      <c r="B30" t="s">
        <v>13898</v>
      </c>
      <c r="C30" t="s">
        <v>730</v>
      </c>
      <c r="D30" t="s">
        <v>13898</v>
      </c>
      <c r="E30" t="s">
        <v>14276</v>
      </c>
      <c r="F30" t="s">
        <v>14341</v>
      </c>
      <c r="G30" s="5">
        <v>18</v>
      </c>
    </row>
    <row r="31" spans="1:7">
      <c r="C31" t="s">
        <v>732</v>
      </c>
      <c r="D31" t="s">
        <v>14277</v>
      </c>
      <c r="E31" t="s">
        <v>14276</v>
      </c>
      <c r="F31" t="s">
        <v>717</v>
      </c>
      <c r="G31" s="5">
        <v>16</v>
      </c>
    </row>
    <row r="32" spans="1:7">
      <c r="D32"/>
      <c r="F32" t="s">
        <v>641</v>
      </c>
      <c r="G32" s="5">
        <v>2</v>
      </c>
    </row>
    <row r="33" spans="1:7">
      <c r="D33"/>
      <c r="F33" t="s">
        <v>702</v>
      </c>
      <c r="G33" s="5">
        <v>14</v>
      </c>
    </row>
    <row r="34" spans="1:7">
      <c r="D34"/>
      <c r="F34" t="s">
        <v>637</v>
      </c>
      <c r="G34" s="5">
        <v>1</v>
      </c>
    </row>
    <row r="35" spans="1:7">
      <c r="D35"/>
      <c r="F35" t="s">
        <v>632</v>
      </c>
      <c r="G35" s="5">
        <v>1</v>
      </c>
    </row>
    <row r="36" spans="1:7">
      <c r="D36"/>
      <c r="F36" t="s">
        <v>636</v>
      </c>
      <c r="G36" s="5">
        <v>2</v>
      </c>
    </row>
    <row r="37" spans="1:7">
      <c r="C37" t="s">
        <v>1257</v>
      </c>
      <c r="D37" t="s">
        <v>13898</v>
      </c>
      <c r="E37" t="s">
        <v>14276</v>
      </c>
      <c r="F37" t="s">
        <v>1253</v>
      </c>
      <c r="G37" s="5">
        <v>11</v>
      </c>
    </row>
    <row r="38" spans="1:7">
      <c r="C38" t="s">
        <v>910</v>
      </c>
      <c r="D38" t="s">
        <v>13898</v>
      </c>
      <c r="E38" t="s">
        <v>912</v>
      </c>
      <c r="F38" t="s">
        <v>911</v>
      </c>
      <c r="G38" s="5">
        <v>39</v>
      </c>
    </row>
    <row r="39" spans="1:7">
      <c r="C39" t="s">
        <v>7999</v>
      </c>
      <c r="D39" t="s">
        <v>14277</v>
      </c>
      <c r="E39" t="s">
        <v>14441</v>
      </c>
      <c r="F39" t="s">
        <v>14440</v>
      </c>
      <c r="G39" s="5">
        <v>11</v>
      </c>
    </row>
    <row r="40" spans="1:7">
      <c r="A40" s="254" t="s">
        <v>773</v>
      </c>
      <c r="B40" s="254"/>
      <c r="C40" s="254"/>
      <c r="D40" s="254"/>
      <c r="E40" s="254"/>
      <c r="F40" s="254"/>
      <c r="G40" s="254">
        <v>115</v>
      </c>
    </row>
    <row r="41" spans="1:7">
      <c r="A41" t="s">
        <v>602</v>
      </c>
      <c r="B41" t="s">
        <v>354</v>
      </c>
      <c r="C41" t="s">
        <v>1417</v>
      </c>
      <c r="D41" t="s">
        <v>354</v>
      </c>
      <c r="E41" t="s">
        <v>14454</v>
      </c>
      <c r="F41" t="s">
        <v>1418</v>
      </c>
      <c r="G41" s="5">
        <v>9</v>
      </c>
    </row>
    <row r="42" spans="1:7">
      <c r="C42" t="s">
        <v>601</v>
      </c>
      <c r="D42" t="s">
        <v>354</v>
      </c>
      <c r="E42" t="s">
        <v>14487</v>
      </c>
      <c r="F42" t="s">
        <v>352</v>
      </c>
      <c r="G42" s="5">
        <v>2</v>
      </c>
    </row>
    <row r="43" spans="1:7">
      <c r="A43" s="254" t="s">
        <v>774</v>
      </c>
      <c r="B43" s="254"/>
      <c r="C43" s="254"/>
      <c r="D43" s="254"/>
      <c r="E43" s="254"/>
      <c r="F43" s="254"/>
      <c r="G43" s="254">
        <v>11</v>
      </c>
    </row>
    <row r="44" spans="1:7">
      <c r="A44" t="s">
        <v>585</v>
      </c>
      <c r="B44" t="s">
        <v>1106</v>
      </c>
      <c r="C44" t="s">
        <v>976</v>
      </c>
      <c r="D44" t="s">
        <v>1105</v>
      </c>
      <c r="E44" t="s">
        <v>13892</v>
      </c>
      <c r="F44" t="s">
        <v>1486</v>
      </c>
      <c r="G44" s="5">
        <v>16</v>
      </c>
    </row>
    <row r="45" spans="1:7">
      <c r="C45" t="s">
        <v>603</v>
      </c>
      <c r="D45" t="s">
        <v>10</v>
      </c>
      <c r="E45" t="s">
        <v>10</v>
      </c>
      <c r="F45" t="s">
        <v>9</v>
      </c>
      <c r="G45" s="5">
        <v>11</v>
      </c>
    </row>
    <row r="46" spans="1:7">
      <c r="D46"/>
      <c r="F46" t="s">
        <v>34</v>
      </c>
      <c r="G46" s="5">
        <v>15</v>
      </c>
    </row>
    <row r="47" spans="1:7">
      <c r="D47"/>
      <c r="F47" t="s">
        <v>18</v>
      </c>
      <c r="G47" s="5">
        <v>16</v>
      </c>
    </row>
    <row r="48" spans="1:7">
      <c r="C48" t="s">
        <v>609</v>
      </c>
      <c r="D48" t="s">
        <v>1106</v>
      </c>
      <c r="E48" t="s">
        <v>1296</v>
      </c>
      <c r="F48" t="s">
        <v>526</v>
      </c>
      <c r="G48" s="5">
        <v>30</v>
      </c>
    </row>
    <row r="49" spans="1:7">
      <c r="C49" t="s">
        <v>598</v>
      </c>
      <c r="D49" t="s">
        <v>1106</v>
      </c>
      <c r="E49" t="s">
        <v>13894</v>
      </c>
      <c r="F49" t="s">
        <v>288</v>
      </c>
      <c r="G49" s="5">
        <v>6</v>
      </c>
    </row>
    <row r="50" spans="1:7">
      <c r="C50" t="s">
        <v>613</v>
      </c>
      <c r="D50" t="s">
        <v>1106</v>
      </c>
      <c r="E50" t="s">
        <v>1177</v>
      </c>
      <c r="F50" t="s">
        <v>1403</v>
      </c>
      <c r="G50" s="5">
        <v>7</v>
      </c>
    </row>
    <row r="51" spans="1:7">
      <c r="D51"/>
      <c r="F51" t="s">
        <v>1401</v>
      </c>
      <c r="G51" s="5">
        <v>2</v>
      </c>
    </row>
    <row r="52" spans="1:7">
      <c r="D52"/>
      <c r="F52" t="s">
        <v>1407</v>
      </c>
      <c r="G52" s="5">
        <v>1</v>
      </c>
    </row>
    <row r="53" spans="1:7">
      <c r="D53"/>
      <c r="F53" t="s">
        <v>14214</v>
      </c>
      <c r="G53" s="5">
        <v>2</v>
      </c>
    </row>
    <row r="54" spans="1:7">
      <c r="D54"/>
      <c r="F54" t="s">
        <v>1711</v>
      </c>
      <c r="G54" s="5">
        <v>1</v>
      </c>
    </row>
    <row r="55" spans="1:7">
      <c r="D55"/>
      <c r="F55" t="s">
        <v>1766</v>
      </c>
      <c r="G55" s="5">
        <v>2</v>
      </c>
    </row>
    <row r="56" spans="1:7">
      <c r="D56"/>
      <c r="F56" t="s">
        <v>1406</v>
      </c>
      <c r="G56" s="5">
        <v>1</v>
      </c>
    </row>
    <row r="57" spans="1:7">
      <c r="D57"/>
      <c r="F57" t="s">
        <v>1405</v>
      </c>
      <c r="G57" s="5">
        <v>6</v>
      </c>
    </row>
    <row r="58" spans="1:7">
      <c r="D58"/>
      <c r="F58" t="s">
        <v>1380</v>
      </c>
      <c r="G58" s="5">
        <v>2</v>
      </c>
    </row>
    <row r="59" spans="1:7">
      <c r="D59"/>
      <c r="F59" t="s">
        <v>1381</v>
      </c>
      <c r="G59" s="5">
        <v>1</v>
      </c>
    </row>
    <row r="60" spans="1:7">
      <c r="D60"/>
      <c r="F60" t="s">
        <v>14274</v>
      </c>
      <c r="G60" s="5">
        <v>4</v>
      </c>
    </row>
    <row r="61" spans="1:7">
      <c r="D61"/>
      <c r="F61" t="s">
        <v>14344</v>
      </c>
      <c r="G61" s="5">
        <v>1</v>
      </c>
    </row>
    <row r="62" spans="1:7">
      <c r="C62" t="s">
        <v>2980</v>
      </c>
      <c r="D62" t="s">
        <v>1106</v>
      </c>
      <c r="E62" t="s">
        <v>1296</v>
      </c>
      <c r="F62" t="s">
        <v>1233</v>
      </c>
      <c r="G62" s="5">
        <v>3</v>
      </c>
    </row>
    <row r="63" spans="1:7">
      <c r="D63"/>
      <c r="F63" t="s">
        <v>1232</v>
      </c>
      <c r="G63" s="5">
        <v>8</v>
      </c>
    </row>
    <row r="64" spans="1:7">
      <c r="A64" s="254" t="s">
        <v>775</v>
      </c>
      <c r="B64" s="254"/>
      <c r="C64" s="254"/>
      <c r="D64" s="254"/>
      <c r="E64" s="254"/>
      <c r="F64" s="254"/>
      <c r="G64" s="254">
        <v>135</v>
      </c>
    </row>
    <row r="65" spans="1:7">
      <c r="A65" t="s">
        <v>592</v>
      </c>
      <c r="B65" t="s">
        <v>123</v>
      </c>
      <c r="C65" t="s">
        <v>12420</v>
      </c>
      <c r="D65" t="s">
        <v>123</v>
      </c>
      <c r="E65" t="s">
        <v>13858</v>
      </c>
      <c r="F65" t="s">
        <v>13857</v>
      </c>
      <c r="G65" s="5">
        <v>15</v>
      </c>
    </row>
    <row r="66" spans="1:7">
      <c r="C66" t="s">
        <v>591</v>
      </c>
      <c r="D66" t="s">
        <v>123</v>
      </c>
      <c r="E66" t="s">
        <v>1369</v>
      </c>
      <c r="F66" t="s">
        <v>121</v>
      </c>
      <c r="G66" s="5">
        <v>6</v>
      </c>
    </row>
    <row r="67" spans="1:7">
      <c r="C67" t="s">
        <v>595</v>
      </c>
      <c r="D67" t="s">
        <v>123</v>
      </c>
      <c r="E67" t="s">
        <v>13878</v>
      </c>
      <c r="F67" t="s">
        <v>210</v>
      </c>
      <c r="G67" s="5">
        <v>6</v>
      </c>
    </row>
    <row r="68" spans="1:7">
      <c r="D68"/>
      <c r="E68" t="s">
        <v>127</v>
      </c>
      <c r="F68" t="s">
        <v>985</v>
      </c>
      <c r="G68" s="5">
        <v>5</v>
      </c>
    </row>
    <row r="69" spans="1:7">
      <c r="D69"/>
      <c r="F69" t="s">
        <v>1452</v>
      </c>
      <c r="G69" s="5">
        <v>3</v>
      </c>
    </row>
    <row r="70" spans="1:7">
      <c r="D70"/>
      <c r="F70" t="s">
        <v>217</v>
      </c>
      <c r="G70" s="5">
        <v>8</v>
      </c>
    </row>
    <row r="71" spans="1:7">
      <c r="D71"/>
      <c r="F71" t="s">
        <v>14255</v>
      </c>
      <c r="G71" s="5">
        <v>7</v>
      </c>
    </row>
    <row r="72" spans="1:7">
      <c r="D72"/>
      <c r="E72" t="s">
        <v>1181</v>
      </c>
      <c r="F72" t="s">
        <v>1173</v>
      </c>
      <c r="G72" s="5">
        <v>55</v>
      </c>
    </row>
    <row r="73" spans="1:7">
      <c r="D73"/>
      <c r="E73" t="s">
        <v>1370</v>
      </c>
      <c r="F73" t="s">
        <v>182</v>
      </c>
      <c r="G73" s="5">
        <v>11</v>
      </c>
    </row>
    <row r="74" spans="1:7">
      <c r="D74"/>
      <c r="E74" t="s">
        <v>1455</v>
      </c>
      <c r="F74" t="s">
        <v>898</v>
      </c>
      <c r="G74" s="5">
        <v>14</v>
      </c>
    </row>
    <row r="75" spans="1:7">
      <c r="D75"/>
      <c r="E75" t="s">
        <v>13877</v>
      </c>
      <c r="F75" t="s">
        <v>202</v>
      </c>
      <c r="G75" s="5">
        <v>5</v>
      </c>
    </row>
    <row r="76" spans="1:7">
      <c r="D76"/>
      <c r="E76" t="s">
        <v>14280</v>
      </c>
      <c r="F76" t="s">
        <v>14279</v>
      </c>
      <c r="G76" s="5">
        <v>8</v>
      </c>
    </row>
    <row r="77" spans="1:7">
      <c r="C77" t="s">
        <v>991</v>
      </c>
      <c r="D77" t="s">
        <v>123</v>
      </c>
      <c r="E77" t="s">
        <v>14254</v>
      </c>
      <c r="F77" t="s">
        <v>992</v>
      </c>
      <c r="G77" s="5">
        <v>8</v>
      </c>
    </row>
    <row r="78" spans="1:7">
      <c r="D78"/>
      <c r="F78" t="s">
        <v>990</v>
      </c>
      <c r="G78" s="5">
        <v>1</v>
      </c>
    </row>
    <row r="79" spans="1:7">
      <c r="D79"/>
      <c r="F79" t="s">
        <v>1499</v>
      </c>
      <c r="G79" s="5">
        <v>1</v>
      </c>
    </row>
    <row r="80" spans="1:7">
      <c r="F80" t="s">
        <v>1434</v>
      </c>
      <c r="G80" s="5">
        <v>15</v>
      </c>
    </row>
    <row r="81" spans="1:7">
      <c r="C81" t="s">
        <v>14355</v>
      </c>
      <c r="D81" t="s">
        <v>123</v>
      </c>
      <c r="E81" t="s">
        <v>14352</v>
      </c>
      <c r="F81" t="s">
        <v>14351</v>
      </c>
      <c r="G81" s="5">
        <v>5</v>
      </c>
    </row>
    <row r="82" spans="1:7">
      <c r="A82" s="254" t="s">
        <v>776</v>
      </c>
      <c r="B82" s="254"/>
      <c r="C82" s="254"/>
      <c r="D82" s="254"/>
      <c r="E82" s="254"/>
      <c r="F82" s="254"/>
      <c r="G82" s="254">
        <v>173</v>
      </c>
    </row>
    <row r="83" spans="1:7">
      <c r="A83" t="s">
        <v>594</v>
      </c>
      <c r="B83" t="s">
        <v>123</v>
      </c>
      <c r="C83" t="s">
        <v>600</v>
      </c>
      <c r="D83" t="s">
        <v>123</v>
      </c>
      <c r="E83" t="s">
        <v>1454</v>
      </c>
      <c r="F83" t="s">
        <v>335</v>
      </c>
      <c r="G83" s="5">
        <v>9</v>
      </c>
    </row>
    <row r="84" spans="1:7">
      <c r="D84"/>
      <c r="F84" t="s">
        <v>328</v>
      </c>
      <c r="G84" s="5">
        <v>2</v>
      </c>
    </row>
    <row r="85" spans="1:7">
      <c r="D85"/>
      <c r="F85" t="s">
        <v>316</v>
      </c>
      <c r="G85" s="5">
        <v>13</v>
      </c>
    </row>
    <row r="86" spans="1:7">
      <c r="C86" t="s">
        <v>596</v>
      </c>
      <c r="D86" t="s">
        <v>123</v>
      </c>
      <c r="E86" t="s">
        <v>1371</v>
      </c>
      <c r="F86" t="s">
        <v>231</v>
      </c>
      <c r="G86" s="5">
        <v>49</v>
      </c>
    </row>
    <row r="87" spans="1:7">
      <c r="D87"/>
      <c r="F87" t="s">
        <v>1574</v>
      </c>
      <c r="G87" s="5">
        <v>47</v>
      </c>
    </row>
    <row r="88" spans="1:7">
      <c r="C88" t="s">
        <v>593</v>
      </c>
      <c r="D88" t="s">
        <v>123</v>
      </c>
      <c r="E88" t="s">
        <v>1339</v>
      </c>
      <c r="F88" t="s">
        <v>124</v>
      </c>
      <c r="G88" s="5">
        <v>2</v>
      </c>
    </row>
    <row r="89" spans="1:7">
      <c r="A89" s="254" t="s">
        <v>777</v>
      </c>
      <c r="B89" s="254"/>
      <c r="C89" s="254"/>
      <c r="D89" s="254"/>
      <c r="E89" s="254"/>
      <c r="F89" s="254"/>
      <c r="G89" s="254">
        <v>122</v>
      </c>
    </row>
    <row r="90" spans="1:7">
      <c r="A90" t="s">
        <v>829</v>
      </c>
      <c r="B90" t="s">
        <v>123</v>
      </c>
      <c r="C90" t="s">
        <v>984</v>
      </c>
      <c r="D90" t="s">
        <v>123</v>
      </c>
      <c r="E90" t="s">
        <v>1344</v>
      </c>
      <c r="F90" t="s">
        <v>14339</v>
      </c>
      <c r="G90" s="5">
        <v>3</v>
      </c>
    </row>
    <row r="91" spans="1:7">
      <c r="C91" t="s">
        <v>982</v>
      </c>
      <c r="D91" t="s">
        <v>123</v>
      </c>
      <c r="E91" t="s">
        <v>127</v>
      </c>
      <c r="F91" t="s">
        <v>977</v>
      </c>
      <c r="G91" s="5">
        <v>8</v>
      </c>
    </row>
    <row r="92" spans="1:7">
      <c r="A92" s="254" t="s">
        <v>1031</v>
      </c>
      <c r="B92" s="254"/>
      <c r="C92" s="254"/>
      <c r="D92" s="254"/>
      <c r="E92" s="254"/>
      <c r="F92" s="254"/>
      <c r="G92" s="254">
        <v>11</v>
      </c>
    </row>
    <row r="93" spans="1:7">
      <c r="A93" t="s">
        <v>608</v>
      </c>
      <c r="B93" t="s">
        <v>14249</v>
      </c>
      <c r="C93" t="s">
        <v>597</v>
      </c>
      <c r="D93" t="s">
        <v>14249</v>
      </c>
      <c r="E93" t="s">
        <v>14252</v>
      </c>
      <c r="F93" t="s">
        <v>277</v>
      </c>
      <c r="G93" s="5">
        <v>12</v>
      </c>
    </row>
    <row r="94" spans="1:7">
      <c r="A94" s="254" t="s">
        <v>778</v>
      </c>
      <c r="B94" s="254"/>
      <c r="C94" s="254"/>
      <c r="D94" s="254"/>
      <c r="E94" s="254"/>
      <c r="F94" s="254"/>
      <c r="G94" s="254">
        <v>12</v>
      </c>
    </row>
    <row r="95" spans="1:7">
      <c r="A95" t="s">
        <v>11822</v>
      </c>
      <c r="B95" t="s">
        <v>14358</v>
      </c>
      <c r="C95" t="s">
        <v>11824</v>
      </c>
      <c r="D95" t="s">
        <v>14358</v>
      </c>
      <c r="E95" t="s">
        <v>14357</v>
      </c>
      <c r="F95" t="s">
        <v>14356</v>
      </c>
      <c r="G95" s="5">
        <v>5</v>
      </c>
    </row>
    <row r="96" spans="1:7">
      <c r="A96" s="254" t="s">
        <v>14365</v>
      </c>
      <c r="B96" s="254"/>
      <c r="C96" s="254"/>
      <c r="D96" s="254"/>
      <c r="E96" s="254"/>
      <c r="F96" s="254"/>
      <c r="G96" s="254">
        <v>5</v>
      </c>
    </row>
    <row r="97" spans="1:7">
      <c r="A97" s="263" t="s">
        <v>779</v>
      </c>
      <c r="B97" s="263"/>
      <c r="C97" s="263"/>
      <c r="D97" s="263"/>
      <c r="E97" s="263"/>
      <c r="F97" s="263"/>
      <c r="G97" s="263">
        <v>743</v>
      </c>
    </row>
    <row r="98" spans="1:7">
      <c r="D98"/>
    </row>
    <row r="99" spans="1:7">
      <c r="D99"/>
    </row>
    <row r="100" spans="1:7">
      <c r="D100"/>
    </row>
    <row r="101" spans="1:7">
      <c r="D101"/>
    </row>
    <row r="102" spans="1:7">
      <c r="D102"/>
    </row>
    <row r="103" spans="1:7">
      <c r="D103"/>
    </row>
    <row r="104" spans="1:7">
      <c r="D104"/>
    </row>
    <row r="105" spans="1:7">
      <c r="D105"/>
    </row>
    <row r="106" spans="1:7">
      <c r="D106"/>
    </row>
    <row r="107" spans="1:7">
      <c r="D107"/>
    </row>
    <row r="108" spans="1:7">
      <c r="D108"/>
    </row>
    <row r="109" spans="1:7">
      <c r="D109"/>
    </row>
    <row r="110" spans="1:7">
      <c r="D110"/>
    </row>
    <row r="111" spans="1:7">
      <c r="D111"/>
    </row>
    <row r="112" spans="1:7">
      <c r="D112"/>
    </row>
    <row r="113" spans="4:4">
      <c r="D113"/>
    </row>
    <row r="114" spans="4:4">
      <c r="D114"/>
    </row>
    <row r="115" spans="4:4">
      <c r="D115"/>
    </row>
    <row r="116" spans="4:4">
      <c r="D116"/>
    </row>
    <row r="117" spans="4:4">
      <c r="D117"/>
    </row>
    <row r="118" spans="4:4">
      <c r="D118"/>
    </row>
    <row r="119" spans="4:4">
      <c r="D119"/>
    </row>
    <row r="120" spans="4:4">
      <c r="D120"/>
    </row>
    <row r="121" spans="4:4">
      <c r="D121"/>
    </row>
    <row r="122" spans="4:4">
      <c r="D122"/>
    </row>
    <row r="123" spans="4:4">
      <c r="D123"/>
    </row>
    <row r="124" spans="4:4">
      <c r="D124"/>
    </row>
    <row r="125" spans="4:4">
      <c r="D125"/>
    </row>
    <row r="126" spans="4:4">
      <c r="D126"/>
    </row>
    <row r="127" spans="4:4">
      <c r="D127"/>
    </row>
    <row r="128" spans="4:4">
      <c r="D128"/>
    </row>
    <row r="129" spans="4:4">
      <c r="D129"/>
    </row>
    <row r="130" spans="4:4">
      <c r="D130"/>
    </row>
    <row r="131" spans="4:4">
      <c r="D131"/>
    </row>
    <row r="132" spans="4:4">
      <c r="D132"/>
    </row>
    <row r="133" spans="4:4">
      <c r="D133"/>
    </row>
    <row r="134" spans="4:4">
      <c r="D134"/>
    </row>
    <row r="135" spans="4:4">
      <c r="D135"/>
    </row>
    <row r="136" spans="4:4">
      <c r="D136"/>
    </row>
    <row r="137" spans="4:4">
      <c r="D137"/>
    </row>
    <row r="138" spans="4:4">
      <c r="D138"/>
    </row>
    <row r="139" spans="4:4">
      <c r="D139"/>
    </row>
    <row r="140" spans="4:4">
      <c r="D140"/>
    </row>
    <row r="141" spans="4:4">
      <c r="D141"/>
    </row>
    <row r="142" spans="4:4">
      <c r="D142"/>
    </row>
    <row r="143" spans="4:4">
      <c r="D143"/>
    </row>
    <row r="144" spans="4:4">
      <c r="D144"/>
    </row>
    <row r="145" spans="4:4">
      <c r="D145"/>
    </row>
    <row r="146" spans="4:4">
      <c r="D146"/>
    </row>
    <row r="147" spans="4:4">
      <c r="D147"/>
    </row>
    <row r="148" spans="4:4">
      <c r="D148"/>
    </row>
    <row r="149" spans="4:4">
      <c r="D149"/>
    </row>
    <row r="150" spans="4:4">
      <c r="D150"/>
    </row>
    <row r="151" spans="4:4">
      <c r="D151"/>
    </row>
    <row r="152" spans="4:4">
      <c r="D152"/>
    </row>
    <row r="153" spans="4:4">
      <c r="D153"/>
    </row>
    <row r="154" spans="4:4">
      <c r="D154"/>
    </row>
    <row r="155" spans="4:4">
      <c r="D155"/>
    </row>
    <row r="156" spans="4:4">
      <c r="D156"/>
    </row>
    <row r="157" spans="4:4">
      <c r="D157"/>
    </row>
    <row r="158" spans="4:4">
      <c r="D158"/>
    </row>
    <row r="159" spans="4:4">
      <c r="D159"/>
    </row>
    <row r="160" spans="4:4">
      <c r="D160"/>
    </row>
    <row r="161" spans="4:4">
      <c r="D161"/>
    </row>
    <row r="162" spans="4:4">
      <c r="D162"/>
    </row>
    <row r="163" spans="4:4">
      <c r="D163"/>
    </row>
    <row r="164" spans="4:4">
      <c r="D164"/>
    </row>
    <row r="165" spans="4:4">
      <c r="D165"/>
    </row>
    <row r="166" spans="4:4">
      <c r="D166"/>
    </row>
    <row r="167" spans="4:4">
      <c r="D167"/>
    </row>
    <row r="168" spans="4:4">
      <c r="D168"/>
    </row>
    <row r="169" spans="4:4">
      <c r="D169"/>
    </row>
    <row r="170" spans="4:4">
      <c r="D170"/>
    </row>
    <row r="171" spans="4:4">
      <c r="D171"/>
    </row>
    <row r="172" spans="4:4">
      <c r="D172"/>
    </row>
    <row r="173" spans="4:4">
      <c r="D173"/>
    </row>
    <row r="174" spans="4:4">
      <c r="D174"/>
    </row>
    <row r="175" spans="4:4">
      <c r="D175"/>
    </row>
    <row r="176" spans="4:4">
      <c r="D176"/>
    </row>
    <row r="177" spans="4:4">
      <c r="D177"/>
    </row>
    <row r="178" spans="4:4">
      <c r="D178"/>
    </row>
    <row r="179" spans="4:4">
      <c r="D179"/>
    </row>
    <row r="180" spans="4:4">
      <c r="D180"/>
    </row>
    <row r="181" spans="4:4">
      <c r="D181"/>
    </row>
    <row r="182" spans="4:4">
      <c r="D182"/>
    </row>
    <row r="183" spans="4:4">
      <c r="D183"/>
    </row>
    <row r="184" spans="4:4">
      <c r="D184"/>
    </row>
    <row r="185" spans="4:4">
      <c r="D185"/>
    </row>
    <row r="186" spans="4:4">
      <c r="D186"/>
    </row>
    <row r="187" spans="4:4">
      <c r="D187"/>
    </row>
    <row r="188" spans="4:4">
      <c r="D188"/>
    </row>
    <row r="189" spans="4:4">
      <c r="D189"/>
    </row>
    <row r="190" spans="4:4">
      <c r="D190"/>
    </row>
    <row r="191" spans="4:4">
      <c r="D191"/>
    </row>
    <row r="192" spans="4:4">
      <c r="D192"/>
    </row>
    <row r="193" spans="4:4">
      <c r="D193"/>
    </row>
    <row r="194" spans="4:4">
      <c r="D194"/>
    </row>
    <row r="195" spans="4:4">
      <c r="D195"/>
    </row>
    <row r="196" spans="4:4">
      <c r="D196"/>
    </row>
    <row r="197" spans="4:4">
      <c r="D197"/>
    </row>
    <row r="198" spans="4:4">
      <c r="D198"/>
    </row>
    <row r="199" spans="4:4">
      <c r="D199"/>
    </row>
    <row r="200" spans="4:4">
      <c r="D200"/>
    </row>
    <row r="201" spans="4:4">
      <c r="D201"/>
    </row>
    <row r="202" spans="4:4">
      <c r="D202"/>
    </row>
    <row r="203" spans="4:4">
      <c r="D203"/>
    </row>
    <row r="204" spans="4:4">
      <c r="D204"/>
    </row>
    <row r="205" spans="4:4">
      <c r="D205"/>
    </row>
    <row r="206" spans="4:4">
      <c r="D206"/>
    </row>
    <row r="207" spans="4:4">
      <c r="D207"/>
    </row>
    <row r="208" spans="4:4">
      <c r="D208"/>
    </row>
    <row r="209" spans="4:4">
      <c r="D209"/>
    </row>
    <row r="210" spans="4:4">
      <c r="D210"/>
    </row>
    <row r="211" spans="4:4">
      <c r="D211"/>
    </row>
    <row r="212" spans="4:4">
      <c r="D212"/>
    </row>
    <row r="213" spans="4:4">
      <c r="D213"/>
    </row>
    <row r="214" spans="4:4">
      <c r="D214"/>
    </row>
    <row r="215" spans="4:4">
      <c r="D215"/>
    </row>
    <row r="216" spans="4:4">
      <c r="D216"/>
    </row>
    <row r="217" spans="4:4">
      <c r="D217"/>
    </row>
    <row r="218" spans="4:4">
      <c r="D218"/>
    </row>
    <row r="219" spans="4:4">
      <c r="D219"/>
    </row>
    <row r="220" spans="4:4">
      <c r="D220"/>
    </row>
    <row r="221" spans="4:4">
      <c r="D221"/>
    </row>
    <row r="222" spans="4:4">
      <c r="D222"/>
    </row>
    <row r="223" spans="4:4">
      <c r="D223"/>
    </row>
    <row r="224" spans="4:4">
      <c r="D224"/>
    </row>
    <row r="225" spans="4:4">
      <c r="D225"/>
    </row>
    <row r="226" spans="4:4">
      <c r="D226"/>
    </row>
    <row r="227" spans="4:4">
      <c r="D227"/>
    </row>
    <row r="228" spans="4:4">
      <c r="D228"/>
    </row>
    <row r="229" spans="4:4">
      <c r="D229"/>
    </row>
    <row r="230" spans="4:4">
      <c r="D230"/>
    </row>
    <row r="231" spans="4:4">
      <c r="D231"/>
    </row>
    <row r="232" spans="4:4">
      <c r="D232"/>
    </row>
    <row r="233" spans="4:4">
      <c r="D233"/>
    </row>
    <row r="234" spans="4:4">
      <c r="D234"/>
    </row>
    <row r="235" spans="4:4">
      <c r="D235"/>
    </row>
    <row r="236" spans="4:4">
      <c r="D236"/>
    </row>
    <row r="237" spans="4:4">
      <c r="D237"/>
    </row>
    <row r="238" spans="4:4">
      <c r="D238"/>
    </row>
    <row r="239" spans="4:4">
      <c r="D239"/>
    </row>
    <row r="240" spans="4:4">
      <c r="D240"/>
    </row>
    <row r="241" spans="4:4">
      <c r="D241"/>
    </row>
    <row r="242" spans="4:4">
      <c r="D242"/>
    </row>
    <row r="243" spans="4:4">
      <c r="D243"/>
    </row>
    <row r="244" spans="4:4">
      <c r="D244"/>
    </row>
    <row r="245" spans="4:4">
      <c r="D245"/>
    </row>
    <row r="246" spans="4:4">
      <c r="D246"/>
    </row>
    <row r="247" spans="4:4">
      <c r="D247"/>
    </row>
    <row r="248" spans="4:4">
      <c r="D248"/>
    </row>
    <row r="249" spans="4:4">
      <c r="D249"/>
    </row>
    <row r="250" spans="4:4">
      <c r="D250"/>
    </row>
    <row r="251" spans="4:4">
      <c r="D251"/>
    </row>
    <row r="252" spans="4:4">
      <c r="D252"/>
    </row>
    <row r="253" spans="4:4">
      <c r="D253"/>
    </row>
    <row r="254" spans="4:4">
      <c r="D254"/>
    </row>
    <row r="255" spans="4:4">
      <c r="D255"/>
    </row>
    <row r="256" spans="4:4">
      <c r="D256"/>
    </row>
    <row r="257" spans="4:4">
      <c r="D257"/>
    </row>
    <row r="258" spans="4:4">
      <c r="D258"/>
    </row>
    <row r="259" spans="4:4">
      <c r="D259"/>
    </row>
    <row r="260" spans="4:4">
      <c r="D260"/>
    </row>
    <row r="261" spans="4:4">
      <c r="D261"/>
    </row>
    <row r="262" spans="4:4">
      <c r="D262"/>
    </row>
    <row r="263" spans="4:4">
      <c r="D263"/>
    </row>
    <row r="264" spans="4:4">
      <c r="D264"/>
    </row>
    <row r="265" spans="4:4">
      <c r="D265"/>
    </row>
    <row r="266" spans="4:4">
      <c r="D266"/>
    </row>
    <row r="267" spans="4:4">
      <c r="D267"/>
    </row>
    <row r="268" spans="4:4">
      <c r="D268"/>
    </row>
    <row r="269" spans="4:4">
      <c r="D269"/>
    </row>
    <row r="270" spans="4:4">
      <c r="D270"/>
    </row>
    <row r="271" spans="4:4">
      <c r="D271"/>
    </row>
    <row r="272" spans="4:4">
      <c r="D272"/>
    </row>
    <row r="273" spans="4:4">
      <c r="D273"/>
    </row>
    <row r="274" spans="4:4">
      <c r="D274"/>
    </row>
    <row r="275" spans="4:4">
      <c r="D275"/>
    </row>
    <row r="276" spans="4:4">
      <c r="D276"/>
    </row>
    <row r="277" spans="4:4">
      <c r="D277"/>
    </row>
    <row r="278" spans="4:4">
      <c r="D278"/>
    </row>
    <row r="279" spans="4:4">
      <c r="D279"/>
    </row>
    <row r="280" spans="4:4">
      <c r="D280"/>
    </row>
    <row r="281" spans="4:4">
      <c r="D281"/>
    </row>
    <row r="282" spans="4:4">
      <c r="D282"/>
    </row>
    <row r="283" spans="4:4">
      <c r="D283"/>
    </row>
    <row r="284" spans="4:4">
      <c r="D284"/>
    </row>
    <row r="285" spans="4:4">
      <c r="D285"/>
    </row>
    <row r="286" spans="4:4">
      <c r="D286"/>
    </row>
    <row r="287" spans="4:4">
      <c r="D287"/>
    </row>
    <row r="288" spans="4:4">
      <c r="D288"/>
    </row>
    <row r="289" spans="4:4">
      <c r="D289"/>
    </row>
    <row r="290" spans="4:4">
      <c r="D290"/>
    </row>
    <row r="291" spans="4:4">
      <c r="D291"/>
    </row>
    <row r="292" spans="4:4">
      <c r="D292"/>
    </row>
    <row r="293" spans="4:4">
      <c r="D293"/>
    </row>
    <row r="294" spans="4:4">
      <c r="D294"/>
    </row>
    <row r="295" spans="4:4">
      <c r="D295"/>
    </row>
    <row r="296" spans="4:4">
      <c r="D296"/>
    </row>
    <row r="297" spans="4:4">
      <c r="D297"/>
    </row>
    <row r="298" spans="4:4">
      <c r="D298"/>
    </row>
    <row r="299" spans="4:4">
      <c r="D299"/>
    </row>
    <row r="300" spans="4:4">
      <c r="D300"/>
    </row>
    <row r="301" spans="4:4">
      <c r="D301"/>
    </row>
    <row r="302" spans="4:4">
      <c r="D302"/>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898"/>
  <sheetViews>
    <sheetView workbookViewId="0">
      <pane xSplit="6" ySplit="3" topLeftCell="G4" activePane="bottomRight" state="frozen"/>
      <selection pane="topRight" activeCell="G1" sqref="G1"/>
      <selection pane="bottomLeft" activeCell="A4" sqref="A4"/>
      <selection pane="bottomRight" activeCell="G4" sqref="G4"/>
    </sheetView>
  </sheetViews>
  <sheetFormatPr defaultRowHeight="14.5" outlineLevelCol="1"/>
  <cols>
    <col min="1" max="1" width="40.6328125" customWidth="1"/>
    <col min="2" max="3" width="7.36328125" hidden="1" customWidth="1" outlineLevel="1"/>
    <col min="4" max="4" width="15.54296875" hidden="1" customWidth="1" outlineLevel="1"/>
    <col min="5" max="5" width="15.81640625" hidden="1" customWidth="1" outlineLevel="1"/>
    <col min="6" max="6" width="54.81640625" customWidth="1" collapsed="1"/>
    <col min="7" max="7" width="50" customWidth="1"/>
    <col min="8" max="8" width="12.453125" style="9" customWidth="1"/>
    <col min="9" max="9" width="15.36328125" style="9" customWidth="1"/>
    <col min="10" max="12" width="14" style="9" customWidth="1"/>
    <col min="13" max="13" width="25" customWidth="1"/>
    <col min="14" max="14" width="32.08984375" customWidth="1"/>
    <col min="15" max="15" width="19.81640625" customWidth="1"/>
    <col min="16" max="16" width="8.453125" customWidth="1"/>
  </cols>
  <sheetData>
    <row r="1" spans="1:12" ht="18.5">
      <c r="A1" s="73" t="s">
        <v>14482</v>
      </c>
    </row>
    <row r="2" spans="1:12">
      <c r="H2"/>
    </row>
    <row r="3" spans="1:12" ht="43.5">
      <c r="A3" s="263" t="s">
        <v>780</v>
      </c>
      <c r="B3" s="263" t="s">
        <v>559</v>
      </c>
      <c r="C3" s="263" t="s">
        <v>560</v>
      </c>
      <c r="D3" s="263" t="s">
        <v>561</v>
      </c>
      <c r="E3" s="263" t="s">
        <v>19</v>
      </c>
      <c r="F3" s="263" t="s">
        <v>3</v>
      </c>
      <c r="G3" s="263" t="s">
        <v>1051</v>
      </c>
      <c r="H3" s="263" t="s">
        <v>14368</v>
      </c>
      <c r="I3" s="266" t="s">
        <v>14220</v>
      </c>
      <c r="J3" s="266" t="s">
        <v>14485</v>
      </c>
      <c r="K3" s="266" t="s">
        <v>14484</v>
      </c>
      <c r="L3" s="266" t="s">
        <v>14483</v>
      </c>
    </row>
    <row r="4" spans="1:12">
      <c r="A4" t="s">
        <v>1649</v>
      </c>
      <c r="B4" t="s">
        <v>734</v>
      </c>
      <c r="C4" t="s">
        <v>733</v>
      </c>
      <c r="D4" t="s">
        <v>1278</v>
      </c>
      <c r="E4" t="s">
        <v>558</v>
      </c>
      <c r="F4" t="s">
        <v>1750</v>
      </c>
      <c r="G4" t="s">
        <v>1756</v>
      </c>
      <c r="H4"/>
      <c r="I4" s="9">
        <v>53</v>
      </c>
      <c r="J4" s="9">
        <v>60.176700055569377</v>
      </c>
      <c r="K4" s="9">
        <v>61.982001057236459</v>
      </c>
      <c r="L4" s="9">
        <v>63.841461088953558</v>
      </c>
    </row>
    <row r="5" spans="1:12">
      <c r="F5" t="s">
        <v>1752</v>
      </c>
      <c r="G5" t="s">
        <v>1757</v>
      </c>
      <c r="H5"/>
      <c r="I5" s="9">
        <v>154</v>
      </c>
      <c r="J5" s="9">
        <v>157.62036234154556</v>
      </c>
      <c r="K5" s="9">
        <v>162.34897321179193</v>
      </c>
      <c r="L5" s="9">
        <v>167.21944240814568</v>
      </c>
    </row>
    <row r="6" spans="1:12">
      <c r="F6" t="s">
        <v>1751</v>
      </c>
      <c r="G6" t="s">
        <v>1757</v>
      </c>
      <c r="H6"/>
      <c r="I6" s="9">
        <v>258</v>
      </c>
      <c r="J6" s="9">
        <v>280.92144573286248</v>
      </c>
      <c r="K6" s="9">
        <v>289.34908910484836</v>
      </c>
      <c r="L6" s="9">
        <v>298.02956177799382</v>
      </c>
    </row>
    <row r="7" spans="1:12">
      <c r="F7" t="s">
        <v>1748</v>
      </c>
      <c r="G7" t="s">
        <v>1756</v>
      </c>
      <c r="H7"/>
      <c r="I7" s="9">
        <v>16</v>
      </c>
      <c r="J7" s="9">
        <v>16.48684280752035</v>
      </c>
      <c r="K7" s="9">
        <v>16.98144809174596</v>
      </c>
      <c r="L7" s="9">
        <v>17.490891534498338</v>
      </c>
    </row>
    <row r="8" spans="1:12">
      <c r="F8" t="s">
        <v>1749</v>
      </c>
      <c r="G8" t="s">
        <v>1757</v>
      </c>
      <c r="H8"/>
      <c r="I8" s="9">
        <v>52</v>
      </c>
      <c r="J8" s="9">
        <v>57.4836857974488</v>
      </c>
      <c r="K8" s="9">
        <v>59.208196371372267</v>
      </c>
      <c r="L8" s="9">
        <v>60.98444226251344</v>
      </c>
    </row>
    <row r="9" spans="1:12">
      <c r="F9" t="s">
        <v>1753</v>
      </c>
      <c r="G9" t="s">
        <v>1757</v>
      </c>
      <c r="H9"/>
      <c r="I9" s="9">
        <v>45</v>
      </c>
      <c r="J9" s="9">
        <v>53.77535545871271</v>
      </c>
      <c r="K9" s="9">
        <v>55.38861612247409</v>
      </c>
      <c r="L9" s="9">
        <v>57.050274606148314</v>
      </c>
    </row>
    <row r="10" spans="1:12">
      <c r="F10" t="s">
        <v>1754</v>
      </c>
      <c r="G10" t="s">
        <v>1758</v>
      </c>
      <c r="H10"/>
      <c r="I10" s="9">
        <v>66</v>
      </c>
      <c r="J10" s="9">
        <v>70.806991853549988</v>
      </c>
      <c r="K10" s="9">
        <v>72.931201609156489</v>
      </c>
      <c r="L10" s="9">
        <v>75.119137657431182</v>
      </c>
    </row>
    <row r="11" spans="1:12">
      <c r="F11" t="s">
        <v>1745</v>
      </c>
      <c r="G11" t="s">
        <v>1450</v>
      </c>
      <c r="H11"/>
      <c r="I11" s="9">
        <v>1023</v>
      </c>
      <c r="J11" s="9">
        <v>1041.3270136875954</v>
      </c>
      <c r="K11" s="9">
        <v>1072.5668240982232</v>
      </c>
      <c r="L11" s="9">
        <v>1104.7438288211699</v>
      </c>
    </row>
    <row r="12" spans="1:12">
      <c r="F12" t="s">
        <v>1746</v>
      </c>
      <c r="G12" t="s">
        <v>1450</v>
      </c>
      <c r="H12"/>
      <c r="I12" s="9">
        <v>769</v>
      </c>
      <c r="J12" s="9">
        <v>793.93910800994195</v>
      </c>
      <c r="K12" s="9">
        <v>817.75728125024023</v>
      </c>
      <c r="L12" s="9">
        <v>842.28999968774747</v>
      </c>
    </row>
    <row r="13" spans="1:12">
      <c r="F13" t="s">
        <v>1744</v>
      </c>
      <c r="G13" t="s">
        <v>1450</v>
      </c>
      <c r="H13"/>
      <c r="I13" s="9">
        <v>1543</v>
      </c>
      <c r="J13" s="9">
        <v>1551.9385105266731</v>
      </c>
      <c r="K13" s="9">
        <v>1598.4966658424732</v>
      </c>
      <c r="L13" s="9">
        <v>1646.4515658177475</v>
      </c>
    </row>
    <row r="14" spans="1:12">
      <c r="F14" t="s">
        <v>1747</v>
      </c>
      <c r="G14" t="s">
        <v>1450</v>
      </c>
      <c r="H14"/>
      <c r="I14" s="9">
        <v>515</v>
      </c>
      <c r="J14" s="9">
        <v>534.56281246381752</v>
      </c>
      <c r="K14" s="9">
        <v>550.59969683773204</v>
      </c>
      <c r="L14" s="9">
        <v>567.11768774286406</v>
      </c>
    </row>
    <row r="15" spans="1:12">
      <c r="A15" s="265"/>
      <c r="B15" s="265"/>
      <c r="C15" s="265"/>
      <c r="D15" s="265"/>
      <c r="E15" s="265"/>
      <c r="F15" s="265"/>
      <c r="G15" s="265"/>
      <c r="H15" s="265"/>
      <c r="I15" s="267"/>
      <c r="J15" s="267"/>
      <c r="K15" s="267"/>
      <c r="L15" s="267"/>
    </row>
    <row r="16" spans="1:12">
      <c r="A16" t="s">
        <v>277</v>
      </c>
      <c r="B16" t="s">
        <v>608</v>
      </c>
      <c r="C16" t="s">
        <v>597</v>
      </c>
      <c r="D16" t="s">
        <v>14249</v>
      </c>
      <c r="E16" t="s">
        <v>14249</v>
      </c>
      <c r="F16" t="s">
        <v>1333</v>
      </c>
      <c r="G16" t="s">
        <v>1158</v>
      </c>
      <c r="H16"/>
      <c r="I16" s="9">
        <v>2200</v>
      </c>
      <c r="J16" s="9">
        <v>2200</v>
      </c>
      <c r="K16" s="9">
        <v>2222</v>
      </c>
      <c r="L16" s="9">
        <v>2244.2199999999998</v>
      </c>
    </row>
    <row r="17" spans="1:12">
      <c r="F17" t="s">
        <v>1334</v>
      </c>
      <c r="G17" t="s">
        <v>1158</v>
      </c>
      <c r="H17"/>
      <c r="I17" s="9">
        <v>2500</v>
      </c>
      <c r="J17" s="9">
        <v>2500</v>
      </c>
      <c r="K17" s="9">
        <v>2525</v>
      </c>
      <c r="L17" s="9">
        <v>2550.25</v>
      </c>
    </row>
    <row r="18" spans="1:12">
      <c r="F18" t="s">
        <v>281</v>
      </c>
      <c r="G18" t="s">
        <v>1158</v>
      </c>
      <c r="H18"/>
      <c r="I18" s="9">
        <v>300</v>
      </c>
      <c r="J18" s="9">
        <v>300</v>
      </c>
      <c r="K18" s="9">
        <v>303</v>
      </c>
      <c r="L18" s="9">
        <v>306.03000000000003</v>
      </c>
    </row>
    <row r="19" spans="1:12">
      <c r="F19" t="s">
        <v>280</v>
      </c>
      <c r="G19" t="s">
        <v>1158</v>
      </c>
      <c r="H19"/>
      <c r="I19" s="9">
        <v>400</v>
      </c>
      <c r="J19" s="9">
        <v>400</v>
      </c>
      <c r="K19" s="9">
        <v>404</v>
      </c>
      <c r="L19" s="9">
        <v>408.04</v>
      </c>
    </row>
    <row r="20" spans="1:12">
      <c r="F20" t="s">
        <v>279</v>
      </c>
      <c r="G20" t="s">
        <v>1158</v>
      </c>
      <c r="H20"/>
      <c r="I20" s="9">
        <v>600</v>
      </c>
      <c r="J20" s="9">
        <v>600</v>
      </c>
      <c r="K20" s="9">
        <v>606</v>
      </c>
      <c r="L20" s="9">
        <v>612.06000000000006</v>
      </c>
    </row>
    <row r="21" spans="1:12">
      <c r="F21" t="s">
        <v>284</v>
      </c>
      <c r="G21" t="s">
        <v>1158</v>
      </c>
      <c r="H21"/>
      <c r="I21" s="9">
        <v>1000</v>
      </c>
      <c r="J21" s="9">
        <v>1000</v>
      </c>
      <c r="K21" s="9">
        <v>1010</v>
      </c>
      <c r="L21" s="9">
        <v>1020.1</v>
      </c>
    </row>
    <row r="22" spans="1:12">
      <c r="F22" t="s">
        <v>286</v>
      </c>
      <c r="G22" t="s">
        <v>1158</v>
      </c>
      <c r="H22"/>
      <c r="I22" s="9">
        <v>500</v>
      </c>
      <c r="J22" s="9">
        <v>500</v>
      </c>
      <c r="K22" s="9">
        <v>505</v>
      </c>
      <c r="L22" s="9">
        <v>510.05</v>
      </c>
    </row>
    <row r="23" spans="1:12">
      <c r="F23" t="s">
        <v>278</v>
      </c>
      <c r="G23" t="s">
        <v>1158</v>
      </c>
      <c r="H23"/>
      <c r="I23" s="9">
        <v>1845</v>
      </c>
      <c r="J23" s="9">
        <v>1845</v>
      </c>
      <c r="K23" s="9">
        <v>1863.45</v>
      </c>
      <c r="L23" s="9">
        <v>1882.0845000000002</v>
      </c>
    </row>
    <row r="24" spans="1:12">
      <c r="F24" t="s">
        <v>283</v>
      </c>
      <c r="G24" t="s">
        <v>1158</v>
      </c>
      <c r="H24"/>
      <c r="I24" s="9">
        <v>200</v>
      </c>
      <c r="J24" s="9">
        <v>200</v>
      </c>
      <c r="K24" s="9">
        <v>202</v>
      </c>
      <c r="L24" s="9">
        <v>204.02</v>
      </c>
    </row>
    <row r="25" spans="1:12">
      <c r="F25" t="s">
        <v>285</v>
      </c>
      <c r="G25" t="s">
        <v>1158</v>
      </c>
      <c r="H25"/>
      <c r="I25" s="9">
        <v>420</v>
      </c>
      <c r="J25" s="9">
        <v>420</v>
      </c>
      <c r="K25" s="9">
        <v>424.2</v>
      </c>
      <c r="L25" s="9">
        <v>428.44200000000001</v>
      </c>
    </row>
    <row r="26" spans="1:12">
      <c r="F26" t="s">
        <v>14250</v>
      </c>
      <c r="G26" t="s">
        <v>1158</v>
      </c>
      <c r="H26"/>
      <c r="I26" s="9">
        <v>100</v>
      </c>
      <c r="J26" s="9">
        <v>100</v>
      </c>
      <c r="K26" s="9">
        <v>101</v>
      </c>
      <c r="L26" s="9">
        <v>102.01</v>
      </c>
    </row>
    <row r="27" spans="1:12">
      <c r="F27" t="s">
        <v>14251</v>
      </c>
      <c r="G27" t="s">
        <v>1158</v>
      </c>
      <c r="H27"/>
      <c r="I27" s="9">
        <v>250</v>
      </c>
      <c r="J27" s="9">
        <v>250</v>
      </c>
      <c r="K27" s="9">
        <v>252.5</v>
      </c>
      <c r="L27" s="9">
        <v>255.02500000000001</v>
      </c>
    </row>
    <row r="28" spans="1:12">
      <c r="A28" s="265"/>
      <c r="B28" s="265"/>
      <c r="C28" s="265"/>
      <c r="D28" s="265"/>
      <c r="E28" s="265"/>
      <c r="F28" s="265"/>
      <c r="G28" s="265"/>
      <c r="H28" s="265"/>
      <c r="I28" s="267"/>
      <c r="J28" s="267"/>
      <c r="K28" s="267"/>
      <c r="L28" s="267"/>
    </row>
    <row r="29" spans="1:12">
      <c r="A29" t="s">
        <v>985</v>
      </c>
      <c r="B29" t="s">
        <v>592</v>
      </c>
      <c r="C29" t="s">
        <v>595</v>
      </c>
      <c r="D29" t="s">
        <v>123</v>
      </c>
      <c r="E29" t="s">
        <v>123</v>
      </c>
      <c r="F29" t="s">
        <v>575</v>
      </c>
      <c r="G29" t="s">
        <v>1158</v>
      </c>
      <c r="H29"/>
      <c r="I29" s="9">
        <v>62</v>
      </c>
      <c r="J29" s="9">
        <v>62</v>
      </c>
      <c r="K29" s="9">
        <v>64</v>
      </c>
      <c r="L29" s="9">
        <v>66</v>
      </c>
    </row>
    <row r="30" spans="1:12">
      <c r="F30" t="s">
        <v>987</v>
      </c>
      <c r="G30" t="s">
        <v>1158</v>
      </c>
      <c r="H30"/>
      <c r="I30" s="9">
        <v>80</v>
      </c>
      <c r="J30" s="9">
        <v>80</v>
      </c>
      <c r="K30" s="9">
        <v>88</v>
      </c>
      <c r="L30" s="9">
        <v>91</v>
      </c>
    </row>
    <row r="31" spans="1:12">
      <c r="F31" t="s">
        <v>989</v>
      </c>
      <c r="G31" t="s">
        <v>1158</v>
      </c>
      <c r="H31"/>
      <c r="I31" s="9">
        <v>43</v>
      </c>
      <c r="J31" s="9">
        <v>43</v>
      </c>
      <c r="K31" s="9">
        <v>44</v>
      </c>
      <c r="L31" s="9">
        <v>45</v>
      </c>
    </row>
    <row r="32" spans="1:12">
      <c r="F32" t="s">
        <v>986</v>
      </c>
      <c r="G32" t="s">
        <v>1158</v>
      </c>
      <c r="H32"/>
      <c r="I32" s="9">
        <v>29</v>
      </c>
      <c r="J32" s="9">
        <v>29</v>
      </c>
      <c r="K32" s="9">
        <v>30</v>
      </c>
      <c r="L32" s="9">
        <v>31</v>
      </c>
    </row>
    <row r="33" spans="1:12">
      <c r="F33" t="s">
        <v>988</v>
      </c>
      <c r="G33" t="s">
        <v>1158</v>
      </c>
      <c r="H33"/>
      <c r="I33" s="9">
        <v>110</v>
      </c>
      <c r="J33" s="9">
        <v>110</v>
      </c>
      <c r="K33" s="9">
        <v>113</v>
      </c>
      <c r="L33" s="9">
        <v>116</v>
      </c>
    </row>
    <row r="34" spans="1:12">
      <c r="A34" s="265"/>
      <c r="B34" s="265"/>
      <c r="C34" s="265"/>
      <c r="D34" s="265"/>
      <c r="E34" s="265"/>
      <c r="F34" s="265"/>
      <c r="G34" s="265"/>
      <c r="H34" s="265"/>
      <c r="I34" s="267"/>
      <c r="J34" s="267"/>
      <c r="K34" s="267"/>
      <c r="L34" s="267"/>
    </row>
    <row r="35" spans="1:12">
      <c r="A35" t="s">
        <v>121</v>
      </c>
      <c r="B35" t="s">
        <v>592</v>
      </c>
      <c r="C35" t="s">
        <v>591</v>
      </c>
      <c r="D35" t="s">
        <v>123</v>
      </c>
      <c r="E35" t="s">
        <v>123</v>
      </c>
      <c r="F35" t="s">
        <v>14370</v>
      </c>
      <c r="G35" t="s">
        <v>1057</v>
      </c>
      <c r="H35"/>
      <c r="I35" s="9">
        <v>600</v>
      </c>
      <c r="J35" s="9">
        <v>600</v>
      </c>
      <c r="K35" s="9">
        <v>600</v>
      </c>
      <c r="L35" s="9">
        <v>600</v>
      </c>
    </row>
    <row r="36" spans="1:12">
      <c r="F36" t="s">
        <v>14371</v>
      </c>
      <c r="G36" t="s">
        <v>1057</v>
      </c>
      <c r="H36"/>
      <c r="I36" s="9">
        <v>600</v>
      </c>
      <c r="J36" s="9">
        <v>500</v>
      </c>
      <c r="K36" s="9">
        <v>500</v>
      </c>
      <c r="L36" s="9">
        <v>500</v>
      </c>
    </row>
    <row r="37" spans="1:12">
      <c r="F37" t="s">
        <v>14372</v>
      </c>
      <c r="G37" t="s">
        <v>1057</v>
      </c>
      <c r="H37"/>
      <c r="I37" s="9">
        <v>600</v>
      </c>
      <c r="J37" s="9">
        <v>400</v>
      </c>
      <c r="K37" s="9">
        <v>400</v>
      </c>
      <c r="L37" s="9">
        <v>400</v>
      </c>
    </row>
    <row r="38" spans="1:12">
      <c r="F38" t="s">
        <v>14373</v>
      </c>
      <c r="G38" t="s">
        <v>1057</v>
      </c>
      <c r="H38"/>
      <c r="I38" s="9">
        <v>600</v>
      </c>
      <c r="J38" s="9">
        <v>300</v>
      </c>
      <c r="K38" s="9">
        <v>300</v>
      </c>
      <c r="L38" s="9">
        <v>300</v>
      </c>
    </row>
    <row r="39" spans="1:12">
      <c r="F39" t="s">
        <v>14374</v>
      </c>
      <c r="G39" t="s">
        <v>1057</v>
      </c>
      <c r="H39"/>
      <c r="I39" s="9">
        <v>600</v>
      </c>
      <c r="J39" s="9">
        <v>200</v>
      </c>
      <c r="K39" s="9">
        <v>200</v>
      </c>
      <c r="L39" s="9">
        <v>200</v>
      </c>
    </row>
    <row r="40" spans="1:12">
      <c r="F40" t="s">
        <v>14375</v>
      </c>
      <c r="G40" t="s">
        <v>1057</v>
      </c>
      <c r="H40"/>
      <c r="I40" s="9">
        <v>600</v>
      </c>
      <c r="J40" s="9">
        <v>700</v>
      </c>
      <c r="K40" s="9">
        <v>700</v>
      </c>
      <c r="L40" s="9">
        <v>700</v>
      </c>
    </row>
    <row r="41" spans="1:12">
      <c r="A41" s="265"/>
      <c r="B41" s="265"/>
      <c r="C41" s="265"/>
      <c r="D41" s="265"/>
      <c r="E41" s="265"/>
      <c r="F41" s="265"/>
      <c r="G41" s="265"/>
      <c r="H41" s="265"/>
      <c r="I41" s="267"/>
      <c r="J41" s="267"/>
      <c r="K41" s="267"/>
      <c r="L41" s="267"/>
    </row>
    <row r="42" spans="1:12">
      <c r="A42" t="s">
        <v>1452</v>
      </c>
      <c r="B42" t="s">
        <v>592</v>
      </c>
      <c r="C42" t="s">
        <v>595</v>
      </c>
      <c r="D42" t="s">
        <v>123</v>
      </c>
      <c r="E42" t="s">
        <v>123</v>
      </c>
      <c r="F42" t="s">
        <v>1433</v>
      </c>
      <c r="G42" t="s">
        <v>1126</v>
      </c>
      <c r="H42"/>
      <c r="I42" s="9">
        <v>1438</v>
      </c>
      <c r="J42" s="9">
        <v>1438</v>
      </c>
      <c r="K42" s="9">
        <v>1481</v>
      </c>
      <c r="L42" s="9">
        <v>1525</v>
      </c>
    </row>
    <row r="43" spans="1:12">
      <c r="F43" t="s">
        <v>13851</v>
      </c>
      <c r="G43" t="s">
        <v>1126</v>
      </c>
      <c r="H43"/>
      <c r="I43" s="9">
        <v>1306</v>
      </c>
      <c r="J43" s="9">
        <v>0</v>
      </c>
      <c r="K43" s="9">
        <v>0</v>
      </c>
      <c r="L43" s="9">
        <v>0</v>
      </c>
    </row>
    <row r="44" spans="1:12">
      <c r="F44" t="s">
        <v>1432</v>
      </c>
      <c r="G44" t="s">
        <v>1126</v>
      </c>
      <c r="H44"/>
      <c r="I44" s="9">
        <v>1869</v>
      </c>
      <c r="J44" s="9">
        <v>1869</v>
      </c>
      <c r="K44" s="9">
        <v>1925</v>
      </c>
      <c r="L44" s="9">
        <v>1983</v>
      </c>
    </row>
    <row r="45" spans="1:12">
      <c r="A45" s="265"/>
      <c r="B45" s="265"/>
      <c r="C45" s="265"/>
      <c r="D45" s="265"/>
      <c r="E45" s="265"/>
      <c r="F45" s="265"/>
      <c r="G45" s="265"/>
      <c r="H45" s="265"/>
      <c r="I45" s="267"/>
      <c r="J45" s="267"/>
      <c r="K45" s="267"/>
      <c r="L45" s="267"/>
    </row>
    <row r="46" spans="1:12">
      <c r="A46" t="s">
        <v>63</v>
      </c>
      <c r="B46" t="s">
        <v>589</v>
      </c>
      <c r="C46" t="s">
        <v>590</v>
      </c>
      <c r="D46" t="s">
        <v>14486</v>
      </c>
      <c r="E46" t="s">
        <v>14278</v>
      </c>
      <c r="F46" t="s">
        <v>1506</v>
      </c>
      <c r="G46" t="s">
        <v>14369</v>
      </c>
      <c r="H46"/>
      <c r="I46" s="9">
        <v>0</v>
      </c>
      <c r="J46" s="9">
        <v>0</v>
      </c>
      <c r="K46" s="9">
        <v>0</v>
      </c>
      <c r="L46" s="9">
        <v>0</v>
      </c>
    </row>
    <row r="47" spans="1:12">
      <c r="F47" t="s">
        <v>1508</v>
      </c>
      <c r="G47" t="s">
        <v>14369</v>
      </c>
      <c r="H47"/>
      <c r="I47" s="9">
        <v>0</v>
      </c>
      <c r="J47" s="9">
        <v>0</v>
      </c>
      <c r="K47" s="9">
        <v>0</v>
      </c>
      <c r="L47" s="9">
        <v>0</v>
      </c>
    </row>
    <row r="48" spans="1:12">
      <c r="F48" t="s">
        <v>119</v>
      </c>
      <c r="G48" t="s">
        <v>1057</v>
      </c>
      <c r="H48"/>
      <c r="I48" s="9">
        <v>17.14</v>
      </c>
      <c r="J48" s="268" t="s">
        <v>1419</v>
      </c>
      <c r="K48" s="268" t="s">
        <v>1419</v>
      </c>
      <c r="L48" s="268" t="s">
        <v>1419</v>
      </c>
    </row>
    <row r="49" spans="6:12">
      <c r="F49" t="s">
        <v>120</v>
      </c>
      <c r="G49" t="s">
        <v>14369</v>
      </c>
      <c r="H49"/>
      <c r="I49" s="9">
        <v>64.77</v>
      </c>
      <c r="J49" s="268" t="s">
        <v>1419</v>
      </c>
      <c r="K49" s="268" t="s">
        <v>1419</v>
      </c>
      <c r="L49" s="268" t="s">
        <v>1419</v>
      </c>
    </row>
    <row r="50" spans="6:12">
      <c r="F50" t="s">
        <v>94</v>
      </c>
      <c r="G50" t="s">
        <v>1158</v>
      </c>
      <c r="H50"/>
      <c r="I50" s="9">
        <v>14325</v>
      </c>
      <c r="J50" s="268" t="s">
        <v>1419</v>
      </c>
      <c r="K50" s="268" t="s">
        <v>1419</v>
      </c>
      <c r="L50" s="268" t="s">
        <v>1419</v>
      </c>
    </row>
    <row r="51" spans="6:12">
      <c r="F51" t="s">
        <v>1189</v>
      </c>
      <c r="G51" t="s">
        <v>1126</v>
      </c>
      <c r="H51"/>
      <c r="I51" s="9">
        <v>12900</v>
      </c>
      <c r="J51" s="268" t="s">
        <v>1419</v>
      </c>
      <c r="K51" s="268" t="s">
        <v>1419</v>
      </c>
      <c r="L51" s="268" t="s">
        <v>1419</v>
      </c>
    </row>
    <row r="52" spans="6:12">
      <c r="F52" t="s">
        <v>112</v>
      </c>
      <c r="G52" t="s">
        <v>1057</v>
      </c>
      <c r="H52"/>
      <c r="I52" s="9">
        <v>45.97</v>
      </c>
      <c r="J52" s="268" t="s">
        <v>1419</v>
      </c>
      <c r="K52" s="268" t="s">
        <v>1419</v>
      </c>
      <c r="L52" s="268" t="s">
        <v>1419</v>
      </c>
    </row>
    <row r="53" spans="6:12">
      <c r="F53" t="s">
        <v>82</v>
      </c>
      <c r="G53" t="s">
        <v>1158</v>
      </c>
      <c r="H53"/>
      <c r="I53" s="9">
        <v>2050</v>
      </c>
      <c r="J53" s="268" t="s">
        <v>1419</v>
      </c>
      <c r="K53" s="268" t="s">
        <v>1419</v>
      </c>
      <c r="L53" s="268" t="s">
        <v>1419</v>
      </c>
    </row>
    <row r="54" spans="6:12">
      <c r="F54" t="s">
        <v>1191</v>
      </c>
      <c r="G54" t="s">
        <v>1126</v>
      </c>
      <c r="H54"/>
      <c r="I54" s="9">
        <v>1850</v>
      </c>
      <c r="J54" s="268" t="s">
        <v>1419</v>
      </c>
      <c r="K54" s="268" t="s">
        <v>1419</v>
      </c>
      <c r="L54" s="268" t="s">
        <v>1419</v>
      </c>
    </row>
    <row r="55" spans="6:12">
      <c r="F55" t="s">
        <v>1160</v>
      </c>
      <c r="G55" t="s">
        <v>1158</v>
      </c>
      <c r="H55"/>
      <c r="I55" s="9">
        <v>8185</v>
      </c>
      <c r="J55" s="268" t="s">
        <v>1419</v>
      </c>
      <c r="K55" s="268" t="s">
        <v>1419</v>
      </c>
      <c r="L55" s="268" t="s">
        <v>1419</v>
      </c>
    </row>
    <row r="56" spans="6:12">
      <c r="F56" t="s">
        <v>74</v>
      </c>
      <c r="G56" t="s">
        <v>1158</v>
      </c>
      <c r="H56"/>
      <c r="I56" s="9">
        <v>4100</v>
      </c>
      <c r="J56" s="268" t="s">
        <v>1419</v>
      </c>
      <c r="K56" s="268" t="s">
        <v>1419</v>
      </c>
      <c r="L56" s="268" t="s">
        <v>1419</v>
      </c>
    </row>
    <row r="57" spans="6:12">
      <c r="F57" t="s">
        <v>14316</v>
      </c>
      <c r="G57" t="s">
        <v>1126</v>
      </c>
      <c r="H57"/>
      <c r="I57" s="9">
        <v>7400</v>
      </c>
      <c r="J57" s="268" t="s">
        <v>1419</v>
      </c>
      <c r="K57" s="268" t="s">
        <v>1419</v>
      </c>
      <c r="L57" s="268" t="s">
        <v>1419</v>
      </c>
    </row>
    <row r="58" spans="6:12">
      <c r="F58" t="s">
        <v>14317</v>
      </c>
      <c r="G58" t="s">
        <v>1126</v>
      </c>
      <c r="H58"/>
      <c r="I58" s="9">
        <v>3700</v>
      </c>
      <c r="J58" s="268" t="s">
        <v>1419</v>
      </c>
      <c r="K58" s="268" t="s">
        <v>1419</v>
      </c>
      <c r="L58" s="268" t="s">
        <v>1419</v>
      </c>
    </row>
    <row r="59" spans="6:12">
      <c r="F59" t="s">
        <v>14318</v>
      </c>
      <c r="G59" t="s">
        <v>1144</v>
      </c>
      <c r="H59"/>
      <c r="I59" s="9">
        <v>4000</v>
      </c>
      <c r="J59" s="268" t="s">
        <v>1419</v>
      </c>
      <c r="K59" s="268" t="s">
        <v>1419</v>
      </c>
      <c r="L59" s="268" t="s">
        <v>1419</v>
      </c>
    </row>
    <row r="60" spans="6:12">
      <c r="F60" t="s">
        <v>14319</v>
      </c>
      <c r="G60" t="s">
        <v>1144</v>
      </c>
      <c r="H60"/>
      <c r="I60" s="9">
        <v>1200</v>
      </c>
      <c r="J60" s="268" t="s">
        <v>1419</v>
      </c>
      <c r="K60" s="268" t="s">
        <v>1419</v>
      </c>
      <c r="L60" s="268" t="s">
        <v>1419</v>
      </c>
    </row>
    <row r="61" spans="6:12">
      <c r="F61" t="s">
        <v>14320</v>
      </c>
      <c r="G61" t="s">
        <v>1144</v>
      </c>
      <c r="H61"/>
      <c r="I61" s="9">
        <v>1000</v>
      </c>
      <c r="J61" s="268" t="s">
        <v>1419</v>
      </c>
      <c r="K61" s="268" t="s">
        <v>1419</v>
      </c>
      <c r="L61" s="268" t="s">
        <v>1419</v>
      </c>
    </row>
    <row r="62" spans="6:12">
      <c r="F62" t="s">
        <v>14321</v>
      </c>
      <c r="G62" t="s">
        <v>1144</v>
      </c>
      <c r="H62"/>
      <c r="I62" s="9">
        <v>5600</v>
      </c>
      <c r="J62" s="268" t="s">
        <v>1419</v>
      </c>
      <c r="K62" s="268" t="s">
        <v>1419</v>
      </c>
      <c r="L62" s="268" t="s">
        <v>1419</v>
      </c>
    </row>
    <row r="63" spans="6:12">
      <c r="F63" t="s">
        <v>14322</v>
      </c>
      <c r="G63" t="s">
        <v>1057</v>
      </c>
      <c r="H63"/>
      <c r="I63" s="9">
        <v>17.14</v>
      </c>
      <c r="J63" s="268" t="s">
        <v>1419</v>
      </c>
      <c r="K63" s="268" t="s">
        <v>1419</v>
      </c>
      <c r="L63" s="268" t="s">
        <v>1419</v>
      </c>
    </row>
    <row r="64" spans="6:12">
      <c r="F64" t="s">
        <v>14323</v>
      </c>
      <c r="G64" t="s">
        <v>1057</v>
      </c>
      <c r="H64"/>
      <c r="I64" s="9">
        <v>40.25</v>
      </c>
      <c r="J64" s="268" t="s">
        <v>1419</v>
      </c>
      <c r="K64" s="268" t="s">
        <v>1419</v>
      </c>
      <c r="L64" s="268" t="s">
        <v>1419</v>
      </c>
    </row>
    <row r="65" spans="1:12">
      <c r="F65" t="s">
        <v>14324</v>
      </c>
      <c r="G65" t="s">
        <v>14369</v>
      </c>
      <c r="H65"/>
      <c r="I65" s="9">
        <v>0</v>
      </c>
      <c r="J65" s="268" t="s">
        <v>1419</v>
      </c>
      <c r="K65" s="268" t="s">
        <v>1419</v>
      </c>
      <c r="L65" s="268" t="s">
        <v>1419</v>
      </c>
    </row>
    <row r="66" spans="1:12">
      <c r="F66" t="s">
        <v>14325</v>
      </c>
      <c r="G66" t="s">
        <v>14329</v>
      </c>
      <c r="H66"/>
      <c r="I66" s="9">
        <v>0</v>
      </c>
      <c r="J66" s="268" t="s">
        <v>1419</v>
      </c>
      <c r="K66" s="268" t="s">
        <v>1419</v>
      </c>
      <c r="L66" s="268" t="s">
        <v>1419</v>
      </c>
    </row>
    <row r="67" spans="1:12">
      <c r="F67" t="s">
        <v>14326</v>
      </c>
      <c r="G67" t="s">
        <v>14333</v>
      </c>
      <c r="H67"/>
      <c r="I67" s="9">
        <v>250</v>
      </c>
      <c r="J67" s="268" t="s">
        <v>1419</v>
      </c>
      <c r="K67" s="268" t="s">
        <v>1419</v>
      </c>
      <c r="L67" s="268" t="s">
        <v>1419</v>
      </c>
    </row>
    <row r="68" spans="1:12">
      <c r="F68" t="s">
        <v>14327</v>
      </c>
      <c r="G68" t="s">
        <v>14330</v>
      </c>
      <c r="H68"/>
      <c r="I68" s="9">
        <v>200</v>
      </c>
      <c r="J68" s="268" t="s">
        <v>1419</v>
      </c>
      <c r="K68" s="268" t="s">
        <v>1419</v>
      </c>
      <c r="L68" s="268" t="s">
        <v>1419</v>
      </c>
    </row>
    <row r="69" spans="1:12">
      <c r="F69" t="s">
        <v>14332</v>
      </c>
      <c r="G69" t="s">
        <v>14331</v>
      </c>
      <c r="H69"/>
      <c r="I69" s="9">
        <v>1500</v>
      </c>
      <c r="J69" s="268" t="s">
        <v>1419</v>
      </c>
      <c r="K69" s="268" t="s">
        <v>1419</v>
      </c>
      <c r="L69" s="268" t="s">
        <v>1419</v>
      </c>
    </row>
    <row r="70" spans="1:12">
      <c r="F70" t="s">
        <v>14328</v>
      </c>
      <c r="G70" t="s">
        <v>14369</v>
      </c>
      <c r="H70"/>
      <c r="I70" s="9">
        <v>0</v>
      </c>
      <c r="J70" s="268" t="s">
        <v>1419</v>
      </c>
      <c r="K70" s="268" t="s">
        <v>1419</v>
      </c>
      <c r="L70" s="268" t="s">
        <v>1419</v>
      </c>
    </row>
    <row r="71" spans="1:12">
      <c r="A71" s="265"/>
      <c r="B71" s="265"/>
      <c r="C71" s="265"/>
      <c r="D71" s="265"/>
      <c r="E71" s="265"/>
      <c r="F71" s="265"/>
      <c r="G71" s="265"/>
      <c r="H71" s="265"/>
      <c r="I71" s="267"/>
      <c r="J71" s="267"/>
      <c r="K71" s="267"/>
      <c r="L71" s="267"/>
    </row>
    <row r="72" spans="1:12">
      <c r="A72" t="s">
        <v>14351</v>
      </c>
      <c r="B72" t="s">
        <v>592</v>
      </c>
      <c r="C72" t="s">
        <v>14355</v>
      </c>
      <c r="D72" t="s">
        <v>123</v>
      </c>
      <c r="E72" t="s">
        <v>14352</v>
      </c>
      <c r="F72" t="s">
        <v>14353</v>
      </c>
      <c r="G72" t="s">
        <v>1114</v>
      </c>
      <c r="H72"/>
      <c r="I72" s="9">
        <v>6552.7347200000004</v>
      </c>
      <c r="J72" s="9">
        <v>6582.8632560000005</v>
      </c>
      <c r="K72" s="9">
        <v>6612.862604485721</v>
      </c>
      <c r="L72" s="9">
        <v>6642.9986656562669</v>
      </c>
    </row>
    <row r="73" spans="1:12">
      <c r="F73" t="s">
        <v>14354</v>
      </c>
      <c r="G73" t="s">
        <v>1114</v>
      </c>
      <c r="H73"/>
      <c r="I73" s="9">
        <v>12390.126799999998</v>
      </c>
      <c r="J73" s="9">
        <v>12502.52816</v>
      </c>
      <c r="K73" s="9">
        <v>12616.078320548264</v>
      </c>
      <c r="L73" s="9">
        <v>12730.65976363359</v>
      </c>
    </row>
    <row r="74" spans="1:12">
      <c r="F74" t="s">
        <v>14405</v>
      </c>
      <c r="G74" t="s">
        <v>14408</v>
      </c>
      <c r="H74" t="s">
        <v>350</v>
      </c>
      <c r="J74" s="9">
        <v>758.37380365248237</v>
      </c>
      <c r="K74" s="9">
        <v>758.37380365248237</v>
      </c>
      <c r="L74" s="9">
        <v>758.37380365248237</v>
      </c>
    </row>
    <row r="75" spans="1:12">
      <c r="F75" t="s">
        <v>14406</v>
      </c>
      <c r="G75" t="s">
        <v>1114</v>
      </c>
      <c r="H75" t="s">
        <v>350</v>
      </c>
      <c r="J75" s="9">
        <v>4481.3920799999996</v>
      </c>
      <c r="K75" s="9">
        <v>4481.3920799999996</v>
      </c>
      <c r="L75" s="9">
        <v>4481.3920799999996</v>
      </c>
    </row>
    <row r="76" spans="1:12">
      <c r="F76" t="s">
        <v>14407</v>
      </c>
      <c r="G76" t="s">
        <v>1114</v>
      </c>
      <c r="H76" t="s">
        <v>350</v>
      </c>
      <c r="J76" s="9">
        <v>3259.6721216000001</v>
      </c>
      <c r="K76" s="9">
        <v>3259.6721216000001</v>
      </c>
      <c r="L76" s="9">
        <v>3259.6721216000001</v>
      </c>
    </row>
    <row r="77" spans="1:12">
      <c r="A77" s="265"/>
      <c r="B77" s="265"/>
      <c r="C77" s="265"/>
      <c r="D77" s="265"/>
      <c r="E77" s="265"/>
      <c r="F77" s="265"/>
      <c r="G77" s="265"/>
      <c r="H77" s="265"/>
      <c r="I77" s="267"/>
      <c r="J77" s="267"/>
      <c r="K77" s="267"/>
      <c r="L77" s="267"/>
    </row>
    <row r="78" spans="1:12">
      <c r="A78" t="s">
        <v>911</v>
      </c>
      <c r="B78" t="s">
        <v>731</v>
      </c>
      <c r="C78" t="s">
        <v>910</v>
      </c>
      <c r="D78" t="s">
        <v>13898</v>
      </c>
      <c r="E78" t="s">
        <v>13898</v>
      </c>
      <c r="F78" t="s">
        <v>13880</v>
      </c>
      <c r="G78" t="s">
        <v>1057</v>
      </c>
      <c r="H78"/>
      <c r="I78" s="9">
        <v>85</v>
      </c>
      <c r="J78" s="9">
        <v>95</v>
      </c>
      <c r="K78" s="9">
        <v>95</v>
      </c>
      <c r="L78" s="9">
        <v>95</v>
      </c>
    </row>
    <row r="79" spans="1:12">
      <c r="F79" t="s">
        <v>13883</v>
      </c>
      <c r="G79" t="s">
        <v>1057</v>
      </c>
      <c r="H79"/>
      <c r="I79" s="9">
        <v>85</v>
      </c>
      <c r="J79" s="9">
        <v>95</v>
      </c>
      <c r="K79" s="9">
        <v>95</v>
      </c>
      <c r="L79" s="9">
        <v>95</v>
      </c>
    </row>
    <row r="80" spans="1:12">
      <c r="F80" t="s">
        <v>13881</v>
      </c>
      <c r="G80" t="s">
        <v>1057</v>
      </c>
      <c r="H80"/>
      <c r="I80" s="9">
        <v>65</v>
      </c>
      <c r="J80" s="9">
        <v>73</v>
      </c>
      <c r="K80" s="9">
        <v>73</v>
      </c>
      <c r="L80" s="9">
        <v>73</v>
      </c>
    </row>
    <row r="81" spans="6:12">
      <c r="F81" t="s">
        <v>13882</v>
      </c>
      <c r="G81" t="s">
        <v>1057</v>
      </c>
      <c r="H81"/>
      <c r="I81" s="9">
        <v>40</v>
      </c>
      <c r="J81" s="9">
        <v>45</v>
      </c>
      <c r="K81" s="9">
        <v>45</v>
      </c>
      <c r="L81" s="9">
        <v>45</v>
      </c>
    </row>
    <row r="82" spans="6:12">
      <c r="F82" t="s">
        <v>917</v>
      </c>
      <c r="G82" t="s">
        <v>1057</v>
      </c>
      <c r="H82"/>
      <c r="I82" s="9">
        <v>3700</v>
      </c>
      <c r="J82" s="9">
        <v>3700</v>
      </c>
      <c r="K82" s="9">
        <v>3700</v>
      </c>
      <c r="L82" s="9">
        <v>3700</v>
      </c>
    </row>
    <row r="83" spans="6:12">
      <c r="F83" t="s">
        <v>919</v>
      </c>
      <c r="G83" t="s">
        <v>1057</v>
      </c>
      <c r="H83"/>
      <c r="I83" s="9">
        <v>3200</v>
      </c>
      <c r="J83" s="9">
        <v>3200</v>
      </c>
      <c r="K83" s="9">
        <v>3200</v>
      </c>
      <c r="L83" s="9">
        <v>3200</v>
      </c>
    </row>
    <row r="84" spans="6:12">
      <c r="F84" t="s">
        <v>918</v>
      </c>
      <c r="G84" t="s">
        <v>1057</v>
      </c>
      <c r="H84"/>
      <c r="I84" s="9">
        <v>400</v>
      </c>
      <c r="J84" s="9">
        <v>400</v>
      </c>
      <c r="K84" s="9">
        <v>400</v>
      </c>
      <c r="L84" s="9">
        <v>400</v>
      </c>
    </row>
    <row r="85" spans="6:12">
      <c r="F85" t="s">
        <v>916</v>
      </c>
      <c r="G85" t="s">
        <v>1057</v>
      </c>
      <c r="H85"/>
      <c r="I85" s="9">
        <v>3700</v>
      </c>
      <c r="J85" s="9">
        <v>3700</v>
      </c>
      <c r="K85" s="9">
        <v>3700</v>
      </c>
      <c r="L85" s="9">
        <v>3700</v>
      </c>
    </row>
    <row r="86" spans="6:12">
      <c r="F86" t="s">
        <v>920</v>
      </c>
      <c r="G86" t="s">
        <v>1057</v>
      </c>
      <c r="H86"/>
      <c r="I86" s="9">
        <v>300</v>
      </c>
      <c r="J86" s="9">
        <v>300</v>
      </c>
      <c r="K86" s="9">
        <v>300</v>
      </c>
      <c r="L86" s="9">
        <v>300</v>
      </c>
    </row>
    <row r="87" spans="6:12">
      <c r="F87" t="s">
        <v>949</v>
      </c>
      <c r="G87" t="s">
        <v>1057</v>
      </c>
      <c r="H87"/>
      <c r="I87" s="9">
        <v>49</v>
      </c>
      <c r="J87" s="9">
        <v>51</v>
      </c>
      <c r="K87" s="9">
        <v>51</v>
      </c>
      <c r="L87" s="9">
        <v>51</v>
      </c>
    </row>
    <row r="88" spans="6:12">
      <c r="F88" t="s">
        <v>947</v>
      </c>
      <c r="G88" t="s">
        <v>1057</v>
      </c>
      <c r="H88"/>
      <c r="I88" s="9">
        <v>49</v>
      </c>
      <c r="J88" s="9">
        <v>51</v>
      </c>
      <c r="K88" s="9">
        <v>51</v>
      </c>
      <c r="L88" s="9">
        <v>51</v>
      </c>
    </row>
    <row r="89" spans="6:12">
      <c r="F89" t="s">
        <v>933</v>
      </c>
      <c r="G89" t="s">
        <v>1057</v>
      </c>
      <c r="H89"/>
      <c r="I89" s="9">
        <v>25</v>
      </c>
      <c r="J89" s="9">
        <v>28</v>
      </c>
      <c r="K89" s="9">
        <v>28</v>
      </c>
      <c r="L89" s="9">
        <v>28</v>
      </c>
    </row>
    <row r="90" spans="6:12">
      <c r="F90" t="s">
        <v>934</v>
      </c>
      <c r="G90" t="s">
        <v>1057</v>
      </c>
      <c r="H90"/>
      <c r="I90" s="9">
        <v>9.5</v>
      </c>
      <c r="J90" s="9">
        <v>12</v>
      </c>
      <c r="K90" s="9">
        <v>12</v>
      </c>
      <c r="L90" s="9">
        <v>12</v>
      </c>
    </row>
    <row r="91" spans="6:12">
      <c r="F91" t="s">
        <v>1008</v>
      </c>
      <c r="G91" t="s">
        <v>1057</v>
      </c>
      <c r="H91"/>
      <c r="I91" s="9">
        <v>66</v>
      </c>
      <c r="J91" s="9">
        <v>69</v>
      </c>
      <c r="K91" s="9">
        <v>69</v>
      </c>
      <c r="L91" s="9">
        <v>69</v>
      </c>
    </row>
    <row r="92" spans="6:12">
      <c r="F92" t="s">
        <v>953</v>
      </c>
      <c r="G92" t="s">
        <v>1057</v>
      </c>
      <c r="H92"/>
      <c r="I92" s="9">
        <v>30</v>
      </c>
      <c r="J92" s="9">
        <v>30</v>
      </c>
      <c r="K92" s="9">
        <v>30</v>
      </c>
      <c r="L92" s="9">
        <v>30</v>
      </c>
    </row>
    <row r="93" spans="6:12">
      <c r="F93" t="s">
        <v>1353</v>
      </c>
      <c r="G93" t="s">
        <v>1057</v>
      </c>
      <c r="H93"/>
      <c r="I93" s="9">
        <v>275</v>
      </c>
      <c r="J93" s="9">
        <v>120</v>
      </c>
      <c r="K93" s="9">
        <v>120</v>
      </c>
      <c r="L93" s="9">
        <v>120</v>
      </c>
    </row>
    <row r="94" spans="6:12">
      <c r="F94" t="s">
        <v>13884</v>
      </c>
      <c r="G94" t="s">
        <v>1057</v>
      </c>
      <c r="H94"/>
      <c r="I94" s="9">
        <v>52</v>
      </c>
      <c r="J94" s="9">
        <v>54</v>
      </c>
      <c r="K94" s="9">
        <v>54</v>
      </c>
      <c r="L94" s="9">
        <v>54</v>
      </c>
    </row>
    <row r="95" spans="6:12">
      <c r="F95" t="s">
        <v>945</v>
      </c>
      <c r="G95" t="s">
        <v>1057</v>
      </c>
      <c r="H95"/>
      <c r="I95" s="9">
        <v>18</v>
      </c>
      <c r="J95" s="9">
        <v>22</v>
      </c>
      <c r="K95" s="9">
        <v>22</v>
      </c>
      <c r="L95" s="9">
        <v>22</v>
      </c>
    </row>
    <row r="96" spans="6:12">
      <c r="F96" t="s">
        <v>926</v>
      </c>
      <c r="G96" t="s">
        <v>1057</v>
      </c>
      <c r="H96"/>
      <c r="I96" s="9">
        <v>10</v>
      </c>
      <c r="J96" s="9">
        <v>11</v>
      </c>
      <c r="K96" s="9">
        <v>11</v>
      </c>
      <c r="L96" s="9">
        <v>11</v>
      </c>
    </row>
    <row r="97" spans="6:12">
      <c r="F97" t="s">
        <v>961</v>
      </c>
      <c r="G97" t="s">
        <v>1057</v>
      </c>
      <c r="H97"/>
      <c r="I97" s="9">
        <v>46</v>
      </c>
      <c r="J97" s="9">
        <v>48</v>
      </c>
      <c r="K97" s="9">
        <v>48</v>
      </c>
      <c r="L97" s="9">
        <v>48</v>
      </c>
    </row>
    <row r="98" spans="6:12">
      <c r="F98" t="s">
        <v>962</v>
      </c>
      <c r="G98" t="s">
        <v>1057</v>
      </c>
      <c r="H98"/>
      <c r="I98" s="9">
        <v>9.5</v>
      </c>
      <c r="J98" s="9">
        <v>12</v>
      </c>
      <c r="K98" s="9">
        <v>12</v>
      </c>
      <c r="L98" s="9">
        <v>12</v>
      </c>
    </row>
    <row r="99" spans="6:12">
      <c r="F99" t="s">
        <v>921</v>
      </c>
      <c r="G99" t="s">
        <v>1057</v>
      </c>
      <c r="H99"/>
      <c r="I99" s="9">
        <v>46</v>
      </c>
      <c r="J99" s="9">
        <v>48</v>
      </c>
      <c r="K99" s="9">
        <v>48</v>
      </c>
      <c r="L99" s="9">
        <v>48</v>
      </c>
    </row>
    <row r="100" spans="6:12">
      <c r="F100" t="s">
        <v>922</v>
      </c>
      <c r="G100" t="s">
        <v>1057</v>
      </c>
      <c r="H100"/>
      <c r="I100" s="9">
        <v>9.5</v>
      </c>
      <c r="J100" s="9">
        <v>12</v>
      </c>
      <c r="K100" s="9">
        <v>12</v>
      </c>
      <c r="L100" s="9">
        <v>12</v>
      </c>
    </row>
    <row r="101" spans="6:12">
      <c r="F101" t="s">
        <v>928</v>
      </c>
      <c r="G101" t="s">
        <v>1057</v>
      </c>
      <c r="H101"/>
      <c r="I101" s="9">
        <v>45</v>
      </c>
      <c r="J101" s="9">
        <v>47</v>
      </c>
      <c r="K101" s="9">
        <v>47</v>
      </c>
      <c r="L101" s="9">
        <v>47</v>
      </c>
    </row>
    <row r="102" spans="6:12">
      <c r="F102" t="s">
        <v>929</v>
      </c>
      <c r="G102" t="s">
        <v>1057</v>
      </c>
      <c r="H102"/>
      <c r="I102" s="9">
        <v>9.5</v>
      </c>
      <c r="J102" s="9">
        <v>12</v>
      </c>
      <c r="K102" s="9">
        <v>12</v>
      </c>
      <c r="L102" s="9">
        <v>12</v>
      </c>
    </row>
    <row r="103" spans="6:12">
      <c r="F103" t="s">
        <v>931</v>
      </c>
      <c r="G103" t="s">
        <v>1057</v>
      </c>
      <c r="H103"/>
      <c r="I103" s="9">
        <v>49</v>
      </c>
      <c r="J103" s="9">
        <v>51</v>
      </c>
      <c r="K103" s="9">
        <v>51</v>
      </c>
      <c r="L103" s="9">
        <v>51</v>
      </c>
    </row>
    <row r="104" spans="6:12">
      <c r="F104" t="s">
        <v>957</v>
      </c>
      <c r="G104" t="s">
        <v>1057</v>
      </c>
      <c r="H104"/>
      <c r="I104" s="9">
        <v>50</v>
      </c>
      <c r="J104" s="9">
        <v>52</v>
      </c>
      <c r="K104" s="9">
        <v>52</v>
      </c>
      <c r="L104" s="9">
        <v>52</v>
      </c>
    </row>
    <row r="105" spans="6:12">
      <c r="F105" t="s">
        <v>14273</v>
      </c>
      <c r="G105" t="s">
        <v>1057</v>
      </c>
      <c r="H105"/>
      <c r="I105" s="9">
        <v>42</v>
      </c>
      <c r="J105" s="9">
        <v>42</v>
      </c>
      <c r="K105" s="9">
        <v>42</v>
      </c>
      <c r="L105" s="9">
        <v>42</v>
      </c>
    </row>
    <row r="106" spans="6:12">
      <c r="F106" t="s">
        <v>14272</v>
      </c>
      <c r="G106" t="s">
        <v>1057</v>
      </c>
      <c r="H106"/>
      <c r="I106" s="9">
        <v>50</v>
      </c>
      <c r="J106" s="9">
        <v>52</v>
      </c>
      <c r="K106" s="9">
        <v>52</v>
      </c>
      <c r="L106" s="9">
        <v>52</v>
      </c>
    </row>
    <row r="107" spans="6:12">
      <c r="F107" t="s">
        <v>14409</v>
      </c>
      <c r="G107" t="s">
        <v>1057</v>
      </c>
      <c r="H107"/>
      <c r="I107" s="9">
        <v>25</v>
      </c>
      <c r="J107" s="9">
        <v>28</v>
      </c>
      <c r="K107" s="9">
        <v>28</v>
      </c>
      <c r="L107" s="9">
        <v>28</v>
      </c>
    </row>
    <row r="108" spans="6:12">
      <c r="F108" t="s">
        <v>14410</v>
      </c>
      <c r="G108" t="s">
        <v>1057</v>
      </c>
      <c r="H108"/>
      <c r="I108" s="9">
        <v>9.5</v>
      </c>
      <c r="J108" s="9">
        <v>12</v>
      </c>
      <c r="K108" s="9">
        <v>12</v>
      </c>
      <c r="L108" s="9">
        <v>12</v>
      </c>
    </row>
    <row r="109" spans="6:12">
      <c r="F109" t="s">
        <v>14411</v>
      </c>
      <c r="G109" t="s">
        <v>1057</v>
      </c>
      <c r="H109" t="s">
        <v>350</v>
      </c>
      <c r="J109" s="9">
        <v>28</v>
      </c>
      <c r="K109" s="9">
        <v>28</v>
      </c>
      <c r="L109" s="9">
        <v>28</v>
      </c>
    </row>
    <row r="110" spans="6:12">
      <c r="F110" t="s">
        <v>14412</v>
      </c>
      <c r="G110" t="s">
        <v>1057</v>
      </c>
      <c r="H110" t="s">
        <v>350</v>
      </c>
      <c r="J110" s="9">
        <v>12</v>
      </c>
      <c r="K110" s="9">
        <v>12</v>
      </c>
      <c r="L110" s="9">
        <v>12</v>
      </c>
    </row>
    <row r="111" spans="6:12">
      <c r="F111" t="s">
        <v>14413</v>
      </c>
      <c r="G111" t="s">
        <v>1057</v>
      </c>
      <c r="H111" t="s">
        <v>350</v>
      </c>
      <c r="J111" s="9">
        <v>50</v>
      </c>
      <c r="K111" s="9">
        <v>50</v>
      </c>
      <c r="L111" s="9">
        <v>50</v>
      </c>
    </row>
    <row r="112" spans="6:12">
      <c r="F112" t="s">
        <v>14414</v>
      </c>
      <c r="G112" t="s">
        <v>1057</v>
      </c>
      <c r="H112" t="s">
        <v>350</v>
      </c>
      <c r="J112" s="9">
        <v>12</v>
      </c>
      <c r="K112" s="9">
        <v>12</v>
      </c>
      <c r="L112" s="9">
        <v>12</v>
      </c>
    </row>
    <row r="113" spans="1:12">
      <c r="F113" t="s">
        <v>14416</v>
      </c>
      <c r="G113" t="s">
        <v>1057</v>
      </c>
      <c r="H113"/>
      <c r="I113" s="9">
        <v>10</v>
      </c>
      <c r="J113" s="9">
        <v>11</v>
      </c>
      <c r="K113" s="9">
        <v>11</v>
      </c>
      <c r="L113" s="9">
        <v>11</v>
      </c>
    </row>
    <row r="114" spans="1:12">
      <c r="F114" t="s">
        <v>14417</v>
      </c>
      <c r="G114" t="s">
        <v>1057</v>
      </c>
      <c r="H114"/>
      <c r="I114" s="9">
        <v>10</v>
      </c>
      <c r="J114" s="9">
        <v>11</v>
      </c>
      <c r="K114" s="9">
        <v>11</v>
      </c>
      <c r="L114" s="9">
        <v>11</v>
      </c>
    </row>
    <row r="115" spans="1:12">
      <c r="F115" t="s">
        <v>14415</v>
      </c>
      <c r="G115" t="s">
        <v>1057</v>
      </c>
      <c r="H115" t="s">
        <v>350</v>
      </c>
      <c r="J115" s="9">
        <v>320</v>
      </c>
      <c r="K115" s="9">
        <v>320</v>
      </c>
      <c r="L115" s="9">
        <v>320</v>
      </c>
    </row>
    <row r="116" spans="1:12">
      <c r="F116" t="s">
        <v>14418</v>
      </c>
      <c r="G116" t="s">
        <v>1057</v>
      </c>
      <c r="H116" t="s">
        <v>350</v>
      </c>
      <c r="J116" s="9">
        <v>45</v>
      </c>
      <c r="K116" s="9">
        <v>45</v>
      </c>
      <c r="L116" s="9">
        <v>45</v>
      </c>
    </row>
    <row r="117" spans="1:12">
      <c r="A117" s="265"/>
      <c r="B117" s="265"/>
      <c r="C117" s="265"/>
      <c r="D117" s="265"/>
      <c r="E117" s="265"/>
      <c r="F117" s="265"/>
      <c r="G117" s="265"/>
      <c r="H117" s="265"/>
      <c r="I117" s="267"/>
      <c r="J117" s="267"/>
      <c r="K117" s="267"/>
      <c r="L117" s="267"/>
    </row>
    <row r="118" spans="1:12">
      <c r="A118" t="s">
        <v>1486</v>
      </c>
      <c r="B118" t="s">
        <v>585</v>
      </c>
      <c r="C118" t="s">
        <v>976</v>
      </c>
      <c r="D118" t="s">
        <v>1106</v>
      </c>
      <c r="E118" t="s">
        <v>1105</v>
      </c>
      <c r="F118" t="s">
        <v>965</v>
      </c>
      <c r="G118" t="s">
        <v>1113</v>
      </c>
      <c r="H118"/>
      <c r="I118" s="9">
        <v>15</v>
      </c>
      <c r="J118" s="9">
        <v>15</v>
      </c>
      <c r="K118" s="9">
        <v>15</v>
      </c>
      <c r="L118" s="9">
        <v>15</v>
      </c>
    </row>
    <row r="119" spans="1:12">
      <c r="F119" t="s">
        <v>1304</v>
      </c>
      <c r="G119" t="s">
        <v>14227</v>
      </c>
      <c r="H119"/>
      <c r="I119" s="9">
        <v>12</v>
      </c>
      <c r="J119" s="9">
        <v>12</v>
      </c>
      <c r="K119" s="9">
        <v>12</v>
      </c>
      <c r="L119" s="9">
        <v>12</v>
      </c>
    </row>
    <row r="120" spans="1:12">
      <c r="F120" t="s">
        <v>1303</v>
      </c>
      <c r="G120" t="s">
        <v>14228</v>
      </c>
      <c r="H120"/>
      <c r="I120" s="9">
        <v>10</v>
      </c>
      <c r="J120" s="9">
        <v>10</v>
      </c>
      <c r="K120" s="9">
        <v>10</v>
      </c>
      <c r="L120" s="9">
        <v>10</v>
      </c>
    </row>
    <row r="121" spans="1:12">
      <c r="F121" t="s">
        <v>1302</v>
      </c>
      <c r="G121" t="s">
        <v>14229</v>
      </c>
      <c r="H121"/>
      <c r="I121" s="9">
        <v>8</v>
      </c>
      <c r="J121" s="9">
        <v>8</v>
      </c>
      <c r="K121" s="9">
        <v>8</v>
      </c>
      <c r="L121" s="9">
        <v>8</v>
      </c>
    </row>
    <row r="122" spans="1:12">
      <c r="F122" t="s">
        <v>1301</v>
      </c>
      <c r="G122" t="s">
        <v>14230</v>
      </c>
      <c r="H122"/>
      <c r="I122" s="9">
        <v>7</v>
      </c>
      <c r="J122" s="9">
        <v>7</v>
      </c>
      <c r="K122" s="9">
        <v>7</v>
      </c>
      <c r="L122" s="9">
        <v>7</v>
      </c>
    </row>
    <row r="123" spans="1:12">
      <c r="F123" t="s">
        <v>14223</v>
      </c>
      <c r="G123" t="s">
        <v>14231</v>
      </c>
      <c r="H123"/>
      <c r="I123" s="9">
        <v>6</v>
      </c>
      <c r="J123" s="9">
        <v>6</v>
      </c>
      <c r="K123" s="9">
        <v>6</v>
      </c>
      <c r="L123" s="9">
        <v>6</v>
      </c>
    </row>
    <row r="124" spans="1:12">
      <c r="F124" t="s">
        <v>14224</v>
      </c>
      <c r="G124" t="s">
        <v>14232</v>
      </c>
      <c r="H124"/>
      <c r="I124" s="9">
        <v>5</v>
      </c>
      <c r="J124" s="9">
        <v>5</v>
      </c>
      <c r="K124" s="9">
        <v>5</v>
      </c>
      <c r="L124" s="9">
        <v>5</v>
      </c>
    </row>
    <row r="125" spans="1:12">
      <c r="F125" t="s">
        <v>14225</v>
      </c>
      <c r="G125" t="s">
        <v>14233</v>
      </c>
      <c r="H125"/>
      <c r="I125" s="9">
        <v>2</v>
      </c>
      <c r="J125" s="9">
        <v>2</v>
      </c>
      <c r="K125" s="9">
        <v>2</v>
      </c>
      <c r="L125" s="9">
        <v>2</v>
      </c>
    </row>
    <row r="126" spans="1:12">
      <c r="F126" t="s">
        <v>14226</v>
      </c>
      <c r="G126" t="s">
        <v>14234</v>
      </c>
      <c r="H126"/>
      <c r="I126" s="9">
        <v>0.9</v>
      </c>
      <c r="J126" s="9">
        <v>0.9</v>
      </c>
      <c r="K126" s="9">
        <v>0.9</v>
      </c>
      <c r="L126" s="9">
        <v>0.9</v>
      </c>
    </row>
    <row r="127" spans="1:12">
      <c r="F127" t="s">
        <v>14235</v>
      </c>
      <c r="G127" t="s">
        <v>1057</v>
      </c>
      <c r="H127"/>
      <c r="I127" s="9">
        <v>950</v>
      </c>
      <c r="J127" s="9">
        <v>950</v>
      </c>
      <c r="K127" s="9">
        <v>950</v>
      </c>
      <c r="L127" s="9">
        <v>950</v>
      </c>
    </row>
    <row r="128" spans="1:12">
      <c r="F128" t="s">
        <v>14236</v>
      </c>
      <c r="G128" t="s">
        <v>1057</v>
      </c>
      <c r="H128"/>
      <c r="I128" s="9">
        <v>250</v>
      </c>
      <c r="J128" s="9">
        <v>250</v>
      </c>
      <c r="K128" s="9">
        <v>250</v>
      </c>
      <c r="L128" s="9">
        <v>250</v>
      </c>
    </row>
    <row r="129" spans="1:12">
      <c r="F129" t="s">
        <v>14237</v>
      </c>
      <c r="G129" t="s">
        <v>1057</v>
      </c>
      <c r="H129"/>
      <c r="I129" s="9">
        <v>200</v>
      </c>
      <c r="J129" s="9">
        <v>200</v>
      </c>
      <c r="K129" s="9">
        <v>200</v>
      </c>
      <c r="L129" s="9">
        <v>200</v>
      </c>
    </row>
    <row r="130" spans="1:12">
      <c r="F130" t="s">
        <v>14238</v>
      </c>
      <c r="G130" t="s">
        <v>1057</v>
      </c>
      <c r="H130"/>
      <c r="I130" s="9">
        <v>185</v>
      </c>
      <c r="J130" s="9">
        <v>185</v>
      </c>
      <c r="K130" s="9">
        <v>185</v>
      </c>
      <c r="L130" s="9">
        <v>185</v>
      </c>
    </row>
    <row r="131" spans="1:12">
      <c r="F131" t="s">
        <v>14239</v>
      </c>
      <c r="G131" t="s">
        <v>1057</v>
      </c>
      <c r="H131"/>
      <c r="I131" s="9">
        <v>155</v>
      </c>
      <c r="J131" s="9">
        <v>155</v>
      </c>
      <c r="K131" s="9">
        <v>155</v>
      </c>
      <c r="L131" s="9">
        <v>155</v>
      </c>
    </row>
    <row r="132" spans="1:12">
      <c r="F132" t="s">
        <v>14240</v>
      </c>
      <c r="G132" t="s">
        <v>1057</v>
      </c>
      <c r="H132"/>
      <c r="I132" s="9">
        <v>95</v>
      </c>
      <c r="J132" s="9">
        <v>95</v>
      </c>
      <c r="K132" s="9">
        <v>95</v>
      </c>
      <c r="L132" s="9">
        <v>95</v>
      </c>
    </row>
    <row r="133" spans="1:12">
      <c r="F133" t="s">
        <v>14342</v>
      </c>
      <c r="G133" t="s">
        <v>14343</v>
      </c>
      <c r="H133"/>
      <c r="I133" s="9">
        <v>3</v>
      </c>
      <c r="J133" s="9">
        <v>0</v>
      </c>
      <c r="K133" s="9">
        <v>0</v>
      </c>
      <c r="L133" s="9">
        <v>0</v>
      </c>
    </row>
    <row r="134" spans="1:12">
      <c r="A134" s="265"/>
      <c r="B134" s="265"/>
      <c r="C134" s="265"/>
      <c r="D134" s="265"/>
      <c r="E134" s="265"/>
      <c r="F134" s="265"/>
      <c r="G134" s="265"/>
      <c r="H134" s="265"/>
      <c r="I134" s="267"/>
      <c r="J134" s="267"/>
      <c r="K134" s="267"/>
      <c r="L134" s="267"/>
    </row>
    <row r="135" spans="1:12">
      <c r="A135" t="s">
        <v>399</v>
      </c>
      <c r="B135" t="s">
        <v>606</v>
      </c>
      <c r="C135" t="s">
        <v>605</v>
      </c>
      <c r="D135" t="s">
        <v>387</v>
      </c>
      <c r="E135" t="s">
        <v>1654</v>
      </c>
      <c r="F135" t="s">
        <v>400</v>
      </c>
      <c r="G135" t="s">
        <v>1075</v>
      </c>
      <c r="H135"/>
      <c r="I135" s="9">
        <v>72</v>
      </c>
      <c r="J135" s="9">
        <v>87.978985678909424</v>
      </c>
      <c r="K135" s="9">
        <v>92.377934962854894</v>
      </c>
      <c r="L135" s="9">
        <v>96.99683171099764</v>
      </c>
    </row>
    <row r="136" spans="1:12">
      <c r="F136" t="s">
        <v>402</v>
      </c>
      <c r="G136" t="s">
        <v>1075</v>
      </c>
      <c r="H136"/>
      <c r="I136" s="9">
        <v>109</v>
      </c>
      <c r="J136" s="9">
        <v>132.81158335969127</v>
      </c>
      <c r="K136" s="9">
        <v>139.45216252767585</v>
      </c>
      <c r="L136" s="9">
        <v>146.42477065405964</v>
      </c>
    </row>
    <row r="137" spans="1:12">
      <c r="F137" t="s">
        <v>401</v>
      </c>
      <c r="G137" t="s">
        <v>1075</v>
      </c>
      <c r="H137"/>
      <c r="I137" s="9">
        <v>117</v>
      </c>
      <c r="J137" s="9">
        <v>141.96828752878545</v>
      </c>
      <c r="K137" s="9">
        <v>149.06670190522473</v>
      </c>
      <c r="L137" s="9">
        <v>156.52003700048598</v>
      </c>
    </row>
    <row r="138" spans="1:12">
      <c r="F138" t="s">
        <v>403</v>
      </c>
      <c r="G138" t="s">
        <v>1057</v>
      </c>
      <c r="H138"/>
      <c r="I138" s="9">
        <v>79</v>
      </c>
      <c r="J138" s="9">
        <v>96.767089922294758</v>
      </c>
      <c r="K138" s="9">
        <v>101.6054444184095</v>
      </c>
      <c r="L138" s="9">
        <v>106.68571663932998</v>
      </c>
    </row>
    <row r="139" spans="1:12">
      <c r="F139" t="s">
        <v>14222</v>
      </c>
      <c r="G139" t="s">
        <v>1075</v>
      </c>
      <c r="H139"/>
      <c r="I139" s="9">
        <v>72</v>
      </c>
      <c r="J139" s="9">
        <v>0</v>
      </c>
      <c r="K139" s="9">
        <v>0</v>
      </c>
      <c r="L139" s="9">
        <v>0</v>
      </c>
    </row>
    <row r="140" spans="1:12">
      <c r="A140" s="265"/>
      <c r="B140" s="265"/>
      <c r="C140" s="265"/>
      <c r="D140" s="265"/>
      <c r="E140" s="265"/>
      <c r="F140" s="265"/>
      <c r="G140" s="265"/>
      <c r="H140" s="265"/>
      <c r="I140" s="267"/>
      <c r="J140" s="267"/>
      <c r="K140" s="267"/>
      <c r="L140" s="267"/>
    </row>
    <row r="141" spans="1:12">
      <c r="A141" t="s">
        <v>13857</v>
      </c>
      <c r="B141" t="s">
        <v>592</v>
      </c>
      <c r="C141" t="s">
        <v>12420</v>
      </c>
      <c r="D141" t="s">
        <v>123</v>
      </c>
      <c r="E141" t="s">
        <v>123</v>
      </c>
      <c r="F141" t="s">
        <v>13859</v>
      </c>
      <c r="G141" t="s">
        <v>1165</v>
      </c>
      <c r="H141"/>
      <c r="I141" s="9">
        <v>70</v>
      </c>
      <c r="J141" s="9">
        <v>65</v>
      </c>
      <c r="K141" s="9">
        <v>70</v>
      </c>
      <c r="L141" s="9">
        <v>75</v>
      </c>
    </row>
    <row r="142" spans="1:12">
      <c r="F142" t="s">
        <v>14253</v>
      </c>
      <c r="G142" t="s">
        <v>1057</v>
      </c>
      <c r="H142"/>
      <c r="I142" s="9">
        <v>98.16</v>
      </c>
      <c r="J142" s="9">
        <v>0</v>
      </c>
      <c r="K142" s="9">
        <v>0</v>
      </c>
      <c r="L142" s="9">
        <v>0</v>
      </c>
    </row>
    <row r="143" spans="1:12">
      <c r="F143" t="s">
        <v>14469</v>
      </c>
      <c r="G143" t="s">
        <v>1126</v>
      </c>
      <c r="H143"/>
      <c r="I143" s="9">
        <v>86</v>
      </c>
      <c r="J143" s="9">
        <v>105</v>
      </c>
      <c r="K143" s="9">
        <v>110</v>
      </c>
      <c r="L143" s="9">
        <v>115</v>
      </c>
    </row>
    <row r="144" spans="1:12">
      <c r="F144" t="s">
        <v>14470</v>
      </c>
      <c r="G144" t="s">
        <v>1165</v>
      </c>
      <c r="H144"/>
      <c r="I144" s="9">
        <v>121</v>
      </c>
      <c r="J144" s="9">
        <v>135</v>
      </c>
      <c r="K144" s="9">
        <v>140</v>
      </c>
      <c r="L144" s="9">
        <v>145</v>
      </c>
    </row>
    <row r="145" spans="1:12">
      <c r="F145" t="s">
        <v>14471</v>
      </c>
      <c r="G145" t="s">
        <v>1126</v>
      </c>
      <c r="H145"/>
      <c r="I145" s="9">
        <v>208</v>
      </c>
      <c r="J145" s="9">
        <v>200</v>
      </c>
      <c r="K145" s="9">
        <v>210</v>
      </c>
      <c r="L145" s="9">
        <v>220</v>
      </c>
    </row>
    <row r="146" spans="1:12">
      <c r="F146" t="s">
        <v>14472</v>
      </c>
      <c r="G146" t="s">
        <v>1165</v>
      </c>
      <c r="H146"/>
      <c r="I146" s="9">
        <v>119</v>
      </c>
      <c r="J146" s="9">
        <v>135</v>
      </c>
      <c r="K146" s="9">
        <v>140</v>
      </c>
      <c r="L146" s="9">
        <v>145</v>
      </c>
    </row>
    <row r="147" spans="1:12">
      <c r="F147" t="s">
        <v>14473</v>
      </c>
      <c r="G147" t="s">
        <v>1126</v>
      </c>
      <c r="H147"/>
      <c r="I147" s="9">
        <v>208</v>
      </c>
      <c r="J147" s="9">
        <v>230</v>
      </c>
      <c r="K147" s="9">
        <v>240</v>
      </c>
      <c r="L147" s="9">
        <v>250</v>
      </c>
    </row>
    <row r="148" spans="1:12">
      <c r="F148" t="s">
        <v>14474</v>
      </c>
      <c r="G148" t="s">
        <v>1165</v>
      </c>
      <c r="H148"/>
      <c r="I148" s="9">
        <v>168</v>
      </c>
      <c r="J148" s="9">
        <v>185</v>
      </c>
      <c r="K148" s="9">
        <v>195</v>
      </c>
      <c r="L148" s="9">
        <v>205</v>
      </c>
    </row>
    <row r="149" spans="1:12">
      <c r="F149" t="s">
        <v>14475</v>
      </c>
      <c r="G149" t="s">
        <v>1126</v>
      </c>
      <c r="H149"/>
      <c r="I149" s="9">
        <v>275</v>
      </c>
      <c r="J149" s="9">
        <v>275</v>
      </c>
      <c r="K149" s="9">
        <v>285</v>
      </c>
      <c r="L149" s="9">
        <v>295</v>
      </c>
    </row>
    <row r="150" spans="1:12">
      <c r="F150" t="s">
        <v>14476</v>
      </c>
      <c r="G150" t="s">
        <v>1165</v>
      </c>
      <c r="H150"/>
      <c r="I150" s="9">
        <v>308</v>
      </c>
      <c r="J150" s="9">
        <v>280</v>
      </c>
      <c r="K150" s="9">
        <v>290</v>
      </c>
      <c r="L150" s="9">
        <v>300</v>
      </c>
    </row>
    <row r="151" spans="1:12">
      <c r="F151" t="s">
        <v>14477</v>
      </c>
      <c r="G151" t="s">
        <v>1126</v>
      </c>
      <c r="H151"/>
      <c r="I151" s="9">
        <v>488</v>
      </c>
      <c r="J151" s="9">
        <v>595</v>
      </c>
      <c r="K151" s="9">
        <v>615</v>
      </c>
      <c r="L151" s="9">
        <v>635</v>
      </c>
    </row>
    <row r="152" spans="1:12">
      <c r="F152" t="s">
        <v>14478</v>
      </c>
      <c r="G152" t="s">
        <v>1165</v>
      </c>
      <c r="H152"/>
      <c r="I152" s="9">
        <v>595</v>
      </c>
      <c r="J152" s="9">
        <v>605</v>
      </c>
      <c r="K152" s="9">
        <v>625</v>
      </c>
      <c r="L152" s="9">
        <v>645</v>
      </c>
    </row>
    <row r="153" spans="1:12">
      <c r="F153" t="s">
        <v>14479</v>
      </c>
      <c r="G153" t="s">
        <v>1126</v>
      </c>
      <c r="H153"/>
      <c r="I153" s="9">
        <v>975</v>
      </c>
      <c r="J153" s="9">
        <v>1050</v>
      </c>
      <c r="K153" s="9">
        <v>1085</v>
      </c>
      <c r="L153" s="9">
        <v>1120</v>
      </c>
    </row>
    <row r="154" spans="1:12">
      <c r="F154" t="s">
        <v>14480</v>
      </c>
      <c r="G154" t="s">
        <v>1165</v>
      </c>
      <c r="H154"/>
      <c r="I154" s="9">
        <v>402</v>
      </c>
      <c r="J154" s="9">
        <v>425</v>
      </c>
      <c r="K154" s="9">
        <v>440</v>
      </c>
      <c r="L154" s="9">
        <v>455</v>
      </c>
    </row>
    <row r="155" spans="1:12">
      <c r="F155" t="s">
        <v>14481</v>
      </c>
      <c r="G155" t="s">
        <v>1126</v>
      </c>
      <c r="H155"/>
      <c r="I155" s="9">
        <v>674</v>
      </c>
      <c r="J155" s="9">
        <v>630</v>
      </c>
      <c r="K155" s="9">
        <v>650</v>
      </c>
      <c r="L155" s="9">
        <v>670</v>
      </c>
    </row>
    <row r="156" spans="1:12">
      <c r="A156" s="265"/>
      <c r="B156" s="265"/>
      <c r="C156" s="265"/>
      <c r="D156" s="265"/>
      <c r="E156" s="265"/>
      <c r="F156" s="265"/>
      <c r="G156" s="265"/>
      <c r="H156" s="265"/>
      <c r="I156" s="267"/>
      <c r="J156" s="267"/>
      <c r="K156" s="267"/>
      <c r="L156" s="267"/>
    </row>
    <row r="157" spans="1:12">
      <c r="A157" t="s">
        <v>1009</v>
      </c>
      <c r="B157" t="s">
        <v>587</v>
      </c>
      <c r="C157" t="s">
        <v>1014</v>
      </c>
      <c r="D157" t="s">
        <v>614</v>
      </c>
      <c r="E157" t="s">
        <v>545</v>
      </c>
      <c r="F157" t="s">
        <v>1273</v>
      </c>
      <c r="G157" t="s">
        <v>1057</v>
      </c>
      <c r="H157"/>
      <c r="I157" s="9">
        <v>107</v>
      </c>
      <c r="J157" s="9">
        <v>107</v>
      </c>
      <c r="K157" s="9">
        <v>107</v>
      </c>
      <c r="L157" s="9">
        <v>107</v>
      </c>
    </row>
    <row r="158" spans="1:12">
      <c r="F158" t="s">
        <v>1013</v>
      </c>
      <c r="G158" t="s">
        <v>1170</v>
      </c>
      <c r="H158"/>
      <c r="I158" s="9">
        <v>1</v>
      </c>
      <c r="J158" s="9">
        <v>1</v>
      </c>
      <c r="K158" s="9">
        <v>1</v>
      </c>
      <c r="L158" s="9">
        <v>1</v>
      </c>
    </row>
    <row r="159" spans="1:12">
      <c r="F159" t="s">
        <v>1494</v>
      </c>
      <c r="G159" t="s">
        <v>1170</v>
      </c>
      <c r="H159"/>
      <c r="I159" s="9">
        <v>25</v>
      </c>
      <c r="J159" s="9">
        <v>25</v>
      </c>
      <c r="K159" s="9">
        <v>25</v>
      </c>
      <c r="L159" s="9">
        <v>25</v>
      </c>
    </row>
    <row r="160" spans="1:12">
      <c r="F160" t="s">
        <v>13855</v>
      </c>
      <c r="G160" t="s">
        <v>1057</v>
      </c>
      <c r="H160"/>
      <c r="I160" s="9">
        <v>400</v>
      </c>
      <c r="J160" s="9">
        <v>400</v>
      </c>
      <c r="K160" s="9">
        <v>400</v>
      </c>
      <c r="L160" s="9">
        <v>400</v>
      </c>
    </row>
    <row r="161" spans="1:12">
      <c r="F161" t="s">
        <v>1020</v>
      </c>
      <c r="G161" t="s">
        <v>1057</v>
      </c>
      <c r="H161"/>
      <c r="I161" s="9">
        <v>200</v>
      </c>
      <c r="J161" s="9">
        <v>200</v>
      </c>
      <c r="K161" s="9">
        <v>200</v>
      </c>
      <c r="L161" s="9">
        <v>200</v>
      </c>
    </row>
    <row r="162" spans="1:12">
      <c r="F162" t="s">
        <v>1087</v>
      </c>
      <c r="G162" t="s">
        <v>1057</v>
      </c>
      <c r="H162"/>
      <c r="I162" s="9">
        <v>133</v>
      </c>
      <c r="J162" s="9">
        <v>137</v>
      </c>
      <c r="K162" s="9">
        <v>137</v>
      </c>
      <c r="L162" s="9">
        <v>137</v>
      </c>
    </row>
    <row r="163" spans="1:12">
      <c r="A163" s="265"/>
      <c r="B163" s="265"/>
      <c r="C163" s="265"/>
      <c r="D163" s="265"/>
      <c r="E163" s="265"/>
      <c r="F163" s="265"/>
      <c r="G163" s="265"/>
      <c r="H163" s="265"/>
      <c r="I163" s="267"/>
      <c r="J163" s="267"/>
      <c r="K163" s="267"/>
      <c r="L163" s="267"/>
    </row>
    <row r="164" spans="1:12">
      <c r="A164" t="s">
        <v>642</v>
      </c>
      <c r="B164" t="s">
        <v>734</v>
      </c>
      <c r="C164" t="s">
        <v>733</v>
      </c>
      <c r="D164" t="s">
        <v>1278</v>
      </c>
      <c r="E164" t="s">
        <v>558</v>
      </c>
      <c r="F164" t="s">
        <v>647</v>
      </c>
      <c r="G164" t="s">
        <v>1057</v>
      </c>
      <c r="H164"/>
      <c r="I164" s="9">
        <v>25</v>
      </c>
      <c r="J164" s="9">
        <v>26.7</v>
      </c>
      <c r="K164" s="9">
        <v>28.035</v>
      </c>
      <c r="L164" s="9">
        <v>29.43675</v>
      </c>
    </row>
    <row r="165" spans="1:12">
      <c r="F165" t="s">
        <v>649</v>
      </c>
      <c r="G165" t="s">
        <v>1057</v>
      </c>
      <c r="H165"/>
      <c r="I165" s="9">
        <v>27</v>
      </c>
      <c r="J165" s="9">
        <v>28.79</v>
      </c>
      <c r="K165" s="9">
        <v>30.229500000000002</v>
      </c>
      <c r="L165" s="9">
        <v>31.740975000000002</v>
      </c>
    </row>
    <row r="166" spans="1:12">
      <c r="F166" t="s">
        <v>1267</v>
      </c>
      <c r="G166" t="s">
        <v>1057</v>
      </c>
      <c r="H166"/>
      <c r="I166" s="9">
        <v>40</v>
      </c>
      <c r="J166" s="9">
        <v>0</v>
      </c>
      <c r="K166" s="9">
        <v>0</v>
      </c>
      <c r="L166" s="9">
        <v>0</v>
      </c>
    </row>
    <row r="167" spans="1:12">
      <c r="F167" t="s">
        <v>653</v>
      </c>
      <c r="G167" t="s">
        <v>1057</v>
      </c>
      <c r="H167"/>
      <c r="I167" s="9">
        <v>32</v>
      </c>
      <c r="J167" s="9">
        <v>33.97</v>
      </c>
      <c r="K167" s="9">
        <v>35.668500000000002</v>
      </c>
      <c r="L167" s="9">
        <v>37.451925000000003</v>
      </c>
    </row>
    <row r="168" spans="1:12">
      <c r="F168" t="s">
        <v>1268</v>
      </c>
      <c r="G168" t="s">
        <v>1057</v>
      </c>
      <c r="H168"/>
      <c r="I168" s="9">
        <v>35</v>
      </c>
      <c r="J168" s="9">
        <v>0</v>
      </c>
      <c r="K168" s="9">
        <v>0</v>
      </c>
      <c r="L168" s="9">
        <v>0</v>
      </c>
    </row>
    <row r="169" spans="1:12">
      <c r="F169" t="s">
        <v>646</v>
      </c>
      <c r="G169" t="s">
        <v>1057</v>
      </c>
      <c r="H169"/>
      <c r="I169" s="9">
        <v>45</v>
      </c>
      <c r="J169" s="9">
        <v>46.89</v>
      </c>
      <c r="K169" s="9">
        <v>49.234500000000004</v>
      </c>
      <c r="L169" s="9">
        <v>51.696225000000005</v>
      </c>
    </row>
    <row r="170" spans="1:12">
      <c r="F170" t="s">
        <v>665</v>
      </c>
      <c r="G170" t="s">
        <v>1057</v>
      </c>
      <c r="H170"/>
      <c r="I170" s="9">
        <v>70</v>
      </c>
      <c r="J170" s="9">
        <v>99.93</v>
      </c>
      <c r="K170" s="9">
        <v>104.92650000000002</v>
      </c>
      <c r="L170" s="9">
        <v>110.17282500000002</v>
      </c>
    </row>
    <row r="171" spans="1:12">
      <c r="F171" t="s">
        <v>14245</v>
      </c>
      <c r="G171" t="s">
        <v>1057</v>
      </c>
      <c r="H171"/>
      <c r="I171" s="9">
        <v>25</v>
      </c>
      <c r="J171" s="9">
        <v>25.69</v>
      </c>
      <c r="K171" s="9">
        <v>26.974500000000003</v>
      </c>
      <c r="L171" s="9">
        <v>28.323225000000004</v>
      </c>
    </row>
    <row r="172" spans="1:12">
      <c r="F172" t="s">
        <v>14247</v>
      </c>
      <c r="G172" t="s">
        <v>1057</v>
      </c>
      <c r="H172"/>
      <c r="I172" s="9">
        <v>22</v>
      </c>
      <c r="J172" s="9">
        <v>23.47</v>
      </c>
      <c r="K172" s="9">
        <v>24.6435</v>
      </c>
      <c r="L172" s="9">
        <v>25.875675000000001</v>
      </c>
    </row>
    <row r="173" spans="1:12">
      <c r="F173" t="s">
        <v>14246</v>
      </c>
      <c r="G173" t="s">
        <v>1057</v>
      </c>
      <c r="H173"/>
      <c r="I173" s="9">
        <v>26</v>
      </c>
      <c r="J173" s="9">
        <v>0</v>
      </c>
      <c r="K173" s="9">
        <v>0</v>
      </c>
      <c r="L173" s="9">
        <v>0</v>
      </c>
    </row>
    <row r="174" spans="1:12">
      <c r="F174" t="s">
        <v>14248</v>
      </c>
      <c r="G174" t="s">
        <v>1057</v>
      </c>
      <c r="H174"/>
      <c r="I174" s="9">
        <v>101</v>
      </c>
      <c r="J174" s="9">
        <v>122.98</v>
      </c>
      <c r="K174" s="9">
        <v>129.12900000000002</v>
      </c>
      <c r="L174" s="9">
        <v>135.58545000000004</v>
      </c>
    </row>
    <row r="175" spans="1:12">
      <c r="F175" t="s">
        <v>14244</v>
      </c>
      <c r="G175" t="s">
        <v>1057</v>
      </c>
      <c r="H175"/>
      <c r="I175" s="9">
        <v>49</v>
      </c>
      <c r="J175" s="9">
        <v>49.64</v>
      </c>
      <c r="K175" s="9">
        <v>52.122</v>
      </c>
      <c r="L175" s="9">
        <v>54.728100000000005</v>
      </c>
    </row>
    <row r="176" spans="1:12">
      <c r="F176" t="s">
        <v>14426</v>
      </c>
      <c r="G176" t="s">
        <v>1057</v>
      </c>
      <c r="H176" t="s">
        <v>350</v>
      </c>
      <c r="J176" s="9">
        <v>26.59</v>
      </c>
      <c r="K176" s="9">
        <v>27.919499999999999</v>
      </c>
      <c r="L176" s="9">
        <v>29.315474999999999</v>
      </c>
    </row>
    <row r="177" spans="1:12">
      <c r="F177" t="s">
        <v>14427</v>
      </c>
      <c r="G177" t="s">
        <v>1057</v>
      </c>
      <c r="H177"/>
      <c r="I177" s="9">
        <v>56</v>
      </c>
      <c r="J177" s="9">
        <v>57.84</v>
      </c>
      <c r="K177" s="9">
        <v>60.732000000000006</v>
      </c>
      <c r="L177" s="9">
        <v>63.768600000000006</v>
      </c>
    </row>
    <row r="178" spans="1:12">
      <c r="A178" s="265"/>
      <c r="B178" s="265"/>
      <c r="C178" s="265"/>
      <c r="D178" s="265"/>
      <c r="E178" s="265"/>
      <c r="F178" s="265"/>
      <c r="G178" s="265"/>
      <c r="H178" s="265"/>
      <c r="I178" s="267"/>
      <c r="J178" s="267"/>
      <c r="K178" s="267"/>
      <c r="L178" s="267"/>
    </row>
    <row r="179" spans="1:12">
      <c r="A179" t="s">
        <v>413</v>
      </c>
      <c r="B179" t="s">
        <v>606</v>
      </c>
      <c r="C179" t="s">
        <v>605</v>
      </c>
      <c r="D179" t="s">
        <v>387</v>
      </c>
      <c r="E179" t="s">
        <v>1654</v>
      </c>
      <c r="F179" t="s">
        <v>414</v>
      </c>
      <c r="G179" t="s">
        <v>1057</v>
      </c>
      <c r="H179"/>
      <c r="I179" s="9">
        <v>122</v>
      </c>
      <c r="J179" s="9">
        <v>122</v>
      </c>
      <c r="K179" s="9">
        <v>122</v>
      </c>
      <c r="L179" s="9">
        <v>122</v>
      </c>
    </row>
    <row r="180" spans="1:12">
      <c r="F180" t="s">
        <v>14423</v>
      </c>
      <c r="G180" t="s">
        <v>14369</v>
      </c>
      <c r="H180"/>
      <c r="I180" s="9">
        <v>20</v>
      </c>
      <c r="J180" s="9">
        <v>20</v>
      </c>
      <c r="K180" s="9">
        <v>30</v>
      </c>
      <c r="L180" s="9">
        <v>30</v>
      </c>
    </row>
    <row r="181" spans="1:12">
      <c r="A181" s="265"/>
      <c r="B181" s="265"/>
      <c r="C181" s="265"/>
      <c r="D181" s="265"/>
      <c r="E181" s="265"/>
      <c r="F181" s="265"/>
      <c r="G181" s="265"/>
      <c r="H181" s="265"/>
      <c r="I181" s="267"/>
      <c r="J181" s="267"/>
      <c r="K181" s="267"/>
      <c r="L181" s="267"/>
    </row>
    <row r="182" spans="1:12">
      <c r="A182" t="s">
        <v>999</v>
      </c>
      <c r="B182" t="s">
        <v>606</v>
      </c>
      <c r="C182" t="s">
        <v>605</v>
      </c>
      <c r="D182" t="s">
        <v>387</v>
      </c>
      <c r="E182" t="s">
        <v>1654</v>
      </c>
      <c r="F182" t="s">
        <v>14431</v>
      </c>
      <c r="G182" t="s">
        <v>14369</v>
      </c>
      <c r="H182"/>
      <c r="I182" s="9">
        <v>25</v>
      </c>
      <c r="J182" s="9">
        <v>25</v>
      </c>
      <c r="K182" s="9">
        <v>25</v>
      </c>
      <c r="L182" s="9">
        <v>25</v>
      </c>
    </row>
    <row r="183" spans="1:12">
      <c r="F183" t="s">
        <v>14432</v>
      </c>
      <c r="G183" t="s">
        <v>14275</v>
      </c>
      <c r="H183"/>
      <c r="I183" s="9">
        <v>62</v>
      </c>
      <c r="J183" s="9">
        <v>62</v>
      </c>
      <c r="K183" s="9">
        <v>62</v>
      </c>
      <c r="L183" s="9">
        <v>62</v>
      </c>
    </row>
    <row r="184" spans="1:12">
      <c r="F184" t="s">
        <v>14433</v>
      </c>
      <c r="G184" t="s">
        <v>14369</v>
      </c>
      <c r="H184"/>
      <c r="I184" s="9">
        <v>25</v>
      </c>
      <c r="J184" s="9">
        <v>25</v>
      </c>
      <c r="K184" s="9">
        <v>25</v>
      </c>
      <c r="L184" s="9">
        <v>25</v>
      </c>
    </row>
    <row r="185" spans="1:12">
      <c r="F185" t="s">
        <v>14434</v>
      </c>
      <c r="G185" t="s">
        <v>14369</v>
      </c>
      <c r="H185"/>
      <c r="I185" s="9">
        <v>59</v>
      </c>
      <c r="J185" s="9">
        <v>52</v>
      </c>
      <c r="K185" s="9">
        <v>52</v>
      </c>
      <c r="L185" s="9">
        <v>52</v>
      </c>
    </row>
    <row r="186" spans="1:12">
      <c r="F186" t="s">
        <v>14435</v>
      </c>
      <c r="G186" t="s">
        <v>14369</v>
      </c>
      <c r="H186"/>
      <c r="I186" s="9">
        <v>59</v>
      </c>
      <c r="J186" s="9">
        <v>52</v>
      </c>
      <c r="K186" s="9">
        <v>52</v>
      </c>
      <c r="L186" s="9">
        <v>52</v>
      </c>
    </row>
    <row r="187" spans="1:12">
      <c r="F187" t="s">
        <v>14436</v>
      </c>
      <c r="G187" t="s">
        <v>14369</v>
      </c>
      <c r="H187"/>
      <c r="I187" s="9">
        <v>59</v>
      </c>
      <c r="J187" s="9">
        <v>52</v>
      </c>
      <c r="K187" s="9">
        <v>52</v>
      </c>
      <c r="L187" s="9">
        <v>52</v>
      </c>
    </row>
    <row r="188" spans="1:12">
      <c r="A188" s="265"/>
      <c r="B188" s="265"/>
      <c r="C188" s="265"/>
      <c r="D188" s="265"/>
      <c r="E188" s="265"/>
      <c r="F188" s="265"/>
      <c r="G188" s="265"/>
      <c r="H188" s="265"/>
      <c r="I188" s="267"/>
      <c r="J188" s="267"/>
      <c r="K188" s="267"/>
      <c r="L188" s="267"/>
    </row>
    <row r="189" spans="1:12">
      <c r="A189" t="s">
        <v>394</v>
      </c>
      <c r="B189" t="s">
        <v>606</v>
      </c>
      <c r="C189" t="s">
        <v>605</v>
      </c>
      <c r="D189" t="s">
        <v>387</v>
      </c>
      <c r="E189" t="s">
        <v>1654</v>
      </c>
      <c r="F189" t="s">
        <v>396</v>
      </c>
      <c r="G189" t="s">
        <v>1056</v>
      </c>
      <c r="H189"/>
      <c r="I189" s="9">
        <v>1.33</v>
      </c>
      <c r="J189" s="9">
        <v>1.54</v>
      </c>
      <c r="K189" s="9">
        <v>1.6170000000000002</v>
      </c>
      <c r="L189" s="9">
        <v>1.6978500000000003</v>
      </c>
    </row>
    <row r="190" spans="1:12">
      <c r="F190" t="s">
        <v>395</v>
      </c>
      <c r="G190" t="s">
        <v>1057</v>
      </c>
      <c r="H190"/>
      <c r="I190" s="9">
        <v>95</v>
      </c>
      <c r="J190" s="9">
        <v>110</v>
      </c>
      <c r="K190" s="9">
        <v>115.5</v>
      </c>
      <c r="L190" s="9">
        <v>121.27500000000001</v>
      </c>
    </row>
    <row r="191" spans="1:12">
      <c r="F191" t="s">
        <v>397</v>
      </c>
      <c r="G191" t="s">
        <v>1057</v>
      </c>
      <c r="H191"/>
      <c r="I191" s="9">
        <v>5.6000000000000008E-2</v>
      </c>
      <c r="J191" s="9">
        <v>5.8999999999999997E-2</v>
      </c>
      <c r="K191" s="9">
        <v>6.1949999999999998E-2</v>
      </c>
      <c r="L191" s="9">
        <v>6.5047499999999994E-2</v>
      </c>
    </row>
    <row r="192" spans="1:12">
      <c r="F192" t="s">
        <v>398</v>
      </c>
      <c r="G192" t="s">
        <v>1076</v>
      </c>
      <c r="H192"/>
      <c r="I192" s="9">
        <v>4</v>
      </c>
      <c r="J192" s="9">
        <v>5</v>
      </c>
      <c r="K192" s="9">
        <v>5.25</v>
      </c>
      <c r="L192" s="9">
        <v>5.5125000000000002</v>
      </c>
    </row>
    <row r="193" spans="1:12">
      <c r="A193" s="265"/>
      <c r="B193" s="265"/>
      <c r="C193" s="265"/>
      <c r="D193" s="265"/>
      <c r="E193" s="265"/>
      <c r="F193" s="265"/>
      <c r="G193" s="265"/>
      <c r="H193" s="265"/>
      <c r="I193" s="267"/>
      <c r="J193" s="267"/>
      <c r="K193" s="267"/>
      <c r="L193" s="267"/>
    </row>
    <row r="194" spans="1:12">
      <c r="A194" t="s">
        <v>1218</v>
      </c>
      <c r="B194" t="s">
        <v>606</v>
      </c>
      <c r="C194" t="s">
        <v>605</v>
      </c>
      <c r="D194" t="s">
        <v>387</v>
      </c>
      <c r="E194" t="s">
        <v>1654</v>
      </c>
      <c r="F194" t="s">
        <v>14340</v>
      </c>
      <c r="G194" t="s">
        <v>1115</v>
      </c>
      <c r="H194"/>
      <c r="I194" s="9">
        <v>0.75</v>
      </c>
      <c r="J194" s="9">
        <v>0.75</v>
      </c>
      <c r="K194" s="9">
        <v>0.79</v>
      </c>
      <c r="L194" s="9">
        <v>0.83</v>
      </c>
    </row>
    <row r="195" spans="1:12">
      <c r="F195" t="s">
        <v>14430</v>
      </c>
      <c r="G195" t="s">
        <v>14369</v>
      </c>
      <c r="H195"/>
      <c r="I195" s="9">
        <v>34</v>
      </c>
      <c r="J195" s="9">
        <v>34</v>
      </c>
      <c r="K195" s="9">
        <v>36</v>
      </c>
      <c r="L195" s="9">
        <v>38</v>
      </c>
    </row>
    <row r="196" spans="1:12">
      <c r="A196" s="265"/>
      <c r="B196" s="265"/>
      <c r="C196" s="265"/>
      <c r="D196" s="265"/>
      <c r="E196" s="265"/>
      <c r="F196" s="265"/>
      <c r="G196" s="265"/>
      <c r="H196" s="265"/>
      <c r="I196" s="267"/>
      <c r="J196" s="267"/>
      <c r="K196" s="267"/>
      <c r="L196" s="267"/>
    </row>
    <row r="197" spans="1:12">
      <c r="A197" t="s">
        <v>404</v>
      </c>
      <c r="B197" t="s">
        <v>606</v>
      </c>
      <c r="C197" t="s">
        <v>605</v>
      </c>
      <c r="D197" t="s">
        <v>387</v>
      </c>
      <c r="E197" t="s">
        <v>1654</v>
      </c>
      <c r="F197" t="s">
        <v>1483</v>
      </c>
      <c r="G197" t="s">
        <v>1057</v>
      </c>
      <c r="H197"/>
      <c r="I197" s="9">
        <v>18.5</v>
      </c>
      <c r="J197" s="9">
        <v>18.5</v>
      </c>
      <c r="K197" s="9">
        <v>19.425000000000001</v>
      </c>
      <c r="L197" s="9">
        <v>20.396250000000002</v>
      </c>
    </row>
    <row r="198" spans="1:12">
      <c r="F198" t="s">
        <v>1482</v>
      </c>
      <c r="G198" t="s">
        <v>1057</v>
      </c>
      <c r="H198"/>
      <c r="I198" s="9">
        <v>26</v>
      </c>
      <c r="J198" s="9">
        <v>26</v>
      </c>
      <c r="K198" s="9">
        <v>27.3</v>
      </c>
      <c r="L198" s="9">
        <v>28.665000000000003</v>
      </c>
    </row>
    <row r="199" spans="1:12">
      <c r="F199" t="s">
        <v>1341</v>
      </c>
      <c r="G199" t="s">
        <v>1057</v>
      </c>
      <c r="H199"/>
      <c r="I199" s="9">
        <v>122</v>
      </c>
      <c r="J199" s="9">
        <v>122</v>
      </c>
      <c r="K199" s="9">
        <v>128.1</v>
      </c>
      <c r="L199" s="9">
        <v>134.505</v>
      </c>
    </row>
    <row r="200" spans="1:12">
      <c r="F200" t="s">
        <v>1249</v>
      </c>
      <c r="G200" t="s">
        <v>1057</v>
      </c>
      <c r="H200"/>
      <c r="I200" s="9">
        <v>18.5</v>
      </c>
      <c r="J200" s="9">
        <v>18.5</v>
      </c>
      <c r="K200" s="9">
        <v>19.425000000000001</v>
      </c>
      <c r="L200" s="9">
        <v>20.396250000000002</v>
      </c>
    </row>
    <row r="201" spans="1:12">
      <c r="F201" t="s">
        <v>1250</v>
      </c>
      <c r="G201" t="s">
        <v>1057</v>
      </c>
      <c r="H201"/>
      <c r="I201" s="9">
        <v>26</v>
      </c>
      <c r="J201" s="9">
        <v>26</v>
      </c>
      <c r="K201" s="9">
        <v>27.3</v>
      </c>
      <c r="L201" s="9">
        <v>28.665000000000003</v>
      </c>
    </row>
    <row r="202" spans="1:12">
      <c r="F202" t="s">
        <v>1245</v>
      </c>
      <c r="G202" t="s">
        <v>1057</v>
      </c>
      <c r="H202"/>
      <c r="I202" s="9">
        <v>13</v>
      </c>
      <c r="J202" s="9">
        <v>13</v>
      </c>
      <c r="K202" s="9">
        <v>13.65</v>
      </c>
      <c r="L202" s="9">
        <v>14.332500000000001</v>
      </c>
    </row>
    <row r="203" spans="1:12">
      <c r="F203" t="s">
        <v>1246</v>
      </c>
      <c r="G203" t="s">
        <v>1057</v>
      </c>
      <c r="H203"/>
      <c r="I203" s="9">
        <v>18.5</v>
      </c>
      <c r="J203" s="9">
        <v>18.5</v>
      </c>
      <c r="K203" s="9">
        <v>19.425000000000001</v>
      </c>
      <c r="L203" s="9">
        <v>20.396250000000002</v>
      </c>
    </row>
    <row r="204" spans="1:12">
      <c r="F204" t="s">
        <v>1485</v>
      </c>
      <c r="G204" t="s">
        <v>1057</v>
      </c>
      <c r="H204"/>
      <c r="I204" s="9">
        <v>9.25</v>
      </c>
      <c r="J204" s="9">
        <v>12</v>
      </c>
      <c r="K204" s="9">
        <v>12.600000000000001</v>
      </c>
      <c r="L204" s="9">
        <v>13.230000000000002</v>
      </c>
    </row>
    <row r="205" spans="1:12">
      <c r="F205" t="s">
        <v>1484</v>
      </c>
      <c r="G205" t="s">
        <v>1057</v>
      </c>
      <c r="H205"/>
      <c r="I205" s="9">
        <v>26</v>
      </c>
      <c r="J205" s="9">
        <v>26</v>
      </c>
      <c r="K205" s="9">
        <v>27.3</v>
      </c>
      <c r="L205" s="9">
        <v>28.665000000000003</v>
      </c>
    </row>
    <row r="206" spans="1:12">
      <c r="F206" t="s">
        <v>14428</v>
      </c>
      <c r="G206" t="s">
        <v>1057</v>
      </c>
      <c r="H206"/>
      <c r="I206" s="9">
        <v>5000</v>
      </c>
      <c r="J206" s="9">
        <v>5000</v>
      </c>
      <c r="K206" s="9">
        <v>5250</v>
      </c>
      <c r="L206" s="9">
        <v>5512.5</v>
      </c>
    </row>
    <row r="207" spans="1:12">
      <c r="F207" t="s">
        <v>14429</v>
      </c>
      <c r="G207" t="s">
        <v>1057</v>
      </c>
      <c r="H207"/>
      <c r="I207" s="9">
        <v>2500</v>
      </c>
      <c r="J207" s="9">
        <v>2500</v>
      </c>
      <c r="K207" s="9">
        <v>2625</v>
      </c>
      <c r="L207" s="9">
        <v>2756.25</v>
      </c>
    </row>
    <row r="208" spans="1:12">
      <c r="A208" s="265"/>
      <c r="B208" s="265"/>
      <c r="C208" s="265"/>
      <c r="D208" s="265"/>
      <c r="E208" s="265"/>
      <c r="F208" s="265"/>
      <c r="G208" s="265"/>
      <c r="H208" s="265"/>
      <c r="I208" s="267"/>
      <c r="J208" s="267"/>
      <c r="K208" s="267"/>
      <c r="L208" s="267"/>
    </row>
    <row r="209" spans="1:12">
      <c r="A209" t="s">
        <v>388</v>
      </c>
      <c r="B209" t="s">
        <v>606</v>
      </c>
      <c r="C209" t="s">
        <v>605</v>
      </c>
      <c r="D209" t="s">
        <v>387</v>
      </c>
      <c r="E209" t="s">
        <v>1654</v>
      </c>
      <c r="F209" t="s">
        <v>1350</v>
      </c>
      <c r="G209" t="s">
        <v>1351</v>
      </c>
      <c r="H209"/>
      <c r="I209" s="9">
        <v>2</v>
      </c>
      <c r="J209" s="9">
        <v>2</v>
      </c>
      <c r="K209" s="9">
        <v>2.1</v>
      </c>
      <c r="L209" s="9">
        <v>2.2050000000000001</v>
      </c>
    </row>
    <row r="210" spans="1:12">
      <c r="F210" t="s">
        <v>393</v>
      </c>
      <c r="G210" t="s">
        <v>1057</v>
      </c>
      <c r="H210"/>
      <c r="I210" s="9">
        <v>100</v>
      </c>
      <c r="J210" s="9">
        <v>100</v>
      </c>
      <c r="K210" s="9">
        <v>105</v>
      </c>
      <c r="L210" s="9">
        <v>110.25</v>
      </c>
    </row>
    <row r="211" spans="1:12">
      <c r="F211" t="s">
        <v>1481</v>
      </c>
      <c r="G211" t="s">
        <v>1352</v>
      </c>
      <c r="H211"/>
      <c r="I211" s="9">
        <v>250</v>
      </c>
      <c r="J211" s="9">
        <v>250</v>
      </c>
      <c r="K211" s="9">
        <v>262.5</v>
      </c>
      <c r="L211" s="9">
        <v>275.625</v>
      </c>
    </row>
    <row r="212" spans="1:12">
      <c r="F212" t="s">
        <v>1348</v>
      </c>
      <c r="G212" t="s">
        <v>1352</v>
      </c>
      <c r="H212"/>
      <c r="I212" s="9">
        <v>502</v>
      </c>
      <c r="J212" s="9">
        <v>504</v>
      </c>
      <c r="K212" s="9">
        <v>529.20000000000005</v>
      </c>
      <c r="L212" s="9">
        <v>555.66000000000008</v>
      </c>
    </row>
    <row r="213" spans="1:12">
      <c r="F213" t="s">
        <v>391</v>
      </c>
      <c r="G213" t="s">
        <v>1185</v>
      </c>
      <c r="H213"/>
      <c r="I213" s="9">
        <v>502</v>
      </c>
      <c r="J213" s="9">
        <v>502</v>
      </c>
      <c r="K213" s="9">
        <v>527.1</v>
      </c>
      <c r="L213" s="9">
        <v>553.45500000000004</v>
      </c>
    </row>
    <row r="214" spans="1:12">
      <c r="A214" s="265"/>
      <c r="B214" s="265"/>
      <c r="C214" s="265"/>
      <c r="D214" s="265"/>
      <c r="E214" s="265"/>
      <c r="F214" s="265"/>
      <c r="G214" s="265"/>
      <c r="H214" s="265"/>
      <c r="I214" s="267"/>
      <c r="J214" s="267"/>
      <c r="K214" s="267"/>
      <c r="L214" s="267"/>
    </row>
    <row r="215" spans="1:12">
      <c r="A215" t="s">
        <v>1</v>
      </c>
      <c r="B215" t="s">
        <v>583</v>
      </c>
      <c r="C215" t="s">
        <v>584</v>
      </c>
      <c r="D215" t="s">
        <v>14459</v>
      </c>
      <c r="E215" t="s">
        <v>14460</v>
      </c>
      <c r="F215" t="s">
        <v>1643</v>
      </c>
      <c r="G215" t="s">
        <v>1645</v>
      </c>
      <c r="H215"/>
      <c r="I215" s="9">
        <v>20</v>
      </c>
      <c r="J215" s="268" t="s">
        <v>1419</v>
      </c>
      <c r="K215" s="268" t="s">
        <v>1419</v>
      </c>
      <c r="L215" s="268" t="s">
        <v>1419</v>
      </c>
    </row>
    <row r="216" spans="1:12">
      <c r="F216" t="s">
        <v>13904</v>
      </c>
      <c r="G216" t="s">
        <v>1057</v>
      </c>
      <c r="H216"/>
      <c r="I216" s="9">
        <v>105</v>
      </c>
      <c r="J216" s="268" t="s">
        <v>1419</v>
      </c>
      <c r="K216" s="268" t="s">
        <v>1419</v>
      </c>
      <c r="L216" s="268" t="s">
        <v>1419</v>
      </c>
    </row>
    <row r="217" spans="1:12">
      <c r="F217" t="s">
        <v>14242</v>
      </c>
      <c r="G217" t="s">
        <v>1645</v>
      </c>
      <c r="H217"/>
      <c r="I217" s="9">
        <v>10</v>
      </c>
      <c r="J217" s="268" t="s">
        <v>1419</v>
      </c>
      <c r="K217" s="268" t="s">
        <v>1419</v>
      </c>
      <c r="L217" s="268" t="s">
        <v>1419</v>
      </c>
    </row>
    <row r="218" spans="1:12">
      <c r="F218" t="s">
        <v>14243</v>
      </c>
      <c r="G218" t="s">
        <v>1645</v>
      </c>
      <c r="H218"/>
      <c r="I218" s="9">
        <v>5</v>
      </c>
      <c r="J218" s="268" t="s">
        <v>1419</v>
      </c>
      <c r="K218" s="268" t="s">
        <v>1419</v>
      </c>
      <c r="L218" s="268" t="s">
        <v>1419</v>
      </c>
    </row>
    <row r="219" spans="1:12">
      <c r="A219" s="265"/>
      <c r="B219" s="265"/>
      <c r="C219" s="265"/>
      <c r="D219" s="265"/>
      <c r="E219" s="265"/>
      <c r="F219" s="265"/>
      <c r="G219" s="265"/>
      <c r="H219" s="265"/>
      <c r="I219" s="267"/>
      <c r="J219" s="267"/>
      <c r="K219" s="267"/>
      <c r="L219" s="267"/>
    </row>
    <row r="220" spans="1:12">
      <c r="A220" t="s">
        <v>1276</v>
      </c>
      <c r="B220" t="s">
        <v>583</v>
      </c>
      <c r="C220" t="s">
        <v>584</v>
      </c>
      <c r="D220" t="s">
        <v>14459</v>
      </c>
      <c r="E220" t="s">
        <v>14460</v>
      </c>
      <c r="F220" t="s">
        <v>1277</v>
      </c>
      <c r="G220" t="s">
        <v>1057</v>
      </c>
      <c r="H220"/>
      <c r="I220" s="9">
        <v>145</v>
      </c>
      <c r="J220" s="9">
        <v>145</v>
      </c>
      <c r="K220" s="9">
        <v>150</v>
      </c>
      <c r="L220" s="9">
        <v>155</v>
      </c>
    </row>
    <row r="221" spans="1:12">
      <c r="F221" t="s">
        <v>1526</v>
      </c>
      <c r="G221" t="s">
        <v>1057</v>
      </c>
      <c r="H221"/>
      <c r="I221" s="9">
        <v>105</v>
      </c>
      <c r="J221" s="9">
        <v>105</v>
      </c>
      <c r="K221" s="9">
        <v>109</v>
      </c>
      <c r="L221" s="9">
        <v>113</v>
      </c>
    </row>
    <row r="222" spans="1:12">
      <c r="F222" t="s">
        <v>14241</v>
      </c>
      <c r="G222" t="s">
        <v>1057</v>
      </c>
      <c r="H222"/>
      <c r="I222" s="9">
        <v>105</v>
      </c>
      <c r="J222" s="9">
        <v>105</v>
      </c>
      <c r="K222" s="9">
        <v>109</v>
      </c>
      <c r="L222" s="9">
        <v>113</v>
      </c>
    </row>
    <row r="223" spans="1:12">
      <c r="F223" t="s">
        <v>14455</v>
      </c>
      <c r="G223" t="s">
        <v>14369</v>
      </c>
      <c r="H223"/>
      <c r="I223" s="9">
        <v>15</v>
      </c>
      <c r="J223" s="9">
        <v>15</v>
      </c>
      <c r="K223" s="9">
        <v>15</v>
      </c>
      <c r="L223" s="9">
        <v>16</v>
      </c>
    </row>
    <row r="224" spans="1:12">
      <c r="A224" s="265"/>
      <c r="B224" s="265"/>
      <c r="C224" s="265"/>
      <c r="D224" s="265"/>
      <c r="E224" s="265"/>
      <c r="F224" s="265"/>
      <c r="G224" s="265"/>
      <c r="H224" s="265"/>
      <c r="I224" s="267"/>
      <c r="J224" s="267"/>
      <c r="K224" s="267"/>
      <c r="L224" s="267"/>
    </row>
    <row r="225" spans="1:12">
      <c r="A225" t="s">
        <v>1418</v>
      </c>
      <c r="B225" t="s">
        <v>602</v>
      </c>
      <c r="C225" t="s">
        <v>1417</v>
      </c>
      <c r="D225" t="s">
        <v>354</v>
      </c>
      <c r="E225" t="s">
        <v>354</v>
      </c>
      <c r="F225" t="s">
        <v>1422</v>
      </c>
      <c r="G225" t="s">
        <v>1057</v>
      </c>
      <c r="H225"/>
      <c r="I225" s="9">
        <v>15</v>
      </c>
      <c r="J225" s="9">
        <v>15</v>
      </c>
      <c r="K225" s="9">
        <v>15</v>
      </c>
      <c r="L225" s="9">
        <v>20</v>
      </c>
    </row>
    <row r="226" spans="1:12">
      <c r="F226" t="s">
        <v>1423</v>
      </c>
      <c r="G226" t="s">
        <v>1057</v>
      </c>
      <c r="H226"/>
      <c r="I226" s="9">
        <v>40</v>
      </c>
      <c r="J226" s="9">
        <v>60</v>
      </c>
      <c r="K226" s="9">
        <v>40</v>
      </c>
      <c r="L226" s="9">
        <v>50</v>
      </c>
    </row>
    <row r="227" spans="1:12">
      <c r="F227" t="s">
        <v>1495</v>
      </c>
      <c r="G227" t="s">
        <v>1057</v>
      </c>
      <c r="H227"/>
      <c r="I227" s="9">
        <v>15</v>
      </c>
      <c r="J227" s="9">
        <v>15</v>
      </c>
      <c r="K227" s="9">
        <v>15</v>
      </c>
      <c r="L227" s="9">
        <v>20</v>
      </c>
    </row>
    <row r="228" spans="1:12">
      <c r="F228" t="s">
        <v>1496</v>
      </c>
      <c r="G228" t="s">
        <v>1057</v>
      </c>
      <c r="H228"/>
      <c r="I228" s="9">
        <v>40</v>
      </c>
      <c r="J228" s="9">
        <v>60</v>
      </c>
      <c r="K228" s="9">
        <v>40</v>
      </c>
      <c r="L228" s="9">
        <v>50</v>
      </c>
    </row>
    <row r="229" spans="1:12">
      <c r="F229" t="s">
        <v>1420</v>
      </c>
      <c r="G229" t="s">
        <v>1057</v>
      </c>
      <c r="H229"/>
      <c r="I229" s="9">
        <v>60</v>
      </c>
      <c r="J229" s="9">
        <v>60</v>
      </c>
      <c r="K229" s="9">
        <v>60</v>
      </c>
      <c r="L229" s="9">
        <v>70</v>
      </c>
    </row>
    <row r="230" spans="1:12">
      <c r="F230" t="s">
        <v>1421</v>
      </c>
      <c r="G230" t="s">
        <v>1057</v>
      </c>
      <c r="H230"/>
      <c r="I230" s="9">
        <v>70</v>
      </c>
      <c r="J230" s="9">
        <v>90</v>
      </c>
      <c r="K230" s="9">
        <v>70</v>
      </c>
      <c r="L230" s="9">
        <v>80</v>
      </c>
    </row>
    <row r="231" spans="1:12">
      <c r="F231" t="s">
        <v>1497</v>
      </c>
      <c r="G231" t="s">
        <v>1057</v>
      </c>
      <c r="H231"/>
      <c r="I231" s="9">
        <v>70</v>
      </c>
      <c r="J231" s="9">
        <v>90</v>
      </c>
      <c r="K231" s="9">
        <v>70</v>
      </c>
      <c r="L231" s="9">
        <v>80</v>
      </c>
    </row>
    <row r="232" spans="1:12">
      <c r="F232" t="s">
        <v>1424</v>
      </c>
      <c r="G232" t="s">
        <v>1057</v>
      </c>
      <c r="H232"/>
      <c r="I232" s="9">
        <v>60</v>
      </c>
      <c r="J232" s="9">
        <v>60</v>
      </c>
      <c r="K232" s="9">
        <v>60</v>
      </c>
      <c r="L232" s="9">
        <v>70</v>
      </c>
    </row>
    <row r="233" spans="1:12">
      <c r="F233" t="s">
        <v>1425</v>
      </c>
      <c r="G233" t="s">
        <v>1057</v>
      </c>
      <c r="H233"/>
      <c r="I233" s="9">
        <v>70</v>
      </c>
      <c r="J233" s="9">
        <v>90</v>
      </c>
      <c r="K233" s="9">
        <v>70</v>
      </c>
      <c r="L233" s="9">
        <v>50</v>
      </c>
    </row>
    <row r="234" spans="1:12">
      <c r="A234" s="265"/>
      <c r="B234" s="265"/>
      <c r="C234" s="265"/>
      <c r="D234" s="265"/>
      <c r="E234" s="265"/>
      <c r="F234" s="265"/>
      <c r="G234" s="265"/>
      <c r="H234" s="265"/>
      <c r="I234" s="267"/>
      <c r="J234" s="267"/>
      <c r="K234" s="267"/>
      <c r="L234" s="267"/>
    </row>
    <row r="235" spans="1:12">
      <c r="A235" t="s">
        <v>1015</v>
      </c>
      <c r="B235" t="s">
        <v>587</v>
      </c>
      <c r="C235" t="s">
        <v>1030</v>
      </c>
      <c r="D235" t="s">
        <v>614</v>
      </c>
      <c r="E235" t="s">
        <v>545</v>
      </c>
      <c r="F235" t="s">
        <v>1024</v>
      </c>
      <c r="G235" t="s">
        <v>1057</v>
      </c>
      <c r="H235"/>
      <c r="I235" s="9">
        <v>168</v>
      </c>
      <c r="J235" s="9">
        <v>0</v>
      </c>
      <c r="K235" s="9">
        <v>0</v>
      </c>
      <c r="L235" s="9">
        <v>0</v>
      </c>
    </row>
    <row r="236" spans="1:12">
      <c r="F236" t="s">
        <v>1023</v>
      </c>
      <c r="G236" t="s">
        <v>1057</v>
      </c>
      <c r="H236"/>
      <c r="I236" s="9">
        <v>158</v>
      </c>
      <c r="J236" s="9">
        <v>0</v>
      </c>
      <c r="K236" s="9">
        <v>0</v>
      </c>
      <c r="L236" s="9">
        <v>0</v>
      </c>
    </row>
    <row r="237" spans="1:12">
      <c r="F237" t="s">
        <v>1025</v>
      </c>
      <c r="G237" t="s">
        <v>1057</v>
      </c>
      <c r="H237"/>
      <c r="I237" s="9">
        <v>176</v>
      </c>
      <c r="J237" s="9">
        <v>0</v>
      </c>
      <c r="K237" s="9">
        <v>0</v>
      </c>
      <c r="L237" s="9">
        <v>0</v>
      </c>
    </row>
    <row r="238" spans="1:12">
      <c r="F238" t="s">
        <v>1022</v>
      </c>
      <c r="G238" t="s">
        <v>1057</v>
      </c>
      <c r="H238"/>
      <c r="I238" s="9">
        <v>166</v>
      </c>
      <c r="J238" s="9">
        <v>0</v>
      </c>
      <c r="K238" s="9">
        <v>0</v>
      </c>
      <c r="L238" s="9">
        <v>0</v>
      </c>
    </row>
    <row r="239" spans="1:12">
      <c r="F239" t="s">
        <v>1021</v>
      </c>
      <c r="G239" t="s">
        <v>1057</v>
      </c>
      <c r="H239"/>
      <c r="I239" s="9">
        <v>425</v>
      </c>
      <c r="J239" s="9">
        <v>433.5</v>
      </c>
      <c r="K239" s="9">
        <v>433.5</v>
      </c>
      <c r="L239" s="9">
        <v>433.5</v>
      </c>
    </row>
    <row r="240" spans="1:12">
      <c r="F240" t="s">
        <v>1018</v>
      </c>
      <c r="G240" t="s">
        <v>1057</v>
      </c>
      <c r="H240"/>
      <c r="I240" s="9">
        <v>109.55</v>
      </c>
      <c r="J240" s="9">
        <v>114</v>
      </c>
      <c r="K240" s="9">
        <v>117.42</v>
      </c>
      <c r="L240" s="9">
        <v>131</v>
      </c>
    </row>
    <row r="241" spans="1:12">
      <c r="F241" t="s">
        <v>1274</v>
      </c>
      <c r="G241" t="s">
        <v>1057</v>
      </c>
      <c r="H241"/>
      <c r="I241" s="9">
        <v>146.37</v>
      </c>
      <c r="J241" s="9">
        <v>148</v>
      </c>
      <c r="K241" s="9">
        <v>152.44</v>
      </c>
      <c r="L241" s="9">
        <v>157.01320000000001</v>
      </c>
    </row>
    <row r="242" spans="1:12">
      <c r="F242" t="s">
        <v>1275</v>
      </c>
      <c r="G242" t="s">
        <v>1057</v>
      </c>
      <c r="H242"/>
      <c r="I242" s="9">
        <v>62.88</v>
      </c>
      <c r="J242" s="9">
        <v>67</v>
      </c>
      <c r="K242" s="9">
        <v>69.010000000000005</v>
      </c>
      <c r="L242" s="9">
        <v>71.080300000000008</v>
      </c>
    </row>
    <row r="243" spans="1:12">
      <c r="F243" t="s">
        <v>1020</v>
      </c>
      <c r="G243" t="s">
        <v>1057</v>
      </c>
      <c r="H243"/>
      <c r="I243" s="9">
        <v>750</v>
      </c>
      <c r="J243" s="9">
        <v>765</v>
      </c>
      <c r="K243" s="9">
        <v>765</v>
      </c>
      <c r="L243" s="9">
        <v>765</v>
      </c>
    </row>
    <row r="244" spans="1:12">
      <c r="F244" t="s">
        <v>14419</v>
      </c>
      <c r="G244" t="s">
        <v>1057</v>
      </c>
      <c r="H244" t="s">
        <v>350</v>
      </c>
      <c r="J244" s="9">
        <v>175</v>
      </c>
      <c r="K244" s="9">
        <v>175</v>
      </c>
      <c r="L244" s="9">
        <v>175</v>
      </c>
    </row>
    <row r="245" spans="1:12">
      <c r="A245" s="265"/>
      <c r="B245" s="265"/>
      <c r="C245" s="265"/>
      <c r="D245" s="265"/>
      <c r="E245" s="265"/>
      <c r="F245" s="265"/>
      <c r="G245" s="265"/>
      <c r="H245" s="265"/>
      <c r="I245" s="267"/>
      <c r="J245" s="267"/>
      <c r="K245" s="267"/>
      <c r="L245" s="267"/>
    </row>
    <row r="246" spans="1:12">
      <c r="A246" t="s">
        <v>418</v>
      </c>
      <c r="B246" t="s">
        <v>608</v>
      </c>
      <c r="C246" t="s">
        <v>607</v>
      </c>
      <c r="D246" t="s">
        <v>1493</v>
      </c>
      <c r="E246" t="s">
        <v>1493</v>
      </c>
      <c r="F246" t="s">
        <v>1139</v>
      </c>
      <c r="G246" t="s">
        <v>1158</v>
      </c>
      <c r="H246"/>
      <c r="I246" s="9">
        <v>350</v>
      </c>
      <c r="J246" s="9">
        <v>0</v>
      </c>
      <c r="K246" s="9">
        <v>0</v>
      </c>
      <c r="L246" s="9">
        <v>0</v>
      </c>
    </row>
    <row r="247" spans="1:12">
      <c r="F247" t="s">
        <v>508</v>
      </c>
      <c r="G247" t="s">
        <v>1158</v>
      </c>
      <c r="H247"/>
      <c r="I247" s="9">
        <v>550</v>
      </c>
      <c r="J247" s="9">
        <v>0</v>
      </c>
      <c r="K247" s="9">
        <v>0</v>
      </c>
      <c r="L247" s="9">
        <v>0</v>
      </c>
    </row>
    <row r="248" spans="1:12">
      <c r="F248" t="s">
        <v>523</v>
      </c>
      <c r="G248" t="s">
        <v>1158</v>
      </c>
      <c r="H248"/>
      <c r="I248" s="9">
        <v>200</v>
      </c>
      <c r="J248" s="9">
        <v>0</v>
      </c>
      <c r="K248" s="9">
        <v>0</v>
      </c>
      <c r="L248" s="9">
        <v>0</v>
      </c>
    </row>
    <row r="249" spans="1:12">
      <c r="F249" t="s">
        <v>524</v>
      </c>
      <c r="G249" t="s">
        <v>1158</v>
      </c>
      <c r="H249"/>
      <c r="I249" s="9">
        <v>250</v>
      </c>
      <c r="J249" s="9">
        <v>0</v>
      </c>
      <c r="K249" s="9">
        <v>0</v>
      </c>
      <c r="L249" s="9">
        <v>0</v>
      </c>
    </row>
    <row r="250" spans="1:12">
      <c r="F250" t="s">
        <v>509</v>
      </c>
      <c r="G250" t="s">
        <v>1158</v>
      </c>
      <c r="H250"/>
      <c r="I250" s="9">
        <v>150</v>
      </c>
      <c r="J250" s="9">
        <v>0</v>
      </c>
      <c r="K250" s="9">
        <v>0</v>
      </c>
      <c r="L250" s="9">
        <v>0</v>
      </c>
    </row>
    <row r="251" spans="1:12">
      <c r="F251" t="s">
        <v>1335</v>
      </c>
      <c r="G251" t="s">
        <v>1158</v>
      </c>
      <c r="H251"/>
      <c r="I251" s="9">
        <v>400</v>
      </c>
      <c r="J251" s="9">
        <v>0</v>
      </c>
      <c r="K251" s="9">
        <v>0</v>
      </c>
      <c r="L251" s="9">
        <v>0</v>
      </c>
    </row>
    <row r="252" spans="1:12">
      <c r="F252" t="s">
        <v>511</v>
      </c>
      <c r="G252" t="s">
        <v>1158</v>
      </c>
      <c r="H252"/>
      <c r="I252" s="9">
        <v>50</v>
      </c>
      <c r="J252" s="9">
        <v>0</v>
      </c>
      <c r="K252" s="9">
        <v>0</v>
      </c>
      <c r="L252" s="9">
        <v>0</v>
      </c>
    </row>
    <row r="253" spans="1:12">
      <c r="F253" t="s">
        <v>510</v>
      </c>
      <c r="G253" t="s">
        <v>1158</v>
      </c>
      <c r="H253"/>
      <c r="I253" s="9">
        <v>150</v>
      </c>
      <c r="J253" s="9">
        <v>0</v>
      </c>
      <c r="K253" s="9">
        <v>0</v>
      </c>
      <c r="L253" s="9">
        <v>0</v>
      </c>
    </row>
    <row r="254" spans="1:12">
      <c r="F254" t="s">
        <v>517</v>
      </c>
      <c r="G254" t="s">
        <v>1158</v>
      </c>
      <c r="H254"/>
      <c r="I254" s="9">
        <v>125</v>
      </c>
      <c r="J254" s="9">
        <v>0</v>
      </c>
      <c r="K254" s="9">
        <v>0</v>
      </c>
      <c r="L254" s="9">
        <v>0</v>
      </c>
    </row>
    <row r="255" spans="1:12">
      <c r="F255" t="s">
        <v>493</v>
      </c>
      <c r="G255" t="s">
        <v>1158</v>
      </c>
      <c r="H255"/>
      <c r="I255" s="9">
        <v>140</v>
      </c>
      <c r="J255" s="9">
        <v>0</v>
      </c>
      <c r="K255" s="9">
        <v>0</v>
      </c>
      <c r="L255" s="9">
        <v>0</v>
      </c>
    </row>
    <row r="256" spans="1:12">
      <c r="F256" t="s">
        <v>494</v>
      </c>
      <c r="G256" t="s">
        <v>1158</v>
      </c>
      <c r="H256"/>
      <c r="I256" s="9">
        <v>150</v>
      </c>
      <c r="J256" s="9">
        <v>0</v>
      </c>
      <c r="K256" s="9">
        <v>0</v>
      </c>
      <c r="L256" s="9">
        <v>0</v>
      </c>
    </row>
    <row r="257" spans="6:12">
      <c r="F257" t="s">
        <v>495</v>
      </c>
      <c r="G257" t="s">
        <v>1158</v>
      </c>
      <c r="H257"/>
      <c r="I257" s="9">
        <v>160</v>
      </c>
      <c r="J257" s="9">
        <v>0</v>
      </c>
      <c r="K257" s="9">
        <v>0</v>
      </c>
      <c r="L257" s="9">
        <v>0</v>
      </c>
    </row>
    <row r="258" spans="6:12">
      <c r="F258" t="s">
        <v>1594</v>
      </c>
      <c r="G258" t="s">
        <v>1126</v>
      </c>
      <c r="H258"/>
      <c r="I258" s="9">
        <v>75</v>
      </c>
      <c r="J258" s="9">
        <v>0</v>
      </c>
      <c r="K258" s="9">
        <v>0</v>
      </c>
      <c r="L258" s="9">
        <v>0</v>
      </c>
    </row>
    <row r="259" spans="6:12">
      <c r="F259" t="s">
        <v>1596</v>
      </c>
      <c r="G259" t="s">
        <v>1126</v>
      </c>
      <c r="H259"/>
      <c r="I259" s="9">
        <v>75</v>
      </c>
      <c r="J259" s="9">
        <v>0</v>
      </c>
      <c r="K259" s="9">
        <v>0</v>
      </c>
      <c r="L259" s="9">
        <v>0</v>
      </c>
    </row>
    <row r="260" spans="6:12">
      <c r="F260" t="s">
        <v>1586</v>
      </c>
      <c r="G260" t="s">
        <v>1126</v>
      </c>
      <c r="H260"/>
      <c r="I260" s="9">
        <v>25</v>
      </c>
      <c r="J260" s="9">
        <v>0</v>
      </c>
      <c r="K260" s="9">
        <v>0</v>
      </c>
      <c r="L260" s="9">
        <v>0</v>
      </c>
    </row>
    <row r="261" spans="6:12">
      <c r="F261" t="s">
        <v>1588</v>
      </c>
      <c r="G261" t="s">
        <v>1126</v>
      </c>
      <c r="H261"/>
      <c r="I261" s="9">
        <v>50</v>
      </c>
      <c r="J261" s="9">
        <v>0</v>
      </c>
      <c r="K261" s="9">
        <v>0</v>
      </c>
      <c r="L261" s="9">
        <v>0</v>
      </c>
    </row>
    <row r="262" spans="6:12">
      <c r="F262" t="s">
        <v>1590</v>
      </c>
      <c r="G262" t="s">
        <v>1126</v>
      </c>
      <c r="H262"/>
      <c r="I262" s="9">
        <v>50</v>
      </c>
      <c r="J262" s="9">
        <v>0</v>
      </c>
      <c r="K262" s="9">
        <v>0</v>
      </c>
      <c r="L262" s="9">
        <v>0</v>
      </c>
    </row>
    <row r="263" spans="6:12">
      <c r="F263" t="s">
        <v>1592</v>
      </c>
      <c r="G263" t="s">
        <v>1126</v>
      </c>
      <c r="H263"/>
      <c r="I263" s="9">
        <v>50</v>
      </c>
      <c r="J263" s="9">
        <v>0</v>
      </c>
      <c r="K263" s="9">
        <v>0</v>
      </c>
      <c r="L263" s="9">
        <v>0</v>
      </c>
    </row>
    <row r="264" spans="6:12">
      <c r="F264" t="s">
        <v>1605</v>
      </c>
      <c r="G264" t="s">
        <v>1126</v>
      </c>
      <c r="H264"/>
      <c r="I264" s="9">
        <v>75</v>
      </c>
      <c r="J264" s="9">
        <v>0</v>
      </c>
      <c r="K264" s="9">
        <v>0</v>
      </c>
      <c r="L264" s="9">
        <v>0</v>
      </c>
    </row>
    <row r="265" spans="6:12">
      <c r="F265" t="s">
        <v>1617</v>
      </c>
      <c r="G265" t="s">
        <v>1158</v>
      </c>
      <c r="H265"/>
      <c r="I265" s="9">
        <v>25</v>
      </c>
      <c r="J265" s="9">
        <v>0</v>
      </c>
      <c r="K265" s="9">
        <v>0</v>
      </c>
      <c r="L265" s="9">
        <v>0</v>
      </c>
    </row>
    <row r="266" spans="6:12">
      <c r="F266" t="s">
        <v>1611</v>
      </c>
      <c r="G266" t="s">
        <v>1158</v>
      </c>
      <c r="H266"/>
      <c r="I266" s="9">
        <v>20</v>
      </c>
      <c r="J266" s="9">
        <v>0</v>
      </c>
      <c r="K266" s="9">
        <v>0</v>
      </c>
      <c r="L266" s="9">
        <v>0</v>
      </c>
    </row>
    <row r="267" spans="6:12">
      <c r="F267" t="s">
        <v>1612</v>
      </c>
      <c r="G267" t="s">
        <v>1158</v>
      </c>
      <c r="H267"/>
      <c r="I267" s="9">
        <v>10</v>
      </c>
      <c r="J267" s="9">
        <v>0</v>
      </c>
      <c r="K267" s="9">
        <v>0</v>
      </c>
      <c r="L267" s="9">
        <v>0</v>
      </c>
    </row>
    <row r="268" spans="6:12">
      <c r="F268" t="s">
        <v>1619</v>
      </c>
      <c r="G268" t="s">
        <v>1126</v>
      </c>
      <c r="H268"/>
      <c r="I268" s="9">
        <v>125</v>
      </c>
      <c r="J268" s="9">
        <v>0</v>
      </c>
      <c r="K268" s="9">
        <v>0</v>
      </c>
      <c r="L268" s="9">
        <v>0</v>
      </c>
    </row>
    <row r="269" spans="6:12">
      <c r="F269" t="s">
        <v>1620</v>
      </c>
      <c r="G269" t="s">
        <v>1126</v>
      </c>
      <c r="H269"/>
      <c r="I269" s="9">
        <v>175</v>
      </c>
      <c r="J269" s="9">
        <v>0</v>
      </c>
      <c r="K269" s="9">
        <v>0</v>
      </c>
      <c r="L269" s="9">
        <v>0</v>
      </c>
    </row>
    <row r="270" spans="6:12">
      <c r="F270" t="s">
        <v>1580</v>
      </c>
      <c r="G270" t="s">
        <v>1126</v>
      </c>
      <c r="H270"/>
      <c r="I270" s="9">
        <v>40</v>
      </c>
      <c r="J270" s="9">
        <v>0</v>
      </c>
      <c r="K270" s="9">
        <v>0</v>
      </c>
      <c r="L270" s="9">
        <v>0</v>
      </c>
    </row>
    <row r="271" spans="6:12">
      <c r="F271" t="s">
        <v>1578</v>
      </c>
      <c r="G271" t="s">
        <v>1164</v>
      </c>
      <c r="H271"/>
      <c r="I271" s="9">
        <v>25</v>
      </c>
      <c r="J271" s="9">
        <v>0</v>
      </c>
      <c r="K271" s="9">
        <v>0</v>
      </c>
      <c r="L271" s="9">
        <v>0</v>
      </c>
    </row>
    <row r="272" spans="6:12">
      <c r="F272" t="s">
        <v>1634</v>
      </c>
      <c r="G272" t="s">
        <v>1126</v>
      </c>
      <c r="H272"/>
      <c r="I272" s="9">
        <v>150</v>
      </c>
      <c r="J272" s="9">
        <v>0</v>
      </c>
      <c r="K272" s="9">
        <v>0</v>
      </c>
      <c r="L272" s="9">
        <v>0</v>
      </c>
    </row>
    <row r="273" spans="6:12">
      <c r="F273" t="s">
        <v>1613</v>
      </c>
      <c r="G273" t="s">
        <v>1158</v>
      </c>
      <c r="H273"/>
      <c r="I273" s="9">
        <v>25</v>
      </c>
      <c r="J273" s="9">
        <v>0</v>
      </c>
      <c r="K273" s="9">
        <v>0</v>
      </c>
      <c r="L273" s="9">
        <v>0</v>
      </c>
    </row>
    <row r="274" spans="6:12">
      <c r="F274" t="s">
        <v>1614</v>
      </c>
      <c r="G274" t="s">
        <v>1158</v>
      </c>
      <c r="H274"/>
      <c r="I274" s="9">
        <v>15</v>
      </c>
      <c r="J274" s="9">
        <v>0</v>
      </c>
      <c r="K274" s="9">
        <v>0</v>
      </c>
      <c r="L274" s="9">
        <v>0</v>
      </c>
    </row>
    <row r="275" spans="6:12">
      <c r="F275" t="s">
        <v>1610</v>
      </c>
      <c r="G275" t="s">
        <v>1126</v>
      </c>
      <c r="H275"/>
      <c r="I275" s="9">
        <v>25</v>
      </c>
      <c r="J275" s="9">
        <v>0</v>
      </c>
      <c r="K275" s="9">
        <v>0</v>
      </c>
      <c r="L275" s="9">
        <v>0</v>
      </c>
    </row>
    <row r="276" spans="6:12">
      <c r="F276" t="s">
        <v>1581</v>
      </c>
      <c r="G276" t="s">
        <v>1126</v>
      </c>
      <c r="H276"/>
      <c r="I276" s="9">
        <v>40</v>
      </c>
      <c r="J276" s="9">
        <v>0</v>
      </c>
      <c r="K276" s="9">
        <v>0</v>
      </c>
      <c r="L276" s="9">
        <v>0</v>
      </c>
    </row>
    <row r="277" spans="6:12">
      <c r="F277" t="s">
        <v>1621</v>
      </c>
      <c r="G277" t="s">
        <v>1158</v>
      </c>
      <c r="H277"/>
      <c r="I277" s="9">
        <v>5</v>
      </c>
      <c r="J277" s="9">
        <v>0</v>
      </c>
      <c r="K277" s="9">
        <v>0</v>
      </c>
      <c r="L277" s="9">
        <v>0</v>
      </c>
    </row>
    <row r="278" spans="6:12">
      <c r="F278" t="s">
        <v>1600</v>
      </c>
      <c r="G278" t="s">
        <v>1126</v>
      </c>
      <c r="H278"/>
      <c r="I278" s="9">
        <v>75</v>
      </c>
      <c r="J278" s="9">
        <v>0</v>
      </c>
      <c r="K278" s="9">
        <v>0</v>
      </c>
      <c r="L278" s="9">
        <v>0</v>
      </c>
    </row>
    <row r="279" spans="6:12">
      <c r="F279" t="s">
        <v>1632</v>
      </c>
      <c r="G279" t="s">
        <v>1126</v>
      </c>
      <c r="H279"/>
      <c r="I279" s="9">
        <v>50</v>
      </c>
      <c r="J279" s="9">
        <v>0</v>
      </c>
      <c r="K279" s="9">
        <v>0</v>
      </c>
      <c r="L279" s="9">
        <v>0</v>
      </c>
    </row>
    <row r="280" spans="6:12">
      <c r="F280" t="s">
        <v>1623</v>
      </c>
      <c r="G280" t="s">
        <v>1158</v>
      </c>
      <c r="H280"/>
      <c r="I280" s="9">
        <v>25</v>
      </c>
      <c r="J280" s="9">
        <v>0</v>
      </c>
      <c r="K280" s="9">
        <v>0</v>
      </c>
      <c r="L280" s="9">
        <v>0</v>
      </c>
    </row>
    <row r="281" spans="6:12">
      <c r="F281" t="s">
        <v>1622</v>
      </c>
      <c r="G281" t="s">
        <v>1158</v>
      </c>
      <c r="H281"/>
      <c r="I281" s="9">
        <v>100</v>
      </c>
      <c r="J281" s="9">
        <v>0</v>
      </c>
      <c r="K281" s="9">
        <v>0</v>
      </c>
      <c r="L281" s="9">
        <v>0</v>
      </c>
    </row>
    <row r="282" spans="6:12">
      <c r="F282" t="s">
        <v>1598</v>
      </c>
      <c r="G282" t="s">
        <v>1126</v>
      </c>
      <c r="H282"/>
      <c r="I282" s="9">
        <v>60</v>
      </c>
      <c r="J282" s="9">
        <v>0</v>
      </c>
      <c r="K282" s="9">
        <v>0</v>
      </c>
      <c r="L282" s="9">
        <v>0</v>
      </c>
    </row>
    <row r="283" spans="6:12">
      <c r="F283" t="s">
        <v>1583</v>
      </c>
      <c r="G283" t="s">
        <v>1126</v>
      </c>
      <c r="H283"/>
      <c r="I283" s="9">
        <v>25</v>
      </c>
      <c r="J283" s="9">
        <v>0</v>
      </c>
      <c r="K283" s="9">
        <v>0</v>
      </c>
      <c r="L283" s="9">
        <v>0</v>
      </c>
    </row>
    <row r="284" spans="6:12">
      <c r="F284" t="s">
        <v>1624</v>
      </c>
      <c r="G284" t="s">
        <v>1158</v>
      </c>
      <c r="H284"/>
      <c r="I284" s="9">
        <v>10</v>
      </c>
      <c r="J284" s="9">
        <v>0</v>
      </c>
      <c r="K284" s="9">
        <v>0</v>
      </c>
      <c r="L284" s="9">
        <v>0</v>
      </c>
    </row>
    <row r="285" spans="6:12">
      <c r="F285" t="s">
        <v>1626</v>
      </c>
      <c r="G285" t="s">
        <v>1126</v>
      </c>
      <c r="H285"/>
      <c r="I285" s="9">
        <v>175</v>
      </c>
      <c r="J285" s="9">
        <v>0</v>
      </c>
      <c r="K285" s="9">
        <v>0</v>
      </c>
      <c r="L285" s="9">
        <v>0</v>
      </c>
    </row>
    <row r="286" spans="6:12">
      <c r="F286" t="s">
        <v>1627</v>
      </c>
      <c r="G286" t="s">
        <v>1158</v>
      </c>
      <c r="H286"/>
      <c r="I286" s="9">
        <v>15</v>
      </c>
      <c r="J286" s="9">
        <v>0</v>
      </c>
      <c r="K286" s="9">
        <v>0</v>
      </c>
      <c r="L286" s="9">
        <v>0</v>
      </c>
    </row>
    <row r="287" spans="6:12">
      <c r="F287" t="s">
        <v>1582</v>
      </c>
      <c r="G287" t="s">
        <v>1158</v>
      </c>
      <c r="H287"/>
      <c r="I287" s="9">
        <v>25</v>
      </c>
      <c r="J287" s="9">
        <v>0</v>
      </c>
      <c r="K287" s="9">
        <v>0</v>
      </c>
      <c r="L287" s="9">
        <v>0</v>
      </c>
    </row>
    <row r="288" spans="6:12">
      <c r="F288" t="s">
        <v>1636</v>
      </c>
      <c r="G288" t="s">
        <v>1126</v>
      </c>
      <c r="H288"/>
      <c r="I288" s="9">
        <v>100</v>
      </c>
      <c r="J288" s="9">
        <v>0</v>
      </c>
      <c r="K288" s="9">
        <v>0</v>
      </c>
      <c r="L288" s="9">
        <v>0</v>
      </c>
    </row>
    <row r="289" spans="6:12">
      <c r="F289" t="s">
        <v>13896</v>
      </c>
      <c r="G289" t="s">
        <v>1158</v>
      </c>
      <c r="H289"/>
      <c r="I289" s="9">
        <v>100</v>
      </c>
      <c r="J289" s="9">
        <v>0</v>
      </c>
      <c r="K289" s="9">
        <v>0</v>
      </c>
      <c r="L289" s="9">
        <v>0</v>
      </c>
    </row>
    <row r="290" spans="6:12">
      <c r="F290" t="s">
        <v>1601</v>
      </c>
      <c r="G290" t="s">
        <v>1165</v>
      </c>
      <c r="H290"/>
      <c r="I290" s="9">
        <v>40</v>
      </c>
      <c r="J290" s="9">
        <v>0</v>
      </c>
      <c r="K290" s="9">
        <v>0</v>
      </c>
      <c r="L290" s="9">
        <v>0</v>
      </c>
    </row>
    <row r="291" spans="6:12">
      <c r="F291" t="s">
        <v>1637</v>
      </c>
      <c r="G291" t="s">
        <v>1158</v>
      </c>
      <c r="H291"/>
      <c r="I291" s="9">
        <v>10</v>
      </c>
      <c r="J291" s="9">
        <v>0</v>
      </c>
      <c r="K291" s="9">
        <v>0</v>
      </c>
      <c r="L291" s="9">
        <v>0</v>
      </c>
    </row>
    <row r="292" spans="6:12">
      <c r="F292" t="s">
        <v>1641</v>
      </c>
      <c r="G292" t="s">
        <v>1126</v>
      </c>
      <c r="H292"/>
      <c r="I292" s="9">
        <v>25</v>
      </c>
      <c r="J292" s="9">
        <v>0</v>
      </c>
      <c r="K292" s="9">
        <v>0</v>
      </c>
      <c r="L292" s="9">
        <v>0</v>
      </c>
    </row>
    <row r="293" spans="6:12">
      <c r="F293" t="s">
        <v>1615</v>
      </c>
      <c r="G293" t="s">
        <v>1158</v>
      </c>
      <c r="H293"/>
      <c r="I293" s="9">
        <v>15</v>
      </c>
      <c r="J293" s="9">
        <v>0</v>
      </c>
      <c r="K293" s="9">
        <v>0</v>
      </c>
      <c r="L293" s="9">
        <v>0</v>
      </c>
    </row>
    <row r="294" spans="6:12">
      <c r="F294" t="s">
        <v>1616</v>
      </c>
      <c r="G294" t="s">
        <v>1158</v>
      </c>
      <c r="H294"/>
      <c r="I294" s="9">
        <v>10</v>
      </c>
      <c r="J294" s="9">
        <v>0</v>
      </c>
      <c r="K294" s="9">
        <v>0</v>
      </c>
      <c r="L294" s="9">
        <v>0</v>
      </c>
    </row>
    <row r="295" spans="6:12">
      <c r="F295" t="s">
        <v>1607</v>
      </c>
      <c r="G295" t="s">
        <v>1126</v>
      </c>
      <c r="H295"/>
      <c r="I295" s="9">
        <v>50</v>
      </c>
      <c r="J295" s="9">
        <v>0</v>
      </c>
      <c r="K295" s="9">
        <v>0</v>
      </c>
      <c r="L295" s="9">
        <v>0</v>
      </c>
    </row>
    <row r="296" spans="6:12">
      <c r="F296" t="s">
        <v>1628</v>
      </c>
      <c r="G296" t="s">
        <v>1158</v>
      </c>
      <c r="H296"/>
      <c r="I296" s="9">
        <v>5</v>
      </c>
      <c r="J296" s="9">
        <v>0</v>
      </c>
      <c r="K296" s="9">
        <v>0</v>
      </c>
      <c r="L296" s="9">
        <v>0</v>
      </c>
    </row>
    <row r="297" spans="6:12">
      <c r="F297" t="s">
        <v>1609</v>
      </c>
      <c r="G297" t="s">
        <v>1126</v>
      </c>
      <c r="H297"/>
      <c r="I297" s="9">
        <v>200</v>
      </c>
      <c r="J297" s="9">
        <v>0</v>
      </c>
      <c r="K297" s="9">
        <v>0</v>
      </c>
      <c r="L297" s="9">
        <v>0</v>
      </c>
    </row>
    <row r="298" spans="6:12">
      <c r="F298" t="s">
        <v>425</v>
      </c>
      <c r="G298" t="s">
        <v>1057</v>
      </c>
      <c r="H298"/>
      <c r="I298" s="9">
        <v>108</v>
      </c>
      <c r="J298" s="9">
        <v>0</v>
      </c>
      <c r="K298" s="9">
        <v>0</v>
      </c>
      <c r="L298" s="9">
        <v>0</v>
      </c>
    </row>
    <row r="299" spans="6:12">
      <c r="F299" t="s">
        <v>424</v>
      </c>
      <c r="G299" t="s">
        <v>1057</v>
      </c>
      <c r="H299"/>
      <c r="I299" s="9">
        <v>108</v>
      </c>
      <c r="J299" s="9">
        <v>0</v>
      </c>
      <c r="K299" s="9">
        <v>0</v>
      </c>
      <c r="L299" s="9">
        <v>0</v>
      </c>
    </row>
    <row r="300" spans="6:12">
      <c r="F300" t="s">
        <v>423</v>
      </c>
      <c r="G300" t="s">
        <v>1057</v>
      </c>
      <c r="H300"/>
      <c r="I300" s="9">
        <v>89</v>
      </c>
      <c r="J300" s="9">
        <v>0</v>
      </c>
      <c r="K300" s="9">
        <v>0</v>
      </c>
      <c r="L300" s="9">
        <v>0</v>
      </c>
    </row>
    <row r="301" spans="6:12">
      <c r="F301" t="s">
        <v>426</v>
      </c>
      <c r="G301" t="s">
        <v>1057</v>
      </c>
      <c r="H301"/>
      <c r="I301" s="9">
        <v>117</v>
      </c>
      <c r="J301" s="9">
        <v>0</v>
      </c>
      <c r="K301" s="9">
        <v>0</v>
      </c>
      <c r="L301" s="9">
        <v>0</v>
      </c>
    </row>
    <row r="302" spans="6:12">
      <c r="F302" t="s">
        <v>421</v>
      </c>
      <c r="G302" t="s">
        <v>1057</v>
      </c>
      <c r="H302"/>
      <c r="I302" s="9">
        <v>39</v>
      </c>
      <c r="J302" s="9">
        <v>0</v>
      </c>
      <c r="K302" s="9">
        <v>0</v>
      </c>
      <c r="L302" s="9">
        <v>0</v>
      </c>
    </row>
    <row r="303" spans="6:12">
      <c r="F303" t="s">
        <v>499</v>
      </c>
      <c r="G303" t="s">
        <v>1126</v>
      </c>
      <c r="H303"/>
      <c r="I303" s="9">
        <v>300</v>
      </c>
      <c r="J303" s="9">
        <v>0</v>
      </c>
      <c r="K303" s="9">
        <v>0</v>
      </c>
      <c r="L303" s="9">
        <v>0</v>
      </c>
    </row>
    <row r="304" spans="6:12">
      <c r="F304" t="s">
        <v>503</v>
      </c>
      <c r="G304" t="s">
        <v>1126</v>
      </c>
      <c r="H304"/>
      <c r="I304" s="9">
        <v>305</v>
      </c>
      <c r="J304" s="9">
        <v>0</v>
      </c>
      <c r="K304" s="9">
        <v>0</v>
      </c>
      <c r="L304" s="9">
        <v>0</v>
      </c>
    </row>
    <row r="305" spans="1:12">
      <c r="F305" t="s">
        <v>505</v>
      </c>
      <c r="G305" t="s">
        <v>1126</v>
      </c>
      <c r="H305"/>
      <c r="I305" s="9">
        <v>335</v>
      </c>
      <c r="J305" s="9">
        <v>0</v>
      </c>
      <c r="K305" s="9">
        <v>0</v>
      </c>
      <c r="L305" s="9">
        <v>0</v>
      </c>
    </row>
    <row r="306" spans="1:12">
      <c r="F306" t="s">
        <v>501</v>
      </c>
      <c r="G306" t="s">
        <v>1126</v>
      </c>
      <c r="H306"/>
      <c r="I306" s="9">
        <v>100</v>
      </c>
      <c r="J306" s="9">
        <v>0</v>
      </c>
      <c r="K306" s="9">
        <v>0</v>
      </c>
      <c r="L306" s="9">
        <v>0</v>
      </c>
    </row>
    <row r="307" spans="1:12">
      <c r="F307" t="s">
        <v>14257</v>
      </c>
      <c r="G307" t="s">
        <v>1126</v>
      </c>
      <c r="H307"/>
      <c r="I307" s="9">
        <v>120</v>
      </c>
      <c r="J307" s="9">
        <v>0</v>
      </c>
      <c r="K307" s="9">
        <v>0</v>
      </c>
      <c r="L307" s="9">
        <v>0</v>
      </c>
    </row>
    <row r="308" spans="1:12">
      <c r="F308" t="s">
        <v>14258</v>
      </c>
      <c r="G308" t="s">
        <v>1158</v>
      </c>
      <c r="H308"/>
      <c r="I308" s="9">
        <v>150</v>
      </c>
      <c r="J308" s="9">
        <v>0</v>
      </c>
      <c r="K308" s="9">
        <v>0</v>
      </c>
      <c r="L308" s="9">
        <v>0</v>
      </c>
    </row>
    <row r="309" spans="1:12">
      <c r="F309" t="s">
        <v>14261</v>
      </c>
      <c r="G309" t="s">
        <v>1057</v>
      </c>
      <c r="H309"/>
      <c r="I309" s="9">
        <v>108</v>
      </c>
      <c r="J309" s="9">
        <v>0</v>
      </c>
      <c r="K309" s="9">
        <v>0</v>
      </c>
      <c r="L309" s="9">
        <v>0</v>
      </c>
    </row>
    <row r="310" spans="1:12">
      <c r="F310" t="s">
        <v>14262</v>
      </c>
      <c r="G310" t="s">
        <v>1126</v>
      </c>
      <c r="H310"/>
      <c r="I310" s="9">
        <v>850</v>
      </c>
      <c r="J310" s="9">
        <v>0</v>
      </c>
      <c r="K310" s="9">
        <v>0</v>
      </c>
      <c r="L310" s="9">
        <v>0</v>
      </c>
    </row>
    <row r="311" spans="1:12">
      <c r="F311" t="s">
        <v>14259</v>
      </c>
      <c r="G311" t="s">
        <v>1057</v>
      </c>
      <c r="H311"/>
      <c r="I311" s="9">
        <v>108</v>
      </c>
      <c r="J311" s="9">
        <v>0</v>
      </c>
      <c r="K311" s="9">
        <v>0</v>
      </c>
      <c r="L311" s="9">
        <v>0</v>
      </c>
    </row>
    <row r="312" spans="1:12">
      <c r="F312" t="s">
        <v>14260</v>
      </c>
      <c r="G312" t="s">
        <v>1126</v>
      </c>
      <c r="H312"/>
      <c r="I312" s="9">
        <v>850</v>
      </c>
      <c r="J312" s="9">
        <v>0</v>
      </c>
      <c r="K312" s="9">
        <v>0</v>
      </c>
      <c r="L312" s="9">
        <v>0</v>
      </c>
    </row>
    <row r="313" spans="1:12">
      <c r="A313" s="265"/>
      <c r="B313" s="265"/>
      <c r="C313" s="265"/>
      <c r="D313" s="265"/>
      <c r="E313" s="265"/>
      <c r="F313" s="265"/>
      <c r="G313" s="265"/>
      <c r="H313" s="265"/>
      <c r="I313" s="267"/>
      <c r="J313" s="267"/>
      <c r="K313" s="267"/>
      <c r="L313" s="267"/>
    </row>
    <row r="314" spans="1:12">
      <c r="A314" t="s">
        <v>555</v>
      </c>
      <c r="B314" t="s">
        <v>587</v>
      </c>
      <c r="C314" t="s">
        <v>611</v>
      </c>
      <c r="D314" t="s">
        <v>614</v>
      </c>
      <c r="E314" t="s">
        <v>545</v>
      </c>
      <c r="F314" t="s">
        <v>570</v>
      </c>
      <c r="G314" t="s">
        <v>1519</v>
      </c>
      <c r="H314"/>
      <c r="I314" s="9">
        <v>900</v>
      </c>
      <c r="J314" s="9">
        <v>900</v>
      </c>
      <c r="K314" s="9">
        <v>900</v>
      </c>
      <c r="L314" s="9">
        <v>900</v>
      </c>
    </row>
    <row r="315" spans="1:12">
      <c r="F315" t="s">
        <v>573</v>
      </c>
      <c r="G315" t="s">
        <v>1519</v>
      </c>
      <c r="H315"/>
      <c r="I315" s="9">
        <v>150</v>
      </c>
      <c r="J315" s="9">
        <v>150</v>
      </c>
      <c r="K315" s="9">
        <v>150</v>
      </c>
      <c r="L315" s="9">
        <v>150</v>
      </c>
    </row>
    <row r="316" spans="1:12">
      <c r="F316" t="s">
        <v>571</v>
      </c>
      <c r="G316" t="s">
        <v>1519</v>
      </c>
      <c r="H316"/>
      <c r="I316" s="9">
        <v>2700</v>
      </c>
      <c r="J316" s="9">
        <v>2700</v>
      </c>
      <c r="K316" s="9">
        <v>2700</v>
      </c>
      <c r="L316" s="9">
        <v>2700</v>
      </c>
    </row>
    <row r="317" spans="1:12">
      <c r="F317" t="s">
        <v>574</v>
      </c>
      <c r="G317" t="s">
        <v>1057</v>
      </c>
      <c r="H317"/>
      <c r="I317" s="9">
        <v>95</v>
      </c>
      <c r="J317" s="9">
        <v>95</v>
      </c>
      <c r="K317" s="9">
        <v>95</v>
      </c>
      <c r="L317" s="9">
        <v>95</v>
      </c>
    </row>
    <row r="318" spans="1:12">
      <c r="F318" t="s">
        <v>572</v>
      </c>
      <c r="G318" t="s">
        <v>1519</v>
      </c>
      <c r="H318"/>
      <c r="I318" s="9">
        <v>1800</v>
      </c>
      <c r="J318" s="9">
        <v>1800</v>
      </c>
      <c r="K318" s="9">
        <v>1800</v>
      </c>
      <c r="L318" s="9">
        <v>1800</v>
      </c>
    </row>
    <row r="319" spans="1:12">
      <c r="A319" s="265"/>
      <c r="B319" s="265"/>
      <c r="C319" s="265"/>
      <c r="D319" s="265"/>
      <c r="E319" s="265"/>
      <c r="F319" s="265"/>
      <c r="G319" s="265"/>
      <c r="H319" s="265"/>
      <c r="I319" s="267"/>
      <c r="J319" s="267"/>
      <c r="K319" s="267"/>
      <c r="L319" s="267"/>
    </row>
    <row r="320" spans="1:12">
      <c r="A320" t="s">
        <v>546</v>
      </c>
      <c r="B320" t="s">
        <v>587</v>
      </c>
      <c r="C320" t="s">
        <v>611</v>
      </c>
      <c r="D320" t="s">
        <v>614</v>
      </c>
      <c r="E320" t="s">
        <v>545</v>
      </c>
      <c r="F320" t="s">
        <v>562</v>
      </c>
      <c r="G320" t="s">
        <v>1521</v>
      </c>
      <c r="H320"/>
      <c r="I320" s="9">
        <v>95</v>
      </c>
      <c r="J320" s="9">
        <v>95</v>
      </c>
      <c r="K320" s="9">
        <v>95</v>
      </c>
      <c r="L320" s="9">
        <v>95</v>
      </c>
    </row>
    <row r="321" spans="1:12">
      <c r="F321" t="s">
        <v>563</v>
      </c>
      <c r="G321" t="s">
        <v>1521</v>
      </c>
      <c r="H321"/>
      <c r="I321" s="9">
        <v>30</v>
      </c>
      <c r="J321" s="9">
        <v>30</v>
      </c>
      <c r="K321" s="9">
        <v>30</v>
      </c>
      <c r="L321" s="9">
        <v>30</v>
      </c>
    </row>
    <row r="322" spans="1:12">
      <c r="F322" t="s">
        <v>569</v>
      </c>
      <c r="G322" t="s">
        <v>1520</v>
      </c>
      <c r="H322"/>
      <c r="I322" s="9">
        <v>0.02</v>
      </c>
      <c r="J322" s="9">
        <v>1.7000000000000001E-2</v>
      </c>
      <c r="K322" s="9">
        <v>1.7000000000000001E-2</v>
      </c>
      <c r="L322" s="9">
        <v>1.7000000000000001E-2</v>
      </c>
    </row>
    <row r="323" spans="1:12">
      <c r="F323" t="s">
        <v>568</v>
      </c>
      <c r="G323" t="s">
        <v>1520</v>
      </c>
      <c r="H323"/>
      <c r="I323" s="9">
        <v>0.04</v>
      </c>
      <c r="J323" s="9">
        <v>0.03</v>
      </c>
      <c r="K323" s="9">
        <v>0.03</v>
      </c>
      <c r="L323" s="9">
        <v>0.03</v>
      </c>
    </row>
    <row r="324" spans="1:12">
      <c r="F324" t="s">
        <v>566</v>
      </c>
      <c r="G324" t="s">
        <v>1521</v>
      </c>
      <c r="H324"/>
      <c r="I324" s="9">
        <v>10</v>
      </c>
      <c r="J324" s="9">
        <v>10</v>
      </c>
      <c r="K324" s="9">
        <v>10</v>
      </c>
      <c r="L324" s="9">
        <v>10</v>
      </c>
    </row>
    <row r="325" spans="1:12">
      <c r="F325" t="s">
        <v>567</v>
      </c>
      <c r="G325" t="s">
        <v>1521</v>
      </c>
      <c r="H325"/>
      <c r="I325" s="9">
        <v>5</v>
      </c>
      <c r="J325" s="9">
        <v>5</v>
      </c>
      <c r="K325" s="9">
        <v>5</v>
      </c>
      <c r="L325" s="9">
        <v>5</v>
      </c>
    </row>
    <row r="326" spans="1:12">
      <c r="F326" t="s">
        <v>564</v>
      </c>
      <c r="G326" t="s">
        <v>1521</v>
      </c>
      <c r="H326"/>
      <c r="I326" s="9">
        <v>5</v>
      </c>
      <c r="J326" s="9">
        <v>5</v>
      </c>
      <c r="K326" s="9">
        <v>5</v>
      </c>
      <c r="L326" s="9">
        <v>5</v>
      </c>
    </row>
    <row r="327" spans="1:12">
      <c r="F327" t="s">
        <v>565</v>
      </c>
      <c r="G327" t="s">
        <v>1521</v>
      </c>
      <c r="H327"/>
      <c r="I327" s="9">
        <v>2</v>
      </c>
      <c r="J327" s="9">
        <v>2</v>
      </c>
      <c r="K327" s="9">
        <v>2</v>
      </c>
      <c r="L327" s="9">
        <v>2</v>
      </c>
    </row>
    <row r="328" spans="1:12">
      <c r="A328" s="265"/>
      <c r="B328" s="265"/>
      <c r="C328" s="265"/>
      <c r="D328" s="265"/>
      <c r="E328" s="265"/>
      <c r="F328" s="265"/>
      <c r="G328" s="265"/>
      <c r="H328" s="265"/>
      <c r="I328" s="267"/>
      <c r="J328" s="267"/>
      <c r="K328" s="267"/>
      <c r="L328" s="267"/>
    </row>
    <row r="329" spans="1:12">
      <c r="A329" t="s">
        <v>335</v>
      </c>
      <c r="B329" t="s">
        <v>594</v>
      </c>
      <c r="C329" t="s">
        <v>600</v>
      </c>
      <c r="D329" t="s">
        <v>123</v>
      </c>
      <c r="E329" t="s">
        <v>123</v>
      </c>
      <c r="F329" t="s">
        <v>336</v>
      </c>
      <c r="G329" t="s">
        <v>1068</v>
      </c>
      <c r="H329"/>
      <c r="I329" s="9">
        <v>7.24</v>
      </c>
      <c r="J329" s="9">
        <v>6.8791874999999996</v>
      </c>
      <c r="K329" s="9">
        <v>6.8791874999999996</v>
      </c>
      <c r="L329" s="9">
        <v>6.8791874999999996</v>
      </c>
    </row>
    <row r="330" spans="1:12">
      <c r="F330" t="s">
        <v>342</v>
      </c>
      <c r="G330" t="s">
        <v>1115</v>
      </c>
      <c r="H330"/>
      <c r="I330" s="9">
        <v>18.48</v>
      </c>
      <c r="J330" s="9">
        <v>18.48</v>
      </c>
      <c r="K330" s="9">
        <v>18.48</v>
      </c>
      <c r="L330" s="9">
        <v>18.48</v>
      </c>
    </row>
    <row r="331" spans="1:12">
      <c r="F331" t="s">
        <v>343</v>
      </c>
      <c r="G331" t="s">
        <v>1115</v>
      </c>
      <c r="H331"/>
      <c r="I331" s="9">
        <v>0.81</v>
      </c>
      <c r="J331" s="9">
        <v>0.82</v>
      </c>
      <c r="K331" s="9">
        <v>0.82</v>
      </c>
      <c r="L331" s="9">
        <v>0.82</v>
      </c>
    </row>
    <row r="332" spans="1:12">
      <c r="F332" t="s">
        <v>344</v>
      </c>
      <c r="G332" t="s">
        <v>1115</v>
      </c>
      <c r="H332"/>
      <c r="I332" s="9">
        <v>1.92</v>
      </c>
      <c r="J332" s="9">
        <v>1.95</v>
      </c>
      <c r="K332" s="9">
        <v>1.95</v>
      </c>
      <c r="L332" s="9">
        <v>1.95</v>
      </c>
    </row>
    <row r="333" spans="1:12">
      <c r="F333" t="s">
        <v>1331</v>
      </c>
      <c r="G333" t="s">
        <v>1115</v>
      </c>
      <c r="H333"/>
      <c r="I333" s="9">
        <v>3.18</v>
      </c>
      <c r="J333" s="9">
        <v>3.05</v>
      </c>
      <c r="K333" s="9">
        <v>3.05</v>
      </c>
      <c r="L333" s="9">
        <v>3.05</v>
      </c>
    </row>
    <row r="334" spans="1:12">
      <c r="F334" t="s">
        <v>346</v>
      </c>
      <c r="G334" t="s">
        <v>14369</v>
      </c>
      <c r="H334"/>
      <c r="I334" s="9">
        <v>30</v>
      </c>
      <c r="J334" s="9">
        <v>30</v>
      </c>
      <c r="K334" s="9">
        <v>30</v>
      </c>
      <c r="L334" s="9">
        <v>30</v>
      </c>
    </row>
    <row r="335" spans="1:12">
      <c r="F335" t="s">
        <v>347</v>
      </c>
      <c r="G335" t="s">
        <v>14369</v>
      </c>
      <c r="H335"/>
      <c r="I335" s="9">
        <v>48</v>
      </c>
      <c r="J335" s="9">
        <v>48</v>
      </c>
      <c r="K335" s="9">
        <v>48</v>
      </c>
      <c r="L335" s="9">
        <v>48</v>
      </c>
    </row>
    <row r="336" spans="1:12">
      <c r="F336" t="s">
        <v>348</v>
      </c>
      <c r="G336" t="s">
        <v>1057</v>
      </c>
      <c r="H336"/>
      <c r="I336" s="9">
        <v>79</v>
      </c>
      <c r="J336" s="9">
        <v>79</v>
      </c>
      <c r="K336" s="9">
        <v>79</v>
      </c>
      <c r="L336" s="9">
        <v>79</v>
      </c>
    </row>
    <row r="337" spans="1:12">
      <c r="F337" t="s">
        <v>349</v>
      </c>
      <c r="G337" t="s">
        <v>1057</v>
      </c>
      <c r="H337"/>
      <c r="I337" s="9">
        <v>101</v>
      </c>
      <c r="J337" s="9">
        <v>101</v>
      </c>
      <c r="K337" s="9">
        <v>101</v>
      </c>
      <c r="L337" s="9">
        <v>101</v>
      </c>
    </row>
    <row r="338" spans="1:12">
      <c r="A338" s="265"/>
      <c r="B338" s="265"/>
      <c r="C338" s="265"/>
      <c r="D338" s="265"/>
      <c r="E338" s="265"/>
      <c r="F338" s="265"/>
      <c r="G338" s="265"/>
      <c r="H338" s="265"/>
      <c r="I338" s="267"/>
      <c r="J338" s="267"/>
      <c r="K338" s="267"/>
      <c r="L338" s="267"/>
    </row>
    <row r="339" spans="1:12">
      <c r="A339" t="s">
        <v>328</v>
      </c>
      <c r="B339" t="s">
        <v>594</v>
      </c>
      <c r="C339" t="s">
        <v>600</v>
      </c>
      <c r="D339" t="s">
        <v>123</v>
      </c>
      <c r="E339" t="s">
        <v>123</v>
      </c>
      <c r="F339" t="s">
        <v>329</v>
      </c>
      <c r="G339" t="s">
        <v>1057</v>
      </c>
      <c r="H339"/>
      <c r="I339" s="9">
        <v>248</v>
      </c>
      <c r="J339" s="9">
        <v>252.52</v>
      </c>
      <c r="K339" s="9">
        <v>252.52</v>
      </c>
      <c r="L339" s="9">
        <v>252.52</v>
      </c>
    </row>
    <row r="340" spans="1:12">
      <c r="F340" t="s">
        <v>332</v>
      </c>
      <c r="G340" t="s">
        <v>1057</v>
      </c>
      <c r="H340"/>
      <c r="I340" s="9">
        <v>187</v>
      </c>
      <c r="J340" s="9">
        <v>187.97</v>
      </c>
      <c r="K340" s="9">
        <v>187.97</v>
      </c>
      <c r="L340" s="9">
        <v>187.97</v>
      </c>
    </row>
    <row r="341" spans="1:12">
      <c r="A341" s="265"/>
      <c r="B341" s="265"/>
      <c r="C341" s="265"/>
      <c r="D341" s="265"/>
      <c r="E341" s="265"/>
      <c r="F341" s="265"/>
      <c r="G341" s="265"/>
      <c r="H341" s="265"/>
      <c r="I341" s="267"/>
      <c r="J341" s="267"/>
      <c r="K341" s="267"/>
      <c r="L341" s="267"/>
    </row>
    <row r="342" spans="1:12">
      <c r="A342" t="s">
        <v>316</v>
      </c>
      <c r="B342" t="s">
        <v>594</v>
      </c>
      <c r="C342" t="s">
        <v>600</v>
      </c>
      <c r="D342" t="s">
        <v>123</v>
      </c>
      <c r="E342" t="s">
        <v>123</v>
      </c>
      <c r="F342" t="s">
        <v>1251</v>
      </c>
      <c r="G342" t="s">
        <v>1057</v>
      </c>
      <c r="H342"/>
      <c r="I342" s="9">
        <v>241.21</v>
      </c>
      <c r="J342" s="9">
        <v>238.08381226053643</v>
      </c>
      <c r="K342" s="9">
        <v>238.08381226053643</v>
      </c>
      <c r="L342" s="9">
        <v>238.08381226053643</v>
      </c>
    </row>
    <row r="343" spans="1:12">
      <c r="F343" t="s">
        <v>1117</v>
      </c>
      <c r="G343" t="s">
        <v>1057</v>
      </c>
      <c r="H343"/>
      <c r="I343" s="9">
        <v>170.97</v>
      </c>
      <c r="J343" s="9">
        <v>178.95881163603997</v>
      </c>
      <c r="K343" s="9">
        <v>178.95881163603997</v>
      </c>
      <c r="L343" s="9">
        <v>178.95881163603997</v>
      </c>
    </row>
    <row r="344" spans="1:12">
      <c r="F344" t="s">
        <v>1116</v>
      </c>
      <c r="G344" t="s">
        <v>1057</v>
      </c>
      <c r="H344"/>
      <c r="I344" s="9">
        <v>109.24</v>
      </c>
      <c r="J344" s="9">
        <v>114.3371569683908</v>
      </c>
      <c r="K344" s="9">
        <v>114.3371569683908</v>
      </c>
      <c r="L344" s="9">
        <v>114.3371569683908</v>
      </c>
    </row>
    <row r="345" spans="1:12">
      <c r="F345" t="s">
        <v>326</v>
      </c>
      <c r="G345" t="s">
        <v>1163</v>
      </c>
      <c r="H345"/>
      <c r="I345" s="9">
        <v>112</v>
      </c>
      <c r="J345" s="9">
        <v>118.08828771430785</v>
      </c>
      <c r="K345" s="9">
        <v>118.08828771430785</v>
      </c>
      <c r="L345" s="9">
        <v>118.08828771430785</v>
      </c>
    </row>
    <row r="346" spans="1:12">
      <c r="F346" t="s">
        <v>325</v>
      </c>
      <c r="G346" t="s">
        <v>1162</v>
      </c>
      <c r="H346"/>
      <c r="I346" s="9">
        <v>415.34</v>
      </c>
      <c r="J346" s="9">
        <v>456.9503307205826</v>
      </c>
      <c r="K346" s="9">
        <v>456.9503307205826</v>
      </c>
      <c r="L346" s="9">
        <v>456.9503307205826</v>
      </c>
    </row>
    <row r="347" spans="1:12">
      <c r="F347" t="s">
        <v>324</v>
      </c>
      <c r="G347" t="s">
        <v>1053</v>
      </c>
      <c r="H347"/>
      <c r="I347" s="9">
        <v>47.83</v>
      </c>
      <c r="J347" s="9">
        <v>50.059165444108764</v>
      </c>
      <c r="K347" s="9">
        <v>50.059165444108764</v>
      </c>
      <c r="L347" s="9">
        <v>50.059165444108764</v>
      </c>
    </row>
    <row r="348" spans="1:12">
      <c r="F348" t="s">
        <v>319</v>
      </c>
      <c r="G348" t="s">
        <v>1053</v>
      </c>
      <c r="H348"/>
      <c r="I348" s="9">
        <v>274.95</v>
      </c>
      <c r="J348" s="9">
        <v>288.80287756216597</v>
      </c>
      <c r="K348" s="9">
        <v>288.80287756216597</v>
      </c>
      <c r="L348" s="9">
        <v>288.80287756216597</v>
      </c>
    </row>
    <row r="349" spans="1:12">
      <c r="F349" t="s">
        <v>318</v>
      </c>
      <c r="G349" t="s">
        <v>1053</v>
      </c>
      <c r="H349"/>
      <c r="I349" s="9">
        <v>386.95</v>
      </c>
      <c r="J349" s="9">
        <v>406.46330916156694</v>
      </c>
      <c r="K349" s="9">
        <v>406.46330916156694</v>
      </c>
      <c r="L349" s="9">
        <v>406.46330916156694</v>
      </c>
    </row>
    <row r="350" spans="1:12">
      <c r="F350" t="s">
        <v>317</v>
      </c>
      <c r="G350" t="s">
        <v>1053</v>
      </c>
      <c r="H350"/>
      <c r="I350" s="9">
        <v>427.78</v>
      </c>
      <c r="J350" s="9">
        <v>449.24892065225816</v>
      </c>
      <c r="K350" s="9">
        <v>449.24892065225816</v>
      </c>
      <c r="L350" s="9">
        <v>449.24892065225816</v>
      </c>
    </row>
    <row r="351" spans="1:12">
      <c r="F351" t="s">
        <v>320</v>
      </c>
      <c r="G351" t="s">
        <v>1053</v>
      </c>
      <c r="H351"/>
      <c r="I351" s="9">
        <v>75.83</v>
      </c>
      <c r="J351" s="9">
        <v>79.153381257778818</v>
      </c>
      <c r="K351" s="9">
        <v>79.153381257778818</v>
      </c>
      <c r="L351" s="9">
        <v>79.153381257778818</v>
      </c>
    </row>
    <row r="352" spans="1:12">
      <c r="F352" t="s">
        <v>321</v>
      </c>
      <c r="G352" t="s">
        <v>1053</v>
      </c>
      <c r="H352"/>
      <c r="I352" s="9">
        <v>72.33</v>
      </c>
      <c r="J352" s="9">
        <v>74.874820108709699</v>
      </c>
      <c r="K352" s="9">
        <v>74.874820108709699</v>
      </c>
      <c r="L352" s="9">
        <v>74.874820108709699</v>
      </c>
    </row>
    <row r="353" spans="1:12">
      <c r="F353" t="s">
        <v>322</v>
      </c>
      <c r="G353" t="s">
        <v>1053</v>
      </c>
      <c r="H353"/>
      <c r="I353" s="9">
        <v>125.22</v>
      </c>
      <c r="J353" s="9">
        <v>131.35182727642214</v>
      </c>
      <c r="K353" s="9">
        <v>131.35182727642214</v>
      </c>
      <c r="L353" s="9">
        <v>131.35182727642214</v>
      </c>
    </row>
    <row r="354" spans="1:12">
      <c r="F354" t="s">
        <v>323</v>
      </c>
      <c r="G354" t="s">
        <v>1053</v>
      </c>
      <c r="H354"/>
      <c r="I354" s="9">
        <v>321.61</v>
      </c>
      <c r="J354" s="9">
        <v>338.00633077646091</v>
      </c>
      <c r="K354" s="9">
        <v>338.00633077646091</v>
      </c>
      <c r="L354" s="9">
        <v>338.00633077646091</v>
      </c>
    </row>
    <row r="355" spans="1:12">
      <c r="A355" s="265"/>
      <c r="B355" s="265"/>
      <c r="C355" s="265"/>
      <c r="D355" s="265"/>
      <c r="E355" s="265"/>
      <c r="F355" s="265"/>
      <c r="G355" s="265"/>
      <c r="H355" s="265"/>
      <c r="I355" s="267"/>
      <c r="J355" s="267"/>
      <c r="K355" s="267"/>
      <c r="L355" s="267"/>
    </row>
    <row r="356" spans="1:12">
      <c r="A356" t="s">
        <v>1253</v>
      </c>
      <c r="B356" t="s">
        <v>731</v>
      </c>
      <c r="C356" t="s">
        <v>1257</v>
      </c>
      <c r="D356" t="s">
        <v>13898</v>
      </c>
      <c r="E356" t="s">
        <v>13898</v>
      </c>
      <c r="F356" t="s">
        <v>1286</v>
      </c>
      <c r="G356" t="s">
        <v>1057</v>
      </c>
      <c r="H356"/>
      <c r="I356" s="9">
        <v>44</v>
      </c>
      <c r="J356" s="9">
        <v>45</v>
      </c>
      <c r="K356" s="9">
        <v>45</v>
      </c>
      <c r="L356" s="9">
        <v>45</v>
      </c>
    </row>
    <row r="357" spans="1:12">
      <c r="F357" t="s">
        <v>1262</v>
      </c>
      <c r="G357" t="s">
        <v>1287</v>
      </c>
      <c r="H357"/>
      <c r="I357" s="9">
        <v>35</v>
      </c>
      <c r="J357" s="9">
        <v>40</v>
      </c>
      <c r="K357" s="9">
        <v>40</v>
      </c>
      <c r="L357" s="9">
        <v>40</v>
      </c>
    </row>
    <row r="358" spans="1:12">
      <c r="F358" t="s">
        <v>1264</v>
      </c>
      <c r="G358" t="s">
        <v>1057</v>
      </c>
      <c r="H358"/>
      <c r="I358" s="9">
        <v>77</v>
      </c>
      <c r="J358" s="9">
        <v>77</v>
      </c>
      <c r="K358" s="9">
        <v>77</v>
      </c>
      <c r="L358" s="9">
        <v>77</v>
      </c>
    </row>
    <row r="359" spans="1:12">
      <c r="F359" t="s">
        <v>1255</v>
      </c>
      <c r="G359" t="s">
        <v>1287</v>
      </c>
      <c r="H359"/>
      <c r="I359" s="9">
        <v>70</v>
      </c>
      <c r="J359" s="9">
        <v>75</v>
      </c>
      <c r="K359" s="9">
        <v>75</v>
      </c>
      <c r="L359" s="9">
        <v>75</v>
      </c>
    </row>
    <row r="360" spans="1:12">
      <c r="F360" t="s">
        <v>1254</v>
      </c>
      <c r="G360" t="s">
        <v>1287</v>
      </c>
      <c r="H360"/>
      <c r="I360" s="9">
        <v>140</v>
      </c>
      <c r="J360" s="9">
        <v>150</v>
      </c>
      <c r="K360" s="9">
        <v>150</v>
      </c>
      <c r="L360" s="9">
        <v>150</v>
      </c>
    </row>
    <row r="361" spans="1:12">
      <c r="F361" t="s">
        <v>1289</v>
      </c>
      <c r="G361" t="s">
        <v>1287</v>
      </c>
      <c r="H361"/>
      <c r="I361" s="9">
        <v>11</v>
      </c>
      <c r="J361" s="9">
        <v>11</v>
      </c>
      <c r="K361" s="9">
        <v>11</v>
      </c>
      <c r="L361" s="9">
        <v>11</v>
      </c>
    </row>
    <row r="362" spans="1:12">
      <c r="F362" t="s">
        <v>13891</v>
      </c>
      <c r="G362" t="s">
        <v>1287</v>
      </c>
      <c r="H362"/>
      <c r="I362" s="9">
        <v>60</v>
      </c>
      <c r="J362" s="9">
        <v>100</v>
      </c>
      <c r="K362" s="9">
        <v>100</v>
      </c>
      <c r="L362" s="9">
        <v>100</v>
      </c>
    </row>
    <row r="363" spans="1:12">
      <c r="F363" t="s">
        <v>1256</v>
      </c>
      <c r="G363" t="s">
        <v>1287</v>
      </c>
      <c r="H363"/>
      <c r="I363" s="9">
        <v>18</v>
      </c>
      <c r="J363" s="9">
        <v>18</v>
      </c>
      <c r="K363" s="9">
        <v>18</v>
      </c>
      <c r="L363" s="9">
        <v>18</v>
      </c>
    </row>
    <row r="364" spans="1:12">
      <c r="F364" t="s">
        <v>1263</v>
      </c>
      <c r="G364" t="s">
        <v>1287</v>
      </c>
      <c r="H364"/>
      <c r="I364" s="9">
        <v>15</v>
      </c>
      <c r="J364" s="9">
        <v>16</v>
      </c>
      <c r="K364" s="9">
        <v>16</v>
      </c>
      <c r="L364" s="9">
        <v>16</v>
      </c>
    </row>
    <row r="365" spans="1:12">
      <c r="F365" t="s">
        <v>14461</v>
      </c>
      <c r="G365" t="s">
        <v>1287</v>
      </c>
      <c r="H365" t="s">
        <v>350</v>
      </c>
      <c r="I365" s="9">
        <v>0</v>
      </c>
      <c r="J365" s="9">
        <v>100</v>
      </c>
      <c r="K365" s="9">
        <v>100</v>
      </c>
      <c r="L365" s="9">
        <v>100</v>
      </c>
    </row>
    <row r="366" spans="1:12">
      <c r="F366" t="s">
        <v>14468</v>
      </c>
      <c r="G366" t="s">
        <v>14369</v>
      </c>
      <c r="H366"/>
      <c r="I366" s="9">
        <v>12</v>
      </c>
      <c r="J366" s="9">
        <v>12</v>
      </c>
      <c r="K366" s="9">
        <v>12</v>
      </c>
      <c r="L366" s="9">
        <v>12</v>
      </c>
    </row>
    <row r="367" spans="1:12">
      <c r="A367" s="265"/>
      <c r="B367" s="265"/>
      <c r="C367" s="265"/>
      <c r="D367" s="265"/>
      <c r="E367" s="265"/>
      <c r="F367" s="265"/>
      <c r="G367" s="265"/>
      <c r="H367" s="265"/>
      <c r="I367" s="267"/>
      <c r="J367" s="267"/>
      <c r="K367" s="267"/>
      <c r="L367" s="267"/>
    </row>
    <row r="368" spans="1:12">
      <c r="A368" t="s">
        <v>14279</v>
      </c>
      <c r="B368" t="s">
        <v>592</v>
      </c>
      <c r="C368" t="s">
        <v>595</v>
      </c>
      <c r="D368" t="s">
        <v>123</v>
      </c>
      <c r="E368" t="s">
        <v>123</v>
      </c>
      <c r="F368" t="s">
        <v>14286</v>
      </c>
      <c r="G368" t="s">
        <v>1057</v>
      </c>
      <c r="H368"/>
      <c r="I368" s="9">
        <v>39.090000000000003</v>
      </c>
      <c r="J368" s="9">
        <v>38.782779714220318</v>
      </c>
      <c r="K368" s="9">
        <v>38.782779714220318</v>
      </c>
      <c r="L368" s="9">
        <v>38.782779714220318</v>
      </c>
    </row>
    <row r="369" spans="1:12">
      <c r="F369" t="s">
        <v>14253</v>
      </c>
      <c r="G369" t="s">
        <v>1057</v>
      </c>
      <c r="H369"/>
      <c r="I369" s="9">
        <v>37.020000000000003</v>
      </c>
      <c r="J369" s="9">
        <v>37.020000000000003</v>
      </c>
      <c r="K369" s="9">
        <v>37.020000000000003</v>
      </c>
      <c r="L369" s="9">
        <v>37.020000000000003</v>
      </c>
    </row>
    <row r="370" spans="1:12">
      <c r="F370" t="s">
        <v>14281</v>
      </c>
      <c r="G370" t="s">
        <v>1057</v>
      </c>
      <c r="H370"/>
      <c r="I370" s="9">
        <v>10.8</v>
      </c>
      <c r="J370" s="9">
        <v>10.650327710233029</v>
      </c>
      <c r="K370" s="9">
        <v>10.650327710233029</v>
      </c>
      <c r="L370" s="9">
        <v>10.650327710233029</v>
      </c>
    </row>
    <row r="371" spans="1:12">
      <c r="F371" t="s">
        <v>14282</v>
      </c>
      <c r="G371" t="s">
        <v>1057</v>
      </c>
      <c r="H371"/>
      <c r="I371" s="9">
        <v>10.8</v>
      </c>
      <c r="J371" s="9">
        <v>10.650327710233029</v>
      </c>
      <c r="K371" s="9">
        <v>10.650327710233029</v>
      </c>
      <c r="L371" s="9">
        <v>10.650327710233029</v>
      </c>
    </row>
    <row r="372" spans="1:12">
      <c r="F372" t="s">
        <v>14283</v>
      </c>
      <c r="G372" t="s">
        <v>1057</v>
      </c>
      <c r="H372"/>
      <c r="I372" s="9">
        <v>11.24</v>
      </c>
      <c r="J372" s="9">
        <v>11.202485936713888</v>
      </c>
      <c r="K372" s="9">
        <v>11.202485936713888</v>
      </c>
      <c r="L372" s="9">
        <v>11.202485936713888</v>
      </c>
    </row>
    <row r="373" spans="1:12">
      <c r="F373" t="s">
        <v>14284</v>
      </c>
      <c r="G373" t="s">
        <v>1057</v>
      </c>
      <c r="H373"/>
      <c r="I373" s="9">
        <v>16.920000000000002</v>
      </c>
      <c r="J373" s="9">
        <v>18.890823514285714</v>
      </c>
      <c r="K373" s="9">
        <v>18.890823514285714</v>
      </c>
      <c r="L373" s="9">
        <v>18.890823514285714</v>
      </c>
    </row>
    <row r="374" spans="1:12">
      <c r="F374" t="s">
        <v>14285</v>
      </c>
      <c r="G374" t="s">
        <v>1057</v>
      </c>
      <c r="H374"/>
      <c r="I374" s="9">
        <v>6.87</v>
      </c>
      <c r="J374" s="9">
        <v>6.8311827438640655</v>
      </c>
      <c r="K374" s="9">
        <v>6.8311827438640655</v>
      </c>
      <c r="L374" s="9">
        <v>6.8311827438640655</v>
      </c>
    </row>
    <row r="375" spans="1:12">
      <c r="F375" t="s">
        <v>14287</v>
      </c>
      <c r="G375" t="s">
        <v>1057</v>
      </c>
      <c r="H375"/>
      <c r="I375" s="9">
        <v>5.66</v>
      </c>
      <c r="J375" s="9">
        <v>5.6308545417789757</v>
      </c>
      <c r="K375" s="9">
        <v>5.6308545417789757</v>
      </c>
      <c r="L375" s="9">
        <v>5.6308545417789757</v>
      </c>
    </row>
    <row r="376" spans="1:12">
      <c r="A376" s="265"/>
      <c r="B376" s="265"/>
      <c r="C376" s="265"/>
      <c r="D376" s="265"/>
      <c r="E376" s="265"/>
      <c r="F376" s="265"/>
      <c r="G376" s="265"/>
      <c r="H376" s="265"/>
      <c r="I376" s="267"/>
      <c r="J376" s="267"/>
      <c r="K376" s="267"/>
      <c r="L376" s="267"/>
    </row>
    <row r="377" spans="1:12">
      <c r="A377" t="s">
        <v>58</v>
      </c>
      <c r="B377" t="s">
        <v>587</v>
      </c>
      <c r="C377" t="s">
        <v>588</v>
      </c>
      <c r="D377" t="s">
        <v>614</v>
      </c>
      <c r="E377" t="s">
        <v>545</v>
      </c>
      <c r="F377" t="s">
        <v>60</v>
      </c>
      <c r="G377" t="s">
        <v>1057</v>
      </c>
      <c r="H377"/>
      <c r="I377" s="9">
        <v>118.3</v>
      </c>
      <c r="J377" s="9">
        <v>128</v>
      </c>
      <c r="K377" s="9">
        <v>131.84</v>
      </c>
      <c r="L377" s="9">
        <v>135.79519999999999</v>
      </c>
    </row>
    <row r="378" spans="1:12">
      <c r="A378" s="265"/>
      <c r="B378" s="265"/>
      <c r="C378" s="265"/>
      <c r="D378" s="265"/>
      <c r="E378" s="265"/>
      <c r="F378" s="265"/>
      <c r="G378" s="265"/>
      <c r="H378" s="265"/>
      <c r="I378" s="267"/>
      <c r="J378" s="267"/>
      <c r="K378" s="267"/>
      <c r="L378" s="267"/>
    </row>
    <row r="379" spans="1:12">
      <c r="A379" t="s">
        <v>526</v>
      </c>
      <c r="B379" t="s">
        <v>585</v>
      </c>
      <c r="C379" t="s">
        <v>609</v>
      </c>
      <c r="D379" t="s">
        <v>1106</v>
      </c>
      <c r="E379" t="s">
        <v>1106</v>
      </c>
      <c r="F379" t="s">
        <v>370</v>
      </c>
      <c r="G379" t="s">
        <v>1158</v>
      </c>
      <c r="H379"/>
      <c r="I379" s="9">
        <v>581</v>
      </c>
      <c r="J379" s="9">
        <v>603</v>
      </c>
      <c r="K379" s="9">
        <v>621</v>
      </c>
      <c r="L379" s="9">
        <v>639</v>
      </c>
    </row>
    <row r="380" spans="1:12">
      <c r="F380" t="s">
        <v>369</v>
      </c>
      <c r="G380" t="s">
        <v>14369</v>
      </c>
      <c r="H380"/>
      <c r="I380" s="9">
        <v>28</v>
      </c>
      <c r="J380" s="9">
        <v>28</v>
      </c>
      <c r="K380" s="9">
        <v>29</v>
      </c>
      <c r="L380" s="9">
        <v>30</v>
      </c>
    </row>
    <row r="381" spans="1:12">
      <c r="F381" t="s">
        <v>371</v>
      </c>
      <c r="G381" t="s">
        <v>1158</v>
      </c>
      <c r="H381"/>
      <c r="I381" s="9">
        <v>14</v>
      </c>
      <c r="J381" s="9">
        <v>14</v>
      </c>
      <c r="K381" s="9">
        <v>14</v>
      </c>
      <c r="L381" s="9">
        <v>14</v>
      </c>
    </row>
    <row r="382" spans="1:12">
      <c r="F382" t="s">
        <v>375</v>
      </c>
      <c r="G382" t="s">
        <v>14369</v>
      </c>
      <c r="H382"/>
      <c r="I382" s="9">
        <v>28</v>
      </c>
      <c r="J382" s="9">
        <v>28</v>
      </c>
      <c r="K382" s="9">
        <v>29</v>
      </c>
      <c r="L382" s="9">
        <v>30</v>
      </c>
    </row>
    <row r="383" spans="1:12">
      <c r="F383" t="s">
        <v>1297</v>
      </c>
      <c r="G383" t="s">
        <v>1113</v>
      </c>
      <c r="H383"/>
      <c r="I383" s="9">
        <v>1.8</v>
      </c>
      <c r="J383" s="9">
        <v>1.8</v>
      </c>
      <c r="K383" s="9">
        <v>1.8</v>
      </c>
      <c r="L383" s="9">
        <v>1.8</v>
      </c>
    </row>
    <row r="384" spans="1:12">
      <c r="F384" t="s">
        <v>1298</v>
      </c>
      <c r="G384" t="s">
        <v>1113</v>
      </c>
      <c r="H384"/>
      <c r="I384" s="9">
        <v>1.4</v>
      </c>
      <c r="J384" s="9">
        <v>1.4</v>
      </c>
      <c r="K384" s="9">
        <v>1.4</v>
      </c>
      <c r="L384" s="9">
        <v>1.4</v>
      </c>
    </row>
    <row r="385" spans="6:12">
      <c r="F385" t="s">
        <v>1299</v>
      </c>
      <c r="G385" t="s">
        <v>1113</v>
      </c>
      <c r="H385"/>
      <c r="I385" s="9">
        <v>0.8</v>
      </c>
      <c r="J385" s="9">
        <v>0.8</v>
      </c>
      <c r="K385" s="9">
        <v>0.8</v>
      </c>
      <c r="L385" s="9">
        <v>0.8</v>
      </c>
    </row>
    <row r="386" spans="6:12">
      <c r="F386" t="s">
        <v>1300</v>
      </c>
      <c r="G386" t="s">
        <v>1113</v>
      </c>
      <c r="H386"/>
      <c r="I386" s="9">
        <v>0.4</v>
      </c>
      <c r="J386" s="9">
        <v>0.5</v>
      </c>
      <c r="K386" s="9">
        <v>0.5</v>
      </c>
      <c r="L386" s="9">
        <v>0.5</v>
      </c>
    </row>
    <row r="387" spans="6:12">
      <c r="F387" t="s">
        <v>1498</v>
      </c>
      <c r="G387" t="s">
        <v>1057</v>
      </c>
      <c r="H387"/>
      <c r="I387" s="9">
        <v>180</v>
      </c>
      <c r="J387" s="9">
        <v>189</v>
      </c>
      <c r="K387" s="9">
        <v>195</v>
      </c>
      <c r="L387" s="9">
        <v>201</v>
      </c>
    </row>
    <row r="388" spans="6:12">
      <c r="F388" t="s">
        <v>537</v>
      </c>
      <c r="G388" t="s">
        <v>1057</v>
      </c>
      <c r="H388"/>
      <c r="I388" s="9">
        <v>75</v>
      </c>
      <c r="J388" s="9">
        <v>75</v>
      </c>
      <c r="K388" s="9">
        <v>77</v>
      </c>
      <c r="L388" s="9">
        <v>79</v>
      </c>
    </row>
    <row r="389" spans="6:12">
      <c r="F389" t="s">
        <v>534</v>
      </c>
      <c r="G389" t="s">
        <v>1057</v>
      </c>
      <c r="H389"/>
      <c r="I389" s="9">
        <v>145</v>
      </c>
      <c r="J389" s="9">
        <v>152</v>
      </c>
      <c r="K389" s="9">
        <v>157</v>
      </c>
      <c r="L389" s="9">
        <v>162</v>
      </c>
    </row>
    <row r="390" spans="6:12">
      <c r="F390" t="s">
        <v>536</v>
      </c>
      <c r="G390" t="s">
        <v>1057</v>
      </c>
      <c r="H390"/>
      <c r="I390" s="9">
        <v>82</v>
      </c>
      <c r="J390" s="9">
        <v>84</v>
      </c>
      <c r="K390" s="9">
        <v>87</v>
      </c>
      <c r="L390" s="9">
        <v>90</v>
      </c>
    </row>
    <row r="391" spans="6:12">
      <c r="F391" t="s">
        <v>528</v>
      </c>
      <c r="G391" t="s">
        <v>1057</v>
      </c>
      <c r="H391"/>
      <c r="I391" s="9">
        <v>147</v>
      </c>
      <c r="J391" s="9">
        <v>160</v>
      </c>
      <c r="K391" s="9">
        <v>165</v>
      </c>
      <c r="L391" s="9">
        <v>170</v>
      </c>
    </row>
    <row r="392" spans="6:12">
      <c r="F392" t="s">
        <v>532</v>
      </c>
      <c r="G392" t="s">
        <v>1057</v>
      </c>
      <c r="H392"/>
      <c r="I392" s="9">
        <v>150</v>
      </c>
      <c r="J392" s="9">
        <v>150</v>
      </c>
      <c r="K392" s="9">
        <v>155</v>
      </c>
      <c r="L392" s="9">
        <v>160</v>
      </c>
    </row>
    <row r="393" spans="6:12">
      <c r="F393" t="s">
        <v>527</v>
      </c>
      <c r="G393" t="s">
        <v>1057</v>
      </c>
      <c r="H393"/>
      <c r="I393" s="9">
        <v>250</v>
      </c>
      <c r="J393" s="9">
        <v>263</v>
      </c>
      <c r="K393" s="9">
        <v>271</v>
      </c>
      <c r="L393" s="9">
        <v>279</v>
      </c>
    </row>
    <row r="394" spans="6:12">
      <c r="F394" t="s">
        <v>531</v>
      </c>
      <c r="G394" t="s">
        <v>1057</v>
      </c>
      <c r="H394"/>
      <c r="I394" s="9">
        <v>180</v>
      </c>
      <c r="J394" s="9">
        <v>189</v>
      </c>
      <c r="K394" s="9">
        <v>195</v>
      </c>
      <c r="L394" s="9">
        <v>201</v>
      </c>
    </row>
    <row r="395" spans="6:12">
      <c r="F395" t="s">
        <v>530</v>
      </c>
      <c r="G395" t="s">
        <v>1057</v>
      </c>
      <c r="H395"/>
      <c r="I395" s="9">
        <v>99</v>
      </c>
      <c r="J395" s="9">
        <v>108</v>
      </c>
      <c r="K395" s="9">
        <v>111</v>
      </c>
      <c r="L395" s="9">
        <v>114</v>
      </c>
    </row>
    <row r="396" spans="6:12">
      <c r="F396" t="s">
        <v>533</v>
      </c>
      <c r="G396" t="s">
        <v>1057</v>
      </c>
      <c r="H396"/>
      <c r="I396" s="9">
        <v>97</v>
      </c>
      <c r="J396" s="9">
        <v>102</v>
      </c>
      <c r="K396" s="9">
        <v>105</v>
      </c>
      <c r="L396" s="9">
        <v>108</v>
      </c>
    </row>
    <row r="397" spans="6:12">
      <c r="F397" t="s">
        <v>538</v>
      </c>
      <c r="G397" t="s">
        <v>1112</v>
      </c>
      <c r="H397"/>
      <c r="I397" s="9">
        <v>30</v>
      </c>
      <c r="J397" s="9">
        <v>30</v>
      </c>
      <c r="K397" s="9">
        <v>32</v>
      </c>
      <c r="L397" s="9">
        <v>34</v>
      </c>
    </row>
    <row r="398" spans="6:12">
      <c r="F398" t="s">
        <v>535</v>
      </c>
      <c r="G398" t="s">
        <v>1057</v>
      </c>
      <c r="H398"/>
      <c r="I398" s="9">
        <v>121</v>
      </c>
      <c r="J398" s="9">
        <v>127</v>
      </c>
      <c r="K398" s="9">
        <v>131</v>
      </c>
      <c r="L398" s="9">
        <v>135</v>
      </c>
    </row>
    <row r="399" spans="6:12">
      <c r="F399" t="s">
        <v>529</v>
      </c>
      <c r="G399" t="s">
        <v>1057</v>
      </c>
      <c r="H399"/>
      <c r="I399" s="9">
        <v>124</v>
      </c>
      <c r="J399" s="9">
        <v>135</v>
      </c>
      <c r="K399" s="9">
        <v>139</v>
      </c>
      <c r="L399" s="9">
        <v>143</v>
      </c>
    </row>
    <row r="400" spans="6:12">
      <c r="F400" t="s">
        <v>383</v>
      </c>
      <c r="G400" t="s">
        <v>1158</v>
      </c>
      <c r="H400"/>
      <c r="I400" s="9">
        <v>408</v>
      </c>
      <c r="J400" s="9">
        <v>441</v>
      </c>
      <c r="K400" s="9">
        <v>454</v>
      </c>
      <c r="L400" s="9">
        <v>467</v>
      </c>
    </row>
    <row r="401" spans="1:12">
      <c r="F401" t="s">
        <v>384</v>
      </c>
      <c r="G401" t="s">
        <v>1158</v>
      </c>
      <c r="H401"/>
      <c r="I401" s="9">
        <v>807</v>
      </c>
      <c r="J401" s="9">
        <v>871</v>
      </c>
      <c r="K401" s="9">
        <v>897</v>
      </c>
      <c r="L401" s="9">
        <v>923</v>
      </c>
    </row>
    <row r="402" spans="1:12">
      <c r="F402" t="s">
        <v>382</v>
      </c>
      <c r="G402" t="s">
        <v>1158</v>
      </c>
      <c r="H402"/>
      <c r="I402" s="9">
        <v>408</v>
      </c>
      <c r="J402" s="9">
        <v>441</v>
      </c>
      <c r="K402" s="9">
        <v>454</v>
      </c>
      <c r="L402" s="9">
        <v>467</v>
      </c>
    </row>
    <row r="403" spans="1:12">
      <c r="F403" t="s">
        <v>380</v>
      </c>
      <c r="G403" t="s">
        <v>1158</v>
      </c>
      <c r="H403"/>
      <c r="I403" s="9">
        <v>305</v>
      </c>
      <c r="J403" s="9">
        <v>329</v>
      </c>
      <c r="K403" s="9">
        <v>338</v>
      </c>
      <c r="L403" s="9">
        <v>348</v>
      </c>
    </row>
    <row r="404" spans="1:12">
      <c r="F404" t="s">
        <v>381</v>
      </c>
      <c r="G404" t="s">
        <v>1158</v>
      </c>
      <c r="H404"/>
      <c r="I404" s="9">
        <v>606</v>
      </c>
      <c r="J404" s="9">
        <v>654</v>
      </c>
      <c r="K404" s="9">
        <v>673</v>
      </c>
      <c r="L404" s="9">
        <v>693</v>
      </c>
    </row>
    <row r="405" spans="1:12">
      <c r="F405" t="s">
        <v>379</v>
      </c>
      <c r="G405" t="s">
        <v>1158</v>
      </c>
      <c r="H405"/>
      <c r="I405" s="9">
        <v>305</v>
      </c>
      <c r="J405" s="9">
        <v>329</v>
      </c>
      <c r="K405" s="9">
        <v>338</v>
      </c>
      <c r="L405" s="9">
        <v>348</v>
      </c>
    </row>
    <row r="406" spans="1:12">
      <c r="F406" t="s">
        <v>377</v>
      </c>
      <c r="G406" t="s">
        <v>1158</v>
      </c>
      <c r="H406"/>
      <c r="I406" s="9">
        <v>204</v>
      </c>
      <c r="J406" s="9">
        <v>220</v>
      </c>
      <c r="K406" s="9">
        <v>226</v>
      </c>
      <c r="L406" s="9">
        <v>232</v>
      </c>
    </row>
    <row r="407" spans="1:12">
      <c r="F407" t="s">
        <v>378</v>
      </c>
      <c r="G407" t="s">
        <v>1158</v>
      </c>
      <c r="H407"/>
      <c r="I407" s="9">
        <v>408</v>
      </c>
      <c r="J407" s="9">
        <v>441</v>
      </c>
      <c r="K407" s="9">
        <v>454</v>
      </c>
      <c r="L407" s="9">
        <v>467</v>
      </c>
    </row>
    <row r="408" spans="1:12">
      <c r="F408" t="s">
        <v>376</v>
      </c>
      <c r="G408" t="s">
        <v>1158</v>
      </c>
      <c r="H408"/>
      <c r="I408" s="9">
        <v>204</v>
      </c>
      <c r="J408" s="9">
        <v>220</v>
      </c>
      <c r="K408" s="9">
        <v>226</v>
      </c>
      <c r="L408" s="9">
        <v>232</v>
      </c>
    </row>
    <row r="409" spans="1:12">
      <c r="A409" s="265"/>
      <c r="B409" s="265"/>
      <c r="C409" s="265"/>
      <c r="D409" s="265"/>
      <c r="E409" s="265"/>
      <c r="F409" s="265"/>
      <c r="G409" s="265"/>
      <c r="H409" s="265"/>
      <c r="I409" s="267"/>
      <c r="J409" s="267"/>
      <c r="K409" s="267"/>
      <c r="L409" s="267"/>
    </row>
    <row r="410" spans="1:12">
      <c r="A410" t="s">
        <v>14356</v>
      </c>
      <c r="B410" t="s">
        <v>11822</v>
      </c>
      <c r="C410" t="s">
        <v>11824</v>
      </c>
      <c r="D410" t="s">
        <v>14358</v>
      </c>
      <c r="E410" t="s">
        <v>14358</v>
      </c>
      <c r="F410" t="s">
        <v>14359</v>
      </c>
      <c r="G410" t="s">
        <v>14364</v>
      </c>
      <c r="H410"/>
      <c r="I410" s="9">
        <v>26</v>
      </c>
      <c r="J410" s="9">
        <v>26</v>
      </c>
      <c r="K410" s="9">
        <v>26</v>
      </c>
      <c r="L410" s="9">
        <v>26</v>
      </c>
    </row>
    <row r="411" spans="1:12">
      <c r="F411" t="s">
        <v>14360</v>
      </c>
      <c r="G411" t="s">
        <v>14364</v>
      </c>
      <c r="H411"/>
      <c r="I411" s="9">
        <v>35</v>
      </c>
      <c r="J411" s="9">
        <v>35</v>
      </c>
      <c r="K411" s="9">
        <v>35</v>
      </c>
      <c r="L411" s="9">
        <v>35</v>
      </c>
    </row>
    <row r="412" spans="1:12">
      <c r="F412" t="s">
        <v>14361</v>
      </c>
      <c r="G412" t="s">
        <v>14364</v>
      </c>
      <c r="H412"/>
      <c r="I412" s="9">
        <v>83</v>
      </c>
      <c r="J412" s="9">
        <v>83</v>
      </c>
      <c r="K412" s="9">
        <v>83</v>
      </c>
      <c r="L412" s="9">
        <v>83</v>
      </c>
    </row>
    <row r="413" spans="1:12">
      <c r="F413" t="s">
        <v>14362</v>
      </c>
      <c r="G413" t="s">
        <v>14364</v>
      </c>
      <c r="H413"/>
      <c r="I413" s="9">
        <v>166</v>
      </c>
      <c r="J413" s="9">
        <v>166</v>
      </c>
      <c r="K413" s="9">
        <v>166</v>
      </c>
      <c r="L413" s="9">
        <v>166</v>
      </c>
    </row>
    <row r="414" spans="1:12">
      <c r="F414" t="s">
        <v>14363</v>
      </c>
      <c r="G414" t="s">
        <v>14366</v>
      </c>
      <c r="H414"/>
      <c r="I414" s="9">
        <v>56</v>
      </c>
      <c r="J414" s="9">
        <v>56</v>
      </c>
      <c r="K414" s="9">
        <v>56</v>
      </c>
      <c r="L414" s="9">
        <v>56</v>
      </c>
    </row>
    <row r="415" spans="1:12">
      <c r="A415" s="265"/>
      <c r="B415" s="265"/>
      <c r="C415" s="265"/>
      <c r="D415" s="265"/>
      <c r="E415" s="265"/>
      <c r="F415" s="265"/>
      <c r="G415" s="265"/>
      <c r="H415" s="265"/>
      <c r="I415" s="267"/>
      <c r="J415" s="267"/>
      <c r="K415" s="267"/>
      <c r="L415" s="267"/>
    </row>
    <row r="416" spans="1:12">
      <c r="A416" t="s">
        <v>898</v>
      </c>
      <c r="B416" t="s">
        <v>592</v>
      </c>
      <c r="C416" t="s">
        <v>595</v>
      </c>
      <c r="D416" t="s">
        <v>123</v>
      </c>
      <c r="E416" t="s">
        <v>123</v>
      </c>
      <c r="F416" t="s">
        <v>14286</v>
      </c>
      <c r="G416" t="s">
        <v>1158</v>
      </c>
      <c r="H416"/>
      <c r="I416" s="9">
        <v>122</v>
      </c>
      <c r="J416" s="9">
        <v>124</v>
      </c>
      <c r="K416" s="9">
        <v>128</v>
      </c>
      <c r="L416" s="9">
        <v>132</v>
      </c>
    </row>
    <row r="417" spans="1:12">
      <c r="F417" t="s">
        <v>906</v>
      </c>
      <c r="G417" t="s">
        <v>1158</v>
      </c>
      <c r="H417"/>
      <c r="I417" s="9">
        <v>531</v>
      </c>
      <c r="J417" s="9">
        <v>531</v>
      </c>
      <c r="K417" s="9">
        <v>547</v>
      </c>
      <c r="L417" s="9">
        <v>563</v>
      </c>
    </row>
    <row r="418" spans="1:12">
      <c r="F418" t="s">
        <v>909</v>
      </c>
      <c r="G418" t="s">
        <v>1057</v>
      </c>
      <c r="H418"/>
      <c r="I418" s="9">
        <v>92</v>
      </c>
      <c r="J418" s="9">
        <v>92</v>
      </c>
      <c r="K418" s="9">
        <v>95</v>
      </c>
      <c r="L418" s="9">
        <v>98</v>
      </c>
    </row>
    <row r="419" spans="1:12">
      <c r="F419" t="s">
        <v>900</v>
      </c>
      <c r="G419" t="s">
        <v>1057</v>
      </c>
      <c r="H419"/>
      <c r="I419" s="9">
        <v>114</v>
      </c>
      <c r="J419" s="9">
        <v>114</v>
      </c>
      <c r="K419" s="9">
        <v>117</v>
      </c>
      <c r="L419" s="9">
        <v>121</v>
      </c>
    </row>
    <row r="420" spans="1:12">
      <c r="F420" t="s">
        <v>1458</v>
      </c>
      <c r="G420" t="s">
        <v>1158</v>
      </c>
      <c r="H420"/>
      <c r="I420" s="9">
        <v>20</v>
      </c>
      <c r="J420" s="9">
        <v>20</v>
      </c>
      <c r="K420" s="9">
        <v>21</v>
      </c>
      <c r="L420" s="9">
        <v>22</v>
      </c>
    </row>
    <row r="421" spans="1:12">
      <c r="F421" t="s">
        <v>907</v>
      </c>
      <c r="G421" t="s">
        <v>1158</v>
      </c>
      <c r="H421"/>
      <c r="I421" s="9">
        <v>668</v>
      </c>
      <c r="J421" s="9">
        <v>668</v>
      </c>
      <c r="K421" s="9">
        <v>688</v>
      </c>
      <c r="L421" s="9">
        <v>709</v>
      </c>
    </row>
    <row r="422" spans="1:12">
      <c r="F422" t="s">
        <v>1459</v>
      </c>
      <c r="G422" t="s">
        <v>1460</v>
      </c>
      <c r="H422"/>
      <c r="I422" s="9">
        <v>869</v>
      </c>
      <c r="J422" s="9">
        <v>901</v>
      </c>
      <c r="K422" s="9">
        <v>928</v>
      </c>
      <c r="L422" s="9">
        <v>956</v>
      </c>
    </row>
    <row r="423" spans="1:12">
      <c r="F423" t="s">
        <v>1456</v>
      </c>
      <c r="G423" t="s">
        <v>1057</v>
      </c>
      <c r="H423"/>
      <c r="I423" s="9">
        <v>250</v>
      </c>
      <c r="J423" s="9">
        <v>253</v>
      </c>
      <c r="K423" s="9">
        <v>278</v>
      </c>
      <c r="L423" s="9">
        <v>286</v>
      </c>
    </row>
    <row r="424" spans="1:12">
      <c r="F424" t="s">
        <v>903</v>
      </c>
      <c r="G424" t="s">
        <v>1158</v>
      </c>
      <c r="H424"/>
      <c r="I424" s="9">
        <v>27</v>
      </c>
      <c r="J424" s="9">
        <v>27</v>
      </c>
      <c r="K424" s="9">
        <v>28</v>
      </c>
      <c r="L424" s="9">
        <v>29</v>
      </c>
    </row>
    <row r="425" spans="1:12">
      <c r="F425" t="s">
        <v>14263</v>
      </c>
      <c r="G425" t="s">
        <v>1057</v>
      </c>
      <c r="H425"/>
      <c r="I425" s="9">
        <v>10</v>
      </c>
      <c r="J425" s="9">
        <v>10</v>
      </c>
      <c r="K425" s="9">
        <v>10</v>
      </c>
      <c r="L425" s="9">
        <v>10</v>
      </c>
    </row>
    <row r="426" spans="1:12">
      <c r="F426" t="s">
        <v>14264</v>
      </c>
      <c r="G426" t="s">
        <v>14369</v>
      </c>
      <c r="H426"/>
      <c r="I426" s="9">
        <v>5</v>
      </c>
      <c r="J426" s="9">
        <v>5</v>
      </c>
      <c r="K426" s="9">
        <v>5</v>
      </c>
      <c r="L426" s="9">
        <v>5</v>
      </c>
    </row>
    <row r="427" spans="1:12">
      <c r="F427" t="s">
        <v>14421</v>
      </c>
      <c r="G427" t="s">
        <v>1057</v>
      </c>
      <c r="H427"/>
      <c r="I427" s="9">
        <v>68</v>
      </c>
      <c r="J427" s="9">
        <v>68</v>
      </c>
      <c r="K427" s="9">
        <v>70</v>
      </c>
      <c r="L427" s="9">
        <v>72</v>
      </c>
    </row>
    <row r="428" spans="1:12">
      <c r="F428" t="s">
        <v>14422</v>
      </c>
      <c r="G428" t="s">
        <v>1057</v>
      </c>
      <c r="H428" t="s">
        <v>350</v>
      </c>
      <c r="J428" s="9">
        <v>10</v>
      </c>
      <c r="K428" s="9">
        <v>10</v>
      </c>
      <c r="L428" s="9">
        <v>10</v>
      </c>
    </row>
    <row r="429" spans="1:12">
      <c r="F429" t="s">
        <v>14423</v>
      </c>
      <c r="G429" t="s">
        <v>14369</v>
      </c>
      <c r="H429"/>
      <c r="I429" s="9">
        <v>17</v>
      </c>
      <c r="J429" s="9">
        <v>17</v>
      </c>
      <c r="K429" s="9">
        <v>17</v>
      </c>
      <c r="L429" s="9">
        <v>17</v>
      </c>
    </row>
    <row r="430" spans="1:12">
      <c r="A430" s="265"/>
      <c r="B430" s="265"/>
      <c r="C430" s="265"/>
      <c r="D430" s="265"/>
      <c r="E430" s="265"/>
      <c r="F430" s="265"/>
      <c r="G430" s="265"/>
      <c r="H430" s="265"/>
      <c r="I430" s="267"/>
      <c r="J430" s="267"/>
      <c r="K430" s="267"/>
      <c r="L430" s="267"/>
    </row>
    <row r="431" spans="1:12">
      <c r="A431" t="s">
        <v>1269</v>
      </c>
      <c r="B431" t="s">
        <v>734</v>
      </c>
      <c r="C431" t="s">
        <v>733</v>
      </c>
      <c r="D431" t="s">
        <v>1278</v>
      </c>
      <c r="E431" t="s">
        <v>558</v>
      </c>
      <c r="F431" t="s">
        <v>1271</v>
      </c>
      <c r="G431" t="s">
        <v>1057</v>
      </c>
      <c r="H431"/>
      <c r="I431" s="9">
        <v>77</v>
      </c>
      <c r="J431" s="9">
        <v>89.923975954156134</v>
      </c>
      <c r="K431" s="9">
        <v>94.420174751863939</v>
      </c>
      <c r="L431" s="9">
        <v>99.141183489457134</v>
      </c>
    </row>
    <row r="432" spans="1:12">
      <c r="F432" t="s">
        <v>1270</v>
      </c>
      <c r="G432" t="s">
        <v>1057</v>
      </c>
      <c r="H432"/>
      <c r="I432" s="9">
        <v>102</v>
      </c>
      <c r="J432" s="9">
        <v>111.83089062008655</v>
      </c>
      <c r="K432" s="9">
        <v>117.42243515109088</v>
      </c>
      <c r="L432" s="9">
        <v>123.29355690864543</v>
      </c>
    </row>
    <row r="433" spans="1:12">
      <c r="A433" s="265"/>
      <c r="B433" s="265"/>
      <c r="C433" s="265"/>
      <c r="D433" s="265"/>
      <c r="E433" s="265"/>
      <c r="F433" s="265"/>
      <c r="G433" s="265"/>
      <c r="H433" s="265"/>
      <c r="I433" s="267"/>
      <c r="J433" s="267"/>
      <c r="K433" s="267"/>
      <c r="L433" s="267"/>
    </row>
    <row r="434" spans="1:12">
      <c r="A434" t="s">
        <v>1406</v>
      </c>
      <c r="B434" t="s">
        <v>585</v>
      </c>
      <c r="C434" t="s">
        <v>613</v>
      </c>
      <c r="D434" t="s">
        <v>1106</v>
      </c>
      <c r="E434" t="s">
        <v>1106</v>
      </c>
      <c r="F434" t="s">
        <v>1205</v>
      </c>
      <c r="G434" t="s">
        <v>1056</v>
      </c>
      <c r="H434"/>
      <c r="I434" s="9">
        <v>0.1</v>
      </c>
      <c r="J434" s="9">
        <v>0.1</v>
      </c>
      <c r="K434" s="9">
        <v>0.1</v>
      </c>
      <c r="L434" s="9">
        <v>0.11</v>
      </c>
    </row>
    <row r="435" spans="1:12">
      <c r="A435" s="265"/>
      <c r="B435" s="265"/>
      <c r="C435" s="265"/>
      <c r="D435" s="265"/>
      <c r="E435" s="265"/>
      <c r="F435" s="265"/>
      <c r="G435" s="265"/>
      <c r="H435" s="265"/>
      <c r="I435" s="267"/>
      <c r="J435" s="267"/>
      <c r="K435" s="267"/>
      <c r="L435" s="267"/>
    </row>
    <row r="436" spans="1:12">
      <c r="A436" t="s">
        <v>1381</v>
      </c>
      <c r="B436" t="s">
        <v>585</v>
      </c>
      <c r="C436" t="s">
        <v>613</v>
      </c>
      <c r="D436" t="s">
        <v>1106</v>
      </c>
      <c r="E436" t="s">
        <v>1106</v>
      </c>
      <c r="F436" t="s">
        <v>1207</v>
      </c>
      <c r="G436" t="s">
        <v>14369</v>
      </c>
      <c r="H436"/>
      <c r="I436" s="9">
        <v>16</v>
      </c>
      <c r="J436" s="9">
        <v>14</v>
      </c>
      <c r="K436" s="9">
        <v>16</v>
      </c>
      <c r="L436" s="9">
        <v>16</v>
      </c>
    </row>
    <row r="437" spans="1:12">
      <c r="A437" s="265"/>
      <c r="B437" s="265"/>
      <c r="C437" s="265"/>
      <c r="D437" s="265"/>
      <c r="E437" s="265"/>
      <c r="F437" s="265"/>
      <c r="G437" s="265"/>
      <c r="H437" s="265"/>
      <c r="I437" s="267"/>
      <c r="J437" s="267"/>
      <c r="K437" s="267"/>
      <c r="L437" s="267"/>
    </row>
    <row r="438" spans="1:12">
      <c r="A438" t="s">
        <v>1407</v>
      </c>
      <c r="B438" t="s">
        <v>585</v>
      </c>
      <c r="C438" t="s">
        <v>613</v>
      </c>
      <c r="D438" t="s">
        <v>1106</v>
      </c>
      <c r="E438" t="s">
        <v>1106</v>
      </c>
      <c r="F438" t="s">
        <v>1204</v>
      </c>
      <c r="G438" t="s">
        <v>1054</v>
      </c>
      <c r="H438"/>
      <c r="I438" s="9">
        <v>18.350000000000001</v>
      </c>
      <c r="J438" s="9">
        <v>17.82</v>
      </c>
      <c r="K438" s="9">
        <v>18.354600000000001</v>
      </c>
      <c r="L438" s="9">
        <v>18.905238000000001</v>
      </c>
    </row>
    <row r="439" spans="1:12">
      <c r="A439" s="265"/>
      <c r="B439" s="265"/>
      <c r="C439" s="265"/>
      <c r="D439" s="265"/>
      <c r="E439" s="265"/>
      <c r="F439" s="265"/>
      <c r="G439" s="265"/>
      <c r="H439" s="265"/>
      <c r="I439" s="267"/>
      <c r="J439" s="267"/>
      <c r="K439" s="267"/>
      <c r="L439" s="267"/>
    </row>
    <row r="440" spans="1:12">
      <c r="A440" t="s">
        <v>1401</v>
      </c>
      <c r="B440" t="s">
        <v>585</v>
      </c>
      <c r="C440" t="s">
        <v>613</v>
      </c>
      <c r="D440" t="s">
        <v>1106</v>
      </c>
      <c r="E440" t="s">
        <v>1106</v>
      </c>
      <c r="F440" t="s">
        <v>842</v>
      </c>
      <c r="G440" t="s">
        <v>895</v>
      </c>
      <c r="H440"/>
      <c r="I440" s="9">
        <v>0</v>
      </c>
      <c r="J440" s="9">
        <v>0</v>
      </c>
      <c r="K440" s="9">
        <v>0</v>
      </c>
      <c r="L440" s="9">
        <v>0</v>
      </c>
    </row>
    <row r="441" spans="1:12">
      <c r="F441" t="s">
        <v>841</v>
      </c>
      <c r="G441" t="s">
        <v>1057</v>
      </c>
      <c r="H441"/>
      <c r="I441" s="9">
        <v>134</v>
      </c>
      <c r="J441" s="9">
        <v>134</v>
      </c>
      <c r="K441" s="9">
        <v>134</v>
      </c>
      <c r="L441" s="9">
        <v>134</v>
      </c>
    </row>
    <row r="442" spans="1:12">
      <c r="A442" s="265"/>
      <c r="B442" s="265"/>
      <c r="C442" s="265"/>
      <c r="D442" s="265"/>
      <c r="E442" s="265"/>
      <c r="F442" s="265"/>
      <c r="G442" s="265"/>
      <c r="H442" s="265"/>
      <c r="I442" s="267"/>
      <c r="J442" s="267"/>
      <c r="K442" s="267"/>
      <c r="L442" s="267"/>
    </row>
    <row r="443" spans="1:12">
      <c r="A443" t="s">
        <v>1403</v>
      </c>
      <c r="B443" t="s">
        <v>585</v>
      </c>
      <c r="C443" t="s">
        <v>613</v>
      </c>
      <c r="D443" t="s">
        <v>1106</v>
      </c>
      <c r="E443" t="s">
        <v>1106</v>
      </c>
      <c r="F443" t="s">
        <v>839</v>
      </c>
      <c r="G443" t="s">
        <v>1200</v>
      </c>
      <c r="H443"/>
      <c r="I443" s="9">
        <v>253</v>
      </c>
      <c r="J443" s="9">
        <v>273</v>
      </c>
      <c r="K443" s="9">
        <v>281.19</v>
      </c>
      <c r="L443" s="9">
        <v>289.62569999999999</v>
      </c>
    </row>
    <row r="444" spans="1:12">
      <c r="F444" t="s">
        <v>840</v>
      </c>
      <c r="G444" t="s">
        <v>1201</v>
      </c>
      <c r="H444"/>
      <c r="I444" s="9">
        <v>675</v>
      </c>
      <c r="J444" s="9">
        <v>741</v>
      </c>
      <c r="K444" s="9">
        <v>763.23</v>
      </c>
      <c r="L444" s="9">
        <v>786.12690000000009</v>
      </c>
    </row>
    <row r="445" spans="1:12">
      <c r="F445" t="s">
        <v>838</v>
      </c>
      <c r="G445" t="s">
        <v>1071</v>
      </c>
      <c r="H445"/>
      <c r="I445" s="9">
        <v>374</v>
      </c>
      <c r="J445" s="9">
        <v>427</v>
      </c>
      <c r="K445" s="9">
        <v>439.81</v>
      </c>
      <c r="L445" s="9">
        <v>453.0043</v>
      </c>
    </row>
    <row r="446" spans="1:12">
      <c r="F446" t="s">
        <v>837</v>
      </c>
      <c r="G446" t="s">
        <v>895</v>
      </c>
      <c r="H446"/>
      <c r="I446" s="9">
        <v>0</v>
      </c>
      <c r="J446" s="9">
        <v>0</v>
      </c>
      <c r="K446" s="9">
        <v>0</v>
      </c>
      <c r="L446" s="9">
        <v>0</v>
      </c>
    </row>
    <row r="447" spans="1:12">
      <c r="F447" t="s">
        <v>836</v>
      </c>
      <c r="G447" t="s">
        <v>1200</v>
      </c>
      <c r="H447"/>
      <c r="I447" s="9">
        <v>528</v>
      </c>
      <c r="J447" s="9">
        <v>589</v>
      </c>
      <c r="K447" s="9">
        <v>606.66999999999996</v>
      </c>
      <c r="L447" s="9">
        <v>624.87009999999998</v>
      </c>
    </row>
    <row r="448" spans="1:12">
      <c r="F448" t="s">
        <v>835</v>
      </c>
      <c r="G448" t="s">
        <v>1071</v>
      </c>
      <c r="H448"/>
      <c r="I448" s="9">
        <v>508</v>
      </c>
      <c r="J448" s="9">
        <v>515</v>
      </c>
      <c r="K448" s="9">
        <v>530.45000000000005</v>
      </c>
      <c r="L448" s="9">
        <v>546.36350000000004</v>
      </c>
    </row>
    <row r="449" spans="1:12">
      <c r="F449" t="s">
        <v>1202</v>
      </c>
      <c r="G449" t="s">
        <v>1203</v>
      </c>
      <c r="H449"/>
      <c r="I449" s="9">
        <v>2.85</v>
      </c>
      <c r="J449" s="9">
        <v>3.21</v>
      </c>
      <c r="K449" s="9">
        <v>3.3063000000000002</v>
      </c>
      <c r="L449" s="9">
        <v>3.4054890000000002</v>
      </c>
    </row>
    <row r="450" spans="1:12">
      <c r="A450" s="265"/>
      <c r="B450" s="265"/>
      <c r="C450" s="265"/>
      <c r="D450" s="265"/>
      <c r="E450" s="265"/>
      <c r="F450" s="265"/>
      <c r="G450" s="265"/>
      <c r="H450" s="265"/>
      <c r="I450" s="267"/>
      <c r="J450" s="267"/>
      <c r="K450" s="267"/>
      <c r="L450" s="267"/>
    </row>
    <row r="451" spans="1:12">
      <c r="A451" t="s">
        <v>14215</v>
      </c>
      <c r="B451" t="s">
        <v>585</v>
      </c>
      <c r="C451" t="s">
        <v>613</v>
      </c>
      <c r="D451" t="s">
        <v>1106</v>
      </c>
      <c r="E451" t="s">
        <v>1106</v>
      </c>
      <c r="F451" t="s">
        <v>14345</v>
      </c>
      <c r="G451" t="s">
        <v>1064</v>
      </c>
      <c r="H451"/>
      <c r="I451" s="9">
        <v>40.75</v>
      </c>
      <c r="J451" s="9">
        <v>40.75</v>
      </c>
      <c r="K451" s="9">
        <v>40.75</v>
      </c>
      <c r="L451" s="9">
        <v>40.75</v>
      </c>
    </row>
    <row r="452" spans="1:12">
      <c r="F452" t="s">
        <v>14346</v>
      </c>
      <c r="G452" t="s">
        <v>1064</v>
      </c>
      <c r="H452"/>
      <c r="I452" s="9">
        <v>28</v>
      </c>
      <c r="J452" s="9">
        <v>28</v>
      </c>
      <c r="K452" s="9">
        <v>28</v>
      </c>
      <c r="L452" s="9">
        <v>28</v>
      </c>
    </row>
    <row r="453" spans="1:12">
      <c r="F453" t="s">
        <v>14347</v>
      </c>
      <c r="G453" t="s">
        <v>1064</v>
      </c>
      <c r="H453"/>
      <c r="I453" s="9">
        <v>20.25</v>
      </c>
      <c r="J453" s="9">
        <v>20.25</v>
      </c>
      <c r="K453" s="9">
        <v>20.25</v>
      </c>
      <c r="L453" s="9">
        <v>20.25</v>
      </c>
    </row>
    <row r="454" spans="1:12">
      <c r="A454" s="265"/>
      <c r="B454" s="265"/>
      <c r="C454" s="265"/>
      <c r="D454" s="265"/>
      <c r="E454" s="265"/>
      <c r="F454" s="265"/>
      <c r="G454" s="265"/>
      <c r="H454" s="265"/>
      <c r="I454" s="267"/>
      <c r="J454" s="267"/>
      <c r="K454" s="267"/>
      <c r="L454" s="267"/>
    </row>
    <row r="455" spans="1:12">
      <c r="A455" t="s">
        <v>1711</v>
      </c>
      <c r="B455" t="s">
        <v>585</v>
      </c>
      <c r="C455" t="s">
        <v>613</v>
      </c>
      <c r="D455" t="s">
        <v>1106</v>
      </c>
      <c r="E455" t="s">
        <v>1106</v>
      </c>
      <c r="F455" t="s">
        <v>1320</v>
      </c>
      <c r="G455" t="s">
        <v>1057</v>
      </c>
      <c r="H455"/>
      <c r="I455" s="9">
        <v>115</v>
      </c>
      <c r="J455" s="9">
        <v>115</v>
      </c>
      <c r="K455" s="9">
        <v>115</v>
      </c>
      <c r="L455" s="9">
        <v>115</v>
      </c>
    </row>
    <row r="456" spans="1:12">
      <c r="A456" s="265"/>
      <c r="B456" s="265"/>
      <c r="C456" s="265"/>
      <c r="D456" s="265"/>
      <c r="E456" s="265"/>
      <c r="F456" s="265"/>
      <c r="G456" s="265"/>
      <c r="H456" s="265"/>
      <c r="I456" s="267"/>
      <c r="J456" s="267"/>
      <c r="K456" s="267"/>
      <c r="L456" s="267"/>
    </row>
    <row r="457" spans="1:12">
      <c r="A457" t="s">
        <v>1766</v>
      </c>
      <c r="B457" t="s">
        <v>585</v>
      </c>
      <c r="C457" t="s">
        <v>613</v>
      </c>
      <c r="D457" t="s">
        <v>1106</v>
      </c>
      <c r="E457" t="s">
        <v>1106</v>
      </c>
      <c r="F457" t="s">
        <v>1491</v>
      </c>
      <c r="G457" t="s">
        <v>1058</v>
      </c>
      <c r="H457"/>
      <c r="I457" s="9">
        <v>227</v>
      </c>
      <c r="J457" s="9">
        <v>276</v>
      </c>
      <c r="K457" s="9">
        <v>284.28000000000003</v>
      </c>
      <c r="L457" s="9">
        <v>292.80840000000006</v>
      </c>
    </row>
    <row r="458" spans="1:12">
      <c r="F458" t="s">
        <v>1490</v>
      </c>
      <c r="G458" t="s">
        <v>1058</v>
      </c>
      <c r="H458"/>
      <c r="I458" s="9">
        <v>120</v>
      </c>
      <c r="J458" s="9">
        <v>149</v>
      </c>
      <c r="K458" s="9">
        <v>153.47</v>
      </c>
      <c r="L458" s="9">
        <v>158.07410000000002</v>
      </c>
    </row>
    <row r="459" spans="1:12">
      <c r="A459" s="265"/>
      <c r="B459" s="265"/>
      <c r="C459" s="265"/>
      <c r="D459" s="265"/>
      <c r="E459" s="265"/>
      <c r="F459" s="265"/>
      <c r="G459" s="265"/>
      <c r="H459" s="265"/>
      <c r="I459" s="267"/>
      <c r="J459" s="267"/>
      <c r="K459" s="267"/>
      <c r="L459" s="267"/>
    </row>
    <row r="460" spans="1:12">
      <c r="A460" t="s">
        <v>14344</v>
      </c>
      <c r="B460" t="s">
        <v>585</v>
      </c>
      <c r="C460" t="s">
        <v>613</v>
      </c>
      <c r="D460" t="s">
        <v>1106</v>
      </c>
      <c r="E460" t="s">
        <v>1106</v>
      </c>
      <c r="F460" t="s">
        <v>1324</v>
      </c>
      <c r="G460" t="s">
        <v>895</v>
      </c>
      <c r="H460"/>
      <c r="I460" s="9">
        <v>0</v>
      </c>
      <c r="J460" s="9">
        <v>0</v>
      </c>
      <c r="K460" s="9">
        <v>0</v>
      </c>
      <c r="L460" s="9">
        <v>0</v>
      </c>
    </row>
    <row r="461" spans="1:12">
      <c r="A461" s="265"/>
      <c r="B461" s="265"/>
      <c r="C461" s="265"/>
      <c r="D461" s="265"/>
      <c r="E461" s="265"/>
      <c r="F461" s="265"/>
      <c r="G461" s="265"/>
      <c r="H461" s="265"/>
      <c r="I461" s="267"/>
      <c r="J461" s="267"/>
      <c r="K461" s="267"/>
      <c r="L461" s="267"/>
    </row>
    <row r="462" spans="1:12">
      <c r="A462" t="s">
        <v>14214</v>
      </c>
      <c r="B462" t="s">
        <v>585</v>
      </c>
      <c r="C462" t="s">
        <v>613</v>
      </c>
      <c r="D462" t="s">
        <v>1106</v>
      </c>
      <c r="E462" t="s">
        <v>1106</v>
      </c>
      <c r="F462" t="s">
        <v>843</v>
      </c>
      <c r="G462" t="s">
        <v>1055</v>
      </c>
      <c r="H462"/>
      <c r="I462" s="9">
        <v>0.11</v>
      </c>
      <c r="J462" s="9">
        <v>0.11</v>
      </c>
      <c r="K462" s="9">
        <v>0.1133</v>
      </c>
      <c r="L462" s="9">
        <v>0.116699</v>
      </c>
    </row>
    <row r="463" spans="1:12">
      <c r="F463" t="s">
        <v>844</v>
      </c>
      <c r="G463" t="s">
        <v>1056</v>
      </c>
      <c r="H463"/>
      <c r="I463" s="9">
        <v>0.04</v>
      </c>
      <c r="J463" s="9">
        <v>0.04</v>
      </c>
      <c r="K463" s="9">
        <v>4.1200000000000001E-2</v>
      </c>
      <c r="L463" s="9">
        <v>4.2436000000000001E-2</v>
      </c>
    </row>
    <row r="464" spans="1:12">
      <c r="A464" s="265"/>
      <c r="B464" s="265"/>
      <c r="C464" s="265"/>
      <c r="D464" s="265"/>
      <c r="E464" s="265"/>
      <c r="F464" s="265"/>
      <c r="G464" s="265"/>
      <c r="H464" s="265"/>
      <c r="I464" s="267"/>
      <c r="J464" s="267"/>
      <c r="K464" s="267"/>
      <c r="L464" s="267"/>
    </row>
    <row r="465" spans="1:12">
      <c r="A465" t="s">
        <v>14274</v>
      </c>
      <c r="B465" t="s">
        <v>585</v>
      </c>
      <c r="C465" t="s">
        <v>613</v>
      </c>
      <c r="D465" t="s">
        <v>1106</v>
      </c>
      <c r="E465" t="s">
        <v>1106</v>
      </c>
      <c r="F465" t="s">
        <v>372</v>
      </c>
      <c r="G465" t="s">
        <v>14369</v>
      </c>
      <c r="H465"/>
      <c r="I465" s="9">
        <v>27</v>
      </c>
      <c r="J465" s="9">
        <v>0</v>
      </c>
      <c r="K465" s="9">
        <v>0</v>
      </c>
      <c r="L465" s="9">
        <v>0</v>
      </c>
    </row>
    <row r="466" spans="1:12">
      <c r="F466" t="s">
        <v>374</v>
      </c>
      <c r="G466" t="s">
        <v>1053</v>
      </c>
      <c r="H466"/>
      <c r="I466" s="9">
        <v>23</v>
      </c>
      <c r="J466" s="9">
        <v>0</v>
      </c>
      <c r="K466" s="9">
        <v>0</v>
      </c>
      <c r="L466" s="9">
        <v>0</v>
      </c>
    </row>
    <row r="467" spans="1:12">
      <c r="F467" t="s">
        <v>14437</v>
      </c>
      <c r="G467" t="s">
        <v>14369</v>
      </c>
      <c r="H467"/>
      <c r="I467" s="9">
        <v>27</v>
      </c>
      <c r="J467" s="9">
        <v>27</v>
      </c>
      <c r="K467" s="9">
        <v>0</v>
      </c>
      <c r="L467" s="9">
        <v>27</v>
      </c>
    </row>
    <row r="468" spans="1:12">
      <c r="F468" t="s">
        <v>14438</v>
      </c>
      <c r="G468" t="s">
        <v>14439</v>
      </c>
      <c r="H468"/>
      <c r="I468" s="9">
        <v>278</v>
      </c>
      <c r="J468" s="9">
        <v>275</v>
      </c>
      <c r="K468" s="9">
        <v>283.25</v>
      </c>
      <c r="L468" s="9">
        <v>291.7475</v>
      </c>
    </row>
    <row r="469" spans="1:12">
      <c r="A469" s="265"/>
      <c r="B469" s="265"/>
      <c r="C469" s="265"/>
      <c r="D469" s="265"/>
      <c r="E469" s="265"/>
      <c r="F469" s="265"/>
      <c r="G469" s="265"/>
      <c r="H469" s="265"/>
      <c r="I469" s="267"/>
      <c r="J469" s="267"/>
      <c r="K469" s="267"/>
      <c r="L469" s="267"/>
    </row>
    <row r="470" spans="1:12">
      <c r="A470" t="s">
        <v>1405</v>
      </c>
      <c r="B470" t="s">
        <v>585</v>
      </c>
      <c r="C470" t="s">
        <v>613</v>
      </c>
      <c r="D470" t="s">
        <v>1106</v>
      </c>
      <c r="E470" t="s">
        <v>1106</v>
      </c>
      <c r="F470" t="s">
        <v>854</v>
      </c>
      <c r="G470" t="s">
        <v>1061</v>
      </c>
      <c r="H470"/>
      <c r="I470" s="9">
        <v>2.6</v>
      </c>
      <c r="J470" s="9">
        <v>2.6</v>
      </c>
      <c r="K470" s="9">
        <v>2.6780000000000004</v>
      </c>
      <c r="L470" s="9">
        <v>2.7583400000000005</v>
      </c>
    </row>
    <row r="471" spans="1:12">
      <c r="F471" t="s">
        <v>856</v>
      </c>
      <c r="G471" t="s">
        <v>1063</v>
      </c>
      <c r="H471"/>
      <c r="I471" s="9">
        <v>2.2999999999999998</v>
      </c>
      <c r="J471" s="9">
        <v>2.8</v>
      </c>
      <c r="K471" s="9">
        <v>2.8839999999999999</v>
      </c>
      <c r="L471" s="9">
        <v>2.97052</v>
      </c>
    </row>
    <row r="472" spans="1:12">
      <c r="F472" t="s">
        <v>853</v>
      </c>
      <c r="G472" t="s">
        <v>1060</v>
      </c>
      <c r="H472"/>
      <c r="I472" s="9">
        <v>13.9</v>
      </c>
      <c r="J472" s="9">
        <v>14.5</v>
      </c>
      <c r="K472" s="9">
        <v>14.935</v>
      </c>
      <c r="L472" s="9">
        <v>15.383050000000001</v>
      </c>
    </row>
    <row r="473" spans="1:12">
      <c r="F473" t="s">
        <v>855</v>
      </c>
      <c r="G473" t="s">
        <v>1062</v>
      </c>
      <c r="H473"/>
      <c r="I473" s="9">
        <v>747</v>
      </c>
      <c r="J473" s="9">
        <v>845</v>
      </c>
      <c r="K473" s="9">
        <v>870.35</v>
      </c>
      <c r="L473" s="9">
        <v>896.46050000000002</v>
      </c>
    </row>
    <row r="474" spans="1:12">
      <c r="F474" t="s">
        <v>857</v>
      </c>
      <c r="G474" t="s">
        <v>1056</v>
      </c>
      <c r="H474"/>
      <c r="I474" s="9">
        <v>0.16</v>
      </c>
      <c r="J474" s="9">
        <v>0.12</v>
      </c>
      <c r="K474" s="9">
        <v>0.1236</v>
      </c>
      <c r="L474" s="9">
        <v>0.127308</v>
      </c>
    </row>
    <row r="475" spans="1:12">
      <c r="F475" t="s">
        <v>858</v>
      </c>
      <c r="G475" t="s">
        <v>1056</v>
      </c>
      <c r="H475"/>
      <c r="I475" s="9">
        <v>7.0000000000000007E-2</v>
      </c>
      <c r="J475" s="9">
        <v>0.04</v>
      </c>
      <c r="K475" s="9">
        <v>4.1200000000000001E-2</v>
      </c>
      <c r="L475" s="9">
        <v>4.2436000000000001E-2</v>
      </c>
    </row>
    <row r="476" spans="1:12">
      <c r="A476" s="265"/>
      <c r="B476" s="265"/>
      <c r="C476" s="265"/>
      <c r="D476" s="265"/>
      <c r="E476" s="265"/>
      <c r="F476" s="265"/>
      <c r="G476" s="265"/>
      <c r="H476" s="265"/>
      <c r="I476" s="267"/>
      <c r="J476" s="267"/>
      <c r="K476" s="267"/>
      <c r="L476" s="267"/>
    </row>
    <row r="477" spans="1:12">
      <c r="A477" t="s">
        <v>1380</v>
      </c>
      <c r="B477" t="s">
        <v>585</v>
      </c>
      <c r="C477" t="s">
        <v>613</v>
      </c>
      <c r="D477" t="s">
        <v>1106</v>
      </c>
      <c r="E477" t="s">
        <v>1106</v>
      </c>
      <c r="F477" t="s">
        <v>1501</v>
      </c>
      <c r="G477" t="s">
        <v>1210</v>
      </c>
      <c r="H477"/>
      <c r="I477" s="9">
        <v>32.630000000000003</v>
      </c>
      <c r="J477" s="9">
        <v>32.53</v>
      </c>
      <c r="K477" s="9">
        <v>33.505900000000004</v>
      </c>
      <c r="L477" s="9">
        <v>34.511077000000007</v>
      </c>
    </row>
    <row r="478" spans="1:12">
      <c r="F478" t="s">
        <v>1502</v>
      </c>
      <c r="G478" t="s">
        <v>1210</v>
      </c>
      <c r="H478"/>
      <c r="I478" s="9">
        <v>22.15</v>
      </c>
      <c r="J478" s="9">
        <v>22.08</v>
      </c>
      <c r="K478" s="9">
        <v>22.7424</v>
      </c>
      <c r="L478" s="9">
        <v>23.424672000000001</v>
      </c>
    </row>
    <row r="479" spans="1:12">
      <c r="A479" s="265"/>
      <c r="B479" s="265"/>
      <c r="C479" s="265"/>
      <c r="D479" s="265"/>
      <c r="E479" s="265"/>
      <c r="F479" s="265"/>
      <c r="G479" s="265"/>
      <c r="H479" s="265"/>
      <c r="I479" s="267"/>
      <c r="J479" s="267"/>
      <c r="K479" s="267"/>
      <c r="L479" s="267"/>
    </row>
    <row r="480" spans="1:12">
      <c r="A480" t="s">
        <v>182</v>
      </c>
      <c r="B480" t="s">
        <v>592</v>
      </c>
      <c r="C480" t="s">
        <v>595</v>
      </c>
      <c r="D480" t="s">
        <v>123</v>
      </c>
      <c r="E480" t="s">
        <v>123</v>
      </c>
      <c r="F480" t="s">
        <v>13856</v>
      </c>
      <c r="G480" t="s">
        <v>1075</v>
      </c>
      <c r="H480"/>
      <c r="I480" s="9">
        <v>94</v>
      </c>
      <c r="J480" s="9">
        <v>99</v>
      </c>
      <c r="K480" s="9">
        <v>101</v>
      </c>
      <c r="L480" s="9">
        <v>103</v>
      </c>
    </row>
    <row r="481" spans="1:12">
      <c r="F481" t="s">
        <v>191</v>
      </c>
      <c r="G481" t="s">
        <v>1075</v>
      </c>
      <c r="H481"/>
      <c r="I481" s="9">
        <v>312</v>
      </c>
      <c r="J481" s="9">
        <v>315</v>
      </c>
      <c r="K481" s="9">
        <v>321</v>
      </c>
      <c r="L481" s="9">
        <v>327</v>
      </c>
    </row>
    <row r="482" spans="1:12">
      <c r="F482" t="s">
        <v>184</v>
      </c>
      <c r="G482" t="s">
        <v>1075</v>
      </c>
      <c r="H482"/>
      <c r="I482" s="9">
        <v>104</v>
      </c>
      <c r="J482" s="9">
        <v>110</v>
      </c>
      <c r="K482" s="9">
        <v>111.1</v>
      </c>
      <c r="L482" s="9">
        <v>112.211</v>
      </c>
    </row>
    <row r="483" spans="1:12">
      <c r="F483" t="s">
        <v>190</v>
      </c>
      <c r="G483" t="s">
        <v>1075</v>
      </c>
      <c r="H483"/>
      <c r="I483" s="9">
        <v>335</v>
      </c>
      <c r="J483" s="9">
        <v>345</v>
      </c>
      <c r="K483" s="9">
        <v>352</v>
      </c>
      <c r="L483" s="9">
        <v>359</v>
      </c>
    </row>
    <row r="484" spans="1:12">
      <c r="F484" t="s">
        <v>196</v>
      </c>
      <c r="G484" t="s">
        <v>1057</v>
      </c>
      <c r="H484"/>
      <c r="I484" s="9">
        <v>64</v>
      </c>
      <c r="J484" s="9">
        <v>66</v>
      </c>
      <c r="K484" s="9">
        <v>67</v>
      </c>
      <c r="L484" s="9">
        <v>68</v>
      </c>
    </row>
    <row r="485" spans="1:12">
      <c r="F485" t="s">
        <v>186</v>
      </c>
      <c r="G485" t="s">
        <v>1075</v>
      </c>
      <c r="H485"/>
      <c r="I485" s="9">
        <v>204</v>
      </c>
      <c r="J485" s="9">
        <v>210</v>
      </c>
      <c r="K485" s="9">
        <v>214</v>
      </c>
      <c r="L485" s="9">
        <v>218</v>
      </c>
    </row>
    <row r="486" spans="1:12">
      <c r="F486" t="s">
        <v>198</v>
      </c>
      <c r="G486" t="s">
        <v>1075</v>
      </c>
      <c r="H486"/>
      <c r="I486" s="9">
        <v>67</v>
      </c>
      <c r="J486" s="9">
        <v>70</v>
      </c>
      <c r="K486" s="9">
        <v>71</v>
      </c>
      <c r="L486" s="9">
        <v>72</v>
      </c>
    </row>
    <row r="487" spans="1:12">
      <c r="F487" t="s">
        <v>197</v>
      </c>
      <c r="G487" t="s">
        <v>1075</v>
      </c>
      <c r="H487"/>
      <c r="I487" s="9">
        <v>56</v>
      </c>
      <c r="J487" s="9">
        <v>58</v>
      </c>
      <c r="K487" s="9">
        <v>59</v>
      </c>
      <c r="L487" s="9">
        <v>60</v>
      </c>
    </row>
    <row r="488" spans="1:12">
      <c r="F488" t="s">
        <v>200</v>
      </c>
      <c r="G488" t="s">
        <v>1075</v>
      </c>
      <c r="H488"/>
      <c r="I488" s="9">
        <v>10</v>
      </c>
      <c r="J488" s="9">
        <v>11</v>
      </c>
      <c r="K488" s="9">
        <v>11</v>
      </c>
      <c r="L488" s="9">
        <v>11</v>
      </c>
    </row>
    <row r="489" spans="1:12">
      <c r="F489" t="s">
        <v>193</v>
      </c>
      <c r="G489" t="s">
        <v>1075</v>
      </c>
      <c r="H489"/>
      <c r="I489" s="9">
        <v>783</v>
      </c>
      <c r="J489" s="9">
        <v>800</v>
      </c>
      <c r="K489" s="9">
        <v>816</v>
      </c>
      <c r="L489" s="9">
        <v>832</v>
      </c>
    </row>
    <row r="490" spans="1:12">
      <c r="F490" t="s">
        <v>201</v>
      </c>
      <c r="G490" t="s">
        <v>1075</v>
      </c>
      <c r="H490"/>
      <c r="I490" s="9">
        <v>53</v>
      </c>
      <c r="J490" s="9">
        <v>52</v>
      </c>
      <c r="K490" s="9">
        <v>53</v>
      </c>
      <c r="L490" s="9">
        <v>54</v>
      </c>
    </row>
    <row r="491" spans="1:12">
      <c r="A491" s="265"/>
      <c r="B491" s="265"/>
      <c r="C491" s="265"/>
      <c r="D491" s="265"/>
      <c r="E491" s="265"/>
      <c r="F491" s="265"/>
      <c r="G491" s="265"/>
      <c r="H491" s="265"/>
      <c r="I491" s="267"/>
      <c r="J491" s="267"/>
      <c r="K491" s="267"/>
      <c r="L491" s="267"/>
    </row>
    <row r="492" spans="1:12">
      <c r="A492" t="s">
        <v>288</v>
      </c>
      <c r="B492" t="s">
        <v>585</v>
      </c>
      <c r="C492" t="s">
        <v>598</v>
      </c>
      <c r="D492" t="s">
        <v>1106</v>
      </c>
      <c r="E492" t="s">
        <v>1106</v>
      </c>
      <c r="F492" t="s">
        <v>295</v>
      </c>
      <c r="G492" t="s">
        <v>1057</v>
      </c>
      <c r="H492"/>
      <c r="I492" s="9">
        <v>98.43</v>
      </c>
      <c r="J492" s="9">
        <v>98.43</v>
      </c>
      <c r="K492" s="9">
        <v>108.27300000000001</v>
      </c>
      <c r="L492" s="9">
        <v>119.10030000000002</v>
      </c>
    </row>
    <row r="493" spans="1:12">
      <c r="F493" t="s">
        <v>289</v>
      </c>
      <c r="G493" t="s">
        <v>14369</v>
      </c>
      <c r="H493"/>
      <c r="I493" s="9">
        <v>25</v>
      </c>
      <c r="J493" s="9">
        <v>25</v>
      </c>
      <c r="K493" s="9">
        <v>25</v>
      </c>
      <c r="L493" s="9">
        <v>25.5</v>
      </c>
    </row>
    <row r="494" spans="1:12">
      <c r="F494" t="s">
        <v>292</v>
      </c>
      <c r="G494" t="s">
        <v>1252</v>
      </c>
      <c r="H494"/>
      <c r="I494" s="9">
        <v>5.37</v>
      </c>
      <c r="J494" s="9">
        <v>6.71</v>
      </c>
      <c r="K494" s="9">
        <v>7.3810000000000002</v>
      </c>
      <c r="L494" s="9">
        <v>8.1191000000000013</v>
      </c>
    </row>
    <row r="495" spans="1:12">
      <c r="F495" t="s">
        <v>294</v>
      </c>
      <c r="G495" t="s">
        <v>1108</v>
      </c>
      <c r="H495"/>
      <c r="I495" s="9">
        <v>95.03</v>
      </c>
      <c r="J495" s="9">
        <v>95.03</v>
      </c>
      <c r="K495" s="9">
        <v>104.53300000000002</v>
      </c>
      <c r="L495" s="9">
        <v>114.98630000000003</v>
      </c>
    </row>
    <row r="496" spans="1:12">
      <c r="F496" t="s">
        <v>291</v>
      </c>
      <c r="G496" t="s">
        <v>1107</v>
      </c>
      <c r="H496"/>
      <c r="I496" s="9">
        <v>7.42</v>
      </c>
      <c r="J496" s="9">
        <v>7.75</v>
      </c>
      <c r="K496" s="9">
        <v>8.5250000000000004</v>
      </c>
      <c r="L496" s="9">
        <v>9.3775000000000013</v>
      </c>
    </row>
    <row r="497" spans="1:12">
      <c r="F497" t="s">
        <v>290</v>
      </c>
      <c r="G497" t="s">
        <v>1176</v>
      </c>
      <c r="H497"/>
      <c r="I497" s="9">
        <v>12.01</v>
      </c>
      <c r="J497" s="268" t="s">
        <v>1419</v>
      </c>
      <c r="K497" s="268" t="s">
        <v>1419</v>
      </c>
      <c r="L497" s="268" t="s">
        <v>1419</v>
      </c>
    </row>
    <row r="498" spans="1:12">
      <c r="A498" s="265"/>
      <c r="B498" s="265"/>
      <c r="C498" s="265"/>
      <c r="D498" s="265"/>
      <c r="E498" s="265"/>
      <c r="F498" s="265"/>
      <c r="G498" s="265"/>
      <c r="H498" s="265"/>
      <c r="I498" s="267"/>
      <c r="J498" s="267"/>
      <c r="K498" s="267"/>
      <c r="L498" s="267"/>
    </row>
    <row r="499" spans="1:12">
      <c r="A499" t="s">
        <v>202</v>
      </c>
      <c r="B499" t="s">
        <v>592</v>
      </c>
      <c r="C499" t="s">
        <v>595</v>
      </c>
      <c r="D499" t="s">
        <v>123</v>
      </c>
      <c r="E499" t="s">
        <v>123</v>
      </c>
      <c r="F499" t="s">
        <v>1327</v>
      </c>
      <c r="G499" t="s">
        <v>1057</v>
      </c>
      <c r="H499"/>
      <c r="I499" s="9">
        <v>130</v>
      </c>
      <c r="J499" s="9">
        <v>130</v>
      </c>
      <c r="K499" s="9">
        <v>130</v>
      </c>
      <c r="L499" s="9">
        <v>130</v>
      </c>
    </row>
    <row r="500" spans="1:12">
      <c r="F500" t="s">
        <v>1487</v>
      </c>
      <c r="G500" t="s">
        <v>1158</v>
      </c>
      <c r="H500"/>
      <c r="I500" s="9">
        <v>120</v>
      </c>
      <c r="J500" s="9">
        <v>120</v>
      </c>
      <c r="K500" s="9">
        <v>120</v>
      </c>
      <c r="L500" s="9">
        <v>120</v>
      </c>
    </row>
    <row r="501" spans="1:12">
      <c r="F501" t="s">
        <v>1488</v>
      </c>
      <c r="G501" t="s">
        <v>1158</v>
      </c>
      <c r="H501"/>
      <c r="I501" s="9">
        <v>120</v>
      </c>
      <c r="J501" s="9">
        <v>120</v>
      </c>
      <c r="K501" s="9">
        <v>120</v>
      </c>
      <c r="L501" s="9">
        <v>120</v>
      </c>
    </row>
    <row r="502" spans="1:12">
      <c r="F502" t="s">
        <v>1489</v>
      </c>
      <c r="G502" t="s">
        <v>1158</v>
      </c>
      <c r="H502"/>
      <c r="I502" s="9">
        <v>90</v>
      </c>
      <c r="J502" s="9">
        <v>90</v>
      </c>
      <c r="K502" s="9">
        <v>90</v>
      </c>
      <c r="L502" s="9">
        <v>90</v>
      </c>
    </row>
    <row r="503" spans="1:12">
      <c r="F503" t="s">
        <v>13876</v>
      </c>
      <c r="G503" t="s">
        <v>1158</v>
      </c>
      <c r="H503"/>
      <c r="I503" s="9">
        <v>90</v>
      </c>
      <c r="J503" s="9">
        <v>90</v>
      </c>
      <c r="K503" s="9">
        <v>90</v>
      </c>
      <c r="L503" s="9">
        <v>90</v>
      </c>
    </row>
    <row r="504" spans="1:12">
      <c r="A504" s="265"/>
      <c r="B504" s="265"/>
      <c r="C504" s="265"/>
      <c r="D504" s="265"/>
      <c r="E504" s="265"/>
      <c r="F504" s="265"/>
      <c r="G504" s="265"/>
      <c r="H504" s="265"/>
      <c r="I504" s="267"/>
      <c r="J504" s="267"/>
      <c r="K504" s="267"/>
      <c r="L504" s="267"/>
    </row>
    <row r="505" spans="1:12">
      <c r="A505" t="s">
        <v>717</v>
      </c>
      <c r="B505" t="s">
        <v>731</v>
      </c>
      <c r="C505" t="s">
        <v>732</v>
      </c>
      <c r="D505" t="s">
        <v>13898</v>
      </c>
      <c r="E505" t="s">
        <v>14277</v>
      </c>
      <c r="F505" t="s">
        <v>722</v>
      </c>
      <c r="G505" t="s">
        <v>1158</v>
      </c>
      <c r="H505"/>
      <c r="I505" s="9">
        <v>60</v>
      </c>
      <c r="J505" s="9">
        <v>70</v>
      </c>
      <c r="K505" s="9">
        <v>70</v>
      </c>
      <c r="L505" s="9">
        <v>70</v>
      </c>
    </row>
    <row r="506" spans="1:12">
      <c r="F506" t="s">
        <v>721</v>
      </c>
      <c r="G506" t="s">
        <v>1158</v>
      </c>
      <c r="H506"/>
      <c r="I506" s="9">
        <v>10</v>
      </c>
      <c r="J506" s="9">
        <v>10</v>
      </c>
      <c r="K506" s="9">
        <v>10</v>
      </c>
      <c r="L506" s="9">
        <v>10</v>
      </c>
    </row>
    <row r="507" spans="1:12">
      <c r="F507" t="s">
        <v>719</v>
      </c>
      <c r="G507" t="s">
        <v>1090</v>
      </c>
      <c r="H507"/>
      <c r="I507" s="9">
        <v>1</v>
      </c>
      <c r="J507" s="9">
        <v>1</v>
      </c>
      <c r="K507" s="9">
        <v>1</v>
      </c>
      <c r="L507" s="9">
        <v>1</v>
      </c>
    </row>
    <row r="508" spans="1:12">
      <c r="F508" t="s">
        <v>718</v>
      </c>
      <c r="G508" t="s">
        <v>1089</v>
      </c>
      <c r="H508"/>
      <c r="I508" s="9">
        <v>3.6</v>
      </c>
      <c r="J508" s="9">
        <v>3.8</v>
      </c>
      <c r="K508" s="9">
        <v>3.8</v>
      </c>
      <c r="L508" s="9">
        <v>3.8</v>
      </c>
    </row>
    <row r="509" spans="1:12">
      <c r="F509" t="s">
        <v>723</v>
      </c>
      <c r="G509" t="s">
        <v>1158</v>
      </c>
      <c r="H509"/>
      <c r="I509" s="9">
        <v>1</v>
      </c>
      <c r="J509" s="9">
        <v>1</v>
      </c>
      <c r="K509" s="9">
        <v>1</v>
      </c>
      <c r="L509" s="9">
        <v>1</v>
      </c>
    </row>
    <row r="510" spans="1:12">
      <c r="F510" t="s">
        <v>1505</v>
      </c>
      <c r="G510" t="s">
        <v>1158</v>
      </c>
      <c r="H510"/>
      <c r="I510" s="9">
        <v>2</v>
      </c>
      <c r="J510" s="9">
        <v>2</v>
      </c>
      <c r="K510" s="9">
        <v>2</v>
      </c>
      <c r="L510" s="9">
        <v>2</v>
      </c>
    </row>
    <row r="511" spans="1:12">
      <c r="F511" t="s">
        <v>1088</v>
      </c>
      <c r="G511" t="s">
        <v>1057</v>
      </c>
      <c r="H511"/>
      <c r="I511" s="9">
        <v>50</v>
      </c>
      <c r="J511" s="9">
        <v>60</v>
      </c>
      <c r="K511" s="9">
        <v>60</v>
      </c>
      <c r="L511" s="9">
        <v>60</v>
      </c>
    </row>
    <row r="512" spans="1:12">
      <c r="F512" t="s">
        <v>1283</v>
      </c>
      <c r="G512" t="s">
        <v>1285</v>
      </c>
      <c r="H512"/>
      <c r="I512" s="9">
        <v>200</v>
      </c>
      <c r="J512" s="9">
        <v>200</v>
      </c>
      <c r="K512" s="9">
        <v>200</v>
      </c>
      <c r="L512" s="9">
        <v>200</v>
      </c>
    </row>
    <row r="513" spans="1:12">
      <c r="F513" t="s">
        <v>720</v>
      </c>
      <c r="G513" t="s">
        <v>1091</v>
      </c>
      <c r="H513"/>
      <c r="I513" s="9">
        <v>60</v>
      </c>
      <c r="J513" s="9">
        <v>66</v>
      </c>
      <c r="K513" s="9">
        <v>66</v>
      </c>
      <c r="L513" s="9">
        <v>66</v>
      </c>
    </row>
    <row r="514" spans="1:12">
      <c r="F514" t="s">
        <v>724</v>
      </c>
      <c r="G514" t="s">
        <v>1158</v>
      </c>
      <c r="H514"/>
      <c r="I514" s="9">
        <v>2</v>
      </c>
      <c r="J514" s="9">
        <v>2</v>
      </c>
      <c r="K514" s="9">
        <v>2</v>
      </c>
      <c r="L514" s="9">
        <v>2</v>
      </c>
    </row>
    <row r="515" spans="1:12">
      <c r="F515" t="s">
        <v>726</v>
      </c>
      <c r="G515" t="s">
        <v>1158</v>
      </c>
      <c r="H515"/>
      <c r="I515" s="9">
        <v>100</v>
      </c>
      <c r="J515" s="9">
        <v>120</v>
      </c>
      <c r="K515" s="9">
        <v>120</v>
      </c>
      <c r="L515" s="9">
        <v>120</v>
      </c>
    </row>
    <row r="516" spans="1:12">
      <c r="F516" t="s">
        <v>725</v>
      </c>
      <c r="G516" t="s">
        <v>1158</v>
      </c>
      <c r="H516"/>
      <c r="I516" s="9">
        <v>50</v>
      </c>
      <c r="J516" s="9">
        <v>60</v>
      </c>
      <c r="K516" s="9">
        <v>60</v>
      </c>
      <c r="L516" s="9">
        <v>60</v>
      </c>
    </row>
    <row r="517" spans="1:12">
      <c r="F517" t="s">
        <v>14462</v>
      </c>
      <c r="G517" t="s">
        <v>1158</v>
      </c>
      <c r="H517" t="s">
        <v>350</v>
      </c>
      <c r="J517" s="9">
        <v>150</v>
      </c>
      <c r="K517" s="9">
        <v>150</v>
      </c>
      <c r="L517" s="9">
        <v>150</v>
      </c>
    </row>
    <row r="518" spans="1:12">
      <c r="F518" t="s">
        <v>14463</v>
      </c>
      <c r="G518" t="s">
        <v>14466</v>
      </c>
      <c r="H518" t="s">
        <v>350</v>
      </c>
      <c r="J518" s="9">
        <v>300</v>
      </c>
      <c r="K518" s="9">
        <v>300</v>
      </c>
      <c r="L518" s="9">
        <v>300</v>
      </c>
    </row>
    <row r="519" spans="1:12">
      <c r="F519" t="s">
        <v>14464</v>
      </c>
      <c r="G519" t="s">
        <v>1057</v>
      </c>
      <c r="H519" t="s">
        <v>350</v>
      </c>
      <c r="J519" s="9">
        <v>60</v>
      </c>
      <c r="K519" s="9">
        <v>60</v>
      </c>
      <c r="L519" s="9">
        <v>60</v>
      </c>
    </row>
    <row r="520" spans="1:12">
      <c r="F520" t="s">
        <v>14465</v>
      </c>
      <c r="G520" t="s">
        <v>1057</v>
      </c>
      <c r="H520" t="s">
        <v>350</v>
      </c>
      <c r="J520" s="9">
        <v>60</v>
      </c>
      <c r="K520" s="9">
        <v>60</v>
      </c>
      <c r="L520" s="9">
        <v>60</v>
      </c>
    </row>
    <row r="521" spans="1:12">
      <c r="A521" s="265"/>
      <c r="B521" s="265"/>
      <c r="C521" s="265"/>
      <c r="D521" s="265"/>
      <c r="E521" s="265"/>
      <c r="F521" s="265"/>
      <c r="G521" s="265"/>
      <c r="H521" s="265"/>
      <c r="I521" s="267"/>
      <c r="J521" s="267"/>
      <c r="K521" s="267"/>
      <c r="L521" s="267"/>
    </row>
    <row r="522" spans="1:12">
      <c r="A522" t="s">
        <v>641</v>
      </c>
      <c r="B522" t="s">
        <v>731</v>
      </c>
      <c r="C522" t="s">
        <v>732</v>
      </c>
      <c r="D522" t="s">
        <v>13898</v>
      </c>
      <c r="E522" t="s">
        <v>14277</v>
      </c>
      <c r="F522" t="s">
        <v>639</v>
      </c>
      <c r="G522" t="s">
        <v>1083</v>
      </c>
      <c r="H522"/>
      <c r="I522" s="9">
        <v>8.5</v>
      </c>
      <c r="J522" s="9">
        <v>9</v>
      </c>
      <c r="K522" s="9">
        <v>9</v>
      </c>
      <c r="L522" s="9">
        <v>9</v>
      </c>
    </row>
    <row r="523" spans="1:12">
      <c r="F523" t="s">
        <v>14458</v>
      </c>
      <c r="G523" t="s">
        <v>14369</v>
      </c>
      <c r="H523"/>
      <c r="I523" s="9">
        <v>15.5</v>
      </c>
      <c r="J523" s="9">
        <v>16</v>
      </c>
      <c r="K523" s="9">
        <v>16</v>
      </c>
      <c r="L523" s="9">
        <v>16</v>
      </c>
    </row>
    <row r="524" spans="1:12">
      <c r="A524" s="265"/>
      <c r="B524" s="265"/>
      <c r="C524" s="265"/>
      <c r="D524" s="265"/>
      <c r="E524" s="265"/>
      <c r="F524" s="265"/>
      <c r="G524" s="265"/>
      <c r="H524" s="265"/>
      <c r="I524" s="267"/>
      <c r="J524" s="267"/>
      <c r="K524" s="267"/>
      <c r="L524" s="267"/>
    </row>
    <row r="525" spans="1:12">
      <c r="A525" t="s">
        <v>702</v>
      </c>
      <c r="B525" t="s">
        <v>731</v>
      </c>
      <c r="C525" t="s">
        <v>732</v>
      </c>
      <c r="D525" t="s">
        <v>13898</v>
      </c>
      <c r="E525" t="s">
        <v>14277</v>
      </c>
      <c r="F525" t="s">
        <v>711</v>
      </c>
      <c r="G525" t="s">
        <v>1158</v>
      </c>
      <c r="H525"/>
      <c r="I525" s="9">
        <v>0.3</v>
      </c>
      <c r="J525" s="9">
        <v>0.3</v>
      </c>
      <c r="K525" s="9">
        <v>0.3</v>
      </c>
      <c r="L525" s="9">
        <v>0.2</v>
      </c>
    </row>
    <row r="526" spans="1:12">
      <c r="F526" t="s">
        <v>713</v>
      </c>
      <c r="G526" t="s">
        <v>1158</v>
      </c>
      <c r="H526"/>
      <c r="I526" s="9">
        <v>0.4</v>
      </c>
      <c r="J526" s="9">
        <v>0.8</v>
      </c>
      <c r="K526" s="9">
        <v>0.8</v>
      </c>
      <c r="L526" s="9">
        <v>0.8</v>
      </c>
    </row>
    <row r="527" spans="1:12">
      <c r="F527" t="s">
        <v>712</v>
      </c>
      <c r="G527" t="s">
        <v>1158</v>
      </c>
      <c r="H527"/>
      <c r="I527" s="9">
        <v>0.3</v>
      </c>
      <c r="J527" s="9">
        <v>0.45</v>
      </c>
      <c r="K527" s="9">
        <v>0.45</v>
      </c>
      <c r="L527" s="9">
        <v>0.45</v>
      </c>
    </row>
    <row r="528" spans="1:12">
      <c r="F528" t="s">
        <v>714</v>
      </c>
      <c r="G528" t="s">
        <v>1158</v>
      </c>
      <c r="H528"/>
      <c r="I528" s="9">
        <v>1</v>
      </c>
      <c r="J528" s="9">
        <v>5</v>
      </c>
      <c r="K528" s="9">
        <v>5</v>
      </c>
      <c r="L528" s="9">
        <v>5</v>
      </c>
    </row>
    <row r="529" spans="1:12">
      <c r="F529" t="s">
        <v>716</v>
      </c>
      <c r="G529" t="s">
        <v>1158</v>
      </c>
      <c r="H529"/>
      <c r="I529" s="9">
        <v>0.4</v>
      </c>
      <c r="J529" s="9">
        <v>0.8</v>
      </c>
      <c r="K529" s="9">
        <v>0.8</v>
      </c>
      <c r="L529" s="9">
        <v>0.8</v>
      </c>
    </row>
    <row r="530" spans="1:12">
      <c r="F530" t="s">
        <v>715</v>
      </c>
      <c r="G530" t="s">
        <v>1158</v>
      </c>
      <c r="H530"/>
      <c r="I530" s="9">
        <v>0.4</v>
      </c>
      <c r="J530" s="9">
        <v>0.8</v>
      </c>
      <c r="K530" s="9">
        <v>0.8</v>
      </c>
      <c r="L530" s="9">
        <v>0.8</v>
      </c>
    </row>
    <row r="531" spans="1:12">
      <c r="F531" t="s">
        <v>706</v>
      </c>
      <c r="G531" t="s">
        <v>1158</v>
      </c>
      <c r="H531"/>
      <c r="I531" s="9">
        <v>95</v>
      </c>
      <c r="J531" s="9">
        <v>95</v>
      </c>
      <c r="K531" s="9">
        <v>95</v>
      </c>
      <c r="L531" s="9">
        <v>95</v>
      </c>
    </row>
    <row r="532" spans="1:12">
      <c r="F532" t="s">
        <v>707</v>
      </c>
      <c r="G532" t="s">
        <v>1158</v>
      </c>
      <c r="H532"/>
      <c r="I532" s="9">
        <v>108</v>
      </c>
      <c r="J532" s="9">
        <v>108</v>
      </c>
      <c r="K532" s="9">
        <v>108</v>
      </c>
      <c r="L532" s="9">
        <v>108</v>
      </c>
    </row>
    <row r="533" spans="1:12">
      <c r="F533" t="s">
        <v>708</v>
      </c>
      <c r="G533" t="s">
        <v>1158</v>
      </c>
      <c r="H533"/>
      <c r="I533" s="9">
        <v>134</v>
      </c>
      <c r="J533" s="9">
        <v>134</v>
      </c>
      <c r="K533" s="9">
        <v>134</v>
      </c>
      <c r="L533" s="9">
        <v>134</v>
      </c>
    </row>
    <row r="534" spans="1:12">
      <c r="F534" t="s">
        <v>703</v>
      </c>
      <c r="G534" t="s">
        <v>1158</v>
      </c>
      <c r="H534"/>
      <c r="I534" s="9">
        <v>95</v>
      </c>
      <c r="J534" s="9">
        <v>95</v>
      </c>
      <c r="K534" s="9">
        <v>95</v>
      </c>
      <c r="L534" s="9">
        <v>95</v>
      </c>
    </row>
    <row r="535" spans="1:12">
      <c r="F535" t="s">
        <v>704</v>
      </c>
      <c r="G535" t="s">
        <v>1158</v>
      </c>
      <c r="H535"/>
      <c r="I535" s="9">
        <v>108</v>
      </c>
      <c r="J535" s="9">
        <v>108</v>
      </c>
      <c r="K535" s="9">
        <v>108</v>
      </c>
      <c r="L535" s="9">
        <v>108</v>
      </c>
    </row>
    <row r="536" spans="1:12">
      <c r="F536" t="s">
        <v>705</v>
      </c>
      <c r="G536" t="s">
        <v>1158</v>
      </c>
      <c r="H536"/>
      <c r="I536" s="9">
        <v>134</v>
      </c>
      <c r="J536" s="9">
        <v>134</v>
      </c>
      <c r="K536" s="9">
        <v>134</v>
      </c>
      <c r="L536" s="9">
        <v>134</v>
      </c>
    </row>
    <row r="537" spans="1:12">
      <c r="F537" t="s">
        <v>710</v>
      </c>
      <c r="G537" t="s">
        <v>1158</v>
      </c>
      <c r="H537"/>
      <c r="I537" s="9">
        <v>24</v>
      </c>
      <c r="J537" s="9">
        <v>24</v>
      </c>
      <c r="K537" s="9">
        <v>24</v>
      </c>
      <c r="L537" s="9">
        <v>24</v>
      </c>
    </row>
    <row r="538" spans="1:12">
      <c r="F538" t="s">
        <v>709</v>
      </c>
      <c r="G538" t="s">
        <v>1158</v>
      </c>
      <c r="H538"/>
      <c r="I538" s="9">
        <v>40</v>
      </c>
      <c r="J538" s="9">
        <v>40</v>
      </c>
      <c r="K538" s="9">
        <v>40</v>
      </c>
      <c r="L538" s="9">
        <v>40</v>
      </c>
    </row>
    <row r="539" spans="1:12">
      <c r="A539" s="265"/>
      <c r="B539" s="265"/>
      <c r="C539" s="265"/>
      <c r="D539" s="265"/>
      <c r="E539" s="265"/>
      <c r="F539" s="265"/>
      <c r="G539" s="265"/>
      <c r="H539" s="265"/>
      <c r="I539" s="267"/>
      <c r="J539" s="267"/>
      <c r="K539" s="267"/>
      <c r="L539" s="267"/>
    </row>
    <row r="540" spans="1:12">
      <c r="A540" t="s">
        <v>14440</v>
      </c>
      <c r="B540" t="s">
        <v>731</v>
      </c>
      <c r="C540" t="s">
        <v>7999</v>
      </c>
      <c r="D540" t="s">
        <v>13898</v>
      </c>
      <c r="E540" t="s">
        <v>14277</v>
      </c>
      <c r="F540" t="s">
        <v>14442</v>
      </c>
      <c r="G540" t="s">
        <v>14452</v>
      </c>
      <c r="H540"/>
      <c r="I540" s="9">
        <v>14</v>
      </c>
      <c r="J540" s="9">
        <v>14</v>
      </c>
      <c r="K540" s="9">
        <v>14</v>
      </c>
      <c r="L540" s="9">
        <v>14</v>
      </c>
    </row>
    <row r="541" spans="1:12">
      <c r="F541" t="s">
        <v>14443</v>
      </c>
      <c r="G541" t="s">
        <v>14452</v>
      </c>
      <c r="H541"/>
      <c r="I541" s="9">
        <v>18</v>
      </c>
      <c r="J541" s="9">
        <v>18</v>
      </c>
      <c r="K541" s="9">
        <v>18</v>
      </c>
      <c r="L541" s="9">
        <v>18</v>
      </c>
    </row>
    <row r="542" spans="1:12">
      <c r="F542" t="s">
        <v>14444</v>
      </c>
      <c r="G542" t="s">
        <v>14453</v>
      </c>
      <c r="H542"/>
      <c r="I542" s="9">
        <v>712</v>
      </c>
      <c r="J542" s="9">
        <v>712</v>
      </c>
      <c r="K542" s="9">
        <v>712</v>
      </c>
      <c r="L542" s="9">
        <v>712</v>
      </c>
    </row>
    <row r="543" spans="1:12">
      <c r="F543" t="s">
        <v>14445</v>
      </c>
      <c r="G543" t="s">
        <v>14453</v>
      </c>
      <c r="H543"/>
      <c r="I543" s="9">
        <v>1430</v>
      </c>
      <c r="J543" s="9">
        <v>1430</v>
      </c>
      <c r="K543" s="9">
        <v>1430</v>
      </c>
      <c r="L543" s="9">
        <v>1430</v>
      </c>
    </row>
    <row r="544" spans="1:12">
      <c r="F544" t="s">
        <v>14446</v>
      </c>
      <c r="G544" t="s">
        <v>14453</v>
      </c>
      <c r="H544"/>
      <c r="I544" s="9">
        <v>1263</v>
      </c>
      <c r="J544" s="9">
        <v>1263</v>
      </c>
      <c r="K544" s="9">
        <v>1263</v>
      </c>
      <c r="L544" s="9">
        <v>1263</v>
      </c>
    </row>
    <row r="545" spans="1:12">
      <c r="F545" t="s">
        <v>14447</v>
      </c>
      <c r="G545" t="s">
        <v>14453</v>
      </c>
      <c r="H545"/>
      <c r="I545" s="9">
        <v>2014</v>
      </c>
      <c r="J545" s="9">
        <v>2014</v>
      </c>
      <c r="K545" s="9">
        <v>2014</v>
      </c>
      <c r="L545" s="9">
        <v>2014</v>
      </c>
    </row>
    <row r="546" spans="1:12">
      <c r="F546" t="s">
        <v>14448</v>
      </c>
      <c r="G546" t="s">
        <v>14453</v>
      </c>
      <c r="H546"/>
      <c r="I546" s="9">
        <v>8504</v>
      </c>
      <c r="J546" s="9">
        <v>8504</v>
      </c>
      <c r="K546" s="9">
        <v>8504</v>
      </c>
      <c r="L546" s="9">
        <v>8504</v>
      </c>
    </row>
    <row r="547" spans="1:12">
      <c r="F547" t="s">
        <v>14449</v>
      </c>
      <c r="G547" t="s">
        <v>14453</v>
      </c>
      <c r="H547"/>
      <c r="I547" s="9">
        <v>4208</v>
      </c>
      <c r="J547" s="9">
        <v>4208</v>
      </c>
      <c r="K547" s="9">
        <v>4208</v>
      </c>
      <c r="L547" s="9">
        <v>4208</v>
      </c>
    </row>
    <row r="548" spans="1:12">
      <c r="F548" t="s">
        <v>14450</v>
      </c>
      <c r="G548" t="s">
        <v>14453</v>
      </c>
      <c r="H548"/>
      <c r="I548" s="9">
        <v>172</v>
      </c>
      <c r="J548" s="9">
        <v>172</v>
      </c>
      <c r="K548" s="9">
        <v>172</v>
      </c>
      <c r="L548" s="9">
        <v>172</v>
      </c>
    </row>
    <row r="549" spans="1:12">
      <c r="F549" t="s">
        <v>14451</v>
      </c>
      <c r="G549" t="s">
        <v>1057</v>
      </c>
      <c r="H549"/>
      <c r="I549" s="9">
        <v>67</v>
      </c>
      <c r="J549" s="9">
        <v>67</v>
      </c>
      <c r="K549" s="9">
        <v>67</v>
      </c>
      <c r="L549" s="9">
        <v>67</v>
      </c>
    </row>
    <row r="550" spans="1:12">
      <c r="A550" s="265"/>
      <c r="B550" s="265"/>
      <c r="C550" s="265"/>
      <c r="D550" s="265"/>
      <c r="E550" s="265"/>
      <c r="F550" s="265"/>
      <c r="G550" s="265"/>
      <c r="H550" s="265"/>
      <c r="I550" s="267"/>
      <c r="J550" s="267"/>
      <c r="K550" s="267"/>
      <c r="L550" s="267"/>
    </row>
    <row r="551" spans="1:12">
      <c r="A551" t="s">
        <v>637</v>
      </c>
      <c r="B551" t="s">
        <v>731</v>
      </c>
      <c r="C551" t="s">
        <v>732</v>
      </c>
      <c r="D551" t="s">
        <v>13898</v>
      </c>
      <c r="E551" t="s">
        <v>14277</v>
      </c>
      <c r="F551" t="s">
        <v>638</v>
      </c>
      <c r="G551" t="s">
        <v>1057</v>
      </c>
      <c r="H551"/>
      <c r="I551" s="9">
        <v>31</v>
      </c>
      <c r="J551" s="9">
        <v>33</v>
      </c>
      <c r="K551" s="9">
        <v>33</v>
      </c>
      <c r="L551" s="9">
        <v>33</v>
      </c>
    </row>
    <row r="552" spans="1:12">
      <c r="A552" s="265"/>
      <c r="B552" s="265"/>
      <c r="C552" s="265"/>
      <c r="D552" s="265"/>
      <c r="E552" s="265"/>
      <c r="F552" s="265"/>
      <c r="G552" s="265"/>
      <c r="H552" s="265"/>
      <c r="I552" s="267"/>
      <c r="J552" s="267"/>
      <c r="K552" s="267"/>
      <c r="L552" s="267"/>
    </row>
    <row r="553" spans="1:12">
      <c r="A553" t="s">
        <v>632</v>
      </c>
      <c r="B553" t="s">
        <v>731</v>
      </c>
      <c r="C553" t="s">
        <v>732</v>
      </c>
      <c r="D553" t="s">
        <v>13898</v>
      </c>
      <c r="E553" t="s">
        <v>14277</v>
      </c>
      <c r="F553" t="s">
        <v>14456</v>
      </c>
      <c r="G553" t="s">
        <v>14369</v>
      </c>
      <c r="H553"/>
      <c r="I553" s="9">
        <v>18</v>
      </c>
      <c r="J553" s="9">
        <v>22</v>
      </c>
      <c r="K553" s="9">
        <v>23</v>
      </c>
      <c r="L553" s="9">
        <v>23</v>
      </c>
    </row>
    <row r="554" spans="1:12">
      <c r="A554" s="265"/>
      <c r="B554" s="265"/>
      <c r="C554" s="265"/>
      <c r="D554" s="265"/>
      <c r="E554" s="265"/>
      <c r="F554" s="265"/>
      <c r="G554" s="265"/>
      <c r="H554" s="265"/>
      <c r="I554" s="267"/>
      <c r="J554" s="267"/>
      <c r="K554" s="267"/>
      <c r="L554" s="267"/>
    </row>
    <row r="555" spans="1:12">
      <c r="A555" t="s">
        <v>636</v>
      </c>
      <c r="B555" t="s">
        <v>731</v>
      </c>
      <c r="C555" t="s">
        <v>732</v>
      </c>
      <c r="D555" t="s">
        <v>13898</v>
      </c>
      <c r="E555" t="s">
        <v>14277</v>
      </c>
      <c r="F555" t="s">
        <v>634</v>
      </c>
      <c r="G555" t="s">
        <v>1057</v>
      </c>
      <c r="H555"/>
      <c r="I555" s="9">
        <v>64</v>
      </c>
      <c r="J555" s="9">
        <v>68</v>
      </c>
      <c r="K555" s="9">
        <v>68</v>
      </c>
      <c r="L555" s="9">
        <v>68</v>
      </c>
    </row>
    <row r="556" spans="1:12">
      <c r="F556" t="s">
        <v>14457</v>
      </c>
      <c r="G556" t="s">
        <v>14369</v>
      </c>
      <c r="H556"/>
      <c r="I556" s="9">
        <v>10</v>
      </c>
      <c r="J556" s="9">
        <v>10</v>
      </c>
      <c r="K556" s="9">
        <v>12</v>
      </c>
      <c r="L556" s="9">
        <v>12</v>
      </c>
    </row>
    <row r="557" spans="1:12">
      <c r="A557" s="265"/>
      <c r="B557" s="265"/>
      <c r="C557" s="265"/>
      <c r="D557" s="265"/>
      <c r="E557" s="265"/>
      <c r="F557" s="265"/>
      <c r="G557" s="265"/>
      <c r="H557" s="265"/>
      <c r="I557" s="267"/>
      <c r="J557" s="267"/>
      <c r="K557" s="267"/>
      <c r="L557" s="267"/>
    </row>
    <row r="558" spans="1:12">
      <c r="A558" t="s">
        <v>14341</v>
      </c>
      <c r="B558" t="s">
        <v>731</v>
      </c>
      <c r="C558" t="s">
        <v>730</v>
      </c>
      <c r="D558" t="s">
        <v>13898</v>
      </c>
      <c r="E558" t="s">
        <v>13898</v>
      </c>
      <c r="F558" t="s">
        <v>627</v>
      </c>
      <c r="G558" t="s">
        <v>1158</v>
      </c>
      <c r="H558"/>
      <c r="I558" s="9">
        <v>12</v>
      </c>
      <c r="J558" s="268" t="s">
        <v>1419</v>
      </c>
      <c r="K558" s="268" t="s">
        <v>1419</v>
      </c>
      <c r="L558" s="268" t="s">
        <v>1419</v>
      </c>
    </row>
    <row r="559" spans="1:12">
      <c r="F559" t="s">
        <v>1281</v>
      </c>
      <c r="G559" t="s">
        <v>1158</v>
      </c>
      <c r="H559"/>
      <c r="I559" s="9">
        <v>13</v>
      </c>
      <c r="J559" s="268" t="s">
        <v>1419</v>
      </c>
      <c r="K559" s="268" t="s">
        <v>1419</v>
      </c>
      <c r="L559" s="268" t="s">
        <v>1419</v>
      </c>
    </row>
    <row r="560" spans="1:12">
      <c r="F560" t="s">
        <v>623</v>
      </c>
      <c r="G560" t="s">
        <v>1158</v>
      </c>
      <c r="H560"/>
      <c r="I560" s="9">
        <v>7.5</v>
      </c>
      <c r="J560" s="268" t="s">
        <v>1419</v>
      </c>
      <c r="K560" s="268" t="s">
        <v>1419</v>
      </c>
      <c r="L560" s="268" t="s">
        <v>1419</v>
      </c>
    </row>
    <row r="561" spans="1:12">
      <c r="F561" t="s">
        <v>1282</v>
      </c>
      <c r="G561" t="s">
        <v>1158</v>
      </c>
      <c r="H561"/>
      <c r="I561" s="9">
        <v>13</v>
      </c>
      <c r="J561" s="268" t="s">
        <v>1419</v>
      </c>
      <c r="K561" s="268" t="s">
        <v>1419</v>
      </c>
      <c r="L561" s="268" t="s">
        <v>1419</v>
      </c>
    </row>
    <row r="562" spans="1:12">
      <c r="F562" t="s">
        <v>624</v>
      </c>
      <c r="G562" t="s">
        <v>1158</v>
      </c>
      <c r="H562"/>
      <c r="I562" s="9">
        <v>8</v>
      </c>
      <c r="J562" s="268" t="s">
        <v>1419</v>
      </c>
      <c r="K562" s="268" t="s">
        <v>1419</v>
      </c>
      <c r="L562" s="268" t="s">
        <v>1419</v>
      </c>
    </row>
    <row r="563" spans="1:12">
      <c r="F563" t="s">
        <v>1280</v>
      </c>
      <c r="G563" t="s">
        <v>1158</v>
      </c>
      <c r="H563"/>
      <c r="I563" s="9">
        <v>10</v>
      </c>
      <c r="J563" s="268" t="s">
        <v>1419</v>
      </c>
      <c r="K563" s="268" t="s">
        <v>1419</v>
      </c>
      <c r="L563" s="268" t="s">
        <v>1419</v>
      </c>
    </row>
    <row r="564" spans="1:12">
      <c r="F564" t="s">
        <v>619</v>
      </c>
      <c r="G564" t="s">
        <v>1158</v>
      </c>
      <c r="H564"/>
      <c r="I564" s="9">
        <v>7.5</v>
      </c>
      <c r="J564" s="268" t="s">
        <v>1419</v>
      </c>
      <c r="K564" s="268" t="s">
        <v>1419</v>
      </c>
      <c r="L564" s="268" t="s">
        <v>1419</v>
      </c>
    </row>
    <row r="565" spans="1:12">
      <c r="F565" t="s">
        <v>629</v>
      </c>
      <c r="G565" t="s">
        <v>1158</v>
      </c>
      <c r="H565"/>
      <c r="I565" s="9">
        <v>11</v>
      </c>
      <c r="J565" s="268" t="s">
        <v>1419</v>
      </c>
      <c r="K565" s="268" t="s">
        <v>1419</v>
      </c>
      <c r="L565" s="268" t="s">
        <v>1419</v>
      </c>
    </row>
    <row r="566" spans="1:12">
      <c r="F566" t="s">
        <v>620</v>
      </c>
      <c r="G566" t="s">
        <v>1158</v>
      </c>
      <c r="H566"/>
      <c r="I566" s="9">
        <v>15</v>
      </c>
      <c r="J566" s="268" t="s">
        <v>1419</v>
      </c>
      <c r="K566" s="268" t="s">
        <v>1419</v>
      </c>
      <c r="L566" s="268" t="s">
        <v>1419</v>
      </c>
    </row>
    <row r="567" spans="1:12">
      <c r="F567" t="s">
        <v>1279</v>
      </c>
      <c r="G567" t="s">
        <v>1158</v>
      </c>
      <c r="H567"/>
      <c r="I567" s="9">
        <v>17</v>
      </c>
      <c r="J567" s="268" t="s">
        <v>1419</v>
      </c>
      <c r="K567" s="268" t="s">
        <v>1419</v>
      </c>
      <c r="L567" s="268" t="s">
        <v>1419</v>
      </c>
    </row>
    <row r="568" spans="1:12">
      <c r="F568" t="s">
        <v>621</v>
      </c>
      <c r="G568" t="s">
        <v>1158</v>
      </c>
      <c r="H568"/>
      <c r="I568" s="9">
        <v>11</v>
      </c>
      <c r="J568" s="268" t="s">
        <v>1419</v>
      </c>
      <c r="K568" s="268" t="s">
        <v>1419</v>
      </c>
      <c r="L568" s="268" t="s">
        <v>1419</v>
      </c>
    </row>
    <row r="569" spans="1:12">
      <c r="F569" t="s">
        <v>622</v>
      </c>
      <c r="G569" t="s">
        <v>1158</v>
      </c>
      <c r="H569"/>
      <c r="I569" s="9">
        <v>7.5</v>
      </c>
      <c r="J569" s="268" t="s">
        <v>1419</v>
      </c>
      <c r="K569" s="268" t="s">
        <v>1419</v>
      </c>
      <c r="L569" s="268" t="s">
        <v>1419</v>
      </c>
    </row>
    <row r="570" spans="1:12">
      <c r="F570" t="s">
        <v>1503</v>
      </c>
      <c r="G570" t="s">
        <v>1158</v>
      </c>
      <c r="H570"/>
      <c r="I570" s="9">
        <v>13</v>
      </c>
      <c r="J570" s="268" t="s">
        <v>1419</v>
      </c>
      <c r="K570" s="268" t="s">
        <v>1419</v>
      </c>
      <c r="L570" s="268" t="s">
        <v>1419</v>
      </c>
    </row>
    <row r="571" spans="1:12">
      <c r="F571" t="s">
        <v>625</v>
      </c>
      <c r="G571" t="s">
        <v>1158</v>
      </c>
      <c r="H571"/>
      <c r="I571" s="9">
        <v>24</v>
      </c>
      <c r="J571" s="268" t="s">
        <v>1419</v>
      </c>
      <c r="K571" s="268" t="s">
        <v>1419</v>
      </c>
      <c r="L571" s="268" t="s">
        <v>1419</v>
      </c>
    </row>
    <row r="572" spans="1:12">
      <c r="F572" t="s">
        <v>626</v>
      </c>
      <c r="G572" t="s">
        <v>1158</v>
      </c>
      <c r="H572"/>
      <c r="I572" s="9">
        <v>30</v>
      </c>
      <c r="J572" s="268" t="s">
        <v>1419</v>
      </c>
      <c r="K572" s="268" t="s">
        <v>1419</v>
      </c>
      <c r="L572" s="268" t="s">
        <v>1419</v>
      </c>
    </row>
    <row r="573" spans="1:12">
      <c r="F573" t="s">
        <v>1504</v>
      </c>
      <c r="G573" t="s">
        <v>1158</v>
      </c>
      <c r="H573"/>
      <c r="I573" s="9">
        <v>36</v>
      </c>
      <c r="J573" s="268" t="s">
        <v>1419</v>
      </c>
      <c r="K573" s="268" t="s">
        <v>1419</v>
      </c>
      <c r="L573" s="268" t="s">
        <v>1419</v>
      </c>
    </row>
    <row r="574" spans="1:12">
      <c r="F574" t="s">
        <v>14348</v>
      </c>
      <c r="G574" t="s">
        <v>1158</v>
      </c>
      <c r="H574"/>
      <c r="I574" s="9">
        <v>8.5</v>
      </c>
      <c r="J574" s="268" t="s">
        <v>1419</v>
      </c>
      <c r="K574" s="268" t="s">
        <v>1419</v>
      </c>
      <c r="L574" s="268" t="s">
        <v>1419</v>
      </c>
    </row>
    <row r="575" spans="1:12">
      <c r="F575" t="s">
        <v>14349</v>
      </c>
      <c r="G575" t="s">
        <v>1158</v>
      </c>
      <c r="H575"/>
      <c r="I575" s="9">
        <v>8</v>
      </c>
      <c r="J575" s="268" t="s">
        <v>1419</v>
      </c>
      <c r="K575" s="268" t="s">
        <v>1419</v>
      </c>
      <c r="L575" s="268" t="s">
        <v>1419</v>
      </c>
    </row>
    <row r="576" spans="1:12">
      <c r="A576" s="265"/>
      <c r="B576" s="265"/>
      <c r="C576" s="265"/>
      <c r="D576" s="265"/>
      <c r="E576" s="265"/>
      <c r="F576" s="265"/>
      <c r="G576" s="265"/>
      <c r="H576" s="265"/>
      <c r="I576" s="267"/>
      <c r="J576" s="267"/>
      <c r="K576" s="267"/>
      <c r="L576" s="267"/>
    </row>
    <row r="577" spans="1:12">
      <c r="A577" t="s">
        <v>14339</v>
      </c>
      <c r="B577" t="s">
        <v>829</v>
      </c>
      <c r="C577" t="s">
        <v>984</v>
      </c>
      <c r="D577" t="s">
        <v>123</v>
      </c>
      <c r="E577" t="s">
        <v>123</v>
      </c>
      <c r="F577" t="s">
        <v>1343</v>
      </c>
      <c r="G577" t="s">
        <v>1287</v>
      </c>
      <c r="H577"/>
      <c r="I577" s="9">
        <v>40</v>
      </c>
      <c r="J577" s="9">
        <v>40</v>
      </c>
      <c r="K577" s="9">
        <v>40</v>
      </c>
      <c r="L577" s="9">
        <v>40</v>
      </c>
    </row>
    <row r="578" spans="1:12">
      <c r="F578" t="s">
        <v>13852</v>
      </c>
      <c r="G578" t="s">
        <v>1057</v>
      </c>
      <c r="H578"/>
      <c r="I578" s="9">
        <v>60</v>
      </c>
      <c r="J578" s="9">
        <v>60</v>
      </c>
      <c r="K578" s="9">
        <v>60</v>
      </c>
      <c r="L578" s="9">
        <v>60</v>
      </c>
    </row>
    <row r="579" spans="1:12">
      <c r="F579" t="s">
        <v>14377</v>
      </c>
      <c r="G579" t="s">
        <v>14369</v>
      </c>
      <c r="H579"/>
      <c r="I579" s="9">
        <v>30</v>
      </c>
      <c r="J579" s="9">
        <v>30</v>
      </c>
      <c r="K579" s="9">
        <v>30</v>
      </c>
      <c r="L579" s="9">
        <v>30</v>
      </c>
    </row>
    <row r="580" spans="1:12">
      <c r="A580" s="265"/>
      <c r="B580" s="265"/>
      <c r="C580" s="265"/>
      <c r="D580" s="265"/>
      <c r="E580" s="265"/>
      <c r="F580" s="265"/>
      <c r="G580" s="265"/>
      <c r="H580" s="265"/>
      <c r="I580" s="267"/>
      <c r="J580" s="267"/>
      <c r="K580" s="267"/>
      <c r="L580" s="267"/>
    </row>
    <row r="581" spans="1:12">
      <c r="A581" t="s">
        <v>556</v>
      </c>
      <c r="B581" t="s">
        <v>587</v>
      </c>
      <c r="C581" t="s">
        <v>612</v>
      </c>
      <c r="D581" t="s">
        <v>614</v>
      </c>
      <c r="E581" t="s">
        <v>545</v>
      </c>
      <c r="F581" t="s">
        <v>575</v>
      </c>
      <c r="G581" t="s">
        <v>1053</v>
      </c>
      <c r="H581"/>
      <c r="I581" s="9">
        <v>90.4</v>
      </c>
      <c r="J581" s="9">
        <v>91</v>
      </c>
      <c r="K581" s="9">
        <v>93.73</v>
      </c>
      <c r="L581" s="9">
        <v>96.541900000000012</v>
      </c>
    </row>
    <row r="582" spans="1:12">
      <c r="F582" t="s">
        <v>576</v>
      </c>
      <c r="G582" t="s">
        <v>1057</v>
      </c>
      <c r="H582"/>
      <c r="I582" s="9">
        <v>47.4</v>
      </c>
      <c r="J582" s="9">
        <v>47.4</v>
      </c>
      <c r="K582" s="9">
        <v>48.822000000000003</v>
      </c>
      <c r="L582" s="9">
        <v>50.286660000000005</v>
      </c>
    </row>
    <row r="583" spans="1:12">
      <c r="F583" t="s">
        <v>582</v>
      </c>
      <c r="G583" t="s">
        <v>1057</v>
      </c>
      <c r="H583"/>
      <c r="I583" s="9">
        <v>102.6</v>
      </c>
      <c r="J583" s="9">
        <v>103.2</v>
      </c>
      <c r="K583" s="9">
        <v>106.29600000000001</v>
      </c>
      <c r="L583" s="9">
        <v>109.48488</v>
      </c>
    </row>
    <row r="584" spans="1:12">
      <c r="F584" t="s">
        <v>579</v>
      </c>
      <c r="G584" t="s">
        <v>1057</v>
      </c>
      <c r="H584"/>
      <c r="I584" s="9">
        <v>24</v>
      </c>
      <c r="J584" s="9">
        <v>20.399999999999999</v>
      </c>
      <c r="K584" s="9">
        <v>21.012</v>
      </c>
      <c r="L584" s="9">
        <v>21.64236</v>
      </c>
    </row>
    <row r="585" spans="1:12">
      <c r="F585" t="s">
        <v>578</v>
      </c>
      <c r="G585" t="s">
        <v>1057</v>
      </c>
      <c r="H585"/>
      <c r="I585" s="9">
        <v>5.9</v>
      </c>
      <c r="J585" s="9">
        <v>5.9</v>
      </c>
      <c r="K585" s="9">
        <v>6.0770000000000008</v>
      </c>
      <c r="L585" s="9">
        <v>6.259310000000001</v>
      </c>
    </row>
    <row r="586" spans="1:12">
      <c r="F586" t="s">
        <v>577</v>
      </c>
      <c r="G586" t="s">
        <v>1057</v>
      </c>
      <c r="H586"/>
      <c r="I586" s="9">
        <v>51.6</v>
      </c>
      <c r="J586" s="9">
        <v>51.6</v>
      </c>
      <c r="K586" s="9">
        <v>53.148000000000003</v>
      </c>
      <c r="L586" s="9">
        <v>54.742440000000002</v>
      </c>
    </row>
    <row r="587" spans="1:12">
      <c r="F587" t="s">
        <v>580</v>
      </c>
      <c r="G587" t="s">
        <v>1057</v>
      </c>
      <c r="H587"/>
      <c r="I587" s="9">
        <v>62.4</v>
      </c>
      <c r="J587" s="9">
        <v>58.2</v>
      </c>
      <c r="K587" s="9">
        <v>59.946000000000005</v>
      </c>
      <c r="L587" s="9">
        <v>61.744380000000007</v>
      </c>
    </row>
    <row r="588" spans="1:12">
      <c r="F588" t="s">
        <v>581</v>
      </c>
      <c r="G588" t="s">
        <v>1057</v>
      </c>
      <c r="H588"/>
      <c r="I588" s="9">
        <v>19.5</v>
      </c>
      <c r="J588" s="9">
        <v>19.5</v>
      </c>
      <c r="K588" s="9">
        <v>20.085000000000001</v>
      </c>
      <c r="L588" s="9">
        <v>20.687550000000002</v>
      </c>
    </row>
    <row r="589" spans="1:12">
      <c r="F589" t="s">
        <v>14369</v>
      </c>
      <c r="G589" t="s">
        <v>14369</v>
      </c>
      <c r="H589"/>
      <c r="I589" s="9">
        <v>12.8</v>
      </c>
      <c r="J589" s="9">
        <v>15</v>
      </c>
      <c r="K589" s="9">
        <v>15</v>
      </c>
      <c r="L589" s="9">
        <v>15</v>
      </c>
    </row>
    <row r="590" spans="1:12">
      <c r="A590" s="265"/>
      <c r="B590" s="265"/>
      <c r="C590" s="265"/>
      <c r="D590" s="265"/>
      <c r="E590" s="265"/>
      <c r="F590" s="265"/>
      <c r="G590" s="265"/>
      <c r="H590" s="265"/>
      <c r="I590" s="267"/>
      <c r="J590" s="267"/>
      <c r="K590" s="267"/>
      <c r="L590" s="267"/>
    </row>
    <row r="591" spans="1:12">
      <c r="A591" t="s">
        <v>210</v>
      </c>
      <c r="B591" t="s">
        <v>592</v>
      </c>
      <c r="C591" t="s">
        <v>595</v>
      </c>
      <c r="D591" t="s">
        <v>123</v>
      </c>
      <c r="E591" t="s">
        <v>123</v>
      </c>
      <c r="F591" t="s">
        <v>211</v>
      </c>
      <c r="G591" t="s">
        <v>1057</v>
      </c>
      <c r="H591"/>
      <c r="I591" s="9">
        <v>32</v>
      </c>
      <c r="J591" s="9">
        <v>32</v>
      </c>
      <c r="K591" s="9">
        <v>32</v>
      </c>
      <c r="L591" s="9">
        <v>32</v>
      </c>
    </row>
    <row r="592" spans="1:12">
      <c r="F592" t="s">
        <v>213</v>
      </c>
      <c r="G592" t="s">
        <v>1057</v>
      </c>
      <c r="H592"/>
      <c r="I592" s="9">
        <v>21</v>
      </c>
      <c r="J592" s="9">
        <v>20</v>
      </c>
      <c r="K592" s="9">
        <v>21</v>
      </c>
      <c r="L592" s="9">
        <v>21</v>
      </c>
    </row>
    <row r="593" spans="1:12">
      <c r="F593" t="s">
        <v>212</v>
      </c>
      <c r="G593" t="s">
        <v>1057</v>
      </c>
      <c r="H593"/>
      <c r="I593" s="9">
        <v>24</v>
      </c>
      <c r="J593" s="9">
        <v>24</v>
      </c>
      <c r="K593" s="9">
        <v>25</v>
      </c>
      <c r="L593" s="9">
        <v>25</v>
      </c>
    </row>
    <row r="594" spans="1:12">
      <c r="F594" t="s">
        <v>214</v>
      </c>
      <c r="G594" t="s">
        <v>1057</v>
      </c>
      <c r="H594"/>
      <c r="I594" s="9">
        <v>37</v>
      </c>
      <c r="J594" s="9">
        <v>37</v>
      </c>
      <c r="K594" s="9">
        <v>37</v>
      </c>
      <c r="L594" s="9">
        <v>37</v>
      </c>
    </row>
    <row r="595" spans="1:12">
      <c r="F595" t="s">
        <v>216</v>
      </c>
      <c r="G595" t="s">
        <v>1057</v>
      </c>
      <c r="H595"/>
      <c r="I595" s="9">
        <v>25</v>
      </c>
      <c r="J595" s="9">
        <v>25</v>
      </c>
      <c r="K595" s="9">
        <v>25</v>
      </c>
      <c r="L595" s="9">
        <v>25</v>
      </c>
    </row>
    <row r="596" spans="1:12">
      <c r="F596" t="s">
        <v>215</v>
      </c>
      <c r="G596" t="s">
        <v>1057</v>
      </c>
      <c r="H596"/>
      <c r="I596" s="9">
        <v>30</v>
      </c>
      <c r="J596" s="9">
        <v>30</v>
      </c>
      <c r="K596" s="9">
        <v>30</v>
      </c>
      <c r="L596" s="9">
        <v>30</v>
      </c>
    </row>
    <row r="597" spans="1:12">
      <c r="A597" s="265"/>
      <c r="B597" s="265"/>
      <c r="C597" s="265"/>
      <c r="D597" s="265"/>
      <c r="E597" s="265"/>
      <c r="F597" s="265"/>
      <c r="G597" s="265"/>
      <c r="H597" s="265"/>
      <c r="I597" s="267"/>
      <c r="J597" s="267"/>
      <c r="K597" s="267"/>
      <c r="L597" s="267"/>
    </row>
    <row r="598" spans="1:12">
      <c r="A598" t="s">
        <v>231</v>
      </c>
      <c r="B598" t="s">
        <v>594</v>
      </c>
      <c r="C598" t="s">
        <v>596</v>
      </c>
      <c r="D598" t="s">
        <v>123</v>
      </c>
      <c r="E598" t="s">
        <v>123</v>
      </c>
      <c r="F598" t="s">
        <v>233</v>
      </c>
      <c r="G598" t="s">
        <v>1126</v>
      </c>
      <c r="H598"/>
      <c r="I598" s="9">
        <v>0.30878842325625006</v>
      </c>
      <c r="J598" s="9">
        <v>0.32422784441906255</v>
      </c>
      <c r="K598" s="9">
        <v>0.34043923664001569</v>
      </c>
      <c r="L598" s="9">
        <v>0.35746119847201646</v>
      </c>
    </row>
    <row r="599" spans="1:12">
      <c r="F599" t="s">
        <v>234</v>
      </c>
      <c r="G599" t="s">
        <v>1126</v>
      </c>
      <c r="H599"/>
      <c r="I599" s="9">
        <v>0.10637624497500002</v>
      </c>
      <c r="J599" s="9">
        <v>0.11169505722375002</v>
      </c>
      <c r="K599" s="9">
        <v>0.11727981008493753</v>
      </c>
      <c r="L599" s="9">
        <v>0.12314380058918441</v>
      </c>
    </row>
    <row r="600" spans="1:12">
      <c r="F600" t="s">
        <v>235</v>
      </c>
      <c r="G600" t="s">
        <v>1126</v>
      </c>
      <c r="H600"/>
      <c r="I600" s="9">
        <v>5.7621073781250025E-2</v>
      </c>
      <c r="J600" s="9">
        <v>6.0502127470312528E-2</v>
      </c>
      <c r="K600" s="9">
        <v>6.3527233843828163E-2</v>
      </c>
      <c r="L600" s="9">
        <v>6.670359553601958E-2</v>
      </c>
    </row>
    <row r="601" spans="1:12">
      <c r="F601" t="s">
        <v>1524</v>
      </c>
      <c r="G601" t="s">
        <v>1126</v>
      </c>
      <c r="H601"/>
      <c r="I601" s="9">
        <v>1.6978500000000003</v>
      </c>
      <c r="J601" s="9">
        <v>1.7827425000000003</v>
      </c>
      <c r="K601" s="9">
        <v>1.8718796250000005</v>
      </c>
      <c r="L601" s="9">
        <v>1.9654736062500007</v>
      </c>
    </row>
    <row r="602" spans="1:12">
      <c r="F602" t="s">
        <v>1523</v>
      </c>
      <c r="G602" t="s">
        <v>1126</v>
      </c>
      <c r="H602"/>
      <c r="I602" s="9">
        <v>1.2788999999999999</v>
      </c>
      <c r="J602" s="9">
        <v>1.3428450000000001</v>
      </c>
      <c r="K602" s="9">
        <v>1.4099872500000001</v>
      </c>
      <c r="L602" s="9">
        <v>1.4804866125000002</v>
      </c>
    </row>
    <row r="603" spans="1:12">
      <c r="F603" t="s">
        <v>1522</v>
      </c>
      <c r="G603" t="s">
        <v>1126</v>
      </c>
      <c r="H603"/>
      <c r="I603" s="9">
        <v>16.195724999999999</v>
      </c>
      <c r="J603" s="9">
        <v>17.005511250000001</v>
      </c>
      <c r="K603" s="9">
        <v>17.855786812500003</v>
      </c>
      <c r="L603" s="9">
        <v>18.748576153125004</v>
      </c>
    </row>
    <row r="604" spans="1:12">
      <c r="F604" t="s">
        <v>236</v>
      </c>
      <c r="G604" t="s">
        <v>1126</v>
      </c>
      <c r="H604"/>
      <c r="I604" s="9">
        <v>38.275684059375003</v>
      </c>
      <c r="J604" s="9">
        <v>40.189468262343752</v>
      </c>
      <c r="K604" s="9">
        <v>42.198941675460944</v>
      </c>
      <c r="L604" s="9">
        <v>44.308888759233994</v>
      </c>
    </row>
    <row r="605" spans="1:12">
      <c r="F605" t="s">
        <v>238</v>
      </c>
      <c r="G605" t="s">
        <v>1126</v>
      </c>
      <c r="H605"/>
      <c r="I605" s="9">
        <v>14.391776325937503</v>
      </c>
      <c r="J605" s="9">
        <v>15.111365142234378</v>
      </c>
      <c r="K605" s="9">
        <v>15.866933399346097</v>
      </c>
      <c r="L605" s="9">
        <v>16.660280069313401</v>
      </c>
    </row>
    <row r="606" spans="1:12">
      <c r="F606" t="s">
        <v>241</v>
      </c>
      <c r="G606" t="s">
        <v>1126</v>
      </c>
      <c r="H606"/>
      <c r="I606" s="9">
        <v>12.095534296912501</v>
      </c>
      <c r="J606" s="9">
        <v>12.700311011758126</v>
      </c>
      <c r="K606" s="9">
        <v>13.335326562346033</v>
      </c>
      <c r="L606" s="9">
        <v>14.002092890463336</v>
      </c>
    </row>
    <row r="607" spans="1:12">
      <c r="F607" t="s">
        <v>240</v>
      </c>
      <c r="G607" t="s">
        <v>1126</v>
      </c>
      <c r="H607"/>
      <c r="I607" s="9">
        <v>9.163419621300001</v>
      </c>
      <c r="J607" s="9">
        <v>9.6215906023650017</v>
      </c>
      <c r="K607" s="9">
        <v>10.102670132483253</v>
      </c>
      <c r="L607" s="9">
        <v>10.607803639107416</v>
      </c>
    </row>
    <row r="608" spans="1:12">
      <c r="F608" t="s">
        <v>239</v>
      </c>
      <c r="G608" t="s">
        <v>1126</v>
      </c>
      <c r="H608"/>
      <c r="I608" s="9">
        <v>3.3484255662375002</v>
      </c>
      <c r="J608" s="9">
        <v>3.5158468445493756</v>
      </c>
      <c r="K608" s="9">
        <v>3.6916391867768446</v>
      </c>
      <c r="L608" s="9">
        <v>3.8762211461156868</v>
      </c>
    </row>
    <row r="609" spans="6:12">
      <c r="F609" t="s">
        <v>242</v>
      </c>
      <c r="G609" t="s">
        <v>1126</v>
      </c>
      <c r="H609"/>
      <c r="I609" s="9">
        <v>1.8414518570437504</v>
      </c>
      <c r="J609" s="9">
        <v>1.9335244498959379</v>
      </c>
      <c r="K609" s="9">
        <v>2.0302006723907349</v>
      </c>
      <c r="L609" s="9">
        <v>2.1317107060102716</v>
      </c>
    </row>
    <row r="610" spans="6:12">
      <c r="F610" t="s">
        <v>243</v>
      </c>
      <c r="G610" t="s">
        <v>1126</v>
      </c>
      <c r="H610"/>
      <c r="I610" s="9">
        <v>0.35480384336250009</v>
      </c>
      <c r="J610" s="9">
        <v>0.3725440355306251</v>
      </c>
      <c r="K610" s="9">
        <v>0.39117123730715636</v>
      </c>
      <c r="L610" s="9">
        <v>0.41072979917251418</v>
      </c>
    </row>
    <row r="611" spans="6:12">
      <c r="F611" t="s">
        <v>246</v>
      </c>
      <c r="G611" t="s">
        <v>1126</v>
      </c>
      <c r="H611"/>
      <c r="I611" s="9">
        <v>3.5463513109500009</v>
      </c>
      <c r="J611" s="9">
        <v>3.7236688764975012</v>
      </c>
      <c r="K611" s="9">
        <v>3.9098523203223765</v>
      </c>
      <c r="L611" s="9">
        <v>4.1053449363384953</v>
      </c>
    </row>
    <row r="612" spans="6:12">
      <c r="F612" t="s">
        <v>247</v>
      </c>
      <c r="G612" t="s">
        <v>1126</v>
      </c>
      <c r="H612"/>
      <c r="I612" s="9">
        <v>1.9784126702812506</v>
      </c>
      <c r="J612" s="9">
        <v>2.0773333037953132</v>
      </c>
      <c r="K612" s="9">
        <v>2.1811999689850792</v>
      </c>
      <c r="L612" s="9">
        <v>2.2902599674343334</v>
      </c>
    </row>
    <row r="613" spans="6:12">
      <c r="F613" t="s">
        <v>248</v>
      </c>
      <c r="G613" t="s">
        <v>1126</v>
      </c>
      <c r="H613"/>
      <c r="I613" s="9">
        <v>1.2389460725250001</v>
      </c>
      <c r="J613" s="9">
        <v>1.3008933761512502</v>
      </c>
      <c r="K613" s="9">
        <v>1.3659380449588128</v>
      </c>
      <c r="L613" s="9">
        <v>1.4342349472067535</v>
      </c>
    </row>
    <row r="614" spans="6:12">
      <c r="F614" t="s">
        <v>249</v>
      </c>
      <c r="G614" t="s">
        <v>1126</v>
      </c>
      <c r="H614"/>
      <c r="I614" s="9">
        <v>0.72347418202500002</v>
      </c>
      <c r="J614" s="9">
        <v>0.75964789112625009</v>
      </c>
      <c r="K614" s="9">
        <v>0.79763028568256267</v>
      </c>
      <c r="L614" s="9">
        <v>0.83751179996669078</v>
      </c>
    </row>
    <row r="615" spans="6:12">
      <c r="F615" t="s">
        <v>250</v>
      </c>
      <c r="G615" t="s">
        <v>1126</v>
      </c>
      <c r="H615"/>
      <c r="I615" s="9">
        <v>1.2032709640875003</v>
      </c>
      <c r="J615" s="9">
        <v>1.2634345122918753</v>
      </c>
      <c r="K615" s="9">
        <v>1.3266062379064691</v>
      </c>
      <c r="L615" s="9">
        <v>1.3929365498017927</v>
      </c>
    </row>
    <row r="616" spans="6:12">
      <c r="F616" t="s">
        <v>251</v>
      </c>
      <c r="G616" t="s">
        <v>1126</v>
      </c>
      <c r="H616"/>
      <c r="I616" s="9">
        <v>0.71246047989375005</v>
      </c>
      <c r="J616" s="9">
        <v>0.74808350388843758</v>
      </c>
      <c r="K616" s="9">
        <v>0.78548767908285955</v>
      </c>
      <c r="L616" s="9">
        <v>0.82476206303700261</v>
      </c>
    </row>
    <row r="617" spans="6:12">
      <c r="F617" t="s">
        <v>244</v>
      </c>
      <c r="G617" t="s">
        <v>1126</v>
      </c>
      <c r="H617"/>
      <c r="I617" s="9">
        <v>4.5972403340062504</v>
      </c>
      <c r="J617" s="9">
        <v>4.8271023507065633</v>
      </c>
      <c r="K617" s="9">
        <v>5.0684574682418919</v>
      </c>
      <c r="L617" s="9">
        <v>5.321880341653987</v>
      </c>
    </row>
    <row r="618" spans="6:12">
      <c r="F618" t="s">
        <v>245</v>
      </c>
      <c r="G618" t="s">
        <v>1126</v>
      </c>
      <c r="H618"/>
      <c r="I618" s="9">
        <v>2.5458802716375004</v>
      </c>
      <c r="J618" s="9">
        <v>2.6731742852193756</v>
      </c>
      <c r="K618" s="9">
        <v>2.8068329994803447</v>
      </c>
      <c r="L618" s="9">
        <v>2.9471746494543622</v>
      </c>
    </row>
    <row r="619" spans="6:12">
      <c r="F619" t="s">
        <v>252</v>
      </c>
      <c r="G619" t="s">
        <v>1126</v>
      </c>
      <c r="H619"/>
      <c r="I619" s="9">
        <v>2.9486893188375007</v>
      </c>
      <c r="J619" s="9">
        <v>3.0961237847793761</v>
      </c>
      <c r="K619" s="9">
        <v>3.2509299740183453</v>
      </c>
      <c r="L619" s="9">
        <v>3.4134764727192626</v>
      </c>
    </row>
    <row r="620" spans="6:12">
      <c r="F620" t="s">
        <v>253</v>
      </c>
      <c r="G620" t="s">
        <v>1126</v>
      </c>
      <c r="H620"/>
      <c r="I620" s="9">
        <v>5.8980021923812513</v>
      </c>
      <c r="J620" s="9">
        <v>6.1929023020003138</v>
      </c>
      <c r="K620" s="9">
        <v>6.5025474171003301</v>
      </c>
      <c r="L620" s="9">
        <v>6.8276747879553472</v>
      </c>
    </row>
    <row r="621" spans="6:12">
      <c r="F621" t="s">
        <v>255</v>
      </c>
      <c r="G621" t="s">
        <v>1126</v>
      </c>
      <c r="H621"/>
      <c r="I621" s="9">
        <v>1.3702948934062504</v>
      </c>
      <c r="J621" s="9">
        <v>1.4388096380765629</v>
      </c>
      <c r="K621" s="9">
        <v>1.5107501199803912</v>
      </c>
      <c r="L621" s="9">
        <v>1.5862876259794108</v>
      </c>
    </row>
    <row r="622" spans="6:12">
      <c r="F622" t="s">
        <v>254</v>
      </c>
      <c r="G622" t="s">
        <v>1126</v>
      </c>
      <c r="H622"/>
      <c r="I622" s="9">
        <v>0.69154647935625002</v>
      </c>
      <c r="J622" s="9">
        <v>0.72612380332406257</v>
      </c>
      <c r="K622" s="9">
        <v>0.76242999349026574</v>
      </c>
      <c r="L622" s="9">
        <v>0.80055149316477903</v>
      </c>
    </row>
    <row r="623" spans="6:12">
      <c r="F623" t="s">
        <v>256</v>
      </c>
      <c r="G623" t="s">
        <v>1126</v>
      </c>
      <c r="H623"/>
      <c r="I623" s="9">
        <v>3.4225848180562504</v>
      </c>
      <c r="J623" s="9">
        <v>3.5937140589590628</v>
      </c>
      <c r="K623" s="9">
        <v>3.7733997619070161</v>
      </c>
      <c r="L623" s="9">
        <v>3.9620697500023669</v>
      </c>
    </row>
    <row r="624" spans="6:12">
      <c r="F624" t="s">
        <v>258</v>
      </c>
      <c r="G624" t="s">
        <v>1126</v>
      </c>
      <c r="H624"/>
      <c r="I624" s="9">
        <v>1.3038419512125001</v>
      </c>
      <c r="J624" s="9">
        <v>1.3690340487731252</v>
      </c>
      <c r="K624" s="9">
        <v>1.4374857512117816</v>
      </c>
      <c r="L624" s="9">
        <v>1.5093600387723707</v>
      </c>
    </row>
    <row r="625" spans="6:12">
      <c r="F625" t="s">
        <v>259</v>
      </c>
      <c r="G625" t="s">
        <v>1126</v>
      </c>
      <c r="H625"/>
      <c r="I625" s="9">
        <v>1.6222924336500002</v>
      </c>
      <c r="J625" s="9">
        <v>1.7034070553325003</v>
      </c>
      <c r="K625" s="9">
        <v>1.7885774080991252</v>
      </c>
      <c r="L625" s="9">
        <v>1.8780062785040816</v>
      </c>
    </row>
    <row r="626" spans="6:12">
      <c r="F626" t="s">
        <v>261</v>
      </c>
      <c r="G626" t="s">
        <v>1126</v>
      </c>
      <c r="H626"/>
      <c r="I626" s="9">
        <v>2.8521343643625006</v>
      </c>
      <c r="J626" s="9">
        <v>2.9947410825806258</v>
      </c>
      <c r="K626" s="9">
        <v>3.1444781367096573</v>
      </c>
      <c r="L626" s="9">
        <v>3.3017020435451401</v>
      </c>
    </row>
    <row r="627" spans="6:12">
      <c r="F627" t="s">
        <v>262</v>
      </c>
      <c r="G627" t="s">
        <v>1126</v>
      </c>
      <c r="H627"/>
      <c r="I627" s="9">
        <v>1.1405958153187503</v>
      </c>
      <c r="J627" s="9">
        <v>1.1976256060846879</v>
      </c>
      <c r="K627" s="9">
        <v>1.2575068863889223</v>
      </c>
      <c r="L627" s="9">
        <v>1.3203822307083684</v>
      </c>
    </row>
    <row r="628" spans="6:12">
      <c r="F628" t="s">
        <v>263</v>
      </c>
      <c r="G628" t="s">
        <v>1126</v>
      </c>
      <c r="H628"/>
      <c r="I628" s="9">
        <v>0.28000000000000003</v>
      </c>
      <c r="J628" s="9">
        <v>0.29400000000000004</v>
      </c>
      <c r="K628" s="9">
        <v>0.30870000000000003</v>
      </c>
      <c r="L628" s="9">
        <v>0.32413500000000006</v>
      </c>
    </row>
    <row r="629" spans="6:12">
      <c r="F629" t="s">
        <v>260</v>
      </c>
      <c r="G629" t="s">
        <v>1126</v>
      </c>
      <c r="H629"/>
      <c r="I629" s="9">
        <v>8.5544667916312509</v>
      </c>
      <c r="J629" s="9">
        <v>8.9821901312128141</v>
      </c>
      <c r="K629" s="9">
        <v>9.4312996377734546</v>
      </c>
      <c r="L629" s="9">
        <v>9.9028646196621271</v>
      </c>
    </row>
    <row r="630" spans="6:12">
      <c r="F630" t="s">
        <v>266</v>
      </c>
      <c r="G630" t="s">
        <v>1126</v>
      </c>
      <c r="H630"/>
      <c r="I630" s="9">
        <v>1.7182080318375004</v>
      </c>
      <c r="J630" s="9">
        <v>1.8041184334293754</v>
      </c>
      <c r="K630" s="9">
        <v>1.8943243551008442</v>
      </c>
      <c r="L630" s="9">
        <v>1.9890405728558864</v>
      </c>
    </row>
    <row r="631" spans="6:12">
      <c r="F631" t="s">
        <v>267</v>
      </c>
      <c r="G631" t="s">
        <v>1126</v>
      </c>
      <c r="H631"/>
      <c r="I631" s="9">
        <v>3.4360052225625006</v>
      </c>
      <c r="J631" s="9">
        <v>3.6078054836906257</v>
      </c>
      <c r="K631" s="9">
        <v>3.7881957578751573</v>
      </c>
      <c r="L631" s="9">
        <v>3.9776055457689155</v>
      </c>
    </row>
    <row r="632" spans="6:12">
      <c r="F632" t="s">
        <v>265</v>
      </c>
      <c r="G632" t="s">
        <v>1126</v>
      </c>
      <c r="H632"/>
      <c r="I632" s="9">
        <v>0.75994423155000013</v>
      </c>
      <c r="J632" s="9">
        <v>0.79794144312750015</v>
      </c>
      <c r="K632" s="9">
        <v>0.83783851528387521</v>
      </c>
      <c r="L632" s="9">
        <v>0.87973044104806897</v>
      </c>
    </row>
    <row r="633" spans="6:12">
      <c r="F633" t="s">
        <v>1332</v>
      </c>
      <c r="G633" t="s">
        <v>1126</v>
      </c>
      <c r="H633"/>
      <c r="I633" s="9">
        <v>1.1609325000000001</v>
      </c>
      <c r="J633" s="9">
        <v>1.2189791250000002</v>
      </c>
      <c r="K633" s="9">
        <v>1.2799280812500002</v>
      </c>
      <c r="L633" s="9">
        <v>1.3439244853125003</v>
      </c>
    </row>
    <row r="634" spans="6:12">
      <c r="F634" t="s">
        <v>1525</v>
      </c>
      <c r="G634" t="s">
        <v>1126</v>
      </c>
      <c r="H634"/>
      <c r="I634" s="9">
        <v>1.2281850000000003</v>
      </c>
      <c r="J634" s="9">
        <v>1.2895942500000004</v>
      </c>
      <c r="K634" s="9">
        <v>1.3540739625000004</v>
      </c>
      <c r="L634" s="9">
        <v>1.4217776606250005</v>
      </c>
    </row>
    <row r="635" spans="6:12">
      <c r="F635" t="s">
        <v>264</v>
      </c>
      <c r="G635" t="s">
        <v>1126</v>
      </c>
      <c r="H635"/>
      <c r="I635" s="9">
        <v>0.99703115662500019</v>
      </c>
      <c r="J635" s="9">
        <v>1.0468827144562503</v>
      </c>
      <c r="K635" s="9">
        <v>1.0992268501790627</v>
      </c>
      <c r="L635" s="9">
        <v>1.154188192688016</v>
      </c>
    </row>
    <row r="636" spans="6:12">
      <c r="F636" t="s">
        <v>13854</v>
      </c>
      <c r="G636" t="s">
        <v>1126</v>
      </c>
      <c r="H636"/>
      <c r="I636" s="9">
        <v>27.839227500000003</v>
      </c>
      <c r="J636" s="9">
        <v>29.231188875000004</v>
      </c>
      <c r="K636" s="9">
        <v>30.692748318750006</v>
      </c>
      <c r="L636" s="9">
        <v>32.227385734687509</v>
      </c>
    </row>
    <row r="637" spans="6:12">
      <c r="F637" t="s">
        <v>270</v>
      </c>
      <c r="G637" t="s">
        <v>1126</v>
      </c>
      <c r="H637"/>
      <c r="I637" s="9">
        <v>1.1882910650625</v>
      </c>
      <c r="J637" s="9">
        <v>1.247705618315625</v>
      </c>
      <c r="K637" s="9">
        <v>1.3100908992314062</v>
      </c>
      <c r="L637" s="9">
        <v>1.3755954441929765</v>
      </c>
    </row>
    <row r="638" spans="6:12">
      <c r="F638" t="s">
        <v>271</v>
      </c>
      <c r="G638" t="s">
        <v>1126</v>
      </c>
      <c r="H638"/>
      <c r="I638" s="9">
        <v>3.7775965129875009</v>
      </c>
      <c r="J638" s="9">
        <v>3.966476338636876</v>
      </c>
      <c r="K638" s="9">
        <v>4.1648001555687202</v>
      </c>
      <c r="L638" s="9">
        <v>4.3730401633471567</v>
      </c>
    </row>
    <row r="639" spans="6:12">
      <c r="F639" t="s">
        <v>272</v>
      </c>
      <c r="G639" t="s">
        <v>1126</v>
      </c>
      <c r="H639"/>
      <c r="I639" s="9">
        <v>1.2026486248875004</v>
      </c>
      <c r="J639" s="9">
        <v>1.2627810561318755</v>
      </c>
      <c r="K639" s="9">
        <v>1.3259201089384693</v>
      </c>
      <c r="L639" s="9">
        <v>1.3922161143853928</v>
      </c>
    </row>
    <row r="640" spans="6:12">
      <c r="F640" t="s">
        <v>273</v>
      </c>
      <c r="G640" t="s">
        <v>1126</v>
      </c>
      <c r="H640"/>
      <c r="I640" s="9">
        <v>0.28000000000000003</v>
      </c>
      <c r="J640" s="9">
        <v>0.29400000000000004</v>
      </c>
      <c r="K640" s="9">
        <v>0.30870000000000003</v>
      </c>
      <c r="L640" s="9">
        <v>0.32413500000000006</v>
      </c>
    </row>
    <row r="641" spans="1:12">
      <c r="F641" t="s">
        <v>275</v>
      </c>
      <c r="G641" t="s">
        <v>1126</v>
      </c>
      <c r="H641"/>
      <c r="I641" s="9">
        <v>24.819495049125006</v>
      </c>
      <c r="J641" s="9">
        <v>26.060469801581256</v>
      </c>
      <c r="K641" s="9">
        <v>27.363493291660319</v>
      </c>
      <c r="L641" s="9">
        <v>28.731667956243335</v>
      </c>
    </row>
    <row r="642" spans="1:12">
      <c r="F642" t="s">
        <v>276</v>
      </c>
      <c r="G642" t="s">
        <v>1126</v>
      </c>
      <c r="H642"/>
      <c r="I642" s="9">
        <v>1.7682297605437505</v>
      </c>
      <c r="J642" s="9">
        <v>1.856641248570938</v>
      </c>
      <c r="K642" s="9">
        <v>1.9494733109994851</v>
      </c>
      <c r="L642" s="9">
        <v>2.0469469765494592</v>
      </c>
    </row>
    <row r="643" spans="1:12">
      <c r="F643" t="s">
        <v>14265</v>
      </c>
      <c r="G643" t="s">
        <v>1126</v>
      </c>
      <c r="H643"/>
      <c r="I643" s="9">
        <v>2.42</v>
      </c>
      <c r="J643" s="9">
        <v>2.5409999999999999</v>
      </c>
      <c r="K643" s="9">
        <v>2.66805</v>
      </c>
      <c r="L643" s="9">
        <v>2.8014525000000003</v>
      </c>
    </row>
    <row r="644" spans="1:12">
      <c r="F644" t="s">
        <v>14266</v>
      </c>
      <c r="G644" t="s">
        <v>1126</v>
      </c>
      <c r="H644"/>
      <c r="I644" s="9">
        <v>1.0289999999999999</v>
      </c>
      <c r="J644" s="9">
        <v>1.0804499999999999</v>
      </c>
      <c r="K644" s="9">
        <v>1.1344725</v>
      </c>
      <c r="L644" s="9">
        <v>1.1911961250000001</v>
      </c>
    </row>
    <row r="645" spans="1:12">
      <c r="F645" t="s">
        <v>14267</v>
      </c>
      <c r="G645" t="s">
        <v>1126</v>
      </c>
      <c r="H645"/>
      <c r="I645" s="9">
        <v>0.99749999999999994</v>
      </c>
      <c r="J645" s="9">
        <v>1.0473749999999999</v>
      </c>
      <c r="K645" s="9">
        <v>1.09974375</v>
      </c>
      <c r="L645" s="9">
        <v>1.1547309375000001</v>
      </c>
    </row>
    <row r="646" spans="1:12">
      <c r="F646" t="s">
        <v>14268</v>
      </c>
      <c r="G646" t="s">
        <v>1126</v>
      </c>
      <c r="H646"/>
      <c r="I646" s="9">
        <v>0.99749999999999994</v>
      </c>
      <c r="J646" s="9">
        <v>1.0473749999999999</v>
      </c>
      <c r="K646" s="9">
        <v>1.09974375</v>
      </c>
      <c r="L646" s="9">
        <v>1.1547309375000001</v>
      </c>
    </row>
    <row r="647" spans="1:12">
      <c r="A647" s="265"/>
      <c r="B647" s="265"/>
      <c r="C647" s="265"/>
      <c r="D647" s="265"/>
      <c r="E647" s="265"/>
      <c r="F647" s="265"/>
      <c r="G647" s="265"/>
      <c r="H647" s="265"/>
      <c r="I647" s="267"/>
      <c r="J647" s="267"/>
      <c r="K647" s="267"/>
      <c r="L647" s="267"/>
    </row>
    <row r="648" spans="1:12">
      <c r="A648" t="s">
        <v>1574</v>
      </c>
      <c r="B648" t="s">
        <v>594</v>
      </c>
      <c r="C648" t="s">
        <v>596</v>
      </c>
      <c r="D648" t="s">
        <v>123</v>
      </c>
      <c r="E648" t="s">
        <v>123</v>
      </c>
      <c r="F648" t="s">
        <v>1528</v>
      </c>
      <c r="G648" t="s">
        <v>1057</v>
      </c>
      <c r="H648"/>
      <c r="I648" s="9">
        <v>18.19125</v>
      </c>
      <c r="J648" s="9">
        <v>19.1008125</v>
      </c>
      <c r="K648" s="9">
        <v>20.055853125000002</v>
      </c>
      <c r="L648" s="9">
        <v>21.058645781250004</v>
      </c>
    </row>
    <row r="649" spans="1:12">
      <c r="F649" t="s">
        <v>1527</v>
      </c>
      <c r="G649" t="s">
        <v>1057</v>
      </c>
      <c r="H649"/>
      <c r="I649" s="9">
        <v>30.318750000000005</v>
      </c>
      <c r="J649" s="9">
        <v>31.834687500000008</v>
      </c>
      <c r="K649" s="9">
        <v>33.42642187500001</v>
      </c>
      <c r="L649" s="9">
        <v>35.097742968750012</v>
      </c>
    </row>
    <row r="650" spans="1:12">
      <c r="F650" t="s">
        <v>1529</v>
      </c>
      <c r="G650" t="s">
        <v>1057</v>
      </c>
      <c r="H650"/>
      <c r="I650" s="9">
        <v>18.19125</v>
      </c>
      <c r="J650" s="9">
        <v>19.1008125</v>
      </c>
      <c r="K650" s="9">
        <v>20.055853125000002</v>
      </c>
      <c r="L650" s="9">
        <v>21.058645781250004</v>
      </c>
    </row>
    <row r="651" spans="1:12">
      <c r="F651" t="s">
        <v>1530</v>
      </c>
      <c r="G651" t="s">
        <v>1057</v>
      </c>
      <c r="H651"/>
      <c r="I651" s="9">
        <v>6.0637500000000006</v>
      </c>
      <c r="J651" s="9">
        <v>6.3669375000000006</v>
      </c>
      <c r="K651" s="9">
        <v>6.6852843750000011</v>
      </c>
      <c r="L651" s="9">
        <v>7.0195485937500015</v>
      </c>
    </row>
    <row r="652" spans="1:12">
      <c r="F652" t="s">
        <v>1531</v>
      </c>
      <c r="G652" t="s">
        <v>1158</v>
      </c>
      <c r="H652"/>
      <c r="I652" s="9">
        <v>71.662500000000009</v>
      </c>
      <c r="J652" s="9">
        <v>75.245625000000018</v>
      </c>
      <c r="K652" s="9">
        <v>79.007906250000019</v>
      </c>
      <c r="L652" s="9">
        <v>82.958301562500026</v>
      </c>
    </row>
    <row r="653" spans="1:12">
      <c r="F653" t="s">
        <v>1532</v>
      </c>
      <c r="G653" t="s">
        <v>1158</v>
      </c>
      <c r="H653"/>
      <c r="I653" s="9">
        <v>13.340250000000003</v>
      </c>
      <c r="J653" s="9">
        <v>14.007262500000003</v>
      </c>
      <c r="K653" s="9">
        <v>14.707625625000004</v>
      </c>
      <c r="L653" s="9">
        <v>15.443006906250005</v>
      </c>
    </row>
    <row r="654" spans="1:12">
      <c r="F654" t="s">
        <v>1533</v>
      </c>
      <c r="G654" t="s">
        <v>1158</v>
      </c>
      <c r="H654"/>
      <c r="I654" s="9">
        <v>18.19125</v>
      </c>
      <c r="J654" s="9">
        <v>19.1008125</v>
      </c>
      <c r="K654" s="9">
        <v>20.055853125000002</v>
      </c>
      <c r="L654" s="9">
        <v>21.058645781250004</v>
      </c>
    </row>
    <row r="655" spans="1:12">
      <c r="F655" t="s">
        <v>1535</v>
      </c>
      <c r="G655" t="s">
        <v>1158</v>
      </c>
      <c r="H655"/>
      <c r="I655" s="9">
        <v>12.127500000000001</v>
      </c>
      <c r="J655" s="9">
        <v>12.733875000000001</v>
      </c>
      <c r="K655" s="9">
        <v>13.370568750000002</v>
      </c>
      <c r="L655" s="9">
        <v>14.039097187500003</v>
      </c>
    </row>
    <row r="656" spans="1:12">
      <c r="F656" t="s">
        <v>1534</v>
      </c>
      <c r="G656" t="s">
        <v>1158</v>
      </c>
      <c r="H656"/>
      <c r="I656" s="9">
        <v>18.19125</v>
      </c>
      <c r="J656" s="9">
        <v>19.1008125</v>
      </c>
      <c r="K656" s="9">
        <v>20.055853125000002</v>
      </c>
      <c r="L656" s="9">
        <v>21.058645781250004</v>
      </c>
    </row>
    <row r="657" spans="6:12">
      <c r="F657" t="s">
        <v>1536</v>
      </c>
      <c r="G657" t="s">
        <v>1158</v>
      </c>
      <c r="H657"/>
      <c r="I657" s="9">
        <v>14.553000000000003</v>
      </c>
      <c r="J657" s="9">
        <v>15.280650000000003</v>
      </c>
      <c r="K657" s="9">
        <v>16.044682500000004</v>
      </c>
      <c r="L657" s="9">
        <v>16.846916625000006</v>
      </c>
    </row>
    <row r="658" spans="6:12">
      <c r="F658" t="s">
        <v>1537</v>
      </c>
      <c r="G658" t="s">
        <v>1158</v>
      </c>
      <c r="H658"/>
      <c r="I658" s="9">
        <v>19.404000000000003</v>
      </c>
      <c r="J658" s="9">
        <v>20.374200000000005</v>
      </c>
      <c r="K658" s="9">
        <v>21.392910000000008</v>
      </c>
      <c r="L658" s="9">
        <v>22.462555500000008</v>
      </c>
    </row>
    <row r="659" spans="6:12">
      <c r="F659" t="s">
        <v>1538</v>
      </c>
      <c r="G659" t="s">
        <v>1158</v>
      </c>
      <c r="H659"/>
      <c r="I659" s="9">
        <v>0</v>
      </c>
      <c r="J659" s="9">
        <v>0</v>
      </c>
      <c r="K659" s="9">
        <v>0</v>
      </c>
      <c r="L659" s="9">
        <v>0</v>
      </c>
    </row>
    <row r="660" spans="6:12">
      <c r="F660" t="s">
        <v>1539</v>
      </c>
      <c r="G660" t="s">
        <v>1158</v>
      </c>
      <c r="H660"/>
      <c r="I660" s="9">
        <v>303.1875</v>
      </c>
      <c r="J660" s="9">
        <v>318.34687500000001</v>
      </c>
      <c r="K660" s="9">
        <v>334.26421875</v>
      </c>
      <c r="L660" s="9">
        <v>350.97742968750003</v>
      </c>
    </row>
    <row r="661" spans="6:12">
      <c r="F661" t="s">
        <v>1540</v>
      </c>
      <c r="G661" t="s">
        <v>1057</v>
      </c>
      <c r="H661"/>
      <c r="I661" s="9">
        <v>18.19125</v>
      </c>
      <c r="J661" s="9">
        <v>19.1008125</v>
      </c>
      <c r="K661" s="9">
        <v>20.055853125000002</v>
      </c>
      <c r="L661" s="9">
        <v>21.058645781250004</v>
      </c>
    </row>
    <row r="662" spans="6:12">
      <c r="F662" t="s">
        <v>1541</v>
      </c>
      <c r="G662" t="s">
        <v>1057</v>
      </c>
      <c r="H662"/>
      <c r="I662" s="9">
        <v>6.0637500000000006</v>
      </c>
      <c r="J662" s="9">
        <v>6.3669375000000006</v>
      </c>
      <c r="K662" s="9">
        <v>6.6852843750000011</v>
      </c>
      <c r="L662" s="9">
        <v>7.0195485937500015</v>
      </c>
    </row>
    <row r="663" spans="6:12">
      <c r="F663" t="s">
        <v>1542</v>
      </c>
      <c r="G663" t="s">
        <v>1158</v>
      </c>
      <c r="H663"/>
      <c r="I663" s="9">
        <v>13.340250000000003</v>
      </c>
      <c r="J663" s="9">
        <v>14.007262500000003</v>
      </c>
      <c r="K663" s="9">
        <v>14.707625625000004</v>
      </c>
      <c r="L663" s="9">
        <v>15.443006906250005</v>
      </c>
    </row>
    <row r="664" spans="6:12">
      <c r="F664" t="s">
        <v>1543</v>
      </c>
      <c r="G664" t="s">
        <v>1158</v>
      </c>
      <c r="H664"/>
      <c r="I664" s="9">
        <v>7.2765000000000013</v>
      </c>
      <c r="J664" s="9">
        <v>7.6403250000000016</v>
      </c>
      <c r="K664" s="9">
        <v>8.022341250000002</v>
      </c>
      <c r="L664" s="9">
        <v>8.4234583125000029</v>
      </c>
    </row>
    <row r="665" spans="6:12">
      <c r="F665" t="s">
        <v>1544</v>
      </c>
      <c r="G665" t="s">
        <v>1158</v>
      </c>
      <c r="H665"/>
      <c r="I665" s="9">
        <v>23.042250000000006</v>
      </c>
      <c r="J665" s="9">
        <v>24.194362500000008</v>
      </c>
      <c r="K665" s="9">
        <v>25.40408062500001</v>
      </c>
      <c r="L665" s="9">
        <v>26.674284656250013</v>
      </c>
    </row>
    <row r="666" spans="6:12">
      <c r="F666" t="s">
        <v>1545</v>
      </c>
      <c r="G666" t="s">
        <v>1158</v>
      </c>
      <c r="H666"/>
      <c r="I666" s="9">
        <v>9.7020000000000017</v>
      </c>
      <c r="J666" s="9">
        <v>10.187100000000003</v>
      </c>
      <c r="K666" s="9">
        <v>10.696455000000004</v>
      </c>
      <c r="L666" s="9">
        <v>11.231277750000004</v>
      </c>
    </row>
    <row r="667" spans="6:12">
      <c r="F667" t="s">
        <v>1546</v>
      </c>
      <c r="G667" t="s">
        <v>1158</v>
      </c>
      <c r="H667"/>
      <c r="I667" s="9">
        <v>7.2765000000000013</v>
      </c>
      <c r="J667" s="9">
        <v>7.6403250000000016</v>
      </c>
      <c r="K667" s="9">
        <v>8.022341250000002</v>
      </c>
      <c r="L667" s="9">
        <v>8.4234583125000029</v>
      </c>
    </row>
    <row r="668" spans="6:12">
      <c r="F668" t="s">
        <v>1547</v>
      </c>
      <c r="G668" t="s">
        <v>1057</v>
      </c>
      <c r="H668"/>
      <c r="I668" s="9">
        <v>37.59525</v>
      </c>
      <c r="J668" s="9">
        <v>39.475012499999998</v>
      </c>
      <c r="K668" s="9">
        <v>41.448763124999999</v>
      </c>
      <c r="L668" s="9">
        <v>43.521201281250001</v>
      </c>
    </row>
    <row r="669" spans="6:12">
      <c r="F669" t="s">
        <v>1548</v>
      </c>
      <c r="G669" t="s">
        <v>1057</v>
      </c>
      <c r="H669"/>
      <c r="I669" s="9">
        <v>16.372125000000004</v>
      </c>
      <c r="J669" s="9">
        <v>17.190731250000006</v>
      </c>
      <c r="K669" s="9">
        <v>18.050267812500007</v>
      </c>
      <c r="L669" s="9">
        <v>18.952781203125006</v>
      </c>
    </row>
    <row r="670" spans="6:12">
      <c r="F670" t="s">
        <v>1549</v>
      </c>
      <c r="G670" t="s">
        <v>1057</v>
      </c>
      <c r="H670"/>
      <c r="I670" s="9">
        <v>260.74125000000004</v>
      </c>
      <c r="J670" s="9">
        <v>273.77831250000003</v>
      </c>
      <c r="K670" s="9">
        <v>287.46722812500002</v>
      </c>
      <c r="L670" s="9">
        <v>301.84058953125003</v>
      </c>
    </row>
    <row r="671" spans="6:12">
      <c r="F671" t="s">
        <v>1550</v>
      </c>
      <c r="G671" t="s">
        <v>1057</v>
      </c>
      <c r="H671"/>
      <c r="I671" s="9">
        <v>89.137125000000012</v>
      </c>
      <c r="J671" s="9">
        <v>93.593981250000013</v>
      </c>
      <c r="K671" s="9">
        <v>98.273680312500019</v>
      </c>
      <c r="L671" s="9">
        <v>103.18736432812503</v>
      </c>
    </row>
    <row r="672" spans="6:12">
      <c r="F672" t="s">
        <v>1551</v>
      </c>
      <c r="G672" t="s">
        <v>1158</v>
      </c>
      <c r="H672"/>
      <c r="I672" s="9">
        <v>18.19125</v>
      </c>
      <c r="J672" s="9">
        <v>19.1008125</v>
      </c>
      <c r="K672" s="9">
        <v>20.055853125000002</v>
      </c>
      <c r="L672" s="9">
        <v>21.058645781250004</v>
      </c>
    </row>
    <row r="673" spans="6:12">
      <c r="F673" t="s">
        <v>1564</v>
      </c>
      <c r="G673" t="s">
        <v>1158</v>
      </c>
      <c r="H673"/>
      <c r="I673" s="9">
        <v>11.025</v>
      </c>
      <c r="J673" s="9">
        <v>11.576250000000002</v>
      </c>
      <c r="K673" s="9">
        <v>12.155062500000001</v>
      </c>
      <c r="L673" s="9">
        <v>12.762815625000002</v>
      </c>
    </row>
    <row r="674" spans="6:12">
      <c r="F674" t="s">
        <v>1552</v>
      </c>
      <c r="G674" t="s">
        <v>1158</v>
      </c>
      <c r="H674"/>
      <c r="I674" s="9">
        <v>115.21125000000004</v>
      </c>
      <c r="J674" s="9">
        <v>120.97181250000004</v>
      </c>
      <c r="K674" s="9">
        <v>127.02040312500004</v>
      </c>
      <c r="L674" s="9">
        <v>133.37142328125006</v>
      </c>
    </row>
    <row r="675" spans="6:12">
      <c r="F675" t="s">
        <v>1553</v>
      </c>
      <c r="G675" t="s">
        <v>1158</v>
      </c>
      <c r="H675"/>
      <c r="I675" s="9">
        <v>7.2765000000000013</v>
      </c>
      <c r="J675" s="9">
        <v>7.6403250000000016</v>
      </c>
      <c r="K675" s="9">
        <v>8.022341250000002</v>
      </c>
      <c r="L675" s="9">
        <v>8.4234583125000029</v>
      </c>
    </row>
    <row r="676" spans="6:12">
      <c r="F676" t="s">
        <v>1554</v>
      </c>
      <c r="G676" t="s">
        <v>1158</v>
      </c>
      <c r="H676"/>
      <c r="I676" s="9">
        <v>10.308375000000003</v>
      </c>
      <c r="J676" s="9">
        <v>10.823793750000004</v>
      </c>
      <c r="K676" s="9">
        <v>11.364983437500005</v>
      </c>
      <c r="L676" s="9">
        <v>11.933232609375006</v>
      </c>
    </row>
    <row r="677" spans="6:12">
      <c r="F677" t="s">
        <v>1555</v>
      </c>
      <c r="G677" t="s">
        <v>1158</v>
      </c>
      <c r="H677"/>
      <c r="I677" s="9">
        <v>6.0637500000000006</v>
      </c>
      <c r="J677" s="9">
        <v>6.3669375000000006</v>
      </c>
      <c r="K677" s="9">
        <v>6.6852843750000011</v>
      </c>
      <c r="L677" s="9">
        <v>7.0195485937500015</v>
      </c>
    </row>
    <row r="678" spans="6:12">
      <c r="F678" t="s">
        <v>1556</v>
      </c>
      <c r="G678" t="s">
        <v>1158</v>
      </c>
      <c r="H678"/>
      <c r="I678" s="9">
        <v>13.340250000000003</v>
      </c>
      <c r="J678" s="9">
        <v>14.007262500000003</v>
      </c>
      <c r="K678" s="9">
        <v>14.707625625000004</v>
      </c>
      <c r="L678" s="9">
        <v>15.443006906250005</v>
      </c>
    </row>
    <row r="679" spans="6:12">
      <c r="F679" t="s">
        <v>1557</v>
      </c>
      <c r="G679" t="s">
        <v>1057</v>
      </c>
      <c r="H679"/>
      <c r="I679" s="9">
        <v>84.892500000000013</v>
      </c>
      <c r="J679" s="9">
        <v>89.137125000000012</v>
      </c>
      <c r="K679" s="9">
        <v>93.593981250000013</v>
      </c>
      <c r="L679" s="9">
        <v>98.273680312500019</v>
      </c>
    </row>
    <row r="680" spans="6:12">
      <c r="F680" t="s">
        <v>1558</v>
      </c>
      <c r="G680" t="s">
        <v>1057</v>
      </c>
      <c r="H680"/>
      <c r="I680" s="9">
        <v>42.446250000000006</v>
      </c>
      <c r="J680" s="9">
        <v>44.568562500000006</v>
      </c>
      <c r="K680" s="9">
        <v>46.796990625000007</v>
      </c>
      <c r="L680" s="9">
        <v>49.13684015625001</v>
      </c>
    </row>
    <row r="681" spans="6:12">
      <c r="F681" t="s">
        <v>1559</v>
      </c>
      <c r="G681" t="s">
        <v>1057</v>
      </c>
      <c r="H681"/>
      <c r="I681" s="9">
        <v>14.553000000000003</v>
      </c>
      <c r="J681" s="9">
        <v>15.280650000000003</v>
      </c>
      <c r="K681" s="9">
        <v>16.044682500000004</v>
      </c>
      <c r="L681" s="9">
        <v>16.846916625000006</v>
      </c>
    </row>
    <row r="682" spans="6:12">
      <c r="F682" t="s">
        <v>1560</v>
      </c>
      <c r="G682" t="s">
        <v>1158</v>
      </c>
      <c r="H682"/>
      <c r="I682" s="9">
        <v>6.0637500000000006</v>
      </c>
      <c r="J682" s="9">
        <v>6.3669375000000006</v>
      </c>
      <c r="K682" s="9">
        <v>6.6852843750000011</v>
      </c>
      <c r="L682" s="9">
        <v>7.0195485937500015</v>
      </c>
    </row>
    <row r="683" spans="6:12">
      <c r="F683" t="s">
        <v>1561</v>
      </c>
      <c r="G683" t="s">
        <v>1158</v>
      </c>
      <c r="H683"/>
      <c r="I683" s="9">
        <v>18.19125</v>
      </c>
      <c r="J683" s="9">
        <v>19.1008125</v>
      </c>
      <c r="K683" s="9">
        <v>20.055853125000002</v>
      </c>
      <c r="L683" s="9">
        <v>21.058645781250004</v>
      </c>
    </row>
    <row r="684" spans="6:12">
      <c r="F684" t="s">
        <v>1562</v>
      </c>
      <c r="G684" t="s">
        <v>1158</v>
      </c>
      <c r="H684"/>
      <c r="I684" s="9">
        <v>333.50625000000002</v>
      </c>
      <c r="J684" s="9">
        <v>350.18156250000004</v>
      </c>
      <c r="K684" s="9">
        <v>367.69064062500007</v>
      </c>
      <c r="L684" s="9">
        <v>386.07517265625012</v>
      </c>
    </row>
    <row r="685" spans="6:12">
      <c r="F685" t="s">
        <v>1563</v>
      </c>
      <c r="G685" t="s">
        <v>1158</v>
      </c>
      <c r="H685"/>
      <c r="I685" s="9">
        <v>12.127500000000001</v>
      </c>
      <c r="J685" s="9">
        <v>12.733875000000001</v>
      </c>
      <c r="K685" s="9">
        <v>13.370568750000002</v>
      </c>
      <c r="L685" s="9">
        <v>14.039097187500003</v>
      </c>
    </row>
    <row r="686" spans="6:12">
      <c r="F686" t="s">
        <v>1565</v>
      </c>
      <c r="G686" t="s">
        <v>1158</v>
      </c>
      <c r="H686"/>
      <c r="I686" s="9">
        <v>84.892500000000013</v>
      </c>
      <c r="J686" s="9">
        <v>89.137125000000012</v>
      </c>
      <c r="K686" s="9">
        <v>93.593981250000013</v>
      </c>
      <c r="L686" s="9">
        <v>98.273680312500019</v>
      </c>
    </row>
    <row r="687" spans="6:12">
      <c r="F687" t="s">
        <v>1566</v>
      </c>
      <c r="G687" t="s">
        <v>1158</v>
      </c>
      <c r="H687"/>
      <c r="I687" s="9">
        <v>18.19125</v>
      </c>
      <c r="J687" s="9">
        <v>19.1008125</v>
      </c>
      <c r="K687" s="9">
        <v>20.055853125000002</v>
      </c>
      <c r="L687" s="9">
        <v>21.058645781250004</v>
      </c>
    </row>
    <row r="688" spans="6:12">
      <c r="F688" t="s">
        <v>1567</v>
      </c>
      <c r="G688" t="s">
        <v>1158</v>
      </c>
      <c r="H688"/>
      <c r="I688" s="9">
        <v>7.2765000000000013</v>
      </c>
      <c r="J688" s="9">
        <v>7.6403250000000016</v>
      </c>
      <c r="K688" s="9">
        <v>8.022341250000002</v>
      </c>
      <c r="L688" s="9">
        <v>8.4234583125000029</v>
      </c>
    </row>
    <row r="689" spans="1:12">
      <c r="F689" t="s">
        <v>1568</v>
      </c>
      <c r="G689" t="s">
        <v>1158</v>
      </c>
      <c r="H689"/>
      <c r="I689" s="9">
        <v>30.318750000000005</v>
      </c>
      <c r="J689" s="9">
        <v>31.834687500000008</v>
      </c>
      <c r="K689" s="9">
        <v>33.42642187500001</v>
      </c>
      <c r="L689" s="9">
        <v>35.097742968750012</v>
      </c>
    </row>
    <row r="690" spans="1:12">
      <c r="F690" t="s">
        <v>1569</v>
      </c>
      <c r="G690" t="s">
        <v>1158</v>
      </c>
      <c r="H690"/>
      <c r="I690" s="9">
        <v>13.340250000000003</v>
      </c>
      <c r="J690" s="9">
        <v>14.007262500000003</v>
      </c>
      <c r="K690" s="9">
        <v>14.707625625000004</v>
      </c>
      <c r="L690" s="9">
        <v>15.443006906250005</v>
      </c>
    </row>
    <row r="691" spans="1:12">
      <c r="F691" t="s">
        <v>1570</v>
      </c>
      <c r="G691" t="s">
        <v>1158</v>
      </c>
      <c r="H691"/>
      <c r="I691" s="9">
        <v>6.0637500000000006</v>
      </c>
      <c r="J691" s="9">
        <v>6.3669375000000006</v>
      </c>
      <c r="K691" s="9">
        <v>6.6852843750000011</v>
      </c>
      <c r="L691" s="9">
        <v>7.0195485937500015</v>
      </c>
    </row>
    <row r="692" spans="1:12">
      <c r="F692" t="s">
        <v>1571</v>
      </c>
      <c r="G692" t="s">
        <v>1158</v>
      </c>
      <c r="H692"/>
      <c r="I692" s="9">
        <v>48.510000000000005</v>
      </c>
      <c r="J692" s="9">
        <v>50.935500000000005</v>
      </c>
      <c r="K692" s="9">
        <v>53.482275000000008</v>
      </c>
      <c r="L692" s="9">
        <v>56.156388750000012</v>
      </c>
    </row>
    <row r="693" spans="1:12">
      <c r="F693" t="s">
        <v>1572</v>
      </c>
      <c r="G693" t="s">
        <v>1158</v>
      </c>
      <c r="H693"/>
      <c r="I693" s="9">
        <v>7.2765000000000013</v>
      </c>
      <c r="J693" s="9">
        <v>7.6403250000000016</v>
      </c>
      <c r="K693" s="9">
        <v>8.022341250000002</v>
      </c>
      <c r="L693" s="9">
        <v>8.4234583125000029</v>
      </c>
    </row>
    <row r="694" spans="1:12">
      <c r="F694" t="s">
        <v>1573</v>
      </c>
      <c r="G694" t="s">
        <v>1158</v>
      </c>
      <c r="H694"/>
      <c r="I694" s="9">
        <v>12.127500000000001</v>
      </c>
      <c r="J694" s="9">
        <v>12.733875000000001</v>
      </c>
      <c r="K694" s="9">
        <v>13.370568750000002</v>
      </c>
      <c r="L694" s="9">
        <v>14.039097187500003</v>
      </c>
    </row>
    <row r="695" spans="1:12">
      <c r="A695" s="265"/>
      <c r="B695" s="265"/>
      <c r="C695" s="265"/>
      <c r="D695" s="265"/>
      <c r="E695" s="265"/>
      <c r="F695" s="265"/>
      <c r="G695" s="265"/>
      <c r="H695" s="265"/>
      <c r="I695" s="267"/>
      <c r="J695" s="267"/>
      <c r="K695" s="267"/>
      <c r="L695" s="267"/>
    </row>
    <row r="696" spans="1:12">
      <c r="A696" t="s">
        <v>669</v>
      </c>
      <c r="B696" t="s">
        <v>734</v>
      </c>
      <c r="C696" t="s">
        <v>733</v>
      </c>
      <c r="D696" t="s">
        <v>1278</v>
      </c>
      <c r="E696" t="s">
        <v>558</v>
      </c>
      <c r="F696" t="s">
        <v>14314</v>
      </c>
      <c r="G696" t="s">
        <v>1167</v>
      </c>
      <c r="H696"/>
      <c r="I696" s="9">
        <v>0.45</v>
      </c>
      <c r="J696" s="9">
        <v>0.50269525754481514</v>
      </c>
      <c r="K696" s="9">
        <v>0.52783002042205596</v>
      </c>
      <c r="L696" s="9">
        <v>0.55422152144315873</v>
      </c>
    </row>
    <row r="697" spans="1:12">
      <c r="F697" t="s">
        <v>14315</v>
      </c>
      <c r="G697" t="s">
        <v>1167</v>
      </c>
      <c r="H697"/>
      <c r="I697" s="9">
        <v>0.4</v>
      </c>
      <c r="J697" s="9">
        <v>0.41419549506925313</v>
      </c>
      <c r="K697" s="9">
        <v>0.43490526982271582</v>
      </c>
      <c r="L697" s="9">
        <v>0.45665053331385164</v>
      </c>
    </row>
    <row r="698" spans="1:12">
      <c r="F698" t="s">
        <v>14292</v>
      </c>
      <c r="G698" t="s">
        <v>1167</v>
      </c>
      <c r="H698"/>
      <c r="I698" s="9">
        <v>0.37</v>
      </c>
      <c r="J698" s="9">
        <v>0.39629304144746946</v>
      </c>
      <c r="K698" s="9">
        <v>0.41610769351984295</v>
      </c>
      <c r="L698" s="9">
        <v>0.43691307819583514</v>
      </c>
    </row>
    <row r="699" spans="1:12">
      <c r="F699" t="s">
        <v>14293</v>
      </c>
      <c r="G699" t="s">
        <v>1167</v>
      </c>
      <c r="H699"/>
      <c r="I699" s="9">
        <v>0.63</v>
      </c>
      <c r="J699" s="9">
        <v>0.67534230170452281</v>
      </c>
      <c r="K699" s="9">
        <v>0.70910941678974893</v>
      </c>
      <c r="L699" s="9">
        <v>0.74456488762923645</v>
      </c>
    </row>
    <row r="700" spans="1:12">
      <c r="F700" t="s">
        <v>14294</v>
      </c>
      <c r="G700" t="s">
        <v>1167</v>
      </c>
      <c r="H700"/>
      <c r="I700" s="9">
        <v>0.16</v>
      </c>
      <c r="J700" s="9">
        <v>0.21926011876322438</v>
      </c>
      <c r="K700" s="9">
        <v>0.23022312470138562</v>
      </c>
      <c r="L700" s="9">
        <v>0.24173428093645491</v>
      </c>
    </row>
    <row r="701" spans="1:12">
      <c r="F701" t="s">
        <v>14295</v>
      </c>
      <c r="G701" t="s">
        <v>1167</v>
      </c>
      <c r="H701"/>
      <c r="I701" s="9">
        <v>0.13</v>
      </c>
      <c r="J701" s="9">
        <v>0.1421857886202394</v>
      </c>
      <c r="K701" s="9">
        <v>0.14929507805125136</v>
      </c>
      <c r="L701" s="9">
        <v>0.15675983195381393</v>
      </c>
    </row>
    <row r="702" spans="1:12">
      <c r="F702" t="s">
        <v>14296</v>
      </c>
      <c r="G702" t="s">
        <v>1167</v>
      </c>
      <c r="H702"/>
      <c r="I702" s="9">
        <v>0.13</v>
      </c>
      <c r="J702" s="9">
        <v>0.14488402805832995</v>
      </c>
      <c r="K702" s="9">
        <v>0.15212822946124646</v>
      </c>
      <c r="L702" s="9">
        <v>0.15973464093430878</v>
      </c>
    </row>
    <row r="703" spans="1:12">
      <c r="F703" t="s">
        <v>14297</v>
      </c>
      <c r="G703" t="s">
        <v>1057</v>
      </c>
      <c r="H703"/>
      <c r="I703" s="9">
        <v>26</v>
      </c>
      <c r="J703" s="9">
        <v>27.3</v>
      </c>
      <c r="K703" s="9">
        <v>28.665000000000003</v>
      </c>
      <c r="L703" s="9">
        <v>30.098250000000004</v>
      </c>
    </row>
    <row r="704" spans="1:12">
      <c r="F704" t="s">
        <v>14298</v>
      </c>
      <c r="G704" t="s">
        <v>1166</v>
      </c>
      <c r="H704"/>
      <c r="I704" s="9">
        <v>12.66</v>
      </c>
      <c r="J704" s="9">
        <v>12.850072333848534</v>
      </c>
      <c r="K704" s="9">
        <v>13.49257595054096</v>
      </c>
      <c r="L704" s="9">
        <v>14.167204748068009</v>
      </c>
    </row>
    <row r="705" spans="1:12">
      <c r="F705" t="s">
        <v>14299</v>
      </c>
      <c r="G705" t="s">
        <v>1166</v>
      </c>
      <c r="H705"/>
      <c r="I705" s="9">
        <v>9.34</v>
      </c>
      <c r="J705" s="9">
        <v>9.3931334622823996</v>
      </c>
      <c r="K705" s="9">
        <v>9.8627901353965193</v>
      </c>
      <c r="L705" s="9">
        <v>10.355929642166346</v>
      </c>
    </row>
    <row r="706" spans="1:12">
      <c r="F706" t="s">
        <v>14300</v>
      </c>
      <c r="G706" t="s">
        <v>1057</v>
      </c>
      <c r="H706"/>
      <c r="I706" s="9">
        <v>26</v>
      </c>
      <c r="J706" s="9">
        <v>27.3</v>
      </c>
      <c r="K706" s="9">
        <v>28.665000000000003</v>
      </c>
      <c r="L706" s="9">
        <v>30.098250000000004</v>
      </c>
    </row>
    <row r="707" spans="1:12">
      <c r="F707" t="s">
        <v>14301</v>
      </c>
      <c r="G707" t="s">
        <v>1158</v>
      </c>
      <c r="H707"/>
      <c r="I707" s="9">
        <v>5.42</v>
      </c>
      <c r="J707" s="9">
        <v>5.46</v>
      </c>
      <c r="K707" s="9">
        <v>5.7330000000000005</v>
      </c>
      <c r="L707" s="9">
        <v>6.0196500000000004</v>
      </c>
    </row>
    <row r="708" spans="1:12">
      <c r="F708" t="s">
        <v>14302</v>
      </c>
      <c r="G708" t="s">
        <v>1158</v>
      </c>
      <c r="H708"/>
      <c r="I708" s="9">
        <v>16.45</v>
      </c>
      <c r="J708" s="9">
        <v>16.489999999999998</v>
      </c>
      <c r="K708" s="9">
        <v>17.314499999999999</v>
      </c>
      <c r="L708" s="9">
        <v>18.180225</v>
      </c>
    </row>
    <row r="709" spans="1:12">
      <c r="F709" t="s">
        <v>14303</v>
      </c>
      <c r="G709" t="s">
        <v>1158</v>
      </c>
      <c r="H709"/>
      <c r="I709" s="9">
        <v>1.21</v>
      </c>
      <c r="J709" s="9">
        <v>1.25</v>
      </c>
      <c r="K709" s="9">
        <v>1.3125</v>
      </c>
      <c r="L709" s="9">
        <v>1.378125</v>
      </c>
    </row>
    <row r="710" spans="1:12">
      <c r="F710" t="s">
        <v>14304</v>
      </c>
      <c r="G710" t="s">
        <v>1158</v>
      </c>
      <c r="H710"/>
      <c r="I710" s="9">
        <v>15.87</v>
      </c>
      <c r="J710" s="9">
        <v>15.909999999999998</v>
      </c>
      <c r="K710" s="9">
        <v>16.705500000000001</v>
      </c>
      <c r="L710" s="9">
        <v>17.540775</v>
      </c>
    </row>
    <row r="711" spans="1:12">
      <c r="F711" t="s">
        <v>14305</v>
      </c>
      <c r="G711" t="s">
        <v>1158</v>
      </c>
      <c r="H711"/>
      <c r="I711" s="9">
        <v>1.55</v>
      </c>
      <c r="J711" s="9">
        <v>1.59</v>
      </c>
      <c r="K711" s="9">
        <v>1.6695000000000002</v>
      </c>
      <c r="L711" s="9">
        <v>1.7529750000000004</v>
      </c>
    </row>
    <row r="712" spans="1:12">
      <c r="F712" t="s">
        <v>14306</v>
      </c>
      <c r="G712" t="s">
        <v>1158</v>
      </c>
      <c r="H712"/>
      <c r="I712" s="9">
        <v>16.18</v>
      </c>
      <c r="J712" s="9">
        <v>16.22</v>
      </c>
      <c r="K712" s="9">
        <v>17.030999999999999</v>
      </c>
      <c r="L712" s="9">
        <v>17.882549999999998</v>
      </c>
    </row>
    <row r="713" spans="1:12">
      <c r="F713" t="s">
        <v>14307</v>
      </c>
      <c r="G713" t="s">
        <v>1158</v>
      </c>
      <c r="H713"/>
      <c r="I713" s="9">
        <v>1.58</v>
      </c>
      <c r="J713" s="9">
        <v>1.62</v>
      </c>
      <c r="K713" s="9">
        <v>1.7010000000000003</v>
      </c>
      <c r="L713" s="9">
        <v>1.7860500000000004</v>
      </c>
    </row>
    <row r="714" spans="1:12">
      <c r="F714" t="s">
        <v>14308</v>
      </c>
      <c r="G714" t="s">
        <v>1158</v>
      </c>
      <c r="H714"/>
      <c r="I714" s="9">
        <v>0.1235</v>
      </c>
      <c r="J714" s="9">
        <v>0.16</v>
      </c>
      <c r="K714" s="9">
        <v>0.16800000000000001</v>
      </c>
      <c r="L714" s="9">
        <v>0.17640000000000003</v>
      </c>
    </row>
    <row r="715" spans="1:12">
      <c r="F715" t="s">
        <v>14309</v>
      </c>
      <c r="G715" t="s">
        <v>1158</v>
      </c>
      <c r="H715"/>
      <c r="I715" s="9">
        <v>0.12</v>
      </c>
      <c r="J715" s="9">
        <v>0.16</v>
      </c>
      <c r="K715" s="9">
        <v>0.16800000000000001</v>
      </c>
      <c r="L715" s="9">
        <v>0.17640000000000003</v>
      </c>
    </row>
    <row r="716" spans="1:12">
      <c r="F716" t="s">
        <v>14310</v>
      </c>
      <c r="G716" t="s">
        <v>1158</v>
      </c>
      <c r="H716"/>
      <c r="I716" s="9">
        <v>0.12</v>
      </c>
      <c r="J716" s="9">
        <v>0.16</v>
      </c>
      <c r="K716" s="9">
        <v>0.16800000000000001</v>
      </c>
      <c r="L716" s="9">
        <v>0.17640000000000003</v>
      </c>
    </row>
    <row r="717" spans="1:12">
      <c r="F717" t="s">
        <v>14311</v>
      </c>
      <c r="G717" t="s">
        <v>1158</v>
      </c>
      <c r="H717"/>
      <c r="I717" s="9">
        <v>0.33</v>
      </c>
      <c r="J717" s="9">
        <v>0.37</v>
      </c>
      <c r="K717" s="9">
        <v>0.38850000000000001</v>
      </c>
      <c r="L717" s="9">
        <v>0.40792500000000004</v>
      </c>
    </row>
    <row r="718" spans="1:12">
      <c r="F718" t="s">
        <v>14312</v>
      </c>
      <c r="G718" t="s">
        <v>1158</v>
      </c>
      <c r="H718"/>
      <c r="I718" s="9">
        <v>0.12</v>
      </c>
      <c r="J718" s="9">
        <v>0.16</v>
      </c>
      <c r="K718" s="9">
        <v>0.16800000000000001</v>
      </c>
      <c r="L718" s="9">
        <v>0.17640000000000003</v>
      </c>
    </row>
    <row r="719" spans="1:12">
      <c r="F719" t="s">
        <v>14313</v>
      </c>
      <c r="G719" t="s">
        <v>1158</v>
      </c>
      <c r="H719"/>
      <c r="I719" s="9">
        <v>0.08</v>
      </c>
      <c r="J719" s="9">
        <v>0.11</v>
      </c>
      <c r="K719" s="9">
        <v>0.11550000000000001</v>
      </c>
      <c r="L719" s="9">
        <v>0.12127500000000001</v>
      </c>
    </row>
    <row r="720" spans="1:12">
      <c r="A720" s="265"/>
      <c r="B720" s="265"/>
      <c r="C720" s="265"/>
      <c r="D720" s="265"/>
      <c r="E720" s="265"/>
      <c r="F720" s="265"/>
      <c r="G720" s="265"/>
      <c r="H720" s="265"/>
      <c r="I720" s="267"/>
      <c r="J720" s="267"/>
      <c r="K720" s="267"/>
      <c r="L720" s="267"/>
    </row>
    <row r="721" spans="1:12">
      <c r="A721" t="s">
        <v>352</v>
      </c>
      <c r="B721" t="s">
        <v>602</v>
      </c>
      <c r="C721" t="s">
        <v>601</v>
      </c>
      <c r="D721" t="s">
        <v>354</v>
      </c>
      <c r="E721" t="s">
        <v>354</v>
      </c>
      <c r="F721" t="s">
        <v>60</v>
      </c>
      <c r="G721" t="s">
        <v>1057</v>
      </c>
      <c r="H721"/>
      <c r="I721" s="9">
        <v>120</v>
      </c>
      <c r="J721" s="9">
        <v>120</v>
      </c>
      <c r="K721" s="9">
        <v>127</v>
      </c>
      <c r="L721" s="9">
        <v>131</v>
      </c>
    </row>
    <row r="722" spans="1:12">
      <c r="F722" t="s">
        <v>14420</v>
      </c>
      <c r="G722" t="s">
        <v>14369</v>
      </c>
      <c r="H722"/>
      <c r="I722" s="9">
        <v>20</v>
      </c>
      <c r="J722" s="9">
        <v>20</v>
      </c>
      <c r="K722" s="9">
        <v>20</v>
      </c>
      <c r="L722" s="9">
        <v>20</v>
      </c>
    </row>
    <row r="723" spans="1:12">
      <c r="A723" s="265"/>
      <c r="B723" s="265"/>
      <c r="C723" s="265"/>
      <c r="D723" s="265"/>
      <c r="E723" s="265"/>
      <c r="F723" s="265"/>
      <c r="G723" s="265"/>
      <c r="H723" s="265"/>
      <c r="I723" s="267"/>
      <c r="J723" s="267"/>
      <c r="K723" s="267"/>
      <c r="L723" s="267"/>
    </row>
    <row r="724" spans="1:12">
      <c r="A724" t="s">
        <v>411</v>
      </c>
      <c r="B724" t="s">
        <v>606</v>
      </c>
      <c r="C724" t="s">
        <v>605</v>
      </c>
      <c r="D724" t="s">
        <v>387</v>
      </c>
      <c r="E724" t="s">
        <v>1654</v>
      </c>
      <c r="F724" t="s">
        <v>412</v>
      </c>
      <c r="G724" t="s">
        <v>1057</v>
      </c>
      <c r="H724"/>
      <c r="I724" s="9">
        <v>76</v>
      </c>
      <c r="J724" s="9">
        <v>76</v>
      </c>
      <c r="K724" s="9">
        <v>79.8</v>
      </c>
      <c r="L724" s="9">
        <v>83.79</v>
      </c>
    </row>
    <row r="725" spans="1:12">
      <c r="A725" s="265"/>
      <c r="B725" s="265"/>
      <c r="C725" s="265"/>
      <c r="D725" s="265"/>
      <c r="E725" s="265"/>
      <c r="F725" s="265"/>
      <c r="G725" s="265"/>
      <c r="H725" s="265"/>
      <c r="I725" s="267"/>
      <c r="J725" s="267"/>
      <c r="K725" s="267"/>
      <c r="L725" s="267"/>
    </row>
    <row r="726" spans="1:12">
      <c r="A726" t="s">
        <v>1233</v>
      </c>
      <c r="B726" t="s">
        <v>585</v>
      </c>
      <c r="C726" t="s">
        <v>2980</v>
      </c>
      <c r="D726" t="s">
        <v>1106</v>
      </c>
      <c r="E726" t="s">
        <v>1106</v>
      </c>
      <c r="F726" t="s">
        <v>358</v>
      </c>
      <c r="G726" t="s">
        <v>1158</v>
      </c>
      <c r="H726"/>
      <c r="I726" s="9">
        <v>116</v>
      </c>
      <c r="J726" s="9">
        <v>155</v>
      </c>
      <c r="K726" s="9">
        <v>155</v>
      </c>
      <c r="L726" s="9">
        <v>160</v>
      </c>
    </row>
    <row r="727" spans="1:12">
      <c r="F727" t="s">
        <v>357</v>
      </c>
      <c r="G727" t="s">
        <v>1158</v>
      </c>
      <c r="H727"/>
      <c r="I727" s="9">
        <v>10</v>
      </c>
      <c r="J727" s="9">
        <v>10</v>
      </c>
      <c r="K727" s="9">
        <v>10</v>
      </c>
      <c r="L727" s="9">
        <v>10</v>
      </c>
    </row>
    <row r="728" spans="1:12">
      <c r="F728" t="s">
        <v>14350</v>
      </c>
      <c r="G728" t="s">
        <v>1158</v>
      </c>
      <c r="H728"/>
      <c r="I728" s="9">
        <v>80</v>
      </c>
      <c r="J728" s="9">
        <v>0</v>
      </c>
      <c r="K728" s="9">
        <v>0</v>
      </c>
      <c r="L728" s="9">
        <v>0</v>
      </c>
    </row>
    <row r="729" spans="1:12">
      <c r="A729" s="265"/>
      <c r="B729" s="265"/>
      <c r="C729" s="265"/>
      <c r="D729" s="265"/>
      <c r="E729" s="265"/>
      <c r="F729" s="265"/>
      <c r="G729" s="265"/>
      <c r="H729" s="265"/>
      <c r="I729" s="267"/>
      <c r="J729" s="267"/>
      <c r="K729" s="267"/>
      <c r="L729" s="267"/>
    </row>
    <row r="730" spans="1:12">
      <c r="A730" t="s">
        <v>1232</v>
      </c>
      <c r="B730" t="s">
        <v>585</v>
      </c>
      <c r="C730" t="s">
        <v>2980</v>
      </c>
      <c r="D730" t="s">
        <v>1106</v>
      </c>
      <c r="E730" t="s">
        <v>1106</v>
      </c>
      <c r="F730" t="s">
        <v>368</v>
      </c>
      <c r="G730" t="s">
        <v>1057</v>
      </c>
      <c r="H730"/>
      <c r="I730" s="9">
        <v>38</v>
      </c>
      <c r="J730" s="9">
        <v>39</v>
      </c>
      <c r="K730" s="9">
        <v>41</v>
      </c>
      <c r="L730" s="9">
        <v>43</v>
      </c>
    </row>
    <row r="731" spans="1:12">
      <c r="F731" t="s">
        <v>367</v>
      </c>
      <c r="G731" t="s">
        <v>1057</v>
      </c>
      <c r="H731"/>
      <c r="I731" s="9">
        <v>30</v>
      </c>
      <c r="J731" s="9">
        <v>0</v>
      </c>
      <c r="K731" s="9">
        <v>0</v>
      </c>
      <c r="L731" s="9">
        <v>0</v>
      </c>
    </row>
    <row r="732" spans="1:12">
      <c r="F732" t="s">
        <v>362</v>
      </c>
      <c r="G732" t="s">
        <v>1057</v>
      </c>
      <c r="H732"/>
      <c r="I732" s="9">
        <v>232</v>
      </c>
      <c r="J732" s="9">
        <v>239</v>
      </c>
      <c r="K732" s="9">
        <v>247</v>
      </c>
      <c r="L732" s="9">
        <v>255</v>
      </c>
    </row>
    <row r="733" spans="1:12">
      <c r="F733" t="s">
        <v>361</v>
      </c>
      <c r="G733" t="s">
        <v>1057</v>
      </c>
      <c r="H733"/>
      <c r="I733" s="9">
        <v>180</v>
      </c>
      <c r="J733" s="9">
        <v>0</v>
      </c>
      <c r="K733" s="9">
        <v>0</v>
      </c>
      <c r="L733" s="9">
        <v>0</v>
      </c>
    </row>
    <row r="734" spans="1:12">
      <c r="F734" t="s">
        <v>364</v>
      </c>
      <c r="G734" t="s">
        <v>1057</v>
      </c>
      <c r="H734"/>
      <c r="I734" s="9">
        <v>287</v>
      </c>
      <c r="J734" s="9">
        <v>294</v>
      </c>
      <c r="K734" s="9">
        <v>303</v>
      </c>
      <c r="L734" s="9">
        <v>313</v>
      </c>
    </row>
    <row r="735" spans="1:12">
      <c r="F735" t="s">
        <v>363</v>
      </c>
      <c r="G735" t="s">
        <v>1057</v>
      </c>
      <c r="H735"/>
      <c r="I735" s="9">
        <v>223</v>
      </c>
      <c r="J735" s="9">
        <v>0</v>
      </c>
      <c r="K735" s="9">
        <v>0</v>
      </c>
      <c r="L735" s="9">
        <v>0</v>
      </c>
    </row>
    <row r="736" spans="1:12">
      <c r="F736" t="s">
        <v>366</v>
      </c>
      <c r="G736" t="s">
        <v>1057</v>
      </c>
      <c r="H736"/>
      <c r="I736" s="9">
        <v>94</v>
      </c>
      <c r="J736" s="9">
        <v>96</v>
      </c>
      <c r="K736" s="9">
        <v>99</v>
      </c>
      <c r="L736" s="9">
        <v>102</v>
      </c>
    </row>
    <row r="737" spans="1:12">
      <c r="F737" t="s">
        <v>365</v>
      </c>
      <c r="G737" t="s">
        <v>1057</v>
      </c>
      <c r="H737"/>
      <c r="I737" s="9">
        <v>73</v>
      </c>
      <c r="J737" s="9">
        <v>0</v>
      </c>
      <c r="K737" s="9">
        <v>0</v>
      </c>
      <c r="L737" s="9">
        <v>0</v>
      </c>
    </row>
    <row r="738" spans="1:12">
      <c r="A738" s="265"/>
      <c r="B738" s="265"/>
      <c r="C738" s="265"/>
      <c r="D738" s="265"/>
      <c r="E738" s="265"/>
      <c r="F738" s="265"/>
      <c r="G738" s="265"/>
      <c r="H738" s="265"/>
      <c r="I738" s="267"/>
      <c r="J738" s="267"/>
      <c r="K738" s="267"/>
      <c r="L738" s="267"/>
    </row>
    <row r="739" spans="1:12">
      <c r="A739" t="s">
        <v>9</v>
      </c>
      <c r="B739" t="s">
        <v>585</v>
      </c>
      <c r="C739" t="s">
        <v>603</v>
      </c>
      <c r="D739" t="s">
        <v>1106</v>
      </c>
      <c r="E739" t="s">
        <v>10</v>
      </c>
      <c r="F739" t="s">
        <v>1291</v>
      </c>
      <c r="G739" t="s">
        <v>1057</v>
      </c>
      <c r="H739"/>
      <c r="I739" s="9">
        <v>83</v>
      </c>
      <c r="J739" s="9">
        <v>83</v>
      </c>
      <c r="K739" s="9">
        <v>85</v>
      </c>
      <c r="L739" s="9">
        <v>85</v>
      </c>
    </row>
    <row r="740" spans="1:12">
      <c r="F740" t="s">
        <v>15</v>
      </c>
      <c r="G740" t="s">
        <v>1155</v>
      </c>
      <c r="H740"/>
      <c r="I740" s="9">
        <v>83</v>
      </c>
      <c r="J740" s="9">
        <v>83</v>
      </c>
      <c r="K740" s="9">
        <v>85</v>
      </c>
      <c r="L740" s="9">
        <v>85</v>
      </c>
    </row>
    <row r="741" spans="1:12">
      <c r="F741" t="s">
        <v>11</v>
      </c>
      <c r="G741" t="s">
        <v>1094</v>
      </c>
      <c r="H741"/>
      <c r="I741" s="9">
        <v>394</v>
      </c>
      <c r="J741" s="9">
        <v>394</v>
      </c>
      <c r="K741" s="9">
        <v>404</v>
      </c>
      <c r="L741" s="9">
        <v>404</v>
      </c>
    </row>
    <row r="742" spans="1:12">
      <c r="F742" t="s">
        <v>14</v>
      </c>
      <c r="G742" t="s">
        <v>1094</v>
      </c>
      <c r="H742"/>
      <c r="I742" s="9">
        <v>105</v>
      </c>
      <c r="J742" s="9">
        <v>105</v>
      </c>
      <c r="K742" s="9">
        <v>107</v>
      </c>
      <c r="L742" s="9">
        <v>107</v>
      </c>
    </row>
    <row r="743" spans="1:12">
      <c r="F743" t="s">
        <v>1195</v>
      </c>
      <c r="G743" t="s">
        <v>1156</v>
      </c>
      <c r="H743"/>
      <c r="I743" s="9">
        <v>41.5</v>
      </c>
      <c r="J743" s="9">
        <v>41.5</v>
      </c>
      <c r="K743" s="9">
        <v>42.5</v>
      </c>
      <c r="L743" s="9">
        <v>42.5</v>
      </c>
    </row>
    <row r="744" spans="1:12">
      <c r="F744" t="s">
        <v>1196</v>
      </c>
      <c r="G744" t="s">
        <v>1156</v>
      </c>
      <c r="H744"/>
      <c r="I744" s="9">
        <v>41.5</v>
      </c>
      <c r="J744" s="9">
        <v>41.5</v>
      </c>
      <c r="K744" s="9">
        <v>42.5</v>
      </c>
      <c r="L744" s="9">
        <v>42.5</v>
      </c>
    </row>
    <row r="745" spans="1:12">
      <c r="F745" t="s">
        <v>12</v>
      </c>
      <c r="G745" t="s">
        <v>1095</v>
      </c>
      <c r="H745"/>
      <c r="I745" s="9">
        <v>83</v>
      </c>
      <c r="J745" s="9">
        <v>83</v>
      </c>
      <c r="K745" s="9">
        <v>85</v>
      </c>
      <c r="L745" s="9">
        <v>85</v>
      </c>
    </row>
    <row r="746" spans="1:12">
      <c r="F746" t="s">
        <v>13850</v>
      </c>
      <c r="G746" t="s">
        <v>1158</v>
      </c>
      <c r="H746"/>
      <c r="I746" s="9">
        <v>83</v>
      </c>
      <c r="J746" s="9">
        <v>83</v>
      </c>
      <c r="K746" s="9">
        <v>85</v>
      </c>
      <c r="L746" s="9">
        <v>85</v>
      </c>
    </row>
    <row r="747" spans="1:12">
      <c r="F747" t="s">
        <v>1194</v>
      </c>
      <c r="G747" t="s">
        <v>1157</v>
      </c>
      <c r="H747"/>
      <c r="I747" s="9">
        <v>6.25</v>
      </c>
      <c r="J747" s="9">
        <v>6.25</v>
      </c>
      <c r="K747" s="9">
        <v>6.5</v>
      </c>
      <c r="L747" s="9">
        <v>6.5</v>
      </c>
    </row>
    <row r="748" spans="1:12">
      <c r="F748" t="s">
        <v>13</v>
      </c>
      <c r="G748" t="s">
        <v>1095</v>
      </c>
      <c r="H748"/>
      <c r="I748" s="9">
        <v>22.5</v>
      </c>
      <c r="J748" s="9">
        <v>22.5</v>
      </c>
      <c r="K748" s="9">
        <v>23</v>
      </c>
      <c r="L748" s="9">
        <v>23</v>
      </c>
    </row>
    <row r="749" spans="1:12">
      <c r="F749" t="s">
        <v>13849</v>
      </c>
      <c r="G749" t="s">
        <v>1158</v>
      </c>
      <c r="H749"/>
      <c r="I749" s="9">
        <v>83</v>
      </c>
      <c r="J749" s="9">
        <v>83</v>
      </c>
      <c r="K749" s="9">
        <v>85</v>
      </c>
      <c r="L749" s="9">
        <v>85</v>
      </c>
    </row>
    <row r="750" spans="1:12">
      <c r="A750" s="265"/>
      <c r="B750" s="265"/>
      <c r="C750" s="265"/>
      <c r="D750" s="265"/>
      <c r="E750" s="265"/>
      <c r="F750" s="265"/>
      <c r="G750" s="265"/>
      <c r="H750" s="265"/>
      <c r="I750" s="267"/>
      <c r="J750" s="267"/>
      <c r="K750" s="267"/>
      <c r="L750" s="267"/>
    </row>
    <row r="751" spans="1:12">
      <c r="A751" t="s">
        <v>34</v>
      </c>
      <c r="B751" t="s">
        <v>585</v>
      </c>
      <c r="C751" t="s">
        <v>603</v>
      </c>
      <c r="D751" t="s">
        <v>1106</v>
      </c>
      <c r="E751" t="s">
        <v>10</v>
      </c>
      <c r="F751" t="s">
        <v>38</v>
      </c>
      <c r="G751" t="s">
        <v>1158</v>
      </c>
      <c r="H751"/>
      <c r="I751" s="9">
        <v>4.75</v>
      </c>
      <c r="J751" s="9">
        <v>4.75</v>
      </c>
      <c r="K751" s="9">
        <v>5</v>
      </c>
      <c r="L751" s="9">
        <v>5</v>
      </c>
    </row>
    <row r="752" spans="1:12">
      <c r="F752" t="s">
        <v>1197</v>
      </c>
      <c r="G752" t="s">
        <v>1158</v>
      </c>
      <c r="H752"/>
      <c r="I752" s="9">
        <v>4.5</v>
      </c>
      <c r="J752" s="9">
        <v>4.5</v>
      </c>
      <c r="K752" s="9">
        <v>4.75</v>
      </c>
      <c r="L752" s="9">
        <v>4.75</v>
      </c>
    </row>
    <row r="753" spans="1:12">
      <c r="F753" t="s">
        <v>36</v>
      </c>
      <c r="G753" t="s">
        <v>1158</v>
      </c>
      <c r="H753"/>
      <c r="I753" s="9">
        <v>2.75</v>
      </c>
      <c r="J753" s="9">
        <v>2.75</v>
      </c>
      <c r="K753" s="9">
        <v>3</v>
      </c>
      <c r="L753" s="9">
        <v>3</v>
      </c>
    </row>
    <row r="754" spans="1:12">
      <c r="F754" t="s">
        <v>37</v>
      </c>
      <c r="G754" t="s">
        <v>1158</v>
      </c>
      <c r="H754"/>
      <c r="I754" s="9">
        <v>4.75</v>
      </c>
      <c r="J754" s="9">
        <v>4.75</v>
      </c>
      <c r="K754" s="9">
        <v>5</v>
      </c>
      <c r="L754" s="9">
        <v>5</v>
      </c>
    </row>
    <row r="755" spans="1:12">
      <c r="F755" t="s">
        <v>35</v>
      </c>
      <c r="G755" t="s">
        <v>1057</v>
      </c>
      <c r="H755"/>
      <c r="I755" s="9">
        <v>85</v>
      </c>
      <c r="J755" s="9">
        <v>88</v>
      </c>
      <c r="K755" s="9">
        <v>90</v>
      </c>
      <c r="L755" s="9">
        <v>90</v>
      </c>
    </row>
    <row r="756" spans="1:12">
      <c r="F756" t="s">
        <v>39</v>
      </c>
      <c r="G756" t="s">
        <v>1158</v>
      </c>
      <c r="H756"/>
      <c r="I756" s="9">
        <v>0.75</v>
      </c>
      <c r="J756" s="9">
        <v>0.75</v>
      </c>
      <c r="K756" s="9">
        <v>0.75</v>
      </c>
      <c r="L756" s="9">
        <v>0.75</v>
      </c>
    </row>
    <row r="757" spans="1:12">
      <c r="F757" t="s">
        <v>40</v>
      </c>
      <c r="G757" t="s">
        <v>1158</v>
      </c>
      <c r="H757"/>
      <c r="I757" s="9">
        <v>14.75</v>
      </c>
      <c r="J757" s="9">
        <v>14.75</v>
      </c>
      <c r="K757" s="9">
        <v>15.25</v>
      </c>
      <c r="L757" s="9">
        <v>15.25</v>
      </c>
    </row>
    <row r="758" spans="1:12">
      <c r="F758" t="s">
        <v>43</v>
      </c>
      <c r="G758" t="s">
        <v>1158</v>
      </c>
      <c r="H758"/>
      <c r="I758" s="9">
        <v>12</v>
      </c>
      <c r="J758" s="9">
        <v>12.25</v>
      </c>
      <c r="K758" s="9">
        <v>12.75</v>
      </c>
      <c r="L758" s="9">
        <v>12.75</v>
      </c>
    </row>
    <row r="759" spans="1:12">
      <c r="F759" t="s">
        <v>1096</v>
      </c>
      <c r="G759" t="s">
        <v>1158</v>
      </c>
      <c r="H759"/>
      <c r="I759" s="9">
        <v>14.5</v>
      </c>
      <c r="J759" s="9">
        <v>14.75</v>
      </c>
      <c r="K759" s="9">
        <v>15.25</v>
      </c>
      <c r="L759" s="9">
        <v>15.25</v>
      </c>
    </row>
    <row r="760" spans="1:12">
      <c r="F760" t="s">
        <v>1103</v>
      </c>
      <c r="G760" t="s">
        <v>1158</v>
      </c>
      <c r="H760"/>
      <c r="I760" s="9">
        <v>61.75</v>
      </c>
      <c r="J760" s="9">
        <v>61.75</v>
      </c>
      <c r="K760" s="9">
        <v>61.75</v>
      </c>
      <c r="L760" s="9">
        <v>61.75</v>
      </c>
    </row>
    <row r="761" spans="1:12">
      <c r="F761" t="s">
        <v>42</v>
      </c>
      <c r="G761" t="s">
        <v>1158</v>
      </c>
      <c r="H761"/>
      <c r="I761" s="9">
        <v>12</v>
      </c>
      <c r="J761" s="9">
        <v>12.25</v>
      </c>
      <c r="K761" s="9">
        <v>12.75</v>
      </c>
      <c r="L761" s="9">
        <v>12.75</v>
      </c>
    </row>
    <row r="762" spans="1:12">
      <c r="F762" t="s">
        <v>1101</v>
      </c>
      <c r="G762" t="s">
        <v>1158</v>
      </c>
      <c r="H762"/>
      <c r="I762" s="9">
        <v>49.25</v>
      </c>
      <c r="J762" s="9">
        <v>50.25</v>
      </c>
      <c r="K762" s="9">
        <v>52.75</v>
      </c>
      <c r="L762" s="9">
        <v>52.75</v>
      </c>
    </row>
    <row r="763" spans="1:12">
      <c r="F763" t="s">
        <v>1102</v>
      </c>
      <c r="G763" t="s">
        <v>1158</v>
      </c>
      <c r="H763"/>
      <c r="I763" s="9">
        <v>46</v>
      </c>
      <c r="J763" s="9">
        <v>46.5</v>
      </c>
      <c r="K763" s="9">
        <v>48.25</v>
      </c>
      <c r="L763" s="9">
        <v>48.25</v>
      </c>
    </row>
    <row r="764" spans="1:12">
      <c r="F764" t="s">
        <v>1100</v>
      </c>
      <c r="G764" t="s">
        <v>1158</v>
      </c>
      <c r="H764"/>
      <c r="I764" s="9">
        <v>50.25</v>
      </c>
      <c r="J764" s="9">
        <v>51.5</v>
      </c>
      <c r="K764" s="9">
        <v>54.25</v>
      </c>
      <c r="L764" s="9">
        <v>54.25</v>
      </c>
    </row>
    <row r="765" spans="1:12">
      <c r="F765" t="s">
        <v>1099</v>
      </c>
      <c r="G765" t="s">
        <v>1158</v>
      </c>
      <c r="H765"/>
      <c r="I765" s="9">
        <v>14.75</v>
      </c>
      <c r="J765" s="9">
        <v>14.75</v>
      </c>
      <c r="K765" s="9">
        <v>15.25</v>
      </c>
      <c r="L765" s="9">
        <v>15.25</v>
      </c>
    </row>
    <row r="766" spans="1:12">
      <c r="A766" s="265"/>
      <c r="B766" s="265"/>
      <c r="C766" s="265"/>
      <c r="D766" s="265"/>
      <c r="E766" s="265"/>
      <c r="F766" s="265"/>
      <c r="G766" s="265"/>
      <c r="H766" s="265"/>
      <c r="I766" s="267"/>
      <c r="J766" s="267"/>
      <c r="K766" s="267"/>
      <c r="L766" s="267"/>
    </row>
    <row r="767" spans="1:12">
      <c r="A767" t="s">
        <v>217</v>
      </c>
      <c r="B767" t="s">
        <v>592</v>
      </c>
      <c r="C767" t="s">
        <v>595</v>
      </c>
      <c r="D767" t="s">
        <v>123</v>
      </c>
      <c r="E767" t="s">
        <v>123</v>
      </c>
      <c r="F767" t="s">
        <v>1328</v>
      </c>
      <c r="G767" t="s">
        <v>1075</v>
      </c>
      <c r="H767"/>
      <c r="I767" s="9">
        <v>289</v>
      </c>
      <c r="J767" s="9">
        <v>289</v>
      </c>
      <c r="K767" s="9">
        <v>290</v>
      </c>
      <c r="L767" s="9">
        <v>295</v>
      </c>
    </row>
    <row r="768" spans="1:12">
      <c r="F768" t="s">
        <v>1329</v>
      </c>
      <c r="G768" t="s">
        <v>1075</v>
      </c>
      <c r="H768"/>
      <c r="I768" s="9">
        <v>780</v>
      </c>
      <c r="J768" s="9">
        <v>780</v>
      </c>
      <c r="K768" s="9">
        <v>780</v>
      </c>
      <c r="L768" s="9">
        <v>785</v>
      </c>
    </row>
    <row r="769" spans="1:12">
      <c r="F769" t="s">
        <v>218</v>
      </c>
      <c r="G769" t="s">
        <v>1075</v>
      </c>
      <c r="H769"/>
      <c r="I769" s="9">
        <v>100</v>
      </c>
      <c r="J769" s="9">
        <v>100</v>
      </c>
      <c r="K769" s="9">
        <v>101</v>
      </c>
      <c r="L769" s="9">
        <v>102</v>
      </c>
    </row>
    <row r="770" spans="1:12">
      <c r="F770" t="s">
        <v>219</v>
      </c>
      <c r="G770" t="s">
        <v>1075</v>
      </c>
      <c r="H770"/>
      <c r="I770" s="9">
        <v>230</v>
      </c>
      <c r="J770" s="9">
        <v>230</v>
      </c>
      <c r="K770" s="9">
        <v>233</v>
      </c>
      <c r="L770" s="9">
        <v>235</v>
      </c>
    </row>
    <row r="771" spans="1:12">
      <c r="F771" t="s">
        <v>223</v>
      </c>
      <c r="G771" t="s">
        <v>1075</v>
      </c>
      <c r="H771"/>
      <c r="I771" s="9">
        <v>10</v>
      </c>
      <c r="J771" s="9">
        <v>10</v>
      </c>
      <c r="K771" s="9">
        <v>11</v>
      </c>
      <c r="L771" s="9">
        <v>12</v>
      </c>
    </row>
    <row r="772" spans="1:12">
      <c r="F772" t="s">
        <v>224</v>
      </c>
      <c r="G772" t="s">
        <v>1075</v>
      </c>
      <c r="H772"/>
      <c r="I772" s="9">
        <v>25</v>
      </c>
      <c r="J772" s="9">
        <v>25</v>
      </c>
      <c r="K772" s="9">
        <v>28</v>
      </c>
      <c r="L772" s="9">
        <v>30</v>
      </c>
    </row>
    <row r="773" spans="1:12">
      <c r="F773" t="s">
        <v>225</v>
      </c>
      <c r="G773" t="s">
        <v>1075</v>
      </c>
      <c r="H773"/>
      <c r="I773" s="9">
        <v>137</v>
      </c>
      <c r="J773" s="9">
        <v>137</v>
      </c>
      <c r="K773" s="9">
        <v>140</v>
      </c>
      <c r="L773" s="9">
        <v>145</v>
      </c>
    </row>
    <row r="774" spans="1:12">
      <c r="F774" t="s">
        <v>222</v>
      </c>
      <c r="G774" t="s">
        <v>1075</v>
      </c>
      <c r="H774"/>
      <c r="I774" s="9">
        <v>70</v>
      </c>
      <c r="J774" s="9">
        <v>70</v>
      </c>
      <c r="K774" s="9">
        <v>72</v>
      </c>
      <c r="L774" s="9">
        <v>74</v>
      </c>
    </row>
    <row r="775" spans="1:12">
      <c r="A775" s="265"/>
      <c r="B775" s="265"/>
      <c r="C775" s="265"/>
      <c r="D775" s="265"/>
      <c r="E775" s="265"/>
      <c r="F775" s="265"/>
      <c r="G775" s="265"/>
      <c r="H775" s="265"/>
      <c r="I775" s="267"/>
      <c r="J775" s="267"/>
      <c r="K775" s="267"/>
      <c r="L775" s="267"/>
    </row>
    <row r="776" spans="1:12">
      <c r="A776" t="s">
        <v>14255</v>
      </c>
      <c r="B776" t="s">
        <v>592</v>
      </c>
      <c r="C776" t="s">
        <v>595</v>
      </c>
      <c r="D776" t="s">
        <v>123</v>
      </c>
      <c r="E776" t="s">
        <v>123</v>
      </c>
      <c r="F776" t="s">
        <v>13853</v>
      </c>
      <c r="G776" t="s">
        <v>1126</v>
      </c>
      <c r="H776"/>
      <c r="I776" s="9">
        <v>110</v>
      </c>
      <c r="J776" s="9">
        <v>115</v>
      </c>
      <c r="K776" s="9">
        <v>118</v>
      </c>
      <c r="L776" s="9">
        <v>122</v>
      </c>
    </row>
    <row r="777" spans="1:12">
      <c r="F777" t="s">
        <v>229</v>
      </c>
      <c r="G777" t="s">
        <v>1057</v>
      </c>
      <c r="H777"/>
      <c r="I777" s="9">
        <v>7</v>
      </c>
      <c r="J777" s="9">
        <v>0</v>
      </c>
      <c r="K777" s="9">
        <v>0</v>
      </c>
      <c r="L777" s="9">
        <v>0</v>
      </c>
    </row>
    <row r="778" spans="1:12">
      <c r="F778" t="s">
        <v>227</v>
      </c>
      <c r="G778" t="s">
        <v>1057</v>
      </c>
      <c r="H778"/>
      <c r="I778" s="9">
        <v>29</v>
      </c>
      <c r="J778" s="9">
        <v>29</v>
      </c>
      <c r="K778" s="9">
        <v>30</v>
      </c>
      <c r="L778" s="9">
        <v>31</v>
      </c>
    </row>
    <row r="779" spans="1:12">
      <c r="F779" t="s">
        <v>228</v>
      </c>
      <c r="G779" t="s">
        <v>1057</v>
      </c>
      <c r="H779"/>
      <c r="I779" s="9">
        <v>15</v>
      </c>
      <c r="J779" s="9">
        <v>15</v>
      </c>
      <c r="K779" s="9">
        <v>15</v>
      </c>
      <c r="L779" s="9">
        <v>15</v>
      </c>
    </row>
    <row r="780" spans="1:12">
      <c r="F780" t="s">
        <v>1330</v>
      </c>
      <c r="G780" t="s">
        <v>1126</v>
      </c>
      <c r="H780"/>
      <c r="I780" s="9">
        <v>110</v>
      </c>
      <c r="J780" s="9">
        <v>115</v>
      </c>
      <c r="K780" s="9">
        <v>118</v>
      </c>
      <c r="L780" s="9">
        <v>122</v>
      </c>
    </row>
    <row r="781" spans="1:12">
      <c r="F781" t="s">
        <v>230</v>
      </c>
      <c r="G781" t="s">
        <v>1057</v>
      </c>
      <c r="H781"/>
      <c r="I781" s="9">
        <v>50</v>
      </c>
      <c r="J781" s="9">
        <v>50</v>
      </c>
      <c r="K781" s="9">
        <v>52</v>
      </c>
      <c r="L781" s="9">
        <v>54</v>
      </c>
    </row>
    <row r="782" spans="1:12">
      <c r="F782" t="s">
        <v>14256</v>
      </c>
      <c r="G782" t="s">
        <v>1126</v>
      </c>
      <c r="H782"/>
      <c r="I782" s="9">
        <v>95</v>
      </c>
      <c r="J782" s="9">
        <v>95</v>
      </c>
      <c r="K782" s="9">
        <v>98</v>
      </c>
      <c r="L782" s="9">
        <v>101</v>
      </c>
    </row>
    <row r="783" spans="1:12">
      <c r="A783" s="265"/>
      <c r="B783" s="265"/>
      <c r="C783" s="265"/>
      <c r="D783" s="265"/>
      <c r="E783" s="265"/>
      <c r="F783" s="265"/>
      <c r="G783" s="265"/>
      <c r="H783" s="265"/>
      <c r="I783" s="267"/>
      <c r="J783" s="267"/>
      <c r="K783" s="267"/>
      <c r="L783" s="267"/>
    </row>
    <row r="784" spans="1:12">
      <c r="A784" t="s">
        <v>977</v>
      </c>
      <c r="B784" t="s">
        <v>829</v>
      </c>
      <c r="C784" t="s">
        <v>982</v>
      </c>
      <c r="D784" t="s">
        <v>123</v>
      </c>
      <c r="E784" t="s">
        <v>123</v>
      </c>
      <c r="F784" t="s">
        <v>13873</v>
      </c>
      <c r="G784" t="s">
        <v>1477</v>
      </c>
      <c r="H784"/>
      <c r="I784" s="9">
        <v>24</v>
      </c>
      <c r="J784" s="9">
        <v>0</v>
      </c>
      <c r="K784" s="9">
        <v>0</v>
      </c>
      <c r="L784" s="9">
        <v>0</v>
      </c>
    </row>
    <row r="785" spans="1:12">
      <c r="F785" t="s">
        <v>13874</v>
      </c>
      <c r="G785" t="s">
        <v>1057</v>
      </c>
      <c r="H785"/>
      <c r="I785" s="9">
        <v>33</v>
      </c>
      <c r="J785" s="9">
        <v>35</v>
      </c>
      <c r="K785" s="9">
        <v>36</v>
      </c>
      <c r="L785" s="9">
        <v>37</v>
      </c>
    </row>
    <row r="786" spans="1:12">
      <c r="F786" t="s">
        <v>1478</v>
      </c>
      <c r="G786" t="s">
        <v>1477</v>
      </c>
      <c r="H786"/>
      <c r="I786" s="9">
        <v>31</v>
      </c>
      <c r="J786" s="9">
        <v>32</v>
      </c>
      <c r="K786" s="9">
        <v>33</v>
      </c>
      <c r="L786" s="9">
        <v>34</v>
      </c>
    </row>
    <row r="787" spans="1:12">
      <c r="F787" t="s">
        <v>980</v>
      </c>
      <c r="G787" t="s">
        <v>1168</v>
      </c>
      <c r="H787"/>
      <c r="I787" s="9">
        <v>38</v>
      </c>
      <c r="J787" s="9">
        <v>39</v>
      </c>
      <c r="K787" s="9">
        <v>40</v>
      </c>
      <c r="L787" s="9">
        <v>41</v>
      </c>
    </row>
    <row r="788" spans="1:12">
      <c r="F788" t="s">
        <v>979</v>
      </c>
      <c r="G788" t="s">
        <v>1168</v>
      </c>
      <c r="H788"/>
      <c r="I788" s="9">
        <v>53</v>
      </c>
      <c r="J788" s="9">
        <v>54</v>
      </c>
      <c r="K788" s="9">
        <v>56</v>
      </c>
      <c r="L788" s="9">
        <v>58</v>
      </c>
    </row>
    <row r="789" spans="1:12">
      <c r="F789" t="s">
        <v>13875</v>
      </c>
      <c r="G789" t="s">
        <v>1477</v>
      </c>
      <c r="H789"/>
      <c r="I789" s="9">
        <v>780</v>
      </c>
      <c r="J789" s="9">
        <v>780</v>
      </c>
      <c r="K789" s="9">
        <v>803</v>
      </c>
      <c r="L789" s="9">
        <v>827</v>
      </c>
    </row>
    <row r="790" spans="1:12">
      <c r="F790" t="s">
        <v>14467</v>
      </c>
      <c r="G790" t="s">
        <v>14369</v>
      </c>
      <c r="H790"/>
      <c r="I790" s="9">
        <v>0</v>
      </c>
      <c r="J790" s="9">
        <v>0</v>
      </c>
      <c r="K790" s="9">
        <v>0</v>
      </c>
      <c r="L790" s="9">
        <v>0</v>
      </c>
    </row>
    <row r="791" spans="1:12">
      <c r="F791" t="s">
        <v>14376</v>
      </c>
      <c r="G791" t="s">
        <v>1477</v>
      </c>
      <c r="H791" t="s">
        <v>350</v>
      </c>
      <c r="J791" s="9">
        <v>3</v>
      </c>
      <c r="K791" s="9">
        <v>3</v>
      </c>
      <c r="L791" s="9">
        <v>3</v>
      </c>
    </row>
    <row r="792" spans="1:12">
      <c r="A792" s="265"/>
      <c r="B792" s="265"/>
      <c r="C792" s="265"/>
      <c r="D792" s="265"/>
      <c r="E792" s="265"/>
      <c r="F792" s="265"/>
      <c r="G792" s="265"/>
      <c r="H792" s="265"/>
      <c r="I792" s="267"/>
      <c r="J792" s="267"/>
      <c r="K792" s="267"/>
      <c r="L792" s="267"/>
    </row>
    <row r="793" spans="1:12">
      <c r="A793" t="s">
        <v>992</v>
      </c>
      <c r="B793" t="s">
        <v>592</v>
      </c>
      <c r="C793" t="s">
        <v>991</v>
      </c>
      <c r="D793" t="s">
        <v>123</v>
      </c>
      <c r="E793" t="s">
        <v>123</v>
      </c>
      <c r="F793" t="s">
        <v>994</v>
      </c>
      <c r="G793" t="s">
        <v>763</v>
      </c>
      <c r="H793"/>
      <c r="I793" s="9">
        <v>38</v>
      </c>
      <c r="J793" s="9">
        <v>88.728129348958333</v>
      </c>
      <c r="K793" s="9">
        <v>93.164535816406257</v>
      </c>
      <c r="L793" s="9">
        <v>97.822762607226579</v>
      </c>
    </row>
    <row r="794" spans="1:12">
      <c r="F794" t="s">
        <v>1217</v>
      </c>
      <c r="G794" t="s">
        <v>1169</v>
      </c>
      <c r="H794"/>
      <c r="I794" s="9">
        <v>12</v>
      </c>
      <c r="J794" s="9">
        <v>12.931321933333335</v>
      </c>
      <c r="K794" s="9">
        <v>13.577888030000002</v>
      </c>
      <c r="L794" s="9">
        <v>14.256782431500003</v>
      </c>
    </row>
    <row r="795" spans="1:12">
      <c r="F795" t="s">
        <v>993</v>
      </c>
      <c r="G795" t="s">
        <v>763</v>
      </c>
      <c r="H795"/>
      <c r="I795" s="9">
        <v>0.22</v>
      </c>
      <c r="J795" s="9">
        <v>0.17960216984836599</v>
      </c>
      <c r="K795" s="9">
        <v>0.18858227834078431</v>
      </c>
      <c r="L795" s="9">
        <v>0.19801139225782352</v>
      </c>
    </row>
    <row r="796" spans="1:12">
      <c r="F796" t="s">
        <v>1214</v>
      </c>
      <c r="G796" t="s">
        <v>1169</v>
      </c>
      <c r="H796"/>
      <c r="I796" s="9">
        <v>13</v>
      </c>
      <c r="J796" s="9">
        <v>17.070532640000003</v>
      </c>
      <c r="K796" s="9">
        <v>17.924059272000004</v>
      </c>
      <c r="L796" s="9">
        <v>18.820262235600005</v>
      </c>
    </row>
    <row r="797" spans="1:12">
      <c r="F797" t="s">
        <v>996</v>
      </c>
      <c r="G797" t="s">
        <v>763</v>
      </c>
      <c r="H797"/>
      <c r="I797" s="9">
        <v>138</v>
      </c>
      <c r="J797" s="9">
        <v>115.63488419964351</v>
      </c>
      <c r="K797" s="9">
        <v>121.41662840962569</v>
      </c>
      <c r="L797" s="9">
        <v>127.48745983010697</v>
      </c>
    </row>
    <row r="798" spans="1:12">
      <c r="F798" t="s">
        <v>1215</v>
      </c>
      <c r="G798" t="s">
        <v>1169</v>
      </c>
      <c r="H798"/>
      <c r="I798" s="9">
        <v>42</v>
      </c>
      <c r="J798" s="9">
        <v>0</v>
      </c>
      <c r="K798" s="9">
        <v>0</v>
      </c>
      <c r="L798" s="9">
        <v>0</v>
      </c>
    </row>
    <row r="799" spans="1:12">
      <c r="F799" t="s">
        <v>997</v>
      </c>
      <c r="G799" t="s">
        <v>763</v>
      </c>
      <c r="H799"/>
      <c r="I799" s="9">
        <v>206</v>
      </c>
      <c r="J799" s="9">
        <v>241.46030689743588</v>
      </c>
      <c r="K799" s="9">
        <v>253.53332224230769</v>
      </c>
      <c r="L799" s="9">
        <v>266.2099883544231</v>
      </c>
    </row>
    <row r="800" spans="1:12">
      <c r="F800" t="s">
        <v>998</v>
      </c>
      <c r="G800" t="s">
        <v>763</v>
      </c>
      <c r="H800"/>
      <c r="I800" s="9">
        <v>376</v>
      </c>
      <c r="J800" s="9">
        <v>0</v>
      </c>
      <c r="K800" s="9">
        <v>0</v>
      </c>
      <c r="L800" s="9">
        <v>0</v>
      </c>
    </row>
    <row r="801" spans="1:12">
      <c r="A801" s="265"/>
      <c r="B801" s="265"/>
      <c r="C801" s="265"/>
      <c r="D801" s="265"/>
      <c r="E801" s="265"/>
      <c r="F801" s="265"/>
      <c r="G801" s="265"/>
      <c r="H801" s="265"/>
      <c r="I801" s="267"/>
      <c r="J801" s="267"/>
      <c r="K801" s="267"/>
      <c r="L801" s="267"/>
    </row>
    <row r="802" spans="1:12">
      <c r="A802" t="s">
        <v>990</v>
      </c>
      <c r="B802" t="s">
        <v>592</v>
      </c>
      <c r="C802" t="s">
        <v>991</v>
      </c>
      <c r="D802" t="s">
        <v>123</v>
      </c>
      <c r="E802" t="s">
        <v>123</v>
      </c>
      <c r="F802" t="s">
        <v>974</v>
      </c>
      <c r="G802" t="s">
        <v>1057</v>
      </c>
      <c r="H802"/>
      <c r="I802" s="9">
        <v>110</v>
      </c>
      <c r="J802" s="9">
        <v>117.37</v>
      </c>
      <c r="K802" s="9">
        <v>123</v>
      </c>
      <c r="L802" s="9">
        <v>129</v>
      </c>
    </row>
    <row r="803" spans="1:12">
      <c r="A803" s="265"/>
      <c r="B803" s="265"/>
      <c r="C803" s="265"/>
      <c r="D803" s="265"/>
      <c r="E803" s="265"/>
      <c r="F803" s="265"/>
      <c r="G803" s="265"/>
      <c r="H803" s="265"/>
      <c r="I803" s="267"/>
      <c r="J803" s="267"/>
      <c r="K803" s="267"/>
      <c r="L803" s="267"/>
    </row>
    <row r="804" spans="1:12">
      <c r="A804" t="s">
        <v>1499</v>
      </c>
      <c r="B804" t="s">
        <v>592</v>
      </c>
      <c r="C804" t="s">
        <v>991</v>
      </c>
      <c r="D804" t="s">
        <v>123</v>
      </c>
      <c r="E804" t="s">
        <v>123</v>
      </c>
      <c r="F804" t="s">
        <v>1500</v>
      </c>
      <c r="G804" t="s">
        <v>14369</v>
      </c>
      <c r="H804"/>
      <c r="I804" s="9">
        <v>10</v>
      </c>
      <c r="J804" s="9">
        <v>10</v>
      </c>
      <c r="K804" s="9">
        <v>10</v>
      </c>
      <c r="L804" s="9">
        <v>10</v>
      </c>
    </row>
    <row r="805" spans="1:12">
      <c r="A805" s="265"/>
      <c r="B805" s="265"/>
      <c r="C805" s="265"/>
      <c r="D805" s="265"/>
      <c r="E805" s="265"/>
      <c r="F805" s="265"/>
      <c r="G805" s="265"/>
      <c r="H805" s="265"/>
      <c r="I805" s="267"/>
      <c r="J805" s="267"/>
      <c r="K805" s="267"/>
      <c r="L805" s="267"/>
    </row>
    <row r="806" spans="1:12">
      <c r="A806" t="s">
        <v>1434</v>
      </c>
      <c r="B806" t="s">
        <v>592</v>
      </c>
      <c r="C806" t="s">
        <v>991</v>
      </c>
      <c r="D806" t="s">
        <v>123</v>
      </c>
      <c r="E806" t="s">
        <v>123</v>
      </c>
      <c r="F806" t="s">
        <v>1444</v>
      </c>
      <c r="G806" t="s">
        <v>1450</v>
      </c>
      <c r="H806"/>
      <c r="I806" s="9">
        <v>21006</v>
      </c>
      <c r="J806" s="9">
        <v>13563.372247064011</v>
      </c>
      <c r="K806" s="9">
        <v>14242</v>
      </c>
      <c r="L806" s="9">
        <v>14955</v>
      </c>
    </row>
    <row r="807" spans="1:12">
      <c r="F807" t="s">
        <v>1438</v>
      </c>
      <c r="G807" t="s">
        <v>1449</v>
      </c>
      <c r="H807"/>
      <c r="I807" s="9">
        <v>1539</v>
      </c>
      <c r="J807" s="9">
        <v>1124.4895127858185</v>
      </c>
      <c r="K807" s="9">
        <v>1181</v>
      </c>
      <c r="L807" s="9">
        <v>1241</v>
      </c>
    </row>
    <row r="808" spans="1:12">
      <c r="F808" t="s">
        <v>1443</v>
      </c>
      <c r="G808" t="s">
        <v>1450</v>
      </c>
      <c r="H808"/>
      <c r="I808" s="9">
        <v>9913</v>
      </c>
      <c r="J808" s="9">
        <v>7337.1861670240323</v>
      </c>
      <c r="K808" s="9">
        <v>7705</v>
      </c>
      <c r="L808" s="9">
        <v>8091</v>
      </c>
    </row>
    <row r="809" spans="1:12">
      <c r="F809" t="s">
        <v>1442</v>
      </c>
      <c r="G809" t="s">
        <v>1450</v>
      </c>
      <c r="H809"/>
      <c r="I809" s="9">
        <v>9519</v>
      </c>
      <c r="J809" s="9">
        <v>6964.9639448018106</v>
      </c>
      <c r="K809" s="9">
        <v>7314</v>
      </c>
      <c r="L809" s="9">
        <v>7680</v>
      </c>
    </row>
    <row r="810" spans="1:12">
      <c r="F810" t="s">
        <v>1437</v>
      </c>
      <c r="G810" t="s">
        <v>1449</v>
      </c>
      <c r="H810"/>
      <c r="I810" s="9">
        <v>3908</v>
      </c>
      <c r="J810" s="9">
        <v>2938.2192319009278</v>
      </c>
      <c r="K810" s="9">
        <v>3086</v>
      </c>
      <c r="L810" s="9">
        <v>3241</v>
      </c>
    </row>
    <row r="811" spans="1:12">
      <c r="F811" t="s">
        <v>1448</v>
      </c>
      <c r="G811" t="s">
        <v>1449</v>
      </c>
      <c r="H811"/>
      <c r="I811" s="9">
        <v>555</v>
      </c>
      <c r="J811" s="9">
        <v>405.59687545048632</v>
      </c>
      <c r="K811" s="9">
        <v>426</v>
      </c>
      <c r="L811" s="9">
        <v>448</v>
      </c>
    </row>
    <row r="812" spans="1:12">
      <c r="F812" t="s">
        <v>1446</v>
      </c>
      <c r="G812" t="s">
        <v>1449</v>
      </c>
      <c r="H812"/>
      <c r="I812" s="9">
        <v>146</v>
      </c>
      <c r="J812" s="9">
        <v>195.63276558222051</v>
      </c>
      <c r="K812" s="9">
        <v>206</v>
      </c>
      <c r="L812" s="9">
        <v>217</v>
      </c>
    </row>
    <row r="813" spans="1:12">
      <c r="F813" t="s">
        <v>13879</v>
      </c>
      <c r="G813" t="s">
        <v>1449</v>
      </c>
      <c r="H813"/>
      <c r="I813" s="9">
        <v>9920</v>
      </c>
      <c r="J813" s="9">
        <v>7337.1861670240323</v>
      </c>
      <c r="K813" s="9">
        <v>7705</v>
      </c>
      <c r="L813" s="9">
        <v>8091</v>
      </c>
    </row>
    <row r="814" spans="1:12">
      <c r="F814" t="s">
        <v>1440</v>
      </c>
      <c r="G814" t="s">
        <v>1449</v>
      </c>
      <c r="H814"/>
      <c r="I814" s="9">
        <v>360</v>
      </c>
      <c r="J814" s="9">
        <v>400.89624885341158</v>
      </c>
      <c r="K814" s="9">
        <v>421</v>
      </c>
      <c r="L814" s="9">
        <v>443</v>
      </c>
    </row>
    <row r="815" spans="1:12">
      <c r="F815" t="s">
        <v>1439</v>
      </c>
      <c r="G815" t="s">
        <v>1449</v>
      </c>
      <c r="H815"/>
      <c r="I815" s="9">
        <v>1620</v>
      </c>
      <c r="J815" s="9">
        <v>1198.9339572302631</v>
      </c>
      <c r="K815" s="9">
        <v>1259</v>
      </c>
      <c r="L815" s="9">
        <v>1322</v>
      </c>
    </row>
    <row r="816" spans="1:12">
      <c r="F816" t="s">
        <v>1441</v>
      </c>
      <c r="G816" t="s">
        <v>1449</v>
      </c>
      <c r="H816"/>
      <c r="I816" s="9">
        <v>442</v>
      </c>
      <c r="J816" s="9">
        <v>415.58111233837576</v>
      </c>
      <c r="K816" s="9">
        <v>437</v>
      </c>
      <c r="L816" s="9">
        <v>459</v>
      </c>
    </row>
    <row r="817" spans="1:12">
      <c r="F817" t="s">
        <v>1445</v>
      </c>
      <c r="G817" t="s">
        <v>1449</v>
      </c>
      <c r="H817"/>
      <c r="I817" s="9">
        <v>152</v>
      </c>
      <c r="J817" s="9">
        <v>195.63276558222051</v>
      </c>
      <c r="K817" s="9">
        <v>206</v>
      </c>
      <c r="L817" s="9">
        <v>217</v>
      </c>
    </row>
    <row r="818" spans="1:12">
      <c r="F818" t="s">
        <v>1436</v>
      </c>
      <c r="G818" t="s">
        <v>1449</v>
      </c>
      <c r="H818"/>
      <c r="I818" s="9">
        <v>243</v>
      </c>
      <c r="J818" s="9">
        <v>284.76291552007825</v>
      </c>
      <c r="K818" s="9">
        <v>300</v>
      </c>
      <c r="L818" s="9">
        <v>315</v>
      </c>
    </row>
    <row r="819" spans="1:12">
      <c r="F819" t="s">
        <v>1435</v>
      </c>
      <c r="G819" t="s">
        <v>1449</v>
      </c>
      <c r="H819"/>
      <c r="I819" s="9">
        <v>296</v>
      </c>
      <c r="J819" s="9">
        <v>268.33532187047797</v>
      </c>
      <c r="K819" s="9">
        <v>282</v>
      </c>
      <c r="L819" s="9">
        <v>297</v>
      </c>
    </row>
    <row r="820" spans="1:12">
      <c r="F820" t="s">
        <v>1447</v>
      </c>
      <c r="G820" t="s">
        <v>1449</v>
      </c>
      <c r="H820"/>
      <c r="I820" s="9">
        <v>948</v>
      </c>
      <c r="J820" s="9">
        <v>775.95798656159741</v>
      </c>
      <c r="K820" s="9">
        <v>815</v>
      </c>
      <c r="L820" s="9">
        <v>856</v>
      </c>
    </row>
    <row r="821" spans="1:12">
      <c r="A821" s="265"/>
      <c r="B821" s="265"/>
      <c r="C821" s="265"/>
      <c r="D821" s="265"/>
      <c r="E821" s="265"/>
      <c r="F821" s="265"/>
      <c r="G821" s="265"/>
      <c r="H821" s="265"/>
      <c r="I821" s="267"/>
      <c r="J821" s="267"/>
      <c r="K821" s="267"/>
      <c r="L821" s="267"/>
    </row>
    <row r="822" spans="1:12">
      <c r="A822" t="s">
        <v>124</v>
      </c>
      <c r="B822" t="s">
        <v>594</v>
      </c>
      <c r="C822" t="s">
        <v>593</v>
      </c>
      <c r="D822" t="s">
        <v>123</v>
      </c>
      <c r="E822" t="s">
        <v>123</v>
      </c>
      <c r="F822" t="s">
        <v>126</v>
      </c>
      <c r="G822" t="s">
        <v>1161</v>
      </c>
      <c r="H822"/>
      <c r="I822" s="9">
        <v>1.83</v>
      </c>
      <c r="J822" s="9">
        <v>5.5</v>
      </c>
      <c r="K822" s="9">
        <v>5.665</v>
      </c>
      <c r="L822" s="9">
        <v>5.8349500000000001</v>
      </c>
    </row>
    <row r="823" spans="1:12">
      <c r="F823" t="s">
        <v>14377</v>
      </c>
      <c r="G823" t="s">
        <v>14369</v>
      </c>
      <c r="H823"/>
      <c r="I823" s="9">
        <v>8</v>
      </c>
      <c r="J823" s="9">
        <v>20.25</v>
      </c>
      <c r="K823" s="9">
        <v>20.86</v>
      </c>
      <c r="L823" s="9">
        <v>21.48</v>
      </c>
    </row>
    <row r="824" spans="1:12">
      <c r="A824" s="265"/>
      <c r="B824" s="265"/>
      <c r="C824" s="265"/>
      <c r="D824" s="265"/>
      <c r="E824" s="265"/>
      <c r="F824" s="265"/>
      <c r="G824" s="265"/>
      <c r="H824" s="265"/>
      <c r="I824" s="267"/>
      <c r="J824" s="267"/>
      <c r="K824" s="267"/>
      <c r="L824" s="267"/>
    </row>
    <row r="825" spans="1:12">
      <c r="A825" t="s">
        <v>18</v>
      </c>
      <c r="B825" t="s">
        <v>585</v>
      </c>
      <c r="C825" t="s">
        <v>603</v>
      </c>
      <c r="D825" t="s">
        <v>1106</v>
      </c>
      <c r="E825" t="s">
        <v>10</v>
      </c>
      <c r="F825" t="s">
        <v>29</v>
      </c>
      <c r="G825" t="s">
        <v>1057</v>
      </c>
      <c r="H825"/>
      <c r="I825" s="9">
        <v>62</v>
      </c>
      <c r="J825" s="9">
        <v>0</v>
      </c>
      <c r="K825" s="9">
        <v>0</v>
      </c>
      <c r="L825" s="9">
        <v>0</v>
      </c>
    </row>
    <row r="826" spans="1:12">
      <c r="F826" t="s">
        <v>28</v>
      </c>
      <c r="G826" t="s">
        <v>1057</v>
      </c>
      <c r="H826"/>
      <c r="I826" s="9">
        <v>20.059999999999999</v>
      </c>
      <c r="J826" s="9">
        <v>17.670000000000002</v>
      </c>
      <c r="K826" s="9">
        <v>18.190000000000001</v>
      </c>
      <c r="L826" s="9">
        <v>18.917600000000004</v>
      </c>
    </row>
    <row r="827" spans="1:12">
      <c r="F827" t="s">
        <v>27</v>
      </c>
      <c r="G827" t="s">
        <v>1057</v>
      </c>
      <c r="H827"/>
      <c r="I827" s="9">
        <v>33</v>
      </c>
      <c r="J827" s="9">
        <v>64.680000000000007</v>
      </c>
      <c r="K827" s="9">
        <v>67.16</v>
      </c>
      <c r="L827" s="9">
        <v>69.846400000000003</v>
      </c>
    </row>
    <row r="828" spans="1:12">
      <c r="F828" t="s">
        <v>33</v>
      </c>
      <c r="G828" t="s">
        <v>1057</v>
      </c>
      <c r="H828"/>
      <c r="I828" s="9">
        <v>62</v>
      </c>
      <c r="J828" s="9">
        <v>0</v>
      </c>
      <c r="K828" s="9">
        <v>0</v>
      </c>
      <c r="L828" s="9">
        <v>0</v>
      </c>
    </row>
    <row r="829" spans="1:12">
      <c r="F829" t="s">
        <v>20</v>
      </c>
      <c r="G829" t="s">
        <v>1057</v>
      </c>
      <c r="H829"/>
      <c r="I829" s="9">
        <v>44.19</v>
      </c>
      <c r="J829" s="9">
        <v>46.12</v>
      </c>
      <c r="K829" s="9">
        <v>48.04</v>
      </c>
      <c r="L829" s="9">
        <v>49.961600000000004</v>
      </c>
    </row>
    <row r="830" spans="1:12">
      <c r="F830" t="s">
        <v>24</v>
      </c>
      <c r="G830" t="s">
        <v>1057</v>
      </c>
      <c r="H830"/>
      <c r="I830" s="9">
        <v>77</v>
      </c>
      <c r="J830" s="9">
        <v>57.47</v>
      </c>
      <c r="K830" s="9">
        <v>59.15</v>
      </c>
      <c r="L830" s="9">
        <v>61.515999999999998</v>
      </c>
    </row>
    <row r="831" spans="1:12">
      <c r="F831" t="s">
        <v>21</v>
      </c>
      <c r="G831" t="s">
        <v>1057</v>
      </c>
      <c r="H831"/>
      <c r="I831" s="9">
        <v>43.33</v>
      </c>
      <c r="J831" s="9">
        <v>45.22</v>
      </c>
      <c r="K831" s="9">
        <v>47.1</v>
      </c>
      <c r="L831" s="9">
        <v>48.984000000000002</v>
      </c>
    </row>
    <row r="832" spans="1:12">
      <c r="F832" t="s">
        <v>23</v>
      </c>
      <c r="G832" t="s">
        <v>1057</v>
      </c>
      <c r="H832"/>
      <c r="I832" s="9">
        <v>26.22</v>
      </c>
      <c r="J832" s="9">
        <v>28.09</v>
      </c>
      <c r="K832" s="9">
        <v>29.3</v>
      </c>
      <c r="L832" s="9">
        <v>30.472000000000001</v>
      </c>
    </row>
    <row r="833" spans="1:12">
      <c r="F833" t="s">
        <v>25</v>
      </c>
      <c r="G833" t="s">
        <v>1057</v>
      </c>
      <c r="H833"/>
      <c r="I833" s="9">
        <v>12.58</v>
      </c>
      <c r="J833" s="9">
        <v>11.31</v>
      </c>
      <c r="K833" s="9">
        <v>11.71</v>
      </c>
      <c r="L833" s="9">
        <v>12.178400000000002</v>
      </c>
    </row>
    <row r="834" spans="1:12">
      <c r="F834" t="s">
        <v>26</v>
      </c>
      <c r="G834" t="s">
        <v>1057</v>
      </c>
      <c r="H834"/>
      <c r="I834" s="9">
        <v>60</v>
      </c>
      <c r="J834" s="9">
        <v>46.33</v>
      </c>
      <c r="K834" s="9">
        <v>48.21</v>
      </c>
      <c r="L834" s="9">
        <v>50.138400000000004</v>
      </c>
    </row>
    <row r="835" spans="1:12">
      <c r="F835" t="s">
        <v>974</v>
      </c>
      <c r="G835" t="s">
        <v>1057</v>
      </c>
      <c r="H835"/>
      <c r="I835" s="9">
        <v>85</v>
      </c>
      <c r="J835" s="9">
        <v>89</v>
      </c>
      <c r="K835" s="9">
        <v>89</v>
      </c>
      <c r="L835" s="9">
        <v>89</v>
      </c>
    </row>
    <row r="836" spans="1:12">
      <c r="F836" t="s">
        <v>31</v>
      </c>
      <c r="G836" t="s">
        <v>1057</v>
      </c>
      <c r="H836"/>
      <c r="I836" s="9">
        <v>62</v>
      </c>
      <c r="J836" s="9">
        <v>0</v>
      </c>
      <c r="K836" s="9">
        <v>0</v>
      </c>
      <c r="L836" s="9">
        <v>0</v>
      </c>
    </row>
    <row r="837" spans="1:12">
      <c r="F837" t="s">
        <v>30</v>
      </c>
      <c r="G837" t="s">
        <v>1057</v>
      </c>
      <c r="H837"/>
      <c r="I837" s="9">
        <v>62</v>
      </c>
      <c r="J837" s="9">
        <v>0</v>
      </c>
      <c r="K837" s="9">
        <v>0</v>
      </c>
      <c r="L837" s="9">
        <v>0</v>
      </c>
    </row>
    <row r="838" spans="1:12">
      <c r="F838" t="s">
        <v>32</v>
      </c>
      <c r="G838" t="s">
        <v>1057</v>
      </c>
      <c r="H838"/>
      <c r="I838" s="9">
        <v>62</v>
      </c>
      <c r="J838" s="9">
        <v>0</v>
      </c>
      <c r="K838" s="9">
        <v>0</v>
      </c>
      <c r="L838" s="9">
        <v>0</v>
      </c>
    </row>
    <row r="839" spans="1:12">
      <c r="F839" t="s">
        <v>14424</v>
      </c>
      <c r="G839" t="s">
        <v>1057</v>
      </c>
      <c r="H839"/>
      <c r="I839" s="9">
        <v>44.05</v>
      </c>
      <c r="J839" s="9">
        <v>45.93</v>
      </c>
      <c r="K839" s="9">
        <v>47.84</v>
      </c>
      <c r="L839" s="9">
        <v>49.753600000000006</v>
      </c>
    </row>
    <row r="840" spans="1:12">
      <c r="F840" t="s">
        <v>14425</v>
      </c>
      <c r="G840" t="s">
        <v>1057</v>
      </c>
      <c r="H840"/>
      <c r="I840" s="9">
        <v>32.840000000000003</v>
      </c>
      <c r="J840" s="9">
        <v>34.200000000000003</v>
      </c>
      <c r="K840" s="9">
        <v>35.590000000000003</v>
      </c>
      <c r="L840" s="9">
        <v>37.013600000000004</v>
      </c>
    </row>
    <row r="841" spans="1:12">
      <c r="A841" s="265"/>
      <c r="B841" s="265"/>
      <c r="C841" s="265"/>
      <c r="D841" s="265"/>
      <c r="E841" s="265"/>
      <c r="F841" s="265"/>
      <c r="G841" s="265"/>
      <c r="H841" s="265"/>
      <c r="I841" s="267"/>
      <c r="J841" s="267"/>
      <c r="K841" s="267"/>
      <c r="L841" s="267"/>
    </row>
    <row r="842" spans="1:12">
      <c r="A842" t="s">
        <v>1173</v>
      </c>
      <c r="B842" t="s">
        <v>592</v>
      </c>
      <c r="C842" t="s">
        <v>595</v>
      </c>
      <c r="D842" t="s">
        <v>123</v>
      </c>
      <c r="E842" t="s">
        <v>123</v>
      </c>
      <c r="F842" t="s">
        <v>1467</v>
      </c>
      <c r="G842" t="s">
        <v>1075</v>
      </c>
      <c r="H842"/>
      <c r="I842" s="9">
        <v>75</v>
      </c>
      <c r="J842" s="9">
        <v>77</v>
      </c>
      <c r="K842" s="9">
        <v>79</v>
      </c>
      <c r="L842" s="9">
        <v>81</v>
      </c>
    </row>
    <row r="843" spans="1:12">
      <c r="F843" t="s">
        <v>1317</v>
      </c>
      <c r="G843" t="s">
        <v>1075</v>
      </c>
      <c r="H843"/>
      <c r="I843" s="9">
        <v>2055</v>
      </c>
      <c r="J843" s="9">
        <v>2070</v>
      </c>
      <c r="K843" s="9">
        <v>2112</v>
      </c>
      <c r="L843" s="9">
        <v>2155</v>
      </c>
    </row>
    <row r="844" spans="1:12">
      <c r="F844" t="s">
        <v>1316</v>
      </c>
      <c r="G844" t="s">
        <v>1075</v>
      </c>
      <c r="H844"/>
      <c r="I844" s="9">
        <v>500</v>
      </c>
      <c r="J844" s="9">
        <v>500</v>
      </c>
      <c r="K844" s="9">
        <v>510</v>
      </c>
      <c r="L844" s="9">
        <v>521</v>
      </c>
    </row>
    <row r="845" spans="1:12">
      <c r="F845" t="s">
        <v>1124</v>
      </c>
      <c r="G845" t="s">
        <v>1075</v>
      </c>
      <c r="H845"/>
      <c r="I845" s="9">
        <v>38</v>
      </c>
      <c r="J845" s="9">
        <v>38</v>
      </c>
      <c r="K845" s="9">
        <v>39</v>
      </c>
      <c r="L845" s="9">
        <v>40</v>
      </c>
    </row>
    <row r="846" spans="1:12">
      <c r="F846" t="s">
        <v>1318</v>
      </c>
      <c r="G846" t="s">
        <v>1075</v>
      </c>
      <c r="H846"/>
      <c r="I846" s="9">
        <v>25</v>
      </c>
      <c r="J846" s="9">
        <v>25</v>
      </c>
      <c r="K846" s="9">
        <v>26</v>
      </c>
      <c r="L846" s="9">
        <v>27</v>
      </c>
    </row>
    <row r="847" spans="1:12">
      <c r="F847" t="s">
        <v>1312</v>
      </c>
      <c r="G847" t="s">
        <v>1075</v>
      </c>
      <c r="H847"/>
      <c r="I847" s="9">
        <v>110</v>
      </c>
      <c r="J847" s="9">
        <v>110</v>
      </c>
      <c r="K847" s="9">
        <v>113</v>
      </c>
      <c r="L847" s="9">
        <v>116</v>
      </c>
    </row>
    <row r="848" spans="1:12">
      <c r="F848" t="s">
        <v>1311</v>
      </c>
      <c r="G848" t="s">
        <v>1075</v>
      </c>
      <c r="H848"/>
      <c r="I848" s="9">
        <v>270</v>
      </c>
      <c r="J848" s="9">
        <v>250</v>
      </c>
      <c r="K848" s="9">
        <v>255</v>
      </c>
      <c r="L848" s="9">
        <v>261</v>
      </c>
    </row>
    <row r="849" spans="6:12">
      <c r="F849" t="s">
        <v>13887</v>
      </c>
      <c r="G849" t="s">
        <v>1480</v>
      </c>
      <c r="H849"/>
      <c r="I849" s="9">
        <v>250</v>
      </c>
      <c r="J849" s="9">
        <v>270</v>
      </c>
      <c r="K849" s="9">
        <v>276</v>
      </c>
      <c r="L849" s="9">
        <v>282</v>
      </c>
    </row>
    <row r="850" spans="6:12">
      <c r="F850" t="s">
        <v>13888</v>
      </c>
      <c r="G850" t="s">
        <v>1480</v>
      </c>
      <c r="H850"/>
      <c r="I850" s="9">
        <v>50</v>
      </c>
      <c r="J850" s="9">
        <v>55</v>
      </c>
      <c r="K850" s="9">
        <v>57</v>
      </c>
      <c r="L850" s="9">
        <v>59</v>
      </c>
    </row>
    <row r="851" spans="6:12">
      <c r="F851" t="s">
        <v>1309</v>
      </c>
      <c r="G851" t="s">
        <v>1075</v>
      </c>
      <c r="H851"/>
      <c r="I851" s="9">
        <v>1500</v>
      </c>
      <c r="J851" s="9">
        <v>1500</v>
      </c>
      <c r="K851" s="9">
        <v>1530</v>
      </c>
      <c r="L851" s="9">
        <v>1561</v>
      </c>
    </row>
    <row r="852" spans="6:12">
      <c r="F852" t="s">
        <v>1466</v>
      </c>
      <c r="G852" t="s">
        <v>1075</v>
      </c>
      <c r="H852"/>
      <c r="I852" s="9">
        <v>185</v>
      </c>
      <c r="J852" s="9">
        <v>187</v>
      </c>
      <c r="K852" s="9">
        <v>191</v>
      </c>
      <c r="L852" s="9">
        <v>195</v>
      </c>
    </row>
    <row r="853" spans="6:12">
      <c r="F853" t="s">
        <v>132</v>
      </c>
      <c r="G853" t="s">
        <v>1182</v>
      </c>
      <c r="H853"/>
      <c r="I853" s="9">
        <v>1500</v>
      </c>
      <c r="J853" s="9">
        <v>1600</v>
      </c>
      <c r="K853" s="9">
        <v>1632</v>
      </c>
      <c r="L853" s="9">
        <v>1665</v>
      </c>
    </row>
    <row r="854" spans="6:12">
      <c r="F854" t="s">
        <v>179</v>
      </c>
      <c r="G854" t="s">
        <v>1057</v>
      </c>
      <c r="H854"/>
      <c r="I854" s="9">
        <v>100</v>
      </c>
      <c r="J854" s="9">
        <v>100</v>
      </c>
      <c r="K854" s="9">
        <v>102</v>
      </c>
      <c r="L854" s="9">
        <v>105</v>
      </c>
    </row>
    <row r="855" spans="6:12">
      <c r="F855" t="s">
        <v>1465</v>
      </c>
      <c r="G855" t="s">
        <v>1075</v>
      </c>
      <c r="H855"/>
      <c r="I855" s="9">
        <v>235</v>
      </c>
      <c r="J855" s="9">
        <v>250</v>
      </c>
      <c r="K855" s="9">
        <v>255</v>
      </c>
      <c r="L855" s="9">
        <v>261</v>
      </c>
    </row>
    <row r="856" spans="6:12">
      <c r="F856" t="s">
        <v>1464</v>
      </c>
      <c r="G856" t="s">
        <v>1075</v>
      </c>
      <c r="H856"/>
      <c r="I856" s="9">
        <v>1010</v>
      </c>
      <c r="J856" s="9">
        <v>1000</v>
      </c>
      <c r="K856" s="9">
        <v>1020</v>
      </c>
      <c r="L856" s="9">
        <v>1041</v>
      </c>
    </row>
    <row r="857" spans="6:12">
      <c r="F857" t="s">
        <v>1313</v>
      </c>
      <c r="G857" t="s">
        <v>1287</v>
      </c>
      <c r="H857"/>
      <c r="I857" s="9">
        <v>23</v>
      </c>
      <c r="J857" s="9">
        <v>0</v>
      </c>
      <c r="K857" s="9">
        <v>0</v>
      </c>
      <c r="L857" s="9">
        <v>0</v>
      </c>
    </row>
    <row r="858" spans="6:12">
      <c r="F858" t="s">
        <v>1717</v>
      </c>
      <c r="G858" t="s">
        <v>1182</v>
      </c>
      <c r="H858"/>
      <c r="I858" s="9">
        <v>3940</v>
      </c>
      <c r="J858" s="9">
        <v>4070</v>
      </c>
      <c r="K858" s="9">
        <v>3346</v>
      </c>
      <c r="L858" s="9">
        <v>3413</v>
      </c>
    </row>
    <row r="859" spans="6:12">
      <c r="F859" t="s">
        <v>1719</v>
      </c>
      <c r="G859" t="s">
        <v>1182</v>
      </c>
      <c r="H859"/>
      <c r="I859" s="9">
        <v>3260</v>
      </c>
      <c r="J859" s="9">
        <v>3280</v>
      </c>
      <c r="K859" s="9">
        <v>4478</v>
      </c>
      <c r="L859" s="9">
        <v>4568</v>
      </c>
    </row>
    <row r="860" spans="6:12">
      <c r="F860" t="s">
        <v>1718</v>
      </c>
      <c r="G860" t="s">
        <v>1182</v>
      </c>
      <c r="H860"/>
      <c r="I860" s="9">
        <v>4210</v>
      </c>
      <c r="J860" s="9">
        <v>4390</v>
      </c>
      <c r="K860" s="9">
        <v>4152</v>
      </c>
      <c r="L860" s="9">
        <v>4236</v>
      </c>
    </row>
    <row r="861" spans="6:12">
      <c r="F861" t="s">
        <v>1714</v>
      </c>
      <c r="G861" t="s">
        <v>1182</v>
      </c>
      <c r="H861"/>
      <c r="I861" s="9">
        <v>2170</v>
      </c>
      <c r="J861" s="9">
        <v>2270</v>
      </c>
      <c r="K861" s="9">
        <v>2316</v>
      </c>
      <c r="L861" s="9">
        <v>2363</v>
      </c>
    </row>
    <row r="862" spans="6:12">
      <c r="F862" t="s">
        <v>1715</v>
      </c>
      <c r="G862" t="s">
        <v>1182</v>
      </c>
      <c r="H862"/>
      <c r="I862" s="9">
        <v>2870</v>
      </c>
      <c r="J862" s="9">
        <v>2930</v>
      </c>
      <c r="K862" s="9">
        <v>2989</v>
      </c>
      <c r="L862" s="9">
        <v>3049</v>
      </c>
    </row>
    <row r="863" spans="6:12">
      <c r="F863" t="s">
        <v>1716</v>
      </c>
      <c r="G863" t="s">
        <v>1182</v>
      </c>
      <c r="H863"/>
      <c r="I863" s="9">
        <v>3920</v>
      </c>
      <c r="J863" s="9">
        <v>4160</v>
      </c>
      <c r="K863" s="9">
        <v>4244</v>
      </c>
      <c r="L863" s="9">
        <v>4329</v>
      </c>
    </row>
    <row r="864" spans="6:12">
      <c r="F864" t="s">
        <v>1308</v>
      </c>
      <c r="G864" t="s">
        <v>1075</v>
      </c>
      <c r="H864"/>
      <c r="I864" s="9">
        <v>700</v>
      </c>
      <c r="J864" s="9">
        <v>700</v>
      </c>
      <c r="K864" s="9">
        <v>714</v>
      </c>
      <c r="L864" s="9">
        <v>729</v>
      </c>
    </row>
    <row r="865" spans="6:12">
      <c r="F865" t="s">
        <v>162</v>
      </c>
      <c r="G865" t="s">
        <v>1075</v>
      </c>
      <c r="H865"/>
      <c r="I865" s="9">
        <v>7</v>
      </c>
      <c r="J865" s="9">
        <v>7</v>
      </c>
      <c r="K865" s="9">
        <v>8</v>
      </c>
      <c r="L865" s="9">
        <v>9</v>
      </c>
    </row>
    <row r="866" spans="6:12">
      <c r="F866" t="s">
        <v>1468</v>
      </c>
      <c r="G866" t="s">
        <v>1075</v>
      </c>
      <c r="H866"/>
      <c r="I866" s="9">
        <v>265</v>
      </c>
      <c r="J866" s="9">
        <v>252</v>
      </c>
      <c r="K866" s="9">
        <v>258</v>
      </c>
      <c r="L866" s="9">
        <v>264</v>
      </c>
    </row>
    <row r="867" spans="6:12">
      <c r="F867" t="s">
        <v>14269</v>
      </c>
      <c r="G867" t="s">
        <v>1075</v>
      </c>
      <c r="H867"/>
      <c r="I867" s="9">
        <v>800</v>
      </c>
      <c r="J867" s="9">
        <v>0</v>
      </c>
      <c r="K867" s="9">
        <v>0</v>
      </c>
      <c r="L867" s="9">
        <v>0</v>
      </c>
    </row>
    <row r="868" spans="6:12">
      <c r="F868" t="s">
        <v>14270</v>
      </c>
      <c r="G868" t="s">
        <v>1075</v>
      </c>
      <c r="H868"/>
      <c r="I868" s="9">
        <v>900</v>
      </c>
      <c r="J868" s="9">
        <v>0</v>
      </c>
      <c r="K868" s="9">
        <v>0</v>
      </c>
      <c r="L868" s="9">
        <v>0</v>
      </c>
    </row>
    <row r="869" spans="6:12">
      <c r="F869" t="s">
        <v>14271</v>
      </c>
      <c r="G869" t="s">
        <v>1182</v>
      </c>
      <c r="H869"/>
      <c r="I869" s="9">
        <v>2670</v>
      </c>
      <c r="J869" s="9">
        <v>2770</v>
      </c>
      <c r="K869" s="9">
        <v>2826</v>
      </c>
      <c r="L869" s="9">
        <v>2883</v>
      </c>
    </row>
    <row r="870" spans="6:12">
      <c r="F870" t="s">
        <v>14379</v>
      </c>
      <c r="G870" t="s">
        <v>1182</v>
      </c>
      <c r="H870" t="s">
        <v>350</v>
      </c>
      <c r="J870" s="9">
        <v>4200</v>
      </c>
      <c r="K870" s="9">
        <v>4284</v>
      </c>
      <c r="L870" s="9">
        <v>4370</v>
      </c>
    </row>
    <row r="871" spans="6:12">
      <c r="F871" t="s">
        <v>14378</v>
      </c>
      <c r="G871" t="s">
        <v>1182</v>
      </c>
      <c r="H871"/>
      <c r="I871" s="9">
        <v>6300</v>
      </c>
      <c r="J871" s="9">
        <v>6500</v>
      </c>
      <c r="K871" s="9">
        <v>6630</v>
      </c>
      <c r="L871" s="9">
        <v>6763</v>
      </c>
    </row>
    <row r="872" spans="6:12">
      <c r="F872" t="s">
        <v>14380</v>
      </c>
      <c r="G872" t="s">
        <v>1075</v>
      </c>
      <c r="H872" t="s">
        <v>350</v>
      </c>
      <c r="J872" s="9">
        <v>302</v>
      </c>
      <c r="K872" s="9">
        <v>309</v>
      </c>
      <c r="L872" s="9">
        <v>316</v>
      </c>
    </row>
    <row r="873" spans="6:12">
      <c r="F873" t="s">
        <v>14381</v>
      </c>
      <c r="G873" t="s">
        <v>1075</v>
      </c>
      <c r="H873"/>
      <c r="I873" s="9">
        <v>215</v>
      </c>
      <c r="J873" s="9">
        <v>200</v>
      </c>
      <c r="K873" s="9">
        <v>204</v>
      </c>
      <c r="L873" s="9">
        <v>209</v>
      </c>
    </row>
    <row r="874" spans="6:12">
      <c r="F874" t="s">
        <v>14382</v>
      </c>
      <c r="G874" t="s">
        <v>1075</v>
      </c>
      <c r="H874" t="s">
        <v>350</v>
      </c>
      <c r="J874" s="9">
        <v>50</v>
      </c>
      <c r="K874" s="9">
        <v>51</v>
      </c>
      <c r="L874" s="9">
        <v>53</v>
      </c>
    </row>
    <row r="875" spans="6:12">
      <c r="F875" t="s">
        <v>14383</v>
      </c>
      <c r="G875" t="s">
        <v>1075</v>
      </c>
      <c r="H875"/>
      <c r="I875" s="9">
        <v>110</v>
      </c>
      <c r="J875" s="9">
        <v>100</v>
      </c>
      <c r="K875" s="9">
        <v>102</v>
      </c>
      <c r="L875" s="9">
        <v>105</v>
      </c>
    </row>
    <row r="876" spans="6:12">
      <c r="F876" t="s">
        <v>14386</v>
      </c>
      <c r="G876" t="s">
        <v>1182</v>
      </c>
      <c r="H876" t="s">
        <v>350</v>
      </c>
      <c r="J876" s="9">
        <v>3640</v>
      </c>
      <c r="K876" s="9">
        <v>3713</v>
      </c>
      <c r="L876" s="9">
        <v>3788</v>
      </c>
    </row>
    <row r="877" spans="6:12">
      <c r="F877" t="s">
        <v>14387</v>
      </c>
      <c r="G877" t="s">
        <v>1182</v>
      </c>
      <c r="H877" t="s">
        <v>350</v>
      </c>
      <c r="J877" s="9">
        <v>3770</v>
      </c>
      <c r="K877" s="9">
        <v>3846</v>
      </c>
      <c r="L877" s="9">
        <v>3923</v>
      </c>
    </row>
    <row r="878" spans="6:12">
      <c r="F878" t="s">
        <v>14388</v>
      </c>
      <c r="G878" t="s">
        <v>1182</v>
      </c>
      <c r="H878" t="s">
        <v>350</v>
      </c>
      <c r="J878" s="9">
        <v>5310</v>
      </c>
      <c r="K878" s="9">
        <v>5417</v>
      </c>
      <c r="L878" s="9">
        <v>5526</v>
      </c>
    </row>
    <row r="879" spans="6:12">
      <c r="F879" t="s">
        <v>14389</v>
      </c>
      <c r="G879" t="s">
        <v>1182</v>
      </c>
      <c r="H879" t="s">
        <v>350</v>
      </c>
      <c r="J879" s="9">
        <v>6930</v>
      </c>
      <c r="K879" s="9">
        <v>7069</v>
      </c>
      <c r="L879" s="9">
        <v>7211</v>
      </c>
    </row>
    <row r="880" spans="6:12">
      <c r="F880" t="s">
        <v>14390</v>
      </c>
      <c r="G880" t="s">
        <v>1182</v>
      </c>
      <c r="H880" t="s">
        <v>350</v>
      </c>
      <c r="J880" s="9">
        <v>4710</v>
      </c>
      <c r="K880" s="9">
        <v>4805</v>
      </c>
      <c r="L880" s="9">
        <v>4902</v>
      </c>
    </row>
    <row r="881" spans="6:12">
      <c r="F881" t="s">
        <v>14391</v>
      </c>
      <c r="G881" t="s">
        <v>1182</v>
      </c>
      <c r="H881" t="s">
        <v>350</v>
      </c>
      <c r="J881" s="9">
        <v>5910</v>
      </c>
      <c r="K881" s="9">
        <v>6029</v>
      </c>
      <c r="L881" s="9">
        <v>6150</v>
      </c>
    </row>
    <row r="882" spans="6:12">
      <c r="F882" t="s">
        <v>14392</v>
      </c>
      <c r="G882" t="s">
        <v>1182</v>
      </c>
      <c r="H882" t="s">
        <v>350</v>
      </c>
      <c r="J882" s="9">
        <v>7960</v>
      </c>
      <c r="K882" s="9">
        <v>8120</v>
      </c>
      <c r="L882" s="9">
        <v>8283</v>
      </c>
    </row>
    <row r="883" spans="6:12">
      <c r="F883" t="s">
        <v>14393</v>
      </c>
      <c r="G883" t="s">
        <v>1182</v>
      </c>
      <c r="H883" t="s">
        <v>350</v>
      </c>
      <c r="J883" s="9">
        <v>9760</v>
      </c>
      <c r="K883" s="9">
        <v>9956</v>
      </c>
      <c r="L883" s="9">
        <v>10156</v>
      </c>
    </row>
    <row r="884" spans="6:12">
      <c r="F884" t="s">
        <v>14394</v>
      </c>
      <c r="G884" t="s">
        <v>1182</v>
      </c>
      <c r="H884" t="s">
        <v>350</v>
      </c>
      <c r="J884" s="9">
        <v>360</v>
      </c>
      <c r="K884" s="9">
        <v>368</v>
      </c>
      <c r="L884" s="9">
        <v>376</v>
      </c>
    </row>
    <row r="885" spans="6:12">
      <c r="F885" t="s">
        <v>14395</v>
      </c>
      <c r="G885" t="s">
        <v>1182</v>
      </c>
      <c r="H885" t="s">
        <v>350</v>
      </c>
      <c r="J885" s="9">
        <v>360</v>
      </c>
      <c r="K885" s="9">
        <v>368</v>
      </c>
      <c r="L885" s="9">
        <v>376</v>
      </c>
    </row>
    <row r="886" spans="6:12">
      <c r="F886" t="s">
        <v>14396</v>
      </c>
      <c r="G886" t="s">
        <v>1182</v>
      </c>
      <c r="H886"/>
      <c r="I886" s="9">
        <v>600</v>
      </c>
      <c r="J886" s="9">
        <v>620</v>
      </c>
      <c r="K886" s="9">
        <v>633</v>
      </c>
      <c r="L886" s="9">
        <v>646</v>
      </c>
    </row>
    <row r="887" spans="6:12">
      <c r="F887" t="s">
        <v>14397</v>
      </c>
      <c r="G887" t="s">
        <v>1182</v>
      </c>
      <c r="H887"/>
      <c r="I887" s="9">
        <v>1620</v>
      </c>
      <c r="J887" s="9">
        <v>1730</v>
      </c>
      <c r="K887" s="9">
        <v>1765</v>
      </c>
      <c r="L887" s="9">
        <v>1801</v>
      </c>
    </row>
    <row r="888" spans="6:12">
      <c r="F888" t="s">
        <v>14398</v>
      </c>
      <c r="G888" t="s">
        <v>1182</v>
      </c>
      <c r="H888"/>
      <c r="I888" s="9">
        <v>2940</v>
      </c>
      <c r="J888" s="9">
        <v>3000</v>
      </c>
      <c r="K888" s="9">
        <v>3060</v>
      </c>
      <c r="L888" s="9">
        <v>3122</v>
      </c>
    </row>
    <row r="889" spans="6:12">
      <c r="F889" t="s">
        <v>14399</v>
      </c>
      <c r="G889" t="s">
        <v>1287</v>
      </c>
      <c r="H889"/>
      <c r="I889" s="9">
        <v>2000</v>
      </c>
      <c r="J889" s="9">
        <v>2000</v>
      </c>
      <c r="K889" s="9">
        <v>2040</v>
      </c>
      <c r="L889" s="9">
        <v>2081</v>
      </c>
    </row>
    <row r="890" spans="6:12">
      <c r="F890" t="s">
        <v>14400</v>
      </c>
      <c r="G890" t="s">
        <v>1075</v>
      </c>
      <c r="H890" t="s">
        <v>350</v>
      </c>
      <c r="J890" s="9">
        <v>700</v>
      </c>
      <c r="K890" s="9">
        <v>714</v>
      </c>
      <c r="L890" s="9">
        <v>729</v>
      </c>
    </row>
    <row r="891" spans="6:12">
      <c r="F891" t="s">
        <v>14401</v>
      </c>
      <c r="G891" t="s">
        <v>1075</v>
      </c>
      <c r="H891" t="s">
        <v>350</v>
      </c>
      <c r="J891" s="9">
        <v>600</v>
      </c>
      <c r="K891" s="9">
        <v>612</v>
      </c>
      <c r="L891" s="9">
        <v>625</v>
      </c>
    </row>
    <row r="892" spans="6:12">
      <c r="F892" t="s">
        <v>14384</v>
      </c>
      <c r="G892" t="s">
        <v>1075</v>
      </c>
      <c r="H892"/>
      <c r="I892" s="9">
        <v>10</v>
      </c>
      <c r="J892" s="9">
        <v>14</v>
      </c>
      <c r="K892" s="9">
        <v>15</v>
      </c>
      <c r="L892" s="9">
        <v>16</v>
      </c>
    </row>
    <row r="893" spans="6:12">
      <c r="F893" t="s">
        <v>14385</v>
      </c>
      <c r="G893" t="s">
        <v>1075</v>
      </c>
      <c r="H893"/>
      <c r="I893" s="9">
        <v>10</v>
      </c>
      <c r="J893" s="9">
        <v>14</v>
      </c>
      <c r="K893" s="9">
        <v>15</v>
      </c>
      <c r="L893" s="9">
        <v>16</v>
      </c>
    </row>
    <row r="894" spans="6:12">
      <c r="F894" t="s">
        <v>14402</v>
      </c>
      <c r="G894" t="s">
        <v>1075</v>
      </c>
      <c r="H894"/>
      <c r="I894" s="9">
        <v>11</v>
      </c>
      <c r="J894" s="9">
        <v>14</v>
      </c>
      <c r="K894" s="9">
        <v>15</v>
      </c>
      <c r="L894" s="9">
        <v>16</v>
      </c>
    </row>
    <row r="895" spans="6:12">
      <c r="F895" t="s">
        <v>14404</v>
      </c>
      <c r="G895" t="s">
        <v>1075</v>
      </c>
      <c r="H895" t="s">
        <v>350</v>
      </c>
      <c r="J895" s="9">
        <v>8</v>
      </c>
      <c r="K895" s="9">
        <v>9</v>
      </c>
      <c r="L895" s="9">
        <v>10</v>
      </c>
    </row>
    <row r="896" spans="6:12">
      <c r="F896" t="s">
        <v>14403</v>
      </c>
      <c r="G896" t="s">
        <v>1075</v>
      </c>
      <c r="H896"/>
      <c r="I896" s="9">
        <v>50</v>
      </c>
      <c r="J896" s="9">
        <v>50</v>
      </c>
      <c r="K896" s="9">
        <v>51</v>
      </c>
      <c r="L896" s="9">
        <v>53</v>
      </c>
    </row>
    <row r="897" spans="1:12">
      <c r="A897" s="265"/>
      <c r="B897" s="265"/>
      <c r="C897" s="265"/>
      <c r="D897" s="265"/>
      <c r="E897" s="265"/>
      <c r="F897" s="265"/>
      <c r="G897" s="265"/>
      <c r="H897" s="265"/>
      <c r="I897" s="267"/>
      <c r="J897" s="267"/>
      <c r="K897" s="267"/>
      <c r="L897" s="267"/>
    </row>
    <row r="898" spans="1:12">
      <c r="H898"/>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1"/>
  <sheetViews>
    <sheetView workbookViewId="0">
      <pane ySplit="4" topLeftCell="A5" activePane="bottomLeft" state="frozen"/>
      <selection activeCell="E10" sqref="E10"/>
      <selection pane="bottomLeft" activeCell="E10" sqref="E10"/>
    </sheetView>
  </sheetViews>
  <sheetFormatPr defaultRowHeight="14.5"/>
  <cols>
    <col min="1" max="1" width="33.54296875" customWidth="1"/>
    <col min="4" max="4" width="18.54296875" bestFit="1" customWidth="1"/>
    <col min="5" max="5" width="20.7265625" customWidth="1"/>
    <col min="6" max="6" width="50.7265625" customWidth="1"/>
    <col min="7" max="7" width="14.54296875" bestFit="1" customWidth="1"/>
    <col min="8" max="8" width="32.453125" bestFit="1" customWidth="1"/>
    <col min="9" max="9" width="12.54296875" customWidth="1"/>
    <col min="10" max="10" width="12.54296875" style="249" customWidth="1"/>
    <col min="11" max="12" width="12.54296875" customWidth="1"/>
    <col min="13" max="13" width="15" customWidth="1"/>
    <col min="14" max="14" width="13.54296875" customWidth="1"/>
    <col min="15" max="15" width="8.54296875" customWidth="1"/>
  </cols>
  <sheetData>
    <row r="1" spans="1:15" ht="18.5">
      <c r="A1" s="73" t="s">
        <v>13907</v>
      </c>
    </row>
    <row r="2" spans="1:15">
      <c r="A2" t="s">
        <v>14211</v>
      </c>
      <c r="B2" t="s">
        <v>14212</v>
      </c>
    </row>
    <row r="3" spans="1:15" ht="15" thickBot="1"/>
    <row r="4" spans="1:15">
      <c r="A4" s="165"/>
      <c r="B4" s="165"/>
      <c r="C4" s="165"/>
      <c r="D4" s="165"/>
      <c r="E4" s="165"/>
      <c r="F4" s="165"/>
      <c r="G4" s="165"/>
      <c r="H4" s="165"/>
      <c r="I4" s="165" t="s">
        <v>1151</v>
      </c>
      <c r="J4" s="165"/>
      <c r="K4" s="165"/>
      <c r="L4" s="165"/>
      <c r="M4" s="165"/>
      <c r="N4" s="165"/>
      <c r="O4" s="165"/>
    </row>
    <row r="5" spans="1:15" ht="58">
      <c r="A5" s="166" t="s">
        <v>780</v>
      </c>
      <c r="B5" s="166" t="s">
        <v>559</v>
      </c>
      <c r="C5" s="166" t="s">
        <v>560</v>
      </c>
      <c r="D5" s="166" t="s">
        <v>561</v>
      </c>
      <c r="E5" s="166" t="s">
        <v>19</v>
      </c>
      <c r="F5" s="166" t="s">
        <v>3</v>
      </c>
      <c r="G5" s="166" t="s">
        <v>13897</v>
      </c>
      <c r="H5" s="166" t="s">
        <v>1051</v>
      </c>
      <c r="I5" s="168" t="s">
        <v>1774</v>
      </c>
      <c r="J5" s="168" t="s">
        <v>13909</v>
      </c>
      <c r="K5" s="168" t="s">
        <v>13901</v>
      </c>
      <c r="L5" s="168" t="s">
        <v>13902</v>
      </c>
      <c r="M5" s="168" t="s">
        <v>13903</v>
      </c>
      <c r="N5" s="168" t="s">
        <v>766</v>
      </c>
      <c r="O5" s="168" t="s">
        <v>13906</v>
      </c>
    </row>
    <row r="6" spans="1:15">
      <c r="A6" s="250" t="s">
        <v>1649</v>
      </c>
      <c r="B6" s="140" t="s">
        <v>734</v>
      </c>
      <c r="C6" s="167" t="s">
        <v>733</v>
      </c>
      <c r="D6" s="140" t="s">
        <v>1278</v>
      </c>
      <c r="E6" s="167" t="s">
        <v>558</v>
      </c>
      <c r="F6" s="140" t="s">
        <v>1750</v>
      </c>
      <c r="G6" s="167" t="s">
        <v>764</v>
      </c>
      <c r="H6" s="167" t="s">
        <v>1756</v>
      </c>
      <c r="I6" s="251">
        <v>50</v>
      </c>
      <c r="J6" s="251">
        <v>52</v>
      </c>
      <c r="K6" s="251">
        <v>55</v>
      </c>
      <c r="L6" s="251">
        <v>57</v>
      </c>
      <c r="M6" s="252">
        <v>4.0000000000000036E-2</v>
      </c>
      <c r="N6" s="253">
        <v>1</v>
      </c>
      <c r="O6" s="253">
        <v>1</v>
      </c>
    </row>
    <row r="7" spans="1:15">
      <c r="A7" s="250"/>
      <c r="B7" s="140"/>
      <c r="C7" s="167"/>
      <c r="D7" s="140"/>
      <c r="E7" s="167"/>
      <c r="F7" s="140" t="s">
        <v>1752</v>
      </c>
      <c r="G7" s="167" t="s">
        <v>764</v>
      </c>
      <c r="H7" s="167" t="s">
        <v>1757</v>
      </c>
      <c r="I7" s="251">
        <v>150</v>
      </c>
      <c r="J7" s="251">
        <v>153</v>
      </c>
      <c r="K7" s="251">
        <v>161</v>
      </c>
      <c r="L7" s="251">
        <v>169</v>
      </c>
      <c r="M7" s="252">
        <v>2.0000000000000018E-2</v>
      </c>
      <c r="N7" s="253">
        <v>1</v>
      </c>
      <c r="O7" s="253">
        <v>1</v>
      </c>
    </row>
    <row r="8" spans="1:15">
      <c r="A8" s="250"/>
      <c r="B8" s="140"/>
      <c r="C8" s="167"/>
      <c r="D8" s="140"/>
      <c r="E8" s="167"/>
      <c r="F8" s="140" t="s">
        <v>1751</v>
      </c>
      <c r="G8" s="167" t="s">
        <v>764</v>
      </c>
      <c r="H8" s="167" t="s">
        <v>1757</v>
      </c>
      <c r="I8" s="251">
        <v>250</v>
      </c>
      <c r="J8" s="251">
        <v>258</v>
      </c>
      <c r="K8" s="251">
        <v>271</v>
      </c>
      <c r="L8" s="251">
        <v>284</v>
      </c>
      <c r="M8" s="252">
        <v>3.2000000000000028E-2</v>
      </c>
      <c r="N8" s="253">
        <v>1</v>
      </c>
      <c r="O8" s="253">
        <v>1</v>
      </c>
    </row>
    <row r="9" spans="1:15">
      <c r="A9" s="250"/>
      <c r="B9" s="140"/>
      <c r="C9" s="167"/>
      <c r="D9" s="140"/>
      <c r="E9" s="167"/>
      <c r="F9" s="140" t="s">
        <v>1748</v>
      </c>
      <c r="G9" s="167" t="s">
        <v>764</v>
      </c>
      <c r="H9" s="167" t="s">
        <v>1756</v>
      </c>
      <c r="I9" s="251">
        <v>14</v>
      </c>
      <c r="J9" s="251">
        <v>15</v>
      </c>
      <c r="K9" s="251">
        <v>15</v>
      </c>
      <c r="L9" s="251">
        <v>16</v>
      </c>
      <c r="M9" s="252">
        <v>7.1428571428571397E-2</v>
      </c>
      <c r="N9" s="253">
        <v>1</v>
      </c>
      <c r="O9" s="253">
        <v>1</v>
      </c>
    </row>
    <row r="10" spans="1:15">
      <c r="A10" s="250"/>
      <c r="B10" s="140"/>
      <c r="C10" s="167"/>
      <c r="D10" s="140"/>
      <c r="E10" s="167"/>
      <c r="F10" s="140" t="s">
        <v>1749</v>
      </c>
      <c r="G10" s="167" t="s">
        <v>764</v>
      </c>
      <c r="H10" s="167" t="s">
        <v>1757</v>
      </c>
      <c r="I10" s="251">
        <v>50</v>
      </c>
      <c r="J10" s="251">
        <v>51</v>
      </c>
      <c r="K10" s="251">
        <v>54</v>
      </c>
      <c r="L10" s="251">
        <v>56</v>
      </c>
      <c r="M10" s="252">
        <v>2.0000000000000018E-2</v>
      </c>
      <c r="N10" s="253">
        <v>1</v>
      </c>
      <c r="O10" s="253">
        <v>1</v>
      </c>
    </row>
    <row r="11" spans="1:15">
      <c r="A11" s="250"/>
      <c r="B11" s="140"/>
      <c r="C11" s="167"/>
      <c r="D11" s="140"/>
      <c r="E11" s="167"/>
      <c r="F11" s="140" t="s">
        <v>1753</v>
      </c>
      <c r="G11" s="167" t="s">
        <v>764</v>
      </c>
      <c r="H11" s="167" t="s">
        <v>1757</v>
      </c>
      <c r="I11" s="251">
        <v>43</v>
      </c>
      <c r="J11" s="251">
        <v>43</v>
      </c>
      <c r="K11" s="251">
        <v>45</v>
      </c>
      <c r="L11" s="251">
        <v>48</v>
      </c>
      <c r="M11" s="252">
        <v>0</v>
      </c>
      <c r="N11" s="253">
        <v>1</v>
      </c>
      <c r="O11" s="253">
        <v>1</v>
      </c>
    </row>
    <row r="12" spans="1:15">
      <c r="A12" s="250"/>
      <c r="B12" s="140"/>
      <c r="C12" s="167"/>
      <c r="D12" s="140"/>
      <c r="E12" s="167"/>
      <c r="F12" s="140" t="s">
        <v>1754</v>
      </c>
      <c r="G12" s="167" t="s">
        <v>764</v>
      </c>
      <c r="H12" s="167" t="s">
        <v>1758</v>
      </c>
      <c r="I12" s="251">
        <v>61</v>
      </c>
      <c r="J12" s="251">
        <v>65</v>
      </c>
      <c r="K12" s="251">
        <v>69</v>
      </c>
      <c r="L12" s="251">
        <v>72</v>
      </c>
      <c r="M12" s="252">
        <v>6.5573770491803351E-2</v>
      </c>
      <c r="N12" s="253">
        <v>1</v>
      </c>
      <c r="O12" s="253">
        <v>1</v>
      </c>
    </row>
    <row r="13" spans="1:15">
      <c r="A13" s="250"/>
      <c r="B13" s="140"/>
      <c r="C13" s="167"/>
      <c r="D13" s="140"/>
      <c r="E13" s="167"/>
      <c r="F13" s="140" t="s">
        <v>1745</v>
      </c>
      <c r="G13" s="167" t="s">
        <v>764</v>
      </c>
      <c r="H13" s="167" t="s">
        <v>1755</v>
      </c>
      <c r="I13" s="251">
        <v>1000</v>
      </c>
      <c r="J13" s="251">
        <v>1022</v>
      </c>
      <c r="K13" s="251">
        <v>1073</v>
      </c>
      <c r="L13" s="251">
        <v>1127</v>
      </c>
      <c r="M13" s="252">
        <v>2.200000000000002E-2</v>
      </c>
      <c r="N13" s="253">
        <v>1</v>
      </c>
      <c r="O13" s="253">
        <v>1</v>
      </c>
    </row>
    <row r="14" spans="1:15">
      <c r="A14" s="250"/>
      <c r="B14" s="140"/>
      <c r="C14" s="167"/>
      <c r="D14" s="140"/>
      <c r="E14" s="167"/>
      <c r="F14" s="140" t="s">
        <v>1746</v>
      </c>
      <c r="G14" s="167" t="s">
        <v>764</v>
      </c>
      <c r="H14" s="167" t="s">
        <v>1755</v>
      </c>
      <c r="I14" s="251">
        <v>750</v>
      </c>
      <c r="J14" s="251">
        <v>764</v>
      </c>
      <c r="K14" s="251">
        <v>802</v>
      </c>
      <c r="L14" s="251">
        <v>843</v>
      </c>
      <c r="M14" s="252">
        <v>1.8666666666666609E-2</v>
      </c>
      <c r="N14" s="253">
        <v>1</v>
      </c>
      <c r="O14" s="253">
        <v>1</v>
      </c>
    </row>
    <row r="15" spans="1:15">
      <c r="A15" s="250"/>
      <c r="B15" s="140"/>
      <c r="C15" s="167"/>
      <c r="D15" s="140"/>
      <c r="E15" s="167"/>
      <c r="F15" s="140" t="s">
        <v>1744</v>
      </c>
      <c r="G15" s="167" t="s">
        <v>764</v>
      </c>
      <c r="H15" s="167" t="s">
        <v>1755</v>
      </c>
      <c r="I15" s="251">
        <v>1500</v>
      </c>
      <c r="J15" s="251">
        <v>1542</v>
      </c>
      <c r="K15" s="251">
        <v>1619</v>
      </c>
      <c r="L15" s="251">
        <v>1700</v>
      </c>
      <c r="M15" s="252">
        <v>2.8000000000000025E-2</v>
      </c>
      <c r="N15" s="253">
        <v>1</v>
      </c>
      <c r="O15" s="253">
        <v>1</v>
      </c>
    </row>
    <row r="16" spans="1:15">
      <c r="A16" s="250"/>
      <c r="B16" s="140"/>
      <c r="C16" s="167"/>
      <c r="D16" s="140"/>
      <c r="E16" s="167"/>
      <c r="F16" s="140" t="s">
        <v>1747</v>
      </c>
      <c r="G16" s="167" t="s">
        <v>764</v>
      </c>
      <c r="H16" s="167" t="s">
        <v>1755</v>
      </c>
      <c r="I16" s="251">
        <v>500</v>
      </c>
      <c r="J16" s="251">
        <v>512</v>
      </c>
      <c r="K16" s="251">
        <v>537</v>
      </c>
      <c r="L16" s="251">
        <v>564</v>
      </c>
      <c r="M16" s="252">
        <v>2.4000000000000021E-2</v>
      </c>
      <c r="N16" s="253">
        <v>1</v>
      </c>
      <c r="O16" s="253">
        <v>1</v>
      </c>
    </row>
    <row r="17" spans="1:15">
      <c r="A17" s="254" t="s">
        <v>13899</v>
      </c>
      <c r="B17" s="254"/>
      <c r="C17" s="254"/>
      <c r="D17" s="254"/>
      <c r="E17" s="254"/>
      <c r="F17" s="254"/>
      <c r="G17" s="254"/>
      <c r="H17" s="254"/>
      <c r="I17" s="255">
        <v>4368</v>
      </c>
      <c r="J17" s="255">
        <v>4477</v>
      </c>
      <c r="K17" s="255">
        <v>4701</v>
      </c>
      <c r="L17" s="255">
        <v>4936</v>
      </c>
      <c r="M17" s="256">
        <v>0.34166900858704152</v>
      </c>
      <c r="N17" s="257">
        <v>11</v>
      </c>
      <c r="O17" s="257">
        <v>11</v>
      </c>
    </row>
    <row r="18" spans="1:15">
      <c r="A18" s="250" t="s">
        <v>277</v>
      </c>
      <c r="B18" s="140" t="s">
        <v>594</v>
      </c>
      <c r="C18" s="167" t="s">
        <v>597</v>
      </c>
      <c r="D18" s="140" t="s">
        <v>123</v>
      </c>
      <c r="E18" s="167" t="s">
        <v>123</v>
      </c>
      <c r="F18" s="140" t="s">
        <v>1333</v>
      </c>
      <c r="G18" s="167" t="s">
        <v>764</v>
      </c>
      <c r="H18" s="167" t="s">
        <v>1158</v>
      </c>
      <c r="I18" s="251">
        <v>2000</v>
      </c>
      <c r="J18" s="251">
        <v>2000</v>
      </c>
      <c r="K18" s="251">
        <v>2020</v>
      </c>
      <c r="L18" s="251">
        <v>2040.2</v>
      </c>
      <c r="M18" s="252">
        <v>0</v>
      </c>
      <c r="N18" s="253">
        <v>1</v>
      </c>
      <c r="O18" s="253">
        <v>1</v>
      </c>
    </row>
    <row r="19" spans="1:15">
      <c r="A19" s="250"/>
      <c r="B19" s="140"/>
      <c r="C19" s="167"/>
      <c r="D19" s="140"/>
      <c r="E19" s="167"/>
      <c r="F19" s="140" t="s">
        <v>1334</v>
      </c>
      <c r="G19" s="167" t="s">
        <v>764</v>
      </c>
      <c r="H19" s="167" t="s">
        <v>1158</v>
      </c>
      <c r="I19" s="251">
        <v>2500</v>
      </c>
      <c r="J19" s="251">
        <v>2500</v>
      </c>
      <c r="K19" s="251">
        <v>2525</v>
      </c>
      <c r="L19" s="251">
        <v>2550.25</v>
      </c>
      <c r="M19" s="252">
        <v>0</v>
      </c>
      <c r="N19" s="253">
        <v>1</v>
      </c>
      <c r="O19" s="253">
        <v>1</v>
      </c>
    </row>
    <row r="20" spans="1:15">
      <c r="A20" s="250"/>
      <c r="B20" s="140"/>
      <c r="C20" s="167"/>
      <c r="D20" s="140"/>
      <c r="E20" s="167"/>
      <c r="F20" s="140" t="s">
        <v>281</v>
      </c>
      <c r="G20" s="167" t="s">
        <v>764</v>
      </c>
      <c r="H20" s="167" t="s">
        <v>1158</v>
      </c>
      <c r="I20" s="251">
        <v>250</v>
      </c>
      <c r="J20" s="251">
        <v>250</v>
      </c>
      <c r="K20" s="251">
        <v>252.5</v>
      </c>
      <c r="L20" s="251">
        <v>255.02500000000001</v>
      </c>
      <c r="M20" s="252">
        <v>0</v>
      </c>
      <c r="N20" s="253">
        <v>1</v>
      </c>
      <c r="O20" s="253">
        <v>1</v>
      </c>
    </row>
    <row r="21" spans="1:15">
      <c r="A21" s="250"/>
      <c r="B21" s="140"/>
      <c r="C21" s="167"/>
      <c r="D21" s="140"/>
      <c r="E21" s="167"/>
      <c r="F21" s="140" t="s">
        <v>280</v>
      </c>
      <c r="G21" s="167" t="s">
        <v>764</v>
      </c>
      <c r="H21" s="167" t="s">
        <v>1158</v>
      </c>
      <c r="I21" s="251">
        <v>250</v>
      </c>
      <c r="J21" s="251">
        <v>250</v>
      </c>
      <c r="K21" s="251">
        <v>252.5</v>
      </c>
      <c r="L21" s="251">
        <v>255.02500000000001</v>
      </c>
      <c r="M21" s="252">
        <v>0</v>
      </c>
      <c r="N21" s="253">
        <v>1</v>
      </c>
      <c r="O21" s="253">
        <v>1</v>
      </c>
    </row>
    <row r="22" spans="1:15">
      <c r="A22" s="250"/>
      <c r="B22" s="140"/>
      <c r="C22" s="167"/>
      <c r="D22" s="140"/>
      <c r="E22" s="167"/>
      <c r="F22" s="140" t="s">
        <v>279</v>
      </c>
      <c r="G22" s="167" t="s">
        <v>764</v>
      </c>
      <c r="H22" s="167" t="s">
        <v>1158</v>
      </c>
      <c r="I22" s="251">
        <v>500</v>
      </c>
      <c r="J22" s="251">
        <v>500</v>
      </c>
      <c r="K22" s="251">
        <v>505</v>
      </c>
      <c r="L22" s="251">
        <v>510</v>
      </c>
      <c r="M22" s="252">
        <v>0</v>
      </c>
      <c r="N22" s="253">
        <v>1</v>
      </c>
      <c r="O22" s="253">
        <v>1</v>
      </c>
    </row>
    <row r="23" spans="1:15">
      <c r="A23" s="250"/>
      <c r="B23" s="140"/>
      <c r="C23" s="167"/>
      <c r="D23" s="140"/>
      <c r="E23" s="167"/>
      <c r="F23" s="140" t="s">
        <v>284</v>
      </c>
      <c r="G23" s="167" t="s">
        <v>764</v>
      </c>
      <c r="H23" s="167" t="s">
        <v>1158</v>
      </c>
      <c r="I23" s="251">
        <v>1000</v>
      </c>
      <c r="J23" s="251">
        <v>1000</v>
      </c>
      <c r="K23" s="251">
        <v>1010</v>
      </c>
      <c r="L23" s="251">
        <v>1020.1</v>
      </c>
      <c r="M23" s="252">
        <v>0</v>
      </c>
      <c r="N23" s="253">
        <v>1</v>
      </c>
      <c r="O23" s="253">
        <v>1</v>
      </c>
    </row>
    <row r="24" spans="1:15">
      <c r="A24" s="250"/>
      <c r="B24" s="140"/>
      <c r="C24" s="167"/>
      <c r="D24" s="140"/>
      <c r="E24" s="167"/>
      <c r="F24" s="140" t="s">
        <v>286</v>
      </c>
      <c r="G24" s="167" t="s">
        <v>764</v>
      </c>
      <c r="H24" s="167" t="s">
        <v>1158</v>
      </c>
      <c r="I24" s="251">
        <v>500</v>
      </c>
      <c r="J24" s="251">
        <v>500</v>
      </c>
      <c r="K24" s="251">
        <v>505</v>
      </c>
      <c r="L24" s="251">
        <v>510.05</v>
      </c>
      <c r="M24" s="252">
        <v>0</v>
      </c>
      <c r="N24" s="253">
        <v>1</v>
      </c>
      <c r="O24" s="253">
        <v>1</v>
      </c>
    </row>
    <row r="25" spans="1:15">
      <c r="A25" s="250"/>
      <c r="B25" s="140"/>
      <c r="C25" s="167"/>
      <c r="D25" s="140"/>
      <c r="E25" s="167"/>
      <c r="F25" s="140" t="s">
        <v>278</v>
      </c>
      <c r="G25" s="167" t="s">
        <v>764</v>
      </c>
      <c r="H25" s="167" t="s">
        <v>1158</v>
      </c>
      <c r="I25" s="251">
        <v>1800</v>
      </c>
      <c r="J25" s="251">
        <v>1845</v>
      </c>
      <c r="K25" s="251">
        <v>1863.45</v>
      </c>
      <c r="L25" s="251">
        <v>1882.08</v>
      </c>
      <c r="M25" s="252">
        <v>2.4999999999999911E-2</v>
      </c>
      <c r="N25" s="253">
        <v>1</v>
      </c>
      <c r="O25" s="253">
        <v>1</v>
      </c>
    </row>
    <row r="26" spans="1:15">
      <c r="A26" s="250"/>
      <c r="B26" s="140"/>
      <c r="C26" s="167"/>
      <c r="D26" s="140"/>
      <c r="E26" s="167"/>
      <c r="F26" s="140" t="s">
        <v>283</v>
      </c>
      <c r="G26" s="167" t="s">
        <v>764</v>
      </c>
      <c r="H26" s="167" t="s">
        <v>1158</v>
      </c>
      <c r="I26" s="251">
        <v>160</v>
      </c>
      <c r="J26" s="251">
        <v>160</v>
      </c>
      <c r="K26" s="251">
        <v>161.6</v>
      </c>
      <c r="L26" s="251">
        <v>163.21600000000001</v>
      </c>
      <c r="M26" s="252">
        <v>0</v>
      </c>
      <c r="N26" s="253">
        <v>1</v>
      </c>
      <c r="O26" s="253">
        <v>1</v>
      </c>
    </row>
    <row r="27" spans="1:15">
      <c r="A27" s="250"/>
      <c r="B27" s="140"/>
      <c r="C27" s="167"/>
      <c r="D27" s="140"/>
      <c r="E27" s="167"/>
      <c r="F27" s="140" t="s">
        <v>285</v>
      </c>
      <c r="G27" s="167" t="s">
        <v>764</v>
      </c>
      <c r="H27" s="167" t="s">
        <v>1158</v>
      </c>
      <c r="I27" s="251">
        <v>420</v>
      </c>
      <c r="J27" s="251">
        <v>420</v>
      </c>
      <c r="K27" s="251">
        <v>424.2</v>
      </c>
      <c r="L27" s="251">
        <v>428.44200000000001</v>
      </c>
      <c r="M27" s="252">
        <v>0</v>
      </c>
      <c r="N27" s="253">
        <v>1</v>
      </c>
      <c r="O27" s="253">
        <v>1</v>
      </c>
    </row>
    <row r="28" spans="1:15">
      <c r="A28" s="254" t="s">
        <v>783</v>
      </c>
      <c r="B28" s="254"/>
      <c r="C28" s="254"/>
      <c r="D28" s="254"/>
      <c r="E28" s="254"/>
      <c r="F28" s="254"/>
      <c r="G28" s="254"/>
      <c r="H28" s="254"/>
      <c r="I28" s="255">
        <v>9380</v>
      </c>
      <c r="J28" s="255">
        <v>9425</v>
      </c>
      <c r="K28" s="255">
        <v>9519.2500000000018</v>
      </c>
      <c r="L28" s="255">
        <v>9614.387999999999</v>
      </c>
      <c r="M28" s="256">
        <v>2.4999999999999911E-2</v>
      </c>
      <c r="N28" s="257">
        <v>10</v>
      </c>
      <c r="O28" s="257">
        <v>10</v>
      </c>
    </row>
    <row r="29" spans="1:15">
      <c r="A29" s="250" t="s">
        <v>985</v>
      </c>
      <c r="B29" s="140" t="s">
        <v>592</v>
      </c>
      <c r="C29" s="167" t="s">
        <v>595</v>
      </c>
      <c r="D29" s="140" t="s">
        <v>123</v>
      </c>
      <c r="E29" s="167" t="s">
        <v>123</v>
      </c>
      <c r="F29" s="140" t="s">
        <v>575</v>
      </c>
      <c r="G29" s="167" t="s">
        <v>764</v>
      </c>
      <c r="H29" s="167" t="s">
        <v>1158</v>
      </c>
      <c r="I29" s="251">
        <v>62</v>
      </c>
      <c r="J29" s="251">
        <v>62</v>
      </c>
      <c r="K29" s="251">
        <v>62</v>
      </c>
      <c r="L29" s="251">
        <v>62</v>
      </c>
      <c r="M29" s="252">
        <v>0</v>
      </c>
      <c r="N29" s="253">
        <v>1</v>
      </c>
      <c r="O29" s="253">
        <v>1</v>
      </c>
    </row>
    <row r="30" spans="1:15">
      <c r="A30" s="250"/>
      <c r="B30" s="140"/>
      <c r="C30" s="167"/>
      <c r="D30" s="140"/>
      <c r="E30" s="167"/>
      <c r="F30" s="140" t="s">
        <v>987</v>
      </c>
      <c r="G30" s="167" t="s">
        <v>764</v>
      </c>
      <c r="H30" s="167" t="s">
        <v>1158</v>
      </c>
      <c r="I30" s="251">
        <v>80</v>
      </c>
      <c r="J30" s="251">
        <v>80</v>
      </c>
      <c r="K30" s="251">
        <v>80</v>
      </c>
      <c r="L30" s="251">
        <v>82</v>
      </c>
      <c r="M30" s="252">
        <v>0</v>
      </c>
      <c r="N30" s="253">
        <v>1</v>
      </c>
      <c r="O30" s="253">
        <v>1</v>
      </c>
    </row>
    <row r="31" spans="1:15">
      <c r="A31" s="250"/>
      <c r="B31" s="140"/>
      <c r="C31" s="167"/>
      <c r="D31" s="140"/>
      <c r="E31" s="167"/>
      <c r="F31" s="140" t="s">
        <v>989</v>
      </c>
      <c r="G31" s="167" t="s">
        <v>764</v>
      </c>
      <c r="H31" s="167" t="s">
        <v>1158</v>
      </c>
      <c r="I31" s="251">
        <v>43</v>
      </c>
      <c r="J31" s="251">
        <v>43</v>
      </c>
      <c r="K31" s="251">
        <v>43</v>
      </c>
      <c r="L31" s="251">
        <v>44</v>
      </c>
      <c r="M31" s="252">
        <v>0</v>
      </c>
      <c r="N31" s="253">
        <v>1</v>
      </c>
      <c r="O31" s="253">
        <v>1</v>
      </c>
    </row>
    <row r="32" spans="1:15">
      <c r="A32" s="250"/>
      <c r="B32" s="140"/>
      <c r="C32" s="167"/>
      <c r="D32" s="140"/>
      <c r="E32" s="167"/>
      <c r="F32" s="140" t="s">
        <v>986</v>
      </c>
      <c r="G32" s="167" t="s">
        <v>764</v>
      </c>
      <c r="H32" s="167" t="s">
        <v>1158</v>
      </c>
      <c r="I32" s="251">
        <v>30</v>
      </c>
      <c r="J32" s="251">
        <v>29</v>
      </c>
      <c r="K32" s="251">
        <v>29</v>
      </c>
      <c r="L32" s="251">
        <v>29</v>
      </c>
      <c r="M32" s="252">
        <v>-3.3333333333333326E-2</v>
      </c>
      <c r="N32" s="253">
        <v>1</v>
      </c>
      <c r="O32" s="253">
        <v>1</v>
      </c>
    </row>
    <row r="33" spans="1:15">
      <c r="A33" s="250"/>
      <c r="B33" s="140"/>
      <c r="C33" s="167"/>
      <c r="D33" s="140"/>
      <c r="E33" s="167"/>
      <c r="F33" s="140" t="s">
        <v>988</v>
      </c>
      <c r="G33" s="167" t="s">
        <v>764</v>
      </c>
      <c r="H33" s="167" t="s">
        <v>1158</v>
      </c>
      <c r="I33" s="251">
        <v>110</v>
      </c>
      <c r="J33" s="251">
        <v>110</v>
      </c>
      <c r="K33" s="251">
        <v>110</v>
      </c>
      <c r="L33" s="251">
        <v>110</v>
      </c>
      <c r="M33" s="252">
        <v>0</v>
      </c>
      <c r="N33" s="253">
        <v>1</v>
      </c>
      <c r="O33" s="253">
        <v>1</v>
      </c>
    </row>
    <row r="34" spans="1:15">
      <c r="A34" s="254" t="s">
        <v>1037</v>
      </c>
      <c r="B34" s="254"/>
      <c r="C34" s="254"/>
      <c r="D34" s="254"/>
      <c r="E34" s="254"/>
      <c r="F34" s="254"/>
      <c r="G34" s="254"/>
      <c r="H34" s="254"/>
      <c r="I34" s="255">
        <v>325</v>
      </c>
      <c r="J34" s="255">
        <v>324</v>
      </c>
      <c r="K34" s="255">
        <v>324</v>
      </c>
      <c r="L34" s="255">
        <v>327</v>
      </c>
      <c r="M34" s="256">
        <v>-3.3333333333333326E-2</v>
      </c>
      <c r="N34" s="257">
        <v>5</v>
      </c>
      <c r="O34" s="257">
        <v>5</v>
      </c>
    </row>
    <row r="35" spans="1:15">
      <c r="A35" s="250" t="s">
        <v>121</v>
      </c>
      <c r="B35" s="140" t="s">
        <v>592</v>
      </c>
      <c r="C35" s="167" t="s">
        <v>591</v>
      </c>
      <c r="D35" s="140" t="s">
        <v>123</v>
      </c>
      <c r="E35" s="167" t="s">
        <v>123</v>
      </c>
      <c r="F35" s="140" t="s">
        <v>122</v>
      </c>
      <c r="G35" s="167" t="s">
        <v>764</v>
      </c>
      <c r="H35" s="167" t="s">
        <v>1057</v>
      </c>
      <c r="I35" s="251">
        <v>600</v>
      </c>
      <c r="J35" s="251">
        <v>600</v>
      </c>
      <c r="K35" s="251">
        <v>500</v>
      </c>
      <c r="L35" s="251">
        <v>500</v>
      </c>
      <c r="M35" s="252">
        <v>-0.16666666666666663</v>
      </c>
      <c r="N35" s="253">
        <v>1</v>
      </c>
      <c r="O35" s="253">
        <v>1</v>
      </c>
    </row>
    <row r="36" spans="1:15">
      <c r="A36" s="254" t="s">
        <v>784</v>
      </c>
      <c r="B36" s="254"/>
      <c r="C36" s="254"/>
      <c r="D36" s="254"/>
      <c r="E36" s="254"/>
      <c r="F36" s="254"/>
      <c r="G36" s="254"/>
      <c r="H36" s="254"/>
      <c r="I36" s="255">
        <v>600</v>
      </c>
      <c r="J36" s="255">
        <v>600</v>
      </c>
      <c r="K36" s="255">
        <v>500</v>
      </c>
      <c r="L36" s="255">
        <v>500</v>
      </c>
      <c r="M36" s="256">
        <v>-0.16666666666666663</v>
      </c>
      <c r="N36" s="257">
        <v>1</v>
      </c>
      <c r="O36" s="257">
        <v>1</v>
      </c>
    </row>
    <row r="37" spans="1:15">
      <c r="A37" s="250" t="s">
        <v>1261</v>
      </c>
      <c r="B37" s="140" t="s">
        <v>602</v>
      </c>
      <c r="C37" s="167" t="s">
        <v>729</v>
      </c>
      <c r="D37" s="140" t="s">
        <v>354</v>
      </c>
      <c r="E37" s="167" t="s">
        <v>354</v>
      </c>
      <c r="F37" s="140" t="s">
        <v>727</v>
      </c>
      <c r="G37" s="167" t="s">
        <v>764</v>
      </c>
      <c r="H37" s="167" t="s">
        <v>1576</v>
      </c>
      <c r="I37" s="251">
        <v>3573</v>
      </c>
      <c r="J37" s="251">
        <v>3681</v>
      </c>
      <c r="K37" s="251">
        <v>3791</v>
      </c>
      <c r="L37" s="251">
        <v>3791</v>
      </c>
      <c r="M37" s="252">
        <v>3.0226700251889227E-2</v>
      </c>
      <c r="N37" s="253">
        <v>1</v>
      </c>
      <c r="O37" s="253">
        <v>1</v>
      </c>
    </row>
    <row r="38" spans="1:15">
      <c r="A38" s="250"/>
      <c r="B38" s="140"/>
      <c r="C38" s="167"/>
      <c r="D38" s="140"/>
      <c r="E38" s="167"/>
      <c r="F38" s="140" t="s">
        <v>728</v>
      </c>
      <c r="G38" s="167" t="s">
        <v>764</v>
      </c>
      <c r="H38" s="167" t="s">
        <v>1577</v>
      </c>
      <c r="I38" s="251">
        <v>373</v>
      </c>
      <c r="J38" s="251">
        <v>373</v>
      </c>
      <c r="K38" s="251">
        <v>373</v>
      </c>
      <c r="L38" s="251">
        <v>373</v>
      </c>
      <c r="M38" s="252">
        <v>0</v>
      </c>
      <c r="N38" s="253">
        <v>1</v>
      </c>
      <c r="O38" s="253">
        <v>1</v>
      </c>
    </row>
    <row r="39" spans="1:15">
      <c r="A39" s="254" t="s">
        <v>1358</v>
      </c>
      <c r="B39" s="254"/>
      <c r="C39" s="254"/>
      <c r="D39" s="254"/>
      <c r="E39" s="254"/>
      <c r="F39" s="254"/>
      <c r="G39" s="254"/>
      <c r="H39" s="254"/>
      <c r="I39" s="255">
        <v>3946</v>
      </c>
      <c r="J39" s="255">
        <v>4054</v>
      </c>
      <c r="K39" s="255">
        <v>4164</v>
      </c>
      <c r="L39" s="255">
        <v>4164</v>
      </c>
      <c r="M39" s="256">
        <v>3.0226700251889227E-2</v>
      </c>
      <c r="N39" s="257">
        <v>2</v>
      </c>
      <c r="O39" s="257">
        <v>2</v>
      </c>
    </row>
    <row r="40" spans="1:15">
      <c r="A40" s="250" t="s">
        <v>1452</v>
      </c>
      <c r="B40" s="140" t="s">
        <v>592</v>
      </c>
      <c r="C40" s="167" t="s">
        <v>595</v>
      </c>
      <c r="D40" s="140" t="s">
        <v>123</v>
      </c>
      <c r="E40" s="167" t="s">
        <v>123</v>
      </c>
      <c r="F40" s="140" t="s">
        <v>1433</v>
      </c>
      <c r="G40" s="167" t="s">
        <v>764</v>
      </c>
      <c r="H40" s="167" t="s">
        <v>1126</v>
      </c>
      <c r="I40" s="251">
        <v>1079</v>
      </c>
      <c r="J40" s="251">
        <v>1153</v>
      </c>
      <c r="K40" s="251">
        <v>1188</v>
      </c>
      <c r="L40" s="251">
        <v>1224</v>
      </c>
      <c r="M40" s="252">
        <v>6.8582020389249321E-2</v>
      </c>
      <c r="N40" s="253">
        <v>1</v>
      </c>
      <c r="O40" s="253">
        <v>1</v>
      </c>
    </row>
    <row r="41" spans="1:15">
      <c r="A41" s="250"/>
      <c r="B41" s="140"/>
      <c r="C41" s="167"/>
      <c r="D41" s="140"/>
      <c r="E41" s="167"/>
      <c r="F41" s="140" t="s">
        <v>13851</v>
      </c>
      <c r="G41" s="167" t="s">
        <v>350</v>
      </c>
      <c r="H41" s="167" t="s">
        <v>1126</v>
      </c>
      <c r="I41" s="251">
        <v>0</v>
      </c>
      <c r="J41" s="251">
        <v>1048</v>
      </c>
      <c r="K41" s="251">
        <v>1079</v>
      </c>
      <c r="L41" s="251">
        <v>1111</v>
      </c>
      <c r="M41" s="252">
        <v>0</v>
      </c>
      <c r="N41" s="253">
        <v>1</v>
      </c>
      <c r="O41" s="253">
        <v>1</v>
      </c>
    </row>
    <row r="42" spans="1:15">
      <c r="A42" s="250"/>
      <c r="B42" s="140"/>
      <c r="C42" s="167"/>
      <c r="D42" s="140"/>
      <c r="E42" s="167"/>
      <c r="F42" s="140" t="s">
        <v>1432</v>
      </c>
      <c r="G42" s="167" t="s">
        <v>764</v>
      </c>
      <c r="H42" s="167" t="s">
        <v>1126</v>
      </c>
      <c r="I42" s="251">
        <v>1348</v>
      </c>
      <c r="J42" s="251">
        <v>1505</v>
      </c>
      <c r="K42" s="251">
        <v>1550</v>
      </c>
      <c r="L42" s="251">
        <v>1597</v>
      </c>
      <c r="M42" s="252">
        <v>0.11646884272997027</v>
      </c>
      <c r="N42" s="253">
        <v>1</v>
      </c>
      <c r="O42" s="253">
        <v>1</v>
      </c>
    </row>
    <row r="43" spans="1:15">
      <c r="A43" s="254" t="s">
        <v>1453</v>
      </c>
      <c r="B43" s="254"/>
      <c r="C43" s="254"/>
      <c r="D43" s="254"/>
      <c r="E43" s="254"/>
      <c r="F43" s="254"/>
      <c r="G43" s="254"/>
      <c r="H43" s="254"/>
      <c r="I43" s="255">
        <v>2427</v>
      </c>
      <c r="J43" s="255">
        <v>3706</v>
      </c>
      <c r="K43" s="255">
        <v>3817</v>
      </c>
      <c r="L43" s="255">
        <v>3932</v>
      </c>
      <c r="M43" s="256">
        <v>0.18505086311921959</v>
      </c>
      <c r="N43" s="257">
        <v>3</v>
      </c>
      <c r="O43" s="257">
        <v>3</v>
      </c>
    </row>
    <row r="44" spans="1:15">
      <c r="A44" s="250" t="s">
        <v>63</v>
      </c>
      <c r="B44" s="140" t="s">
        <v>589</v>
      </c>
      <c r="C44" s="167" t="s">
        <v>590</v>
      </c>
      <c r="D44" s="140" t="s">
        <v>61</v>
      </c>
      <c r="E44" s="167" t="s">
        <v>61</v>
      </c>
      <c r="F44" s="140" t="s">
        <v>1506</v>
      </c>
      <c r="G44" s="167" t="s">
        <v>764</v>
      </c>
      <c r="H44" s="167" t="s">
        <v>1092</v>
      </c>
      <c r="I44" s="251">
        <v>14.1</v>
      </c>
      <c r="J44" s="251">
        <v>15</v>
      </c>
      <c r="K44" s="251">
        <v>15</v>
      </c>
      <c r="L44" s="251">
        <v>15</v>
      </c>
      <c r="M44" s="252">
        <v>6.3829787234042534E-2</v>
      </c>
      <c r="N44" s="253">
        <v>1</v>
      </c>
      <c r="O44" s="253">
        <v>1</v>
      </c>
    </row>
    <row r="45" spans="1:15">
      <c r="A45" s="250"/>
      <c r="B45" s="140"/>
      <c r="C45" s="167"/>
      <c r="D45" s="140"/>
      <c r="E45" s="167"/>
      <c r="F45" s="140" t="s">
        <v>1508</v>
      </c>
      <c r="G45" s="167" t="s">
        <v>764</v>
      </c>
      <c r="H45" s="167" t="s">
        <v>1092</v>
      </c>
      <c r="I45" s="251">
        <v>15</v>
      </c>
      <c r="J45" s="251">
        <v>15</v>
      </c>
      <c r="K45" s="251">
        <v>15</v>
      </c>
      <c r="L45" s="251">
        <v>15</v>
      </c>
      <c r="M45" s="252">
        <v>0</v>
      </c>
      <c r="N45" s="253">
        <v>1</v>
      </c>
      <c r="O45" s="253">
        <v>1</v>
      </c>
    </row>
    <row r="46" spans="1:15">
      <c r="A46" s="250"/>
      <c r="B46" s="140"/>
      <c r="C46" s="167"/>
      <c r="D46" s="140"/>
      <c r="E46" s="167"/>
      <c r="F46" s="140" t="s">
        <v>116</v>
      </c>
      <c r="G46" s="167" t="s">
        <v>764</v>
      </c>
      <c r="H46" s="167" t="s">
        <v>1057</v>
      </c>
      <c r="I46" s="251">
        <v>24.85</v>
      </c>
      <c r="J46" s="251">
        <v>25.35</v>
      </c>
      <c r="K46" s="251">
        <v>25.6</v>
      </c>
      <c r="L46" s="251">
        <v>26.36</v>
      </c>
      <c r="M46" s="252">
        <v>2.0120724346076369E-2</v>
      </c>
      <c r="N46" s="253">
        <v>1</v>
      </c>
      <c r="O46" s="253">
        <v>1</v>
      </c>
    </row>
    <row r="47" spans="1:15">
      <c r="A47" s="250"/>
      <c r="B47" s="140"/>
      <c r="C47" s="167"/>
      <c r="D47" s="140"/>
      <c r="E47" s="167"/>
      <c r="F47" s="140" t="s">
        <v>119</v>
      </c>
      <c r="G47" s="167" t="s">
        <v>764</v>
      </c>
      <c r="H47" s="167" t="s">
        <v>1057</v>
      </c>
      <c r="I47" s="251">
        <v>24.7</v>
      </c>
      <c r="J47" s="251">
        <v>25.44</v>
      </c>
      <c r="K47" s="251">
        <v>25.44</v>
      </c>
      <c r="L47" s="251">
        <v>26.2</v>
      </c>
      <c r="M47" s="252">
        <v>2.9959514170040613E-2</v>
      </c>
      <c r="N47" s="253">
        <v>1</v>
      </c>
      <c r="O47" s="253">
        <v>1</v>
      </c>
    </row>
    <row r="48" spans="1:15">
      <c r="A48" s="250"/>
      <c r="B48" s="140"/>
      <c r="C48" s="167"/>
      <c r="D48" s="140"/>
      <c r="E48" s="167"/>
      <c r="F48" s="140" t="s">
        <v>118</v>
      </c>
      <c r="G48" s="167" t="s">
        <v>764</v>
      </c>
      <c r="H48" s="167" t="s">
        <v>1057</v>
      </c>
      <c r="I48" s="251">
        <v>25.79</v>
      </c>
      <c r="J48" s="251">
        <v>26.56</v>
      </c>
      <c r="K48" s="251">
        <v>26.56</v>
      </c>
      <c r="L48" s="251">
        <v>27.36</v>
      </c>
      <c r="M48" s="252">
        <v>2.9856533540131736E-2</v>
      </c>
      <c r="N48" s="253">
        <v>1</v>
      </c>
      <c r="O48" s="253">
        <v>1</v>
      </c>
    </row>
    <row r="49" spans="1:15">
      <c r="A49" s="250"/>
      <c r="B49" s="140"/>
      <c r="C49" s="167"/>
      <c r="D49" s="140"/>
      <c r="E49" s="167"/>
      <c r="F49" s="140" t="s">
        <v>1507</v>
      </c>
      <c r="G49" s="167" t="s">
        <v>764</v>
      </c>
      <c r="H49" s="167" t="s">
        <v>1143</v>
      </c>
      <c r="I49" s="251">
        <v>15</v>
      </c>
      <c r="J49" s="251">
        <v>15</v>
      </c>
      <c r="K49" s="251">
        <v>15</v>
      </c>
      <c r="L49" s="251">
        <v>15</v>
      </c>
      <c r="M49" s="252">
        <v>0</v>
      </c>
      <c r="N49" s="253">
        <v>1</v>
      </c>
      <c r="O49" s="253">
        <v>1</v>
      </c>
    </row>
    <row r="50" spans="1:15">
      <c r="A50" s="250"/>
      <c r="B50" s="140"/>
      <c r="C50" s="167"/>
      <c r="D50" s="140"/>
      <c r="E50" s="167"/>
      <c r="F50" s="140" t="s">
        <v>109</v>
      </c>
      <c r="G50" s="167" t="s">
        <v>764</v>
      </c>
      <c r="H50" s="167" t="s">
        <v>1092</v>
      </c>
      <c r="I50" s="251">
        <v>3</v>
      </c>
      <c r="J50" s="251">
        <v>3</v>
      </c>
      <c r="K50" s="251">
        <v>3</v>
      </c>
      <c r="L50" s="251">
        <v>3</v>
      </c>
      <c r="M50" s="252">
        <v>0</v>
      </c>
      <c r="N50" s="253">
        <v>1</v>
      </c>
      <c r="O50" s="253">
        <v>1</v>
      </c>
    </row>
    <row r="51" spans="1:15">
      <c r="A51" s="250"/>
      <c r="B51" s="140"/>
      <c r="C51" s="167"/>
      <c r="D51" s="140"/>
      <c r="E51" s="167"/>
      <c r="F51" s="140" t="s">
        <v>120</v>
      </c>
      <c r="G51" s="167" t="s">
        <v>764</v>
      </c>
      <c r="H51" s="167" t="s">
        <v>1092</v>
      </c>
      <c r="I51" s="251">
        <v>15.35</v>
      </c>
      <c r="J51" s="251">
        <v>15</v>
      </c>
      <c r="K51" s="251">
        <v>15</v>
      </c>
      <c r="L51" s="251">
        <v>15</v>
      </c>
      <c r="M51" s="252">
        <v>-2.2801302931596101E-2</v>
      </c>
      <c r="N51" s="253">
        <v>1</v>
      </c>
      <c r="O51" s="253">
        <v>1</v>
      </c>
    </row>
    <row r="52" spans="1:15">
      <c r="A52" s="250"/>
      <c r="B52" s="140"/>
      <c r="C52" s="167"/>
      <c r="D52" s="140"/>
      <c r="E52" s="167"/>
      <c r="F52" s="140" t="s">
        <v>108</v>
      </c>
      <c r="G52" s="167" t="s">
        <v>764</v>
      </c>
      <c r="H52" s="167" t="s">
        <v>1188</v>
      </c>
      <c r="I52" s="251">
        <v>0</v>
      </c>
      <c r="J52" s="251">
        <v>3</v>
      </c>
      <c r="K52" s="251">
        <v>3.75</v>
      </c>
      <c r="L52" s="251">
        <v>4.25</v>
      </c>
      <c r="M52" s="252">
        <v>0</v>
      </c>
      <c r="N52" s="253">
        <v>1</v>
      </c>
      <c r="O52" s="253">
        <v>1</v>
      </c>
    </row>
    <row r="53" spans="1:15">
      <c r="A53" s="250"/>
      <c r="B53" s="140"/>
      <c r="C53" s="167"/>
      <c r="D53" s="140"/>
      <c r="E53" s="167"/>
      <c r="F53" s="140" t="s">
        <v>96</v>
      </c>
      <c r="G53" s="167" t="s">
        <v>764</v>
      </c>
      <c r="H53" s="167" t="s">
        <v>1057</v>
      </c>
      <c r="I53" s="251">
        <v>546</v>
      </c>
      <c r="J53" s="251">
        <v>964</v>
      </c>
      <c r="K53" s="251">
        <v>992.92</v>
      </c>
      <c r="L53" s="251">
        <v>1022.71</v>
      </c>
      <c r="M53" s="252">
        <v>0.76556776556776551</v>
      </c>
      <c r="N53" s="253">
        <v>1</v>
      </c>
      <c r="O53" s="253">
        <v>1</v>
      </c>
    </row>
    <row r="54" spans="1:15">
      <c r="A54" s="250"/>
      <c r="B54" s="140"/>
      <c r="C54" s="167"/>
      <c r="D54" s="140"/>
      <c r="E54" s="167"/>
      <c r="F54" s="140" t="s">
        <v>94</v>
      </c>
      <c r="G54" s="167" t="s">
        <v>764</v>
      </c>
      <c r="H54" s="167" t="s">
        <v>1158</v>
      </c>
      <c r="I54" s="251">
        <v>5678</v>
      </c>
      <c r="J54" s="251">
        <v>5728</v>
      </c>
      <c r="K54" s="251">
        <v>5900</v>
      </c>
      <c r="L54" s="251">
        <v>6077</v>
      </c>
      <c r="M54" s="252">
        <v>8.8059175766115327E-3</v>
      </c>
      <c r="N54" s="253">
        <v>1</v>
      </c>
      <c r="O54" s="253">
        <v>1</v>
      </c>
    </row>
    <row r="55" spans="1:15">
      <c r="A55" s="250"/>
      <c r="B55" s="140"/>
      <c r="C55" s="167"/>
      <c r="D55" s="140"/>
      <c r="E55" s="167"/>
      <c r="F55" s="140" t="s">
        <v>1189</v>
      </c>
      <c r="G55" s="167" t="s">
        <v>764</v>
      </c>
      <c r="H55" s="167" t="s">
        <v>1126</v>
      </c>
      <c r="I55" s="251">
        <v>4686</v>
      </c>
      <c r="J55" s="251">
        <v>6840</v>
      </c>
      <c r="K55" s="251">
        <v>7045</v>
      </c>
      <c r="L55" s="251">
        <v>7256</v>
      </c>
      <c r="M55" s="252">
        <v>0.4596670934699103</v>
      </c>
      <c r="N55" s="253">
        <v>1</v>
      </c>
      <c r="O55" s="253">
        <v>1</v>
      </c>
    </row>
    <row r="56" spans="1:15">
      <c r="A56" s="250"/>
      <c r="B56" s="140"/>
      <c r="C56" s="167"/>
      <c r="D56" s="140"/>
      <c r="E56" s="167"/>
      <c r="F56" s="140" t="s">
        <v>115</v>
      </c>
      <c r="G56" s="167" t="s">
        <v>764</v>
      </c>
      <c r="H56" s="167" t="s">
        <v>1057</v>
      </c>
      <c r="I56" s="251">
        <v>25.86</v>
      </c>
      <c r="J56" s="251">
        <v>27.2</v>
      </c>
      <c r="K56" s="251">
        <v>26.64</v>
      </c>
      <c r="L56" s="251">
        <v>27.43</v>
      </c>
      <c r="M56" s="252">
        <v>5.1817478731631894E-2</v>
      </c>
      <c r="N56" s="253">
        <v>1</v>
      </c>
      <c r="O56" s="253">
        <v>1</v>
      </c>
    </row>
    <row r="57" spans="1:15">
      <c r="A57" s="250"/>
      <c r="B57" s="140"/>
      <c r="C57" s="167"/>
      <c r="D57" s="140"/>
      <c r="E57" s="167"/>
      <c r="F57" s="140" t="s">
        <v>107</v>
      </c>
      <c r="G57" s="167" t="s">
        <v>764</v>
      </c>
      <c r="H57" s="167" t="s">
        <v>1158</v>
      </c>
      <c r="I57" s="251">
        <v>0</v>
      </c>
      <c r="J57" s="251">
        <v>3</v>
      </c>
      <c r="K57" s="251">
        <v>3</v>
      </c>
      <c r="L57" s="251">
        <v>3</v>
      </c>
      <c r="M57" s="252">
        <v>0</v>
      </c>
      <c r="N57" s="253">
        <v>1</v>
      </c>
      <c r="O57" s="253">
        <v>1</v>
      </c>
    </row>
    <row r="58" spans="1:15">
      <c r="A58" s="250"/>
      <c r="B58" s="140"/>
      <c r="C58" s="167"/>
      <c r="D58" s="140"/>
      <c r="E58" s="167"/>
      <c r="F58" s="140" t="s">
        <v>112</v>
      </c>
      <c r="G58" s="167" t="s">
        <v>764</v>
      </c>
      <c r="H58" s="167" t="s">
        <v>1057</v>
      </c>
      <c r="I58" s="251">
        <v>53.25</v>
      </c>
      <c r="J58" s="251">
        <v>53.57</v>
      </c>
      <c r="K58" s="251">
        <v>54.85</v>
      </c>
      <c r="L58" s="251">
        <v>56.49</v>
      </c>
      <c r="M58" s="252">
        <v>6.0093896713615536E-3</v>
      </c>
      <c r="N58" s="253">
        <v>1</v>
      </c>
      <c r="O58" s="253">
        <v>1</v>
      </c>
    </row>
    <row r="59" spans="1:15">
      <c r="A59" s="250"/>
      <c r="B59" s="140"/>
      <c r="C59" s="167"/>
      <c r="D59" s="140"/>
      <c r="E59" s="167"/>
      <c r="F59" s="140" t="s">
        <v>113</v>
      </c>
      <c r="G59" s="167" t="s">
        <v>350</v>
      </c>
      <c r="H59" s="167" t="s">
        <v>1057</v>
      </c>
      <c r="I59" s="251">
        <v>0</v>
      </c>
      <c r="J59" s="251">
        <v>56.82</v>
      </c>
      <c r="K59" s="251">
        <v>58.52</v>
      </c>
      <c r="L59" s="251">
        <v>60.28</v>
      </c>
      <c r="M59" s="252">
        <v>0</v>
      </c>
      <c r="N59" s="253">
        <v>1</v>
      </c>
      <c r="O59" s="253">
        <v>1</v>
      </c>
    </row>
    <row r="60" spans="1:15">
      <c r="A60" s="250"/>
      <c r="B60" s="140"/>
      <c r="C60" s="167"/>
      <c r="D60" s="140"/>
      <c r="E60" s="167"/>
      <c r="F60" s="140" t="s">
        <v>117</v>
      </c>
      <c r="G60" s="167" t="s">
        <v>764</v>
      </c>
      <c r="H60" s="167" t="s">
        <v>1057</v>
      </c>
      <c r="I60" s="251">
        <v>23.25</v>
      </c>
      <c r="J60" s="251">
        <v>23.95</v>
      </c>
      <c r="K60" s="251">
        <v>23.95</v>
      </c>
      <c r="L60" s="251">
        <v>24.67</v>
      </c>
      <c r="M60" s="252">
        <v>3.0107526881720359E-2</v>
      </c>
      <c r="N60" s="253">
        <v>1</v>
      </c>
      <c r="O60" s="253">
        <v>1</v>
      </c>
    </row>
    <row r="61" spans="1:15">
      <c r="A61" s="250"/>
      <c r="B61" s="140"/>
      <c r="C61" s="167"/>
      <c r="D61" s="140"/>
      <c r="E61" s="167"/>
      <c r="F61" s="140" t="s">
        <v>93</v>
      </c>
      <c r="G61" s="167" t="s">
        <v>764</v>
      </c>
      <c r="H61" s="167" t="s">
        <v>1057</v>
      </c>
      <c r="I61" s="251">
        <v>100</v>
      </c>
      <c r="J61" s="251">
        <v>100</v>
      </c>
      <c r="K61" s="251">
        <v>110</v>
      </c>
      <c r="L61" s="251">
        <v>120</v>
      </c>
      <c r="M61" s="252">
        <v>0</v>
      </c>
      <c r="N61" s="253">
        <v>1</v>
      </c>
      <c r="O61" s="253">
        <v>1</v>
      </c>
    </row>
    <row r="62" spans="1:15">
      <c r="A62" s="250"/>
      <c r="B62" s="140"/>
      <c r="C62" s="167"/>
      <c r="D62" s="140"/>
      <c r="E62" s="167"/>
      <c r="F62" s="140" t="s">
        <v>85</v>
      </c>
      <c r="G62" s="167" t="s">
        <v>764</v>
      </c>
      <c r="H62" s="167" t="s">
        <v>1057</v>
      </c>
      <c r="I62" s="251">
        <v>277</v>
      </c>
      <c r="J62" s="251">
        <v>315</v>
      </c>
      <c r="K62" s="251">
        <v>324.45</v>
      </c>
      <c r="L62" s="251">
        <v>334.18</v>
      </c>
      <c r="M62" s="252">
        <v>0.13718411552346566</v>
      </c>
      <c r="N62" s="253">
        <v>1</v>
      </c>
      <c r="O62" s="253">
        <v>1</v>
      </c>
    </row>
    <row r="63" spans="1:15">
      <c r="A63" s="250"/>
      <c r="B63" s="140"/>
      <c r="C63" s="167"/>
      <c r="D63" s="140"/>
      <c r="E63" s="167"/>
      <c r="F63" s="140" t="s">
        <v>82</v>
      </c>
      <c r="G63" s="167" t="s">
        <v>764</v>
      </c>
      <c r="H63" s="167" t="s">
        <v>1158</v>
      </c>
      <c r="I63" s="251">
        <v>3116</v>
      </c>
      <c r="J63" s="251">
        <v>3349</v>
      </c>
      <c r="K63" s="251">
        <v>3449</v>
      </c>
      <c r="L63" s="251">
        <v>3552</v>
      </c>
      <c r="M63" s="252">
        <v>7.477535301668814E-2</v>
      </c>
      <c r="N63" s="253">
        <v>1</v>
      </c>
      <c r="O63" s="253">
        <v>1</v>
      </c>
    </row>
    <row r="64" spans="1:15">
      <c r="A64" s="250"/>
      <c r="B64" s="140"/>
      <c r="C64" s="167"/>
      <c r="D64" s="140"/>
      <c r="E64" s="167"/>
      <c r="F64" s="140" t="s">
        <v>1191</v>
      </c>
      <c r="G64" s="167" t="s">
        <v>764</v>
      </c>
      <c r="H64" s="167" t="s">
        <v>1126</v>
      </c>
      <c r="I64" s="251">
        <v>3101</v>
      </c>
      <c r="J64" s="251">
        <v>3423</v>
      </c>
      <c r="K64" s="251">
        <v>3526</v>
      </c>
      <c r="L64" s="251">
        <v>3632</v>
      </c>
      <c r="M64" s="252">
        <v>0.10383747178329572</v>
      </c>
      <c r="N64" s="253">
        <v>1</v>
      </c>
      <c r="O64" s="253">
        <v>1</v>
      </c>
    </row>
    <row r="65" spans="1:15">
      <c r="A65" s="250"/>
      <c r="B65" s="140"/>
      <c r="C65" s="167"/>
      <c r="D65" s="140"/>
      <c r="E65" s="167"/>
      <c r="F65" s="140" t="s">
        <v>90</v>
      </c>
      <c r="G65" s="167" t="s">
        <v>764</v>
      </c>
      <c r="H65" s="167" t="s">
        <v>1144</v>
      </c>
      <c r="I65" s="251">
        <v>400</v>
      </c>
      <c r="J65" s="251">
        <v>400</v>
      </c>
      <c r="K65" s="251">
        <v>400</v>
      </c>
      <c r="L65" s="251">
        <v>400</v>
      </c>
      <c r="M65" s="252">
        <v>0</v>
      </c>
      <c r="N65" s="253">
        <v>1</v>
      </c>
      <c r="O65" s="253">
        <v>1</v>
      </c>
    </row>
    <row r="66" spans="1:15">
      <c r="A66" s="250"/>
      <c r="B66" s="140"/>
      <c r="C66" s="167"/>
      <c r="D66" s="140"/>
      <c r="E66" s="167"/>
      <c r="F66" s="140" t="s">
        <v>91</v>
      </c>
      <c r="G66" s="167" t="s">
        <v>764</v>
      </c>
      <c r="H66" s="167" t="s">
        <v>1144</v>
      </c>
      <c r="I66" s="251">
        <v>600</v>
      </c>
      <c r="J66" s="251">
        <v>600</v>
      </c>
      <c r="K66" s="251">
        <v>600</v>
      </c>
      <c r="L66" s="251">
        <v>600</v>
      </c>
      <c r="M66" s="252">
        <v>0</v>
      </c>
      <c r="N66" s="253">
        <v>1</v>
      </c>
      <c r="O66" s="253">
        <v>1</v>
      </c>
    </row>
    <row r="67" spans="1:15">
      <c r="A67" s="250"/>
      <c r="B67" s="140"/>
      <c r="C67" s="167"/>
      <c r="D67" s="140"/>
      <c r="E67" s="167"/>
      <c r="F67" s="140" t="s">
        <v>13893</v>
      </c>
      <c r="G67" s="167" t="s">
        <v>764</v>
      </c>
      <c r="H67" s="167" t="s">
        <v>1144</v>
      </c>
      <c r="I67" s="251">
        <v>1000</v>
      </c>
      <c r="J67" s="251">
        <v>1000</v>
      </c>
      <c r="K67" s="251">
        <v>1000</v>
      </c>
      <c r="L67" s="251">
        <v>1000</v>
      </c>
      <c r="M67" s="252">
        <v>0</v>
      </c>
      <c r="N67" s="253">
        <v>1</v>
      </c>
      <c r="O67" s="253">
        <v>1</v>
      </c>
    </row>
    <row r="68" spans="1:15">
      <c r="A68" s="250"/>
      <c r="B68" s="140"/>
      <c r="C68" s="167"/>
      <c r="D68" s="140"/>
      <c r="E68" s="167"/>
      <c r="F68" s="140" t="s">
        <v>67</v>
      </c>
      <c r="G68" s="167" t="s">
        <v>764</v>
      </c>
      <c r="H68" s="167" t="s">
        <v>1057</v>
      </c>
      <c r="I68" s="251">
        <v>464</v>
      </c>
      <c r="J68" s="251">
        <v>646</v>
      </c>
      <c r="K68" s="251">
        <v>665.38</v>
      </c>
      <c r="L68" s="251">
        <v>685.34</v>
      </c>
      <c r="M68" s="252">
        <v>0.39224137931034475</v>
      </c>
      <c r="N68" s="253">
        <v>1</v>
      </c>
      <c r="O68" s="253">
        <v>1</v>
      </c>
    </row>
    <row r="69" spans="1:15">
      <c r="A69" s="250"/>
      <c r="B69" s="140"/>
      <c r="C69" s="167"/>
      <c r="D69" s="140"/>
      <c r="E69" s="167"/>
      <c r="F69" s="140" t="s">
        <v>1160</v>
      </c>
      <c r="G69" s="167" t="s">
        <v>764</v>
      </c>
      <c r="H69" s="167" t="s">
        <v>1158</v>
      </c>
      <c r="I69" s="251">
        <v>4415</v>
      </c>
      <c r="J69" s="251">
        <v>4796</v>
      </c>
      <c r="K69" s="251">
        <v>4940</v>
      </c>
      <c r="L69" s="251">
        <v>5088</v>
      </c>
      <c r="M69" s="252">
        <v>8.629671574178932E-2</v>
      </c>
      <c r="N69" s="253">
        <v>1</v>
      </c>
      <c r="O69" s="253">
        <v>1</v>
      </c>
    </row>
    <row r="70" spans="1:15">
      <c r="A70" s="250"/>
      <c r="B70" s="140"/>
      <c r="C70" s="167"/>
      <c r="D70" s="140"/>
      <c r="E70" s="167"/>
      <c r="F70" s="140" t="s">
        <v>65</v>
      </c>
      <c r="G70" s="167" t="s">
        <v>764</v>
      </c>
      <c r="H70" s="167" t="s">
        <v>1126</v>
      </c>
      <c r="I70" s="251">
        <v>5228</v>
      </c>
      <c r="J70" s="251">
        <v>5689</v>
      </c>
      <c r="K70" s="251">
        <v>5860</v>
      </c>
      <c r="L70" s="251">
        <v>6036</v>
      </c>
      <c r="M70" s="252">
        <v>8.8179035960214147E-2</v>
      </c>
      <c r="N70" s="253">
        <v>1</v>
      </c>
      <c r="O70" s="253">
        <v>1</v>
      </c>
    </row>
    <row r="71" spans="1:15">
      <c r="A71" s="250"/>
      <c r="B71" s="140"/>
      <c r="C71" s="167"/>
      <c r="D71" s="140"/>
      <c r="E71" s="167"/>
      <c r="F71" s="140" t="s">
        <v>77</v>
      </c>
      <c r="G71" s="167" t="s">
        <v>764</v>
      </c>
      <c r="H71" s="167" t="s">
        <v>1057</v>
      </c>
      <c r="I71" s="251">
        <v>307</v>
      </c>
      <c r="J71" s="251">
        <v>365</v>
      </c>
      <c r="K71" s="251">
        <v>375.95</v>
      </c>
      <c r="L71" s="251">
        <v>387.23</v>
      </c>
      <c r="M71" s="252">
        <v>0.18892508143322484</v>
      </c>
      <c r="N71" s="253">
        <v>1</v>
      </c>
      <c r="O71" s="253">
        <v>1</v>
      </c>
    </row>
    <row r="72" spans="1:15">
      <c r="A72" s="250"/>
      <c r="B72" s="140"/>
      <c r="C72" s="167"/>
      <c r="D72" s="140"/>
      <c r="E72" s="167"/>
      <c r="F72" s="140" t="s">
        <v>74</v>
      </c>
      <c r="G72" s="167" t="s">
        <v>764</v>
      </c>
      <c r="H72" s="167" t="s">
        <v>1158</v>
      </c>
      <c r="I72" s="251">
        <v>3425</v>
      </c>
      <c r="J72" s="251">
        <v>3677</v>
      </c>
      <c r="K72" s="251">
        <v>3787</v>
      </c>
      <c r="L72" s="251">
        <v>3901</v>
      </c>
      <c r="M72" s="252">
        <v>7.357664233576644E-2</v>
      </c>
      <c r="N72" s="253">
        <v>1</v>
      </c>
      <c r="O72" s="253">
        <v>1</v>
      </c>
    </row>
    <row r="73" spans="1:15">
      <c r="A73" s="250"/>
      <c r="B73" s="140"/>
      <c r="C73" s="167"/>
      <c r="D73" s="140"/>
      <c r="E73" s="167"/>
      <c r="F73" s="140" t="s">
        <v>1193</v>
      </c>
      <c r="G73" s="167" t="s">
        <v>764</v>
      </c>
      <c r="H73" s="167" t="s">
        <v>1126</v>
      </c>
      <c r="I73" s="251">
        <v>3347</v>
      </c>
      <c r="J73" s="251">
        <v>3686</v>
      </c>
      <c r="K73" s="251">
        <v>3797</v>
      </c>
      <c r="L73" s="251">
        <v>3911</v>
      </c>
      <c r="M73" s="252">
        <v>0.10128473259635484</v>
      </c>
      <c r="N73" s="253">
        <v>1</v>
      </c>
      <c r="O73" s="253">
        <v>1</v>
      </c>
    </row>
    <row r="74" spans="1:15">
      <c r="A74" s="254" t="s">
        <v>786</v>
      </c>
      <c r="B74" s="254"/>
      <c r="C74" s="254"/>
      <c r="D74" s="254"/>
      <c r="E74" s="254"/>
      <c r="F74" s="254"/>
      <c r="G74" s="254"/>
      <c r="H74" s="254"/>
      <c r="I74" s="255">
        <v>36930.15</v>
      </c>
      <c r="J74" s="255">
        <v>41885.89</v>
      </c>
      <c r="K74" s="255">
        <v>43084.009999999995</v>
      </c>
      <c r="L74" s="255">
        <v>44321.500000000007</v>
      </c>
      <c r="M74" s="256">
        <v>2.6892409559588399</v>
      </c>
      <c r="N74" s="257">
        <v>30</v>
      </c>
      <c r="O74" s="257">
        <v>30</v>
      </c>
    </row>
    <row r="75" spans="1:15">
      <c r="A75" s="250" t="s">
        <v>911</v>
      </c>
      <c r="B75" s="140" t="s">
        <v>731</v>
      </c>
      <c r="C75" s="167" t="s">
        <v>910</v>
      </c>
      <c r="D75" s="140" t="s">
        <v>13898</v>
      </c>
      <c r="E75" s="167" t="s">
        <v>13898</v>
      </c>
      <c r="F75" s="140" t="s">
        <v>13880</v>
      </c>
      <c r="G75" s="167" t="s">
        <v>764</v>
      </c>
      <c r="H75" s="167" t="s">
        <v>1057</v>
      </c>
      <c r="I75" s="251">
        <v>75</v>
      </c>
      <c r="J75" s="251">
        <v>85</v>
      </c>
      <c r="K75" s="251">
        <v>85</v>
      </c>
      <c r="L75" s="251">
        <v>85</v>
      </c>
      <c r="M75" s="252">
        <v>0.1333333333333333</v>
      </c>
      <c r="N75" s="253">
        <v>1</v>
      </c>
      <c r="O75" s="253">
        <v>1</v>
      </c>
    </row>
    <row r="76" spans="1:15">
      <c r="A76" s="250"/>
      <c r="B76" s="140"/>
      <c r="C76" s="167"/>
      <c r="D76" s="140"/>
      <c r="E76" s="167"/>
      <c r="F76" s="140" t="s">
        <v>13883</v>
      </c>
      <c r="G76" s="167" t="s">
        <v>764</v>
      </c>
      <c r="H76" s="167" t="s">
        <v>1057</v>
      </c>
      <c r="I76" s="251">
        <v>75</v>
      </c>
      <c r="J76" s="251">
        <v>85</v>
      </c>
      <c r="K76" s="251">
        <v>85</v>
      </c>
      <c r="L76" s="251">
        <v>85</v>
      </c>
      <c r="M76" s="252">
        <v>0.1333333333333333</v>
      </c>
      <c r="N76" s="253">
        <v>1</v>
      </c>
      <c r="O76" s="253">
        <v>1</v>
      </c>
    </row>
    <row r="77" spans="1:15">
      <c r="A77" s="250"/>
      <c r="B77" s="140"/>
      <c r="C77" s="167"/>
      <c r="D77" s="140"/>
      <c r="E77" s="167"/>
      <c r="F77" s="140" t="s">
        <v>13881</v>
      </c>
      <c r="G77" s="167" t="s">
        <v>350</v>
      </c>
      <c r="H77" s="167" t="s">
        <v>1057</v>
      </c>
      <c r="I77" s="251">
        <v>0</v>
      </c>
      <c r="J77" s="251">
        <v>65</v>
      </c>
      <c r="K77" s="251">
        <v>65</v>
      </c>
      <c r="L77" s="251">
        <v>65</v>
      </c>
      <c r="M77" s="252">
        <v>0</v>
      </c>
      <c r="N77" s="253">
        <v>1</v>
      </c>
      <c r="O77" s="253">
        <v>1</v>
      </c>
    </row>
    <row r="78" spans="1:15">
      <c r="A78" s="250"/>
      <c r="B78" s="140"/>
      <c r="C78" s="167"/>
      <c r="D78" s="140"/>
      <c r="E78" s="167"/>
      <c r="F78" s="140" t="s">
        <v>13882</v>
      </c>
      <c r="G78" s="167" t="s">
        <v>764</v>
      </c>
      <c r="H78" s="167" t="s">
        <v>1057</v>
      </c>
      <c r="I78" s="251">
        <v>40</v>
      </c>
      <c r="J78" s="251">
        <v>40</v>
      </c>
      <c r="K78" s="251">
        <v>40</v>
      </c>
      <c r="L78" s="251">
        <v>40</v>
      </c>
      <c r="M78" s="252">
        <v>0</v>
      </c>
      <c r="N78" s="253">
        <v>1</v>
      </c>
      <c r="O78" s="253">
        <v>1</v>
      </c>
    </row>
    <row r="79" spans="1:15">
      <c r="A79" s="250"/>
      <c r="B79" s="140"/>
      <c r="C79" s="167"/>
      <c r="D79" s="140"/>
      <c r="E79" s="167"/>
      <c r="F79" s="140" t="s">
        <v>917</v>
      </c>
      <c r="G79" s="167" t="s">
        <v>764</v>
      </c>
      <c r="H79" s="167" t="s">
        <v>1057</v>
      </c>
      <c r="I79" s="251">
        <v>3700</v>
      </c>
      <c r="J79" s="251">
        <v>3700</v>
      </c>
      <c r="K79" s="251">
        <v>3700</v>
      </c>
      <c r="L79" s="251">
        <v>3700</v>
      </c>
      <c r="M79" s="252">
        <v>0</v>
      </c>
      <c r="N79" s="253">
        <v>1</v>
      </c>
      <c r="O79" s="253">
        <v>1</v>
      </c>
    </row>
    <row r="80" spans="1:15">
      <c r="A80" s="250"/>
      <c r="B80" s="140"/>
      <c r="C80" s="167"/>
      <c r="D80" s="140"/>
      <c r="E80" s="167"/>
      <c r="F80" s="140" t="s">
        <v>919</v>
      </c>
      <c r="G80" s="167" t="s">
        <v>764</v>
      </c>
      <c r="H80" s="167" t="s">
        <v>1057</v>
      </c>
      <c r="I80" s="251">
        <v>3200</v>
      </c>
      <c r="J80" s="251">
        <v>3200</v>
      </c>
      <c r="K80" s="251">
        <v>3200</v>
      </c>
      <c r="L80" s="251">
        <v>3200</v>
      </c>
      <c r="M80" s="252">
        <v>0</v>
      </c>
      <c r="N80" s="253">
        <v>1</v>
      </c>
      <c r="O80" s="253">
        <v>1</v>
      </c>
    </row>
    <row r="81" spans="1:15">
      <c r="A81" s="250"/>
      <c r="B81" s="140"/>
      <c r="C81" s="167"/>
      <c r="D81" s="140"/>
      <c r="E81" s="167"/>
      <c r="F81" s="140" t="s">
        <v>918</v>
      </c>
      <c r="G81" s="167" t="s">
        <v>764</v>
      </c>
      <c r="H81" s="167" t="s">
        <v>1057</v>
      </c>
      <c r="I81" s="251">
        <v>400</v>
      </c>
      <c r="J81" s="251">
        <v>400</v>
      </c>
      <c r="K81" s="251">
        <v>400</v>
      </c>
      <c r="L81" s="251">
        <v>400</v>
      </c>
      <c r="M81" s="252">
        <v>0</v>
      </c>
      <c r="N81" s="253">
        <v>1</v>
      </c>
      <c r="O81" s="253">
        <v>1</v>
      </c>
    </row>
    <row r="82" spans="1:15">
      <c r="A82" s="250"/>
      <c r="B82" s="140"/>
      <c r="C82" s="167"/>
      <c r="D82" s="140"/>
      <c r="E82" s="167"/>
      <c r="F82" s="140" t="s">
        <v>916</v>
      </c>
      <c r="G82" s="167" t="s">
        <v>764</v>
      </c>
      <c r="H82" s="167" t="s">
        <v>1057</v>
      </c>
      <c r="I82" s="251">
        <v>3700</v>
      </c>
      <c r="J82" s="251">
        <v>3700</v>
      </c>
      <c r="K82" s="251">
        <v>3700</v>
      </c>
      <c r="L82" s="251">
        <v>3700</v>
      </c>
      <c r="M82" s="252">
        <v>0</v>
      </c>
      <c r="N82" s="253">
        <v>1</v>
      </c>
      <c r="O82" s="253">
        <v>1</v>
      </c>
    </row>
    <row r="83" spans="1:15">
      <c r="A83" s="250"/>
      <c r="B83" s="140"/>
      <c r="C83" s="167"/>
      <c r="D83" s="140"/>
      <c r="E83" s="167"/>
      <c r="F83" s="140" t="s">
        <v>920</v>
      </c>
      <c r="G83" s="167" t="s">
        <v>764</v>
      </c>
      <c r="H83" s="167" t="s">
        <v>1057</v>
      </c>
      <c r="I83" s="251">
        <v>300</v>
      </c>
      <c r="J83" s="251">
        <v>300</v>
      </c>
      <c r="K83" s="251">
        <v>300</v>
      </c>
      <c r="L83" s="251">
        <v>300</v>
      </c>
      <c r="M83" s="252">
        <v>0</v>
      </c>
      <c r="N83" s="253">
        <v>1</v>
      </c>
      <c r="O83" s="253">
        <v>1</v>
      </c>
    </row>
    <row r="84" spans="1:15">
      <c r="A84" s="250"/>
      <c r="B84" s="140"/>
      <c r="C84" s="167"/>
      <c r="D84" s="140"/>
      <c r="E84" s="167"/>
      <c r="F84" s="140" t="s">
        <v>949</v>
      </c>
      <c r="G84" s="167" t="s">
        <v>764</v>
      </c>
      <c r="H84" s="167" t="s">
        <v>1057</v>
      </c>
      <c r="I84" s="251">
        <v>46</v>
      </c>
      <c r="J84" s="251">
        <v>48</v>
      </c>
      <c r="K84" s="251">
        <v>48</v>
      </c>
      <c r="L84" s="251">
        <v>48</v>
      </c>
      <c r="M84" s="252">
        <v>4.3478260869565188E-2</v>
      </c>
      <c r="N84" s="253">
        <v>1</v>
      </c>
      <c r="O84" s="253">
        <v>1</v>
      </c>
    </row>
    <row r="85" spans="1:15">
      <c r="A85" s="250"/>
      <c r="B85" s="140"/>
      <c r="C85" s="167"/>
      <c r="D85" s="140"/>
      <c r="E85" s="167"/>
      <c r="F85" s="140" t="s">
        <v>947</v>
      </c>
      <c r="G85" s="167" t="s">
        <v>764</v>
      </c>
      <c r="H85" s="167" t="s">
        <v>1057</v>
      </c>
      <c r="I85" s="251">
        <v>46</v>
      </c>
      <c r="J85" s="251">
        <v>48</v>
      </c>
      <c r="K85" s="251">
        <v>48</v>
      </c>
      <c r="L85" s="251">
        <v>48</v>
      </c>
      <c r="M85" s="252">
        <v>4.3478260869565188E-2</v>
      </c>
      <c r="N85" s="253">
        <v>1</v>
      </c>
      <c r="O85" s="253">
        <v>1</v>
      </c>
    </row>
    <row r="86" spans="1:15">
      <c r="A86" s="250"/>
      <c r="B86" s="140"/>
      <c r="C86" s="167"/>
      <c r="D86" s="140"/>
      <c r="E86" s="167"/>
      <c r="F86" s="140" t="s">
        <v>933</v>
      </c>
      <c r="G86" s="167" t="s">
        <v>764</v>
      </c>
      <c r="H86" s="167" t="s">
        <v>1057</v>
      </c>
      <c r="I86" s="251">
        <v>22</v>
      </c>
      <c r="J86" s="251">
        <v>24</v>
      </c>
      <c r="K86" s="251">
        <v>24</v>
      </c>
      <c r="L86" s="251">
        <v>24</v>
      </c>
      <c r="M86" s="252">
        <v>9.0909090909090828E-2</v>
      </c>
      <c r="N86" s="253">
        <v>1</v>
      </c>
      <c r="O86" s="253">
        <v>1</v>
      </c>
    </row>
    <row r="87" spans="1:15">
      <c r="A87" s="250"/>
      <c r="B87" s="140"/>
      <c r="C87" s="167"/>
      <c r="D87" s="140"/>
      <c r="E87" s="167"/>
      <c r="F87" s="140" t="s">
        <v>934</v>
      </c>
      <c r="G87" s="167" t="s">
        <v>764</v>
      </c>
      <c r="H87" s="167" t="s">
        <v>1057</v>
      </c>
      <c r="I87" s="251">
        <v>8</v>
      </c>
      <c r="J87" s="251">
        <v>8</v>
      </c>
      <c r="K87" s="251">
        <v>9</v>
      </c>
      <c r="L87" s="251">
        <v>9</v>
      </c>
      <c r="M87" s="252">
        <v>0</v>
      </c>
      <c r="N87" s="253">
        <v>1</v>
      </c>
      <c r="O87" s="253">
        <v>1</v>
      </c>
    </row>
    <row r="88" spans="1:15">
      <c r="A88" s="250"/>
      <c r="B88" s="140"/>
      <c r="C88" s="167"/>
      <c r="D88" s="140"/>
      <c r="E88" s="167"/>
      <c r="F88" s="140" t="s">
        <v>1007</v>
      </c>
      <c r="G88" s="167" t="s">
        <v>764</v>
      </c>
      <c r="H88" s="167" t="s">
        <v>1057</v>
      </c>
      <c r="I88" s="251">
        <v>8</v>
      </c>
      <c r="J88" s="251">
        <v>9</v>
      </c>
      <c r="K88" s="251">
        <v>9</v>
      </c>
      <c r="L88" s="251">
        <v>9</v>
      </c>
      <c r="M88" s="252">
        <v>0.125</v>
      </c>
      <c r="N88" s="253">
        <v>1</v>
      </c>
      <c r="O88" s="253">
        <v>1</v>
      </c>
    </row>
    <row r="89" spans="1:15">
      <c r="A89" s="250"/>
      <c r="B89" s="140"/>
      <c r="C89" s="167"/>
      <c r="D89" s="140"/>
      <c r="E89" s="167"/>
      <c r="F89" s="140" t="s">
        <v>1008</v>
      </c>
      <c r="G89" s="167" t="s">
        <v>764</v>
      </c>
      <c r="H89" s="167" t="s">
        <v>1057</v>
      </c>
      <c r="I89" s="251">
        <v>65</v>
      </c>
      <c r="J89" s="251">
        <v>65</v>
      </c>
      <c r="K89" s="251">
        <v>65</v>
      </c>
      <c r="L89" s="251">
        <v>65</v>
      </c>
      <c r="M89" s="252">
        <v>0</v>
      </c>
      <c r="N89" s="253">
        <v>1</v>
      </c>
      <c r="O89" s="253">
        <v>1</v>
      </c>
    </row>
    <row r="90" spans="1:15">
      <c r="A90" s="250"/>
      <c r="B90" s="140"/>
      <c r="C90" s="167"/>
      <c r="D90" s="140"/>
      <c r="E90" s="167"/>
      <c r="F90" s="140" t="s">
        <v>953</v>
      </c>
      <c r="G90" s="167" t="s">
        <v>764</v>
      </c>
      <c r="H90" s="167" t="s">
        <v>1057</v>
      </c>
      <c r="I90" s="251">
        <v>40</v>
      </c>
      <c r="J90" s="251">
        <v>40</v>
      </c>
      <c r="K90" s="251">
        <v>40</v>
      </c>
      <c r="L90" s="251">
        <v>40</v>
      </c>
      <c r="M90" s="252">
        <v>0</v>
      </c>
      <c r="N90" s="253">
        <v>1</v>
      </c>
      <c r="O90" s="253">
        <v>1</v>
      </c>
    </row>
    <row r="91" spans="1:15">
      <c r="A91" s="250"/>
      <c r="B91" s="140"/>
      <c r="C91" s="167"/>
      <c r="D91" s="140"/>
      <c r="E91" s="167"/>
      <c r="F91" s="140" t="s">
        <v>1353</v>
      </c>
      <c r="G91" s="167" t="s">
        <v>764</v>
      </c>
      <c r="H91" s="167" t="s">
        <v>1057</v>
      </c>
      <c r="I91" s="251">
        <v>250</v>
      </c>
      <c r="J91" s="251">
        <v>250</v>
      </c>
      <c r="K91" s="251">
        <v>250</v>
      </c>
      <c r="L91" s="251">
        <v>250</v>
      </c>
      <c r="M91" s="252">
        <v>0</v>
      </c>
      <c r="N91" s="253">
        <v>1</v>
      </c>
      <c r="O91" s="253">
        <v>1</v>
      </c>
    </row>
    <row r="92" spans="1:15">
      <c r="A92" s="250"/>
      <c r="B92" s="140"/>
      <c r="C92" s="167"/>
      <c r="D92" s="140"/>
      <c r="E92" s="167"/>
      <c r="F92" s="140" t="s">
        <v>13884</v>
      </c>
      <c r="G92" s="167" t="s">
        <v>350</v>
      </c>
      <c r="H92" s="167" t="s">
        <v>1057</v>
      </c>
      <c r="I92" s="251">
        <v>0</v>
      </c>
      <c r="J92" s="251">
        <v>44</v>
      </c>
      <c r="K92" s="251">
        <v>44</v>
      </c>
      <c r="L92" s="251">
        <v>44</v>
      </c>
      <c r="M92" s="252">
        <v>0</v>
      </c>
      <c r="N92" s="253">
        <v>1</v>
      </c>
      <c r="O92" s="253">
        <v>1</v>
      </c>
    </row>
    <row r="93" spans="1:15">
      <c r="A93" s="250"/>
      <c r="B93" s="140"/>
      <c r="C93" s="167"/>
      <c r="D93" s="140"/>
      <c r="E93" s="167"/>
      <c r="F93" s="140" t="s">
        <v>945</v>
      </c>
      <c r="G93" s="167" t="s">
        <v>764</v>
      </c>
      <c r="H93" s="167" t="s">
        <v>1057</v>
      </c>
      <c r="I93" s="251">
        <v>12</v>
      </c>
      <c r="J93" s="251">
        <v>16</v>
      </c>
      <c r="K93" s="251">
        <v>16</v>
      </c>
      <c r="L93" s="251">
        <v>16</v>
      </c>
      <c r="M93" s="252">
        <v>0.33333333333333326</v>
      </c>
      <c r="N93" s="253">
        <v>1</v>
      </c>
      <c r="O93" s="253">
        <v>1</v>
      </c>
    </row>
    <row r="94" spans="1:15">
      <c r="A94" s="250"/>
      <c r="B94" s="140"/>
      <c r="C94" s="167"/>
      <c r="D94" s="140"/>
      <c r="E94" s="167"/>
      <c r="F94" s="140" t="s">
        <v>942</v>
      </c>
      <c r="G94" s="167" t="s">
        <v>351</v>
      </c>
      <c r="H94" s="167" t="s">
        <v>1057</v>
      </c>
      <c r="I94" s="251">
        <v>42</v>
      </c>
      <c r="J94" s="251">
        <v>0</v>
      </c>
      <c r="K94" s="251">
        <v>0</v>
      </c>
      <c r="L94" s="251">
        <v>0</v>
      </c>
      <c r="M94" s="252">
        <v>0</v>
      </c>
      <c r="N94" s="253">
        <v>1</v>
      </c>
      <c r="O94" s="253">
        <v>1</v>
      </c>
    </row>
    <row r="95" spans="1:15">
      <c r="A95" s="250"/>
      <c r="B95" s="140"/>
      <c r="C95" s="167"/>
      <c r="D95" s="140"/>
      <c r="E95" s="167"/>
      <c r="F95" s="140" t="s">
        <v>943</v>
      </c>
      <c r="G95" s="167" t="s">
        <v>351</v>
      </c>
      <c r="H95" s="167" t="s">
        <v>1057</v>
      </c>
      <c r="I95" s="251">
        <v>8</v>
      </c>
      <c r="J95" s="251">
        <v>0</v>
      </c>
      <c r="K95" s="251">
        <v>0</v>
      </c>
      <c r="L95" s="251">
        <v>0</v>
      </c>
      <c r="M95" s="252">
        <v>0</v>
      </c>
      <c r="N95" s="253">
        <v>1</v>
      </c>
      <c r="O95" s="253">
        <v>1</v>
      </c>
    </row>
    <row r="96" spans="1:15">
      <c r="A96" s="250"/>
      <c r="B96" s="140"/>
      <c r="C96" s="167"/>
      <c r="D96" s="140"/>
      <c r="E96" s="167"/>
      <c r="F96" s="140" t="s">
        <v>926</v>
      </c>
      <c r="G96" s="167" t="s">
        <v>764</v>
      </c>
      <c r="H96" s="167" t="s">
        <v>1057</v>
      </c>
      <c r="I96" s="251">
        <v>8</v>
      </c>
      <c r="J96" s="251">
        <v>9</v>
      </c>
      <c r="K96" s="251">
        <v>9</v>
      </c>
      <c r="L96" s="251">
        <v>9</v>
      </c>
      <c r="M96" s="252">
        <v>0.125</v>
      </c>
      <c r="N96" s="253">
        <v>1</v>
      </c>
      <c r="O96" s="253">
        <v>1</v>
      </c>
    </row>
    <row r="97" spans="1:15">
      <c r="A97" s="250"/>
      <c r="B97" s="140"/>
      <c r="C97" s="167"/>
      <c r="D97" s="140"/>
      <c r="E97" s="167"/>
      <c r="F97" s="140" t="s">
        <v>961</v>
      </c>
      <c r="G97" s="167" t="s">
        <v>764</v>
      </c>
      <c r="H97" s="167" t="s">
        <v>1057</v>
      </c>
      <c r="I97" s="251">
        <v>42</v>
      </c>
      <c r="J97" s="251">
        <v>44</v>
      </c>
      <c r="K97" s="251">
        <v>44</v>
      </c>
      <c r="L97" s="251">
        <v>44</v>
      </c>
      <c r="M97" s="252">
        <v>4.7619047619047672E-2</v>
      </c>
      <c r="N97" s="253">
        <v>1</v>
      </c>
      <c r="O97" s="253">
        <v>1</v>
      </c>
    </row>
    <row r="98" spans="1:15">
      <c r="A98" s="250"/>
      <c r="B98" s="140"/>
      <c r="C98" s="167"/>
      <c r="D98" s="140"/>
      <c r="E98" s="167"/>
      <c r="F98" s="140" t="s">
        <v>962</v>
      </c>
      <c r="G98" s="167" t="s">
        <v>764</v>
      </c>
      <c r="H98" s="167" t="s">
        <v>1057</v>
      </c>
      <c r="I98" s="251">
        <v>8</v>
      </c>
      <c r="J98" s="251">
        <v>9</v>
      </c>
      <c r="K98" s="251">
        <v>9</v>
      </c>
      <c r="L98" s="251">
        <v>9</v>
      </c>
      <c r="M98" s="252">
        <v>0.125</v>
      </c>
      <c r="N98" s="253">
        <v>1</v>
      </c>
      <c r="O98" s="253">
        <v>1</v>
      </c>
    </row>
    <row r="99" spans="1:15">
      <c r="A99" s="250"/>
      <c r="B99" s="140"/>
      <c r="C99" s="167"/>
      <c r="D99" s="140"/>
      <c r="E99" s="167"/>
      <c r="F99" s="140" t="s">
        <v>921</v>
      </c>
      <c r="G99" s="167" t="s">
        <v>764</v>
      </c>
      <c r="H99" s="167" t="s">
        <v>1057</v>
      </c>
      <c r="I99" s="251">
        <v>42</v>
      </c>
      <c r="J99" s="251">
        <v>44</v>
      </c>
      <c r="K99" s="251">
        <v>44</v>
      </c>
      <c r="L99" s="251">
        <v>44</v>
      </c>
      <c r="M99" s="252">
        <v>4.7619047619047672E-2</v>
      </c>
      <c r="N99" s="253">
        <v>1</v>
      </c>
      <c r="O99" s="253">
        <v>1</v>
      </c>
    </row>
    <row r="100" spans="1:15">
      <c r="A100" s="250"/>
      <c r="B100" s="140"/>
      <c r="C100" s="167"/>
      <c r="D100" s="140"/>
      <c r="E100" s="167"/>
      <c r="F100" s="140" t="s">
        <v>922</v>
      </c>
      <c r="G100" s="167" t="s">
        <v>764</v>
      </c>
      <c r="H100" s="167" t="s">
        <v>1057</v>
      </c>
      <c r="I100" s="251">
        <v>8</v>
      </c>
      <c r="J100" s="251">
        <v>9</v>
      </c>
      <c r="K100" s="251">
        <v>9</v>
      </c>
      <c r="L100" s="251">
        <v>9</v>
      </c>
      <c r="M100" s="252">
        <v>0.125</v>
      </c>
      <c r="N100" s="253">
        <v>1</v>
      </c>
      <c r="O100" s="253">
        <v>1</v>
      </c>
    </row>
    <row r="101" spans="1:15">
      <c r="A101" s="250"/>
      <c r="B101" s="140"/>
      <c r="C101" s="167"/>
      <c r="D101" s="140"/>
      <c r="E101" s="167"/>
      <c r="F101" s="140" t="s">
        <v>936</v>
      </c>
      <c r="G101" s="167" t="s">
        <v>351</v>
      </c>
      <c r="H101" s="167" t="s">
        <v>1057</v>
      </c>
      <c r="I101" s="251">
        <v>22</v>
      </c>
      <c r="J101" s="251">
        <v>0</v>
      </c>
      <c r="K101" s="251">
        <v>0</v>
      </c>
      <c r="L101" s="251">
        <v>0</v>
      </c>
      <c r="M101" s="252">
        <v>0</v>
      </c>
      <c r="N101" s="253">
        <v>1</v>
      </c>
      <c r="O101" s="253">
        <v>1</v>
      </c>
    </row>
    <row r="102" spans="1:15">
      <c r="A102" s="250"/>
      <c r="B102" s="140"/>
      <c r="C102" s="167"/>
      <c r="D102" s="140"/>
      <c r="E102" s="167"/>
      <c r="F102" s="140" t="s">
        <v>938</v>
      </c>
      <c r="G102" s="167" t="s">
        <v>351</v>
      </c>
      <c r="H102" s="167" t="s">
        <v>1057</v>
      </c>
      <c r="I102" s="251">
        <v>42</v>
      </c>
      <c r="J102" s="251">
        <v>44</v>
      </c>
      <c r="K102" s="251">
        <v>44</v>
      </c>
      <c r="L102" s="251">
        <v>44</v>
      </c>
      <c r="M102" s="252">
        <v>4.7619047619047672E-2</v>
      </c>
      <c r="N102" s="253">
        <v>1</v>
      </c>
      <c r="O102" s="253">
        <v>1</v>
      </c>
    </row>
    <row r="103" spans="1:15">
      <c r="A103" s="250"/>
      <c r="B103" s="140"/>
      <c r="C103" s="167"/>
      <c r="D103" s="140"/>
      <c r="E103" s="167"/>
      <c r="F103" s="140" t="s">
        <v>928</v>
      </c>
      <c r="G103" s="167" t="s">
        <v>764</v>
      </c>
      <c r="H103" s="167" t="s">
        <v>1057</v>
      </c>
      <c r="I103" s="251">
        <v>42</v>
      </c>
      <c r="J103" s="251">
        <v>44</v>
      </c>
      <c r="K103" s="251">
        <v>44</v>
      </c>
      <c r="L103" s="251">
        <v>44</v>
      </c>
      <c r="M103" s="252">
        <v>4.7619047619047672E-2</v>
      </c>
      <c r="N103" s="253">
        <v>1</v>
      </c>
      <c r="O103" s="253">
        <v>1</v>
      </c>
    </row>
    <row r="104" spans="1:15">
      <c r="A104" s="250"/>
      <c r="B104" s="140"/>
      <c r="C104" s="167"/>
      <c r="D104" s="140"/>
      <c r="E104" s="167"/>
      <c r="F104" s="140" t="s">
        <v>929</v>
      </c>
      <c r="G104" s="167" t="s">
        <v>764</v>
      </c>
      <c r="H104" s="167" t="s">
        <v>1057</v>
      </c>
      <c r="I104" s="251">
        <v>8</v>
      </c>
      <c r="J104" s="251">
        <v>9</v>
      </c>
      <c r="K104" s="251">
        <v>9</v>
      </c>
      <c r="L104" s="251">
        <v>9</v>
      </c>
      <c r="M104" s="252">
        <v>0.125</v>
      </c>
      <c r="N104" s="253">
        <v>1</v>
      </c>
      <c r="O104" s="253">
        <v>1</v>
      </c>
    </row>
    <row r="105" spans="1:15">
      <c r="A105" s="250"/>
      <c r="B105" s="140"/>
      <c r="C105" s="167"/>
      <c r="D105" s="140"/>
      <c r="E105" s="167"/>
      <c r="F105" s="140" t="s">
        <v>931</v>
      </c>
      <c r="G105" s="167" t="s">
        <v>764</v>
      </c>
      <c r="H105" s="167" t="s">
        <v>1057</v>
      </c>
      <c r="I105" s="251">
        <v>46</v>
      </c>
      <c r="J105" s="251">
        <v>48</v>
      </c>
      <c r="K105" s="251">
        <v>48</v>
      </c>
      <c r="L105" s="251">
        <v>48</v>
      </c>
      <c r="M105" s="252">
        <v>4.3478260869565188E-2</v>
      </c>
      <c r="N105" s="253">
        <v>1</v>
      </c>
      <c r="O105" s="253">
        <v>1</v>
      </c>
    </row>
    <row r="106" spans="1:15">
      <c r="A106" s="250"/>
      <c r="B106" s="140"/>
      <c r="C106" s="167"/>
      <c r="D106" s="140"/>
      <c r="E106" s="167"/>
      <c r="F106" s="140" t="s">
        <v>957</v>
      </c>
      <c r="G106" s="167" t="s">
        <v>764</v>
      </c>
      <c r="H106" s="167" t="s">
        <v>1057</v>
      </c>
      <c r="I106" s="251">
        <v>46</v>
      </c>
      <c r="J106" s="251">
        <v>48</v>
      </c>
      <c r="K106" s="251">
        <v>48</v>
      </c>
      <c r="L106" s="251">
        <v>48</v>
      </c>
      <c r="M106" s="252">
        <v>4.3478260869565188E-2</v>
      </c>
      <c r="N106" s="253">
        <v>1</v>
      </c>
      <c r="O106" s="253">
        <v>1</v>
      </c>
    </row>
    <row r="107" spans="1:15">
      <c r="A107" s="250"/>
      <c r="B107" s="140"/>
      <c r="C107" s="167"/>
      <c r="D107" s="140"/>
      <c r="E107" s="167"/>
      <c r="F107" s="140" t="s">
        <v>959</v>
      </c>
      <c r="G107" s="167" t="s">
        <v>764</v>
      </c>
      <c r="H107" s="167" t="s">
        <v>1057</v>
      </c>
      <c r="I107" s="251">
        <v>46</v>
      </c>
      <c r="J107" s="251">
        <v>48</v>
      </c>
      <c r="K107" s="251">
        <v>48</v>
      </c>
      <c r="L107" s="251">
        <v>48</v>
      </c>
      <c r="M107" s="252">
        <v>4.3478260869565188E-2</v>
      </c>
      <c r="N107" s="253">
        <v>1</v>
      </c>
      <c r="O107" s="253">
        <v>1</v>
      </c>
    </row>
    <row r="108" spans="1:15">
      <c r="A108" s="250"/>
      <c r="B108" s="140"/>
      <c r="C108" s="167"/>
      <c r="D108" s="140"/>
      <c r="E108" s="167"/>
      <c r="F108" s="140" t="s">
        <v>955</v>
      </c>
      <c r="G108" s="167" t="s">
        <v>764</v>
      </c>
      <c r="H108" s="167" t="s">
        <v>1057</v>
      </c>
      <c r="I108" s="251">
        <v>40</v>
      </c>
      <c r="J108" s="251">
        <v>40</v>
      </c>
      <c r="K108" s="251">
        <v>40</v>
      </c>
      <c r="L108" s="251">
        <v>40</v>
      </c>
      <c r="M108" s="252">
        <v>0</v>
      </c>
      <c r="N108" s="253">
        <v>1</v>
      </c>
      <c r="O108" s="253">
        <v>1</v>
      </c>
    </row>
    <row r="109" spans="1:15">
      <c r="A109" s="254" t="s">
        <v>1041</v>
      </c>
      <c r="B109" s="254"/>
      <c r="C109" s="254"/>
      <c r="D109" s="254"/>
      <c r="E109" s="254"/>
      <c r="F109" s="254"/>
      <c r="G109" s="254"/>
      <c r="H109" s="254"/>
      <c r="I109" s="255">
        <v>12437</v>
      </c>
      <c r="J109" s="255">
        <v>12523</v>
      </c>
      <c r="K109" s="255">
        <v>12524</v>
      </c>
      <c r="L109" s="255">
        <v>12524</v>
      </c>
      <c r="M109" s="256">
        <v>1.7237765857331073</v>
      </c>
      <c r="N109" s="257">
        <v>34</v>
      </c>
      <c r="O109" s="257">
        <v>34</v>
      </c>
    </row>
    <row r="110" spans="1:15">
      <c r="A110" s="250" t="s">
        <v>1486</v>
      </c>
      <c r="B110" s="140" t="s">
        <v>1356</v>
      </c>
      <c r="C110" s="167" t="s">
        <v>976</v>
      </c>
      <c r="D110" s="140" t="s">
        <v>1355</v>
      </c>
      <c r="E110" s="167" t="s">
        <v>1105</v>
      </c>
      <c r="F110" s="140" t="s">
        <v>965</v>
      </c>
      <c r="G110" s="167" t="s">
        <v>764</v>
      </c>
      <c r="H110" s="167" t="s">
        <v>1113</v>
      </c>
      <c r="I110" s="251">
        <v>14</v>
      </c>
      <c r="J110" s="251">
        <v>15</v>
      </c>
      <c r="K110" s="251">
        <v>15</v>
      </c>
      <c r="L110" s="251">
        <v>14</v>
      </c>
      <c r="M110" s="252">
        <v>7.1428571428571397E-2</v>
      </c>
      <c r="N110" s="253">
        <v>1</v>
      </c>
      <c r="O110" s="253">
        <v>1</v>
      </c>
    </row>
    <row r="111" spans="1:15">
      <c r="A111" s="250"/>
      <c r="B111" s="140"/>
      <c r="C111" s="167"/>
      <c r="D111" s="140"/>
      <c r="E111" s="167"/>
      <c r="F111" s="140" t="s">
        <v>1302</v>
      </c>
      <c r="G111" s="167" t="s">
        <v>764</v>
      </c>
      <c r="H111" s="167" t="s">
        <v>1113</v>
      </c>
      <c r="I111" s="251">
        <v>7</v>
      </c>
      <c r="J111" s="251">
        <v>7</v>
      </c>
      <c r="K111" s="251">
        <v>7</v>
      </c>
      <c r="L111" s="251">
        <v>7</v>
      </c>
      <c r="M111" s="252">
        <v>0</v>
      </c>
      <c r="N111" s="253">
        <v>1</v>
      </c>
      <c r="O111" s="253">
        <v>1</v>
      </c>
    </row>
    <row r="112" spans="1:15">
      <c r="A112" s="250"/>
      <c r="B112" s="140"/>
      <c r="C112" s="167"/>
      <c r="D112" s="140"/>
      <c r="E112" s="167"/>
      <c r="F112" s="140" t="s">
        <v>968</v>
      </c>
      <c r="G112" s="167" t="s">
        <v>764</v>
      </c>
      <c r="H112" s="167" t="s">
        <v>1113</v>
      </c>
      <c r="I112" s="251">
        <v>5</v>
      </c>
      <c r="J112" s="251">
        <v>5</v>
      </c>
      <c r="K112" s="251">
        <v>5</v>
      </c>
      <c r="L112" s="251">
        <v>5</v>
      </c>
      <c r="M112" s="252">
        <v>0</v>
      </c>
      <c r="N112" s="253">
        <v>1</v>
      </c>
      <c r="O112" s="253">
        <v>1</v>
      </c>
    </row>
    <row r="113" spans="1:15">
      <c r="A113" s="250"/>
      <c r="B113" s="140"/>
      <c r="C113" s="167"/>
      <c r="D113" s="140"/>
      <c r="E113" s="167"/>
      <c r="F113" s="140" t="s">
        <v>1304</v>
      </c>
      <c r="G113" s="167" t="s">
        <v>764</v>
      </c>
      <c r="H113" s="167" t="s">
        <v>1113</v>
      </c>
      <c r="I113" s="251">
        <v>9</v>
      </c>
      <c r="J113" s="251">
        <v>10</v>
      </c>
      <c r="K113" s="251">
        <v>10</v>
      </c>
      <c r="L113" s="251">
        <v>10</v>
      </c>
      <c r="M113" s="252">
        <v>0.11111111111111116</v>
      </c>
      <c r="N113" s="253">
        <v>1</v>
      </c>
      <c r="O113" s="253">
        <v>1</v>
      </c>
    </row>
    <row r="114" spans="1:15">
      <c r="A114" s="250"/>
      <c r="B114" s="140"/>
      <c r="C114" s="167"/>
      <c r="D114" s="140"/>
      <c r="E114" s="167"/>
      <c r="F114" s="140" t="s">
        <v>1301</v>
      </c>
      <c r="G114" s="167" t="s">
        <v>764</v>
      </c>
      <c r="H114" s="167" t="s">
        <v>1113</v>
      </c>
      <c r="I114" s="251">
        <v>6</v>
      </c>
      <c r="J114" s="251">
        <v>6</v>
      </c>
      <c r="K114" s="251">
        <v>6</v>
      </c>
      <c r="L114" s="251">
        <v>6</v>
      </c>
      <c r="M114" s="252">
        <v>0</v>
      </c>
      <c r="N114" s="253">
        <v>1</v>
      </c>
      <c r="O114" s="253">
        <v>1</v>
      </c>
    </row>
    <row r="115" spans="1:15">
      <c r="A115" s="250"/>
      <c r="B115" s="140"/>
      <c r="C115" s="167"/>
      <c r="D115" s="140"/>
      <c r="E115" s="167"/>
      <c r="F115" s="140" t="s">
        <v>969</v>
      </c>
      <c r="G115" s="167" t="s">
        <v>764</v>
      </c>
      <c r="H115" s="167" t="s">
        <v>1113</v>
      </c>
      <c r="I115" s="251">
        <v>2</v>
      </c>
      <c r="J115" s="251">
        <v>2</v>
      </c>
      <c r="K115" s="251">
        <v>2</v>
      </c>
      <c r="L115" s="251">
        <v>2</v>
      </c>
      <c r="M115" s="252">
        <v>0</v>
      </c>
      <c r="N115" s="253">
        <v>1</v>
      </c>
      <c r="O115" s="253">
        <v>1</v>
      </c>
    </row>
    <row r="116" spans="1:15">
      <c r="A116" s="250"/>
      <c r="B116" s="140"/>
      <c r="C116" s="167"/>
      <c r="D116" s="140"/>
      <c r="E116" s="167"/>
      <c r="F116" s="140" t="s">
        <v>1303</v>
      </c>
      <c r="G116" s="167" t="s">
        <v>764</v>
      </c>
      <c r="H116" s="167" t="s">
        <v>1113</v>
      </c>
      <c r="I116" s="251">
        <v>8</v>
      </c>
      <c r="J116" s="251">
        <v>10</v>
      </c>
      <c r="K116" s="251">
        <v>10</v>
      </c>
      <c r="L116" s="251">
        <v>10</v>
      </c>
      <c r="M116" s="252">
        <v>0.25</v>
      </c>
      <c r="N116" s="253">
        <v>1</v>
      </c>
      <c r="O116" s="253">
        <v>1</v>
      </c>
    </row>
    <row r="117" spans="1:15">
      <c r="A117" s="254" t="s">
        <v>1513</v>
      </c>
      <c r="B117" s="254"/>
      <c r="C117" s="254"/>
      <c r="D117" s="254"/>
      <c r="E117" s="254"/>
      <c r="F117" s="254"/>
      <c r="G117" s="254"/>
      <c r="H117" s="254"/>
      <c r="I117" s="255">
        <v>51</v>
      </c>
      <c r="J117" s="255">
        <v>55</v>
      </c>
      <c r="K117" s="255">
        <v>55</v>
      </c>
      <c r="L117" s="255">
        <v>54</v>
      </c>
      <c r="M117" s="256">
        <v>0.43253968253968256</v>
      </c>
      <c r="N117" s="257">
        <v>7</v>
      </c>
      <c r="O117" s="257">
        <v>7</v>
      </c>
    </row>
    <row r="118" spans="1:15">
      <c r="A118" s="250" t="s">
        <v>399</v>
      </c>
      <c r="B118" s="140" t="s">
        <v>606</v>
      </c>
      <c r="C118" s="167" t="s">
        <v>605</v>
      </c>
      <c r="D118" s="140" t="s">
        <v>387</v>
      </c>
      <c r="E118" s="167" t="s">
        <v>1654</v>
      </c>
      <c r="F118" s="140" t="s">
        <v>400</v>
      </c>
      <c r="G118" s="167" t="s">
        <v>764</v>
      </c>
      <c r="H118" s="167" t="s">
        <v>1075</v>
      </c>
      <c r="I118" s="251">
        <v>68</v>
      </c>
      <c r="J118" s="251">
        <v>72</v>
      </c>
      <c r="K118" s="251">
        <v>75.599999999999994</v>
      </c>
      <c r="L118" s="251">
        <v>79.38</v>
      </c>
      <c r="M118" s="252">
        <v>5.8823529411764719E-2</v>
      </c>
      <c r="N118" s="253">
        <v>1</v>
      </c>
      <c r="O118" s="253">
        <v>1</v>
      </c>
    </row>
    <row r="119" spans="1:15">
      <c r="A119" s="250"/>
      <c r="B119" s="140"/>
      <c r="C119" s="167"/>
      <c r="D119" s="140"/>
      <c r="E119" s="167"/>
      <c r="F119" s="140" t="s">
        <v>402</v>
      </c>
      <c r="G119" s="167" t="s">
        <v>764</v>
      </c>
      <c r="H119" s="167" t="s">
        <v>1075</v>
      </c>
      <c r="I119" s="251">
        <v>109</v>
      </c>
      <c r="J119" s="251">
        <v>109</v>
      </c>
      <c r="K119" s="251">
        <v>114.45</v>
      </c>
      <c r="L119" s="251">
        <v>120.17</v>
      </c>
      <c r="M119" s="252">
        <v>0</v>
      </c>
      <c r="N119" s="253">
        <v>1</v>
      </c>
      <c r="O119" s="253">
        <v>1</v>
      </c>
    </row>
    <row r="120" spans="1:15">
      <c r="A120" s="250"/>
      <c r="B120" s="140"/>
      <c r="C120" s="167"/>
      <c r="D120" s="140"/>
      <c r="E120" s="167"/>
      <c r="F120" s="140" t="s">
        <v>401</v>
      </c>
      <c r="G120" s="167" t="s">
        <v>764</v>
      </c>
      <c r="H120" s="167" t="s">
        <v>1075</v>
      </c>
      <c r="I120" s="251">
        <v>112</v>
      </c>
      <c r="J120" s="251">
        <v>117</v>
      </c>
      <c r="K120" s="251">
        <v>122.85</v>
      </c>
      <c r="L120" s="251">
        <v>128.99</v>
      </c>
      <c r="M120" s="252">
        <v>4.4642857142857206E-2</v>
      </c>
      <c r="N120" s="253">
        <v>1</v>
      </c>
      <c r="O120" s="253">
        <v>1</v>
      </c>
    </row>
    <row r="121" spans="1:15">
      <c r="A121" s="250"/>
      <c r="B121" s="140"/>
      <c r="C121" s="167"/>
      <c r="D121" s="140"/>
      <c r="E121" s="167"/>
      <c r="F121" s="140" t="s">
        <v>403</v>
      </c>
      <c r="G121" s="167" t="s">
        <v>764</v>
      </c>
      <c r="H121" s="167" t="s">
        <v>1057</v>
      </c>
      <c r="I121" s="251">
        <v>67</v>
      </c>
      <c r="J121" s="251">
        <v>79</v>
      </c>
      <c r="K121" s="251">
        <v>82.95</v>
      </c>
      <c r="L121" s="251">
        <v>87.1</v>
      </c>
      <c r="M121" s="252">
        <v>0.17910447761194037</v>
      </c>
      <c r="N121" s="253">
        <v>1</v>
      </c>
      <c r="O121" s="253">
        <v>1</v>
      </c>
    </row>
    <row r="122" spans="1:15">
      <c r="A122" s="254" t="s">
        <v>788</v>
      </c>
      <c r="B122" s="254"/>
      <c r="C122" s="254"/>
      <c r="D122" s="254"/>
      <c r="E122" s="254"/>
      <c r="F122" s="254"/>
      <c r="G122" s="254"/>
      <c r="H122" s="254"/>
      <c r="I122" s="255">
        <v>356</v>
      </c>
      <c r="J122" s="255">
        <v>377</v>
      </c>
      <c r="K122" s="255">
        <v>395.84999999999997</v>
      </c>
      <c r="L122" s="255">
        <v>415.64</v>
      </c>
      <c r="M122" s="256">
        <v>0.2825708641665623</v>
      </c>
      <c r="N122" s="257">
        <v>4</v>
      </c>
      <c r="O122" s="257">
        <v>4</v>
      </c>
    </row>
    <row r="123" spans="1:15">
      <c r="A123" s="250" t="s">
        <v>226</v>
      </c>
      <c r="B123" s="140" t="s">
        <v>592</v>
      </c>
      <c r="C123" s="167" t="s">
        <v>595</v>
      </c>
      <c r="D123" s="140" t="s">
        <v>123</v>
      </c>
      <c r="E123" s="167" t="s">
        <v>123</v>
      </c>
      <c r="F123" s="140" t="s">
        <v>13853</v>
      </c>
      <c r="G123" s="167" t="s">
        <v>350</v>
      </c>
      <c r="H123" s="167" t="s">
        <v>1126</v>
      </c>
      <c r="I123" s="251">
        <v>0</v>
      </c>
      <c r="J123" s="251">
        <v>110</v>
      </c>
      <c r="K123" s="251">
        <v>113</v>
      </c>
      <c r="L123" s="251">
        <v>117</v>
      </c>
      <c r="M123" s="252">
        <v>0</v>
      </c>
      <c r="N123" s="253">
        <v>1</v>
      </c>
      <c r="O123" s="253">
        <v>1</v>
      </c>
    </row>
    <row r="124" spans="1:15">
      <c r="A124" s="250"/>
      <c r="B124" s="140"/>
      <c r="C124" s="167"/>
      <c r="D124" s="140"/>
      <c r="E124" s="167"/>
      <c r="F124" s="140" t="s">
        <v>229</v>
      </c>
      <c r="G124" s="167" t="s">
        <v>764</v>
      </c>
      <c r="H124" s="167" t="s">
        <v>1057</v>
      </c>
      <c r="I124" s="251">
        <v>7</v>
      </c>
      <c r="J124" s="251">
        <v>7</v>
      </c>
      <c r="K124" s="251">
        <v>7</v>
      </c>
      <c r="L124" s="251">
        <v>7</v>
      </c>
      <c r="M124" s="252">
        <v>0</v>
      </c>
      <c r="N124" s="253">
        <v>1</v>
      </c>
      <c r="O124" s="253">
        <v>1</v>
      </c>
    </row>
    <row r="125" spans="1:15">
      <c r="A125" s="250"/>
      <c r="B125" s="140"/>
      <c r="C125" s="167"/>
      <c r="D125" s="140"/>
      <c r="E125" s="167"/>
      <c r="F125" s="140" t="s">
        <v>227</v>
      </c>
      <c r="G125" s="167" t="s">
        <v>764</v>
      </c>
      <c r="H125" s="167" t="s">
        <v>1057</v>
      </c>
      <c r="I125" s="251">
        <v>28</v>
      </c>
      <c r="J125" s="251">
        <v>28</v>
      </c>
      <c r="K125" s="251">
        <v>29</v>
      </c>
      <c r="L125" s="251">
        <v>30</v>
      </c>
      <c r="M125" s="252">
        <v>0</v>
      </c>
      <c r="N125" s="253">
        <v>1</v>
      </c>
      <c r="O125" s="253">
        <v>1</v>
      </c>
    </row>
    <row r="126" spans="1:15">
      <c r="A126" s="250"/>
      <c r="B126" s="140"/>
      <c r="C126" s="167"/>
      <c r="D126" s="140"/>
      <c r="E126" s="167"/>
      <c r="F126" s="140" t="s">
        <v>228</v>
      </c>
      <c r="G126" s="167" t="s">
        <v>764</v>
      </c>
      <c r="H126" s="167" t="s">
        <v>1057</v>
      </c>
      <c r="I126" s="251">
        <v>15</v>
      </c>
      <c r="J126" s="251">
        <v>15</v>
      </c>
      <c r="K126" s="251">
        <v>15</v>
      </c>
      <c r="L126" s="251">
        <v>16</v>
      </c>
      <c r="M126" s="252">
        <v>0</v>
      </c>
      <c r="N126" s="253">
        <v>1</v>
      </c>
      <c r="O126" s="253">
        <v>1</v>
      </c>
    </row>
    <row r="127" spans="1:15">
      <c r="A127" s="250"/>
      <c r="B127" s="140"/>
      <c r="C127" s="167"/>
      <c r="D127" s="140"/>
      <c r="E127" s="167"/>
      <c r="F127" s="140" t="s">
        <v>1330</v>
      </c>
      <c r="G127" s="167" t="s">
        <v>764</v>
      </c>
      <c r="H127" s="167" t="s">
        <v>1126</v>
      </c>
      <c r="I127" s="251">
        <v>110</v>
      </c>
      <c r="J127" s="251">
        <v>110</v>
      </c>
      <c r="K127" s="251">
        <v>113</v>
      </c>
      <c r="L127" s="251">
        <v>117</v>
      </c>
      <c r="M127" s="252">
        <v>0</v>
      </c>
      <c r="N127" s="253">
        <v>1</v>
      </c>
      <c r="O127" s="253">
        <v>1</v>
      </c>
    </row>
    <row r="128" spans="1:15">
      <c r="A128" s="250"/>
      <c r="B128" s="140"/>
      <c r="C128" s="167"/>
      <c r="D128" s="140"/>
      <c r="E128" s="167"/>
      <c r="F128" s="140" t="s">
        <v>230</v>
      </c>
      <c r="G128" s="167" t="s">
        <v>764</v>
      </c>
      <c r="H128" s="167" t="s">
        <v>1057</v>
      </c>
      <c r="I128" s="251">
        <v>160</v>
      </c>
      <c r="J128" s="251">
        <v>50</v>
      </c>
      <c r="K128" s="251">
        <v>52</v>
      </c>
      <c r="L128" s="251">
        <v>53</v>
      </c>
      <c r="M128" s="252">
        <v>-0.6875</v>
      </c>
      <c r="N128" s="253">
        <v>1</v>
      </c>
      <c r="O128" s="253">
        <v>1</v>
      </c>
    </row>
    <row r="129" spans="1:15">
      <c r="A129" s="254" t="s">
        <v>789</v>
      </c>
      <c r="B129" s="254"/>
      <c r="C129" s="254"/>
      <c r="D129" s="254"/>
      <c r="E129" s="254"/>
      <c r="F129" s="254"/>
      <c r="G129" s="254"/>
      <c r="H129" s="254"/>
      <c r="I129" s="255">
        <v>320</v>
      </c>
      <c r="J129" s="255">
        <v>320</v>
      </c>
      <c r="K129" s="255">
        <v>329</v>
      </c>
      <c r="L129" s="255">
        <v>340</v>
      </c>
      <c r="M129" s="256">
        <v>-0.6875</v>
      </c>
      <c r="N129" s="257">
        <v>6</v>
      </c>
      <c r="O129" s="257">
        <v>6</v>
      </c>
    </row>
    <row r="130" spans="1:15">
      <c r="A130" s="250" t="s">
        <v>13857</v>
      </c>
      <c r="B130" s="140" t="s">
        <v>592</v>
      </c>
      <c r="C130" s="167" t="s">
        <v>12420</v>
      </c>
      <c r="D130" s="140" t="s">
        <v>123</v>
      </c>
      <c r="E130" s="167" t="s">
        <v>123</v>
      </c>
      <c r="F130" s="140" t="s">
        <v>13860</v>
      </c>
      <c r="G130" s="167" t="s">
        <v>350</v>
      </c>
      <c r="H130" s="167" t="s">
        <v>1126</v>
      </c>
      <c r="I130" s="251">
        <v>0</v>
      </c>
      <c r="J130" s="251">
        <v>86</v>
      </c>
      <c r="K130" s="251">
        <v>86</v>
      </c>
      <c r="L130" s="251">
        <v>86</v>
      </c>
      <c r="M130" s="252">
        <v>0</v>
      </c>
      <c r="N130" s="253">
        <v>1</v>
      </c>
      <c r="O130" s="253">
        <v>1</v>
      </c>
    </row>
    <row r="131" spans="1:15">
      <c r="A131" s="250"/>
      <c r="B131" s="140"/>
      <c r="C131" s="167"/>
      <c r="D131" s="140"/>
      <c r="E131" s="167"/>
      <c r="F131" s="140" t="s">
        <v>13859</v>
      </c>
      <c r="G131" s="167" t="s">
        <v>350</v>
      </c>
      <c r="H131" s="167" t="s">
        <v>1165</v>
      </c>
      <c r="I131" s="251">
        <v>0</v>
      </c>
      <c r="J131" s="251">
        <v>70</v>
      </c>
      <c r="K131" s="251">
        <v>70</v>
      </c>
      <c r="L131" s="251">
        <v>70</v>
      </c>
      <c r="M131" s="252">
        <v>0</v>
      </c>
      <c r="N131" s="253">
        <v>1</v>
      </c>
      <c r="O131" s="253">
        <v>1</v>
      </c>
    </row>
    <row r="132" spans="1:15">
      <c r="A132" s="250"/>
      <c r="B132" s="140"/>
      <c r="C132" s="167"/>
      <c r="D132" s="140"/>
      <c r="E132" s="167"/>
      <c r="F132" s="140" t="s">
        <v>13861</v>
      </c>
      <c r="G132" s="167" t="s">
        <v>350</v>
      </c>
      <c r="H132" s="167" t="s">
        <v>1165</v>
      </c>
      <c r="I132" s="251">
        <v>0</v>
      </c>
      <c r="J132" s="251">
        <v>121</v>
      </c>
      <c r="K132" s="251">
        <v>121</v>
      </c>
      <c r="L132" s="251">
        <v>121</v>
      </c>
      <c r="M132" s="252">
        <v>0</v>
      </c>
      <c r="N132" s="253">
        <v>1</v>
      </c>
      <c r="O132" s="253">
        <v>1</v>
      </c>
    </row>
    <row r="133" spans="1:15">
      <c r="A133" s="250"/>
      <c r="B133" s="140"/>
      <c r="C133" s="167"/>
      <c r="D133" s="140"/>
      <c r="E133" s="167"/>
      <c r="F133" s="140" t="s">
        <v>13862</v>
      </c>
      <c r="G133" s="167" t="s">
        <v>350</v>
      </c>
      <c r="H133" s="167" t="s">
        <v>1126</v>
      </c>
      <c r="I133" s="251">
        <v>0</v>
      </c>
      <c r="J133" s="251">
        <v>208</v>
      </c>
      <c r="K133" s="251">
        <v>208</v>
      </c>
      <c r="L133" s="251">
        <v>208</v>
      </c>
      <c r="M133" s="252">
        <v>0</v>
      </c>
      <c r="N133" s="253">
        <v>1</v>
      </c>
      <c r="O133" s="253">
        <v>1</v>
      </c>
    </row>
    <row r="134" spans="1:15">
      <c r="A134" s="250"/>
      <c r="B134" s="140"/>
      <c r="C134" s="167"/>
      <c r="D134" s="140"/>
      <c r="E134" s="167"/>
      <c r="F134" s="140" t="s">
        <v>13863</v>
      </c>
      <c r="G134" s="167" t="s">
        <v>350</v>
      </c>
      <c r="H134" s="167" t="s">
        <v>1165</v>
      </c>
      <c r="I134" s="251">
        <v>0</v>
      </c>
      <c r="J134" s="251">
        <v>119</v>
      </c>
      <c r="K134" s="251">
        <v>119</v>
      </c>
      <c r="L134" s="251">
        <v>119</v>
      </c>
      <c r="M134" s="252">
        <v>0</v>
      </c>
      <c r="N134" s="253">
        <v>1</v>
      </c>
      <c r="O134" s="253">
        <v>1</v>
      </c>
    </row>
    <row r="135" spans="1:15">
      <c r="A135" s="250"/>
      <c r="B135" s="140"/>
      <c r="C135" s="167"/>
      <c r="D135" s="140"/>
      <c r="E135" s="167"/>
      <c r="F135" s="140" t="s">
        <v>13864</v>
      </c>
      <c r="G135" s="167" t="s">
        <v>350</v>
      </c>
      <c r="H135" s="167" t="s">
        <v>1126</v>
      </c>
      <c r="I135" s="251">
        <v>0</v>
      </c>
      <c r="J135" s="251">
        <v>208</v>
      </c>
      <c r="K135" s="251">
        <v>208</v>
      </c>
      <c r="L135" s="251">
        <v>208</v>
      </c>
      <c r="M135" s="252">
        <v>0</v>
      </c>
      <c r="N135" s="253">
        <v>1</v>
      </c>
      <c r="O135" s="253">
        <v>1</v>
      </c>
    </row>
    <row r="136" spans="1:15">
      <c r="A136" s="250"/>
      <c r="B136" s="140"/>
      <c r="C136" s="167"/>
      <c r="D136" s="140"/>
      <c r="E136" s="167"/>
      <c r="F136" s="140" t="s">
        <v>13865</v>
      </c>
      <c r="G136" s="167" t="s">
        <v>350</v>
      </c>
      <c r="H136" s="167" t="s">
        <v>1165</v>
      </c>
      <c r="I136" s="251">
        <v>0</v>
      </c>
      <c r="J136" s="251">
        <v>168</v>
      </c>
      <c r="K136" s="251">
        <v>168</v>
      </c>
      <c r="L136" s="251">
        <v>168</v>
      </c>
      <c r="M136" s="252">
        <v>0</v>
      </c>
      <c r="N136" s="253">
        <v>1</v>
      </c>
      <c r="O136" s="253">
        <v>1</v>
      </c>
    </row>
    <row r="137" spans="1:15">
      <c r="A137" s="250"/>
      <c r="B137" s="140"/>
      <c r="C137" s="167"/>
      <c r="D137" s="140"/>
      <c r="E137" s="167"/>
      <c r="F137" s="140" t="s">
        <v>13866</v>
      </c>
      <c r="G137" s="167" t="s">
        <v>350</v>
      </c>
      <c r="H137" s="167" t="s">
        <v>1126</v>
      </c>
      <c r="I137" s="251">
        <v>0</v>
      </c>
      <c r="J137" s="251">
        <v>275</v>
      </c>
      <c r="K137" s="251">
        <v>275</v>
      </c>
      <c r="L137" s="251">
        <v>275</v>
      </c>
      <c r="M137" s="252">
        <v>0</v>
      </c>
      <c r="N137" s="253">
        <v>1</v>
      </c>
      <c r="O137" s="253">
        <v>1</v>
      </c>
    </row>
    <row r="138" spans="1:15">
      <c r="A138" s="250"/>
      <c r="B138" s="140"/>
      <c r="C138" s="167"/>
      <c r="D138" s="140"/>
      <c r="E138" s="167"/>
      <c r="F138" s="140" t="s">
        <v>13867</v>
      </c>
      <c r="G138" s="167" t="s">
        <v>350</v>
      </c>
      <c r="H138" s="167" t="s">
        <v>1165</v>
      </c>
      <c r="I138" s="251">
        <v>0</v>
      </c>
      <c r="J138" s="251">
        <v>308</v>
      </c>
      <c r="K138" s="251">
        <v>308</v>
      </c>
      <c r="L138" s="251">
        <v>308</v>
      </c>
      <c r="M138" s="252">
        <v>0</v>
      </c>
      <c r="N138" s="253">
        <v>1</v>
      </c>
      <c r="O138" s="253">
        <v>1</v>
      </c>
    </row>
    <row r="139" spans="1:15">
      <c r="A139" s="250"/>
      <c r="B139" s="140"/>
      <c r="C139" s="167"/>
      <c r="D139" s="140"/>
      <c r="E139" s="167"/>
      <c r="F139" s="140" t="s">
        <v>13868</v>
      </c>
      <c r="G139" s="167" t="s">
        <v>350</v>
      </c>
      <c r="H139" s="167" t="s">
        <v>1126</v>
      </c>
      <c r="I139" s="251">
        <v>0</v>
      </c>
      <c r="J139" s="251">
        <v>488</v>
      </c>
      <c r="K139" s="251">
        <v>488</v>
      </c>
      <c r="L139" s="251">
        <v>488</v>
      </c>
      <c r="M139" s="252">
        <v>0</v>
      </c>
      <c r="N139" s="253">
        <v>1</v>
      </c>
      <c r="O139" s="253">
        <v>1</v>
      </c>
    </row>
    <row r="140" spans="1:15">
      <c r="A140" s="250"/>
      <c r="B140" s="140"/>
      <c r="C140" s="167"/>
      <c r="D140" s="140"/>
      <c r="E140" s="167"/>
      <c r="F140" s="140" t="s">
        <v>13869</v>
      </c>
      <c r="G140" s="167" t="s">
        <v>350</v>
      </c>
      <c r="H140" s="167" t="s">
        <v>1165</v>
      </c>
      <c r="I140" s="251">
        <v>0</v>
      </c>
      <c r="J140" s="251">
        <v>595</v>
      </c>
      <c r="K140" s="251">
        <v>595</v>
      </c>
      <c r="L140" s="251">
        <v>595</v>
      </c>
      <c r="M140" s="252">
        <v>0</v>
      </c>
      <c r="N140" s="253">
        <v>1</v>
      </c>
      <c r="O140" s="253">
        <v>1</v>
      </c>
    </row>
    <row r="141" spans="1:15">
      <c r="A141" s="250"/>
      <c r="B141" s="140"/>
      <c r="C141" s="167"/>
      <c r="D141" s="140"/>
      <c r="E141" s="167"/>
      <c r="F141" s="140" t="s">
        <v>13870</v>
      </c>
      <c r="G141" s="167" t="s">
        <v>350</v>
      </c>
      <c r="H141" s="167" t="s">
        <v>1126</v>
      </c>
      <c r="I141" s="251">
        <v>0</v>
      </c>
      <c r="J141" s="251">
        <v>975</v>
      </c>
      <c r="K141" s="251">
        <v>975</v>
      </c>
      <c r="L141" s="251">
        <v>975</v>
      </c>
      <c r="M141" s="252">
        <v>0</v>
      </c>
      <c r="N141" s="253">
        <v>1</v>
      </c>
      <c r="O141" s="253">
        <v>1</v>
      </c>
    </row>
    <row r="142" spans="1:15">
      <c r="A142" s="250"/>
      <c r="B142" s="140"/>
      <c r="C142" s="167"/>
      <c r="D142" s="140"/>
      <c r="E142" s="167"/>
      <c r="F142" s="140" t="s">
        <v>13871</v>
      </c>
      <c r="G142" s="167" t="s">
        <v>350</v>
      </c>
      <c r="H142" s="167" t="s">
        <v>1165</v>
      </c>
      <c r="I142" s="251">
        <v>0</v>
      </c>
      <c r="J142" s="251">
        <v>402</v>
      </c>
      <c r="K142" s="251">
        <v>402</v>
      </c>
      <c r="L142" s="251">
        <v>402</v>
      </c>
      <c r="M142" s="252">
        <v>0</v>
      </c>
      <c r="N142" s="253">
        <v>1</v>
      </c>
      <c r="O142" s="253">
        <v>1</v>
      </c>
    </row>
    <row r="143" spans="1:15">
      <c r="A143" s="250"/>
      <c r="B143" s="140"/>
      <c r="C143" s="167"/>
      <c r="D143" s="140"/>
      <c r="E143" s="167"/>
      <c r="F143" s="140" t="s">
        <v>13872</v>
      </c>
      <c r="G143" s="167" t="s">
        <v>350</v>
      </c>
      <c r="H143" s="167" t="s">
        <v>1126</v>
      </c>
      <c r="I143" s="251">
        <v>0</v>
      </c>
      <c r="J143" s="251">
        <v>674</v>
      </c>
      <c r="K143" s="251">
        <v>674</v>
      </c>
      <c r="L143" s="251">
        <v>674</v>
      </c>
      <c r="M143" s="252">
        <v>0</v>
      </c>
      <c r="N143" s="253">
        <v>1</v>
      </c>
      <c r="O143" s="253">
        <v>1</v>
      </c>
    </row>
    <row r="144" spans="1:15">
      <c r="A144" s="254" t="s">
        <v>13900</v>
      </c>
      <c r="B144" s="254"/>
      <c r="C144" s="254"/>
      <c r="D144" s="254"/>
      <c r="E144" s="254"/>
      <c r="F144" s="254"/>
      <c r="G144" s="254"/>
      <c r="H144" s="254"/>
      <c r="I144" s="255">
        <v>0</v>
      </c>
      <c r="J144" s="255">
        <v>4697</v>
      </c>
      <c r="K144" s="255">
        <v>4697</v>
      </c>
      <c r="L144" s="255">
        <v>4697</v>
      </c>
      <c r="M144" s="256">
        <v>0</v>
      </c>
      <c r="N144" s="257">
        <v>14</v>
      </c>
      <c r="O144" s="257">
        <v>14</v>
      </c>
    </row>
    <row r="145" spans="1:15">
      <c r="A145" s="250" t="s">
        <v>1009</v>
      </c>
      <c r="B145" s="140" t="s">
        <v>587</v>
      </c>
      <c r="C145" s="167" t="s">
        <v>1014</v>
      </c>
      <c r="D145" s="140" t="s">
        <v>614</v>
      </c>
      <c r="E145" s="167" t="s">
        <v>545</v>
      </c>
      <c r="F145" s="140" t="s">
        <v>1273</v>
      </c>
      <c r="G145" s="167" t="s">
        <v>764</v>
      </c>
      <c r="H145" s="167" t="s">
        <v>1057</v>
      </c>
      <c r="I145" s="251">
        <v>102</v>
      </c>
      <c r="J145" s="251">
        <v>102</v>
      </c>
      <c r="K145" s="251">
        <v>102</v>
      </c>
      <c r="L145" s="251">
        <v>102</v>
      </c>
      <c r="M145" s="252">
        <v>0</v>
      </c>
      <c r="N145" s="253">
        <v>1</v>
      </c>
      <c r="O145" s="253">
        <v>1</v>
      </c>
    </row>
    <row r="146" spans="1:15">
      <c r="A146" s="250"/>
      <c r="B146" s="140"/>
      <c r="C146" s="167"/>
      <c r="D146" s="140"/>
      <c r="E146" s="167"/>
      <c r="F146" s="140" t="s">
        <v>1013</v>
      </c>
      <c r="G146" s="167" t="s">
        <v>764</v>
      </c>
      <c r="H146" s="167" t="s">
        <v>1170</v>
      </c>
      <c r="I146" s="251">
        <v>1</v>
      </c>
      <c r="J146" s="251">
        <v>1</v>
      </c>
      <c r="K146" s="251">
        <v>1</v>
      </c>
      <c r="L146" s="251">
        <v>1</v>
      </c>
      <c r="M146" s="252">
        <v>0</v>
      </c>
      <c r="N146" s="253">
        <v>1</v>
      </c>
      <c r="O146" s="253">
        <v>1</v>
      </c>
    </row>
    <row r="147" spans="1:15">
      <c r="A147" s="250"/>
      <c r="B147" s="140"/>
      <c r="C147" s="167"/>
      <c r="D147" s="140"/>
      <c r="E147" s="167"/>
      <c r="F147" s="140" t="s">
        <v>1494</v>
      </c>
      <c r="G147" s="167" t="s">
        <v>764</v>
      </c>
      <c r="H147" s="167" t="s">
        <v>1170</v>
      </c>
      <c r="I147" s="251">
        <v>25</v>
      </c>
      <c r="J147" s="251">
        <v>25</v>
      </c>
      <c r="K147" s="251">
        <v>25</v>
      </c>
      <c r="L147" s="251">
        <v>25</v>
      </c>
      <c r="M147" s="252">
        <v>0</v>
      </c>
      <c r="N147" s="253">
        <v>1</v>
      </c>
      <c r="O147" s="253">
        <v>1</v>
      </c>
    </row>
    <row r="148" spans="1:15">
      <c r="A148" s="250"/>
      <c r="B148" s="140"/>
      <c r="C148" s="167"/>
      <c r="D148" s="140"/>
      <c r="E148" s="167"/>
      <c r="F148" s="140" t="s">
        <v>13855</v>
      </c>
      <c r="G148" s="167" t="s">
        <v>350</v>
      </c>
      <c r="H148" s="167" t="s">
        <v>1057</v>
      </c>
      <c r="I148" s="251">
        <v>0</v>
      </c>
      <c r="J148" s="251">
        <v>400</v>
      </c>
      <c r="K148" s="251">
        <v>400</v>
      </c>
      <c r="L148" s="251">
        <v>400</v>
      </c>
      <c r="M148" s="252">
        <v>0</v>
      </c>
      <c r="N148" s="253">
        <v>1</v>
      </c>
      <c r="O148" s="253">
        <v>1</v>
      </c>
    </row>
    <row r="149" spans="1:15">
      <c r="A149" s="250"/>
      <c r="B149" s="140"/>
      <c r="C149" s="167"/>
      <c r="D149" s="140"/>
      <c r="E149" s="167"/>
      <c r="F149" s="140" t="s">
        <v>1020</v>
      </c>
      <c r="G149" s="167" t="s">
        <v>764</v>
      </c>
      <c r="H149" s="167" t="s">
        <v>1057</v>
      </c>
      <c r="I149" s="251">
        <v>200</v>
      </c>
      <c r="J149" s="251">
        <v>200</v>
      </c>
      <c r="K149" s="251">
        <v>280</v>
      </c>
      <c r="L149" s="251">
        <v>280</v>
      </c>
      <c r="M149" s="252">
        <v>0</v>
      </c>
      <c r="N149" s="253">
        <v>1</v>
      </c>
      <c r="O149" s="253">
        <v>1</v>
      </c>
    </row>
    <row r="150" spans="1:15">
      <c r="A150" s="250"/>
      <c r="B150" s="140"/>
      <c r="C150" s="167"/>
      <c r="D150" s="140"/>
      <c r="E150" s="167"/>
      <c r="F150" s="140" t="s">
        <v>1087</v>
      </c>
      <c r="G150" s="167" t="s">
        <v>764</v>
      </c>
      <c r="H150" s="167" t="s">
        <v>1057</v>
      </c>
      <c r="I150" s="251">
        <v>127</v>
      </c>
      <c r="J150" s="251">
        <v>127</v>
      </c>
      <c r="K150" s="251">
        <v>127</v>
      </c>
      <c r="L150" s="251">
        <v>127</v>
      </c>
      <c r="M150" s="252">
        <v>0</v>
      </c>
      <c r="N150" s="253">
        <v>1</v>
      </c>
      <c r="O150" s="253">
        <v>1</v>
      </c>
    </row>
    <row r="151" spans="1:15">
      <c r="A151" s="254" t="s">
        <v>1042</v>
      </c>
      <c r="B151" s="254"/>
      <c r="C151" s="254"/>
      <c r="D151" s="254"/>
      <c r="E151" s="254"/>
      <c r="F151" s="254"/>
      <c r="G151" s="254"/>
      <c r="H151" s="254"/>
      <c r="I151" s="255">
        <v>455</v>
      </c>
      <c r="J151" s="255">
        <v>855</v>
      </c>
      <c r="K151" s="255">
        <v>935</v>
      </c>
      <c r="L151" s="255">
        <v>935</v>
      </c>
      <c r="M151" s="256">
        <v>0</v>
      </c>
      <c r="N151" s="257">
        <v>6</v>
      </c>
      <c r="O151" s="257">
        <v>6</v>
      </c>
    </row>
    <row r="152" spans="1:15">
      <c r="A152" s="250" t="s">
        <v>642</v>
      </c>
      <c r="B152" s="140" t="s">
        <v>734</v>
      </c>
      <c r="C152" s="167" t="s">
        <v>733</v>
      </c>
      <c r="D152" s="140" t="s">
        <v>1278</v>
      </c>
      <c r="E152" s="167" t="s">
        <v>558</v>
      </c>
      <c r="F152" s="140" t="s">
        <v>647</v>
      </c>
      <c r="G152" s="167" t="s">
        <v>764</v>
      </c>
      <c r="H152" s="167" t="s">
        <v>1057</v>
      </c>
      <c r="I152" s="251">
        <v>19</v>
      </c>
      <c r="J152" s="251">
        <v>20</v>
      </c>
      <c r="K152" s="251">
        <v>22</v>
      </c>
      <c r="L152" s="251">
        <v>24</v>
      </c>
      <c r="M152" s="252">
        <v>5.2631578947368363E-2</v>
      </c>
      <c r="N152" s="253">
        <v>1</v>
      </c>
      <c r="O152" s="253">
        <v>1</v>
      </c>
    </row>
    <row r="153" spans="1:15">
      <c r="A153" s="250"/>
      <c r="B153" s="140"/>
      <c r="C153" s="167"/>
      <c r="D153" s="140"/>
      <c r="E153" s="167"/>
      <c r="F153" s="140" t="s">
        <v>649</v>
      </c>
      <c r="G153" s="167" t="s">
        <v>764</v>
      </c>
      <c r="H153" s="167" t="s">
        <v>1057</v>
      </c>
      <c r="I153" s="251">
        <v>21</v>
      </c>
      <c r="J153" s="251">
        <v>21</v>
      </c>
      <c r="K153" s="251">
        <v>23</v>
      </c>
      <c r="L153" s="251">
        <v>26</v>
      </c>
      <c r="M153" s="252">
        <v>0</v>
      </c>
      <c r="N153" s="253">
        <v>1</v>
      </c>
      <c r="O153" s="253">
        <v>1</v>
      </c>
    </row>
    <row r="154" spans="1:15">
      <c r="A154" s="250"/>
      <c r="B154" s="140"/>
      <c r="C154" s="167"/>
      <c r="D154" s="140"/>
      <c r="E154" s="167"/>
      <c r="F154" s="140" t="s">
        <v>652</v>
      </c>
      <c r="G154" s="167" t="s">
        <v>764</v>
      </c>
      <c r="H154" s="167" t="s">
        <v>1057</v>
      </c>
      <c r="I154" s="251">
        <v>14</v>
      </c>
      <c r="J154" s="251">
        <v>19</v>
      </c>
      <c r="K154" s="251">
        <v>20</v>
      </c>
      <c r="L154" s="251">
        <v>21</v>
      </c>
      <c r="M154" s="252">
        <v>0.35714285714285721</v>
      </c>
      <c r="N154" s="253">
        <v>1</v>
      </c>
      <c r="O154" s="253">
        <v>1</v>
      </c>
    </row>
    <row r="155" spans="1:15">
      <c r="A155" s="250"/>
      <c r="B155" s="140"/>
      <c r="C155" s="167"/>
      <c r="D155" s="140"/>
      <c r="E155" s="167"/>
      <c r="F155" s="140" t="s">
        <v>1267</v>
      </c>
      <c r="G155" s="167" t="s">
        <v>764</v>
      </c>
      <c r="H155" s="167" t="s">
        <v>1057</v>
      </c>
      <c r="I155" s="251">
        <v>37</v>
      </c>
      <c r="J155" s="251">
        <v>38</v>
      </c>
      <c r="K155" s="251">
        <v>44</v>
      </c>
      <c r="L155" s="251">
        <v>50</v>
      </c>
      <c r="M155" s="252">
        <v>2.7027027027026973E-2</v>
      </c>
      <c r="N155" s="253">
        <v>1</v>
      </c>
      <c r="O155" s="253">
        <v>1</v>
      </c>
    </row>
    <row r="156" spans="1:15">
      <c r="A156" s="250"/>
      <c r="B156" s="140"/>
      <c r="C156" s="167"/>
      <c r="D156" s="140"/>
      <c r="E156" s="167"/>
      <c r="F156" s="140" t="s">
        <v>653</v>
      </c>
      <c r="G156" s="167" t="s">
        <v>764</v>
      </c>
      <c r="H156" s="167" t="s">
        <v>1057</v>
      </c>
      <c r="I156" s="251">
        <v>27</v>
      </c>
      <c r="J156" s="251">
        <v>28</v>
      </c>
      <c r="K156" s="251">
        <v>31</v>
      </c>
      <c r="L156" s="251">
        <v>35</v>
      </c>
      <c r="M156" s="252">
        <v>3.7037037037036979E-2</v>
      </c>
      <c r="N156" s="253">
        <v>1</v>
      </c>
      <c r="O156" s="253">
        <v>1</v>
      </c>
    </row>
    <row r="157" spans="1:15">
      <c r="A157" s="250"/>
      <c r="B157" s="140"/>
      <c r="C157" s="167"/>
      <c r="D157" s="140"/>
      <c r="E157" s="167"/>
      <c r="F157" s="140" t="s">
        <v>654</v>
      </c>
      <c r="G157" s="167" t="s">
        <v>764</v>
      </c>
      <c r="H157" s="167" t="s">
        <v>1057</v>
      </c>
      <c r="I157" s="251">
        <v>14</v>
      </c>
      <c r="J157" s="251">
        <v>15</v>
      </c>
      <c r="K157" s="251">
        <v>17</v>
      </c>
      <c r="L157" s="251">
        <v>18</v>
      </c>
      <c r="M157" s="252">
        <v>7.1428571428571397E-2</v>
      </c>
      <c r="N157" s="253">
        <v>1</v>
      </c>
      <c r="O157" s="253">
        <v>1</v>
      </c>
    </row>
    <row r="158" spans="1:15">
      <c r="A158" s="250"/>
      <c r="B158" s="140"/>
      <c r="C158" s="167"/>
      <c r="D158" s="140"/>
      <c r="E158" s="167"/>
      <c r="F158" s="140" t="s">
        <v>1268</v>
      </c>
      <c r="G158" s="167" t="s">
        <v>764</v>
      </c>
      <c r="H158" s="167" t="s">
        <v>1057</v>
      </c>
      <c r="I158" s="251">
        <v>33</v>
      </c>
      <c r="J158" s="251">
        <v>33</v>
      </c>
      <c r="K158" s="251">
        <v>37</v>
      </c>
      <c r="L158" s="251">
        <v>42</v>
      </c>
      <c r="M158" s="252">
        <v>0</v>
      </c>
      <c r="N158" s="253">
        <v>1</v>
      </c>
      <c r="O158" s="253">
        <v>1</v>
      </c>
    </row>
    <row r="159" spans="1:15">
      <c r="A159" s="250"/>
      <c r="B159" s="140"/>
      <c r="C159" s="167"/>
      <c r="D159" s="140"/>
      <c r="E159" s="167"/>
      <c r="F159" s="140" t="s">
        <v>646</v>
      </c>
      <c r="G159" s="167" t="s">
        <v>764</v>
      </c>
      <c r="H159" s="167" t="s">
        <v>1057</v>
      </c>
      <c r="I159" s="251">
        <v>40</v>
      </c>
      <c r="J159" s="251">
        <v>42</v>
      </c>
      <c r="K159" s="251">
        <v>46</v>
      </c>
      <c r="L159" s="251">
        <v>50</v>
      </c>
      <c r="M159" s="252">
        <v>5.0000000000000044E-2</v>
      </c>
      <c r="N159" s="253">
        <v>1</v>
      </c>
      <c r="O159" s="253">
        <v>1</v>
      </c>
    </row>
    <row r="160" spans="1:15">
      <c r="A160" s="250"/>
      <c r="B160" s="140"/>
      <c r="C160" s="167"/>
      <c r="D160" s="140"/>
      <c r="E160" s="167"/>
      <c r="F160" s="140" t="s">
        <v>655</v>
      </c>
      <c r="G160" s="167" t="s">
        <v>764</v>
      </c>
      <c r="H160" s="167" t="s">
        <v>1057</v>
      </c>
      <c r="I160" s="251">
        <v>100</v>
      </c>
      <c r="J160" s="251">
        <v>106</v>
      </c>
      <c r="K160" s="251">
        <v>123</v>
      </c>
      <c r="L160" s="251">
        <v>141</v>
      </c>
      <c r="M160" s="252">
        <v>6.0000000000000053E-2</v>
      </c>
      <c r="N160" s="253">
        <v>1</v>
      </c>
      <c r="O160" s="253">
        <v>1</v>
      </c>
    </row>
    <row r="161" spans="1:15">
      <c r="A161" s="250"/>
      <c r="B161" s="140"/>
      <c r="C161" s="167"/>
      <c r="D161" s="140"/>
      <c r="E161" s="167"/>
      <c r="F161" s="140" t="s">
        <v>648</v>
      </c>
      <c r="G161" s="167" t="s">
        <v>764</v>
      </c>
      <c r="H161" s="167" t="s">
        <v>1057</v>
      </c>
      <c r="I161" s="251">
        <v>19</v>
      </c>
      <c r="J161" s="251">
        <v>20</v>
      </c>
      <c r="K161" s="251">
        <v>22</v>
      </c>
      <c r="L161" s="251">
        <v>23</v>
      </c>
      <c r="M161" s="252">
        <v>5.2631578947368363E-2</v>
      </c>
      <c r="N161" s="253">
        <v>1</v>
      </c>
      <c r="O161" s="253">
        <v>1</v>
      </c>
    </row>
    <row r="162" spans="1:15">
      <c r="A162" s="250"/>
      <c r="B162" s="140"/>
      <c r="C162" s="167"/>
      <c r="D162" s="140"/>
      <c r="E162" s="167"/>
      <c r="F162" s="140" t="s">
        <v>650</v>
      </c>
      <c r="G162" s="167" t="s">
        <v>764</v>
      </c>
      <c r="H162" s="167" t="s">
        <v>1057</v>
      </c>
      <c r="I162" s="251">
        <v>49</v>
      </c>
      <c r="J162" s="251">
        <v>49</v>
      </c>
      <c r="K162" s="251">
        <v>50</v>
      </c>
      <c r="L162" s="251">
        <v>51</v>
      </c>
      <c r="M162" s="252">
        <v>0</v>
      </c>
      <c r="N162" s="253">
        <v>1</v>
      </c>
      <c r="O162" s="253">
        <v>1</v>
      </c>
    </row>
    <row r="163" spans="1:15">
      <c r="A163" s="250"/>
      <c r="B163" s="140"/>
      <c r="C163" s="167"/>
      <c r="D163" s="140"/>
      <c r="E163" s="167"/>
      <c r="F163" s="140" t="s">
        <v>666</v>
      </c>
      <c r="G163" s="167" t="s">
        <v>764</v>
      </c>
      <c r="H163" s="167" t="s">
        <v>895</v>
      </c>
      <c r="I163" s="251">
        <v>0</v>
      </c>
      <c r="J163" s="251">
        <v>0</v>
      </c>
      <c r="K163" s="251">
        <v>0</v>
      </c>
      <c r="L163" s="251">
        <v>0</v>
      </c>
      <c r="M163" s="252">
        <v>0</v>
      </c>
      <c r="N163" s="253">
        <v>1</v>
      </c>
      <c r="O163" s="253">
        <v>1</v>
      </c>
    </row>
    <row r="164" spans="1:15">
      <c r="A164" s="250"/>
      <c r="B164" s="140"/>
      <c r="C164" s="167"/>
      <c r="D164" s="140"/>
      <c r="E164" s="167"/>
      <c r="F164" s="140" t="s">
        <v>665</v>
      </c>
      <c r="G164" s="167" t="s">
        <v>764</v>
      </c>
      <c r="H164" s="167" t="s">
        <v>1057</v>
      </c>
      <c r="I164" s="251">
        <v>69</v>
      </c>
      <c r="J164" s="251">
        <v>71</v>
      </c>
      <c r="K164" s="251">
        <v>82</v>
      </c>
      <c r="L164" s="251">
        <v>93</v>
      </c>
      <c r="M164" s="252">
        <v>2.8985507246376718E-2</v>
      </c>
      <c r="N164" s="253">
        <v>1</v>
      </c>
      <c r="O164" s="253">
        <v>1</v>
      </c>
    </row>
    <row r="165" spans="1:15">
      <c r="A165" s="254" t="s">
        <v>790</v>
      </c>
      <c r="B165" s="254"/>
      <c r="C165" s="254"/>
      <c r="D165" s="254"/>
      <c r="E165" s="254"/>
      <c r="F165" s="254"/>
      <c r="G165" s="254"/>
      <c r="H165" s="254"/>
      <c r="I165" s="255">
        <v>442</v>
      </c>
      <c r="J165" s="255">
        <v>462</v>
      </c>
      <c r="K165" s="255">
        <v>517</v>
      </c>
      <c r="L165" s="255">
        <v>574</v>
      </c>
      <c r="M165" s="256">
        <v>0.7368841577766061</v>
      </c>
      <c r="N165" s="257">
        <v>13</v>
      </c>
      <c r="O165" s="257">
        <v>13</v>
      </c>
    </row>
    <row r="166" spans="1:15">
      <c r="A166" s="250" t="s">
        <v>413</v>
      </c>
      <c r="B166" s="140" t="s">
        <v>606</v>
      </c>
      <c r="C166" s="167" t="s">
        <v>605</v>
      </c>
      <c r="D166" s="140" t="s">
        <v>387</v>
      </c>
      <c r="E166" s="167" t="s">
        <v>1654</v>
      </c>
      <c r="F166" s="140" t="s">
        <v>414</v>
      </c>
      <c r="G166" s="167" t="s">
        <v>764</v>
      </c>
      <c r="H166" s="167" t="s">
        <v>1057</v>
      </c>
      <c r="I166" s="251">
        <v>104</v>
      </c>
      <c r="J166" s="251">
        <v>110</v>
      </c>
      <c r="K166" s="251">
        <v>115.5</v>
      </c>
      <c r="L166" s="251">
        <v>121.28</v>
      </c>
      <c r="M166" s="252">
        <v>5.7692307692307709E-2</v>
      </c>
      <c r="N166" s="253">
        <v>1</v>
      </c>
      <c r="O166" s="253">
        <v>1</v>
      </c>
    </row>
    <row r="167" spans="1:15">
      <c r="A167" s="250"/>
      <c r="B167" s="140"/>
      <c r="C167" s="167"/>
      <c r="D167" s="140"/>
      <c r="E167" s="167"/>
      <c r="F167" s="140" t="s">
        <v>415</v>
      </c>
      <c r="G167" s="167" t="s">
        <v>764</v>
      </c>
      <c r="H167" s="167" t="s">
        <v>1092</v>
      </c>
      <c r="I167" s="251">
        <v>0</v>
      </c>
      <c r="J167" s="251">
        <v>20</v>
      </c>
      <c r="K167" s="251">
        <v>0</v>
      </c>
      <c r="L167" s="251">
        <v>0</v>
      </c>
      <c r="M167" s="252">
        <v>0</v>
      </c>
      <c r="N167" s="253">
        <v>1</v>
      </c>
      <c r="O167" s="253">
        <v>1</v>
      </c>
    </row>
    <row r="168" spans="1:15">
      <c r="A168" s="254" t="s">
        <v>791</v>
      </c>
      <c r="B168" s="254"/>
      <c r="C168" s="254"/>
      <c r="D168" s="254"/>
      <c r="E168" s="254"/>
      <c r="F168" s="254"/>
      <c r="G168" s="254"/>
      <c r="H168" s="254"/>
      <c r="I168" s="255">
        <v>104</v>
      </c>
      <c r="J168" s="255">
        <v>130</v>
      </c>
      <c r="K168" s="255">
        <v>115.5</v>
      </c>
      <c r="L168" s="255">
        <v>121.28</v>
      </c>
      <c r="M168" s="256">
        <v>5.7692307692307709E-2</v>
      </c>
      <c r="N168" s="257">
        <v>2</v>
      </c>
      <c r="O168" s="257">
        <v>2</v>
      </c>
    </row>
    <row r="169" spans="1:15">
      <c r="A169" s="250" t="s">
        <v>999</v>
      </c>
      <c r="B169" s="140" t="s">
        <v>606</v>
      </c>
      <c r="C169" s="167" t="s">
        <v>605</v>
      </c>
      <c r="D169" s="140" t="s">
        <v>387</v>
      </c>
      <c r="E169" s="167" t="s">
        <v>1654</v>
      </c>
      <c r="F169" s="140" t="s">
        <v>1005</v>
      </c>
      <c r="G169" s="167" t="s">
        <v>764</v>
      </c>
      <c r="H169" s="167" t="s">
        <v>1083</v>
      </c>
      <c r="I169" s="251">
        <v>0.42</v>
      </c>
      <c r="J169" s="251">
        <v>0.4</v>
      </c>
      <c r="K169" s="251">
        <v>0.42</v>
      </c>
      <c r="L169" s="251">
        <v>0.44</v>
      </c>
      <c r="M169" s="252">
        <v>-4.7619047619047561E-2</v>
      </c>
      <c r="N169" s="253">
        <v>1</v>
      </c>
      <c r="O169" s="253">
        <v>1</v>
      </c>
    </row>
    <row r="170" spans="1:15">
      <c r="A170" s="250"/>
      <c r="B170" s="140"/>
      <c r="C170" s="167"/>
      <c r="D170" s="140"/>
      <c r="E170" s="167"/>
      <c r="F170" s="140" t="s">
        <v>1183</v>
      </c>
      <c r="G170" s="167" t="s">
        <v>764</v>
      </c>
      <c r="H170" s="167" t="s">
        <v>1184</v>
      </c>
      <c r="I170" s="251">
        <v>8.2000000000000007E-3</v>
      </c>
      <c r="J170" s="251">
        <v>7.9000000000000008E-3</v>
      </c>
      <c r="K170" s="251">
        <v>8.0000000000000002E-3</v>
      </c>
      <c r="L170" s="251">
        <v>8.9999999999999993E-3</v>
      </c>
      <c r="M170" s="252">
        <v>-3.6585365853658569E-2</v>
      </c>
      <c r="N170" s="253">
        <v>1</v>
      </c>
      <c r="O170" s="253">
        <v>1</v>
      </c>
    </row>
    <row r="171" spans="1:15">
      <c r="A171" s="250"/>
      <c r="B171" s="140"/>
      <c r="C171" s="167"/>
      <c r="D171" s="140"/>
      <c r="E171" s="167"/>
      <c r="F171" s="140" t="s">
        <v>1002</v>
      </c>
      <c r="G171" s="167" t="s">
        <v>764</v>
      </c>
      <c r="H171" s="167" t="s">
        <v>1085</v>
      </c>
      <c r="I171" s="251">
        <v>52</v>
      </c>
      <c r="J171" s="251">
        <v>52</v>
      </c>
      <c r="K171" s="251">
        <v>54.6</v>
      </c>
      <c r="L171" s="251">
        <v>57.33</v>
      </c>
      <c r="M171" s="252">
        <v>0</v>
      </c>
      <c r="N171" s="253">
        <v>1</v>
      </c>
      <c r="O171" s="253">
        <v>1</v>
      </c>
    </row>
    <row r="172" spans="1:15">
      <c r="A172" s="250"/>
      <c r="B172" s="140"/>
      <c r="C172" s="167"/>
      <c r="D172" s="140"/>
      <c r="E172" s="167"/>
      <c r="F172" s="140" t="s">
        <v>1003</v>
      </c>
      <c r="G172" s="167" t="s">
        <v>764</v>
      </c>
      <c r="H172" s="167" t="s">
        <v>1083</v>
      </c>
      <c r="I172" s="251">
        <v>-11.3</v>
      </c>
      <c r="J172" s="251">
        <v>-10</v>
      </c>
      <c r="K172" s="251">
        <v>-8.93</v>
      </c>
      <c r="L172" s="251">
        <v>-9.3699999999999992</v>
      </c>
      <c r="M172" s="252">
        <v>-0.24778761061946908</v>
      </c>
      <c r="N172" s="253">
        <v>1</v>
      </c>
      <c r="O172" s="253">
        <v>1</v>
      </c>
    </row>
    <row r="173" spans="1:15">
      <c r="A173" s="250"/>
      <c r="B173" s="140"/>
      <c r="C173" s="167"/>
      <c r="D173" s="140"/>
      <c r="E173" s="167"/>
      <c r="F173" s="140" t="s">
        <v>1000</v>
      </c>
      <c r="G173" s="167" t="s">
        <v>764</v>
      </c>
      <c r="H173" s="167" t="s">
        <v>1083</v>
      </c>
      <c r="I173" s="251">
        <v>22.6</v>
      </c>
      <c r="J173" s="251">
        <v>20</v>
      </c>
      <c r="K173" s="251">
        <v>17.850000000000001</v>
      </c>
      <c r="L173" s="251">
        <v>18.739999999999998</v>
      </c>
      <c r="M173" s="252">
        <v>-0.24778761061946908</v>
      </c>
      <c r="N173" s="253">
        <v>1</v>
      </c>
      <c r="O173" s="253">
        <v>1</v>
      </c>
    </row>
    <row r="174" spans="1:15">
      <c r="A174" s="250"/>
      <c r="B174" s="140"/>
      <c r="C174" s="167"/>
      <c r="D174" s="140"/>
      <c r="E174" s="167"/>
      <c r="F174" s="140" t="s">
        <v>1004</v>
      </c>
      <c r="G174" s="167" t="s">
        <v>764</v>
      </c>
      <c r="H174" s="167" t="s">
        <v>1083</v>
      </c>
      <c r="I174" s="251">
        <v>0.38</v>
      </c>
      <c r="J174" s="251">
        <v>0.37</v>
      </c>
      <c r="K174" s="251">
        <v>0.39</v>
      </c>
      <c r="L174" s="251">
        <v>0.41</v>
      </c>
      <c r="M174" s="252">
        <v>-2.6315789473684181E-2</v>
      </c>
      <c r="N174" s="253">
        <v>1</v>
      </c>
      <c r="O174" s="253">
        <v>1</v>
      </c>
    </row>
    <row r="175" spans="1:15">
      <c r="A175" s="254" t="s">
        <v>1040</v>
      </c>
      <c r="B175" s="254"/>
      <c r="C175" s="254"/>
      <c r="D175" s="254"/>
      <c r="E175" s="254"/>
      <c r="F175" s="254"/>
      <c r="G175" s="254"/>
      <c r="H175" s="254"/>
      <c r="I175" s="255">
        <v>64.108199999999997</v>
      </c>
      <c r="J175" s="255">
        <v>62.777899999999995</v>
      </c>
      <c r="K175" s="255">
        <v>64.337999999999994</v>
      </c>
      <c r="L175" s="255">
        <v>67.558999999999997</v>
      </c>
      <c r="M175" s="256">
        <v>-0.60609542418532847</v>
      </c>
      <c r="N175" s="257">
        <v>6</v>
      </c>
      <c r="O175" s="257">
        <v>6</v>
      </c>
    </row>
    <row r="176" spans="1:15">
      <c r="A176" s="250" t="s">
        <v>394</v>
      </c>
      <c r="B176" s="140" t="s">
        <v>606</v>
      </c>
      <c r="C176" s="167" t="s">
        <v>605</v>
      </c>
      <c r="D176" s="140" t="s">
        <v>387</v>
      </c>
      <c r="E176" s="167" t="s">
        <v>1654</v>
      </c>
      <c r="F176" s="140" t="s">
        <v>396</v>
      </c>
      <c r="G176" s="167" t="s">
        <v>764</v>
      </c>
      <c r="H176" s="167" t="s">
        <v>1056</v>
      </c>
      <c r="I176" s="251">
        <v>1.37</v>
      </c>
      <c r="J176" s="251">
        <v>1.37</v>
      </c>
      <c r="K176" s="251">
        <v>1.44</v>
      </c>
      <c r="L176" s="251">
        <v>1.56</v>
      </c>
      <c r="M176" s="252">
        <v>0</v>
      </c>
      <c r="N176" s="253">
        <v>1</v>
      </c>
      <c r="O176" s="253">
        <v>1</v>
      </c>
    </row>
    <row r="177" spans="1:15">
      <c r="A177" s="250"/>
      <c r="B177" s="140"/>
      <c r="C177" s="167"/>
      <c r="D177" s="140"/>
      <c r="E177" s="167"/>
      <c r="F177" s="140" t="s">
        <v>395</v>
      </c>
      <c r="G177" s="167" t="s">
        <v>764</v>
      </c>
      <c r="H177" s="167" t="s">
        <v>1057</v>
      </c>
      <c r="I177" s="251">
        <v>97</v>
      </c>
      <c r="J177" s="251">
        <v>97</v>
      </c>
      <c r="K177" s="251">
        <v>101.85</v>
      </c>
      <c r="L177" s="251">
        <v>106.94</v>
      </c>
      <c r="M177" s="252">
        <v>0</v>
      </c>
      <c r="N177" s="253">
        <v>1</v>
      </c>
      <c r="O177" s="253">
        <v>1</v>
      </c>
    </row>
    <row r="178" spans="1:15">
      <c r="A178" s="250"/>
      <c r="B178" s="140"/>
      <c r="C178" s="167"/>
      <c r="D178" s="140"/>
      <c r="E178" s="167"/>
      <c r="F178" s="140" t="s">
        <v>397</v>
      </c>
      <c r="G178" s="167" t="s">
        <v>764</v>
      </c>
      <c r="H178" s="167" t="s">
        <v>1057</v>
      </c>
      <c r="I178" s="251">
        <v>6.2E-2</v>
      </c>
      <c r="J178" s="251">
        <v>5.8999999999999997E-2</v>
      </c>
      <c r="K178" s="251">
        <v>6.2E-2</v>
      </c>
      <c r="L178" s="251">
        <v>6.5000000000000002E-2</v>
      </c>
      <c r="M178" s="252">
        <v>-4.8387096774193616E-2</v>
      </c>
      <c r="N178" s="253">
        <v>1</v>
      </c>
      <c r="O178" s="253">
        <v>1</v>
      </c>
    </row>
    <row r="179" spans="1:15">
      <c r="A179" s="250"/>
      <c r="B179" s="140"/>
      <c r="C179" s="167"/>
      <c r="D179" s="140"/>
      <c r="E179" s="167"/>
      <c r="F179" s="140" t="s">
        <v>398</v>
      </c>
      <c r="G179" s="167" t="s">
        <v>764</v>
      </c>
      <c r="H179" s="167" t="s">
        <v>1076</v>
      </c>
      <c r="I179" s="251">
        <v>4</v>
      </c>
      <c r="J179" s="251">
        <v>4</v>
      </c>
      <c r="K179" s="251">
        <v>4.2</v>
      </c>
      <c r="L179" s="251">
        <v>4.41</v>
      </c>
      <c r="M179" s="252">
        <v>0</v>
      </c>
      <c r="N179" s="253">
        <v>1</v>
      </c>
      <c r="O179" s="253">
        <v>1</v>
      </c>
    </row>
    <row r="180" spans="1:15">
      <c r="A180" s="254" t="s">
        <v>792</v>
      </c>
      <c r="B180" s="254"/>
      <c r="C180" s="254"/>
      <c r="D180" s="254"/>
      <c r="E180" s="254"/>
      <c r="F180" s="254"/>
      <c r="G180" s="254"/>
      <c r="H180" s="254"/>
      <c r="I180" s="255">
        <v>102.432</v>
      </c>
      <c r="J180" s="255">
        <v>102.429</v>
      </c>
      <c r="K180" s="255">
        <v>107.55199999999999</v>
      </c>
      <c r="L180" s="255">
        <v>112.97499999999999</v>
      </c>
      <c r="M180" s="256">
        <v>-4.8387096774193616E-2</v>
      </c>
      <c r="N180" s="257">
        <v>4</v>
      </c>
      <c r="O180" s="257">
        <v>4</v>
      </c>
    </row>
    <row r="181" spans="1:15">
      <c r="A181" s="250" t="s">
        <v>1218</v>
      </c>
      <c r="B181" s="140" t="s">
        <v>606</v>
      </c>
      <c r="C181" s="167" t="s">
        <v>605</v>
      </c>
      <c r="D181" s="140" t="s">
        <v>387</v>
      </c>
      <c r="E181" s="167" t="s">
        <v>1654</v>
      </c>
      <c r="F181" s="140" t="s">
        <v>417</v>
      </c>
      <c r="G181" s="167" t="s">
        <v>764</v>
      </c>
      <c r="H181" s="167" t="s">
        <v>1092</v>
      </c>
      <c r="I181" s="251">
        <v>32</v>
      </c>
      <c r="J181" s="251">
        <v>32</v>
      </c>
      <c r="K181" s="251">
        <v>34</v>
      </c>
      <c r="L181" s="251">
        <v>36</v>
      </c>
      <c r="M181" s="252">
        <v>0</v>
      </c>
      <c r="N181" s="253">
        <v>1</v>
      </c>
      <c r="O181" s="253">
        <v>1</v>
      </c>
    </row>
    <row r="182" spans="1:15">
      <c r="A182" s="254" t="s">
        <v>1219</v>
      </c>
      <c r="B182" s="254"/>
      <c r="C182" s="254"/>
      <c r="D182" s="254"/>
      <c r="E182" s="254"/>
      <c r="F182" s="254"/>
      <c r="G182" s="254"/>
      <c r="H182" s="254"/>
      <c r="I182" s="255">
        <v>32</v>
      </c>
      <c r="J182" s="255">
        <v>32</v>
      </c>
      <c r="K182" s="255">
        <v>34</v>
      </c>
      <c r="L182" s="255">
        <v>36</v>
      </c>
      <c r="M182" s="256">
        <v>0</v>
      </c>
      <c r="N182" s="257">
        <v>1</v>
      </c>
      <c r="O182" s="257">
        <v>1</v>
      </c>
    </row>
    <row r="183" spans="1:15">
      <c r="A183" s="250" t="s">
        <v>404</v>
      </c>
      <c r="B183" s="140" t="s">
        <v>606</v>
      </c>
      <c r="C183" s="167" t="s">
        <v>605</v>
      </c>
      <c r="D183" s="140" t="s">
        <v>387</v>
      </c>
      <c r="E183" s="167" t="s">
        <v>1654</v>
      </c>
      <c r="F183" s="140" t="s">
        <v>1483</v>
      </c>
      <c r="G183" s="167" t="s">
        <v>764</v>
      </c>
      <c r="H183" s="167" t="s">
        <v>1057</v>
      </c>
      <c r="I183" s="251">
        <v>16.100000000000001</v>
      </c>
      <c r="J183" s="251">
        <v>18</v>
      </c>
      <c r="K183" s="251">
        <v>18.899999999999999</v>
      </c>
      <c r="L183" s="251">
        <v>19.84</v>
      </c>
      <c r="M183" s="252">
        <v>0.11801242236024834</v>
      </c>
      <c r="N183" s="253">
        <v>1</v>
      </c>
      <c r="O183" s="253">
        <v>1</v>
      </c>
    </row>
    <row r="184" spans="1:15">
      <c r="A184" s="250"/>
      <c r="B184" s="140"/>
      <c r="C184" s="167"/>
      <c r="D184" s="140"/>
      <c r="E184" s="167"/>
      <c r="F184" s="140" t="s">
        <v>1482</v>
      </c>
      <c r="G184" s="167" t="s">
        <v>764</v>
      </c>
      <c r="H184" s="167" t="s">
        <v>1057</v>
      </c>
      <c r="I184" s="251">
        <v>22.54</v>
      </c>
      <c r="J184" s="251">
        <v>25</v>
      </c>
      <c r="K184" s="251">
        <v>26.25</v>
      </c>
      <c r="L184" s="251">
        <v>27.57</v>
      </c>
      <c r="M184" s="252">
        <v>0.10913930789707194</v>
      </c>
      <c r="N184" s="253">
        <v>1</v>
      </c>
      <c r="O184" s="253">
        <v>1</v>
      </c>
    </row>
    <row r="185" spans="1:15">
      <c r="A185" s="250"/>
      <c r="B185" s="140"/>
      <c r="C185" s="167"/>
      <c r="D185" s="140"/>
      <c r="E185" s="167"/>
      <c r="F185" s="140" t="s">
        <v>1341</v>
      </c>
      <c r="G185" s="167" t="s">
        <v>764</v>
      </c>
      <c r="H185" s="167" t="s">
        <v>1057</v>
      </c>
      <c r="I185" s="251">
        <v>112</v>
      </c>
      <c r="J185" s="251">
        <v>117</v>
      </c>
      <c r="K185" s="251">
        <v>122.85</v>
      </c>
      <c r="L185" s="251">
        <v>128.99</v>
      </c>
      <c r="M185" s="252">
        <v>4.4642857142857206E-2</v>
      </c>
      <c r="N185" s="253">
        <v>1</v>
      </c>
      <c r="O185" s="253">
        <v>1</v>
      </c>
    </row>
    <row r="186" spans="1:15">
      <c r="A186" s="250"/>
      <c r="B186" s="140"/>
      <c r="C186" s="167"/>
      <c r="D186" s="140"/>
      <c r="E186" s="167"/>
      <c r="F186" s="140" t="s">
        <v>1249</v>
      </c>
      <c r="G186" s="167" t="s">
        <v>764</v>
      </c>
      <c r="H186" s="167" t="s">
        <v>1057</v>
      </c>
      <c r="I186" s="251">
        <v>16.100000000000001</v>
      </c>
      <c r="J186" s="251">
        <v>18</v>
      </c>
      <c r="K186" s="251">
        <v>18.899999999999999</v>
      </c>
      <c r="L186" s="251">
        <v>19.84</v>
      </c>
      <c r="M186" s="252">
        <v>0.11801242236024834</v>
      </c>
      <c r="N186" s="253">
        <v>1</v>
      </c>
      <c r="O186" s="253">
        <v>1</v>
      </c>
    </row>
    <row r="187" spans="1:15">
      <c r="A187" s="250"/>
      <c r="B187" s="140"/>
      <c r="C187" s="167"/>
      <c r="D187" s="140"/>
      <c r="E187" s="167"/>
      <c r="F187" s="140" t="s">
        <v>1250</v>
      </c>
      <c r="G187" s="167" t="s">
        <v>764</v>
      </c>
      <c r="H187" s="167" t="s">
        <v>1057</v>
      </c>
      <c r="I187" s="251">
        <v>22.54</v>
      </c>
      <c r="J187" s="251">
        <v>25</v>
      </c>
      <c r="K187" s="251">
        <v>26.25</v>
      </c>
      <c r="L187" s="251">
        <v>27.56</v>
      </c>
      <c r="M187" s="252">
        <v>0.10913930789707194</v>
      </c>
      <c r="N187" s="253">
        <v>1</v>
      </c>
      <c r="O187" s="253">
        <v>1</v>
      </c>
    </row>
    <row r="188" spans="1:15">
      <c r="A188" s="250"/>
      <c r="B188" s="140"/>
      <c r="C188" s="167"/>
      <c r="D188" s="140"/>
      <c r="E188" s="167"/>
      <c r="F188" s="140" t="s">
        <v>1245</v>
      </c>
      <c r="G188" s="167" t="s">
        <v>764</v>
      </c>
      <c r="H188" s="167" t="s">
        <v>1057</v>
      </c>
      <c r="I188" s="251">
        <v>10.73</v>
      </c>
      <c r="J188" s="251">
        <v>12.5</v>
      </c>
      <c r="K188" s="251">
        <v>13.12</v>
      </c>
      <c r="L188" s="251">
        <v>13.78</v>
      </c>
      <c r="M188" s="252">
        <v>0.16495806150978565</v>
      </c>
      <c r="N188" s="253">
        <v>1</v>
      </c>
      <c r="O188" s="253">
        <v>1</v>
      </c>
    </row>
    <row r="189" spans="1:15">
      <c r="A189" s="250"/>
      <c r="B189" s="140"/>
      <c r="C189" s="167"/>
      <c r="D189" s="140"/>
      <c r="E189" s="167"/>
      <c r="F189" s="140" t="s">
        <v>1246</v>
      </c>
      <c r="G189" s="167" t="s">
        <v>764</v>
      </c>
      <c r="H189" s="167" t="s">
        <v>1057</v>
      </c>
      <c r="I189" s="251">
        <v>16.100000000000001</v>
      </c>
      <c r="J189" s="251">
        <v>18</v>
      </c>
      <c r="K189" s="251">
        <v>18.899999999999999</v>
      </c>
      <c r="L189" s="251">
        <v>19.850000000000001</v>
      </c>
      <c r="M189" s="252">
        <v>0.11801242236024834</v>
      </c>
      <c r="N189" s="253">
        <v>1</v>
      </c>
      <c r="O189" s="253">
        <v>1</v>
      </c>
    </row>
    <row r="190" spans="1:15">
      <c r="A190" s="250"/>
      <c r="B190" s="140"/>
      <c r="C190" s="167"/>
      <c r="D190" s="140"/>
      <c r="E190" s="167"/>
      <c r="F190" s="140" t="s">
        <v>1485</v>
      </c>
      <c r="G190" s="167" t="s">
        <v>764</v>
      </c>
      <c r="H190" s="167" t="s">
        <v>1057</v>
      </c>
      <c r="I190" s="251">
        <v>8.0500000000000007</v>
      </c>
      <c r="J190" s="251">
        <v>9</v>
      </c>
      <c r="K190" s="251">
        <v>9.4499999999999993</v>
      </c>
      <c r="L190" s="251">
        <v>9.92</v>
      </c>
      <c r="M190" s="252">
        <v>0.11801242236024834</v>
      </c>
      <c r="N190" s="253">
        <v>1</v>
      </c>
      <c r="O190" s="253">
        <v>1</v>
      </c>
    </row>
    <row r="191" spans="1:15">
      <c r="A191" s="250"/>
      <c r="B191" s="140"/>
      <c r="C191" s="167"/>
      <c r="D191" s="140"/>
      <c r="E191" s="167"/>
      <c r="F191" s="140" t="s">
        <v>1484</v>
      </c>
      <c r="G191" s="167" t="s">
        <v>764</v>
      </c>
      <c r="H191" s="167" t="s">
        <v>1057</v>
      </c>
      <c r="I191" s="251">
        <v>22.54</v>
      </c>
      <c r="J191" s="251">
        <v>25</v>
      </c>
      <c r="K191" s="251">
        <v>26.25</v>
      </c>
      <c r="L191" s="251">
        <v>27.56</v>
      </c>
      <c r="M191" s="252">
        <v>0.10913930789707194</v>
      </c>
      <c r="N191" s="253">
        <v>1</v>
      </c>
      <c r="O191" s="253">
        <v>1</v>
      </c>
    </row>
    <row r="192" spans="1:15">
      <c r="A192" s="254" t="s">
        <v>793</v>
      </c>
      <c r="B192" s="254"/>
      <c r="C192" s="254"/>
      <c r="D192" s="254"/>
      <c r="E192" s="254"/>
      <c r="F192" s="254"/>
      <c r="G192" s="254"/>
      <c r="H192" s="254"/>
      <c r="I192" s="255">
        <v>246.69999999999996</v>
      </c>
      <c r="J192" s="255">
        <v>267.5</v>
      </c>
      <c r="K192" s="255">
        <v>280.87</v>
      </c>
      <c r="L192" s="255">
        <v>294.91000000000003</v>
      </c>
      <c r="M192" s="256">
        <v>1.009068531784852</v>
      </c>
      <c r="N192" s="257">
        <v>9</v>
      </c>
      <c r="O192" s="257">
        <v>9</v>
      </c>
    </row>
    <row r="193" spans="1:15">
      <c r="A193" s="250" t="s">
        <v>388</v>
      </c>
      <c r="B193" s="140" t="s">
        <v>606</v>
      </c>
      <c r="C193" s="167" t="s">
        <v>605</v>
      </c>
      <c r="D193" s="140" t="s">
        <v>387</v>
      </c>
      <c r="E193" s="167" t="s">
        <v>1654</v>
      </c>
      <c r="F193" s="140" t="s">
        <v>1350</v>
      </c>
      <c r="G193" s="167" t="s">
        <v>764</v>
      </c>
      <c r="H193" s="167" t="s">
        <v>1351</v>
      </c>
      <c r="I193" s="251">
        <v>2</v>
      </c>
      <c r="J193" s="251">
        <v>2</v>
      </c>
      <c r="K193" s="251">
        <v>2.1</v>
      </c>
      <c r="L193" s="251">
        <v>2.21</v>
      </c>
      <c r="M193" s="252">
        <v>0</v>
      </c>
      <c r="N193" s="253">
        <v>1</v>
      </c>
      <c r="O193" s="253">
        <v>1</v>
      </c>
    </row>
    <row r="194" spans="1:15">
      <c r="A194" s="250"/>
      <c r="B194" s="140"/>
      <c r="C194" s="167"/>
      <c r="D194" s="140"/>
      <c r="E194" s="167"/>
      <c r="F194" s="140" t="s">
        <v>393</v>
      </c>
      <c r="G194" s="167" t="s">
        <v>764</v>
      </c>
      <c r="H194" s="167" t="s">
        <v>1057</v>
      </c>
      <c r="I194" s="251">
        <v>60</v>
      </c>
      <c r="J194" s="251">
        <v>70</v>
      </c>
      <c r="K194" s="251">
        <v>73.5</v>
      </c>
      <c r="L194" s="251">
        <v>77.180000000000007</v>
      </c>
      <c r="M194" s="252">
        <v>0.16666666666666674</v>
      </c>
      <c r="N194" s="253">
        <v>1</v>
      </c>
      <c r="O194" s="253">
        <v>1</v>
      </c>
    </row>
    <row r="195" spans="1:15">
      <c r="A195" s="250"/>
      <c r="B195" s="140"/>
      <c r="C195" s="167"/>
      <c r="D195" s="140"/>
      <c r="E195" s="167"/>
      <c r="F195" s="140" t="s">
        <v>1349</v>
      </c>
      <c r="G195" s="167" t="s">
        <v>351</v>
      </c>
      <c r="H195" s="167" t="s">
        <v>1057</v>
      </c>
      <c r="I195" s="251">
        <v>30</v>
      </c>
      <c r="J195" s="251">
        <v>0</v>
      </c>
      <c r="K195" s="251">
        <v>0</v>
      </c>
      <c r="L195" s="251">
        <v>0</v>
      </c>
      <c r="M195" s="252">
        <v>0</v>
      </c>
      <c r="N195" s="253">
        <v>1</v>
      </c>
      <c r="O195" s="253">
        <v>1</v>
      </c>
    </row>
    <row r="196" spans="1:15">
      <c r="A196" s="250"/>
      <c r="B196" s="140"/>
      <c r="C196" s="167"/>
      <c r="D196" s="140"/>
      <c r="E196" s="167"/>
      <c r="F196" s="140" t="s">
        <v>1481</v>
      </c>
      <c r="G196" s="167" t="s">
        <v>764</v>
      </c>
      <c r="H196" s="167" t="s">
        <v>1352</v>
      </c>
      <c r="I196" s="251">
        <v>270</v>
      </c>
      <c r="J196" s="251">
        <v>300</v>
      </c>
      <c r="K196" s="251">
        <v>315</v>
      </c>
      <c r="L196" s="251">
        <v>330.75</v>
      </c>
      <c r="M196" s="252">
        <v>0.11111111111111116</v>
      </c>
      <c r="N196" s="253">
        <v>1</v>
      </c>
      <c r="O196" s="253">
        <v>1</v>
      </c>
    </row>
    <row r="197" spans="1:15">
      <c r="A197" s="250"/>
      <c r="B197" s="140"/>
      <c r="C197" s="167"/>
      <c r="D197" s="140"/>
      <c r="E197" s="167"/>
      <c r="F197" s="140" t="s">
        <v>1348</v>
      </c>
      <c r="G197" s="167" t="s">
        <v>764</v>
      </c>
      <c r="H197" s="167" t="s">
        <v>1352</v>
      </c>
      <c r="I197" s="251">
        <v>536</v>
      </c>
      <c r="J197" s="251">
        <v>575</v>
      </c>
      <c r="K197" s="251">
        <v>603.75</v>
      </c>
      <c r="L197" s="251">
        <v>633.94000000000005</v>
      </c>
      <c r="M197" s="252">
        <v>7.2761194029850706E-2</v>
      </c>
      <c r="N197" s="253">
        <v>1</v>
      </c>
      <c r="O197" s="253">
        <v>1</v>
      </c>
    </row>
    <row r="198" spans="1:15">
      <c r="A198" s="250"/>
      <c r="B198" s="140"/>
      <c r="C198" s="167"/>
      <c r="D198" s="140"/>
      <c r="E198" s="167"/>
      <c r="F198" s="140" t="s">
        <v>391</v>
      </c>
      <c r="G198" s="167" t="s">
        <v>764</v>
      </c>
      <c r="H198" s="167" t="s">
        <v>1185</v>
      </c>
      <c r="I198" s="251">
        <v>536</v>
      </c>
      <c r="J198" s="251">
        <v>575</v>
      </c>
      <c r="K198" s="251">
        <v>603.75</v>
      </c>
      <c r="L198" s="251">
        <v>633.94000000000005</v>
      </c>
      <c r="M198" s="252">
        <v>7.2761194029850706E-2</v>
      </c>
      <c r="N198" s="253">
        <v>1</v>
      </c>
      <c r="O198" s="253">
        <v>1</v>
      </c>
    </row>
    <row r="199" spans="1:15">
      <c r="A199" s="254" t="s">
        <v>794</v>
      </c>
      <c r="B199" s="254"/>
      <c r="C199" s="254"/>
      <c r="D199" s="254"/>
      <c r="E199" s="254"/>
      <c r="F199" s="254"/>
      <c r="G199" s="254"/>
      <c r="H199" s="254"/>
      <c r="I199" s="255">
        <v>1434</v>
      </c>
      <c r="J199" s="255">
        <v>1522</v>
      </c>
      <c r="K199" s="255">
        <v>1598.1</v>
      </c>
      <c r="L199" s="255">
        <v>1678.02</v>
      </c>
      <c r="M199" s="256">
        <v>0.42330016583747931</v>
      </c>
      <c r="N199" s="257">
        <v>6</v>
      </c>
      <c r="O199" s="257">
        <v>6</v>
      </c>
    </row>
    <row r="200" spans="1:15">
      <c r="A200" s="250" t="s">
        <v>1</v>
      </c>
      <c r="B200" s="140" t="s">
        <v>583</v>
      </c>
      <c r="C200" s="167" t="s">
        <v>584</v>
      </c>
      <c r="D200" s="140" t="s">
        <v>618</v>
      </c>
      <c r="E200" s="167" t="s">
        <v>2</v>
      </c>
      <c r="F200" s="140" t="s">
        <v>1644</v>
      </c>
      <c r="G200" s="167" t="s">
        <v>764</v>
      </c>
      <c r="H200" s="167" t="s">
        <v>1645</v>
      </c>
      <c r="I200" s="251">
        <v>9</v>
      </c>
      <c r="J200" s="251">
        <v>10</v>
      </c>
      <c r="K200" s="251">
        <v>10</v>
      </c>
      <c r="L200" s="251">
        <v>10</v>
      </c>
      <c r="M200" s="252">
        <v>0.11111111111111116</v>
      </c>
      <c r="N200" s="253">
        <v>1</v>
      </c>
      <c r="O200" s="253">
        <v>1</v>
      </c>
    </row>
    <row r="201" spans="1:15">
      <c r="A201" s="250"/>
      <c r="B201" s="140"/>
      <c r="C201" s="167"/>
      <c r="D201" s="140"/>
      <c r="E201" s="167"/>
      <c r="F201" s="140" t="s">
        <v>1643</v>
      </c>
      <c r="G201" s="167" t="s">
        <v>764</v>
      </c>
      <c r="H201" s="167" t="s">
        <v>1645</v>
      </c>
      <c r="I201" s="251">
        <v>15</v>
      </c>
      <c r="J201" s="251">
        <v>20</v>
      </c>
      <c r="K201" s="251">
        <v>21</v>
      </c>
      <c r="L201" s="251">
        <v>21</v>
      </c>
      <c r="M201" s="252">
        <v>0.33333333333333326</v>
      </c>
      <c r="N201" s="253">
        <v>1</v>
      </c>
      <c r="O201" s="253">
        <v>1</v>
      </c>
    </row>
    <row r="202" spans="1:15">
      <c r="A202" s="250"/>
      <c r="B202" s="140"/>
      <c r="C202" s="167"/>
      <c r="D202" s="140"/>
      <c r="E202" s="167"/>
      <c r="F202" s="140" t="s">
        <v>13904</v>
      </c>
      <c r="G202" s="167" t="s">
        <v>764</v>
      </c>
      <c r="H202" s="167" t="s">
        <v>1057</v>
      </c>
      <c r="I202" s="251">
        <v>89</v>
      </c>
      <c r="J202" s="251">
        <v>89</v>
      </c>
      <c r="K202" s="251">
        <v>91</v>
      </c>
      <c r="L202" s="251">
        <v>93</v>
      </c>
      <c r="M202" s="252">
        <v>0</v>
      </c>
      <c r="N202" s="253">
        <v>1</v>
      </c>
      <c r="O202" s="253">
        <v>1</v>
      </c>
    </row>
    <row r="203" spans="1:15">
      <c r="A203" s="254" t="s">
        <v>795</v>
      </c>
      <c r="B203" s="254"/>
      <c r="C203" s="254"/>
      <c r="D203" s="254"/>
      <c r="E203" s="254"/>
      <c r="F203" s="254"/>
      <c r="G203" s="254"/>
      <c r="H203" s="254"/>
      <c r="I203" s="255">
        <v>113</v>
      </c>
      <c r="J203" s="255">
        <v>119</v>
      </c>
      <c r="K203" s="255">
        <v>122</v>
      </c>
      <c r="L203" s="255">
        <v>124</v>
      </c>
      <c r="M203" s="256">
        <v>0.44444444444444442</v>
      </c>
      <c r="N203" s="257">
        <v>3</v>
      </c>
      <c r="O203" s="257">
        <v>3</v>
      </c>
    </row>
    <row r="204" spans="1:15">
      <c r="A204" s="250" t="s">
        <v>1276</v>
      </c>
      <c r="B204" s="140" t="s">
        <v>583</v>
      </c>
      <c r="C204" s="167" t="s">
        <v>584</v>
      </c>
      <c r="D204" s="140" t="s">
        <v>618</v>
      </c>
      <c r="E204" s="167" t="s">
        <v>2</v>
      </c>
      <c r="F204" s="140" t="s">
        <v>4</v>
      </c>
      <c r="G204" s="167" t="s">
        <v>764</v>
      </c>
      <c r="H204" s="167" t="s">
        <v>1092</v>
      </c>
      <c r="I204" s="251">
        <v>10</v>
      </c>
      <c r="J204" s="251">
        <v>10</v>
      </c>
      <c r="K204" s="251">
        <v>10</v>
      </c>
      <c r="L204" s="251">
        <v>11</v>
      </c>
      <c r="M204" s="252">
        <v>0</v>
      </c>
      <c r="N204" s="253">
        <v>1</v>
      </c>
      <c r="O204" s="253">
        <v>1</v>
      </c>
    </row>
    <row r="205" spans="1:15">
      <c r="A205" s="250"/>
      <c r="B205" s="140"/>
      <c r="C205" s="167"/>
      <c r="D205" s="140"/>
      <c r="E205" s="167"/>
      <c r="F205" s="140" t="s">
        <v>1277</v>
      </c>
      <c r="G205" s="167" t="s">
        <v>764</v>
      </c>
      <c r="H205" s="167" t="s">
        <v>1057</v>
      </c>
      <c r="I205" s="251">
        <v>115</v>
      </c>
      <c r="J205" s="251">
        <v>119</v>
      </c>
      <c r="K205" s="251">
        <v>121</v>
      </c>
      <c r="L205" s="251">
        <v>123</v>
      </c>
      <c r="M205" s="252">
        <v>3.4782608695652195E-2</v>
      </c>
      <c r="N205" s="253">
        <v>1</v>
      </c>
      <c r="O205" s="253">
        <v>1</v>
      </c>
    </row>
    <row r="206" spans="1:15">
      <c r="A206" s="250"/>
      <c r="B206" s="140"/>
      <c r="C206" s="167"/>
      <c r="D206" s="140"/>
      <c r="E206" s="167"/>
      <c r="F206" s="140" t="s">
        <v>1526</v>
      </c>
      <c r="G206" s="167" t="s">
        <v>764</v>
      </c>
      <c r="H206" s="167" t="s">
        <v>1057</v>
      </c>
      <c r="I206" s="251">
        <v>85</v>
      </c>
      <c r="J206" s="251">
        <v>89</v>
      </c>
      <c r="K206" s="251">
        <v>90</v>
      </c>
      <c r="L206" s="251">
        <v>91</v>
      </c>
      <c r="M206" s="252">
        <v>4.705882352941182E-2</v>
      </c>
      <c r="N206" s="253">
        <v>1</v>
      </c>
      <c r="O206" s="253">
        <v>1</v>
      </c>
    </row>
    <row r="207" spans="1:15">
      <c r="A207" s="250"/>
      <c r="B207" s="140"/>
      <c r="C207" s="167"/>
      <c r="D207" s="140"/>
      <c r="E207" s="167"/>
      <c r="F207" s="140" t="s">
        <v>13905</v>
      </c>
      <c r="G207" s="167" t="s">
        <v>350</v>
      </c>
      <c r="H207" s="167" t="s">
        <v>1057</v>
      </c>
      <c r="I207" s="251">
        <v>0</v>
      </c>
      <c r="J207" s="251">
        <v>89</v>
      </c>
      <c r="K207" s="251">
        <v>90</v>
      </c>
      <c r="L207" s="251">
        <v>91</v>
      </c>
      <c r="M207" s="252">
        <v>0</v>
      </c>
      <c r="N207" s="253">
        <v>1</v>
      </c>
      <c r="O207" s="253">
        <v>1</v>
      </c>
    </row>
    <row r="208" spans="1:15">
      <c r="A208" s="254" t="s">
        <v>1359</v>
      </c>
      <c r="B208" s="254"/>
      <c r="C208" s="254"/>
      <c r="D208" s="254"/>
      <c r="E208" s="254"/>
      <c r="F208" s="254"/>
      <c r="G208" s="254"/>
      <c r="H208" s="254"/>
      <c r="I208" s="255">
        <v>210</v>
      </c>
      <c r="J208" s="255">
        <v>307</v>
      </c>
      <c r="K208" s="255">
        <v>311</v>
      </c>
      <c r="L208" s="255">
        <v>316</v>
      </c>
      <c r="M208" s="256">
        <v>8.1841432225064015E-2</v>
      </c>
      <c r="N208" s="257">
        <v>4</v>
      </c>
      <c r="O208" s="257">
        <v>4</v>
      </c>
    </row>
    <row r="209" spans="1:15">
      <c r="A209" s="250" t="s">
        <v>1418</v>
      </c>
      <c r="B209" s="140" t="s">
        <v>602</v>
      </c>
      <c r="C209" s="167" t="s">
        <v>1417</v>
      </c>
      <c r="D209" s="140" t="s">
        <v>354</v>
      </c>
      <c r="E209" s="167" t="s">
        <v>354</v>
      </c>
      <c r="F209" s="140" t="s">
        <v>1422</v>
      </c>
      <c r="G209" s="167" t="s">
        <v>764</v>
      </c>
      <c r="H209" s="167" t="s">
        <v>1057</v>
      </c>
      <c r="I209" s="251">
        <v>15</v>
      </c>
      <c r="J209" s="251">
        <v>15</v>
      </c>
      <c r="K209" s="251">
        <v>15</v>
      </c>
      <c r="L209" s="251">
        <v>15</v>
      </c>
      <c r="M209" s="252">
        <v>0</v>
      </c>
      <c r="N209" s="253">
        <v>1</v>
      </c>
      <c r="O209" s="253">
        <v>1</v>
      </c>
    </row>
    <row r="210" spans="1:15">
      <c r="A210" s="250"/>
      <c r="B210" s="140"/>
      <c r="C210" s="167"/>
      <c r="D210" s="140"/>
      <c r="E210" s="167"/>
      <c r="F210" s="140" t="s">
        <v>1423</v>
      </c>
      <c r="G210" s="167" t="s">
        <v>764</v>
      </c>
      <c r="H210" s="167" t="s">
        <v>1057</v>
      </c>
      <c r="I210" s="251">
        <v>40</v>
      </c>
      <c r="J210" s="251">
        <v>40</v>
      </c>
      <c r="K210" s="251">
        <v>40</v>
      </c>
      <c r="L210" s="251">
        <v>40</v>
      </c>
      <c r="M210" s="252">
        <v>0</v>
      </c>
      <c r="N210" s="253">
        <v>1</v>
      </c>
      <c r="O210" s="253">
        <v>1</v>
      </c>
    </row>
    <row r="211" spans="1:15">
      <c r="A211" s="250"/>
      <c r="B211" s="140"/>
      <c r="C211" s="167"/>
      <c r="D211" s="140"/>
      <c r="E211" s="167"/>
      <c r="F211" s="140" t="s">
        <v>1495</v>
      </c>
      <c r="G211" s="167" t="s">
        <v>764</v>
      </c>
      <c r="H211" s="167" t="s">
        <v>1057</v>
      </c>
      <c r="I211" s="251">
        <v>15</v>
      </c>
      <c r="J211" s="251">
        <v>15</v>
      </c>
      <c r="K211" s="251">
        <v>15</v>
      </c>
      <c r="L211" s="251">
        <v>15</v>
      </c>
      <c r="M211" s="252">
        <v>0</v>
      </c>
      <c r="N211" s="253">
        <v>1</v>
      </c>
      <c r="O211" s="253">
        <v>1</v>
      </c>
    </row>
    <row r="212" spans="1:15">
      <c r="A212" s="250"/>
      <c r="B212" s="140"/>
      <c r="C212" s="167"/>
      <c r="D212" s="140"/>
      <c r="E212" s="167"/>
      <c r="F212" s="140" t="s">
        <v>1496</v>
      </c>
      <c r="G212" s="167" t="s">
        <v>764</v>
      </c>
      <c r="H212" s="167" t="s">
        <v>1057</v>
      </c>
      <c r="I212" s="251">
        <v>40</v>
      </c>
      <c r="J212" s="251">
        <v>40</v>
      </c>
      <c r="K212" s="251">
        <v>40</v>
      </c>
      <c r="L212" s="251">
        <v>40</v>
      </c>
      <c r="M212" s="252">
        <v>0</v>
      </c>
      <c r="N212" s="253">
        <v>1</v>
      </c>
      <c r="O212" s="253">
        <v>1</v>
      </c>
    </row>
    <row r="213" spans="1:15">
      <c r="A213" s="250"/>
      <c r="B213" s="140"/>
      <c r="C213" s="167"/>
      <c r="D213" s="140"/>
      <c r="E213" s="167"/>
      <c r="F213" s="140" t="s">
        <v>1420</v>
      </c>
      <c r="G213" s="167" t="s">
        <v>764</v>
      </c>
      <c r="H213" s="167" t="s">
        <v>1057</v>
      </c>
      <c r="I213" s="251">
        <v>30</v>
      </c>
      <c r="J213" s="251">
        <v>30</v>
      </c>
      <c r="K213" s="251">
        <v>30</v>
      </c>
      <c r="L213" s="251">
        <v>30</v>
      </c>
      <c r="M213" s="252">
        <v>0</v>
      </c>
      <c r="N213" s="253">
        <v>1</v>
      </c>
      <c r="O213" s="253">
        <v>1</v>
      </c>
    </row>
    <row r="214" spans="1:15">
      <c r="A214" s="250"/>
      <c r="B214" s="140"/>
      <c r="C214" s="167"/>
      <c r="D214" s="140"/>
      <c r="E214" s="167"/>
      <c r="F214" s="140" t="s">
        <v>1421</v>
      </c>
      <c r="G214" s="167" t="s">
        <v>764</v>
      </c>
      <c r="H214" s="167" t="s">
        <v>1057</v>
      </c>
      <c r="I214" s="251">
        <v>70</v>
      </c>
      <c r="J214" s="251">
        <v>70</v>
      </c>
      <c r="K214" s="251">
        <v>70</v>
      </c>
      <c r="L214" s="251">
        <v>70</v>
      </c>
      <c r="M214" s="252">
        <v>0</v>
      </c>
      <c r="N214" s="253">
        <v>1</v>
      </c>
      <c r="O214" s="253">
        <v>1</v>
      </c>
    </row>
    <row r="215" spans="1:15">
      <c r="A215" s="250"/>
      <c r="B215" s="140"/>
      <c r="C215" s="167"/>
      <c r="D215" s="140"/>
      <c r="E215" s="167"/>
      <c r="F215" s="140" t="s">
        <v>1497</v>
      </c>
      <c r="G215" s="167" t="s">
        <v>764</v>
      </c>
      <c r="H215" s="167" t="s">
        <v>1057</v>
      </c>
      <c r="I215" s="251">
        <v>70</v>
      </c>
      <c r="J215" s="251">
        <v>70</v>
      </c>
      <c r="K215" s="251">
        <v>70</v>
      </c>
      <c r="L215" s="251">
        <v>70</v>
      </c>
      <c r="M215" s="252">
        <v>0</v>
      </c>
      <c r="N215" s="253">
        <v>1</v>
      </c>
      <c r="O215" s="253">
        <v>1</v>
      </c>
    </row>
    <row r="216" spans="1:15">
      <c r="A216" s="250"/>
      <c r="B216" s="140"/>
      <c r="C216" s="167"/>
      <c r="D216" s="140"/>
      <c r="E216" s="167"/>
      <c r="F216" s="140" t="s">
        <v>1424</v>
      </c>
      <c r="G216" s="167" t="s">
        <v>764</v>
      </c>
      <c r="H216" s="167" t="s">
        <v>1057</v>
      </c>
      <c r="I216" s="251">
        <v>30</v>
      </c>
      <c r="J216" s="251">
        <v>30</v>
      </c>
      <c r="K216" s="251">
        <v>30</v>
      </c>
      <c r="L216" s="251">
        <v>30</v>
      </c>
      <c r="M216" s="252">
        <v>0</v>
      </c>
      <c r="N216" s="253">
        <v>1</v>
      </c>
      <c r="O216" s="253">
        <v>1</v>
      </c>
    </row>
    <row r="217" spans="1:15">
      <c r="A217" s="250"/>
      <c r="B217" s="140"/>
      <c r="C217" s="167"/>
      <c r="D217" s="140"/>
      <c r="E217" s="167"/>
      <c r="F217" s="140" t="s">
        <v>1425</v>
      </c>
      <c r="G217" s="167" t="s">
        <v>764</v>
      </c>
      <c r="H217" s="167" t="s">
        <v>1057</v>
      </c>
      <c r="I217" s="251">
        <v>70</v>
      </c>
      <c r="J217" s="251">
        <v>70</v>
      </c>
      <c r="K217" s="251">
        <v>70</v>
      </c>
      <c r="L217" s="251">
        <v>70</v>
      </c>
      <c r="M217" s="252">
        <v>0</v>
      </c>
      <c r="N217" s="253">
        <v>1</v>
      </c>
      <c r="O217" s="253">
        <v>1</v>
      </c>
    </row>
    <row r="218" spans="1:15">
      <c r="A218" s="254" t="s">
        <v>1511</v>
      </c>
      <c r="B218" s="254"/>
      <c r="C218" s="254"/>
      <c r="D218" s="254"/>
      <c r="E218" s="254"/>
      <c r="F218" s="254"/>
      <c r="G218" s="254"/>
      <c r="H218" s="254"/>
      <c r="I218" s="255">
        <v>380</v>
      </c>
      <c r="J218" s="255">
        <v>380</v>
      </c>
      <c r="K218" s="255">
        <v>380</v>
      </c>
      <c r="L218" s="255">
        <v>380</v>
      </c>
      <c r="M218" s="256">
        <v>0</v>
      </c>
      <c r="N218" s="257">
        <v>9</v>
      </c>
      <c r="O218" s="257">
        <v>9</v>
      </c>
    </row>
    <row r="219" spans="1:15">
      <c r="A219" s="250" t="s">
        <v>1015</v>
      </c>
      <c r="B219" s="140" t="s">
        <v>587</v>
      </c>
      <c r="C219" s="167" t="s">
        <v>1030</v>
      </c>
      <c r="D219" s="140" t="s">
        <v>614</v>
      </c>
      <c r="E219" s="167" t="s">
        <v>545</v>
      </c>
      <c r="F219" s="140" t="s">
        <v>1024</v>
      </c>
      <c r="G219" s="167" t="s">
        <v>764</v>
      </c>
      <c r="H219" s="167" t="s">
        <v>1057</v>
      </c>
      <c r="I219" s="251">
        <v>168</v>
      </c>
      <c r="J219" s="251">
        <v>168</v>
      </c>
      <c r="K219" s="251">
        <v>168</v>
      </c>
      <c r="L219" s="251">
        <v>168</v>
      </c>
      <c r="M219" s="252">
        <v>0</v>
      </c>
      <c r="N219" s="253">
        <v>1</v>
      </c>
      <c r="O219" s="253">
        <v>1</v>
      </c>
    </row>
    <row r="220" spans="1:15">
      <c r="A220" s="250"/>
      <c r="B220" s="140"/>
      <c r="C220" s="167"/>
      <c r="D220" s="140"/>
      <c r="E220" s="167"/>
      <c r="F220" s="140" t="s">
        <v>1023</v>
      </c>
      <c r="G220" s="167" t="s">
        <v>764</v>
      </c>
      <c r="H220" s="167" t="s">
        <v>1057</v>
      </c>
      <c r="I220" s="251">
        <v>158</v>
      </c>
      <c r="J220" s="251">
        <v>158</v>
      </c>
      <c r="K220" s="251">
        <v>158</v>
      </c>
      <c r="L220" s="251">
        <v>158</v>
      </c>
      <c r="M220" s="252">
        <v>0</v>
      </c>
      <c r="N220" s="253">
        <v>1</v>
      </c>
      <c r="O220" s="253">
        <v>1</v>
      </c>
    </row>
    <row r="221" spans="1:15">
      <c r="A221" s="250"/>
      <c r="B221" s="140"/>
      <c r="C221" s="167"/>
      <c r="D221" s="140"/>
      <c r="E221" s="167"/>
      <c r="F221" s="140" t="s">
        <v>1025</v>
      </c>
      <c r="G221" s="167" t="s">
        <v>764</v>
      </c>
      <c r="H221" s="167" t="s">
        <v>1057</v>
      </c>
      <c r="I221" s="251">
        <v>176</v>
      </c>
      <c r="J221" s="251">
        <v>176</v>
      </c>
      <c r="K221" s="251">
        <v>176</v>
      </c>
      <c r="L221" s="251">
        <v>176</v>
      </c>
      <c r="M221" s="252">
        <v>0</v>
      </c>
      <c r="N221" s="253">
        <v>1</v>
      </c>
      <c r="O221" s="253">
        <v>1</v>
      </c>
    </row>
    <row r="222" spans="1:15">
      <c r="A222" s="250"/>
      <c r="B222" s="140"/>
      <c r="C222" s="167"/>
      <c r="D222" s="140"/>
      <c r="E222" s="167"/>
      <c r="F222" s="140" t="s">
        <v>1022</v>
      </c>
      <c r="G222" s="167" t="s">
        <v>764</v>
      </c>
      <c r="H222" s="167" t="s">
        <v>1057</v>
      </c>
      <c r="I222" s="251">
        <v>166</v>
      </c>
      <c r="J222" s="251">
        <v>166</v>
      </c>
      <c r="K222" s="251">
        <v>166</v>
      </c>
      <c r="L222" s="251">
        <v>166</v>
      </c>
      <c r="M222" s="252">
        <v>0</v>
      </c>
      <c r="N222" s="253">
        <v>1</v>
      </c>
      <c r="O222" s="253">
        <v>1</v>
      </c>
    </row>
    <row r="223" spans="1:15">
      <c r="A223" s="250"/>
      <c r="B223" s="140"/>
      <c r="C223" s="167"/>
      <c r="D223" s="140"/>
      <c r="E223" s="167"/>
      <c r="F223" s="140" t="s">
        <v>1021</v>
      </c>
      <c r="G223" s="167" t="s">
        <v>764</v>
      </c>
      <c r="H223" s="167" t="s">
        <v>1057</v>
      </c>
      <c r="I223" s="251">
        <v>425</v>
      </c>
      <c r="J223" s="251">
        <v>425</v>
      </c>
      <c r="K223" s="251">
        <v>425</v>
      </c>
      <c r="L223" s="251">
        <v>425</v>
      </c>
      <c r="M223" s="252">
        <v>0</v>
      </c>
      <c r="N223" s="253">
        <v>1</v>
      </c>
      <c r="O223" s="253">
        <v>1</v>
      </c>
    </row>
    <row r="224" spans="1:15">
      <c r="A224" s="250"/>
      <c r="B224" s="140"/>
      <c r="C224" s="167"/>
      <c r="D224" s="140"/>
      <c r="E224" s="167"/>
      <c r="F224" s="140" t="s">
        <v>1018</v>
      </c>
      <c r="G224" s="167" t="s">
        <v>764</v>
      </c>
      <c r="H224" s="167" t="s">
        <v>1057</v>
      </c>
      <c r="I224" s="251">
        <v>109.6</v>
      </c>
      <c r="J224" s="251">
        <v>109.61</v>
      </c>
      <c r="K224" s="251">
        <v>115.17</v>
      </c>
      <c r="L224" s="251">
        <v>115.17</v>
      </c>
      <c r="M224" s="252">
        <v>9.1240875912390607E-5</v>
      </c>
      <c r="N224" s="253">
        <v>1</v>
      </c>
      <c r="O224" s="253">
        <v>1</v>
      </c>
    </row>
    <row r="225" spans="1:15">
      <c r="A225" s="250"/>
      <c r="B225" s="140"/>
      <c r="C225" s="167"/>
      <c r="D225" s="140"/>
      <c r="E225" s="167"/>
      <c r="F225" s="140" t="s">
        <v>1274</v>
      </c>
      <c r="G225" s="167" t="s">
        <v>764</v>
      </c>
      <c r="H225" s="167" t="s">
        <v>1057</v>
      </c>
      <c r="I225" s="251">
        <v>146.37</v>
      </c>
      <c r="J225" s="251">
        <v>146.37</v>
      </c>
      <c r="K225" s="251">
        <v>149.91</v>
      </c>
      <c r="L225" s="251">
        <v>149.91</v>
      </c>
      <c r="M225" s="252">
        <v>0</v>
      </c>
      <c r="N225" s="253">
        <v>1</v>
      </c>
      <c r="O225" s="253">
        <v>1</v>
      </c>
    </row>
    <row r="226" spans="1:15">
      <c r="A226" s="250"/>
      <c r="B226" s="140"/>
      <c r="C226" s="167"/>
      <c r="D226" s="140"/>
      <c r="E226" s="167"/>
      <c r="F226" s="140" t="s">
        <v>1275</v>
      </c>
      <c r="G226" s="167" t="s">
        <v>764</v>
      </c>
      <c r="H226" s="167" t="s">
        <v>1057</v>
      </c>
      <c r="I226" s="251">
        <v>59.65</v>
      </c>
      <c r="J226" s="251">
        <v>62.88</v>
      </c>
      <c r="K226" s="251">
        <v>62.88</v>
      </c>
      <c r="L226" s="251">
        <v>62.88</v>
      </c>
      <c r="M226" s="252">
        <v>5.4149203688181213E-2</v>
      </c>
      <c r="N226" s="253">
        <v>1</v>
      </c>
      <c r="O226" s="253">
        <v>1</v>
      </c>
    </row>
    <row r="227" spans="1:15">
      <c r="A227" s="250"/>
      <c r="B227" s="140"/>
      <c r="C227" s="167"/>
      <c r="D227" s="140"/>
      <c r="E227" s="167"/>
      <c r="F227" s="140" t="s">
        <v>1020</v>
      </c>
      <c r="G227" s="167" t="s">
        <v>764</v>
      </c>
      <c r="H227" s="167" t="s">
        <v>1057</v>
      </c>
      <c r="I227" s="251">
        <v>715</v>
      </c>
      <c r="J227" s="251">
        <v>750</v>
      </c>
      <c r="K227" s="251">
        <v>750</v>
      </c>
      <c r="L227" s="251">
        <v>750</v>
      </c>
      <c r="M227" s="252">
        <v>4.8951048951048959E-2</v>
      </c>
      <c r="N227" s="253">
        <v>1</v>
      </c>
      <c r="O227" s="253">
        <v>1</v>
      </c>
    </row>
    <row r="228" spans="1:15">
      <c r="A228" s="254" t="s">
        <v>1043</v>
      </c>
      <c r="B228" s="254"/>
      <c r="C228" s="254"/>
      <c r="D228" s="254"/>
      <c r="E228" s="254"/>
      <c r="F228" s="254"/>
      <c r="G228" s="254"/>
      <c r="H228" s="254"/>
      <c r="I228" s="255">
        <v>2123.62</v>
      </c>
      <c r="J228" s="255">
        <v>2161.86</v>
      </c>
      <c r="K228" s="255">
        <v>2170.96</v>
      </c>
      <c r="L228" s="255">
        <v>2170.96</v>
      </c>
      <c r="M228" s="256">
        <v>0.10319149351514256</v>
      </c>
      <c r="N228" s="257">
        <v>9</v>
      </c>
      <c r="O228" s="257">
        <v>9</v>
      </c>
    </row>
    <row r="229" spans="1:15">
      <c r="A229" s="250" t="s">
        <v>418</v>
      </c>
      <c r="B229" s="140" t="s">
        <v>608</v>
      </c>
      <c r="C229" s="167" t="s">
        <v>607</v>
      </c>
      <c r="D229" s="140" t="s">
        <v>1493</v>
      </c>
      <c r="E229" s="167" t="s">
        <v>1493</v>
      </c>
      <c r="F229" s="140" t="s">
        <v>521</v>
      </c>
      <c r="G229" s="167" t="s">
        <v>351</v>
      </c>
      <c r="H229" s="167" t="s">
        <v>1165</v>
      </c>
      <c r="I229" s="251">
        <v>275</v>
      </c>
      <c r="J229" s="251">
        <v>0</v>
      </c>
      <c r="K229" s="251">
        <v>0</v>
      </c>
      <c r="L229" s="251">
        <v>0</v>
      </c>
      <c r="M229" s="252">
        <v>0</v>
      </c>
      <c r="N229" s="253">
        <v>1</v>
      </c>
      <c r="O229" s="253">
        <v>1</v>
      </c>
    </row>
    <row r="230" spans="1:15">
      <c r="A230" s="250"/>
      <c r="B230" s="140"/>
      <c r="C230" s="167"/>
      <c r="D230" s="140"/>
      <c r="E230" s="167"/>
      <c r="F230" s="140" t="s">
        <v>516</v>
      </c>
      <c r="G230" s="167" t="s">
        <v>351</v>
      </c>
      <c r="H230" s="167" t="s">
        <v>1165</v>
      </c>
      <c r="I230" s="251">
        <v>280</v>
      </c>
      <c r="J230" s="251">
        <v>0</v>
      </c>
      <c r="K230" s="251">
        <v>0</v>
      </c>
      <c r="L230" s="251">
        <v>0</v>
      </c>
      <c r="M230" s="252">
        <v>0</v>
      </c>
      <c r="N230" s="253">
        <v>1</v>
      </c>
      <c r="O230" s="253">
        <v>1</v>
      </c>
    </row>
    <row r="231" spans="1:15">
      <c r="A231" s="250"/>
      <c r="B231" s="140"/>
      <c r="C231" s="167"/>
      <c r="D231" s="140"/>
      <c r="E231" s="167"/>
      <c r="F231" s="140" t="s">
        <v>1139</v>
      </c>
      <c r="G231" s="167" t="s">
        <v>764</v>
      </c>
      <c r="H231" s="167" t="s">
        <v>1158</v>
      </c>
      <c r="I231" s="251">
        <v>350</v>
      </c>
      <c r="J231" s="251">
        <v>350</v>
      </c>
      <c r="K231" s="251">
        <v>350</v>
      </c>
      <c r="L231" s="251">
        <v>361</v>
      </c>
      <c r="M231" s="252">
        <v>0</v>
      </c>
      <c r="N231" s="253">
        <v>1</v>
      </c>
      <c r="O231" s="253">
        <v>1</v>
      </c>
    </row>
    <row r="232" spans="1:15">
      <c r="A232" s="250"/>
      <c r="B232" s="140"/>
      <c r="C232" s="167"/>
      <c r="D232" s="140"/>
      <c r="E232" s="167"/>
      <c r="F232" s="140" t="s">
        <v>512</v>
      </c>
      <c r="G232" s="167" t="s">
        <v>764</v>
      </c>
      <c r="H232" s="167" t="s">
        <v>1057</v>
      </c>
      <c r="I232" s="251">
        <v>100</v>
      </c>
      <c r="J232" s="251">
        <v>105</v>
      </c>
      <c r="K232" s="251">
        <v>107</v>
      </c>
      <c r="L232" s="251">
        <v>109</v>
      </c>
      <c r="M232" s="252">
        <v>5.0000000000000044E-2</v>
      </c>
      <c r="N232" s="253">
        <v>1</v>
      </c>
      <c r="O232" s="253">
        <v>1</v>
      </c>
    </row>
    <row r="233" spans="1:15">
      <c r="A233" s="250"/>
      <c r="B233" s="140"/>
      <c r="C233" s="167"/>
      <c r="D233" s="140"/>
      <c r="E233" s="167"/>
      <c r="F233" s="140" t="s">
        <v>508</v>
      </c>
      <c r="G233" s="167" t="s">
        <v>764</v>
      </c>
      <c r="H233" s="167" t="s">
        <v>1158</v>
      </c>
      <c r="I233" s="251">
        <v>550</v>
      </c>
      <c r="J233" s="251">
        <v>550</v>
      </c>
      <c r="K233" s="251">
        <v>550</v>
      </c>
      <c r="L233" s="251">
        <v>561</v>
      </c>
      <c r="M233" s="252">
        <v>0</v>
      </c>
      <c r="N233" s="253">
        <v>1</v>
      </c>
      <c r="O233" s="253">
        <v>1</v>
      </c>
    </row>
    <row r="234" spans="1:15">
      <c r="A234" s="250"/>
      <c r="B234" s="140"/>
      <c r="C234" s="167"/>
      <c r="D234" s="140"/>
      <c r="E234" s="167"/>
      <c r="F234" s="140" t="s">
        <v>523</v>
      </c>
      <c r="G234" s="167" t="s">
        <v>764</v>
      </c>
      <c r="H234" s="167" t="s">
        <v>1158</v>
      </c>
      <c r="I234" s="251">
        <v>200</v>
      </c>
      <c r="J234" s="251">
        <v>200</v>
      </c>
      <c r="K234" s="251">
        <v>200</v>
      </c>
      <c r="L234" s="251">
        <v>206</v>
      </c>
      <c r="M234" s="252">
        <v>0</v>
      </c>
      <c r="N234" s="253">
        <v>1</v>
      </c>
      <c r="O234" s="253">
        <v>1</v>
      </c>
    </row>
    <row r="235" spans="1:15">
      <c r="A235" s="250"/>
      <c r="B235" s="140"/>
      <c r="C235" s="167"/>
      <c r="D235" s="140"/>
      <c r="E235" s="167"/>
      <c r="F235" s="140" t="s">
        <v>524</v>
      </c>
      <c r="G235" s="167" t="s">
        <v>764</v>
      </c>
      <c r="H235" s="167" t="s">
        <v>1158</v>
      </c>
      <c r="I235" s="251">
        <v>250</v>
      </c>
      <c r="J235" s="251">
        <v>250</v>
      </c>
      <c r="K235" s="251">
        <v>250</v>
      </c>
      <c r="L235" s="251">
        <v>258</v>
      </c>
      <c r="M235" s="252">
        <v>0</v>
      </c>
      <c r="N235" s="253">
        <v>1</v>
      </c>
      <c r="O235" s="253">
        <v>1</v>
      </c>
    </row>
    <row r="236" spans="1:15">
      <c r="A236" s="250"/>
      <c r="B236" s="140"/>
      <c r="C236" s="167"/>
      <c r="D236" s="140"/>
      <c r="E236" s="167"/>
      <c r="F236" s="140" t="s">
        <v>513</v>
      </c>
      <c r="G236" s="167" t="s">
        <v>764</v>
      </c>
      <c r="H236" s="167" t="s">
        <v>1126</v>
      </c>
      <c r="I236" s="251">
        <v>750</v>
      </c>
      <c r="J236" s="251">
        <v>750</v>
      </c>
      <c r="K236" s="251">
        <v>773</v>
      </c>
      <c r="L236" s="251">
        <v>796</v>
      </c>
      <c r="M236" s="252">
        <v>0</v>
      </c>
      <c r="N236" s="253">
        <v>1</v>
      </c>
      <c r="O236" s="253">
        <v>1</v>
      </c>
    </row>
    <row r="237" spans="1:15">
      <c r="A237" s="250"/>
      <c r="B237" s="140"/>
      <c r="C237" s="167"/>
      <c r="D237" s="140"/>
      <c r="E237" s="167"/>
      <c r="F237" s="140" t="s">
        <v>515</v>
      </c>
      <c r="G237" s="167" t="s">
        <v>764</v>
      </c>
      <c r="H237" s="167" t="s">
        <v>1126</v>
      </c>
      <c r="I237" s="251">
        <v>750</v>
      </c>
      <c r="J237" s="251">
        <v>750</v>
      </c>
      <c r="K237" s="251">
        <v>773</v>
      </c>
      <c r="L237" s="251">
        <v>796</v>
      </c>
      <c r="M237" s="252">
        <v>0</v>
      </c>
      <c r="N237" s="253">
        <v>1</v>
      </c>
      <c r="O237" s="253">
        <v>1</v>
      </c>
    </row>
    <row r="238" spans="1:15">
      <c r="A238" s="250"/>
      <c r="B238" s="140"/>
      <c r="C238" s="167"/>
      <c r="D238" s="140"/>
      <c r="E238" s="167"/>
      <c r="F238" s="140" t="s">
        <v>509</v>
      </c>
      <c r="G238" s="167" t="s">
        <v>764</v>
      </c>
      <c r="H238" s="167" t="s">
        <v>1158</v>
      </c>
      <c r="I238" s="251">
        <v>150</v>
      </c>
      <c r="J238" s="251">
        <v>150</v>
      </c>
      <c r="K238" s="251">
        <v>155</v>
      </c>
      <c r="L238" s="251">
        <v>160</v>
      </c>
      <c r="M238" s="252">
        <v>0</v>
      </c>
      <c r="N238" s="253">
        <v>1</v>
      </c>
      <c r="O238" s="253">
        <v>1</v>
      </c>
    </row>
    <row r="239" spans="1:15">
      <c r="A239" s="250"/>
      <c r="B239" s="140"/>
      <c r="C239" s="167"/>
      <c r="D239" s="140"/>
      <c r="E239" s="167"/>
      <c r="F239" s="140" t="s">
        <v>522</v>
      </c>
      <c r="G239" s="167" t="s">
        <v>351</v>
      </c>
      <c r="H239" s="167" t="s">
        <v>1126</v>
      </c>
      <c r="I239" s="251">
        <v>325</v>
      </c>
      <c r="J239" s="251">
        <v>0</v>
      </c>
      <c r="K239" s="251">
        <v>0</v>
      </c>
      <c r="L239" s="251">
        <v>0</v>
      </c>
      <c r="M239" s="252">
        <v>0</v>
      </c>
      <c r="N239" s="253">
        <v>1</v>
      </c>
      <c r="O239" s="253">
        <v>1</v>
      </c>
    </row>
    <row r="240" spans="1:15">
      <c r="A240" s="250"/>
      <c r="B240" s="140"/>
      <c r="C240" s="167"/>
      <c r="D240" s="140"/>
      <c r="E240" s="167"/>
      <c r="F240" s="140" t="s">
        <v>518</v>
      </c>
      <c r="G240" s="167" t="s">
        <v>351</v>
      </c>
      <c r="H240" s="167" t="s">
        <v>1126</v>
      </c>
      <c r="I240" s="251">
        <v>350</v>
      </c>
      <c r="J240" s="251">
        <v>0</v>
      </c>
      <c r="K240" s="251">
        <v>0</v>
      </c>
      <c r="L240" s="251">
        <v>0</v>
      </c>
      <c r="M240" s="252">
        <v>0</v>
      </c>
      <c r="N240" s="253">
        <v>1</v>
      </c>
      <c r="O240" s="253">
        <v>1</v>
      </c>
    </row>
    <row r="241" spans="1:15">
      <c r="A241" s="250"/>
      <c r="B241" s="140"/>
      <c r="C241" s="167"/>
      <c r="D241" s="140"/>
      <c r="E241" s="167"/>
      <c r="F241" s="140" t="s">
        <v>1336</v>
      </c>
      <c r="G241" s="167" t="s">
        <v>351</v>
      </c>
      <c r="H241" s="167" t="s">
        <v>1126</v>
      </c>
      <c r="I241" s="251">
        <v>50</v>
      </c>
      <c r="J241" s="251">
        <v>0</v>
      </c>
      <c r="K241" s="251">
        <v>0</v>
      </c>
      <c r="L241" s="251">
        <v>0</v>
      </c>
      <c r="M241" s="252">
        <v>0</v>
      </c>
      <c r="N241" s="253">
        <v>1</v>
      </c>
      <c r="O241" s="253">
        <v>1</v>
      </c>
    </row>
    <row r="242" spans="1:15">
      <c r="A242" s="250"/>
      <c r="B242" s="140"/>
      <c r="C242" s="167"/>
      <c r="D242" s="140"/>
      <c r="E242" s="167"/>
      <c r="F242" s="140" t="s">
        <v>1335</v>
      </c>
      <c r="G242" s="167" t="s">
        <v>764</v>
      </c>
      <c r="H242" s="167" t="s">
        <v>1158</v>
      </c>
      <c r="I242" s="251">
        <v>400</v>
      </c>
      <c r="J242" s="251">
        <v>400</v>
      </c>
      <c r="K242" s="251">
        <v>400</v>
      </c>
      <c r="L242" s="251">
        <v>400</v>
      </c>
      <c r="M242" s="252">
        <v>0</v>
      </c>
      <c r="N242" s="253">
        <v>1</v>
      </c>
      <c r="O242" s="253">
        <v>1</v>
      </c>
    </row>
    <row r="243" spans="1:15">
      <c r="A243" s="250"/>
      <c r="B243" s="140"/>
      <c r="C243" s="167"/>
      <c r="D243" s="140"/>
      <c r="E243" s="167"/>
      <c r="F243" s="140" t="s">
        <v>511</v>
      </c>
      <c r="G243" s="167" t="s">
        <v>764</v>
      </c>
      <c r="H243" s="167" t="s">
        <v>1158</v>
      </c>
      <c r="I243" s="251">
        <v>50</v>
      </c>
      <c r="J243" s="251">
        <v>50</v>
      </c>
      <c r="K243" s="251">
        <v>52</v>
      </c>
      <c r="L243" s="251">
        <v>54</v>
      </c>
      <c r="M243" s="252">
        <v>0</v>
      </c>
      <c r="N243" s="253">
        <v>1</v>
      </c>
      <c r="O243" s="253">
        <v>1</v>
      </c>
    </row>
    <row r="244" spans="1:15">
      <c r="A244" s="250"/>
      <c r="B244" s="140"/>
      <c r="C244" s="167"/>
      <c r="D244" s="140"/>
      <c r="E244" s="167"/>
      <c r="F244" s="140" t="s">
        <v>1337</v>
      </c>
      <c r="G244" s="167" t="s">
        <v>351</v>
      </c>
      <c r="H244" s="167" t="s">
        <v>1165</v>
      </c>
      <c r="I244" s="251">
        <v>40</v>
      </c>
      <c r="J244" s="251">
        <v>0</v>
      </c>
      <c r="K244" s="251">
        <v>0</v>
      </c>
      <c r="L244" s="251">
        <v>0</v>
      </c>
      <c r="M244" s="252">
        <v>0</v>
      </c>
      <c r="N244" s="253">
        <v>1</v>
      </c>
      <c r="O244" s="253">
        <v>1</v>
      </c>
    </row>
    <row r="245" spans="1:15">
      <c r="A245" s="250"/>
      <c r="B245" s="140"/>
      <c r="C245" s="167"/>
      <c r="D245" s="140"/>
      <c r="E245" s="167"/>
      <c r="F245" s="140" t="s">
        <v>1140</v>
      </c>
      <c r="G245" s="167" t="s">
        <v>351</v>
      </c>
      <c r="H245" s="167" t="s">
        <v>1165</v>
      </c>
      <c r="I245" s="251">
        <v>480</v>
      </c>
      <c r="J245" s="251">
        <v>0</v>
      </c>
      <c r="K245" s="251">
        <v>0</v>
      </c>
      <c r="L245" s="251">
        <v>0</v>
      </c>
      <c r="M245" s="252">
        <v>0</v>
      </c>
      <c r="N245" s="253">
        <v>1</v>
      </c>
      <c r="O245" s="253">
        <v>1</v>
      </c>
    </row>
    <row r="246" spans="1:15">
      <c r="A246" s="250"/>
      <c r="B246" s="140"/>
      <c r="C246" s="167"/>
      <c r="D246" s="140"/>
      <c r="E246" s="167"/>
      <c r="F246" s="140" t="s">
        <v>1141</v>
      </c>
      <c r="G246" s="167" t="s">
        <v>351</v>
      </c>
      <c r="H246" s="167" t="s">
        <v>1126</v>
      </c>
      <c r="I246" s="251">
        <v>600</v>
      </c>
      <c r="J246" s="251">
        <v>0</v>
      </c>
      <c r="K246" s="251">
        <v>0</v>
      </c>
      <c r="L246" s="251">
        <v>0</v>
      </c>
      <c r="M246" s="252">
        <v>0</v>
      </c>
      <c r="N246" s="253">
        <v>1</v>
      </c>
      <c r="O246" s="253">
        <v>1</v>
      </c>
    </row>
    <row r="247" spans="1:15">
      <c r="A247" s="250"/>
      <c r="B247" s="140"/>
      <c r="C247" s="167"/>
      <c r="D247" s="140"/>
      <c r="E247" s="167"/>
      <c r="F247" s="140" t="s">
        <v>514</v>
      </c>
      <c r="G247" s="167" t="s">
        <v>764</v>
      </c>
      <c r="H247" s="167" t="s">
        <v>1057</v>
      </c>
      <c r="I247" s="251">
        <v>100</v>
      </c>
      <c r="J247" s="251">
        <v>105</v>
      </c>
      <c r="K247" s="251">
        <v>107</v>
      </c>
      <c r="L247" s="251">
        <v>109</v>
      </c>
      <c r="M247" s="252">
        <v>5.0000000000000044E-2</v>
      </c>
      <c r="N247" s="253">
        <v>1</v>
      </c>
      <c r="O247" s="253">
        <v>1</v>
      </c>
    </row>
    <row r="248" spans="1:15">
      <c r="A248" s="250"/>
      <c r="B248" s="140"/>
      <c r="C248" s="167"/>
      <c r="D248" s="140"/>
      <c r="E248" s="167"/>
      <c r="F248" s="140" t="s">
        <v>510</v>
      </c>
      <c r="G248" s="167" t="s">
        <v>764</v>
      </c>
      <c r="H248" s="167" t="s">
        <v>1158</v>
      </c>
      <c r="I248" s="251">
        <v>150</v>
      </c>
      <c r="J248" s="251">
        <v>150</v>
      </c>
      <c r="K248" s="251">
        <v>155</v>
      </c>
      <c r="L248" s="251">
        <v>160</v>
      </c>
      <c r="M248" s="252">
        <v>0</v>
      </c>
      <c r="N248" s="253">
        <v>1</v>
      </c>
      <c r="O248" s="253">
        <v>1</v>
      </c>
    </row>
    <row r="249" spans="1:15">
      <c r="A249" s="250"/>
      <c r="B249" s="140"/>
      <c r="C249" s="167"/>
      <c r="D249" s="140"/>
      <c r="E249" s="167"/>
      <c r="F249" s="140" t="s">
        <v>517</v>
      </c>
      <c r="G249" s="167" t="s">
        <v>764</v>
      </c>
      <c r="H249" s="167" t="s">
        <v>1158</v>
      </c>
      <c r="I249" s="251">
        <v>125</v>
      </c>
      <c r="J249" s="251">
        <v>125</v>
      </c>
      <c r="K249" s="251">
        <v>129</v>
      </c>
      <c r="L249" s="251">
        <v>133</v>
      </c>
      <c r="M249" s="252">
        <v>0</v>
      </c>
      <c r="N249" s="253">
        <v>1</v>
      </c>
      <c r="O249" s="253">
        <v>1</v>
      </c>
    </row>
    <row r="250" spans="1:15">
      <c r="A250" s="250"/>
      <c r="B250" s="140"/>
      <c r="C250" s="167"/>
      <c r="D250" s="140"/>
      <c r="E250" s="167"/>
      <c r="F250" s="140" t="s">
        <v>493</v>
      </c>
      <c r="G250" s="167" t="s">
        <v>764</v>
      </c>
      <c r="H250" s="167" t="s">
        <v>1158</v>
      </c>
      <c r="I250" s="251">
        <v>130</v>
      </c>
      <c r="J250" s="251">
        <v>130</v>
      </c>
      <c r="K250" s="251">
        <v>130</v>
      </c>
      <c r="L250" s="251">
        <v>134</v>
      </c>
      <c r="M250" s="252">
        <v>0</v>
      </c>
      <c r="N250" s="253">
        <v>1</v>
      </c>
      <c r="O250" s="253">
        <v>1</v>
      </c>
    </row>
    <row r="251" spans="1:15">
      <c r="A251" s="250"/>
      <c r="B251" s="140"/>
      <c r="C251" s="167"/>
      <c r="D251" s="140"/>
      <c r="E251" s="167"/>
      <c r="F251" s="140" t="s">
        <v>494</v>
      </c>
      <c r="G251" s="167" t="s">
        <v>764</v>
      </c>
      <c r="H251" s="167" t="s">
        <v>1158</v>
      </c>
      <c r="I251" s="251">
        <v>140</v>
      </c>
      <c r="J251" s="251">
        <v>140</v>
      </c>
      <c r="K251" s="251">
        <v>140</v>
      </c>
      <c r="L251" s="251">
        <v>144</v>
      </c>
      <c r="M251" s="252">
        <v>0</v>
      </c>
      <c r="N251" s="253">
        <v>1</v>
      </c>
      <c r="O251" s="253">
        <v>1</v>
      </c>
    </row>
    <row r="252" spans="1:15">
      <c r="A252" s="250"/>
      <c r="B252" s="140"/>
      <c r="C252" s="167"/>
      <c r="D252" s="140"/>
      <c r="E252" s="167"/>
      <c r="F252" s="140" t="s">
        <v>495</v>
      </c>
      <c r="G252" s="167" t="s">
        <v>764</v>
      </c>
      <c r="H252" s="167" t="s">
        <v>1158</v>
      </c>
      <c r="I252" s="251">
        <v>150</v>
      </c>
      <c r="J252" s="251">
        <v>150</v>
      </c>
      <c r="K252" s="251">
        <v>150</v>
      </c>
      <c r="L252" s="251">
        <v>155</v>
      </c>
      <c r="M252" s="252">
        <v>0</v>
      </c>
      <c r="N252" s="253">
        <v>1</v>
      </c>
      <c r="O252" s="253">
        <v>1</v>
      </c>
    </row>
    <row r="253" spans="1:15">
      <c r="A253" s="250"/>
      <c r="B253" s="140"/>
      <c r="C253" s="167"/>
      <c r="D253" s="140"/>
      <c r="E253" s="167"/>
      <c r="F253" s="140" t="s">
        <v>429</v>
      </c>
      <c r="G253" s="167" t="s">
        <v>764</v>
      </c>
      <c r="H253" s="167" t="s">
        <v>1158</v>
      </c>
      <c r="I253" s="251">
        <v>30</v>
      </c>
      <c r="J253" s="251">
        <v>30</v>
      </c>
      <c r="K253" s="251">
        <v>31</v>
      </c>
      <c r="L253" s="251">
        <v>32</v>
      </c>
      <c r="M253" s="252">
        <v>0</v>
      </c>
      <c r="N253" s="253">
        <v>1</v>
      </c>
      <c r="O253" s="253">
        <v>1</v>
      </c>
    </row>
    <row r="254" spans="1:15">
      <c r="A254" s="250"/>
      <c r="B254" s="140"/>
      <c r="C254" s="167"/>
      <c r="D254" s="140"/>
      <c r="E254" s="167"/>
      <c r="F254" s="140" t="s">
        <v>427</v>
      </c>
      <c r="G254" s="167" t="s">
        <v>764</v>
      </c>
      <c r="H254" s="167" t="s">
        <v>1158</v>
      </c>
      <c r="I254" s="251">
        <v>20</v>
      </c>
      <c r="J254" s="251">
        <v>20</v>
      </c>
      <c r="K254" s="251">
        <v>21</v>
      </c>
      <c r="L254" s="251">
        <v>22</v>
      </c>
      <c r="M254" s="252">
        <v>0</v>
      </c>
      <c r="N254" s="253">
        <v>1</v>
      </c>
      <c r="O254" s="253">
        <v>1</v>
      </c>
    </row>
    <row r="255" spans="1:15">
      <c r="A255" s="250"/>
      <c r="B255" s="140"/>
      <c r="C255" s="167"/>
      <c r="D255" s="140"/>
      <c r="E255" s="167"/>
      <c r="F255" s="140" t="s">
        <v>428</v>
      </c>
      <c r="G255" s="167" t="s">
        <v>764</v>
      </c>
      <c r="H255" s="167" t="s">
        <v>1158</v>
      </c>
      <c r="I255" s="251">
        <v>40</v>
      </c>
      <c r="J255" s="251">
        <v>40</v>
      </c>
      <c r="K255" s="251">
        <v>41</v>
      </c>
      <c r="L255" s="251">
        <v>42</v>
      </c>
      <c r="M255" s="252">
        <v>0</v>
      </c>
      <c r="N255" s="253">
        <v>1</v>
      </c>
      <c r="O255" s="253">
        <v>1</v>
      </c>
    </row>
    <row r="256" spans="1:15">
      <c r="A256" s="250"/>
      <c r="B256" s="140"/>
      <c r="C256" s="167"/>
      <c r="D256" s="140"/>
      <c r="E256" s="167"/>
      <c r="F256" s="140" t="s">
        <v>431</v>
      </c>
      <c r="G256" s="167" t="s">
        <v>764</v>
      </c>
      <c r="H256" s="167" t="s">
        <v>1158</v>
      </c>
      <c r="I256" s="251">
        <v>10</v>
      </c>
      <c r="J256" s="251">
        <v>10</v>
      </c>
      <c r="K256" s="251">
        <v>10</v>
      </c>
      <c r="L256" s="251">
        <v>10</v>
      </c>
      <c r="M256" s="252">
        <v>0</v>
      </c>
      <c r="N256" s="253">
        <v>1</v>
      </c>
      <c r="O256" s="253">
        <v>1</v>
      </c>
    </row>
    <row r="257" spans="1:15">
      <c r="A257" s="250"/>
      <c r="B257" s="140"/>
      <c r="C257" s="167"/>
      <c r="D257" s="140"/>
      <c r="E257" s="167"/>
      <c r="F257" s="140" t="s">
        <v>432</v>
      </c>
      <c r="G257" s="167" t="s">
        <v>764</v>
      </c>
      <c r="H257" s="167" t="s">
        <v>1126</v>
      </c>
      <c r="I257" s="251">
        <v>25</v>
      </c>
      <c r="J257" s="251">
        <v>25</v>
      </c>
      <c r="K257" s="251">
        <v>26</v>
      </c>
      <c r="L257" s="251">
        <v>27</v>
      </c>
      <c r="M257" s="252">
        <v>0</v>
      </c>
      <c r="N257" s="253">
        <v>1</v>
      </c>
      <c r="O257" s="253">
        <v>1</v>
      </c>
    </row>
    <row r="258" spans="1:15">
      <c r="A258" s="250"/>
      <c r="B258" s="140"/>
      <c r="C258" s="167"/>
      <c r="D258" s="140"/>
      <c r="E258" s="167"/>
      <c r="F258" s="140" t="s">
        <v>433</v>
      </c>
      <c r="G258" s="167" t="s">
        <v>764</v>
      </c>
      <c r="H258" s="167" t="s">
        <v>1158</v>
      </c>
      <c r="I258" s="251">
        <v>10</v>
      </c>
      <c r="J258" s="251">
        <v>10</v>
      </c>
      <c r="K258" s="251">
        <v>10</v>
      </c>
      <c r="L258" s="251">
        <v>10</v>
      </c>
      <c r="M258" s="252">
        <v>0</v>
      </c>
      <c r="N258" s="253">
        <v>1</v>
      </c>
      <c r="O258" s="253">
        <v>1</v>
      </c>
    </row>
    <row r="259" spans="1:15">
      <c r="A259" s="250"/>
      <c r="B259" s="140"/>
      <c r="C259" s="167"/>
      <c r="D259" s="140"/>
      <c r="E259" s="167"/>
      <c r="F259" s="140" t="s">
        <v>1593</v>
      </c>
      <c r="G259" s="167" t="s">
        <v>764</v>
      </c>
      <c r="H259" s="167" t="s">
        <v>1165</v>
      </c>
      <c r="I259" s="251">
        <v>40</v>
      </c>
      <c r="J259" s="251">
        <v>40</v>
      </c>
      <c r="K259" s="251">
        <v>41</v>
      </c>
      <c r="L259" s="251">
        <v>42</v>
      </c>
      <c r="M259" s="252">
        <v>0</v>
      </c>
      <c r="N259" s="253">
        <v>1</v>
      </c>
      <c r="O259" s="253">
        <v>1</v>
      </c>
    </row>
    <row r="260" spans="1:15">
      <c r="A260" s="250"/>
      <c r="B260" s="140"/>
      <c r="C260" s="167"/>
      <c r="D260" s="140"/>
      <c r="E260" s="167"/>
      <c r="F260" s="140" t="s">
        <v>1594</v>
      </c>
      <c r="G260" s="167" t="s">
        <v>764</v>
      </c>
      <c r="H260" s="167" t="s">
        <v>1126</v>
      </c>
      <c r="I260" s="251">
        <v>75</v>
      </c>
      <c r="J260" s="251">
        <v>75</v>
      </c>
      <c r="K260" s="251">
        <v>77</v>
      </c>
      <c r="L260" s="251">
        <v>79</v>
      </c>
      <c r="M260" s="252">
        <v>0</v>
      </c>
      <c r="N260" s="253">
        <v>1</v>
      </c>
      <c r="O260" s="253">
        <v>1</v>
      </c>
    </row>
    <row r="261" spans="1:15">
      <c r="A261" s="250"/>
      <c r="B261" s="140"/>
      <c r="C261" s="167"/>
      <c r="D261" s="140"/>
      <c r="E261" s="167"/>
      <c r="F261" s="140" t="s">
        <v>1596</v>
      </c>
      <c r="G261" s="167" t="s">
        <v>764</v>
      </c>
      <c r="H261" s="167" t="s">
        <v>1126</v>
      </c>
      <c r="I261" s="251">
        <v>75</v>
      </c>
      <c r="J261" s="251">
        <v>75</v>
      </c>
      <c r="K261" s="251">
        <v>77</v>
      </c>
      <c r="L261" s="251">
        <v>79</v>
      </c>
      <c r="M261" s="252">
        <v>0</v>
      </c>
      <c r="N261" s="253">
        <v>1</v>
      </c>
      <c r="O261" s="253">
        <v>1</v>
      </c>
    </row>
    <row r="262" spans="1:15">
      <c r="A262" s="250"/>
      <c r="B262" s="140"/>
      <c r="C262" s="167"/>
      <c r="D262" s="140"/>
      <c r="E262" s="167"/>
      <c r="F262" s="140" t="s">
        <v>1585</v>
      </c>
      <c r="G262" s="167" t="s">
        <v>764</v>
      </c>
      <c r="H262" s="167" t="s">
        <v>1165</v>
      </c>
      <c r="I262" s="251">
        <v>15</v>
      </c>
      <c r="J262" s="251">
        <v>15</v>
      </c>
      <c r="K262" s="251">
        <v>15</v>
      </c>
      <c r="L262" s="251">
        <v>15</v>
      </c>
      <c r="M262" s="252">
        <v>0</v>
      </c>
      <c r="N262" s="253">
        <v>1</v>
      </c>
      <c r="O262" s="253">
        <v>1</v>
      </c>
    </row>
    <row r="263" spans="1:15">
      <c r="A263" s="250"/>
      <c r="B263" s="140"/>
      <c r="C263" s="167"/>
      <c r="D263" s="140"/>
      <c r="E263" s="167"/>
      <c r="F263" s="140" t="s">
        <v>1586</v>
      </c>
      <c r="G263" s="167" t="s">
        <v>764</v>
      </c>
      <c r="H263" s="167" t="s">
        <v>1126</v>
      </c>
      <c r="I263" s="251">
        <v>25</v>
      </c>
      <c r="J263" s="251">
        <v>25</v>
      </c>
      <c r="K263" s="251">
        <v>26</v>
      </c>
      <c r="L263" s="251">
        <v>27</v>
      </c>
      <c r="M263" s="252">
        <v>0</v>
      </c>
      <c r="N263" s="253">
        <v>1</v>
      </c>
      <c r="O263" s="253">
        <v>1</v>
      </c>
    </row>
    <row r="264" spans="1:15">
      <c r="A264" s="250"/>
      <c r="B264" s="140"/>
      <c r="C264" s="167"/>
      <c r="D264" s="140"/>
      <c r="E264" s="167"/>
      <c r="F264" s="140" t="s">
        <v>1587</v>
      </c>
      <c r="G264" s="167" t="s">
        <v>764</v>
      </c>
      <c r="H264" s="167" t="s">
        <v>1165</v>
      </c>
      <c r="I264" s="251">
        <v>25</v>
      </c>
      <c r="J264" s="251">
        <v>25</v>
      </c>
      <c r="K264" s="251">
        <v>26</v>
      </c>
      <c r="L264" s="251">
        <v>27</v>
      </c>
      <c r="M264" s="252">
        <v>0</v>
      </c>
      <c r="N264" s="253">
        <v>1</v>
      </c>
      <c r="O264" s="253">
        <v>1</v>
      </c>
    </row>
    <row r="265" spans="1:15">
      <c r="A265" s="250"/>
      <c r="B265" s="140"/>
      <c r="C265" s="167"/>
      <c r="D265" s="140"/>
      <c r="E265" s="167"/>
      <c r="F265" s="140" t="s">
        <v>1588</v>
      </c>
      <c r="G265" s="167" t="s">
        <v>764</v>
      </c>
      <c r="H265" s="167" t="s">
        <v>1126</v>
      </c>
      <c r="I265" s="251">
        <v>50</v>
      </c>
      <c r="J265" s="251">
        <v>50</v>
      </c>
      <c r="K265" s="251">
        <v>52</v>
      </c>
      <c r="L265" s="251">
        <v>54</v>
      </c>
      <c r="M265" s="252">
        <v>0</v>
      </c>
      <c r="N265" s="253">
        <v>1</v>
      </c>
      <c r="O265" s="253">
        <v>1</v>
      </c>
    </row>
    <row r="266" spans="1:15">
      <c r="A266" s="250"/>
      <c r="B266" s="140"/>
      <c r="C266" s="167"/>
      <c r="D266" s="140"/>
      <c r="E266" s="167"/>
      <c r="F266" s="140" t="s">
        <v>1589</v>
      </c>
      <c r="G266" s="167" t="s">
        <v>764</v>
      </c>
      <c r="H266" s="167" t="s">
        <v>1165</v>
      </c>
      <c r="I266" s="251">
        <v>25</v>
      </c>
      <c r="J266" s="251">
        <v>25</v>
      </c>
      <c r="K266" s="251">
        <v>26</v>
      </c>
      <c r="L266" s="251">
        <v>27</v>
      </c>
      <c r="M266" s="252">
        <v>0</v>
      </c>
      <c r="N266" s="253">
        <v>1</v>
      </c>
      <c r="O266" s="253">
        <v>1</v>
      </c>
    </row>
    <row r="267" spans="1:15">
      <c r="A267" s="250"/>
      <c r="B267" s="140"/>
      <c r="C267" s="167"/>
      <c r="D267" s="140"/>
      <c r="E267" s="167"/>
      <c r="F267" s="140" t="s">
        <v>1590</v>
      </c>
      <c r="G267" s="167" t="s">
        <v>764</v>
      </c>
      <c r="H267" s="167" t="s">
        <v>1126</v>
      </c>
      <c r="I267" s="251">
        <v>50</v>
      </c>
      <c r="J267" s="251">
        <v>50</v>
      </c>
      <c r="K267" s="251">
        <v>52</v>
      </c>
      <c r="L267" s="251">
        <v>54</v>
      </c>
      <c r="M267" s="252">
        <v>0</v>
      </c>
      <c r="N267" s="253">
        <v>1</v>
      </c>
      <c r="O267" s="253">
        <v>1</v>
      </c>
    </row>
    <row r="268" spans="1:15">
      <c r="A268" s="250"/>
      <c r="B268" s="140"/>
      <c r="C268" s="167"/>
      <c r="D268" s="140"/>
      <c r="E268" s="167"/>
      <c r="F268" s="140" t="s">
        <v>1591</v>
      </c>
      <c r="G268" s="167" t="s">
        <v>764</v>
      </c>
      <c r="H268" s="167" t="s">
        <v>1165</v>
      </c>
      <c r="I268" s="251">
        <v>25</v>
      </c>
      <c r="J268" s="251">
        <v>25</v>
      </c>
      <c r="K268" s="251">
        <v>26</v>
      </c>
      <c r="L268" s="251">
        <v>27</v>
      </c>
      <c r="M268" s="252">
        <v>0</v>
      </c>
      <c r="N268" s="253">
        <v>1</v>
      </c>
      <c r="O268" s="253">
        <v>1</v>
      </c>
    </row>
    <row r="269" spans="1:15">
      <c r="A269" s="250"/>
      <c r="B269" s="140"/>
      <c r="C269" s="167"/>
      <c r="D269" s="140"/>
      <c r="E269" s="167"/>
      <c r="F269" s="140" t="s">
        <v>1592</v>
      </c>
      <c r="G269" s="167" t="s">
        <v>764</v>
      </c>
      <c r="H269" s="167" t="s">
        <v>1126</v>
      </c>
      <c r="I269" s="251">
        <v>50</v>
      </c>
      <c r="J269" s="251">
        <v>50</v>
      </c>
      <c r="K269" s="251">
        <v>52</v>
      </c>
      <c r="L269" s="251">
        <v>54</v>
      </c>
      <c r="M269" s="252">
        <v>0</v>
      </c>
      <c r="N269" s="253">
        <v>1</v>
      </c>
      <c r="O269" s="253">
        <v>1</v>
      </c>
    </row>
    <row r="270" spans="1:15">
      <c r="A270" s="250"/>
      <c r="B270" s="140"/>
      <c r="C270" s="167"/>
      <c r="D270" s="140"/>
      <c r="E270" s="167"/>
      <c r="F270" s="140" t="s">
        <v>1604</v>
      </c>
      <c r="G270" s="167" t="s">
        <v>764</v>
      </c>
      <c r="H270" s="167" t="s">
        <v>1165</v>
      </c>
      <c r="I270" s="251">
        <v>40</v>
      </c>
      <c r="J270" s="251">
        <v>40</v>
      </c>
      <c r="K270" s="251">
        <v>41</v>
      </c>
      <c r="L270" s="251">
        <v>42</v>
      </c>
      <c r="M270" s="252">
        <v>0</v>
      </c>
      <c r="N270" s="253">
        <v>1</v>
      </c>
      <c r="O270" s="253">
        <v>1</v>
      </c>
    </row>
    <row r="271" spans="1:15">
      <c r="A271" s="250"/>
      <c r="B271" s="140"/>
      <c r="C271" s="167"/>
      <c r="D271" s="140"/>
      <c r="E271" s="167"/>
      <c r="F271" s="140" t="s">
        <v>1605</v>
      </c>
      <c r="G271" s="167" t="s">
        <v>764</v>
      </c>
      <c r="H271" s="167" t="s">
        <v>1126</v>
      </c>
      <c r="I271" s="251">
        <v>75</v>
      </c>
      <c r="J271" s="251">
        <v>75</v>
      </c>
      <c r="K271" s="251">
        <v>77</v>
      </c>
      <c r="L271" s="251">
        <v>79</v>
      </c>
      <c r="M271" s="252">
        <v>0</v>
      </c>
      <c r="N271" s="253">
        <v>1</v>
      </c>
      <c r="O271" s="253">
        <v>1</v>
      </c>
    </row>
    <row r="272" spans="1:15">
      <c r="A272" s="250"/>
      <c r="B272" s="140"/>
      <c r="C272" s="167"/>
      <c r="D272" s="140"/>
      <c r="E272" s="167"/>
      <c r="F272" s="140" t="s">
        <v>1617</v>
      </c>
      <c r="G272" s="167" t="s">
        <v>764</v>
      </c>
      <c r="H272" s="167" t="s">
        <v>1158</v>
      </c>
      <c r="I272" s="251">
        <v>25</v>
      </c>
      <c r="J272" s="251">
        <v>25</v>
      </c>
      <c r="K272" s="251">
        <v>26</v>
      </c>
      <c r="L272" s="251">
        <v>27</v>
      </c>
      <c r="M272" s="252">
        <v>0</v>
      </c>
      <c r="N272" s="253">
        <v>1</v>
      </c>
      <c r="O272" s="253">
        <v>1</v>
      </c>
    </row>
    <row r="273" spans="1:15">
      <c r="A273" s="250"/>
      <c r="B273" s="140"/>
      <c r="C273" s="167"/>
      <c r="D273" s="140"/>
      <c r="E273" s="167"/>
      <c r="F273" s="140" t="s">
        <v>1611</v>
      </c>
      <c r="G273" s="167" t="s">
        <v>764</v>
      </c>
      <c r="H273" s="167" t="s">
        <v>1158</v>
      </c>
      <c r="I273" s="251">
        <v>20</v>
      </c>
      <c r="J273" s="251">
        <v>20</v>
      </c>
      <c r="K273" s="251">
        <v>21</v>
      </c>
      <c r="L273" s="251">
        <v>22</v>
      </c>
      <c r="M273" s="252">
        <v>0</v>
      </c>
      <c r="N273" s="253">
        <v>1</v>
      </c>
      <c r="O273" s="253">
        <v>1</v>
      </c>
    </row>
    <row r="274" spans="1:15">
      <c r="A274" s="250"/>
      <c r="B274" s="140"/>
      <c r="C274" s="167"/>
      <c r="D274" s="140"/>
      <c r="E274" s="167"/>
      <c r="F274" s="140" t="s">
        <v>1612</v>
      </c>
      <c r="G274" s="167" t="s">
        <v>764</v>
      </c>
      <c r="H274" s="167" t="s">
        <v>1158</v>
      </c>
      <c r="I274" s="251">
        <v>15</v>
      </c>
      <c r="J274" s="251">
        <v>15</v>
      </c>
      <c r="K274" s="251">
        <v>15</v>
      </c>
      <c r="L274" s="251">
        <v>15</v>
      </c>
      <c r="M274" s="252">
        <v>0</v>
      </c>
      <c r="N274" s="253">
        <v>1</v>
      </c>
      <c r="O274" s="253">
        <v>1</v>
      </c>
    </row>
    <row r="275" spans="1:15">
      <c r="A275" s="250"/>
      <c r="B275" s="140"/>
      <c r="C275" s="167"/>
      <c r="D275" s="140"/>
      <c r="E275" s="167"/>
      <c r="F275" s="140" t="s">
        <v>1618</v>
      </c>
      <c r="G275" s="167" t="s">
        <v>764</v>
      </c>
      <c r="H275" s="167" t="s">
        <v>1165</v>
      </c>
      <c r="I275" s="251">
        <v>65</v>
      </c>
      <c r="J275" s="251">
        <v>65</v>
      </c>
      <c r="K275" s="251">
        <v>67</v>
      </c>
      <c r="L275" s="251">
        <v>69</v>
      </c>
      <c r="M275" s="252">
        <v>0</v>
      </c>
      <c r="N275" s="253">
        <v>1</v>
      </c>
      <c r="O275" s="253">
        <v>1</v>
      </c>
    </row>
    <row r="276" spans="1:15">
      <c r="A276" s="250"/>
      <c r="B276" s="140"/>
      <c r="C276" s="167"/>
      <c r="D276" s="140"/>
      <c r="E276" s="167"/>
      <c r="F276" s="140" t="s">
        <v>1619</v>
      </c>
      <c r="G276" s="167" t="s">
        <v>764</v>
      </c>
      <c r="H276" s="167" t="s">
        <v>1126</v>
      </c>
      <c r="I276" s="251">
        <v>125</v>
      </c>
      <c r="J276" s="251">
        <v>125</v>
      </c>
      <c r="K276" s="251">
        <v>129</v>
      </c>
      <c r="L276" s="251">
        <v>133</v>
      </c>
      <c r="M276" s="252">
        <v>0</v>
      </c>
      <c r="N276" s="253">
        <v>1</v>
      </c>
      <c r="O276" s="253">
        <v>1</v>
      </c>
    </row>
    <row r="277" spans="1:15">
      <c r="A277" s="250"/>
      <c r="B277" s="140"/>
      <c r="C277" s="167"/>
      <c r="D277" s="140"/>
      <c r="E277" s="167"/>
      <c r="F277" s="140" t="s">
        <v>1620</v>
      </c>
      <c r="G277" s="167" t="s">
        <v>764</v>
      </c>
      <c r="H277" s="167" t="s">
        <v>1126</v>
      </c>
      <c r="I277" s="251">
        <v>175</v>
      </c>
      <c r="J277" s="251">
        <v>175</v>
      </c>
      <c r="K277" s="251">
        <v>180</v>
      </c>
      <c r="L277" s="251">
        <v>185</v>
      </c>
      <c r="M277" s="252">
        <v>0</v>
      </c>
      <c r="N277" s="253">
        <v>1</v>
      </c>
      <c r="O277" s="253">
        <v>1</v>
      </c>
    </row>
    <row r="278" spans="1:15">
      <c r="A278" s="250"/>
      <c r="B278" s="140"/>
      <c r="C278" s="167"/>
      <c r="D278" s="140"/>
      <c r="E278" s="167"/>
      <c r="F278" s="140" t="s">
        <v>1579</v>
      </c>
      <c r="G278" s="167" t="s">
        <v>764</v>
      </c>
      <c r="H278" s="167" t="s">
        <v>1165</v>
      </c>
      <c r="I278" s="251">
        <v>40</v>
      </c>
      <c r="J278" s="251">
        <v>40</v>
      </c>
      <c r="K278" s="251">
        <v>41</v>
      </c>
      <c r="L278" s="251">
        <v>42</v>
      </c>
      <c r="M278" s="252">
        <v>0</v>
      </c>
      <c r="N278" s="253">
        <v>1</v>
      </c>
      <c r="O278" s="253">
        <v>1</v>
      </c>
    </row>
    <row r="279" spans="1:15">
      <c r="A279" s="250"/>
      <c r="B279" s="140"/>
      <c r="C279" s="167"/>
      <c r="D279" s="140"/>
      <c r="E279" s="167"/>
      <c r="F279" s="140" t="s">
        <v>1580</v>
      </c>
      <c r="G279" s="167" t="s">
        <v>764</v>
      </c>
      <c r="H279" s="167" t="s">
        <v>1126</v>
      </c>
      <c r="I279" s="251">
        <v>75</v>
      </c>
      <c r="J279" s="251">
        <v>75</v>
      </c>
      <c r="K279" s="251">
        <v>77</v>
      </c>
      <c r="L279" s="251">
        <v>79</v>
      </c>
      <c r="M279" s="252">
        <v>0</v>
      </c>
      <c r="N279" s="253">
        <v>1</v>
      </c>
      <c r="O279" s="253">
        <v>1</v>
      </c>
    </row>
    <row r="280" spans="1:15">
      <c r="A280" s="250"/>
      <c r="B280" s="140"/>
      <c r="C280" s="167"/>
      <c r="D280" s="140"/>
      <c r="E280" s="167"/>
      <c r="F280" s="140" t="s">
        <v>1578</v>
      </c>
      <c r="G280" s="167" t="s">
        <v>764</v>
      </c>
      <c r="H280" s="167" t="s">
        <v>1164</v>
      </c>
      <c r="I280" s="251">
        <v>25</v>
      </c>
      <c r="J280" s="251">
        <v>25</v>
      </c>
      <c r="K280" s="251">
        <v>26</v>
      </c>
      <c r="L280" s="251">
        <v>27</v>
      </c>
      <c r="M280" s="252">
        <v>0</v>
      </c>
      <c r="N280" s="253">
        <v>1</v>
      </c>
      <c r="O280" s="253">
        <v>1</v>
      </c>
    </row>
    <row r="281" spans="1:15">
      <c r="A281" s="250"/>
      <c r="B281" s="140"/>
      <c r="C281" s="167"/>
      <c r="D281" s="140"/>
      <c r="E281" s="167"/>
      <c r="F281" s="140" t="s">
        <v>1633</v>
      </c>
      <c r="G281" s="167" t="s">
        <v>764</v>
      </c>
      <c r="H281" s="167" t="s">
        <v>1165</v>
      </c>
      <c r="I281" s="251">
        <v>75</v>
      </c>
      <c r="J281" s="251">
        <v>75</v>
      </c>
      <c r="K281" s="251">
        <v>77</v>
      </c>
      <c r="L281" s="251">
        <v>79</v>
      </c>
      <c r="M281" s="252">
        <v>0</v>
      </c>
      <c r="N281" s="253">
        <v>1</v>
      </c>
      <c r="O281" s="253">
        <v>1</v>
      </c>
    </row>
    <row r="282" spans="1:15">
      <c r="A282" s="250"/>
      <c r="B282" s="140"/>
      <c r="C282" s="167"/>
      <c r="D282" s="140"/>
      <c r="E282" s="167"/>
      <c r="F282" s="140" t="s">
        <v>1634</v>
      </c>
      <c r="G282" s="167" t="s">
        <v>764</v>
      </c>
      <c r="H282" s="167" t="s">
        <v>1126</v>
      </c>
      <c r="I282" s="251">
        <v>150</v>
      </c>
      <c r="J282" s="251">
        <v>150</v>
      </c>
      <c r="K282" s="251">
        <v>155</v>
      </c>
      <c r="L282" s="251">
        <v>160</v>
      </c>
      <c r="M282" s="252">
        <v>0</v>
      </c>
      <c r="N282" s="253">
        <v>1</v>
      </c>
      <c r="O282" s="253">
        <v>1</v>
      </c>
    </row>
    <row r="283" spans="1:15">
      <c r="A283" s="250"/>
      <c r="B283" s="140"/>
      <c r="C283" s="167"/>
      <c r="D283" s="140"/>
      <c r="E283" s="167"/>
      <c r="F283" s="140" t="s">
        <v>1613</v>
      </c>
      <c r="G283" s="167" t="s">
        <v>764</v>
      </c>
      <c r="H283" s="167" t="s">
        <v>1158</v>
      </c>
      <c r="I283" s="251">
        <v>25</v>
      </c>
      <c r="J283" s="251">
        <v>25</v>
      </c>
      <c r="K283" s="251">
        <v>26</v>
      </c>
      <c r="L283" s="251">
        <v>27</v>
      </c>
      <c r="M283" s="252">
        <v>0</v>
      </c>
      <c r="N283" s="253">
        <v>1</v>
      </c>
      <c r="O283" s="253">
        <v>1</v>
      </c>
    </row>
    <row r="284" spans="1:15">
      <c r="A284" s="250"/>
      <c r="B284" s="140"/>
      <c r="C284" s="167"/>
      <c r="D284" s="140"/>
      <c r="E284" s="167"/>
      <c r="F284" s="140" t="s">
        <v>1614</v>
      </c>
      <c r="G284" s="167" t="s">
        <v>764</v>
      </c>
      <c r="H284" s="167" t="s">
        <v>1158</v>
      </c>
      <c r="I284" s="251">
        <v>20</v>
      </c>
      <c r="J284" s="251">
        <v>15</v>
      </c>
      <c r="K284" s="251">
        <v>15</v>
      </c>
      <c r="L284" s="251">
        <v>15</v>
      </c>
      <c r="M284" s="252">
        <v>-0.25</v>
      </c>
      <c r="N284" s="253">
        <v>1</v>
      </c>
      <c r="O284" s="253">
        <v>1</v>
      </c>
    </row>
    <row r="285" spans="1:15">
      <c r="A285" s="250"/>
      <c r="B285" s="140"/>
      <c r="C285" s="167"/>
      <c r="D285" s="140"/>
      <c r="E285" s="167"/>
      <c r="F285" s="140" t="s">
        <v>1610</v>
      </c>
      <c r="G285" s="167" t="s">
        <v>764</v>
      </c>
      <c r="H285" s="167" t="s">
        <v>1126</v>
      </c>
      <c r="I285" s="251">
        <v>25</v>
      </c>
      <c r="J285" s="251">
        <v>25</v>
      </c>
      <c r="K285" s="251">
        <v>26</v>
      </c>
      <c r="L285" s="251">
        <v>27</v>
      </c>
      <c r="M285" s="252">
        <v>0</v>
      </c>
      <c r="N285" s="253">
        <v>1</v>
      </c>
      <c r="O285" s="253">
        <v>1</v>
      </c>
    </row>
    <row r="286" spans="1:15">
      <c r="A286" s="250"/>
      <c r="B286" s="140"/>
      <c r="C286" s="167"/>
      <c r="D286" s="140"/>
      <c r="E286" s="167"/>
      <c r="F286" s="140" t="s">
        <v>1581</v>
      </c>
      <c r="G286" s="167" t="s">
        <v>764</v>
      </c>
      <c r="H286" s="167" t="s">
        <v>1126</v>
      </c>
      <c r="I286" s="251">
        <v>40</v>
      </c>
      <c r="J286" s="251">
        <v>40</v>
      </c>
      <c r="K286" s="251">
        <v>41</v>
      </c>
      <c r="L286" s="251">
        <v>42</v>
      </c>
      <c r="M286" s="252">
        <v>0</v>
      </c>
      <c r="N286" s="253">
        <v>1</v>
      </c>
      <c r="O286" s="253">
        <v>1</v>
      </c>
    </row>
    <row r="287" spans="1:15">
      <c r="A287" s="250"/>
      <c r="B287" s="140"/>
      <c r="C287" s="167"/>
      <c r="D287" s="140"/>
      <c r="E287" s="167"/>
      <c r="F287" s="140" t="s">
        <v>1621</v>
      </c>
      <c r="G287" s="167" t="s">
        <v>764</v>
      </c>
      <c r="H287" s="167" t="s">
        <v>1158</v>
      </c>
      <c r="I287" s="251">
        <v>5</v>
      </c>
      <c r="J287" s="251">
        <v>5</v>
      </c>
      <c r="K287" s="251">
        <v>5</v>
      </c>
      <c r="L287" s="251">
        <v>5</v>
      </c>
      <c r="M287" s="252">
        <v>0</v>
      </c>
      <c r="N287" s="253">
        <v>1</v>
      </c>
      <c r="O287" s="253">
        <v>1</v>
      </c>
    </row>
    <row r="288" spans="1:15">
      <c r="A288" s="250"/>
      <c r="B288" s="140"/>
      <c r="C288" s="167"/>
      <c r="D288" s="140"/>
      <c r="E288" s="167"/>
      <c r="F288" s="140" t="s">
        <v>1599</v>
      </c>
      <c r="G288" s="167" t="s">
        <v>764</v>
      </c>
      <c r="H288" s="167" t="s">
        <v>1165</v>
      </c>
      <c r="I288" s="251">
        <v>40</v>
      </c>
      <c r="J288" s="251">
        <v>40</v>
      </c>
      <c r="K288" s="251">
        <v>41</v>
      </c>
      <c r="L288" s="251">
        <v>42</v>
      </c>
      <c r="M288" s="252">
        <v>0</v>
      </c>
      <c r="N288" s="253">
        <v>1</v>
      </c>
      <c r="O288" s="253">
        <v>1</v>
      </c>
    </row>
    <row r="289" spans="1:15">
      <c r="A289" s="250"/>
      <c r="B289" s="140"/>
      <c r="C289" s="167"/>
      <c r="D289" s="140"/>
      <c r="E289" s="167"/>
      <c r="F289" s="140" t="s">
        <v>1600</v>
      </c>
      <c r="G289" s="167" t="s">
        <v>764</v>
      </c>
      <c r="H289" s="167" t="s">
        <v>1126</v>
      </c>
      <c r="I289" s="251">
        <v>75</v>
      </c>
      <c r="J289" s="251">
        <v>75</v>
      </c>
      <c r="K289" s="251">
        <v>77</v>
      </c>
      <c r="L289" s="251">
        <v>79</v>
      </c>
      <c r="M289" s="252">
        <v>0</v>
      </c>
      <c r="N289" s="253">
        <v>1</v>
      </c>
      <c r="O289" s="253">
        <v>1</v>
      </c>
    </row>
    <row r="290" spans="1:15">
      <c r="A290" s="250"/>
      <c r="B290" s="140"/>
      <c r="C290" s="167"/>
      <c r="D290" s="140"/>
      <c r="E290" s="167"/>
      <c r="F290" s="140" t="s">
        <v>1632</v>
      </c>
      <c r="G290" s="167" t="s">
        <v>764</v>
      </c>
      <c r="H290" s="167" t="s">
        <v>1126</v>
      </c>
      <c r="I290" s="251">
        <v>50</v>
      </c>
      <c r="J290" s="251">
        <v>50</v>
      </c>
      <c r="K290" s="251">
        <v>52</v>
      </c>
      <c r="L290" s="251">
        <v>54</v>
      </c>
      <c r="M290" s="252">
        <v>0</v>
      </c>
      <c r="N290" s="253">
        <v>1</v>
      </c>
      <c r="O290" s="253">
        <v>1</v>
      </c>
    </row>
    <row r="291" spans="1:15">
      <c r="A291" s="250"/>
      <c r="B291" s="140"/>
      <c r="C291" s="167"/>
      <c r="D291" s="140"/>
      <c r="E291" s="167"/>
      <c r="F291" s="140" t="s">
        <v>1623</v>
      </c>
      <c r="G291" s="167" t="s">
        <v>764</v>
      </c>
      <c r="H291" s="167" t="s">
        <v>1158</v>
      </c>
      <c r="I291" s="251">
        <v>50</v>
      </c>
      <c r="J291" s="251">
        <v>50</v>
      </c>
      <c r="K291" s="251">
        <v>52</v>
      </c>
      <c r="L291" s="251">
        <v>54</v>
      </c>
      <c r="M291" s="252">
        <v>0</v>
      </c>
      <c r="N291" s="253">
        <v>1</v>
      </c>
      <c r="O291" s="253">
        <v>1</v>
      </c>
    </row>
    <row r="292" spans="1:15">
      <c r="A292" s="250"/>
      <c r="B292" s="140"/>
      <c r="C292" s="167"/>
      <c r="D292" s="140"/>
      <c r="E292" s="167"/>
      <c r="F292" s="140" t="s">
        <v>1622</v>
      </c>
      <c r="G292" s="167" t="s">
        <v>764</v>
      </c>
      <c r="H292" s="167" t="s">
        <v>1158</v>
      </c>
      <c r="I292" s="251">
        <v>100</v>
      </c>
      <c r="J292" s="251">
        <v>100</v>
      </c>
      <c r="K292" s="251">
        <v>103</v>
      </c>
      <c r="L292" s="251">
        <v>106</v>
      </c>
      <c r="M292" s="252">
        <v>0</v>
      </c>
      <c r="N292" s="253">
        <v>1</v>
      </c>
      <c r="O292" s="253">
        <v>1</v>
      </c>
    </row>
    <row r="293" spans="1:15">
      <c r="A293" s="250"/>
      <c r="B293" s="140"/>
      <c r="C293" s="167"/>
      <c r="D293" s="140"/>
      <c r="E293" s="167"/>
      <c r="F293" s="140" t="s">
        <v>1597</v>
      </c>
      <c r="G293" s="167" t="s">
        <v>764</v>
      </c>
      <c r="H293" s="167" t="s">
        <v>1165</v>
      </c>
      <c r="I293" s="251">
        <v>48</v>
      </c>
      <c r="J293" s="251">
        <v>48</v>
      </c>
      <c r="K293" s="251">
        <v>49</v>
      </c>
      <c r="L293" s="251">
        <v>50</v>
      </c>
      <c r="M293" s="252">
        <v>0</v>
      </c>
      <c r="N293" s="253">
        <v>1</v>
      </c>
      <c r="O293" s="253">
        <v>1</v>
      </c>
    </row>
    <row r="294" spans="1:15">
      <c r="A294" s="250"/>
      <c r="B294" s="140"/>
      <c r="C294" s="167"/>
      <c r="D294" s="140"/>
      <c r="E294" s="167"/>
      <c r="F294" s="140" t="s">
        <v>1598</v>
      </c>
      <c r="G294" s="167" t="s">
        <v>764</v>
      </c>
      <c r="H294" s="167" t="s">
        <v>1126</v>
      </c>
      <c r="I294" s="251">
        <v>60</v>
      </c>
      <c r="J294" s="251">
        <v>60</v>
      </c>
      <c r="K294" s="251">
        <v>62</v>
      </c>
      <c r="L294" s="251">
        <v>64</v>
      </c>
      <c r="M294" s="252">
        <v>0</v>
      </c>
      <c r="N294" s="253">
        <v>1</v>
      </c>
      <c r="O294" s="253">
        <v>1</v>
      </c>
    </row>
    <row r="295" spans="1:15">
      <c r="A295" s="250"/>
      <c r="B295" s="140"/>
      <c r="C295" s="167"/>
      <c r="D295" s="140"/>
      <c r="E295" s="167"/>
      <c r="F295" s="140" t="s">
        <v>1583</v>
      </c>
      <c r="G295" s="167" t="s">
        <v>764</v>
      </c>
      <c r="H295" s="167" t="s">
        <v>1126</v>
      </c>
      <c r="I295" s="251">
        <v>45</v>
      </c>
      <c r="J295" s="251">
        <v>45</v>
      </c>
      <c r="K295" s="251">
        <v>46</v>
      </c>
      <c r="L295" s="251">
        <v>47</v>
      </c>
      <c r="M295" s="252">
        <v>0</v>
      </c>
      <c r="N295" s="253">
        <v>1</v>
      </c>
      <c r="O295" s="253">
        <v>1</v>
      </c>
    </row>
    <row r="296" spans="1:15">
      <c r="A296" s="250"/>
      <c r="B296" s="140"/>
      <c r="C296" s="167"/>
      <c r="D296" s="140"/>
      <c r="E296" s="167"/>
      <c r="F296" s="140" t="s">
        <v>1624</v>
      </c>
      <c r="G296" s="167" t="s">
        <v>764</v>
      </c>
      <c r="H296" s="167" t="s">
        <v>1158</v>
      </c>
      <c r="I296" s="251">
        <v>10</v>
      </c>
      <c r="J296" s="251">
        <v>10</v>
      </c>
      <c r="K296" s="251">
        <v>10</v>
      </c>
      <c r="L296" s="251">
        <v>10</v>
      </c>
      <c r="M296" s="252">
        <v>0</v>
      </c>
      <c r="N296" s="253">
        <v>1</v>
      </c>
      <c r="O296" s="253">
        <v>1</v>
      </c>
    </row>
    <row r="297" spans="1:15">
      <c r="A297" s="250"/>
      <c r="B297" s="140"/>
      <c r="C297" s="167"/>
      <c r="D297" s="140"/>
      <c r="E297" s="167"/>
      <c r="F297" s="140" t="s">
        <v>1625</v>
      </c>
      <c r="G297" s="167" t="s">
        <v>764</v>
      </c>
      <c r="H297" s="167" t="s">
        <v>1165</v>
      </c>
      <c r="I297" s="251">
        <v>90</v>
      </c>
      <c r="J297" s="251">
        <v>90</v>
      </c>
      <c r="K297" s="251">
        <v>93</v>
      </c>
      <c r="L297" s="251">
        <v>96</v>
      </c>
      <c r="M297" s="252">
        <v>0</v>
      </c>
      <c r="N297" s="253">
        <v>1</v>
      </c>
      <c r="O297" s="253">
        <v>1</v>
      </c>
    </row>
    <row r="298" spans="1:15">
      <c r="A298" s="250"/>
      <c r="B298" s="140"/>
      <c r="C298" s="167"/>
      <c r="D298" s="140"/>
      <c r="E298" s="167"/>
      <c r="F298" s="140" t="s">
        <v>1626</v>
      </c>
      <c r="G298" s="167" t="s">
        <v>764</v>
      </c>
      <c r="H298" s="167" t="s">
        <v>1126</v>
      </c>
      <c r="I298" s="251">
        <v>175</v>
      </c>
      <c r="J298" s="251">
        <v>175</v>
      </c>
      <c r="K298" s="251">
        <v>180</v>
      </c>
      <c r="L298" s="251">
        <v>185</v>
      </c>
      <c r="M298" s="252">
        <v>0</v>
      </c>
      <c r="N298" s="253">
        <v>1</v>
      </c>
      <c r="O298" s="253">
        <v>1</v>
      </c>
    </row>
    <row r="299" spans="1:15">
      <c r="A299" s="250"/>
      <c r="B299" s="140"/>
      <c r="C299" s="167"/>
      <c r="D299" s="140"/>
      <c r="E299" s="167"/>
      <c r="F299" s="140" t="s">
        <v>1627</v>
      </c>
      <c r="G299" s="167" t="s">
        <v>764</v>
      </c>
      <c r="H299" s="167" t="s">
        <v>1158</v>
      </c>
      <c r="I299" s="251">
        <v>15</v>
      </c>
      <c r="J299" s="251">
        <v>15</v>
      </c>
      <c r="K299" s="251">
        <v>15</v>
      </c>
      <c r="L299" s="251">
        <v>15</v>
      </c>
      <c r="M299" s="252">
        <v>0</v>
      </c>
      <c r="N299" s="253">
        <v>1</v>
      </c>
      <c r="O299" s="253">
        <v>1</v>
      </c>
    </row>
    <row r="300" spans="1:15">
      <c r="A300" s="250"/>
      <c r="B300" s="140"/>
      <c r="C300" s="167"/>
      <c r="D300" s="140"/>
      <c r="E300" s="167"/>
      <c r="F300" s="140" t="s">
        <v>1582</v>
      </c>
      <c r="G300" s="167" t="s">
        <v>764</v>
      </c>
      <c r="H300" s="167" t="s">
        <v>1158</v>
      </c>
      <c r="I300" s="251">
        <v>25</v>
      </c>
      <c r="J300" s="251">
        <v>25</v>
      </c>
      <c r="K300" s="251">
        <v>26</v>
      </c>
      <c r="L300" s="251">
        <v>27</v>
      </c>
      <c r="M300" s="252">
        <v>0</v>
      </c>
      <c r="N300" s="253">
        <v>1</v>
      </c>
      <c r="O300" s="253">
        <v>1</v>
      </c>
    </row>
    <row r="301" spans="1:15">
      <c r="A301" s="250"/>
      <c r="B301" s="140"/>
      <c r="C301" s="167"/>
      <c r="D301" s="140"/>
      <c r="E301" s="167"/>
      <c r="F301" s="140" t="s">
        <v>1635</v>
      </c>
      <c r="G301" s="167" t="s">
        <v>764</v>
      </c>
      <c r="H301" s="167" t="s">
        <v>1165</v>
      </c>
      <c r="I301" s="251">
        <v>50</v>
      </c>
      <c r="J301" s="251">
        <v>50</v>
      </c>
      <c r="K301" s="251">
        <v>52</v>
      </c>
      <c r="L301" s="251">
        <v>54</v>
      </c>
      <c r="M301" s="252">
        <v>0</v>
      </c>
      <c r="N301" s="253">
        <v>1</v>
      </c>
      <c r="O301" s="253">
        <v>1</v>
      </c>
    </row>
    <row r="302" spans="1:15">
      <c r="A302" s="250"/>
      <c r="B302" s="140"/>
      <c r="C302" s="167"/>
      <c r="D302" s="140"/>
      <c r="E302" s="167"/>
      <c r="F302" s="140" t="s">
        <v>1636</v>
      </c>
      <c r="G302" s="167" t="s">
        <v>764</v>
      </c>
      <c r="H302" s="167" t="s">
        <v>1126</v>
      </c>
      <c r="I302" s="251">
        <v>100</v>
      </c>
      <c r="J302" s="251">
        <v>100</v>
      </c>
      <c r="K302" s="251">
        <v>103</v>
      </c>
      <c r="L302" s="251">
        <v>106</v>
      </c>
      <c r="M302" s="252">
        <v>0</v>
      </c>
      <c r="N302" s="253">
        <v>1</v>
      </c>
      <c r="O302" s="253">
        <v>1</v>
      </c>
    </row>
    <row r="303" spans="1:15">
      <c r="A303" s="250"/>
      <c r="B303" s="140"/>
      <c r="C303" s="167"/>
      <c r="D303" s="140"/>
      <c r="E303" s="167"/>
      <c r="F303" s="140" t="s">
        <v>13896</v>
      </c>
      <c r="G303" s="167" t="s">
        <v>350</v>
      </c>
      <c r="H303" s="167" t="s">
        <v>1158</v>
      </c>
      <c r="I303" s="251">
        <v>0</v>
      </c>
      <c r="J303" s="251">
        <v>100</v>
      </c>
      <c r="K303" s="251">
        <v>103</v>
      </c>
      <c r="L303" s="251">
        <v>106</v>
      </c>
      <c r="M303" s="252">
        <v>0</v>
      </c>
      <c r="N303" s="253">
        <v>1</v>
      </c>
      <c r="O303" s="253">
        <v>1</v>
      </c>
    </row>
    <row r="304" spans="1:15">
      <c r="A304" s="250"/>
      <c r="B304" s="140"/>
      <c r="C304" s="167"/>
      <c r="D304" s="140"/>
      <c r="E304" s="167"/>
      <c r="F304" s="140" t="s">
        <v>1639</v>
      </c>
      <c r="G304" s="167" t="s">
        <v>764</v>
      </c>
      <c r="H304" s="167" t="s">
        <v>1158</v>
      </c>
      <c r="I304" s="251">
        <v>100</v>
      </c>
      <c r="J304" s="251">
        <v>0</v>
      </c>
      <c r="K304" s="251">
        <v>0</v>
      </c>
      <c r="L304" s="251">
        <v>0</v>
      </c>
      <c r="M304" s="252">
        <v>0</v>
      </c>
      <c r="N304" s="253">
        <v>1</v>
      </c>
      <c r="O304" s="253">
        <v>1</v>
      </c>
    </row>
    <row r="305" spans="1:15">
      <c r="A305" s="250"/>
      <c r="B305" s="140"/>
      <c r="C305" s="167"/>
      <c r="D305" s="140"/>
      <c r="E305" s="167"/>
      <c r="F305" s="140" t="s">
        <v>1601</v>
      </c>
      <c r="G305" s="167" t="s">
        <v>764</v>
      </c>
      <c r="H305" s="167" t="s">
        <v>1165</v>
      </c>
      <c r="I305" s="251">
        <v>40</v>
      </c>
      <c r="J305" s="251">
        <v>40</v>
      </c>
      <c r="K305" s="251">
        <v>41</v>
      </c>
      <c r="L305" s="251">
        <v>42</v>
      </c>
      <c r="M305" s="252">
        <v>0</v>
      </c>
      <c r="N305" s="253">
        <v>1</v>
      </c>
      <c r="O305" s="253">
        <v>1</v>
      </c>
    </row>
    <row r="306" spans="1:15">
      <c r="A306" s="250"/>
      <c r="B306" s="140"/>
      <c r="C306" s="167"/>
      <c r="D306" s="140"/>
      <c r="E306" s="167"/>
      <c r="F306" s="140" t="s">
        <v>1637</v>
      </c>
      <c r="G306" s="167" t="s">
        <v>764</v>
      </c>
      <c r="H306" s="167" t="s">
        <v>1158</v>
      </c>
      <c r="I306" s="251">
        <v>10</v>
      </c>
      <c r="J306" s="251">
        <v>10</v>
      </c>
      <c r="K306" s="251">
        <v>10</v>
      </c>
      <c r="L306" s="251">
        <v>10</v>
      </c>
      <c r="M306" s="252">
        <v>0</v>
      </c>
      <c r="N306" s="253">
        <v>1</v>
      </c>
      <c r="O306" s="253">
        <v>1</v>
      </c>
    </row>
    <row r="307" spans="1:15">
      <c r="A307" s="250"/>
      <c r="B307" s="140"/>
      <c r="C307" s="167"/>
      <c r="D307" s="140"/>
      <c r="E307" s="167"/>
      <c r="F307" s="140" t="s">
        <v>1640</v>
      </c>
      <c r="G307" s="167" t="s">
        <v>764</v>
      </c>
      <c r="H307" s="167" t="s">
        <v>1165</v>
      </c>
      <c r="I307" s="251">
        <v>15</v>
      </c>
      <c r="J307" s="251">
        <v>15</v>
      </c>
      <c r="K307" s="251">
        <v>15</v>
      </c>
      <c r="L307" s="251">
        <v>15</v>
      </c>
      <c r="M307" s="252">
        <v>0</v>
      </c>
      <c r="N307" s="253">
        <v>1</v>
      </c>
      <c r="O307" s="253">
        <v>1</v>
      </c>
    </row>
    <row r="308" spans="1:15">
      <c r="A308" s="250"/>
      <c r="B308" s="140"/>
      <c r="C308" s="167"/>
      <c r="D308" s="140"/>
      <c r="E308" s="167"/>
      <c r="F308" s="140" t="s">
        <v>1641</v>
      </c>
      <c r="G308" s="167" t="s">
        <v>764</v>
      </c>
      <c r="H308" s="167" t="s">
        <v>1126</v>
      </c>
      <c r="I308" s="251">
        <v>25</v>
      </c>
      <c r="J308" s="251">
        <v>25</v>
      </c>
      <c r="K308" s="251">
        <v>26</v>
      </c>
      <c r="L308" s="251">
        <v>27</v>
      </c>
      <c r="M308" s="252">
        <v>0</v>
      </c>
      <c r="N308" s="253">
        <v>1</v>
      </c>
      <c r="O308" s="253">
        <v>1</v>
      </c>
    </row>
    <row r="309" spans="1:15">
      <c r="A309" s="250"/>
      <c r="B309" s="140"/>
      <c r="C309" s="167"/>
      <c r="D309" s="140"/>
      <c r="E309" s="167"/>
      <c r="F309" s="140" t="s">
        <v>1602</v>
      </c>
      <c r="G309" s="167" t="s">
        <v>351</v>
      </c>
      <c r="H309" s="167" t="s">
        <v>1165</v>
      </c>
      <c r="I309" s="251">
        <v>150</v>
      </c>
      <c r="J309" s="251">
        <v>0</v>
      </c>
      <c r="K309" s="251">
        <v>0</v>
      </c>
      <c r="L309" s="251">
        <v>0</v>
      </c>
      <c r="M309" s="252">
        <v>0</v>
      </c>
      <c r="N309" s="253">
        <v>1</v>
      </c>
      <c r="O309" s="253">
        <v>1</v>
      </c>
    </row>
    <row r="310" spans="1:15">
      <c r="A310" s="250"/>
      <c r="B310" s="140"/>
      <c r="C310" s="167"/>
      <c r="D310" s="140"/>
      <c r="E310" s="167"/>
      <c r="F310" s="140" t="s">
        <v>1603</v>
      </c>
      <c r="G310" s="167" t="s">
        <v>351</v>
      </c>
      <c r="H310" s="167" t="s">
        <v>1126</v>
      </c>
      <c r="I310" s="251">
        <v>300</v>
      </c>
      <c r="J310" s="251">
        <v>0</v>
      </c>
      <c r="K310" s="251">
        <v>0</v>
      </c>
      <c r="L310" s="251">
        <v>0</v>
      </c>
      <c r="M310" s="252">
        <v>0</v>
      </c>
      <c r="N310" s="253">
        <v>1</v>
      </c>
      <c r="O310" s="253">
        <v>1</v>
      </c>
    </row>
    <row r="311" spans="1:15">
      <c r="A311" s="250"/>
      <c r="B311" s="140"/>
      <c r="C311" s="167"/>
      <c r="D311" s="140"/>
      <c r="E311" s="167"/>
      <c r="F311" s="140" t="s">
        <v>1615</v>
      </c>
      <c r="G311" s="167" t="s">
        <v>764</v>
      </c>
      <c r="H311" s="167" t="s">
        <v>1158</v>
      </c>
      <c r="I311" s="251">
        <v>15</v>
      </c>
      <c r="J311" s="251">
        <v>15</v>
      </c>
      <c r="K311" s="251">
        <v>15</v>
      </c>
      <c r="L311" s="251">
        <v>15</v>
      </c>
      <c r="M311" s="252">
        <v>0</v>
      </c>
      <c r="N311" s="253">
        <v>1</v>
      </c>
      <c r="O311" s="253">
        <v>1</v>
      </c>
    </row>
    <row r="312" spans="1:15">
      <c r="A312" s="250"/>
      <c r="B312" s="140"/>
      <c r="C312" s="167"/>
      <c r="D312" s="140"/>
      <c r="E312" s="167"/>
      <c r="F312" s="140" t="s">
        <v>1616</v>
      </c>
      <c r="G312" s="167" t="s">
        <v>764</v>
      </c>
      <c r="H312" s="167" t="s">
        <v>1158</v>
      </c>
      <c r="I312" s="251">
        <v>10</v>
      </c>
      <c r="J312" s="251">
        <v>10</v>
      </c>
      <c r="K312" s="251">
        <v>10</v>
      </c>
      <c r="L312" s="251">
        <v>10</v>
      </c>
      <c r="M312" s="252">
        <v>0</v>
      </c>
      <c r="N312" s="253">
        <v>1</v>
      </c>
      <c r="O312" s="253">
        <v>1</v>
      </c>
    </row>
    <row r="313" spans="1:15">
      <c r="A313" s="250"/>
      <c r="B313" s="140"/>
      <c r="C313" s="167"/>
      <c r="D313" s="140"/>
      <c r="E313" s="167"/>
      <c r="F313" s="140" t="s">
        <v>1606</v>
      </c>
      <c r="G313" s="167" t="s">
        <v>764</v>
      </c>
      <c r="H313" s="167" t="s">
        <v>1165</v>
      </c>
      <c r="I313" s="251">
        <v>25</v>
      </c>
      <c r="J313" s="251">
        <v>25</v>
      </c>
      <c r="K313" s="251">
        <v>26</v>
      </c>
      <c r="L313" s="251">
        <v>27</v>
      </c>
      <c r="M313" s="252">
        <v>0</v>
      </c>
      <c r="N313" s="253">
        <v>1</v>
      </c>
      <c r="O313" s="253">
        <v>1</v>
      </c>
    </row>
    <row r="314" spans="1:15">
      <c r="A314" s="250"/>
      <c r="B314" s="140"/>
      <c r="C314" s="167"/>
      <c r="D314" s="140"/>
      <c r="E314" s="167"/>
      <c r="F314" s="140" t="s">
        <v>1607</v>
      </c>
      <c r="G314" s="167" t="s">
        <v>764</v>
      </c>
      <c r="H314" s="167" t="s">
        <v>1126</v>
      </c>
      <c r="I314" s="251">
        <v>50</v>
      </c>
      <c r="J314" s="251">
        <v>50</v>
      </c>
      <c r="K314" s="251">
        <v>52</v>
      </c>
      <c r="L314" s="251">
        <v>54</v>
      </c>
      <c r="M314" s="252">
        <v>0</v>
      </c>
      <c r="N314" s="253">
        <v>1</v>
      </c>
      <c r="O314" s="253">
        <v>1</v>
      </c>
    </row>
    <row r="315" spans="1:15">
      <c r="A315" s="250"/>
      <c r="B315" s="140"/>
      <c r="C315" s="167"/>
      <c r="D315" s="140"/>
      <c r="E315" s="167"/>
      <c r="F315" s="140" t="s">
        <v>1628</v>
      </c>
      <c r="G315" s="167" t="s">
        <v>764</v>
      </c>
      <c r="H315" s="167" t="s">
        <v>1158</v>
      </c>
      <c r="I315" s="251">
        <v>5</v>
      </c>
      <c r="J315" s="251">
        <v>5</v>
      </c>
      <c r="K315" s="251">
        <v>5</v>
      </c>
      <c r="L315" s="251">
        <v>5</v>
      </c>
      <c r="M315" s="252">
        <v>0</v>
      </c>
      <c r="N315" s="253">
        <v>1</v>
      </c>
      <c r="O315" s="253">
        <v>1</v>
      </c>
    </row>
    <row r="316" spans="1:15">
      <c r="A316" s="250"/>
      <c r="B316" s="140"/>
      <c r="C316" s="167"/>
      <c r="D316" s="140"/>
      <c r="E316" s="167"/>
      <c r="F316" s="140" t="s">
        <v>1608</v>
      </c>
      <c r="G316" s="167" t="s">
        <v>764</v>
      </c>
      <c r="H316" s="167" t="s">
        <v>1165</v>
      </c>
      <c r="I316" s="251">
        <v>100</v>
      </c>
      <c r="J316" s="251">
        <v>100</v>
      </c>
      <c r="K316" s="251">
        <v>103</v>
      </c>
      <c r="L316" s="251">
        <v>106</v>
      </c>
      <c r="M316" s="252">
        <v>0</v>
      </c>
      <c r="N316" s="253">
        <v>1</v>
      </c>
      <c r="O316" s="253">
        <v>1</v>
      </c>
    </row>
    <row r="317" spans="1:15">
      <c r="A317" s="250"/>
      <c r="B317" s="140"/>
      <c r="C317" s="167"/>
      <c r="D317" s="140"/>
      <c r="E317" s="167"/>
      <c r="F317" s="140" t="s">
        <v>1609</v>
      </c>
      <c r="G317" s="167" t="s">
        <v>764</v>
      </c>
      <c r="H317" s="167" t="s">
        <v>1126</v>
      </c>
      <c r="I317" s="251">
        <v>200</v>
      </c>
      <c r="J317" s="251">
        <v>200</v>
      </c>
      <c r="K317" s="251">
        <v>206</v>
      </c>
      <c r="L317" s="251">
        <v>212</v>
      </c>
      <c r="M317" s="252">
        <v>0</v>
      </c>
      <c r="N317" s="253">
        <v>1</v>
      </c>
      <c r="O317" s="253">
        <v>1</v>
      </c>
    </row>
    <row r="318" spans="1:15">
      <c r="A318" s="250"/>
      <c r="B318" s="140"/>
      <c r="C318" s="167"/>
      <c r="D318" s="140"/>
      <c r="E318" s="167"/>
      <c r="F318" s="140" t="s">
        <v>419</v>
      </c>
      <c r="G318" s="167" t="s">
        <v>764</v>
      </c>
      <c r="H318" s="167" t="s">
        <v>1057</v>
      </c>
      <c r="I318" s="251">
        <v>103</v>
      </c>
      <c r="J318" s="251">
        <v>104</v>
      </c>
      <c r="K318" s="251">
        <v>105</v>
      </c>
      <c r="L318" s="251">
        <v>106</v>
      </c>
      <c r="M318" s="252">
        <v>9.7087378640776656E-3</v>
      </c>
      <c r="N318" s="253">
        <v>1</v>
      </c>
      <c r="O318" s="253">
        <v>1</v>
      </c>
    </row>
    <row r="319" spans="1:15">
      <c r="A319" s="250"/>
      <c r="B319" s="140"/>
      <c r="C319" s="167"/>
      <c r="D319" s="140"/>
      <c r="E319" s="167"/>
      <c r="F319" s="140" t="s">
        <v>425</v>
      </c>
      <c r="G319" s="167" t="s">
        <v>764</v>
      </c>
      <c r="H319" s="167" t="s">
        <v>1057</v>
      </c>
      <c r="I319" s="251">
        <v>103</v>
      </c>
      <c r="J319" s="251">
        <v>102</v>
      </c>
      <c r="K319" s="251">
        <v>103</v>
      </c>
      <c r="L319" s="251">
        <v>104</v>
      </c>
      <c r="M319" s="252">
        <v>-9.7087378640776656E-3</v>
      </c>
      <c r="N319" s="253">
        <v>1</v>
      </c>
      <c r="O319" s="253">
        <v>1</v>
      </c>
    </row>
    <row r="320" spans="1:15">
      <c r="A320" s="250"/>
      <c r="B320" s="140"/>
      <c r="C320" s="167"/>
      <c r="D320" s="140"/>
      <c r="E320" s="167"/>
      <c r="F320" s="140" t="s">
        <v>420</v>
      </c>
      <c r="G320" s="167" t="s">
        <v>764</v>
      </c>
      <c r="H320" s="167" t="s">
        <v>1057</v>
      </c>
      <c r="I320" s="251">
        <v>96</v>
      </c>
      <c r="J320" s="251">
        <v>97</v>
      </c>
      <c r="K320" s="251">
        <v>98</v>
      </c>
      <c r="L320" s="251">
        <v>99</v>
      </c>
      <c r="M320" s="252">
        <v>1.0416666666666741E-2</v>
      </c>
      <c r="N320" s="253">
        <v>1</v>
      </c>
      <c r="O320" s="253">
        <v>1</v>
      </c>
    </row>
    <row r="321" spans="1:15">
      <c r="A321" s="250"/>
      <c r="B321" s="140"/>
      <c r="C321" s="167"/>
      <c r="D321" s="140"/>
      <c r="E321" s="167"/>
      <c r="F321" s="140" t="s">
        <v>424</v>
      </c>
      <c r="G321" s="167" t="s">
        <v>764</v>
      </c>
      <c r="H321" s="167" t="s">
        <v>1057</v>
      </c>
      <c r="I321" s="251">
        <v>104</v>
      </c>
      <c r="J321" s="251">
        <v>103</v>
      </c>
      <c r="K321" s="251">
        <v>104</v>
      </c>
      <c r="L321" s="251">
        <v>105</v>
      </c>
      <c r="M321" s="252">
        <v>-9.6153846153845812E-3</v>
      </c>
      <c r="N321" s="253">
        <v>1</v>
      </c>
      <c r="O321" s="253">
        <v>1</v>
      </c>
    </row>
    <row r="322" spans="1:15">
      <c r="A322" s="250"/>
      <c r="B322" s="140"/>
      <c r="C322" s="167"/>
      <c r="D322" s="140"/>
      <c r="E322" s="167"/>
      <c r="F322" s="140" t="s">
        <v>423</v>
      </c>
      <c r="G322" s="167" t="s">
        <v>764</v>
      </c>
      <c r="H322" s="167" t="s">
        <v>1057</v>
      </c>
      <c r="I322" s="251">
        <v>82</v>
      </c>
      <c r="J322" s="251">
        <v>82</v>
      </c>
      <c r="K322" s="251">
        <v>83</v>
      </c>
      <c r="L322" s="251">
        <v>84</v>
      </c>
      <c r="M322" s="252">
        <v>0</v>
      </c>
      <c r="N322" s="253">
        <v>1</v>
      </c>
      <c r="O322" s="253">
        <v>1</v>
      </c>
    </row>
    <row r="323" spans="1:15">
      <c r="A323" s="250"/>
      <c r="B323" s="140"/>
      <c r="C323" s="167"/>
      <c r="D323" s="140"/>
      <c r="E323" s="167"/>
      <c r="F323" s="140" t="s">
        <v>426</v>
      </c>
      <c r="G323" s="167" t="s">
        <v>764</v>
      </c>
      <c r="H323" s="167" t="s">
        <v>1057</v>
      </c>
      <c r="I323" s="251">
        <v>112</v>
      </c>
      <c r="J323" s="251">
        <v>112</v>
      </c>
      <c r="K323" s="251">
        <v>113</v>
      </c>
      <c r="L323" s="251">
        <v>114</v>
      </c>
      <c r="M323" s="252">
        <v>0</v>
      </c>
      <c r="N323" s="253">
        <v>1</v>
      </c>
      <c r="O323" s="253">
        <v>1</v>
      </c>
    </row>
    <row r="324" spans="1:15">
      <c r="A324" s="250"/>
      <c r="B324" s="140"/>
      <c r="C324" s="167"/>
      <c r="D324" s="140"/>
      <c r="E324" s="167"/>
      <c r="F324" s="140" t="s">
        <v>421</v>
      </c>
      <c r="G324" s="167" t="s">
        <v>764</v>
      </c>
      <c r="H324" s="167" t="s">
        <v>1057</v>
      </c>
      <c r="I324" s="251">
        <v>22</v>
      </c>
      <c r="J324" s="251">
        <v>22</v>
      </c>
      <c r="K324" s="251">
        <v>23</v>
      </c>
      <c r="L324" s="251">
        <v>24</v>
      </c>
      <c r="M324" s="252">
        <v>0</v>
      </c>
      <c r="N324" s="253">
        <v>1</v>
      </c>
      <c r="O324" s="253">
        <v>1</v>
      </c>
    </row>
    <row r="325" spans="1:15">
      <c r="A325" s="250"/>
      <c r="B325" s="140"/>
      <c r="C325" s="167"/>
      <c r="D325" s="140"/>
      <c r="E325" s="167"/>
      <c r="F325" s="140" t="s">
        <v>498</v>
      </c>
      <c r="G325" s="167" t="s">
        <v>764</v>
      </c>
      <c r="H325" s="167" t="s">
        <v>1165</v>
      </c>
      <c r="I325" s="251">
        <v>150</v>
      </c>
      <c r="J325" s="251">
        <v>150</v>
      </c>
      <c r="K325" s="251">
        <v>155</v>
      </c>
      <c r="L325" s="251">
        <v>160</v>
      </c>
      <c r="M325" s="252">
        <v>0</v>
      </c>
      <c r="N325" s="253">
        <v>1</v>
      </c>
      <c r="O325" s="253">
        <v>1</v>
      </c>
    </row>
    <row r="326" spans="1:15">
      <c r="A326" s="250"/>
      <c r="B326" s="140"/>
      <c r="C326" s="167"/>
      <c r="D326" s="140"/>
      <c r="E326" s="167"/>
      <c r="F326" s="140" t="s">
        <v>499</v>
      </c>
      <c r="G326" s="167" t="s">
        <v>764</v>
      </c>
      <c r="H326" s="167" t="s">
        <v>1126</v>
      </c>
      <c r="I326" s="251">
        <v>300</v>
      </c>
      <c r="J326" s="251">
        <v>300</v>
      </c>
      <c r="K326" s="251">
        <v>309</v>
      </c>
      <c r="L326" s="251">
        <v>318</v>
      </c>
      <c r="M326" s="252">
        <v>0</v>
      </c>
      <c r="N326" s="253">
        <v>1</v>
      </c>
      <c r="O326" s="253">
        <v>1</v>
      </c>
    </row>
    <row r="327" spans="1:15">
      <c r="A327" s="250"/>
      <c r="B327" s="140"/>
      <c r="C327" s="167"/>
      <c r="D327" s="140"/>
      <c r="E327" s="167"/>
      <c r="F327" s="140" t="s">
        <v>502</v>
      </c>
      <c r="G327" s="167" t="s">
        <v>764</v>
      </c>
      <c r="H327" s="167" t="s">
        <v>1165</v>
      </c>
      <c r="I327" s="251">
        <v>265</v>
      </c>
      <c r="J327" s="251">
        <v>265</v>
      </c>
      <c r="K327" s="251">
        <v>273</v>
      </c>
      <c r="L327" s="251">
        <v>281</v>
      </c>
      <c r="M327" s="252">
        <v>0</v>
      </c>
      <c r="N327" s="253">
        <v>1</v>
      </c>
      <c r="O327" s="253">
        <v>1</v>
      </c>
    </row>
    <row r="328" spans="1:15">
      <c r="A328" s="250"/>
      <c r="B328" s="140"/>
      <c r="C328" s="167"/>
      <c r="D328" s="140"/>
      <c r="E328" s="167"/>
      <c r="F328" s="140" t="s">
        <v>503</v>
      </c>
      <c r="G328" s="167" t="s">
        <v>764</v>
      </c>
      <c r="H328" s="167" t="s">
        <v>1126</v>
      </c>
      <c r="I328" s="251">
        <v>305</v>
      </c>
      <c r="J328" s="251">
        <v>305</v>
      </c>
      <c r="K328" s="251">
        <v>314</v>
      </c>
      <c r="L328" s="251">
        <v>323</v>
      </c>
      <c r="M328" s="252">
        <v>0</v>
      </c>
      <c r="N328" s="253">
        <v>1</v>
      </c>
      <c r="O328" s="253">
        <v>1</v>
      </c>
    </row>
    <row r="329" spans="1:15">
      <c r="A329" s="250"/>
      <c r="B329" s="140"/>
      <c r="C329" s="167"/>
      <c r="D329" s="140"/>
      <c r="E329" s="167"/>
      <c r="F329" s="140" t="s">
        <v>504</v>
      </c>
      <c r="G329" s="167" t="s">
        <v>764</v>
      </c>
      <c r="H329" s="167" t="s">
        <v>1165</v>
      </c>
      <c r="I329" s="251">
        <v>185</v>
      </c>
      <c r="J329" s="251">
        <v>185</v>
      </c>
      <c r="K329" s="251">
        <v>191</v>
      </c>
      <c r="L329" s="251">
        <v>197</v>
      </c>
      <c r="M329" s="252">
        <v>0</v>
      </c>
      <c r="N329" s="253">
        <v>1</v>
      </c>
      <c r="O329" s="253">
        <v>1</v>
      </c>
    </row>
    <row r="330" spans="1:15">
      <c r="A330" s="250"/>
      <c r="B330" s="140"/>
      <c r="C330" s="167"/>
      <c r="D330" s="140"/>
      <c r="E330" s="167"/>
      <c r="F330" s="140" t="s">
        <v>505</v>
      </c>
      <c r="G330" s="167" t="s">
        <v>764</v>
      </c>
      <c r="H330" s="167" t="s">
        <v>1126</v>
      </c>
      <c r="I330" s="251">
        <v>335</v>
      </c>
      <c r="J330" s="251">
        <v>335</v>
      </c>
      <c r="K330" s="251">
        <v>345</v>
      </c>
      <c r="L330" s="251">
        <v>355</v>
      </c>
      <c r="M330" s="252">
        <v>0</v>
      </c>
      <c r="N330" s="253">
        <v>1</v>
      </c>
      <c r="O330" s="253">
        <v>1</v>
      </c>
    </row>
    <row r="331" spans="1:15">
      <c r="A331" s="250"/>
      <c r="B331" s="140"/>
      <c r="C331" s="167"/>
      <c r="D331" s="140"/>
      <c r="E331" s="167"/>
      <c r="F331" s="140" t="s">
        <v>500</v>
      </c>
      <c r="G331" s="167" t="s">
        <v>764</v>
      </c>
      <c r="H331" s="167" t="s">
        <v>1165</v>
      </c>
      <c r="I331" s="251">
        <v>55</v>
      </c>
      <c r="J331" s="251">
        <v>55</v>
      </c>
      <c r="K331" s="251">
        <v>57</v>
      </c>
      <c r="L331" s="251">
        <v>59</v>
      </c>
      <c r="M331" s="252">
        <v>0</v>
      </c>
      <c r="N331" s="253">
        <v>1</v>
      </c>
      <c r="O331" s="253">
        <v>1</v>
      </c>
    </row>
    <row r="332" spans="1:15">
      <c r="A332" s="250"/>
      <c r="B332" s="140"/>
      <c r="C332" s="167"/>
      <c r="D332" s="140"/>
      <c r="E332" s="167"/>
      <c r="F332" s="140" t="s">
        <v>501</v>
      </c>
      <c r="G332" s="167" t="s">
        <v>764</v>
      </c>
      <c r="H332" s="167" t="s">
        <v>1126</v>
      </c>
      <c r="I332" s="251">
        <v>100</v>
      </c>
      <c r="J332" s="251">
        <v>100</v>
      </c>
      <c r="K332" s="251">
        <v>103</v>
      </c>
      <c r="L332" s="251">
        <v>106</v>
      </c>
      <c r="M332" s="252">
        <v>0</v>
      </c>
      <c r="N332" s="253">
        <v>1</v>
      </c>
      <c r="O332" s="253">
        <v>1</v>
      </c>
    </row>
    <row r="333" spans="1:15">
      <c r="A333" s="254" t="s">
        <v>796</v>
      </c>
      <c r="B333" s="254"/>
      <c r="C333" s="254"/>
      <c r="D333" s="254"/>
      <c r="E333" s="254"/>
      <c r="F333" s="254"/>
      <c r="G333" s="254"/>
      <c r="H333" s="254"/>
      <c r="I333" s="255">
        <v>12650</v>
      </c>
      <c r="J333" s="255">
        <v>9805</v>
      </c>
      <c r="K333" s="255">
        <v>10024</v>
      </c>
      <c r="L333" s="255">
        <v>10292</v>
      </c>
      <c r="M333" s="256">
        <v>-0.14919871794871775</v>
      </c>
      <c r="N333" s="257">
        <v>104</v>
      </c>
      <c r="O333" s="257">
        <v>104</v>
      </c>
    </row>
    <row r="334" spans="1:15">
      <c r="A334" s="250" t="s">
        <v>555</v>
      </c>
      <c r="B334" s="140" t="s">
        <v>587</v>
      </c>
      <c r="C334" s="167" t="s">
        <v>611</v>
      </c>
      <c r="D334" s="140" t="s">
        <v>614</v>
      </c>
      <c r="E334" s="167" t="s">
        <v>545</v>
      </c>
      <c r="F334" s="140" t="s">
        <v>570</v>
      </c>
      <c r="G334" s="167" t="s">
        <v>764</v>
      </c>
      <c r="H334" s="167" t="s">
        <v>1519</v>
      </c>
      <c r="I334" s="251">
        <v>900</v>
      </c>
      <c r="J334" s="251">
        <v>900</v>
      </c>
      <c r="K334" s="251">
        <v>900</v>
      </c>
      <c r="L334" s="251">
        <v>900</v>
      </c>
      <c r="M334" s="252">
        <v>0</v>
      </c>
      <c r="N334" s="253">
        <v>1</v>
      </c>
      <c r="O334" s="253">
        <v>1</v>
      </c>
    </row>
    <row r="335" spans="1:15">
      <c r="A335" s="250"/>
      <c r="B335" s="140"/>
      <c r="C335" s="167"/>
      <c r="D335" s="140"/>
      <c r="E335" s="167"/>
      <c r="F335" s="140" t="s">
        <v>573</v>
      </c>
      <c r="G335" s="167" t="s">
        <v>764</v>
      </c>
      <c r="H335" s="167" t="s">
        <v>1519</v>
      </c>
      <c r="I335" s="251">
        <v>150</v>
      </c>
      <c r="J335" s="251">
        <v>150</v>
      </c>
      <c r="K335" s="251">
        <v>150</v>
      </c>
      <c r="L335" s="251">
        <v>150</v>
      </c>
      <c r="M335" s="252">
        <v>0</v>
      </c>
      <c r="N335" s="253">
        <v>1</v>
      </c>
      <c r="O335" s="253">
        <v>1</v>
      </c>
    </row>
    <row r="336" spans="1:15">
      <c r="A336" s="250"/>
      <c r="B336" s="140"/>
      <c r="C336" s="167"/>
      <c r="D336" s="140"/>
      <c r="E336" s="167"/>
      <c r="F336" s="140" t="s">
        <v>571</v>
      </c>
      <c r="G336" s="167" t="s">
        <v>764</v>
      </c>
      <c r="H336" s="167" t="s">
        <v>1519</v>
      </c>
      <c r="I336" s="251">
        <v>2700</v>
      </c>
      <c r="J336" s="251">
        <v>2700</v>
      </c>
      <c r="K336" s="251">
        <v>2700</v>
      </c>
      <c r="L336" s="251">
        <v>2700</v>
      </c>
      <c r="M336" s="252">
        <v>0</v>
      </c>
      <c r="N336" s="253">
        <v>1</v>
      </c>
      <c r="O336" s="253">
        <v>1</v>
      </c>
    </row>
    <row r="337" spans="1:15">
      <c r="A337" s="250"/>
      <c r="B337" s="140"/>
      <c r="C337" s="167"/>
      <c r="D337" s="140"/>
      <c r="E337" s="167"/>
      <c r="F337" s="140" t="s">
        <v>574</v>
      </c>
      <c r="G337" s="167" t="s">
        <v>764</v>
      </c>
      <c r="H337" s="167" t="s">
        <v>1057</v>
      </c>
      <c r="I337" s="251">
        <v>95</v>
      </c>
      <c r="J337" s="251">
        <v>95</v>
      </c>
      <c r="K337" s="251">
        <v>95</v>
      </c>
      <c r="L337" s="251">
        <v>95</v>
      </c>
      <c r="M337" s="252">
        <v>0</v>
      </c>
      <c r="N337" s="253">
        <v>1</v>
      </c>
      <c r="O337" s="253">
        <v>1</v>
      </c>
    </row>
    <row r="338" spans="1:15">
      <c r="A338" s="250"/>
      <c r="B338" s="140"/>
      <c r="C338" s="167"/>
      <c r="D338" s="140"/>
      <c r="E338" s="167"/>
      <c r="F338" s="140" t="s">
        <v>572</v>
      </c>
      <c r="G338" s="167" t="s">
        <v>764</v>
      </c>
      <c r="H338" s="167" t="s">
        <v>1519</v>
      </c>
      <c r="I338" s="251">
        <v>1800</v>
      </c>
      <c r="J338" s="251">
        <v>1800</v>
      </c>
      <c r="K338" s="251">
        <v>1800</v>
      </c>
      <c r="L338" s="251">
        <v>1800</v>
      </c>
      <c r="M338" s="252">
        <v>0</v>
      </c>
      <c r="N338" s="253">
        <v>1</v>
      </c>
      <c r="O338" s="253">
        <v>1</v>
      </c>
    </row>
    <row r="339" spans="1:15">
      <c r="A339" s="254" t="s">
        <v>797</v>
      </c>
      <c r="B339" s="254"/>
      <c r="C339" s="254"/>
      <c r="D339" s="254"/>
      <c r="E339" s="254"/>
      <c r="F339" s="254"/>
      <c r="G339" s="254"/>
      <c r="H339" s="254"/>
      <c r="I339" s="255">
        <v>5645</v>
      </c>
      <c r="J339" s="255">
        <v>5645</v>
      </c>
      <c r="K339" s="255">
        <v>5645</v>
      </c>
      <c r="L339" s="255">
        <v>5645</v>
      </c>
      <c r="M339" s="256">
        <v>0</v>
      </c>
      <c r="N339" s="257">
        <v>5</v>
      </c>
      <c r="O339" s="257">
        <v>5</v>
      </c>
    </row>
    <row r="340" spans="1:15">
      <c r="A340" s="250" t="s">
        <v>546</v>
      </c>
      <c r="B340" s="140" t="s">
        <v>587</v>
      </c>
      <c r="C340" s="167" t="s">
        <v>611</v>
      </c>
      <c r="D340" s="140" t="s">
        <v>614</v>
      </c>
      <c r="E340" s="167" t="s">
        <v>545</v>
      </c>
      <c r="F340" s="140" t="s">
        <v>562</v>
      </c>
      <c r="G340" s="167" t="s">
        <v>764</v>
      </c>
      <c r="H340" s="167" t="s">
        <v>1521</v>
      </c>
      <c r="I340" s="251">
        <v>94</v>
      </c>
      <c r="J340" s="251">
        <v>98</v>
      </c>
      <c r="K340" s="251">
        <v>102</v>
      </c>
      <c r="L340" s="251">
        <v>106</v>
      </c>
      <c r="M340" s="252">
        <v>4.2553191489361764E-2</v>
      </c>
      <c r="N340" s="253">
        <v>1</v>
      </c>
      <c r="O340" s="253">
        <v>1</v>
      </c>
    </row>
    <row r="341" spans="1:15">
      <c r="A341" s="250"/>
      <c r="B341" s="140"/>
      <c r="C341" s="167"/>
      <c r="D341" s="140"/>
      <c r="E341" s="167"/>
      <c r="F341" s="140" t="s">
        <v>563</v>
      </c>
      <c r="G341" s="167" t="s">
        <v>764</v>
      </c>
      <c r="H341" s="167" t="s">
        <v>1521</v>
      </c>
      <c r="I341" s="251">
        <v>30</v>
      </c>
      <c r="J341" s="251">
        <v>31</v>
      </c>
      <c r="K341" s="251">
        <v>32</v>
      </c>
      <c r="L341" s="251">
        <v>33</v>
      </c>
      <c r="M341" s="252">
        <v>3.3333333333333437E-2</v>
      </c>
      <c r="N341" s="253">
        <v>1</v>
      </c>
      <c r="O341" s="253">
        <v>1</v>
      </c>
    </row>
    <row r="342" spans="1:15">
      <c r="A342" s="250"/>
      <c r="B342" s="140"/>
      <c r="C342" s="167"/>
      <c r="D342" s="140"/>
      <c r="E342" s="167"/>
      <c r="F342" s="140" t="s">
        <v>569</v>
      </c>
      <c r="G342" s="167" t="s">
        <v>764</v>
      </c>
      <c r="H342" s="167" t="s">
        <v>1520</v>
      </c>
      <c r="I342" s="251">
        <v>0.03</v>
      </c>
      <c r="J342" s="251">
        <v>0.02</v>
      </c>
      <c r="K342" s="251">
        <v>0.02</v>
      </c>
      <c r="L342" s="251">
        <v>0.02</v>
      </c>
      <c r="M342" s="252">
        <v>-0.33333333333333326</v>
      </c>
      <c r="N342" s="253">
        <v>1</v>
      </c>
      <c r="O342" s="253">
        <v>1</v>
      </c>
    </row>
    <row r="343" spans="1:15">
      <c r="A343" s="250"/>
      <c r="B343" s="140"/>
      <c r="C343" s="167"/>
      <c r="D343" s="140"/>
      <c r="E343" s="167"/>
      <c r="F343" s="140" t="s">
        <v>568</v>
      </c>
      <c r="G343" s="167" t="s">
        <v>764</v>
      </c>
      <c r="H343" s="167" t="s">
        <v>1520</v>
      </c>
      <c r="I343" s="251">
        <v>0.05</v>
      </c>
      <c r="J343" s="251">
        <v>0.04</v>
      </c>
      <c r="K343" s="251">
        <v>0.04</v>
      </c>
      <c r="L343" s="251">
        <v>0.04</v>
      </c>
      <c r="M343" s="252">
        <v>-0.20000000000000007</v>
      </c>
      <c r="N343" s="253">
        <v>1</v>
      </c>
      <c r="O343" s="253">
        <v>1</v>
      </c>
    </row>
    <row r="344" spans="1:15">
      <c r="A344" s="250"/>
      <c r="B344" s="140"/>
      <c r="C344" s="167"/>
      <c r="D344" s="140"/>
      <c r="E344" s="167"/>
      <c r="F344" s="140" t="s">
        <v>566</v>
      </c>
      <c r="G344" s="167" t="s">
        <v>764</v>
      </c>
      <c r="H344" s="167" t="s">
        <v>1521</v>
      </c>
      <c r="I344" s="251">
        <v>10</v>
      </c>
      <c r="J344" s="251">
        <v>10</v>
      </c>
      <c r="K344" s="251">
        <v>10</v>
      </c>
      <c r="L344" s="251">
        <v>10</v>
      </c>
      <c r="M344" s="252">
        <v>0</v>
      </c>
      <c r="N344" s="253">
        <v>1</v>
      </c>
      <c r="O344" s="253">
        <v>1</v>
      </c>
    </row>
    <row r="345" spans="1:15">
      <c r="A345" s="250"/>
      <c r="B345" s="140"/>
      <c r="C345" s="167"/>
      <c r="D345" s="140"/>
      <c r="E345" s="167"/>
      <c r="F345" s="140" t="s">
        <v>567</v>
      </c>
      <c r="G345" s="167" t="s">
        <v>764</v>
      </c>
      <c r="H345" s="167" t="s">
        <v>1521</v>
      </c>
      <c r="I345" s="251">
        <v>5</v>
      </c>
      <c r="J345" s="251">
        <v>5</v>
      </c>
      <c r="K345" s="251">
        <v>5</v>
      </c>
      <c r="L345" s="251">
        <v>5</v>
      </c>
      <c r="M345" s="252">
        <v>0</v>
      </c>
      <c r="N345" s="253">
        <v>1</v>
      </c>
      <c r="O345" s="253">
        <v>1</v>
      </c>
    </row>
    <row r="346" spans="1:15">
      <c r="A346" s="250"/>
      <c r="B346" s="140"/>
      <c r="C346" s="167"/>
      <c r="D346" s="140"/>
      <c r="E346" s="167"/>
      <c r="F346" s="140" t="s">
        <v>564</v>
      </c>
      <c r="G346" s="167" t="s">
        <v>764</v>
      </c>
      <c r="H346" s="167" t="s">
        <v>1521</v>
      </c>
      <c r="I346" s="251">
        <v>10</v>
      </c>
      <c r="J346" s="251">
        <v>5</v>
      </c>
      <c r="K346" s="251">
        <v>5</v>
      </c>
      <c r="L346" s="251">
        <v>5</v>
      </c>
      <c r="M346" s="252">
        <v>-0.5</v>
      </c>
      <c r="N346" s="253">
        <v>1</v>
      </c>
      <c r="O346" s="253">
        <v>1</v>
      </c>
    </row>
    <row r="347" spans="1:15">
      <c r="A347" s="250"/>
      <c r="B347" s="140"/>
      <c r="C347" s="167"/>
      <c r="D347" s="140"/>
      <c r="E347" s="167"/>
      <c r="F347" s="140" t="s">
        <v>565</v>
      </c>
      <c r="G347" s="167" t="s">
        <v>764</v>
      </c>
      <c r="H347" s="167" t="s">
        <v>1521</v>
      </c>
      <c r="I347" s="251">
        <v>3</v>
      </c>
      <c r="J347" s="251">
        <v>2</v>
      </c>
      <c r="K347" s="251">
        <v>2</v>
      </c>
      <c r="L347" s="251">
        <v>2</v>
      </c>
      <c r="M347" s="252">
        <v>-0.33333333333333337</v>
      </c>
      <c r="N347" s="253">
        <v>1</v>
      </c>
      <c r="O347" s="253">
        <v>1</v>
      </c>
    </row>
    <row r="348" spans="1:15">
      <c r="A348" s="254" t="s">
        <v>798</v>
      </c>
      <c r="B348" s="254"/>
      <c r="C348" s="254"/>
      <c r="D348" s="254"/>
      <c r="E348" s="254"/>
      <c r="F348" s="254"/>
      <c r="G348" s="254"/>
      <c r="H348" s="254"/>
      <c r="I348" s="255">
        <v>152.07999999999998</v>
      </c>
      <c r="J348" s="255">
        <v>151.06</v>
      </c>
      <c r="K348" s="255">
        <v>156.06</v>
      </c>
      <c r="L348" s="255">
        <v>161.06</v>
      </c>
      <c r="M348" s="256">
        <v>-1.2907801418439715</v>
      </c>
      <c r="N348" s="257">
        <v>8</v>
      </c>
      <c r="O348" s="257">
        <v>8</v>
      </c>
    </row>
    <row r="349" spans="1:15">
      <c r="A349" s="250" t="s">
        <v>335</v>
      </c>
      <c r="B349" s="140" t="s">
        <v>594</v>
      </c>
      <c r="C349" s="167" t="s">
        <v>600</v>
      </c>
      <c r="D349" s="140" t="s">
        <v>123</v>
      </c>
      <c r="E349" s="167" t="s">
        <v>123</v>
      </c>
      <c r="F349" s="140" t="s">
        <v>336</v>
      </c>
      <c r="G349" s="167" t="s">
        <v>764</v>
      </c>
      <c r="H349" s="167" t="s">
        <v>1068</v>
      </c>
      <c r="I349" s="251">
        <v>5.86</v>
      </c>
      <c r="J349" s="251">
        <v>6.16</v>
      </c>
      <c r="K349" s="251">
        <v>6.16</v>
      </c>
      <c r="L349" s="251">
        <v>6.16</v>
      </c>
      <c r="M349" s="252">
        <v>5.1194539249146631E-2</v>
      </c>
      <c r="N349" s="253">
        <v>1</v>
      </c>
      <c r="O349" s="253">
        <v>1</v>
      </c>
    </row>
    <row r="350" spans="1:15">
      <c r="A350" s="250"/>
      <c r="B350" s="140"/>
      <c r="C350" s="167"/>
      <c r="D350" s="140"/>
      <c r="E350" s="167"/>
      <c r="F350" s="140" t="s">
        <v>342</v>
      </c>
      <c r="G350" s="167" t="s">
        <v>764</v>
      </c>
      <c r="H350" s="167" t="s">
        <v>1115</v>
      </c>
      <c r="I350" s="251">
        <v>18.48</v>
      </c>
      <c r="J350" s="251">
        <v>19.25</v>
      </c>
      <c r="K350" s="251">
        <v>19.25</v>
      </c>
      <c r="L350" s="251">
        <v>19.25</v>
      </c>
      <c r="M350" s="252">
        <v>4.1666666666666741E-2</v>
      </c>
      <c r="N350" s="253">
        <v>1</v>
      </c>
      <c r="O350" s="253">
        <v>1</v>
      </c>
    </row>
    <row r="351" spans="1:15">
      <c r="A351" s="250"/>
      <c r="B351" s="140"/>
      <c r="C351" s="167"/>
      <c r="D351" s="140"/>
      <c r="E351" s="167"/>
      <c r="F351" s="140" t="s">
        <v>343</v>
      </c>
      <c r="G351" s="167" t="s">
        <v>764</v>
      </c>
      <c r="H351" s="167" t="s">
        <v>1115</v>
      </c>
      <c r="I351" s="251">
        <v>0.48</v>
      </c>
      <c r="J351" s="251">
        <v>0.47</v>
      </c>
      <c r="K351" s="251">
        <v>0.47</v>
      </c>
      <c r="L351" s="251">
        <v>0.47</v>
      </c>
      <c r="M351" s="252">
        <v>-2.083333333333337E-2</v>
      </c>
      <c r="N351" s="253">
        <v>1</v>
      </c>
      <c r="O351" s="253">
        <v>1</v>
      </c>
    </row>
    <row r="352" spans="1:15">
      <c r="A352" s="250"/>
      <c r="B352" s="140"/>
      <c r="C352" s="167"/>
      <c r="D352" s="140"/>
      <c r="E352" s="167"/>
      <c r="F352" s="140" t="s">
        <v>344</v>
      </c>
      <c r="G352" s="167" t="s">
        <v>764</v>
      </c>
      <c r="H352" s="167" t="s">
        <v>1115</v>
      </c>
      <c r="I352" s="251">
        <v>1.54</v>
      </c>
      <c r="J352" s="251">
        <v>1.5</v>
      </c>
      <c r="K352" s="251">
        <v>1.5</v>
      </c>
      <c r="L352" s="251">
        <v>1.5</v>
      </c>
      <c r="M352" s="252">
        <v>-2.5974025974025983E-2</v>
      </c>
      <c r="N352" s="253">
        <v>1</v>
      </c>
      <c r="O352" s="253">
        <v>1</v>
      </c>
    </row>
    <row r="353" spans="1:15">
      <c r="A353" s="250"/>
      <c r="B353" s="140"/>
      <c r="C353" s="167"/>
      <c r="D353" s="140"/>
      <c r="E353" s="167"/>
      <c r="F353" s="140" t="s">
        <v>1331</v>
      </c>
      <c r="G353" s="167" t="s">
        <v>764</v>
      </c>
      <c r="H353" s="167" t="s">
        <v>1115</v>
      </c>
      <c r="I353" s="251">
        <v>2.5499999999999998</v>
      </c>
      <c r="J353" s="251">
        <v>2.44</v>
      </c>
      <c r="K353" s="251">
        <v>2.44</v>
      </c>
      <c r="L353" s="251">
        <v>2.44</v>
      </c>
      <c r="M353" s="252">
        <v>-4.3137254901960742E-2</v>
      </c>
      <c r="N353" s="253">
        <v>1</v>
      </c>
      <c r="O353" s="253">
        <v>1</v>
      </c>
    </row>
    <row r="354" spans="1:15">
      <c r="A354" s="250"/>
      <c r="B354" s="140"/>
      <c r="C354" s="167"/>
      <c r="D354" s="140"/>
      <c r="E354" s="167"/>
      <c r="F354" s="140" t="s">
        <v>346</v>
      </c>
      <c r="G354" s="167" t="s">
        <v>764</v>
      </c>
      <c r="H354" s="167" t="s">
        <v>1147</v>
      </c>
      <c r="I354" s="251">
        <v>30</v>
      </c>
      <c r="J354" s="251">
        <v>30</v>
      </c>
      <c r="K354" s="251">
        <v>30</v>
      </c>
      <c r="L354" s="251">
        <v>30</v>
      </c>
      <c r="M354" s="252">
        <v>0</v>
      </c>
      <c r="N354" s="253">
        <v>1</v>
      </c>
      <c r="O354" s="253">
        <v>1</v>
      </c>
    </row>
    <row r="355" spans="1:15">
      <c r="A355" s="250"/>
      <c r="B355" s="140"/>
      <c r="C355" s="167"/>
      <c r="D355" s="140"/>
      <c r="E355" s="167"/>
      <c r="F355" s="140" t="s">
        <v>347</v>
      </c>
      <c r="G355" s="167" t="s">
        <v>764</v>
      </c>
      <c r="H355" s="167" t="s">
        <v>1147</v>
      </c>
      <c r="I355" s="251">
        <v>48</v>
      </c>
      <c r="J355" s="251">
        <v>48</v>
      </c>
      <c r="K355" s="251">
        <v>48</v>
      </c>
      <c r="L355" s="251">
        <v>48</v>
      </c>
      <c r="M355" s="252">
        <v>0</v>
      </c>
      <c r="N355" s="253">
        <v>1</v>
      </c>
      <c r="O355" s="253">
        <v>1</v>
      </c>
    </row>
    <row r="356" spans="1:15">
      <c r="A356" s="250"/>
      <c r="B356" s="140"/>
      <c r="C356" s="167"/>
      <c r="D356" s="140"/>
      <c r="E356" s="167"/>
      <c r="F356" s="140" t="s">
        <v>348</v>
      </c>
      <c r="G356" s="167" t="s">
        <v>764</v>
      </c>
      <c r="H356" s="167" t="s">
        <v>1057</v>
      </c>
      <c r="I356" s="251">
        <v>67</v>
      </c>
      <c r="J356" s="251">
        <v>65</v>
      </c>
      <c r="K356" s="251">
        <v>65</v>
      </c>
      <c r="L356" s="251">
        <v>65</v>
      </c>
      <c r="M356" s="252">
        <v>-2.9850746268656692E-2</v>
      </c>
      <c r="N356" s="253">
        <v>1</v>
      </c>
      <c r="O356" s="253">
        <v>1</v>
      </c>
    </row>
    <row r="357" spans="1:15">
      <c r="A357" s="250"/>
      <c r="B357" s="140"/>
      <c r="C357" s="167"/>
      <c r="D357" s="140"/>
      <c r="E357" s="167"/>
      <c r="F357" s="140" t="s">
        <v>349</v>
      </c>
      <c r="G357" s="167" t="s">
        <v>764</v>
      </c>
      <c r="H357" s="167" t="s">
        <v>1057</v>
      </c>
      <c r="I357" s="251">
        <v>87</v>
      </c>
      <c r="J357" s="251">
        <v>90</v>
      </c>
      <c r="K357" s="251">
        <v>90</v>
      </c>
      <c r="L357" s="251">
        <v>90</v>
      </c>
      <c r="M357" s="252">
        <v>3.4482758620689724E-2</v>
      </c>
      <c r="N357" s="253">
        <v>1</v>
      </c>
      <c r="O357" s="253">
        <v>1</v>
      </c>
    </row>
    <row r="358" spans="1:15">
      <c r="A358" s="254" t="s">
        <v>799</v>
      </c>
      <c r="B358" s="254"/>
      <c r="C358" s="254"/>
      <c r="D358" s="254"/>
      <c r="E358" s="254"/>
      <c r="F358" s="254"/>
      <c r="G358" s="254"/>
      <c r="H358" s="254"/>
      <c r="I358" s="255">
        <v>260.90999999999997</v>
      </c>
      <c r="J358" s="255">
        <v>262.82</v>
      </c>
      <c r="K358" s="255">
        <v>262.82</v>
      </c>
      <c r="L358" s="255">
        <v>262.82</v>
      </c>
      <c r="M358" s="256">
        <v>7.5486040585263092E-3</v>
      </c>
      <c r="N358" s="257">
        <v>9</v>
      </c>
      <c r="O358" s="257">
        <v>9</v>
      </c>
    </row>
    <row r="359" spans="1:15">
      <c r="A359" s="250" t="s">
        <v>328</v>
      </c>
      <c r="B359" s="140" t="s">
        <v>594</v>
      </c>
      <c r="C359" s="167" t="s">
        <v>600</v>
      </c>
      <c r="D359" s="140" t="s">
        <v>123</v>
      </c>
      <c r="E359" s="167" t="s">
        <v>123</v>
      </c>
      <c r="F359" s="140" t="s">
        <v>330</v>
      </c>
      <c r="G359" s="167" t="s">
        <v>764</v>
      </c>
      <c r="H359" s="167" t="s">
        <v>1057</v>
      </c>
      <c r="I359" s="251">
        <v>223</v>
      </c>
      <c r="J359" s="251">
        <v>244</v>
      </c>
      <c r="K359" s="251">
        <v>244</v>
      </c>
      <c r="L359" s="251">
        <v>244</v>
      </c>
      <c r="M359" s="252">
        <v>9.4170403587443996E-2</v>
      </c>
      <c r="N359" s="253">
        <v>1</v>
      </c>
      <c r="O359" s="253">
        <v>1</v>
      </c>
    </row>
    <row r="360" spans="1:15">
      <c r="A360" s="250"/>
      <c r="B360" s="140"/>
      <c r="C360" s="167"/>
      <c r="D360" s="140"/>
      <c r="E360" s="167"/>
      <c r="F360" s="140" t="s">
        <v>329</v>
      </c>
      <c r="G360" s="167" t="s">
        <v>764</v>
      </c>
      <c r="H360" s="167" t="s">
        <v>1057</v>
      </c>
      <c r="I360" s="251">
        <v>203</v>
      </c>
      <c r="J360" s="251">
        <v>224</v>
      </c>
      <c r="K360" s="251">
        <v>224</v>
      </c>
      <c r="L360" s="251">
        <v>224</v>
      </c>
      <c r="M360" s="252">
        <v>0.10344827586206895</v>
      </c>
      <c r="N360" s="253">
        <v>1</v>
      </c>
      <c r="O360" s="253">
        <v>1</v>
      </c>
    </row>
    <row r="361" spans="1:15">
      <c r="A361" s="250"/>
      <c r="B361" s="140"/>
      <c r="C361" s="167"/>
      <c r="D361" s="140"/>
      <c r="E361" s="167"/>
      <c r="F361" s="140" t="s">
        <v>331</v>
      </c>
      <c r="G361" s="167" t="s">
        <v>764</v>
      </c>
      <c r="H361" s="167" t="s">
        <v>1057</v>
      </c>
      <c r="I361" s="251">
        <v>319</v>
      </c>
      <c r="J361" s="251">
        <v>356</v>
      </c>
      <c r="K361" s="251">
        <v>356</v>
      </c>
      <c r="L361" s="251">
        <v>356</v>
      </c>
      <c r="M361" s="252">
        <v>0.11598746081504707</v>
      </c>
      <c r="N361" s="253">
        <v>1</v>
      </c>
      <c r="O361" s="253">
        <v>1</v>
      </c>
    </row>
    <row r="362" spans="1:15">
      <c r="A362" s="250"/>
      <c r="B362" s="140"/>
      <c r="C362" s="167"/>
      <c r="D362" s="140"/>
      <c r="E362" s="167"/>
      <c r="F362" s="140" t="s">
        <v>333</v>
      </c>
      <c r="G362" s="167" t="s">
        <v>764</v>
      </c>
      <c r="H362" s="167" t="s">
        <v>1057</v>
      </c>
      <c r="I362" s="251">
        <v>197</v>
      </c>
      <c r="J362" s="251">
        <v>190</v>
      </c>
      <c r="K362" s="251">
        <v>190</v>
      </c>
      <c r="L362" s="251">
        <v>190</v>
      </c>
      <c r="M362" s="252">
        <v>-3.5532994923857864E-2</v>
      </c>
      <c r="N362" s="253">
        <v>1</v>
      </c>
      <c r="O362" s="253">
        <v>1</v>
      </c>
    </row>
    <row r="363" spans="1:15">
      <c r="A363" s="250"/>
      <c r="B363" s="140"/>
      <c r="C363" s="167"/>
      <c r="D363" s="140"/>
      <c r="E363" s="167"/>
      <c r="F363" s="140" t="s">
        <v>332</v>
      </c>
      <c r="G363" s="167" t="s">
        <v>764</v>
      </c>
      <c r="H363" s="167" t="s">
        <v>1057</v>
      </c>
      <c r="I363" s="251">
        <v>179</v>
      </c>
      <c r="J363" s="251">
        <v>174</v>
      </c>
      <c r="K363" s="251">
        <v>174</v>
      </c>
      <c r="L363" s="251">
        <v>174</v>
      </c>
      <c r="M363" s="252">
        <v>-2.7932960893854775E-2</v>
      </c>
      <c r="N363" s="253">
        <v>1</v>
      </c>
      <c r="O363" s="253">
        <v>1</v>
      </c>
    </row>
    <row r="364" spans="1:15">
      <c r="A364" s="250"/>
      <c r="B364" s="140"/>
      <c r="C364" s="167"/>
      <c r="D364" s="140"/>
      <c r="E364" s="167"/>
      <c r="F364" s="140" t="s">
        <v>334</v>
      </c>
      <c r="G364" s="167" t="s">
        <v>764</v>
      </c>
      <c r="H364" s="167" t="s">
        <v>1057</v>
      </c>
      <c r="I364" s="251">
        <v>281</v>
      </c>
      <c r="J364" s="251">
        <v>277</v>
      </c>
      <c r="K364" s="251">
        <v>277</v>
      </c>
      <c r="L364" s="251">
        <v>277</v>
      </c>
      <c r="M364" s="252">
        <v>-1.4234875444839812E-2</v>
      </c>
      <c r="N364" s="253">
        <v>1</v>
      </c>
      <c r="O364" s="253">
        <v>1</v>
      </c>
    </row>
    <row r="365" spans="1:15">
      <c r="A365" s="254" t="s">
        <v>800</v>
      </c>
      <c r="B365" s="254"/>
      <c r="C365" s="254"/>
      <c r="D365" s="254"/>
      <c r="E365" s="254"/>
      <c r="F365" s="254"/>
      <c r="G365" s="254"/>
      <c r="H365" s="254"/>
      <c r="I365" s="255">
        <v>1402</v>
      </c>
      <c r="J365" s="255">
        <v>1465</v>
      </c>
      <c r="K365" s="255">
        <v>1465</v>
      </c>
      <c r="L365" s="255">
        <v>1465</v>
      </c>
      <c r="M365" s="256">
        <v>0.23590530900200757</v>
      </c>
      <c r="N365" s="257">
        <v>6</v>
      </c>
      <c r="O365" s="257">
        <v>6</v>
      </c>
    </row>
    <row r="366" spans="1:15">
      <c r="A366" s="250" t="s">
        <v>316</v>
      </c>
      <c r="B366" s="140" t="s">
        <v>594</v>
      </c>
      <c r="C366" s="167" t="s">
        <v>600</v>
      </c>
      <c r="D366" s="140" t="s">
        <v>123</v>
      </c>
      <c r="E366" s="167" t="s">
        <v>123</v>
      </c>
      <c r="F366" s="140" t="s">
        <v>1251</v>
      </c>
      <c r="G366" s="167" t="s">
        <v>764</v>
      </c>
      <c r="H366" s="167" t="s">
        <v>1057</v>
      </c>
      <c r="I366" s="251">
        <v>213.36</v>
      </c>
      <c r="J366" s="251">
        <v>240.61</v>
      </c>
      <c r="K366" s="251">
        <v>240.61</v>
      </c>
      <c r="L366" s="251">
        <v>240.61</v>
      </c>
      <c r="M366" s="252">
        <v>0.12771841019872521</v>
      </c>
      <c r="N366" s="253">
        <v>1</v>
      </c>
      <c r="O366" s="253">
        <v>1</v>
      </c>
    </row>
    <row r="367" spans="1:15">
      <c r="A367" s="250"/>
      <c r="B367" s="140"/>
      <c r="C367" s="167"/>
      <c r="D367" s="140"/>
      <c r="E367" s="167"/>
      <c r="F367" s="140" t="s">
        <v>1117</v>
      </c>
      <c r="G367" s="167" t="s">
        <v>764</v>
      </c>
      <c r="H367" s="167" t="s">
        <v>1057</v>
      </c>
      <c r="I367" s="251">
        <v>148.21</v>
      </c>
      <c r="J367" s="251">
        <v>170.53</v>
      </c>
      <c r="K367" s="251">
        <v>170.53</v>
      </c>
      <c r="L367" s="251">
        <v>170.53</v>
      </c>
      <c r="M367" s="252">
        <v>0.15059712570002026</v>
      </c>
      <c r="N367" s="253">
        <v>1</v>
      </c>
      <c r="O367" s="253">
        <v>1</v>
      </c>
    </row>
    <row r="368" spans="1:15">
      <c r="A368" s="250"/>
      <c r="B368" s="140"/>
      <c r="C368" s="167"/>
      <c r="D368" s="140"/>
      <c r="E368" s="167"/>
      <c r="F368" s="140" t="s">
        <v>1116</v>
      </c>
      <c r="G368" s="167" t="s">
        <v>764</v>
      </c>
      <c r="H368" s="167" t="s">
        <v>1057</v>
      </c>
      <c r="I368" s="251">
        <v>99.88</v>
      </c>
      <c r="J368" s="251">
        <v>109.01</v>
      </c>
      <c r="K368" s="251">
        <v>109.01</v>
      </c>
      <c r="L368" s="251">
        <v>109.01</v>
      </c>
      <c r="M368" s="252">
        <v>9.1409691629956047E-2</v>
      </c>
      <c r="N368" s="253">
        <v>1</v>
      </c>
      <c r="O368" s="253">
        <v>1</v>
      </c>
    </row>
    <row r="369" spans="1:15">
      <c r="A369" s="250"/>
      <c r="B369" s="140"/>
      <c r="C369" s="167"/>
      <c r="D369" s="140"/>
      <c r="E369" s="167"/>
      <c r="F369" s="140" t="s">
        <v>326</v>
      </c>
      <c r="G369" s="167" t="s">
        <v>764</v>
      </c>
      <c r="H369" s="167" t="s">
        <v>1163</v>
      </c>
      <c r="I369" s="251">
        <v>100.98</v>
      </c>
      <c r="J369" s="251">
        <v>112.33</v>
      </c>
      <c r="K369" s="251">
        <v>112.33</v>
      </c>
      <c r="L369" s="251">
        <v>112.33</v>
      </c>
      <c r="M369" s="252">
        <v>0.11239849475143582</v>
      </c>
      <c r="N369" s="253">
        <v>1</v>
      </c>
      <c r="O369" s="253">
        <v>1</v>
      </c>
    </row>
    <row r="370" spans="1:15">
      <c r="A370" s="250"/>
      <c r="B370" s="140"/>
      <c r="C370" s="167"/>
      <c r="D370" s="140"/>
      <c r="E370" s="167"/>
      <c r="F370" s="140" t="s">
        <v>325</v>
      </c>
      <c r="G370" s="167" t="s">
        <v>764</v>
      </c>
      <c r="H370" s="167" t="s">
        <v>1162</v>
      </c>
      <c r="I370" s="251">
        <v>398.88</v>
      </c>
      <c r="J370" s="251">
        <v>403.35</v>
      </c>
      <c r="K370" s="251">
        <v>403.35</v>
      </c>
      <c r="L370" s="251">
        <v>403.35</v>
      </c>
      <c r="M370" s="252">
        <v>1.1206377858002492E-2</v>
      </c>
      <c r="N370" s="253">
        <v>1</v>
      </c>
      <c r="O370" s="253">
        <v>1</v>
      </c>
    </row>
    <row r="371" spans="1:15">
      <c r="A371" s="250"/>
      <c r="B371" s="140"/>
      <c r="C371" s="167"/>
      <c r="D371" s="140"/>
      <c r="E371" s="167"/>
      <c r="F371" s="140" t="s">
        <v>324</v>
      </c>
      <c r="G371" s="167" t="s">
        <v>764</v>
      </c>
      <c r="H371" s="167" t="s">
        <v>1053</v>
      </c>
      <c r="I371" s="251">
        <v>43.32</v>
      </c>
      <c r="J371" s="251">
        <v>46.8</v>
      </c>
      <c r="K371" s="251">
        <v>46.8</v>
      </c>
      <c r="L371" s="251">
        <v>46.8</v>
      </c>
      <c r="M371" s="252">
        <v>8.0332409972299068E-2</v>
      </c>
      <c r="N371" s="253">
        <v>1</v>
      </c>
      <c r="O371" s="253">
        <v>1</v>
      </c>
    </row>
    <row r="372" spans="1:15">
      <c r="A372" s="250"/>
      <c r="B372" s="140"/>
      <c r="C372" s="167"/>
      <c r="D372" s="140"/>
      <c r="E372" s="167"/>
      <c r="F372" s="140" t="s">
        <v>319</v>
      </c>
      <c r="G372" s="167" t="s">
        <v>764</v>
      </c>
      <c r="H372" s="167" t="s">
        <v>1053</v>
      </c>
      <c r="I372" s="251">
        <v>248.67</v>
      </c>
      <c r="J372" s="251">
        <v>269.33</v>
      </c>
      <c r="K372" s="251">
        <v>269.33</v>
      </c>
      <c r="L372" s="251">
        <v>269.33</v>
      </c>
      <c r="M372" s="252">
        <v>8.3081996219889875E-2</v>
      </c>
      <c r="N372" s="253">
        <v>1</v>
      </c>
      <c r="O372" s="253">
        <v>1</v>
      </c>
    </row>
    <row r="373" spans="1:15">
      <c r="A373" s="250"/>
      <c r="B373" s="140"/>
      <c r="C373" s="167"/>
      <c r="D373" s="140"/>
      <c r="E373" s="167"/>
      <c r="F373" s="140" t="s">
        <v>318</v>
      </c>
      <c r="G373" s="167" t="s">
        <v>764</v>
      </c>
      <c r="H373" s="167" t="s">
        <v>1053</v>
      </c>
      <c r="I373" s="251">
        <v>350.92</v>
      </c>
      <c r="J373" s="251">
        <v>378.25</v>
      </c>
      <c r="K373" s="251">
        <v>378.25</v>
      </c>
      <c r="L373" s="251">
        <v>378.25</v>
      </c>
      <c r="M373" s="252">
        <v>7.7880998518180755E-2</v>
      </c>
      <c r="N373" s="253">
        <v>1</v>
      </c>
      <c r="O373" s="253">
        <v>1</v>
      </c>
    </row>
    <row r="374" spans="1:15">
      <c r="A374" s="250"/>
      <c r="B374" s="140"/>
      <c r="C374" s="167"/>
      <c r="D374" s="140"/>
      <c r="E374" s="167"/>
      <c r="F374" s="140" t="s">
        <v>317</v>
      </c>
      <c r="G374" s="167" t="s">
        <v>764</v>
      </c>
      <c r="H374" s="167" t="s">
        <v>1053</v>
      </c>
      <c r="I374" s="251">
        <v>386.43</v>
      </c>
      <c r="J374" s="251">
        <v>417.99</v>
      </c>
      <c r="K374" s="251">
        <v>417.99</v>
      </c>
      <c r="L374" s="251">
        <v>417.99</v>
      </c>
      <c r="M374" s="252">
        <v>8.1670677742411213E-2</v>
      </c>
      <c r="N374" s="253">
        <v>1</v>
      </c>
      <c r="O374" s="253">
        <v>1</v>
      </c>
    </row>
    <row r="375" spans="1:15">
      <c r="A375" s="250"/>
      <c r="B375" s="140"/>
      <c r="C375" s="167"/>
      <c r="D375" s="140"/>
      <c r="E375" s="167"/>
      <c r="F375" s="140" t="s">
        <v>320</v>
      </c>
      <c r="G375" s="167" t="s">
        <v>764</v>
      </c>
      <c r="H375" s="167" t="s">
        <v>1053</v>
      </c>
      <c r="I375" s="251">
        <v>68.400000000000006</v>
      </c>
      <c r="J375" s="251">
        <v>73.849999999999994</v>
      </c>
      <c r="K375" s="251">
        <v>73.849999999999994</v>
      </c>
      <c r="L375" s="251">
        <v>73.849999999999994</v>
      </c>
      <c r="M375" s="252">
        <v>7.9678362573099237E-2</v>
      </c>
      <c r="N375" s="253">
        <v>1</v>
      </c>
      <c r="O375" s="253">
        <v>1</v>
      </c>
    </row>
    <row r="376" spans="1:15">
      <c r="A376" s="250"/>
      <c r="B376" s="140"/>
      <c r="C376" s="167"/>
      <c r="D376" s="140"/>
      <c r="E376" s="167"/>
      <c r="F376" s="140" t="s">
        <v>321</v>
      </c>
      <c r="G376" s="167" t="s">
        <v>764</v>
      </c>
      <c r="H376" s="167" t="s">
        <v>1053</v>
      </c>
      <c r="I376" s="251">
        <v>65.27</v>
      </c>
      <c r="J376" s="251">
        <v>70.540000000000006</v>
      </c>
      <c r="K376" s="251">
        <v>70.540000000000006</v>
      </c>
      <c r="L376" s="251">
        <v>70.540000000000006</v>
      </c>
      <c r="M376" s="252">
        <v>8.0741535161636513E-2</v>
      </c>
      <c r="N376" s="253">
        <v>1</v>
      </c>
      <c r="O376" s="253">
        <v>1</v>
      </c>
    </row>
    <row r="377" spans="1:15">
      <c r="A377" s="250"/>
      <c r="B377" s="140"/>
      <c r="C377" s="167"/>
      <c r="D377" s="140"/>
      <c r="E377" s="167"/>
      <c r="F377" s="140" t="s">
        <v>322</v>
      </c>
      <c r="G377" s="167" t="s">
        <v>764</v>
      </c>
      <c r="H377" s="167" t="s">
        <v>1053</v>
      </c>
      <c r="I377" s="251">
        <v>113.22</v>
      </c>
      <c r="J377" s="251">
        <v>122.96</v>
      </c>
      <c r="K377" s="251">
        <v>122.96</v>
      </c>
      <c r="L377" s="251">
        <v>122.96</v>
      </c>
      <c r="M377" s="252">
        <v>8.602720367426242E-2</v>
      </c>
      <c r="N377" s="253">
        <v>1</v>
      </c>
      <c r="O377" s="253">
        <v>1</v>
      </c>
    </row>
    <row r="378" spans="1:15">
      <c r="A378" s="250"/>
      <c r="B378" s="140"/>
      <c r="C378" s="167"/>
      <c r="D378" s="140"/>
      <c r="E378" s="167"/>
      <c r="F378" s="140" t="s">
        <v>323</v>
      </c>
      <c r="G378" s="167" t="s">
        <v>764</v>
      </c>
      <c r="H378" s="167" t="s">
        <v>1053</v>
      </c>
      <c r="I378" s="251">
        <v>291.25</v>
      </c>
      <c r="J378" s="251">
        <v>313.58</v>
      </c>
      <c r="K378" s="251">
        <v>313.58</v>
      </c>
      <c r="L378" s="251">
        <v>313.58</v>
      </c>
      <c r="M378" s="252">
        <v>7.6669527896995548E-2</v>
      </c>
      <c r="N378" s="253">
        <v>1</v>
      </c>
      <c r="O378" s="253">
        <v>1</v>
      </c>
    </row>
    <row r="379" spans="1:15">
      <c r="A379" s="254" t="s">
        <v>801</v>
      </c>
      <c r="B379" s="254"/>
      <c r="C379" s="254"/>
      <c r="D379" s="254"/>
      <c r="E379" s="254"/>
      <c r="F379" s="254"/>
      <c r="G379" s="254"/>
      <c r="H379" s="254"/>
      <c r="I379" s="255">
        <v>2528.79</v>
      </c>
      <c r="J379" s="255">
        <v>2729.1299999999997</v>
      </c>
      <c r="K379" s="255">
        <v>2729.1299999999997</v>
      </c>
      <c r="L379" s="255">
        <v>2729.1299999999997</v>
      </c>
      <c r="M379" s="256">
        <v>1.1394128118969145</v>
      </c>
      <c r="N379" s="257">
        <v>13</v>
      </c>
      <c r="O379" s="257">
        <v>13</v>
      </c>
    </row>
    <row r="380" spans="1:15">
      <c r="A380" s="250" t="s">
        <v>1253</v>
      </c>
      <c r="B380" s="140" t="s">
        <v>731</v>
      </c>
      <c r="C380" s="167" t="s">
        <v>1257</v>
      </c>
      <c r="D380" s="140" t="s">
        <v>13898</v>
      </c>
      <c r="E380" s="167" t="s">
        <v>13898</v>
      </c>
      <c r="F380" s="140" t="s">
        <v>1286</v>
      </c>
      <c r="G380" s="167" t="s">
        <v>764</v>
      </c>
      <c r="H380" s="167" t="s">
        <v>1057</v>
      </c>
      <c r="I380" s="251">
        <v>41.5</v>
      </c>
      <c r="J380" s="251">
        <v>43</v>
      </c>
      <c r="K380" s="251">
        <v>43</v>
      </c>
      <c r="L380" s="251">
        <v>43</v>
      </c>
      <c r="M380" s="252">
        <v>3.6144578313253017E-2</v>
      </c>
      <c r="N380" s="253">
        <v>1</v>
      </c>
      <c r="O380" s="253">
        <v>1</v>
      </c>
    </row>
    <row r="381" spans="1:15">
      <c r="A381" s="250"/>
      <c r="B381" s="140"/>
      <c r="C381" s="167"/>
      <c r="D381" s="140"/>
      <c r="E381" s="167"/>
      <c r="F381" s="140" t="s">
        <v>1262</v>
      </c>
      <c r="G381" s="167" t="s">
        <v>764</v>
      </c>
      <c r="H381" s="167" t="s">
        <v>1287</v>
      </c>
      <c r="I381" s="251">
        <v>35</v>
      </c>
      <c r="J381" s="251">
        <v>35</v>
      </c>
      <c r="K381" s="251">
        <v>35</v>
      </c>
      <c r="L381" s="251">
        <v>35</v>
      </c>
      <c r="M381" s="252">
        <v>0</v>
      </c>
      <c r="N381" s="253">
        <v>1</v>
      </c>
      <c r="O381" s="253">
        <v>1</v>
      </c>
    </row>
    <row r="382" spans="1:15">
      <c r="A382" s="250"/>
      <c r="B382" s="140"/>
      <c r="C382" s="167"/>
      <c r="D382" s="140"/>
      <c r="E382" s="167"/>
      <c r="F382" s="140" t="s">
        <v>1264</v>
      </c>
      <c r="G382" s="167" t="s">
        <v>764</v>
      </c>
      <c r="H382" s="167" t="s">
        <v>1057</v>
      </c>
      <c r="I382" s="251">
        <v>75</v>
      </c>
      <c r="J382" s="251">
        <v>77</v>
      </c>
      <c r="K382" s="251">
        <v>77</v>
      </c>
      <c r="L382" s="251">
        <v>77</v>
      </c>
      <c r="M382" s="252">
        <v>2.6666666666666616E-2</v>
      </c>
      <c r="N382" s="253">
        <v>1</v>
      </c>
      <c r="O382" s="253">
        <v>1</v>
      </c>
    </row>
    <row r="383" spans="1:15">
      <c r="A383" s="250"/>
      <c r="B383" s="140"/>
      <c r="C383" s="167"/>
      <c r="D383" s="140"/>
      <c r="E383" s="167"/>
      <c r="F383" s="140" t="s">
        <v>1255</v>
      </c>
      <c r="G383" s="167" t="s">
        <v>764</v>
      </c>
      <c r="H383" s="167" t="s">
        <v>1287</v>
      </c>
      <c r="I383" s="251">
        <v>70</v>
      </c>
      <c r="J383" s="251">
        <v>70</v>
      </c>
      <c r="K383" s="251">
        <v>70</v>
      </c>
      <c r="L383" s="251">
        <v>70</v>
      </c>
      <c r="M383" s="252">
        <v>0</v>
      </c>
      <c r="N383" s="253">
        <v>1</v>
      </c>
      <c r="O383" s="253">
        <v>1</v>
      </c>
    </row>
    <row r="384" spans="1:15">
      <c r="A384" s="250"/>
      <c r="B384" s="140"/>
      <c r="C384" s="167"/>
      <c r="D384" s="140"/>
      <c r="E384" s="167"/>
      <c r="F384" s="140" t="s">
        <v>1254</v>
      </c>
      <c r="G384" s="167" t="s">
        <v>764</v>
      </c>
      <c r="H384" s="167" t="s">
        <v>1287</v>
      </c>
      <c r="I384" s="251">
        <v>140</v>
      </c>
      <c r="J384" s="251">
        <v>140</v>
      </c>
      <c r="K384" s="251">
        <v>140</v>
      </c>
      <c r="L384" s="251">
        <v>140</v>
      </c>
      <c r="M384" s="252">
        <v>0</v>
      </c>
      <c r="N384" s="253">
        <v>1</v>
      </c>
      <c r="O384" s="253">
        <v>1</v>
      </c>
    </row>
    <row r="385" spans="1:15">
      <c r="A385" s="250"/>
      <c r="B385" s="140"/>
      <c r="C385" s="167"/>
      <c r="D385" s="140"/>
      <c r="E385" s="167"/>
      <c r="F385" s="140" t="s">
        <v>4</v>
      </c>
      <c r="G385" s="167" t="s">
        <v>764</v>
      </c>
      <c r="H385" s="167" t="s">
        <v>1092</v>
      </c>
      <c r="I385" s="251">
        <v>10</v>
      </c>
      <c r="J385" s="251">
        <v>12</v>
      </c>
      <c r="K385" s="251">
        <v>12</v>
      </c>
      <c r="L385" s="251">
        <v>12</v>
      </c>
      <c r="M385" s="252">
        <v>0.19999999999999996</v>
      </c>
      <c r="N385" s="253">
        <v>1</v>
      </c>
      <c r="O385" s="253">
        <v>1</v>
      </c>
    </row>
    <row r="386" spans="1:15">
      <c r="A386" s="250"/>
      <c r="B386" s="140"/>
      <c r="C386" s="167"/>
      <c r="D386" s="140"/>
      <c r="E386" s="167"/>
      <c r="F386" s="140" t="s">
        <v>1289</v>
      </c>
      <c r="G386" s="167" t="s">
        <v>764</v>
      </c>
      <c r="H386" s="167" t="s">
        <v>1287</v>
      </c>
      <c r="I386" s="251">
        <v>10</v>
      </c>
      <c r="J386" s="251">
        <v>10</v>
      </c>
      <c r="K386" s="251">
        <v>10</v>
      </c>
      <c r="L386" s="251">
        <v>10</v>
      </c>
      <c r="M386" s="252">
        <v>0</v>
      </c>
      <c r="N386" s="253">
        <v>1</v>
      </c>
      <c r="O386" s="253">
        <v>1</v>
      </c>
    </row>
    <row r="387" spans="1:15">
      <c r="A387" s="250"/>
      <c r="B387" s="140"/>
      <c r="C387" s="167"/>
      <c r="D387" s="140"/>
      <c r="E387" s="167"/>
      <c r="F387" s="140" t="s">
        <v>1288</v>
      </c>
      <c r="G387" s="167" t="s">
        <v>351</v>
      </c>
      <c r="H387" s="167" t="s">
        <v>1287</v>
      </c>
      <c r="I387" s="251">
        <v>10</v>
      </c>
      <c r="J387" s="251">
        <v>0</v>
      </c>
      <c r="K387" s="251">
        <v>0</v>
      </c>
      <c r="L387" s="251">
        <v>0</v>
      </c>
      <c r="M387" s="252">
        <v>0</v>
      </c>
      <c r="N387" s="253">
        <v>1</v>
      </c>
      <c r="O387" s="253">
        <v>1</v>
      </c>
    </row>
    <row r="388" spans="1:15">
      <c r="A388" s="250"/>
      <c r="B388" s="140"/>
      <c r="C388" s="167"/>
      <c r="D388" s="140"/>
      <c r="E388" s="167"/>
      <c r="F388" s="140" t="s">
        <v>13891</v>
      </c>
      <c r="G388" s="167" t="s">
        <v>350</v>
      </c>
      <c r="H388" s="167" t="s">
        <v>1287</v>
      </c>
      <c r="I388" s="251">
        <v>0</v>
      </c>
      <c r="J388" s="251">
        <v>60</v>
      </c>
      <c r="K388" s="251">
        <v>60</v>
      </c>
      <c r="L388" s="251">
        <v>60</v>
      </c>
      <c r="M388" s="252">
        <v>0</v>
      </c>
      <c r="N388" s="253">
        <v>1</v>
      </c>
      <c r="O388" s="253">
        <v>1</v>
      </c>
    </row>
    <row r="389" spans="1:15">
      <c r="A389" s="250"/>
      <c r="B389" s="140"/>
      <c r="C389" s="167"/>
      <c r="D389" s="140"/>
      <c r="E389" s="167"/>
      <c r="F389" s="140" t="s">
        <v>1256</v>
      </c>
      <c r="G389" s="167" t="s">
        <v>764</v>
      </c>
      <c r="H389" s="167" t="s">
        <v>1287</v>
      </c>
      <c r="I389" s="251">
        <v>18</v>
      </c>
      <c r="J389" s="251">
        <v>18</v>
      </c>
      <c r="K389" s="251">
        <v>18</v>
      </c>
      <c r="L389" s="251">
        <v>18</v>
      </c>
      <c r="M389" s="252">
        <v>0</v>
      </c>
      <c r="N389" s="253">
        <v>1</v>
      </c>
      <c r="O389" s="253">
        <v>1</v>
      </c>
    </row>
    <row r="390" spans="1:15">
      <c r="A390" s="250"/>
      <c r="B390" s="140"/>
      <c r="C390" s="167"/>
      <c r="D390" s="140"/>
      <c r="E390" s="167"/>
      <c r="F390" s="140" t="s">
        <v>1263</v>
      </c>
      <c r="G390" s="167" t="s">
        <v>764</v>
      </c>
      <c r="H390" s="167" t="s">
        <v>1287</v>
      </c>
      <c r="I390" s="251">
        <v>20</v>
      </c>
      <c r="J390" s="251">
        <v>15</v>
      </c>
      <c r="K390" s="251">
        <v>15</v>
      </c>
      <c r="L390" s="251">
        <v>15</v>
      </c>
      <c r="M390" s="252">
        <v>-0.25</v>
      </c>
      <c r="N390" s="253">
        <v>1</v>
      </c>
      <c r="O390" s="253">
        <v>1</v>
      </c>
    </row>
    <row r="391" spans="1:15">
      <c r="A391" s="254" t="s">
        <v>1361</v>
      </c>
      <c r="B391" s="254"/>
      <c r="C391" s="254"/>
      <c r="D391" s="254"/>
      <c r="E391" s="254"/>
      <c r="F391" s="254"/>
      <c r="G391" s="254"/>
      <c r="H391" s="254"/>
      <c r="I391" s="255">
        <v>429.5</v>
      </c>
      <c r="J391" s="255">
        <v>480</v>
      </c>
      <c r="K391" s="255">
        <v>480</v>
      </c>
      <c r="L391" s="255">
        <v>480</v>
      </c>
      <c r="M391" s="256">
        <v>1.2811244979919589E-2</v>
      </c>
      <c r="N391" s="257">
        <v>11</v>
      </c>
      <c r="O391" s="257">
        <v>11</v>
      </c>
    </row>
    <row r="392" spans="1:15">
      <c r="A392" s="250" t="s">
        <v>58</v>
      </c>
      <c r="B392" s="140" t="s">
        <v>587</v>
      </c>
      <c r="C392" s="167" t="s">
        <v>588</v>
      </c>
      <c r="D392" s="140" t="s">
        <v>614</v>
      </c>
      <c r="E392" s="167" t="s">
        <v>545</v>
      </c>
      <c r="F392" s="140" t="s">
        <v>60</v>
      </c>
      <c r="G392" s="167" t="s">
        <v>764</v>
      </c>
      <c r="H392" s="167" t="s">
        <v>1057</v>
      </c>
      <c r="I392" s="251">
        <v>99.6</v>
      </c>
      <c r="J392" s="251">
        <v>108.4</v>
      </c>
      <c r="K392" s="251">
        <v>111.65</v>
      </c>
      <c r="L392" s="251">
        <v>115</v>
      </c>
      <c r="M392" s="252">
        <v>8.8353413654618684E-2</v>
      </c>
      <c r="N392" s="253">
        <v>1</v>
      </c>
      <c r="O392" s="253">
        <v>1</v>
      </c>
    </row>
    <row r="393" spans="1:15">
      <c r="A393" s="254" t="s">
        <v>803</v>
      </c>
      <c r="B393" s="254"/>
      <c r="C393" s="254"/>
      <c r="D393" s="254"/>
      <c r="E393" s="254"/>
      <c r="F393" s="254"/>
      <c r="G393" s="254"/>
      <c r="H393" s="254"/>
      <c r="I393" s="255">
        <v>99.6</v>
      </c>
      <c r="J393" s="255">
        <v>108.4</v>
      </c>
      <c r="K393" s="255">
        <v>111.65</v>
      </c>
      <c r="L393" s="255">
        <v>115</v>
      </c>
      <c r="M393" s="256">
        <v>8.8353413654618684E-2</v>
      </c>
      <c r="N393" s="257">
        <v>1</v>
      </c>
      <c r="O393" s="257">
        <v>1</v>
      </c>
    </row>
    <row r="394" spans="1:15">
      <c r="A394" s="250" t="s">
        <v>526</v>
      </c>
      <c r="B394" s="140" t="s">
        <v>585</v>
      </c>
      <c r="C394" s="167" t="s">
        <v>609</v>
      </c>
      <c r="D394" s="140" t="s">
        <v>1106</v>
      </c>
      <c r="E394" s="167" t="s">
        <v>1106</v>
      </c>
      <c r="F394" s="140" t="s">
        <v>1297</v>
      </c>
      <c r="G394" s="167" t="s">
        <v>764</v>
      </c>
      <c r="H394" s="167" t="s">
        <v>1113</v>
      </c>
      <c r="I394" s="251">
        <v>1.8</v>
      </c>
      <c r="J394" s="251">
        <v>1.8</v>
      </c>
      <c r="K394" s="251">
        <v>1.8</v>
      </c>
      <c r="L394" s="251">
        <v>1.8</v>
      </c>
      <c r="M394" s="252">
        <v>0</v>
      </c>
      <c r="N394" s="253">
        <v>1</v>
      </c>
      <c r="O394" s="253">
        <v>1</v>
      </c>
    </row>
    <row r="395" spans="1:15">
      <c r="A395" s="250"/>
      <c r="B395" s="140"/>
      <c r="C395" s="167"/>
      <c r="D395" s="140"/>
      <c r="E395" s="167"/>
      <c r="F395" s="140" t="s">
        <v>1299</v>
      </c>
      <c r="G395" s="167" t="s">
        <v>764</v>
      </c>
      <c r="H395" s="167" t="s">
        <v>1113</v>
      </c>
      <c r="I395" s="251">
        <v>0.8</v>
      </c>
      <c r="J395" s="251">
        <v>0.8</v>
      </c>
      <c r="K395" s="251">
        <v>0.8</v>
      </c>
      <c r="L395" s="251">
        <v>0.8</v>
      </c>
      <c r="M395" s="252">
        <v>0</v>
      </c>
      <c r="N395" s="253">
        <v>1</v>
      </c>
      <c r="O395" s="253">
        <v>1</v>
      </c>
    </row>
    <row r="396" spans="1:15">
      <c r="A396" s="250"/>
      <c r="B396" s="140"/>
      <c r="C396" s="167"/>
      <c r="D396" s="140"/>
      <c r="E396" s="167"/>
      <c r="F396" s="140" t="s">
        <v>1298</v>
      </c>
      <c r="G396" s="167" t="s">
        <v>764</v>
      </c>
      <c r="H396" s="167" t="s">
        <v>1113</v>
      </c>
      <c r="I396" s="251">
        <v>1.4</v>
      </c>
      <c r="J396" s="251">
        <v>1.4</v>
      </c>
      <c r="K396" s="251">
        <v>1.4</v>
      </c>
      <c r="L396" s="251">
        <v>1.4</v>
      </c>
      <c r="M396" s="252">
        <v>0</v>
      </c>
      <c r="N396" s="253">
        <v>1</v>
      </c>
      <c r="O396" s="253">
        <v>1</v>
      </c>
    </row>
    <row r="397" spans="1:15">
      <c r="A397" s="250"/>
      <c r="B397" s="140"/>
      <c r="C397" s="167"/>
      <c r="D397" s="140"/>
      <c r="E397" s="167"/>
      <c r="F397" s="140" t="s">
        <v>1300</v>
      </c>
      <c r="G397" s="167" t="s">
        <v>764</v>
      </c>
      <c r="H397" s="167" t="s">
        <v>1113</v>
      </c>
      <c r="I397" s="251">
        <v>0.4</v>
      </c>
      <c r="J397" s="251">
        <v>0.4</v>
      </c>
      <c r="K397" s="251">
        <v>0.4</v>
      </c>
      <c r="L397" s="251">
        <v>0.4</v>
      </c>
      <c r="M397" s="252">
        <v>0</v>
      </c>
      <c r="N397" s="253">
        <v>1</v>
      </c>
      <c r="O397" s="253">
        <v>1</v>
      </c>
    </row>
    <row r="398" spans="1:15">
      <c r="A398" s="250"/>
      <c r="B398" s="140"/>
      <c r="C398" s="167"/>
      <c r="D398" s="140"/>
      <c r="E398" s="167"/>
      <c r="F398" s="140" t="s">
        <v>1498</v>
      </c>
      <c r="G398" s="167" t="s">
        <v>764</v>
      </c>
      <c r="H398" s="167" t="s">
        <v>1057</v>
      </c>
      <c r="I398" s="251">
        <v>168</v>
      </c>
      <c r="J398" s="251">
        <v>177</v>
      </c>
      <c r="K398" s="251">
        <v>182.31</v>
      </c>
      <c r="L398" s="251">
        <v>187.78</v>
      </c>
      <c r="M398" s="252">
        <v>5.3571428571428603E-2</v>
      </c>
      <c r="N398" s="253">
        <v>1</v>
      </c>
      <c r="O398" s="253">
        <v>1</v>
      </c>
    </row>
    <row r="399" spans="1:15">
      <c r="A399" s="250"/>
      <c r="B399" s="140"/>
      <c r="C399" s="167"/>
      <c r="D399" s="140"/>
      <c r="E399" s="167"/>
      <c r="F399" s="140" t="s">
        <v>537</v>
      </c>
      <c r="G399" s="167" t="s">
        <v>764</v>
      </c>
      <c r="H399" s="167" t="s">
        <v>1057</v>
      </c>
      <c r="I399" s="251">
        <v>73</v>
      </c>
      <c r="J399" s="251">
        <v>75</v>
      </c>
      <c r="K399" s="251">
        <v>77.25</v>
      </c>
      <c r="L399" s="251">
        <v>79.569999999999993</v>
      </c>
      <c r="M399" s="252">
        <v>2.7397260273972712E-2</v>
      </c>
      <c r="N399" s="253">
        <v>1</v>
      </c>
      <c r="O399" s="253">
        <v>1</v>
      </c>
    </row>
    <row r="400" spans="1:15">
      <c r="A400" s="250"/>
      <c r="B400" s="140"/>
      <c r="C400" s="167"/>
      <c r="D400" s="140"/>
      <c r="E400" s="167"/>
      <c r="F400" s="140" t="s">
        <v>534</v>
      </c>
      <c r="G400" s="167" t="s">
        <v>764</v>
      </c>
      <c r="H400" s="167" t="s">
        <v>1057</v>
      </c>
      <c r="I400" s="251">
        <v>146</v>
      </c>
      <c r="J400" s="251">
        <v>148</v>
      </c>
      <c r="K400" s="251">
        <v>152.44</v>
      </c>
      <c r="L400" s="251">
        <v>157.01</v>
      </c>
      <c r="M400" s="252">
        <v>1.3698630136986356E-2</v>
      </c>
      <c r="N400" s="253">
        <v>1</v>
      </c>
      <c r="O400" s="253">
        <v>1</v>
      </c>
    </row>
    <row r="401" spans="1:15">
      <c r="A401" s="250"/>
      <c r="B401" s="140"/>
      <c r="C401" s="167"/>
      <c r="D401" s="140"/>
      <c r="E401" s="167"/>
      <c r="F401" s="140" t="s">
        <v>536</v>
      </c>
      <c r="G401" s="167" t="s">
        <v>764</v>
      </c>
      <c r="H401" s="167" t="s">
        <v>1057</v>
      </c>
      <c r="I401" s="251">
        <v>79</v>
      </c>
      <c r="J401" s="251">
        <v>82</v>
      </c>
      <c r="K401" s="251">
        <v>84.46</v>
      </c>
      <c r="L401" s="251">
        <v>86.99</v>
      </c>
      <c r="M401" s="252">
        <v>3.7974683544303778E-2</v>
      </c>
      <c r="N401" s="253">
        <v>1</v>
      </c>
      <c r="O401" s="253">
        <v>1</v>
      </c>
    </row>
    <row r="402" spans="1:15">
      <c r="A402" s="250"/>
      <c r="B402" s="140"/>
      <c r="C402" s="167"/>
      <c r="D402" s="140"/>
      <c r="E402" s="167"/>
      <c r="F402" s="140" t="s">
        <v>528</v>
      </c>
      <c r="G402" s="167" t="s">
        <v>764</v>
      </c>
      <c r="H402" s="167" t="s">
        <v>1057</v>
      </c>
      <c r="I402" s="251">
        <v>141</v>
      </c>
      <c r="J402" s="251">
        <v>147</v>
      </c>
      <c r="K402" s="251">
        <v>151.41</v>
      </c>
      <c r="L402" s="251">
        <v>155.94999999999999</v>
      </c>
      <c r="M402" s="252">
        <v>4.2553191489361764E-2</v>
      </c>
      <c r="N402" s="253">
        <v>1</v>
      </c>
      <c r="O402" s="253">
        <v>1</v>
      </c>
    </row>
    <row r="403" spans="1:15">
      <c r="A403" s="250"/>
      <c r="B403" s="140"/>
      <c r="C403" s="167"/>
      <c r="D403" s="140"/>
      <c r="E403" s="167"/>
      <c r="F403" s="140" t="s">
        <v>532</v>
      </c>
      <c r="G403" s="167" t="s">
        <v>764</v>
      </c>
      <c r="H403" s="167" t="s">
        <v>1057</v>
      </c>
      <c r="I403" s="251">
        <v>151</v>
      </c>
      <c r="J403" s="251">
        <v>156</v>
      </c>
      <c r="K403" s="251">
        <v>160.68</v>
      </c>
      <c r="L403" s="251">
        <v>165.5</v>
      </c>
      <c r="M403" s="252">
        <v>3.3112582781456901E-2</v>
      </c>
      <c r="N403" s="253">
        <v>1</v>
      </c>
      <c r="O403" s="253">
        <v>1</v>
      </c>
    </row>
    <row r="404" spans="1:15">
      <c r="A404" s="250"/>
      <c r="B404" s="140"/>
      <c r="C404" s="167"/>
      <c r="D404" s="140"/>
      <c r="E404" s="167"/>
      <c r="F404" s="140" t="s">
        <v>527</v>
      </c>
      <c r="G404" s="167" t="s">
        <v>764</v>
      </c>
      <c r="H404" s="167" t="s">
        <v>1057</v>
      </c>
      <c r="I404" s="251">
        <v>226</v>
      </c>
      <c r="J404" s="251">
        <v>250</v>
      </c>
      <c r="K404" s="251">
        <v>260</v>
      </c>
      <c r="L404" s="251">
        <v>270</v>
      </c>
      <c r="M404" s="252">
        <v>0.10619469026548667</v>
      </c>
      <c r="N404" s="253">
        <v>1</v>
      </c>
      <c r="O404" s="253">
        <v>1</v>
      </c>
    </row>
    <row r="405" spans="1:15">
      <c r="A405" s="250"/>
      <c r="B405" s="140"/>
      <c r="C405" s="167"/>
      <c r="D405" s="140"/>
      <c r="E405" s="167"/>
      <c r="F405" s="140" t="s">
        <v>531</v>
      </c>
      <c r="G405" s="167" t="s">
        <v>764</v>
      </c>
      <c r="H405" s="167" t="s">
        <v>1057</v>
      </c>
      <c r="I405" s="251">
        <v>187</v>
      </c>
      <c r="J405" s="251">
        <v>182</v>
      </c>
      <c r="K405" s="251">
        <v>187.46</v>
      </c>
      <c r="L405" s="251">
        <v>193.08</v>
      </c>
      <c r="M405" s="252">
        <v>-2.6737967914438499E-2</v>
      </c>
      <c r="N405" s="253">
        <v>1</v>
      </c>
      <c r="O405" s="253">
        <v>1</v>
      </c>
    </row>
    <row r="406" spans="1:15">
      <c r="A406" s="250"/>
      <c r="B406" s="140"/>
      <c r="C406" s="167"/>
      <c r="D406" s="140"/>
      <c r="E406" s="167"/>
      <c r="F406" s="140" t="s">
        <v>530</v>
      </c>
      <c r="G406" s="167" t="s">
        <v>764</v>
      </c>
      <c r="H406" s="167" t="s">
        <v>1057</v>
      </c>
      <c r="I406" s="251">
        <v>98</v>
      </c>
      <c r="J406" s="251">
        <v>99</v>
      </c>
      <c r="K406" s="251">
        <v>101.97</v>
      </c>
      <c r="L406" s="251">
        <v>105.03</v>
      </c>
      <c r="M406" s="252">
        <v>1.0204081632652962E-2</v>
      </c>
      <c r="N406" s="253">
        <v>1</v>
      </c>
      <c r="O406" s="253">
        <v>1</v>
      </c>
    </row>
    <row r="407" spans="1:15">
      <c r="A407" s="250"/>
      <c r="B407" s="140"/>
      <c r="C407" s="167"/>
      <c r="D407" s="140"/>
      <c r="E407" s="167"/>
      <c r="F407" s="140" t="s">
        <v>533</v>
      </c>
      <c r="G407" s="167" t="s">
        <v>764</v>
      </c>
      <c r="H407" s="167" t="s">
        <v>1057</v>
      </c>
      <c r="I407" s="251">
        <v>96</v>
      </c>
      <c r="J407" s="251">
        <v>97</v>
      </c>
      <c r="K407" s="251">
        <v>99.91</v>
      </c>
      <c r="L407" s="251">
        <v>102.91</v>
      </c>
      <c r="M407" s="252">
        <v>1.0416666666666741E-2</v>
      </c>
      <c r="N407" s="253">
        <v>1</v>
      </c>
      <c r="O407" s="253">
        <v>1</v>
      </c>
    </row>
    <row r="408" spans="1:15">
      <c r="A408" s="250"/>
      <c r="B408" s="140"/>
      <c r="C408" s="167"/>
      <c r="D408" s="140"/>
      <c r="E408" s="167"/>
      <c r="F408" s="140" t="s">
        <v>538</v>
      </c>
      <c r="G408" s="167" t="s">
        <v>764</v>
      </c>
      <c r="H408" s="167" t="s">
        <v>1112</v>
      </c>
      <c r="I408" s="251">
        <v>8</v>
      </c>
      <c r="J408" s="251">
        <v>8</v>
      </c>
      <c r="K408" s="251">
        <v>8</v>
      </c>
      <c r="L408" s="251">
        <v>8</v>
      </c>
      <c r="M408" s="252">
        <v>0</v>
      </c>
      <c r="N408" s="253">
        <v>1</v>
      </c>
      <c r="O408" s="253">
        <v>1</v>
      </c>
    </row>
    <row r="409" spans="1:15">
      <c r="A409" s="250"/>
      <c r="B409" s="140"/>
      <c r="C409" s="167"/>
      <c r="D409" s="140"/>
      <c r="E409" s="167"/>
      <c r="F409" s="140" t="s">
        <v>535</v>
      </c>
      <c r="G409" s="167" t="s">
        <v>764</v>
      </c>
      <c r="H409" s="167" t="s">
        <v>1057</v>
      </c>
      <c r="I409" s="251">
        <v>115</v>
      </c>
      <c r="J409" s="251">
        <v>121</v>
      </c>
      <c r="K409" s="251">
        <v>124.63</v>
      </c>
      <c r="L409" s="251">
        <v>128.37</v>
      </c>
      <c r="M409" s="252">
        <v>5.2173913043478182E-2</v>
      </c>
      <c r="N409" s="253">
        <v>1</v>
      </c>
      <c r="O409" s="253">
        <v>1</v>
      </c>
    </row>
    <row r="410" spans="1:15">
      <c r="A410" s="250"/>
      <c r="B410" s="140"/>
      <c r="C410" s="167"/>
      <c r="D410" s="140"/>
      <c r="E410" s="167"/>
      <c r="F410" s="140" t="s">
        <v>529</v>
      </c>
      <c r="G410" s="167" t="s">
        <v>764</v>
      </c>
      <c r="H410" s="167" t="s">
        <v>1057</v>
      </c>
      <c r="I410" s="251">
        <v>119</v>
      </c>
      <c r="J410" s="251">
        <v>124</v>
      </c>
      <c r="K410" s="251">
        <v>127.72</v>
      </c>
      <c r="L410" s="251">
        <v>131.55000000000001</v>
      </c>
      <c r="M410" s="252">
        <v>4.2016806722689148E-2</v>
      </c>
      <c r="N410" s="253">
        <v>1</v>
      </c>
      <c r="O410" s="253">
        <v>1</v>
      </c>
    </row>
    <row r="411" spans="1:15">
      <c r="A411" s="254" t="s">
        <v>804</v>
      </c>
      <c r="B411" s="254"/>
      <c r="C411" s="254"/>
      <c r="D411" s="254"/>
      <c r="E411" s="254"/>
      <c r="F411" s="254"/>
      <c r="G411" s="254"/>
      <c r="H411" s="254"/>
      <c r="I411" s="255">
        <v>1611.4</v>
      </c>
      <c r="J411" s="255">
        <v>1670.4</v>
      </c>
      <c r="K411" s="255">
        <v>1722.64</v>
      </c>
      <c r="L411" s="255">
        <v>1776.14</v>
      </c>
      <c r="M411" s="256">
        <v>0.40257596721404532</v>
      </c>
      <c r="N411" s="257">
        <v>17</v>
      </c>
      <c r="O411" s="257">
        <v>17</v>
      </c>
    </row>
    <row r="412" spans="1:15">
      <c r="A412" s="250" t="s">
        <v>898</v>
      </c>
      <c r="B412" s="140" t="s">
        <v>592</v>
      </c>
      <c r="C412" s="167" t="s">
        <v>595</v>
      </c>
      <c r="D412" s="140" t="s">
        <v>123</v>
      </c>
      <c r="E412" s="167" t="s">
        <v>123</v>
      </c>
      <c r="F412" s="140" t="s">
        <v>904</v>
      </c>
      <c r="G412" s="167" t="s">
        <v>764</v>
      </c>
      <c r="H412" s="167" t="s">
        <v>1158</v>
      </c>
      <c r="I412" s="251">
        <v>299</v>
      </c>
      <c r="J412" s="251">
        <v>120</v>
      </c>
      <c r="K412" s="251">
        <v>124</v>
      </c>
      <c r="L412" s="251">
        <v>127</v>
      </c>
      <c r="M412" s="252">
        <v>-0.59866220735785958</v>
      </c>
      <c r="N412" s="253">
        <v>1</v>
      </c>
      <c r="O412" s="253">
        <v>1</v>
      </c>
    </row>
    <row r="413" spans="1:15">
      <c r="A413" s="250"/>
      <c r="B413" s="140"/>
      <c r="C413" s="167"/>
      <c r="D413" s="140"/>
      <c r="E413" s="167"/>
      <c r="F413" s="140" t="s">
        <v>906</v>
      </c>
      <c r="G413" s="167" t="s">
        <v>764</v>
      </c>
      <c r="H413" s="167" t="s">
        <v>1158</v>
      </c>
      <c r="I413" s="251">
        <v>530</v>
      </c>
      <c r="J413" s="251">
        <v>530</v>
      </c>
      <c r="K413" s="251">
        <v>546</v>
      </c>
      <c r="L413" s="251">
        <v>562</v>
      </c>
      <c r="M413" s="252">
        <v>0</v>
      </c>
      <c r="N413" s="253">
        <v>1</v>
      </c>
      <c r="O413" s="253">
        <v>1</v>
      </c>
    </row>
    <row r="414" spans="1:15">
      <c r="A414" s="250"/>
      <c r="B414" s="140"/>
      <c r="C414" s="167"/>
      <c r="D414" s="140"/>
      <c r="E414" s="167"/>
      <c r="F414" s="140" t="s">
        <v>909</v>
      </c>
      <c r="G414" s="167" t="s">
        <v>764</v>
      </c>
      <c r="H414" s="167" t="s">
        <v>1057</v>
      </c>
      <c r="I414" s="251">
        <v>89</v>
      </c>
      <c r="J414" s="251">
        <v>89</v>
      </c>
      <c r="K414" s="251">
        <v>92</v>
      </c>
      <c r="L414" s="251">
        <v>94</v>
      </c>
      <c r="M414" s="252">
        <v>0</v>
      </c>
      <c r="N414" s="253">
        <v>1</v>
      </c>
      <c r="O414" s="253">
        <v>1</v>
      </c>
    </row>
    <row r="415" spans="1:15">
      <c r="A415" s="250"/>
      <c r="B415" s="140"/>
      <c r="C415" s="167"/>
      <c r="D415" s="140"/>
      <c r="E415" s="167"/>
      <c r="F415" s="140" t="s">
        <v>900</v>
      </c>
      <c r="G415" s="167" t="s">
        <v>764</v>
      </c>
      <c r="H415" s="167" t="s">
        <v>1057</v>
      </c>
      <c r="I415" s="251">
        <v>112</v>
      </c>
      <c r="J415" s="251">
        <v>112</v>
      </c>
      <c r="K415" s="251">
        <v>115</v>
      </c>
      <c r="L415" s="251">
        <v>119</v>
      </c>
      <c r="M415" s="252">
        <v>0</v>
      </c>
      <c r="N415" s="253">
        <v>1</v>
      </c>
      <c r="O415" s="253">
        <v>1</v>
      </c>
    </row>
    <row r="416" spans="1:15">
      <c r="A416" s="250"/>
      <c r="B416" s="140"/>
      <c r="C416" s="167"/>
      <c r="D416" s="140"/>
      <c r="E416" s="167"/>
      <c r="F416" s="140" t="s">
        <v>1458</v>
      </c>
      <c r="G416" s="167" t="s">
        <v>764</v>
      </c>
      <c r="H416" s="167" t="s">
        <v>1158</v>
      </c>
      <c r="I416" s="251">
        <v>20</v>
      </c>
      <c r="J416" s="251">
        <v>20</v>
      </c>
      <c r="K416" s="251">
        <v>21</v>
      </c>
      <c r="L416" s="251">
        <v>21</v>
      </c>
      <c r="M416" s="252">
        <v>0</v>
      </c>
      <c r="N416" s="253">
        <v>1</v>
      </c>
      <c r="O416" s="253">
        <v>1</v>
      </c>
    </row>
    <row r="417" spans="1:15">
      <c r="A417" s="250"/>
      <c r="B417" s="140"/>
      <c r="C417" s="167"/>
      <c r="D417" s="140"/>
      <c r="E417" s="167"/>
      <c r="F417" s="140" t="s">
        <v>907</v>
      </c>
      <c r="G417" s="167" t="s">
        <v>764</v>
      </c>
      <c r="H417" s="167" t="s">
        <v>1158</v>
      </c>
      <c r="I417" s="251">
        <v>668</v>
      </c>
      <c r="J417" s="251">
        <v>668</v>
      </c>
      <c r="K417" s="251">
        <v>688</v>
      </c>
      <c r="L417" s="251">
        <v>709</v>
      </c>
      <c r="M417" s="252">
        <v>0</v>
      </c>
      <c r="N417" s="253">
        <v>1</v>
      </c>
      <c r="O417" s="253">
        <v>1</v>
      </c>
    </row>
    <row r="418" spans="1:15">
      <c r="A418" s="250"/>
      <c r="B418" s="140"/>
      <c r="C418" s="167"/>
      <c r="D418" s="140"/>
      <c r="E418" s="167"/>
      <c r="F418" s="140" t="s">
        <v>905</v>
      </c>
      <c r="G418" s="167" t="s">
        <v>764</v>
      </c>
      <c r="H418" s="167" t="s">
        <v>1092</v>
      </c>
      <c r="I418" s="251">
        <v>18</v>
      </c>
      <c r="J418" s="251">
        <v>17</v>
      </c>
      <c r="K418" s="251">
        <v>17</v>
      </c>
      <c r="L418" s="251">
        <v>17</v>
      </c>
      <c r="M418" s="252">
        <v>-5.555555555555558E-2</v>
      </c>
      <c r="N418" s="253">
        <v>1</v>
      </c>
      <c r="O418" s="253">
        <v>1</v>
      </c>
    </row>
    <row r="419" spans="1:15">
      <c r="A419" s="250"/>
      <c r="B419" s="140"/>
      <c r="C419" s="167"/>
      <c r="D419" s="140"/>
      <c r="E419" s="167"/>
      <c r="F419" s="140" t="s">
        <v>1457</v>
      </c>
      <c r="G419" s="167" t="s">
        <v>764</v>
      </c>
      <c r="H419" s="167" t="s">
        <v>1057</v>
      </c>
      <c r="I419" s="251">
        <v>67</v>
      </c>
      <c r="J419" s="251">
        <v>67</v>
      </c>
      <c r="K419" s="251">
        <v>71</v>
      </c>
      <c r="L419" s="251">
        <v>107</v>
      </c>
      <c r="M419" s="252">
        <v>0</v>
      </c>
      <c r="N419" s="253">
        <v>1</v>
      </c>
      <c r="O419" s="253">
        <v>1</v>
      </c>
    </row>
    <row r="420" spans="1:15">
      <c r="A420" s="250"/>
      <c r="B420" s="140"/>
      <c r="C420" s="167"/>
      <c r="D420" s="140"/>
      <c r="E420" s="167"/>
      <c r="F420" s="140" t="s">
        <v>1459</v>
      </c>
      <c r="G420" s="167" t="s">
        <v>764</v>
      </c>
      <c r="H420" s="167" t="s">
        <v>1460</v>
      </c>
      <c r="I420" s="251">
        <v>867</v>
      </c>
      <c r="J420" s="251">
        <v>867</v>
      </c>
      <c r="K420" s="251">
        <v>893</v>
      </c>
      <c r="L420" s="251">
        <v>920</v>
      </c>
      <c r="M420" s="252">
        <v>0</v>
      </c>
      <c r="N420" s="253">
        <v>1</v>
      </c>
      <c r="O420" s="253">
        <v>1</v>
      </c>
    </row>
    <row r="421" spans="1:15">
      <c r="A421" s="250"/>
      <c r="B421" s="140"/>
      <c r="C421" s="167"/>
      <c r="D421" s="140"/>
      <c r="E421" s="167"/>
      <c r="F421" s="140" t="s">
        <v>901</v>
      </c>
      <c r="G421" s="167" t="s">
        <v>764</v>
      </c>
      <c r="H421" s="167" t="s">
        <v>1057</v>
      </c>
      <c r="I421" s="251">
        <v>512</v>
      </c>
      <c r="J421" s="251">
        <v>98</v>
      </c>
      <c r="K421" s="251">
        <v>101</v>
      </c>
      <c r="L421" s="251">
        <v>104</v>
      </c>
      <c r="M421" s="252">
        <v>-0.80859375</v>
      </c>
      <c r="N421" s="253">
        <v>1</v>
      </c>
      <c r="O421" s="253">
        <v>1</v>
      </c>
    </row>
    <row r="422" spans="1:15">
      <c r="A422" s="250"/>
      <c r="B422" s="140"/>
      <c r="C422" s="167"/>
      <c r="D422" s="140"/>
      <c r="E422" s="167"/>
      <c r="F422" s="140" t="s">
        <v>1456</v>
      </c>
      <c r="G422" s="167" t="s">
        <v>764</v>
      </c>
      <c r="H422" s="167" t="s">
        <v>1057</v>
      </c>
      <c r="I422" s="251">
        <v>408</v>
      </c>
      <c r="J422" s="251">
        <v>250</v>
      </c>
      <c r="K422" s="251">
        <v>258</v>
      </c>
      <c r="L422" s="251">
        <v>265</v>
      </c>
      <c r="M422" s="252">
        <v>-0.38725490196078427</v>
      </c>
      <c r="N422" s="253">
        <v>1</v>
      </c>
      <c r="O422" s="253">
        <v>1</v>
      </c>
    </row>
    <row r="423" spans="1:15">
      <c r="A423" s="250"/>
      <c r="B423" s="140"/>
      <c r="C423" s="167"/>
      <c r="D423" s="140"/>
      <c r="E423" s="167"/>
      <c r="F423" s="140" t="s">
        <v>903</v>
      </c>
      <c r="G423" s="167" t="s">
        <v>764</v>
      </c>
      <c r="H423" s="167" t="s">
        <v>1158</v>
      </c>
      <c r="I423" s="251">
        <v>72</v>
      </c>
      <c r="J423" s="251">
        <v>26</v>
      </c>
      <c r="K423" s="251">
        <v>27</v>
      </c>
      <c r="L423" s="251">
        <v>28</v>
      </c>
      <c r="M423" s="252">
        <v>-0.63888888888888884</v>
      </c>
      <c r="N423" s="253">
        <v>1</v>
      </c>
      <c r="O423" s="253">
        <v>1</v>
      </c>
    </row>
    <row r="424" spans="1:15">
      <c r="A424" s="254" t="s">
        <v>1033</v>
      </c>
      <c r="B424" s="254"/>
      <c r="C424" s="254"/>
      <c r="D424" s="254"/>
      <c r="E424" s="254"/>
      <c r="F424" s="254"/>
      <c r="G424" s="254"/>
      <c r="H424" s="254"/>
      <c r="I424" s="255">
        <v>3662</v>
      </c>
      <c r="J424" s="255">
        <v>2864</v>
      </c>
      <c r="K424" s="255">
        <v>2953</v>
      </c>
      <c r="L424" s="255">
        <v>3073</v>
      </c>
      <c r="M424" s="256">
        <v>-2.4889553037630883</v>
      </c>
      <c r="N424" s="257">
        <v>12</v>
      </c>
      <c r="O424" s="257">
        <v>12</v>
      </c>
    </row>
    <row r="425" spans="1:15">
      <c r="A425" s="250" t="s">
        <v>1269</v>
      </c>
      <c r="B425" s="140" t="s">
        <v>734</v>
      </c>
      <c r="C425" s="167" t="s">
        <v>733</v>
      </c>
      <c r="D425" s="140" t="s">
        <v>1278</v>
      </c>
      <c r="E425" s="167" t="s">
        <v>558</v>
      </c>
      <c r="F425" s="140" t="s">
        <v>1271</v>
      </c>
      <c r="G425" s="167" t="s">
        <v>764</v>
      </c>
      <c r="H425" s="167" t="s">
        <v>1057</v>
      </c>
      <c r="I425" s="251">
        <v>67</v>
      </c>
      <c r="J425" s="251">
        <v>69</v>
      </c>
      <c r="K425" s="251">
        <v>70</v>
      </c>
      <c r="L425" s="251">
        <v>71</v>
      </c>
      <c r="M425" s="252">
        <v>2.9850746268656803E-2</v>
      </c>
      <c r="N425" s="253">
        <v>1</v>
      </c>
      <c r="O425" s="253">
        <v>1</v>
      </c>
    </row>
    <row r="426" spans="1:15">
      <c r="A426" s="250"/>
      <c r="B426" s="140"/>
      <c r="C426" s="167"/>
      <c r="D426" s="140"/>
      <c r="E426" s="167"/>
      <c r="F426" s="140" t="s">
        <v>1270</v>
      </c>
      <c r="G426" s="167" t="s">
        <v>764</v>
      </c>
      <c r="H426" s="167" t="s">
        <v>1057</v>
      </c>
      <c r="I426" s="251">
        <v>84</v>
      </c>
      <c r="J426" s="251">
        <v>88</v>
      </c>
      <c r="K426" s="251">
        <v>90</v>
      </c>
      <c r="L426" s="251">
        <v>91</v>
      </c>
      <c r="M426" s="252">
        <v>4.7619047619047672E-2</v>
      </c>
      <c r="N426" s="253">
        <v>1</v>
      </c>
      <c r="O426" s="253">
        <v>1</v>
      </c>
    </row>
    <row r="427" spans="1:15">
      <c r="A427" s="254" t="s">
        <v>1363</v>
      </c>
      <c r="B427" s="254"/>
      <c r="C427" s="254"/>
      <c r="D427" s="254"/>
      <c r="E427" s="254"/>
      <c r="F427" s="254"/>
      <c r="G427" s="254"/>
      <c r="H427" s="254"/>
      <c r="I427" s="255">
        <v>151</v>
      </c>
      <c r="J427" s="255">
        <v>157</v>
      </c>
      <c r="K427" s="255">
        <v>160</v>
      </c>
      <c r="L427" s="255">
        <v>162</v>
      </c>
      <c r="M427" s="256">
        <v>7.7469793887704474E-2</v>
      </c>
      <c r="N427" s="257">
        <v>2</v>
      </c>
      <c r="O427" s="257">
        <v>2</v>
      </c>
    </row>
    <row r="428" spans="1:15">
      <c r="A428" s="250" t="s">
        <v>897</v>
      </c>
      <c r="B428" s="140" t="s">
        <v>585</v>
      </c>
      <c r="C428" s="167" t="s">
        <v>613</v>
      </c>
      <c r="D428" s="140" t="s">
        <v>1106</v>
      </c>
      <c r="E428" s="167" t="s">
        <v>1106</v>
      </c>
      <c r="F428" s="140" t="s">
        <v>833</v>
      </c>
      <c r="G428" s="167" t="s">
        <v>351</v>
      </c>
      <c r="H428" s="167" t="s">
        <v>1071</v>
      </c>
      <c r="I428" s="251">
        <v>37</v>
      </c>
      <c r="J428" s="251">
        <v>0</v>
      </c>
      <c r="K428" s="251">
        <v>0</v>
      </c>
      <c r="L428" s="251">
        <v>0</v>
      </c>
      <c r="M428" s="252">
        <v>0</v>
      </c>
      <c r="N428" s="253">
        <v>1</v>
      </c>
      <c r="O428" s="253">
        <v>1</v>
      </c>
    </row>
    <row r="429" spans="1:15">
      <c r="A429" s="250"/>
      <c r="B429" s="140"/>
      <c r="C429" s="167"/>
      <c r="D429" s="140"/>
      <c r="E429" s="167"/>
      <c r="F429" s="140" t="s">
        <v>834</v>
      </c>
      <c r="G429" s="167" t="s">
        <v>351</v>
      </c>
      <c r="H429" s="167" t="s">
        <v>1071</v>
      </c>
      <c r="I429" s="251">
        <v>406</v>
      </c>
      <c r="J429" s="251">
        <v>0</v>
      </c>
      <c r="K429" s="251">
        <v>0</v>
      </c>
      <c r="L429" s="251">
        <v>0</v>
      </c>
      <c r="M429" s="252">
        <v>0</v>
      </c>
      <c r="N429" s="253">
        <v>1</v>
      </c>
      <c r="O429" s="253">
        <v>1</v>
      </c>
    </row>
    <row r="430" spans="1:15">
      <c r="A430" s="250"/>
      <c r="B430" s="140"/>
      <c r="C430" s="167"/>
      <c r="D430" s="140"/>
      <c r="E430" s="167"/>
      <c r="F430" s="140" t="s">
        <v>839</v>
      </c>
      <c r="G430" s="167" t="s">
        <v>764</v>
      </c>
      <c r="H430" s="167" t="s">
        <v>1200</v>
      </c>
      <c r="I430" s="251">
        <v>242</v>
      </c>
      <c r="J430" s="251">
        <v>230</v>
      </c>
      <c r="K430" s="251">
        <v>236.9</v>
      </c>
      <c r="L430" s="251">
        <v>244.01</v>
      </c>
      <c r="M430" s="252">
        <v>-4.9586776859504078E-2</v>
      </c>
      <c r="N430" s="253">
        <v>1</v>
      </c>
      <c r="O430" s="253">
        <v>1</v>
      </c>
    </row>
    <row r="431" spans="1:15">
      <c r="A431" s="250"/>
      <c r="B431" s="140"/>
      <c r="C431" s="167"/>
      <c r="D431" s="140"/>
      <c r="E431" s="167"/>
      <c r="F431" s="140" t="s">
        <v>840</v>
      </c>
      <c r="G431" s="167" t="s">
        <v>764</v>
      </c>
      <c r="H431" s="167" t="s">
        <v>1201</v>
      </c>
      <c r="I431" s="251">
        <v>636</v>
      </c>
      <c r="J431" s="251">
        <v>694</v>
      </c>
      <c r="K431" s="251">
        <v>714.82</v>
      </c>
      <c r="L431" s="251">
        <v>736.26</v>
      </c>
      <c r="M431" s="252">
        <v>9.119496855345921E-2</v>
      </c>
      <c r="N431" s="253">
        <v>1</v>
      </c>
      <c r="O431" s="253">
        <v>1</v>
      </c>
    </row>
    <row r="432" spans="1:15">
      <c r="A432" s="250"/>
      <c r="B432" s="140"/>
      <c r="C432" s="167"/>
      <c r="D432" s="140"/>
      <c r="E432" s="167"/>
      <c r="F432" s="140" t="s">
        <v>838</v>
      </c>
      <c r="G432" s="167" t="s">
        <v>764</v>
      </c>
      <c r="H432" s="167" t="s">
        <v>1071</v>
      </c>
      <c r="I432" s="251">
        <v>481</v>
      </c>
      <c r="J432" s="251">
        <v>353</v>
      </c>
      <c r="K432" s="251">
        <v>363.59</v>
      </c>
      <c r="L432" s="251">
        <v>374.5</v>
      </c>
      <c r="M432" s="252">
        <v>-0.26611226611226613</v>
      </c>
      <c r="N432" s="253">
        <v>1</v>
      </c>
      <c r="O432" s="253">
        <v>1</v>
      </c>
    </row>
    <row r="433" spans="1:15">
      <c r="A433" s="250"/>
      <c r="B433" s="140"/>
      <c r="C433" s="167"/>
      <c r="D433" s="140"/>
      <c r="E433" s="167"/>
      <c r="F433" s="140" t="s">
        <v>837</v>
      </c>
      <c r="G433" s="167" t="s">
        <v>351</v>
      </c>
      <c r="H433" s="167" t="s">
        <v>895</v>
      </c>
      <c r="I433" s="251">
        <v>200</v>
      </c>
      <c r="J433" s="251">
        <v>0</v>
      </c>
      <c r="K433" s="251">
        <v>0</v>
      </c>
      <c r="L433" s="251">
        <v>0</v>
      </c>
      <c r="M433" s="252">
        <v>0</v>
      </c>
      <c r="N433" s="253">
        <v>1</v>
      </c>
      <c r="O433" s="253">
        <v>1</v>
      </c>
    </row>
    <row r="434" spans="1:15">
      <c r="A434" s="250"/>
      <c r="B434" s="140"/>
      <c r="C434" s="167"/>
      <c r="D434" s="140"/>
      <c r="E434" s="167"/>
      <c r="F434" s="140" t="s">
        <v>836</v>
      </c>
      <c r="G434" s="167" t="s">
        <v>764</v>
      </c>
      <c r="H434" s="167" t="s">
        <v>1200</v>
      </c>
      <c r="I434" s="251">
        <v>426</v>
      </c>
      <c r="J434" s="251">
        <v>612</v>
      </c>
      <c r="K434" s="251">
        <v>630.36</v>
      </c>
      <c r="L434" s="251">
        <v>649.27</v>
      </c>
      <c r="M434" s="252">
        <v>0.43661971830985924</v>
      </c>
      <c r="N434" s="253">
        <v>1</v>
      </c>
      <c r="O434" s="253">
        <v>1</v>
      </c>
    </row>
    <row r="435" spans="1:15">
      <c r="A435" s="250"/>
      <c r="B435" s="140"/>
      <c r="C435" s="167"/>
      <c r="D435" s="140"/>
      <c r="E435" s="167"/>
      <c r="F435" s="140" t="s">
        <v>835</v>
      </c>
      <c r="G435" s="167" t="s">
        <v>764</v>
      </c>
      <c r="H435" s="167" t="s">
        <v>1071</v>
      </c>
      <c r="I435" s="251">
        <v>391</v>
      </c>
      <c r="J435" s="251">
        <v>517</v>
      </c>
      <c r="K435" s="251">
        <v>532.51</v>
      </c>
      <c r="L435" s="251">
        <v>548.49</v>
      </c>
      <c r="M435" s="252">
        <v>0.32225063938618925</v>
      </c>
      <c r="N435" s="253">
        <v>1</v>
      </c>
      <c r="O435" s="253">
        <v>1</v>
      </c>
    </row>
    <row r="436" spans="1:15">
      <c r="A436" s="250"/>
      <c r="B436" s="140"/>
      <c r="C436" s="167"/>
      <c r="D436" s="140"/>
      <c r="E436" s="167"/>
      <c r="F436" s="140" t="s">
        <v>1202</v>
      </c>
      <c r="G436" s="167" t="s">
        <v>764</v>
      </c>
      <c r="H436" s="167" t="s">
        <v>1203</v>
      </c>
      <c r="I436" s="251">
        <v>3.49</v>
      </c>
      <c r="J436" s="251">
        <v>3</v>
      </c>
      <c r="K436" s="251">
        <v>3.09</v>
      </c>
      <c r="L436" s="251">
        <v>3.18</v>
      </c>
      <c r="M436" s="252">
        <v>-0.14040114613180521</v>
      </c>
      <c r="N436" s="253">
        <v>1</v>
      </c>
      <c r="O436" s="253">
        <v>1</v>
      </c>
    </row>
    <row r="437" spans="1:15">
      <c r="A437" s="250"/>
      <c r="B437" s="140"/>
      <c r="C437" s="167"/>
      <c r="D437" s="140"/>
      <c r="E437" s="167"/>
      <c r="F437" s="140" t="s">
        <v>842</v>
      </c>
      <c r="G437" s="167" t="s">
        <v>351</v>
      </c>
      <c r="H437" s="167" t="s">
        <v>895</v>
      </c>
      <c r="I437" s="251">
        <v>330</v>
      </c>
      <c r="J437" s="251">
        <v>0</v>
      </c>
      <c r="K437" s="251">
        <v>0</v>
      </c>
      <c r="L437" s="251">
        <v>0</v>
      </c>
      <c r="M437" s="252">
        <v>0</v>
      </c>
      <c r="N437" s="253">
        <v>1</v>
      </c>
      <c r="O437" s="253">
        <v>1</v>
      </c>
    </row>
    <row r="438" spans="1:15">
      <c r="A438" s="250"/>
      <c r="B438" s="140"/>
      <c r="C438" s="167"/>
      <c r="D438" s="140"/>
      <c r="E438" s="167"/>
      <c r="F438" s="140" t="s">
        <v>841</v>
      </c>
      <c r="G438" s="167" t="s">
        <v>764</v>
      </c>
      <c r="H438" s="167" t="s">
        <v>1057</v>
      </c>
      <c r="I438" s="251">
        <v>130</v>
      </c>
      <c r="J438" s="251">
        <v>136</v>
      </c>
      <c r="K438" s="251">
        <v>140.08000000000001</v>
      </c>
      <c r="L438" s="251">
        <v>144.28</v>
      </c>
      <c r="M438" s="252">
        <v>4.6153846153846212E-2</v>
      </c>
      <c r="N438" s="253">
        <v>1</v>
      </c>
      <c r="O438" s="253">
        <v>1</v>
      </c>
    </row>
    <row r="439" spans="1:15">
      <c r="A439" s="250"/>
      <c r="B439" s="140"/>
      <c r="C439" s="167"/>
      <c r="D439" s="140"/>
      <c r="E439" s="167"/>
      <c r="F439" s="140" t="s">
        <v>1320</v>
      </c>
      <c r="G439" s="167" t="s">
        <v>764</v>
      </c>
      <c r="H439" s="167" t="s">
        <v>1057</v>
      </c>
      <c r="I439" s="251">
        <v>115</v>
      </c>
      <c r="J439" s="251">
        <v>117</v>
      </c>
      <c r="K439" s="251">
        <v>120.51</v>
      </c>
      <c r="L439" s="251">
        <v>124.13</v>
      </c>
      <c r="M439" s="252">
        <v>1.7391304347825987E-2</v>
      </c>
      <c r="N439" s="253">
        <v>1</v>
      </c>
      <c r="O439" s="253">
        <v>1</v>
      </c>
    </row>
    <row r="440" spans="1:15">
      <c r="A440" s="250"/>
      <c r="B440" s="140"/>
      <c r="C440" s="167"/>
      <c r="D440" s="140"/>
      <c r="E440" s="167"/>
      <c r="F440" s="140" t="s">
        <v>1491</v>
      </c>
      <c r="G440" s="167" t="s">
        <v>764</v>
      </c>
      <c r="H440" s="167" t="s">
        <v>1058</v>
      </c>
      <c r="I440" s="251">
        <v>226</v>
      </c>
      <c r="J440" s="251">
        <v>227</v>
      </c>
      <c r="K440" s="251">
        <v>233.81</v>
      </c>
      <c r="L440" s="251">
        <v>240.82430000000002</v>
      </c>
      <c r="M440" s="252">
        <v>4.4247787610618428E-3</v>
      </c>
      <c r="N440" s="253">
        <v>1</v>
      </c>
      <c r="O440" s="253">
        <v>1</v>
      </c>
    </row>
    <row r="441" spans="1:15">
      <c r="A441" s="250"/>
      <c r="B441" s="140"/>
      <c r="C441" s="167"/>
      <c r="D441" s="140"/>
      <c r="E441" s="167"/>
      <c r="F441" s="140" t="s">
        <v>1490</v>
      </c>
      <c r="G441" s="167" t="s">
        <v>764</v>
      </c>
      <c r="H441" s="167" t="s">
        <v>1058</v>
      </c>
      <c r="I441" s="251">
        <v>111</v>
      </c>
      <c r="J441" s="251">
        <v>114</v>
      </c>
      <c r="K441" s="251">
        <v>117.42</v>
      </c>
      <c r="L441" s="251">
        <v>120.9426</v>
      </c>
      <c r="M441" s="252">
        <v>2.7027027027026973E-2</v>
      </c>
      <c r="N441" s="253">
        <v>1</v>
      </c>
      <c r="O441" s="253">
        <v>1</v>
      </c>
    </row>
    <row r="442" spans="1:15">
      <c r="A442" s="250"/>
      <c r="B442" s="140"/>
      <c r="C442" s="167"/>
      <c r="D442" s="140"/>
      <c r="E442" s="167"/>
      <c r="F442" s="140" t="s">
        <v>854</v>
      </c>
      <c r="G442" s="167" t="s">
        <v>764</v>
      </c>
      <c r="H442" s="167" t="s">
        <v>1061</v>
      </c>
      <c r="I442" s="251">
        <v>2.11</v>
      </c>
      <c r="J442" s="251">
        <v>2.4</v>
      </c>
      <c r="K442" s="251">
        <v>2.4700000000000002</v>
      </c>
      <c r="L442" s="251">
        <v>2.5499999999999998</v>
      </c>
      <c r="M442" s="252">
        <v>0.13744075829383884</v>
      </c>
      <c r="N442" s="253">
        <v>1</v>
      </c>
      <c r="O442" s="253">
        <v>1</v>
      </c>
    </row>
    <row r="443" spans="1:15">
      <c r="A443" s="250"/>
      <c r="B443" s="140"/>
      <c r="C443" s="167"/>
      <c r="D443" s="140"/>
      <c r="E443" s="167"/>
      <c r="F443" s="140" t="s">
        <v>856</v>
      </c>
      <c r="G443" s="167" t="s">
        <v>764</v>
      </c>
      <c r="H443" s="167" t="s">
        <v>1063</v>
      </c>
      <c r="I443" s="251">
        <v>2.9</v>
      </c>
      <c r="J443" s="251">
        <v>2.6</v>
      </c>
      <c r="K443" s="251">
        <v>2.68</v>
      </c>
      <c r="L443" s="251">
        <v>2.76</v>
      </c>
      <c r="M443" s="252">
        <v>-0.10344827586206895</v>
      </c>
      <c r="N443" s="253">
        <v>1</v>
      </c>
      <c r="O443" s="253">
        <v>1</v>
      </c>
    </row>
    <row r="444" spans="1:15">
      <c r="A444" s="250"/>
      <c r="B444" s="140"/>
      <c r="C444" s="167"/>
      <c r="D444" s="140"/>
      <c r="E444" s="167"/>
      <c r="F444" s="140" t="s">
        <v>853</v>
      </c>
      <c r="G444" s="167" t="s">
        <v>764</v>
      </c>
      <c r="H444" s="167" t="s">
        <v>1060</v>
      </c>
      <c r="I444" s="251">
        <v>13.5</v>
      </c>
      <c r="J444" s="251">
        <v>13.3</v>
      </c>
      <c r="K444" s="251">
        <v>13.7</v>
      </c>
      <c r="L444" s="251">
        <v>14.11</v>
      </c>
      <c r="M444" s="252">
        <v>-1.4814814814814725E-2</v>
      </c>
      <c r="N444" s="253">
        <v>1</v>
      </c>
      <c r="O444" s="253">
        <v>1</v>
      </c>
    </row>
    <row r="445" spans="1:15">
      <c r="A445" s="250"/>
      <c r="B445" s="140"/>
      <c r="C445" s="167"/>
      <c r="D445" s="140"/>
      <c r="E445" s="167"/>
      <c r="F445" s="140" t="s">
        <v>855</v>
      </c>
      <c r="G445" s="167" t="s">
        <v>764</v>
      </c>
      <c r="H445" s="167" t="s">
        <v>1062</v>
      </c>
      <c r="I445" s="251">
        <v>685</v>
      </c>
      <c r="J445" s="251">
        <v>780</v>
      </c>
      <c r="K445" s="251">
        <v>878</v>
      </c>
      <c r="L445" s="251">
        <v>904</v>
      </c>
      <c r="M445" s="252">
        <v>0.13868613138686126</v>
      </c>
      <c r="N445" s="253">
        <v>1</v>
      </c>
      <c r="O445" s="253">
        <v>1</v>
      </c>
    </row>
    <row r="446" spans="1:15">
      <c r="A446" s="250"/>
      <c r="B446" s="140"/>
      <c r="C446" s="167"/>
      <c r="D446" s="140"/>
      <c r="E446" s="167"/>
      <c r="F446" s="140" t="s">
        <v>857</v>
      </c>
      <c r="G446" s="167" t="s">
        <v>764</v>
      </c>
      <c r="H446" s="167" t="s">
        <v>1056</v>
      </c>
      <c r="I446" s="251">
        <v>0.18</v>
      </c>
      <c r="J446" s="251">
        <v>0.15</v>
      </c>
      <c r="K446" s="251">
        <v>0.15</v>
      </c>
      <c r="L446" s="251">
        <v>0.16</v>
      </c>
      <c r="M446" s="252">
        <v>-0.16666666666666663</v>
      </c>
      <c r="N446" s="253">
        <v>1</v>
      </c>
      <c r="O446" s="253">
        <v>1</v>
      </c>
    </row>
    <row r="447" spans="1:15">
      <c r="A447" s="250"/>
      <c r="B447" s="140"/>
      <c r="C447" s="167"/>
      <c r="D447" s="140"/>
      <c r="E447" s="167"/>
      <c r="F447" s="140" t="s">
        <v>858</v>
      </c>
      <c r="G447" s="167" t="s">
        <v>764</v>
      </c>
      <c r="H447" s="167" t="s">
        <v>1056</v>
      </c>
      <c r="I447" s="251">
        <v>0.04</v>
      </c>
      <c r="J447" s="251">
        <v>0.04</v>
      </c>
      <c r="K447" s="251">
        <v>0.04</v>
      </c>
      <c r="L447" s="251">
        <v>0.04</v>
      </c>
      <c r="M447" s="252">
        <v>0</v>
      </c>
      <c r="N447" s="253">
        <v>1</v>
      </c>
      <c r="O447" s="253">
        <v>1</v>
      </c>
    </row>
    <row r="448" spans="1:15">
      <c r="A448" s="250"/>
      <c r="B448" s="140"/>
      <c r="C448" s="167"/>
      <c r="D448" s="140"/>
      <c r="E448" s="167"/>
      <c r="F448" s="140" t="s">
        <v>1204</v>
      </c>
      <c r="G448" s="167" t="s">
        <v>764</v>
      </c>
      <c r="H448" s="167" t="s">
        <v>1054</v>
      </c>
      <c r="I448" s="251">
        <v>17.309999999999999</v>
      </c>
      <c r="J448" s="251">
        <v>18.170000000000002</v>
      </c>
      <c r="K448" s="251">
        <v>18.72</v>
      </c>
      <c r="L448" s="251">
        <v>19.28</v>
      </c>
      <c r="M448" s="252">
        <v>4.9682264586944136E-2</v>
      </c>
      <c r="N448" s="253">
        <v>1</v>
      </c>
      <c r="O448" s="253">
        <v>1</v>
      </c>
    </row>
    <row r="449" spans="1:15">
      <c r="A449" s="250"/>
      <c r="B449" s="140"/>
      <c r="C449" s="167"/>
      <c r="D449" s="140"/>
      <c r="E449" s="167"/>
      <c r="F449" s="140" t="s">
        <v>843</v>
      </c>
      <c r="G449" s="167" t="s">
        <v>764</v>
      </c>
      <c r="H449" s="167" t="s">
        <v>1055</v>
      </c>
      <c r="I449" s="251">
        <v>0.15</v>
      </c>
      <c r="J449" s="251">
        <v>0.13</v>
      </c>
      <c r="K449" s="251">
        <v>0.13</v>
      </c>
      <c r="L449" s="251">
        <v>0.13</v>
      </c>
      <c r="M449" s="252">
        <v>-0.1333333333333333</v>
      </c>
      <c r="N449" s="253">
        <v>1</v>
      </c>
      <c r="O449" s="253">
        <v>1</v>
      </c>
    </row>
    <row r="450" spans="1:15">
      <c r="A450" s="250"/>
      <c r="B450" s="140"/>
      <c r="C450" s="167"/>
      <c r="D450" s="140"/>
      <c r="E450" s="167"/>
      <c r="F450" s="140" t="s">
        <v>844</v>
      </c>
      <c r="G450" s="167" t="s">
        <v>764</v>
      </c>
      <c r="H450" s="167" t="s">
        <v>1056</v>
      </c>
      <c r="I450" s="251">
        <v>0.04</v>
      </c>
      <c r="J450" s="251">
        <v>0.04</v>
      </c>
      <c r="K450" s="251">
        <v>0.04</v>
      </c>
      <c r="L450" s="251">
        <v>0.04</v>
      </c>
      <c r="M450" s="252">
        <v>0</v>
      </c>
      <c r="N450" s="253">
        <v>1</v>
      </c>
      <c r="O450" s="253">
        <v>1</v>
      </c>
    </row>
    <row r="451" spans="1:15">
      <c r="A451" s="250"/>
      <c r="B451" s="140"/>
      <c r="C451" s="167"/>
      <c r="D451" s="140"/>
      <c r="E451" s="167"/>
      <c r="F451" s="140" t="s">
        <v>1205</v>
      </c>
      <c r="G451" s="167" t="s">
        <v>764</v>
      </c>
      <c r="H451" s="167" t="s">
        <v>1056</v>
      </c>
      <c r="I451" s="251">
        <v>0.13</v>
      </c>
      <c r="J451" s="251">
        <v>0.11</v>
      </c>
      <c r="K451" s="251">
        <v>0.11</v>
      </c>
      <c r="L451" s="251">
        <v>0.11</v>
      </c>
      <c r="M451" s="252">
        <v>-0.15384615384615385</v>
      </c>
      <c r="N451" s="253">
        <v>1</v>
      </c>
      <c r="O451" s="253">
        <v>1</v>
      </c>
    </row>
    <row r="452" spans="1:15">
      <c r="A452" s="250"/>
      <c r="B452" s="140"/>
      <c r="C452" s="167"/>
      <c r="D452" s="140"/>
      <c r="E452" s="167"/>
      <c r="F452" s="140" t="s">
        <v>1324</v>
      </c>
      <c r="G452" s="167" t="s">
        <v>764</v>
      </c>
      <c r="H452" s="167" t="s">
        <v>895</v>
      </c>
      <c r="I452" s="251">
        <v>0</v>
      </c>
      <c r="J452" s="251">
        <v>0</v>
      </c>
      <c r="K452" s="251">
        <v>0</v>
      </c>
      <c r="L452" s="251">
        <v>0</v>
      </c>
      <c r="M452" s="252">
        <v>0</v>
      </c>
      <c r="N452" s="253">
        <v>1</v>
      </c>
      <c r="O452" s="253">
        <v>1</v>
      </c>
    </row>
    <row r="453" spans="1:15">
      <c r="A453" s="250"/>
      <c r="B453" s="140"/>
      <c r="C453" s="167"/>
      <c r="D453" s="140"/>
      <c r="E453" s="167"/>
      <c r="F453" s="140" t="s">
        <v>1207</v>
      </c>
      <c r="G453" s="167" t="s">
        <v>764</v>
      </c>
      <c r="H453" s="167" t="s">
        <v>1092</v>
      </c>
      <c r="I453" s="251">
        <v>0.18</v>
      </c>
      <c r="J453" s="251">
        <v>0.18</v>
      </c>
      <c r="K453" s="251">
        <v>0.19</v>
      </c>
      <c r="L453" s="251">
        <v>0.19</v>
      </c>
      <c r="M453" s="252">
        <v>0</v>
      </c>
      <c r="N453" s="253">
        <v>1</v>
      </c>
      <c r="O453" s="253">
        <v>1</v>
      </c>
    </row>
    <row r="454" spans="1:15">
      <c r="A454" s="250"/>
      <c r="B454" s="140"/>
      <c r="C454" s="167"/>
      <c r="D454" s="140"/>
      <c r="E454" s="167"/>
      <c r="F454" s="140" t="s">
        <v>863</v>
      </c>
      <c r="G454" s="167" t="s">
        <v>351</v>
      </c>
      <c r="H454" s="167" t="s">
        <v>1064</v>
      </c>
      <c r="I454" s="251">
        <v>20.25</v>
      </c>
      <c r="J454" s="251">
        <v>0</v>
      </c>
      <c r="K454" s="251">
        <v>0</v>
      </c>
      <c r="L454" s="251">
        <v>0</v>
      </c>
      <c r="M454" s="252">
        <v>0</v>
      </c>
      <c r="N454" s="253">
        <v>1</v>
      </c>
      <c r="O454" s="253">
        <v>1</v>
      </c>
    </row>
    <row r="455" spans="1:15">
      <c r="A455" s="250"/>
      <c r="B455" s="140"/>
      <c r="C455" s="167"/>
      <c r="D455" s="140"/>
      <c r="E455" s="167"/>
      <c r="F455" s="140" t="s">
        <v>862</v>
      </c>
      <c r="G455" s="167" t="s">
        <v>351</v>
      </c>
      <c r="H455" s="167" t="s">
        <v>1064</v>
      </c>
      <c r="I455" s="251">
        <v>28</v>
      </c>
      <c r="J455" s="251">
        <v>0</v>
      </c>
      <c r="K455" s="251">
        <v>0</v>
      </c>
      <c r="L455" s="251">
        <v>0</v>
      </c>
      <c r="M455" s="252">
        <v>0</v>
      </c>
      <c r="N455" s="253">
        <v>1</v>
      </c>
      <c r="O455" s="253">
        <v>1</v>
      </c>
    </row>
    <row r="456" spans="1:15">
      <c r="A456" s="250"/>
      <c r="B456" s="140"/>
      <c r="C456" s="167"/>
      <c r="D456" s="140"/>
      <c r="E456" s="167"/>
      <c r="F456" s="140" t="s">
        <v>861</v>
      </c>
      <c r="G456" s="167" t="s">
        <v>351</v>
      </c>
      <c r="H456" s="167" t="s">
        <v>1064</v>
      </c>
      <c r="I456" s="251">
        <v>40.75</v>
      </c>
      <c r="J456" s="251">
        <v>0</v>
      </c>
      <c r="K456" s="251">
        <v>0</v>
      </c>
      <c r="L456" s="251">
        <v>0</v>
      </c>
      <c r="M456" s="252">
        <v>0</v>
      </c>
      <c r="N456" s="253">
        <v>1</v>
      </c>
      <c r="O456" s="253">
        <v>1</v>
      </c>
    </row>
    <row r="457" spans="1:15">
      <c r="A457" s="250"/>
      <c r="B457" s="140"/>
      <c r="C457" s="167"/>
      <c r="D457" s="140"/>
      <c r="E457" s="167"/>
      <c r="F457" s="140" t="s">
        <v>864</v>
      </c>
      <c r="G457" s="167" t="s">
        <v>351</v>
      </c>
      <c r="H457" s="167" t="s">
        <v>1057</v>
      </c>
      <c r="I457" s="251">
        <v>161</v>
      </c>
      <c r="J457" s="251">
        <v>0</v>
      </c>
      <c r="K457" s="251">
        <v>0</v>
      </c>
      <c r="L457" s="251">
        <v>0</v>
      </c>
      <c r="M457" s="252">
        <v>0</v>
      </c>
      <c r="N457" s="253">
        <v>1</v>
      </c>
      <c r="O457" s="253">
        <v>1</v>
      </c>
    </row>
    <row r="458" spans="1:15">
      <c r="A458" s="250"/>
      <c r="B458" s="140"/>
      <c r="C458" s="167"/>
      <c r="D458" s="140"/>
      <c r="E458" s="167"/>
      <c r="F458" s="140" t="s">
        <v>865</v>
      </c>
      <c r="G458" s="167" t="s">
        <v>351</v>
      </c>
      <c r="H458" s="167" t="s">
        <v>1065</v>
      </c>
      <c r="I458" s="251">
        <v>378</v>
      </c>
      <c r="J458" s="251">
        <v>0</v>
      </c>
      <c r="K458" s="251">
        <v>0</v>
      </c>
      <c r="L458" s="251">
        <v>0</v>
      </c>
      <c r="M458" s="252">
        <v>0</v>
      </c>
      <c r="N458" s="253">
        <v>1</v>
      </c>
      <c r="O458" s="253">
        <v>1</v>
      </c>
    </row>
    <row r="459" spans="1:15">
      <c r="A459" s="250"/>
      <c r="B459" s="140"/>
      <c r="C459" s="167"/>
      <c r="D459" s="140"/>
      <c r="E459" s="167"/>
      <c r="F459" s="140" t="s">
        <v>1293</v>
      </c>
      <c r="G459" s="167" t="s">
        <v>351</v>
      </c>
      <c r="H459" s="167" t="s">
        <v>1057</v>
      </c>
      <c r="I459" s="251">
        <v>133</v>
      </c>
      <c r="J459" s="251">
        <v>0</v>
      </c>
      <c r="K459" s="251">
        <v>0</v>
      </c>
      <c r="L459" s="251">
        <v>0</v>
      </c>
      <c r="M459" s="252">
        <v>0</v>
      </c>
      <c r="N459" s="253">
        <v>1</v>
      </c>
      <c r="O459" s="253">
        <v>1</v>
      </c>
    </row>
    <row r="460" spans="1:15">
      <c r="A460" s="250"/>
      <c r="B460" s="140"/>
      <c r="C460" s="167"/>
      <c r="D460" s="140"/>
      <c r="E460" s="167"/>
      <c r="F460" s="140" t="s">
        <v>1492</v>
      </c>
      <c r="G460" s="167" t="s">
        <v>351</v>
      </c>
      <c r="H460" s="167" t="s">
        <v>1067</v>
      </c>
      <c r="I460" s="251">
        <v>4.01</v>
      </c>
      <c r="J460" s="251">
        <v>0</v>
      </c>
      <c r="K460" s="251">
        <v>0</v>
      </c>
      <c r="L460" s="251">
        <v>0</v>
      </c>
      <c r="M460" s="252">
        <v>0</v>
      </c>
      <c r="N460" s="253">
        <v>1</v>
      </c>
      <c r="O460" s="253">
        <v>1</v>
      </c>
    </row>
    <row r="461" spans="1:15">
      <c r="A461" s="250"/>
      <c r="B461" s="140"/>
      <c r="C461" s="167"/>
      <c r="D461" s="140"/>
      <c r="E461" s="167"/>
      <c r="F461" s="140" t="s">
        <v>1501</v>
      </c>
      <c r="G461" s="167" t="s">
        <v>764</v>
      </c>
      <c r="H461" s="167" t="s">
        <v>1210</v>
      </c>
      <c r="I461" s="251">
        <v>32.64</v>
      </c>
      <c r="J461" s="251">
        <v>32.97</v>
      </c>
      <c r="K461" s="251">
        <v>33.630000000000003</v>
      </c>
      <c r="L461" s="251">
        <v>34.299999999999997</v>
      </c>
      <c r="M461" s="252">
        <v>1.0110294117646967E-2</v>
      </c>
      <c r="N461" s="253">
        <v>1</v>
      </c>
      <c r="O461" s="253">
        <v>1</v>
      </c>
    </row>
    <row r="462" spans="1:15">
      <c r="A462" s="250"/>
      <c r="B462" s="140"/>
      <c r="C462" s="167"/>
      <c r="D462" s="140"/>
      <c r="E462" s="167"/>
      <c r="F462" s="140" t="s">
        <v>1502</v>
      </c>
      <c r="G462" s="167" t="s">
        <v>764</v>
      </c>
      <c r="H462" s="167" t="s">
        <v>1210</v>
      </c>
      <c r="I462" s="251">
        <v>23.38</v>
      </c>
      <c r="J462" s="251">
        <v>23.19</v>
      </c>
      <c r="K462" s="251">
        <v>23.65</v>
      </c>
      <c r="L462" s="251">
        <v>24.13</v>
      </c>
      <c r="M462" s="252">
        <v>-8.1266039349870978E-3</v>
      </c>
      <c r="N462" s="253">
        <v>1</v>
      </c>
      <c r="O462" s="253">
        <v>1</v>
      </c>
    </row>
    <row r="463" spans="1:15">
      <c r="A463" s="250"/>
      <c r="B463" s="140"/>
      <c r="C463" s="167"/>
      <c r="D463" s="140"/>
      <c r="E463" s="167"/>
      <c r="F463" s="140" t="s">
        <v>13972</v>
      </c>
      <c r="G463" s="167" t="s">
        <v>350</v>
      </c>
      <c r="H463" s="167" t="s">
        <v>13895</v>
      </c>
      <c r="I463" s="251">
        <v>0</v>
      </c>
      <c r="J463" s="251">
        <v>14.29</v>
      </c>
      <c r="K463" s="251">
        <v>14.35</v>
      </c>
      <c r="L463" s="251">
        <v>14.39</v>
      </c>
      <c r="M463" s="252">
        <v>0</v>
      </c>
      <c r="N463" s="253">
        <v>1</v>
      </c>
      <c r="O463" s="253">
        <v>1</v>
      </c>
    </row>
    <row r="464" spans="1:15">
      <c r="A464" s="250"/>
      <c r="B464" s="140"/>
      <c r="C464" s="167"/>
      <c r="D464" s="140"/>
      <c r="E464" s="167"/>
      <c r="F464" s="140" t="s">
        <v>13973</v>
      </c>
      <c r="G464" s="167" t="s">
        <v>350</v>
      </c>
      <c r="H464" s="167" t="s">
        <v>13895</v>
      </c>
      <c r="I464" s="251">
        <v>0</v>
      </c>
      <c r="J464" s="251">
        <v>2.36</v>
      </c>
      <c r="K464" s="251">
        <v>2.36</v>
      </c>
      <c r="L464" s="251">
        <v>2.36</v>
      </c>
      <c r="M464" s="252">
        <v>0</v>
      </c>
      <c r="N464" s="253">
        <v>1</v>
      </c>
      <c r="O464" s="253">
        <v>1</v>
      </c>
    </row>
    <row r="465" spans="1:15">
      <c r="A465" s="254" t="s">
        <v>1032</v>
      </c>
      <c r="B465" s="254"/>
      <c r="C465" s="254"/>
      <c r="D465" s="254"/>
      <c r="E465" s="254"/>
      <c r="F465" s="254"/>
      <c r="G465" s="254"/>
      <c r="H465" s="254"/>
      <c r="I465" s="255">
        <v>5277.0600000000013</v>
      </c>
      <c r="J465" s="255">
        <v>3892.9300000000003</v>
      </c>
      <c r="K465" s="255">
        <v>4083.3100000000004</v>
      </c>
      <c r="L465" s="255">
        <v>4204.4368999999997</v>
      </c>
      <c r="M465" s="256">
        <v>0.24464569336295994</v>
      </c>
      <c r="N465" s="257">
        <v>37</v>
      </c>
      <c r="O465" s="257">
        <v>37</v>
      </c>
    </row>
    <row r="466" spans="1:15">
      <c r="A466" s="250" t="s">
        <v>182</v>
      </c>
      <c r="B466" s="140" t="s">
        <v>592</v>
      </c>
      <c r="C466" s="167" t="s">
        <v>595</v>
      </c>
      <c r="D466" s="140" t="s">
        <v>123</v>
      </c>
      <c r="E466" s="167" t="s">
        <v>123</v>
      </c>
      <c r="F466" s="140" t="s">
        <v>13856</v>
      </c>
      <c r="G466" s="167" t="s">
        <v>764</v>
      </c>
      <c r="H466" s="167" t="s">
        <v>1075</v>
      </c>
      <c r="I466" s="251">
        <v>130</v>
      </c>
      <c r="J466" s="251">
        <v>82</v>
      </c>
      <c r="K466" s="251">
        <v>82.82</v>
      </c>
      <c r="L466" s="251">
        <v>83.65</v>
      </c>
      <c r="M466" s="252">
        <v>-0.36923076923076925</v>
      </c>
      <c r="N466" s="253">
        <v>1</v>
      </c>
      <c r="O466" s="253">
        <v>1</v>
      </c>
    </row>
    <row r="467" spans="1:15">
      <c r="A467" s="250"/>
      <c r="B467" s="140"/>
      <c r="C467" s="167"/>
      <c r="D467" s="140"/>
      <c r="E467" s="167"/>
      <c r="F467" s="140" t="s">
        <v>191</v>
      </c>
      <c r="G467" s="167" t="s">
        <v>764</v>
      </c>
      <c r="H467" s="167" t="s">
        <v>1075</v>
      </c>
      <c r="I467" s="251">
        <v>300</v>
      </c>
      <c r="J467" s="251">
        <v>273</v>
      </c>
      <c r="K467" s="251">
        <v>275.73</v>
      </c>
      <c r="L467" s="251">
        <v>278.49</v>
      </c>
      <c r="M467" s="252">
        <v>-8.9999999999999969E-2</v>
      </c>
      <c r="N467" s="253">
        <v>1</v>
      </c>
      <c r="O467" s="253">
        <v>1</v>
      </c>
    </row>
    <row r="468" spans="1:15">
      <c r="A468" s="250"/>
      <c r="B468" s="140"/>
      <c r="C468" s="167"/>
      <c r="D468" s="140"/>
      <c r="E468" s="167"/>
      <c r="F468" s="140" t="s">
        <v>184</v>
      </c>
      <c r="G468" s="167" t="s">
        <v>764</v>
      </c>
      <c r="H468" s="167" t="s">
        <v>1075</v>
      </c>
      <c r="I468" s="251">
        <v>100</v>
      </c>
      <c r="J468" s="251">
        <v>103</v>
      </c>
      <c r="K468" s="251">
        <v>104.03</v>
      </c>
      <c r="L468" s="251">
        <v>105.07</v>
      </c>
      <c r="M468" s="252">
        <v>3.0000000000000027E-2</v>
      </c>
      <c r="N468" s="253">
        <v>1</v>
      </c>
      <c r="O468" s="253">
        <v>1</v>
      </c>
    </row>
    <row r="469" spans="1:15">
      <c r="A469" s="250"/>
      <c r="B469" s="140"/>
      <c r="C469" s="167"/>
      <c r="D469" s="140"/>
      <c r="E469" s="167"/>
      <c r="F469" s="140" t="s">
        <v>190</v>
      </c>
      <c r="G469" s="167" t="s">
        <v>764</v>
      </c>
      <c r="H469" s="167" t="s">
        <v>1075</v>
      </c>
      <c r="I469" s="251">
        <v>300</v>
      </c>
      <c r="J469" s="251">
        <v>217</v>
      </c>
      <c r="K469" s="251">
        <v>219.17</v>
      </c>
      <c r="L469" s="251">
        <v>221.36</v>
      </c>
      <c r="M469" s="252">
        <v>-0.27666666666666662</v>
      </c>
      <c r="N469" s="253">
        <v>1</v>
      </c>
      <c r="O469" s="253">
        <v>1</v>
      </c>
    </row>
    <row r="470" spans="1:15">
      <c r="A470" s="250"/>
      <c r="B470" s="140"/>
      <c r="C470" s="167"/>
      <c r="D470" s="140"/>
      <c r="E470" s="167"/>
      <c r="F470" s="140" t="s">
        <v>189</v>
      </c>
      <c r="G470" s="167" t="s">
        <v>764</v>
      </c>
      <c r="H470" s="167" t="s">
        <v>1075</v>
      </c>
      <c r="I470" s="251">
        <v>1000</v>
      </c>
      <c r="J470" s="251">
        <v>856</v>
      </c>
      <c r="K470" s="251">
        <v>864.56</v>
      </c>
      <c r="L470" s="251">
        <v>873.21</v>
      </c>
      <c r="M470" s="252">
        <v>-0.14400000000000002</v>
      </c>
      <c r="N470" s="253">
        <v>1</v>
      </c>
      <c r="O470" s="253">
        <v>1</v>
      </c>
    </row>
    <row r="471" spans="1:15">
      <c r="A471" s="250"/>
      <c r="B471" s="140"/>
      <c r="C471" s="167"/>
      <c r="D471" s="140"/>
      <c r="E471" s="167"/>
      <c r="F471" s="140" t="s">
        <v>196</v>
      </c>
      <c r="G471" s="167" t="s">
        <v>764</v>
      </c>
      <c r="H471" s="167" t="s">
        <v>1057</v>
      </c>
      <c r="I471" s="251">
        <v>60</v>
      </c>
      <c r="J471" s="251">
        <v>78</v>
      </c>
      <c r="K471" s="251">
        <v>78.78</v>
      </c>
      <c r="L471" s="251">
        <v>94.2</v>
      </c>
      <c r="M471" s="252">
        <v>0.30000000000000004</v>
      </c>
      <c r="N471" s="253">
        <v>1</v>
      </c>
      <c r="O471" s="253">
        <v>1</v>
      </c>
    </row>
    <row r="472" spans="1:15">
      <c r="A472" s="250"/>
      <c r="B472" s="140"/>
      <c r="C472" s="167"/>
      <c r="D472" s="140"/>
      <c r="E472" s="167"/>
      <c r="F472" s="140" t="s">
        <v>186</v>
      </c>
      <c r="G472" s="167" t="s">
        <v>764</v>
      </c>
      <c r="H472" s="167" t="s">
        <v>1075</v>
      </c>
      <c r="I472" s="251">
        <v>200</v>
      </c>
      <c r="J472" s="251">
        <v>205</v>
      </c>
      <c r="K472" s="251">
        <v>207.05</v>
      </c>
      <c r="L472" s="251">
        <v>209.12</v>
      </c>
      <c r="M472" s="252">
        <v>2.4999999999999911E-2</v>
      </c>
      <c r="N472" s="253">
        <v>1</v>
      </c>
      <c r="O472" s="253">
        <v>1</v>
      </c>
    </row>
    <row r="473" spans="1:15">
      <c r="A473" s="250"/>
      <c r="B473" s="140"/>
      <c r="C473" s="167"/>
      <c r="D473" s="140"/>
      <c r="E473" s="167"/>
      <c r="F473" s="140" t="s">
        <v>185</v>
      </c>
      <c r="G473" s="167" t="s">
        <v>764</v>
      </c>
      <c r="H473" s="167" t="s">
        <v>1075</v>
      </c>
      <c r="I473" s="251">
        <v>2039</v>
      </c>
      <c r="J473" s="251">
        <v>1111</v>
      </c>
      <c r="K473" s="251">
        <v>1122.1099999999999</v>
      </c>
      <c r="L473" s="251">
        <v>1133.33</v>
      </c>
      <c r="M473" s="252">
        <v>-0.4551250613045611</v>
      </c>
      <c r="N473" s="253">
        <v>1</v>
      </c>
      <c r="O473" s="253">
        <v>1</v>
      </c>
    </row>
    <row r="474" spans="1:15">
      <c r="A474" s="250"/>
      <c r="B474" s="140"/>
      <c r="C474" s="167"/>
      <c r="D474" s="140"/>
      <c r="E474" s="167"/>
      <c r="F474" s="140" t="s">
        <v>198</v>
      </c>
      <c r="G474" s="167" t="s">
        <v>764</v>
      </c>
      <c r="H474" s="167" t="s">
        <v>1075</v>
      </c>
      <c r="I474" s="251">
        <v>64</v>
      </c>
      <c r="J474" s="251">
        <v>48</v>
      </c>
      <c r="K474" s="251">
        <v>48.48</v>
      </c>
      <c r="L474" s="251">
        <v>48.96</v>
      </c>
      <c r="M474" s="252">
        <v>-0.25</v>
      </c>
      <c r="N474" s="253">
        <v>1</v>
      </c>
      <c r="O474" s="253">
        <v>1</v>
      </c>
    </row>
    <row r="475" spans="1:15">
      <c r="A475" s="250"/>
      <c r="B475" s="140"/>
      <c r="C475" s="167"/>
      <c r="D475" s="140"/>
      <c r="E475" s="167"/>
      <c r="F475" s="140" t="s">
        <v>197</v>
      </c>
      <c r="G475" s="167" t="s">
        <v>764</v>
      </c>
      <c r="H475" s="167" t="s">
        <v>1075</v>
      </c>
      <c r="I475" s="251">
        <v>50</v>
      </c>
      <c r="J475" s="251">
        <v>38</v>
      </c>
      <c r="K475" s="251">
        <v>38.380000000000003</v>
      </c>
      <c r="L475" s="251">
        <v>38.76</v>
      </c>
      <c r="M475" s="252">
        <v>-0.24</v>
      </c>
      <c r="N475" s="253">
        <v>1</v>
      </c>
      <c r="O475" s="253">
        <v>1</v>
      </c>
    </row>
    <row r="476" spans="1:15">
      <c r="A476" s="250"/>
      <c r="B476" s="140"/>
      <c r="C476" s="167"/>
      <c r="D476" s="140"/>
      <c r="E476" s="167"/>
      <c r="F476" s="140" t="s">
        <v>200</v>
      </c>
      <c r="G476" s="167" t="s">
        <v>764</v>
      </c>
      <c r="H476" s="167" t="s">
        <v>1075</v>
      </c>
      <c r="I476" s="251">
        <v>10</v>
      </c>
      <c r="J476" s="251">
        <v>24</v>
      </c>
      <c r="K476" s="251">
        <v>24.24</v>
      </c>
      <c r="L476" s="251">
        <v>24.48</v>
      </c>
      <c r="M476" s="252">
        <v>1.4</v>
      </c>
      <c r="N476" s="253">
        <v>1</v>
      </c>
      <c r="O476" s="253">
        <v>1</v>
      </c>
    </row>
    <row r="477" spans="1:15">
      <c r="A477" s="250"/>
      <c r="B477" s="140"/>
      <c r="C477" s="167"/>
      <c r="D477" s="140"/>
      <c r="E477" s="167"/>
      <c r="F477" s="140" t="s">
        <v>193</v>
      </c>
      <c r="G477" s="167" t="s">
        <v>764</v>
      </c>
      <c r="H477" s="167" t="s">
        <v>1075</v>
      </c>
      <c r="I477" s="251">
        <v>746</v>
      </c>
      <c r="J477" s="251">
        <v>733</v>
      </c>
      <c r="K477" s="251">
        <v>740.33</v>
      </c>
      <c r="L477" s="251">
        <v>747.73</v>
      </c>
      <c r="M477" s="252">
        <v>-1.7426273458445052E-2</v>
      </c>
      <c r="N477" s="253">
        <v>1</v>
      </c>
      <c r="O477" s="253">
        <v>1</v>
      </c>
    </row>
    <row r="478" spans="1:15">
      <c r="A478" s="250"/>
      <c r="B478" s="140"/>
      <c r="C478" s="167"/>
      <c r="D478" s="140"/>
      <c r="E478" s="167"/>
      <c r="F478" s="140" t="s">
        <v>201</v>
      </c>
      <c r="G478" s="167" t="s">
        <v>764</v>
      </c>
      <c r="H478" s="167" t="s">
        <v>1075</v>
      </c>
      <c r="I478" s="251">
        <v>52</v>
      </c>
      <c r="J478" s="251">
        <v>21</v>
      </c>
      <c r="K478" s="251">
        <v>21.21</v>
      </c>
      <c r="L478" s="251">
        <v>21.42</v>
      </c>
      <c r="M478" s="252">
        <v>-0.59615384615384615</v>
      </c>
      <c r="N478" s="253">
        <v>1</v>
      </c>
      <c r="O478" s="253">
        <v>1</v>
      </c>
    </row>
    <row r="479" spans="1:15">
      <c r="A479" s="254" t="s">
        <v>805</v>
      </c>
      <c r="B479" s="254"/>
      <c r="C479" s="254"/>
      <c r="D479" s="254"/>
      <c r="E479" s="254"/>
      <c r="F479" s="254"/>
      <c r="G479" s="254"/>
      <c r="H479" s="254"/>
      <c r="I479" s="255">
        <v>5051</v>
      </c>
      <c r="J479" s="255">
        <v>3789</v>
      </c>
      <c r="K479" s="255">
        <v>3826.89</v>
      </c>
      <c r="L479" s="255">
        <v>3879.78</v>
      </c>
      <c r="M479" s="256">
        <v>-0.68360261681428813</v>
      </c>
      <c r="N479" s="257">
        <v>13</v>
      </c>
      <c r="O479" s="257">
        <v>13</v>
      </c>
    </row>
    <row r="480" spans="1:15">
      <c r="A480" s="250" t="s">
        <v>288</v>
      </c>
      <c r="B480" s="140" t="s">
        <v>585</v>
      </c>
      <c r="C480" s="167" t="s">
        <v>598</v>
      </c>
      <c r="D480" s="140" t="s">
        <v>1106</v>
      </c>
      <c r="E480" s="167" t="s">
        <v>1106</v>
      </c>
      <c r="F480" s="140" t="s">
        <v>295</v>
      </c>
      <c r="G480" s="167" t="s">
        <v>764</v>
      </c>
      <c r="H480" s="167" t="s">
        <v>1057</v>
      </c>
      <c r="I480" s="251">
        <v>96.72</v>
      </c>
      <c r="J480" s="251">
        <v>96.72</v>
      </c>
      <c r="K480" s="251">
        <v>106.39</v>
      </c>
      <c r="L480" s="251">
        <v>117.03</v>
      </c>
      <c r="M480" s="252">
        <v>0</v>
      </c>
      <c r="N480" s="253">
        <v>1</v>
      </c>
      <c r="O480" s="253">
        <v>1</v>
      </c>
    </row>
    <row r="481" spans="1:15">
      <c r="A481" s="250"/>
      <c r="B481" s="140"/>
      <c r="C481" s="167"/>
      <c r="D481" s="140"/>
      <c r="E481" s="167"/>
      <c r="F481" s="140" t="s">
        <v>289</v>
      </c>
      <c r="G481" s="167" t="s">
        <v>764</v>
      </c>
      <c r="H481" s="167" t="s">
        <v>1092</v>
      </c>
      <c r="I481" s="251">
        <v>24</v>
      </c>
      <c r="J481" s="251">
        <v>24</v>
      </c>
      <c r="K481" s="251">
        <v>24.5</v>
      </c>
      <c r="L481" s="251">
        <v>25</v>
      </c>
      <c r="M481" s="252">
        <v>0</v>
      </c>
      <c r="N481" s="253">
        <v>1</v>
      </c>
      <c r="O481" s="253">
        <v>1</v>
      </c>
    </row>
    <row r="482" spans="1:15">
      <c r="A482" s="250"/>
      <c r="B482" s="140"/>
      <c r="C482" s="167"/>
      <c r="D482" s="140"/>
      <c r="E482" s="167"/>
      <c r="F482" s="140" t="s">
        <v>292</v>
      </c>
      <c r="G482" s="167" t="s">
        <v>764</v>
      </c>
      <c r="H482" s="167" t="s">
        <v>1252</v>
      </c>
      <c r="I482" s="251">
        <v>5.17</v>
      </c>
      <c r="J482" s="251">
        <v>5.17</v>
      </c>
      <c r="K482" s="251">
        <v>5.69</v>
      </c>
      <c r="L482" s="251">
        <v>6.26</v>
      </c>
      <c r="M482" s="252">
        <v>0</v>
      </c>
      <c r="N482" s="253">
        <v>1</v>
      </c>
      <c r="O482" s="253">
        <v>1</v>
      </c>
    </row>
    <row r="483" spans="1:15">
      <c r="A483" s="250"/>
      <c r="B483" s="140"/>
      <c r="C483" s="167"/>
      <c r="D483" s="140"/>
      <c r="E483" s="167"/>
      <c r="F483" s="140" t="s">
        <v>294</v>
      </c>
      <c r="G483" s="167" t="s">
        <v>764</v>
      </c>
      <c r="H483" s="167" t="s">
        <v>1108</v>
      </c>
      <c r="I483" s="251">
        <v>89.23</v>
      </c>
      <c r="J483" s="251">
        <v>89.23</v>
      </c>
      <c r="K483" s="251">
        <v>98.16</v>
      </c>
      <c r="L483" s="251">
        <v>107.97</v>
      </c>
      <c r="M483" s="252">
        <v>0</v>
      </c>
      <c r="N483" s="253">
        <v>1</v>
      </c>
      <c r="O483" s="253">
        <v>1</v>
      </c>
    </row>
    <row r="484" spans="1:15">
      <c r="A484" s="250"/>
      <c r="B484" s="140"/>
      <c r="C484" s="167"/>
      <c r="D484" s="140"/>
      <c r="E484" s="167"/>
      <c r="F484" s="140" t="s">
        <v>291</v>
      </c>
      <c r="G484" s="167" t="s">
        <v>764</v>
      </c>
      <c r="H484" s="167" t="s">
        <v>1107</v>
      </c>
      <c r="I484" s="251">
        <v>7.2</v>
      </c>
      <c r="J484" s="251">
        <v>7.2</v>
      </c>
      <c r="K484" s="251">
        <v>7.92</v>
      </c>
      <c r="L484" s="251">
        <v>8.7100000000000009</v>
      </c>
      <c r="M484" s="252">
        <v>0</v>
      </c>
      <c r="N484" s="253">
        <v>1</v>
      </c>
      <c r="O484" s="253">
        <v>1</v>
      </c>
    </row>
    <row r="485" spans="1:15">
      <c r="A485" s="250"/>
      <c r="B485" s="140"/>
      <c r="C485" s="167"/>
      <c r="D485" s="140"/>
      <c r="E485" s="167"/>
      <c r="F485" s="140" t="s">
        <v>290</v>
      </c>
      <c r="G485" s="167" t="s">
        <v>764</v>
      </c>
      <c r="H485" s="167" t="s">
        <v>1176</v>
      </c>
      <c r="I485" s="251">
        <v>11.56</v>
      </c>
      <c r="J485" s="251">
        <v>11.56</v>
      </c>
      <c r="K485" s="251">
        <v>12.71</v>
      </c>
      <c r="L485" s="251">
        <v>13.98</v>
      </c>
      <c r="M485" s="252">
        <v>0</v>
      </c>
      <c r="N485" s="253">
        <v>1</v>
      </c>
      <c r="O485" s="253">
        <v>1</v>
      </c>
    </row>
    <row r="486" spans="1:15">
      <c r="A486" s="254" t="s">
        <v>806</v>
      </c>
      <c r="B486" s="254"/>
      <c r="C486" s="254"/>
      <c r="D486" s="254"/>
      <c r="E486" s="254"/>
      <c r="F486" s="254"/>
      <c r="G486" s="254"/>
      <c r="H486" s="254"/>
      <c r="I486" s="255">
        <v>233.88</v>
      </c>
      <c r="J486" s="255">
        <v>233.88</v>
      </c>
      <c r="K486" s="255">
        <v>255.36999999999998</v>
      </c>
      <c r="L486" s="255">
        <v>278.95</v>
      </c>
      <c r="M486" s="256">
        <v>0</v>
      </c>
      <c r="N486" s="257">
        <v>6</v>
      </c>
      <c r="O486" s="257">
        <v>6</v>
      </c>
    </row>
    <row r="487" spans="1:15">
      <c r="A487" s="250" t="s">
        <v>202</v>
      </c>
      <c r="B487" s="140" t="s">
        <v>592</v>
      </c>
      <c r="C487" s="167" t="s">
        <v>595</v>
      </c>
      <c r="D487" s="140" t="s">
        <v>123</v>
      </c>
      <c r="E487" s="167" t="s">
        <v>123</v>
      </c>
      <c r="F487" s="140" t="s">
        <v>1327</v>
      </c>
      <c r="G487" s="167" t="s">
        <v>764</v>
      </c>
      <c r="H487" s="167" t="s">
        <v>1057</v>
      </c>
      <c r="I487" s="251">
        <v>108</v>
      </c>
      <c r="J487" s="251">
        <v>130</v>
      </c>
      <c r="K487" s="251">
        <v>135</v>
      </c>
      <c r="L487" s="251">
        <v>140</v>
      </c>
      <c r="M487" s="252">
        <v>0.20370370370370372</v>
      </c>
      <c r="N487" s="253">
        <v>1</v>
      </c>
      <c r="O487" s="253">
        <v>1</v>
      </c>
    </row>
    <row r="488" spans="1:15">
      <c r="A488" s="250"/>
      <c r="B488" s="140"/>
      <c r="C488" s="167"/>
      <c r="D488" s="140"/>
      <c r="E488" s="167"/>
      <c r="F488" s="140" t="s">
        <v>1487</v>
      </c>
      <c r="G488" s="167" t="s">
        <v>764</v>
      </c>
      <c r="H488" s="167" t="s">
        <v>1158</v>
      </c>
      <c r="I488" s="251">
        <v>100</v>
      </c>
      <c r="J488" s="251">
        <v>115</v>
      </c>
      <c r="K488" s="251">
        <v>131</v>
      </c>
      <c r="L488" s="251">
        <v>131</v>
      </c>
      <c r="M488" s="252">
        <v>0.14999999999999991</v>
      </c>
      <c r="N488" s="253">
        <v>1</v>
      </c>
      <c r="O488" s="253">
        <v>1</v>
      </c>
    </row>
    <row r="489" spans="1:15">
      <c r="A489" s="250"/>
      <c r="B489" s="140"/>
      <c r="C489" s="167"/>
      <c r="D489" s="140"/>
      <c r="E489" s="167"/>
      <c r="F489" s="140" t="s">
        <v>1488</v>
      </c>
      <c r="G489" s="167" t="s">
        <v>764</v>
      </c>
      <c r="H489" s="167" t="s">
        <v>1158</v>
      </c>
      <c r="I489" s="251">
        <v>100</v>
      </c>
      <c r="J489" s="251">
        <v>115</v>
      </c>
      <c r="K489" s="251">
        <v>131</v>
      </c>
      <c r="L489" s="251">
        <v>131</v>
      </c>
      <c r="M489" s="252">
        <v>0.14999999999999991</v>
      </c>
      <c r="N489" s="253">
        <v>1</v>
      </c>
      <c r="O489" s="253">
        <v>1</v>
      </c>
    </row>
    <row r="490" spans="1:15">
      <c r="A490" s="250"/>
      <c r="B490" s="140"/>
      <c r="C490" s="167"/>
      <c r="D490" s="140"/>
      <c r="E490" s="167"/>
      <c r="F490" s="140" t="s">
        <v>1489</v>
      </c>
      <c r="G490" s="167" t="s">
        <v>764</v>
      </c>
      <c r="H490" s="167" t="s">
        <v>1158</v>
      </c>
      <c r="I490" s="251">
        <v>80</v>
      </c>
      <c r="J490" s="251">
        <v>96</v>
      </c>
      <c r="K490" s="251">
        <v>100</v>
      </c>
      <c r="L490" s="251">
        <v>100</v>
      </c>
      <c r="M490" s="252">
        <v>0.19999999999999996</v>
      </c>
      <c r="N490" s="253">
        <v>1</v>
      </c>
      <c r="O490" s="253">
        <v>1</v>
      </c>
    </row>
    <row r="491" spans="1:15">
      <c r="A491" s="250"/>
      <c r="B491" s="140"/>
      <c r="C491" s="167"/>
      <c r="D491" s="140"/>
      <c r="E491" s="167"/>
      <c r="F491" s="140" t="s">
        <v>13876</v>
      </c>
      <c r="G491" s="167" t="s">
        <v>764</v>
      </c>
      <c r="H491" s="167" t="s">
        <v>1158</v>
      </c>
      <c r="I491" s="251">
        <v>75</v>
      </c>
      <c r="J491" s="251">
        <v>90</v>
      </c>
      <c r="K491" s="251">
        <v>100</v>
      </c>
      <c r="L491" s="251">
        <v>100</v>
      </c>
      <c r="M491" s="252">
        <v>0.19999999999999996</v>
      </c>
      <c r="N491" s="253">
        <v>1</v>
      </c>
      <c r="O491" s="253">
        <v>1</v>
      </c>
    </row>
    <row r="492" spans="1:15">
      <c r="A492" s="254" t="s">
        <v>807</v>
      </c>
      <c r="B492" s="254"/>
      <c r="C492" s="254"/>
      <c r="D492" s="254"/>
      <c r="E492" s="254"/>
      <c r="F492" s="254"/>
      <c r="G492" s="254"/>
      <c r="H492" s="254"/>
      <c r="I492" s="255">
        <v>463</v>
      </c>
      <c r="J492" s="255">
        <v>546</v>
      </c>
      <c r="K492" s="255">
        <v>597</v>
      </c>
      <c r="L492" s="255">
        <v>602</v>
      </c>
      <c r="M492" s="256">
        <v>0.90370370370370345</v>
      </c>
      <c r="N492" s="257">
        <v>5</v>
      </c>
      <c r="O492" s="257">
        <v>5</v>
      </c>
    </row>
    <row r="493" spans="1:15">
      <c r="A493" s="250" t="s">
        <v>1415</v>
      </c>
      <c r="B493" s="140" t="s">
        <v>731</v>
      </c>
      <c r="C493" s="167" t="s">
        <v>730</v>
      </c>
      <c r="D493" s="140" t="s">
        <v>13898</v>
      </c>
      <c r="E493" s="167" t="s">
        <v>13898</v>
      </c>
      <c r="F493" s="140" t="s">
        <v>627</v>
      </c>
      <c r="G493" s="167" t="s">
        <v>764</v>
      </c>
      <c r="H493" s="167" t="s">
        <v>1158</v>
      </c>
      <c r="I493" s="251">
        <v>11</v>
      </c>
      <c r="J493" s="251">
        <v>11</v>
      </c>
      <c r="K493" s="251">
        <v>11</v>
      </c>
      <c r="L493" s="251">
        <v>11</v>
      </c>
      <c r="M493" s="252">
        <v>0</v>
      </c>
      <c r="N493" s="253">
        <v>1</v>
      </c>
      <c r="O493" s="253">
        <v>1</v>
      </c>
    </row>
    <row r="494" spans="1:15">
      <c r="A494" s="250"/>
      <c r="B494" s="140"/>
      <c r="C494" s="167"/>
      <c r="D494" s="140"/>
      <c r="E494" s="167"/>
      <c r="F494" s="140" t="s">
        <v>1281</v>
      </c>
      <c r="G494" s="167" t="s">
        <v>764</v>
      </c>
      <c r="H494" s="167" t="s">
        <v>1158</v>
      </c>
      <c r="I494" s="251">
        <v>13</v>
      </c>
      <c r="J494" s="251">
        <v>13</v>
      </c>
      <c r="K494" s="251">
        <v>13</v>
      </c>
      <c r="L494" s="251">
        <v>13</v>
      </c>
      <c r="M494" s="252">
        <v>0</v>
      </c>
      <c r="N494" s="253">
        <v>1</v>
      </c>
      <c r="O494" s="253">
        <v>1</v>
      </c>
    </row>
    <row r="495" spans="1:15">
      <c r="A495" s="250"/>
      <c r="B495" s="140"/>
      <c r="C495" s="167"/>
      <c r="D495" s="140"/>
      <c r="E495" s="167"/>
      <c r="F495" s="140" t="s">
        <v>623</v>
      </c>
      <c r="G495" s="167" t="s">
        <v>764</v>
      </c>
      <c r="H495" s="167" t="s">
        <v>1158</v>
      </c>
      <c r="I495" s="251">
        <v>7</v>
      </c>
      <c r="J495" s="251">
        <v>7</v>
      </c>
      <c r="K495" s="251">
        <v>7</v>
      </c>
      <c r="L495" s="251">
        <v>7</v>
      </c>
      <c r="M495" s="252">
        <v>0</v>
      </c>
      <c r="N495" s="253">
        <v>1</v>
      </c>
      <c r="O495" s="253">
        <v>1</v>
      </c>
    </row>
    <row r="496" spans="1:15">
      <c r="A496" s="250"/>
      <c r="B496" s="140"/>
      <c r="C496" s="167"/>
      <c r="D496" s="140"/>
      <c r="E496" s="167"/>
      <c r="F496" s="140" t="s">
        <v>1282</v>
      </c>
      <c r="G496" s="167" t="s">
        <v>764</v>
      </c>
      <c r="H496" s="167" t="s">
        <v>1158</v>
      </c>
      <c r="I496" s="251">
        <v>13</v>
      </c>
      <c r="J496" s="251">
        <v>13</v>
      </c>
      <c r="K496" s="251">
        <v>13</v>
      </c>
      <c r="L496" s="251">
        <v>13</v>
      </c>
      <c r="M496" s="252">
        <v>0</v>
      </c>
      <c r="N496" s="253">
        <v>1</v>
      </c>
      <c r="O496" s="253">
        <v>1</v>
      </c>
    </row>
    <row r="497" spans="1:15">
      <c r="A497" s="250"/>
      <c r="B497" s="140"/>
      <c r="C497" s="167"/>
      <c r="D497" s="140"/>
      <c r="E497" s="167"/>
      <c r="F497" s="140" t="s">
        <v>624</v>
      </c>
      <c r="G497" s="167" t="s">
        <v>764</v>
      </c>
      <c r="H497" s="167" t="s">
        <v>1158</v>
      </c>
      <c r="I497" s="251">
        <v>7</v>
      </c>
      <c r="J497" s="251">
        <v>9</v>
      </c>
      <c r="K497" s="251">
        <v>9</v>
      </c>
      <c r="L497" s="251">
        <v>9</v>
      </c>
      <c r="M497" s="252">
        <v>0.28571428571428581</v>
      </c>
      <c r="N497" s="253">
        <v>1</v>
      </c>
      <c r="O497" s="253">
        <v>1</v>
      </c>
    </row>
    <row r="498" spans="1:15">
      <c r="A498" s="250"/>
      <c r="B498" s="140"/>
      <c r="C498" s="167"/>
      <c r="D498" s="140"/>
      <c r="E498" s="167"/>
      <c r="F498" s="140" t="s">
        <v>1280</v>
      </c>
      <c r="G498" s="167" t="s">
        <v>764</v>
      </c>
      <c r="H498" s="167" t="s">
        <v>1158</v>
      </c>
      <c r="I498" s="251">
        <v>9</v>
      </c>
      <c r="J498" s="251">
        <v>9</v>
      </c>
      <c r="K498" s="251">
        <v>9</v>
      </c>
      <c r="L498" s="251">
        <v>9</v>
      </c>
      <c r="M498" s="252">
        <v>0</v>
      </c>
      <c r="N498" s="253">
        <v>1</v>
      </c>
      <c r="O498" s="253">
        <v>1</v>
      </c>
    </row>
    <row r="499" spans="1:15">
      <c r="A499" s="250"/>
      <c r="B499" s="140"/>
      <c r="C499" s="167"/>
      <c r="D499" s="140"/>
      <c r="E499" s="167"/>
      <c r="F499" s="140" t="s">
        <v>619</v>
      </c>
      <c r="G499" s="167" t="s">
        <v>764</v>
      </c>
      <c r="H499" s="167" t="s">
        <v>1158</v>
      </c>
      <c r="I499" s="251">
        <v>7</v>
      </c>
      <c r="J499" s="251">
        <v>7</v>
      </c>
      <c r="K499" s="251">
        <v>7</v>
      </c>
      <c r="L499" s="251">
        <v>7</v>
      </c>
      <c r="M499" s="252">
        <v>0</v>
      </c>
      <c r="N499" s="253">
        <v>1</v>
      </c>
      <c r="O499" s="253">
        <v>1</v>
      </c>
    </row>
    <row r="500" spans="1:15">
      <c r="A500" s="250"/>
      <c r="B500" s="140"/>
      <c r="C500" s="167"/>
      <c r="D500" s="140"/>
      <c r="E500" s="167"/>
      <c r="F500" s="140" t="s">
        <v>629</v>
      </c>
      <c r="G500" s="167" t="s">
        <v>764</v>
      </c>
      <c r="H500" s="167" t="s">
        <v>1158</v>
      </c>
      <c r="I500" s="251">
        <v>8</v>
      </c>
      <c r="J500" s="251">
        <v>9</v>
      </c>
      <c r="K500" s="251">
        <v>9</v>
      </c>
      <c r="L500" s="251">
        <v>9</v>
      </c>
      <c r="M500" s="252">
        <v>0.125</v>
      </c>
      <c r="N500" s="253">
        <v>1</v>
      </c>
      <c r="O500" s="253">
        <v>1</v>
      </c>
    </row>
    <row r="501" spans="1:15">
      <c r="A501" s="250"/>
      <c r="B501" s="140"/>
      <c r="C501" s="167"/>
      <c r="D501" s="140"/>
      <c r="E501" s="167"/>
      <c r="F501" s="140" t="s">
        <v>620</v>
      </c>
      <c r="G501" s="167" t="s">
        <v>764</v>
      </c>
      <c r="H501" s="167" t="s">
        <v>1158</v>
      </c>
      <c r="I501" s="251">
        <v>13</v>
      </c>
      <c r="J501" s="251">
        <v>15</v>
      </c>
      <c r="K501" s="251">
        <v>15</v>
      </c>
      <c r="L501" s="251">
        <v>15</v>
      </c>
      <c r="M501" s="252">
        <v>0.15384615384615374</v>
      </c>
      <c r="N501" s="253">
        <v>1</v>
      </c>
      <c r="O501" s="253">
        <v>1</v>
      </c>
    </row>
    <row r="502" spans="1:15">
      <c r="A502" s="250"/>
      <c r="B502" s="140"/>
      <c r="C502" s="167"/>
      <c r="D502" s="140"/>
      <c r="E502" s="167"/>
      <c r="F502" s="140" t="s">
        <v>1279</v>
      </c>
      <c r="G502" s="167" t="s">
        <v>764</v>
      </c>
      <c r="H502" s="167" t="s">
        <v>1158</v>
      </c>
      <c r="I502" s="251">
        <v>15</v>
      </c>
      <c r="J502" s="251">
        <v>17</v>
      </c>
      <c r="K502" s="251">
        <v>17</v>
      </c>
      <c r="L502" s="251">
        <v>17</v>
      </c>
      <c r="M502" s="252">
        <v>0.1333333333333333</v>
      </c>
      <c r="N502" s="253">
        <v>1</v>
      </c>
      <c r="O502" s="253">
        <v>1</v>
      </c>
    </row>
    <row r="503" spans="1:15">
      <c r="A503" s="250"/>
      <c r="B503" s="140"/>
      <c r="C503" s="167"/>
      <c r="D503" s="140"/>
      <c r="E503" s="167"/>
      <c r="F503" s="140" t="s">
        <v>621</v>
      </c>
      <c r="G503" s="167" t="s">
        <v>764</v>
      </c>
      <c r="H503" s="167" t="s">
        <v>1158</v>
      </c>
      <c r="I503" s="251">
        <v>10</v>
      </c>
      <c r="J503" s="251">
        <v>10</v>
      </c>
      <c r="K503" s="251">
        <v>10</v>
      </c>
      <c r="L503" s="251">
        <v>10</v>
      </c>
      <c r="M503" s="252">
        <v>0</v>
      </c>
      <c r="N503" s="253">
        <v>1</v>
      </c>
      <c r="O503" s="253">
        <v>1</v>
      </c>
    </row>
    <row r="504" spans="1:15">
      <c r="A504" s="250"/>
      <c r="B504" s="140"/>
      <c r="C504" s="167"/>
      <c r="D504" s="140"/>
      <c r="E504" s="167"/>
      <c r="F504" s="140" t="s">
        <v>622</v>
      </c>
      <c r="G504" s="167" t="s">
        <v>764</v>
      </c>
      <c r="H504" s="167" t="s">
        <v>1158</v>
      </c>
      <c r="I504" s="251">
        <v>7</v>
      </c>
      <c r="J504" s="251">
        <v>7</v>
      </c>
      <c r="K504" s="251">
        <v>7</v>
      </c>
      <c r="L504" s="251">
        <v>7</v>
      </c>
      <c r="M504" s="252">
        <v>0</v>
      </c>
      <c r="N504" s="253">
        <v>1</v>
      </c>
      <c r="O504" s="253">
        <v>1</v>
      </c>
    </row>
    <row r="505" spans="1:15">
      <c r="A505" s="250"/>
      <c r="B505" s="140"/>
      <c r="C505" s="167"/>
      <c r="D505" s="140"/>
      <c r="E505" s="167"/>
      <c r="F505" s="140" t="s">
        <v>1503</v>
      </c>
      <c r="G505" s="167" t="s">
        <v>764</v>
      </c>
      <c r="H505" s="167" t="s">
        <v>1158</v>
      </c>
      <c r="I505" s="251">
        <v>10</v>
      </c>
      <c r="J505" s="251">
        <v>13</v>
      </c>
      <c r="K505" s="251">
        <v>13</v>
      </c>
      <c r="L505" s="251">
        <v>13</v>
      </c>
      <c r="M505" s="252">
        <v>0.30000000000000004</v>
      </c>
      <c r="N505" s="253">
        <v>1</v>
      </c>
      <c r="O505" s="253">
        <v>1</v>
      </c>
    </row>
    <row r="506" spans="1:15">
      <c r="A506" s="250"/>
      <c r="B506" s="140"/>
      <c r="C506" s="167"/>
      <c r="D506" s="140"/>
      <c r="E506" s="167"/>
      <c r="F506" s="140" t="s">
        <v>625</v>
      </c>
      <c r="G506" s="167" t="s">
        <v>764</v>
      </c>
      <c r="H506" s="167" t="s">
        <v>1158</v>
      </c>
      <c r="I506" s="251">
        <v>24</v>
      </c>
      <c r="J506" s="251">
        <v>24</v>
      </c>
      <c r="K506" s="251">
        <v>24</v>
      </c>
      <c r="L506" s="251">
        <v>24</v>
      </c>
      <c r="M506" s="252">
        <v>0</v>
      </c>
      <c r="N506" s="253">
        <v>1</v>
      </c>
      <c r="O506" s="253">
        <v>1</v>
      </c>
    </row>
    <row r="507" spans="1:15">
      <c r="A507" s="250"/>
      <c r="B507" s="140"/>
      <c r="C507" s="167"/>
      <c r="D507" s="140"/>
      <c r="E507" s="167"/>
      <c r="F507" s="140" t="s">
        <v>626</v>
      </c>
      <c r="G507" s="167" t="s">
        <v>764</v>
      </c>
      <c r="H507" s="167" t="s">
        <v>1158</v>
      </c>
      <c r="I507" s="251">
        <v>30</v>
      </c>
      <c r="J507" s="251">
        <v>30</v>
      </c>
      <c r="K507" s="251">
        <v>30</v>
      </c>
      <c r="L507" s="251">
        <v>30</v>
      </c>
      <c r="M507" s="252">
        <v>0</v>
      </c>
      <c r="N507" s="253">
        <v>1</v>
      </c>
      <c r="O507" s="253">
        <v>1</v>
      </c>
    </row>
    <row r="508" spans="1:15">
      <c r="A508" s="250"/>
      <c r="B508" s="140"/>
      <c r="C508" s="167"/>
      <c r="D508" s="140"/>
      <c r="E508" s="167"/>
      <c r="F508" s="140" t="s">
        <v>1504</v>
      </c>
      <c r="G508" s="167" t="s">
        <v>764</v>
      </c>
      <c r="H508" s="167" t="s">
        <v>1158</v>
      </c>
      <c r="I508" s="251">
        <v>36</v>
      </c>
      <c r="J508" s="251">
        <v>36</v>
      </c>
      <c r="K508" s="251">
        <v>36</v>
      </c>
      <c r="L508" s="251">
        <v>36</v>
      </c>
      <c r="M508" s="252">
        <v>0</v>
      </c>
      <c r="N508" s="253">
        <v>1</v>
      </c>
      <c r="O508" s="253">
        <v>1</v>
      </c>
    </row>
    <row r="509" spans="1:15">
      <c r="A509" s="254" t="s">
        <v>1512</v>
      </c>
      <c r="B509" s="254"/>
      <c r="C509" s="254"/>
      <c r="D509" s="254"/>
      <c r="E509" s="254"/>
      <c r="F509" s="254"/>
      <c r="G509" s="254"/>
      <c r="H509" s="254"/>
      <c r="I509" s="255">
        <v>220</v>
      </c>
      <c r="J509" s="255">
        <v>230</v>
      </c>
      <c r="K509" s="255">
        <v>230</v>
      </c>
      <c r="L509" s="255">
        <v>230</v>
      </c>
      <c r="M509" s="256">
        <v>0.9978937728937729</v>
      </c>
      <c r="N509" s="257">
        <v>16</v>
      </c>
      <c r="O509" s="257">
        <v>16</v>
      </c>
    </row>
    <row r="510" spans="1:15">
      <c r="A510" s="250" t="s">
        <v>717</v>
      </c>
      <c r="B510" s="140" t="s">
        <v>731</v>
      </c>
      <c r="C510" s="167" t="s">
        <v>732</v>
      </c>
      <c r="D510" s="140" t="s">
        <v>13898</v>
      </c>
      <c r="E510" s="167" t="s">
        <v>13898</v>
      </c>
      <c r="F510" s="140" t="s">
        <v>722</v>
      </c>
      <c r="G510" s="167" t="s">
        <v>764</v>
      </c>
      <c r="H510" s="167" t="s">
        <v>1158</v>
      </c>
      <c r="I510" s="251">
        <v>60</v>
      </c>
      <c r="J510" s="251">
        <v>60</v>
      </c>
      <c r="K510" s="251">
        <v>60</v>
      </c>
      <c r="L510" s="251">
        <v>60</v>
      </c>
      <c r="M510" s="252">
        <v>0</v>
      </c>
      <c r="N510" s="253">
        <v>1</v>
      </c>
      <c r="O510" s="253">
        <v>1</v>
      </c>
    </row>
    <row r="511" spans="1:15">
      <c r="A511" s="250"/>
      <c r="B511" s="140"/>
      <c r="C511" s="167"/>
      <c r="D511" s="140"/>
      <c r="E511" s="167"/>
      <c r="F511" s="140" t="s">
        <v>721</v>
      </c>
      <c r="G511" s="167" t="s">
        <v>764</v>
      </c>
      <c r="H511" s="167" t="s">
        <v>1158</v>
      </c>
      <c r="I511" s="251">
        <v>10</v>
      </c>
      <c r="J511" s="251">
        <v>10</v>
      </c>
      <c r="K511" s="251">
        <v>10</v>
      </c>
      <c r="L511" s="251">
        <v>10</v>
      </c>
      <c r="M511" s="252">
        <v>0</v>
      </c>
      <c r="N511" s="253">
        <v>1</v>
      </c>
      <c r="O511" s="253">
        <v>1</v>
      </c>
    </row>
    <row r="512" spans="1:15">
      <c r="A512" s="250"/>
      <c r="B512" s="140"/>
      <c r="C512" s="167"/>
      <c r="D512" s="140"/>
      <c r="E512" s="167"/>
      <c r="F512" s="140" t="s">
        <v>719</v>
      </c>
      <c r="G512" s="167" t="s">
        <v>764</v>
      </c>
      <c r="H512" s="167" t="s">
        <v>1090</v>
      </c>
      <c r="I512" s="251">
        <v>1</v>
      </c>
      <c r="J512" s="251">
        <v>1</v>
      </c>
      <c r="K512" s="251">
        <v>1</v>
      </c>
      <c r="L512" s="251">
        <v>1</v>
      </c>
      <c r="M512" s="252">
        <v>0</v>
      </c>
      <c r="N512" s="253">
        <v>1</v>
      </c>
      <c r="O512" s="253">
        <v>1</v>
      </c>
    </row>
    <row r="513" spans="1:15">
      <c r="A513" s="250"/>
      <c r="B513" s="140"/>
      <c r="C513" s="167"/>
      <c r="D513" s="140"/>
      <c r="E513" s="167"/>
      <c r="F513" s="140" t="s">
        <v>718</v>
      </c>
      <c r="G513" s="167" t="s">
        <v>764</v>
      </c>
      <c r="H513" s="167" t="s">
        <v>1089</v>
      </c>
      <c r="I513" s="251">
        <v>3.6</v>
      </c>
      <c r="J513" s="251">
        <v>3.6</v>
      </c>
      <c r="K513" s="251">
        <v>3.6</v>
      </c>
      <c r="L513" s="251">
        <v>3.67</v>
      </c>
      <c r="M513" s="252">
        <v>0</v>
      </c>
      <c r="N513" s="253">
        <v>1</v>
      </c>
      <c r="O513" s="253">
        <v>1</v>
      </c>
    </row>
    <row r="514" spans="1:15">
      <c r="A514" s="250"/>
      <c r="B514" s="140"/>
      <c r="C514" s="167"/>
      <c r="D514" s="140"/>
      <c r="E514" s="167"/>
      <c r="F514" s="140" t="s">
        <v>723</v>
      </c>
      <c r="G514" s="167" t="s">
        <v>764</v>
      </c>
      <c r="H514" s="167" t="s">
        <v>1158</v>
      </c>
      <c r="I514" s="251">
        <v>0.5</v>
      </c>
      <c r="J514" s="251">
        <v>1</v>
      </c>
      <c r="K514" s="251">
        <v>1</v>
      </c>
      <c r="L514" s="251">
        <v>1.5</v>
      </c>
      <c r="M514" s="252">
        <v>1</v>
      </c>
      <c r="N514" s="253">
        <v>1</v>
      </c>
      <c r="O514" s="253">
        <v>1</v>
      </c>
    </row>
    <row r="515" spans="1:15">
      <c r="A515" s="250"/>
      <c r="B515" s="140"/>
      <c r="C515" s="167"/>
      <c r="D515" s="140"/>
      <c r="E515" s="167"/>
      <c r="F515" s="140" t="s">
        <v>1505</v>
      </c>
      <c r="G515" s="167" t="s">
        <v>764</v>
      </c>
      <c r="H515" s="167" t="s">
        <v>1158</v>
      </c>
      <c r="I515" s="251">
        <v>2</v>
      </c>
      <c r="J515" s="251">
        <v>2</v>
      </c>
      <c r="K515" s="251">
        <v>2</v>
      </c>
      <c r="L515" s="251">
        <v>2</v>
      </c>
      <c r="M515" s="252">
        <v>0</v>
      </c>
      <c r="N515" s="253">
        <v>1</v>
      </c>
      <c r="O515" s="253">
        <v>1</v>
      </c>
    </row>
    <row r="516" spans="1:15">
      <c r="A516" s="250"/>
      <c r="B516" s="140"/>
      <c r="C516" s="167"/>
      <c r="D516" s="140"/>
      <c r="E516" s="167"/>
      <c r="F516" s="140" t="s">
        <v>1088</v>
      </c>
      <c r="G516" s="167" t="s">
        <v>764</v>
      </c>
      <c r="H516" s="167" t="s">
        <v>1057</v>
      </c>
      <c r="I516" s="251">
        <v>50</v>
      </c>
      <c r="J516" s="251">
        <v>50</v>
      </c>
      <c r="K516" s="251">
        <v>50</v>
      </c>
      <c r="L516" s="251">
        <v>50</v>
      </c>
      <c r="M516" s="252">
        <v>0</v>
      </c>
      <c r="N516" s="253">
        <v>1</v>
      </c>
      <c r="O516" s="253">
        <v>1</v>
      </c>
    </row>
    <row r="517" spans="1:15">
      <c r="A517" s="250"/>
      <c r="B517" s="140"/>
      <c r="C517" s="167"/>
      <c r="D517" s="140"/>
      <c r="E517" s="167"/>
      <c r="F517" s="140" t="s">
        <v>1283</v>
      </c>
      <c r="G517" s="167" t="s">
        <v>764</v>
      </c>
      <c r="H517" s="167" t="s">
        <v>1285</v>
      </c>
      <c r="I517" s="251">
        <v>200</v>
      </c>
      <c r="J517" s="251">
        <v>200</v>
      </c>
      <c r="K517" s="251">
        <v>200</v>
      </c>
      <c r="L517" s="251">
        <v>200</v>
      </c>
      <c r="M517" s="252">
        <v>0</v>
      </c>
      <c r="N517" s="253">
        <v>1</v>
      </c>
      <c r="O517" s="253">
        <v>1</v>
      </c>
    </row>
    <row r="518" spans="1:15">
      <c r="A518" s="250"/>
      <c r="B518" s="140"/>
      <c r="C518" s="167"/>
      <c r="D518" s="140"/>
      <c r="E518" s="167"/>
      <c r="F518" s="140" t="s">
        <v>720</v>
      </c>
      <c r="G518" s="167" t="s">
        <v>764</v>
      </c>
      <c r="H518" s="167" t="s">
        <v>1091</v>
      </c>
      <c r="I518" s="251">
        <v>60</v>
      </c>
      <c r="J518" s="251">
        <v>60</v>
      </c>
      <c r="K518" s="251">
        <v>60</v>
      </c>
      <c r="L518" s="251">
        <v>60</v>
      </c>
      <c r="M518" s="252">
        <v>0</v>
      </c>
      <c r="N518" s="253">
        <v>1</v>
      </c>
      <c r="O518" s="253">
        <v>1</v>
      </c>
    </row>
    <row r="519" spans="1:15">
      <c r="A519" s="250"/>
      <c r="B519" s="140"/>
      <c r="C519" s="167"/>
      <c r="D519" s="140"/>
      <c r="E519" s="167"/>
      <c r="F519" s="140" t="s">
        <v>724</v>
      </c>
      <c r="G519" s="167" t="s">
        <v>764</v>
      </c>
      <c r="H519" s="167" t="s">
        <v>1158</v>
      </c>
      <c r="I519" s="251">
        <v>2</v>
      </c>
      <c r="J519" s="251">
        <v>2</v>
      </c>
      <c r="K519" s="251">
        <v>2</v>
      </c>
      <c r="L519" s="251">
        <v>2</v>
      </c>
      <c r="M519" s="252">
        <v>0</v>
      </c>
      <c r="N519" s="253">
        <v>1</v>
      </c>
      <c r="O519" s="253">
        <v>1</v>
      </c>
    </row>
    <row r="520" spans="1:15">
      <c r="A520" s="250"/>
      <c r="B520" s="140"/>
      <c r="C520" s="167"/>
      <c r="D520" s="140"/>
      <c r="E520" s="167"/>
      <c r="F520" s="140" t="s">
        <v>726</v>
      </c>
      <c r="G520" s="167" t="s">
        <v>764</v>
      </c>
      <c r="H520" s="167" t="s">
        <v>1158</v>
      </c>
      <c r="I520" s="251">
        <v>100</v>
      </c>
      <c r="J520" s="251">
        <v>100</v>
      </c>
      <c r="K520" s="251">
        <v>100</v>
      </c>
      <c r="L520" s="251">
        <v>100</v>
      </c>
      <c r="M520" s="252">
        <v>0</v>
      </c>
      <c r="N520" s="253">
        <v>1</v>
      </c>
      <c r="O520" s="253">
        <v>1</v>
      </c>
    </row>
    <row r="521" spans="1:15">
      <c r="A521" s="250"/>
      <c r="B521" s="140"/>
      <c r="C521" s="167"/>
      <c r="D521" s="140"/>
      <c r="E521" s="167"/>
      <c r="F521" s="140" t="s">
        <v>725</v>
      </c>
      <c r="G521" s="167" t="s">
        <v>764</v>
      </c>
      <c r="H521" s="167" t="s">
        <v>1158</v>
      </c>
      <c r="I521" s="251">
        <v>33</v>
      </c>
      <c r="J521" s="251">
        <v>33</v>
      </c>
      <c r="K521" s="251">
        <v>33</v>
      </c>
      <c r="L521" s="251">
        <v>33</v>
      </c>
      <c r="M521" s="252">
        <v>0</v>
      </c>
      <c r="N521" s="253">
        <v>1</v>
      </c>
      <c r="O521" s="253">
        <v>1</v>
      </c>
    </row>
    <row r="522" spans="1:15">
      <c r="A522" s="250"/>
      <c r="B522" s="140"/>
      <c r="C522" s="167"/>
      <c r="D522" s="140"/>
      <c r="E522" s="167"/>
      <c r="F522" s="140" t="s">
        <v>1284</v>
      </c>
      <c r="G522" s="167" t="s">
        <v>764</v>
      </c>
      <c r="H522" s="167" t="s">
        <v>1285</v>
      </c>
      <c r="I522" s="251">
        <v>166.5</v>
      </c>
      <c r="J522" s="251">
        <v>166.5</v>
      </c>
      <c r="K522" s="251">
        <v>166.5</v>
      </c>
      <c r="L522" s="251">
        <v>166.5</v>
      </c>
      <c r="M522" s="252">
        <v>0</v>
      </c>
      <c r="N522" s="253">
        <v>1</v>
      </c>
      <c r="O522" s="253">
        <v>1</v>
      </c>
    </row>
    <row r="523" spans="1:15">
      <c r="A523" s="254" t="s">
        <v>808</v>
      </c>
      <c r="B523" s="254"/>
      <c r="C523" s="254"/>
      <c r="D523" s="254"/>
      <c r="E523" s="254"/>
      <c r="F523" s="254"/>
      <c r="G523" s="254"/>
      <c r="H523" s="254"/>
      <c r="I523" s="255">
        <v>688.6</v>
      </c>
      <c r="J523" s="255">
        <v>689.1</v>
      </c>
      <c r="K523" s="255">
        <v>689.1</v>
      </c>
      <c r="L523" s="255">
        <v>689.67000000000007</v>
      </c>
      <c r="M523" s="256">
        <v>1</v>
      </c>
      <c r="N523" s="257">
        <v>13</v>
      </c>
      <c r="O523" s="257">
        <v>13</v>
      </c>
    </row>
    <row r="524" spans="1:15">
      <c r="A524" s="250" t="s">
        <v>641</v>
      </c>
      <c r="B524" s="140" t="s">
        <v>731</v>
      </c>
      <c r="C524" s="167" t="s">
        <v>732</v>
      </c>
      <c r="D524" s="140" t="s">
        <v>13898</v>
      </c>
      <c r="E524" s="167" t="s">
        <v>13898</v>
      </c>
      <c r="F524" s="140" t="s">
        <v>639</v>
      </c>
      <c r="G524" s="167" t="s">
        <v>764</v>
      </c>
      <c r="H524" s="167" t="s">
        <v>1083</v>
      </c>
      <c r="I524" s="251">
        <v>7.5</v>
      </c>
      <c r="J524" s="251">
        <v>8</v>
      </c>
      <c r="K524" s="251">
        <v>8.16</v>
      </c>
      <c r="L524" s="251">
        <v>8.16</v>
      </c>
      <c r="M524" s="252">
        <v>6.6666666666666652E-2</v>
      </c>
      <c r="N524" s="253">
        <v>1</v>
      </c>
      <c r="O524" s="253">
        <v>1</v>
      </c>
    </row>
    <row r="525" spans="1:15">
      <c r="A525" s="250"/>
      <c r="B525" s="140"/>
      <c r="C525" s="167"/>
      <c r="D525" s="140"/>
      <c r="E525" s="167"/>
      <c r="F525" s="140" t="s">
        <v>640</v>
      </c>
      <c r="G525" s="167" t="s">
        <v>764</v>
      </c>
      <c r="H525" s="167" t="s">
        <v>1092</v>
      </c>
      <c r="I525" s="251">
        <v>15</v>
      </c>
      <c r="J525" s="251">
        <v>15</v>
      </c>
      <c r="K525" s="251">
        <v>15.5</v>
      </c>
      <c r="L525" s="251">
        <v>15.5</v>
      </c>
      <c r="M525" s="252">
        <v>0</v>
      </c>
      <c r="N525" s="253">
        <v>1</v>
      </c>
      <c r="O525" s="253">
        <v>1</v>
      </c>
    </row>
    <row r="526" spans="1:15">
      <c r="A526" s="254" t="s">
        <v>809</v>
      </c>
      <c r="B526" s="254"/>
      <c r="C526" s="254"/>
      <c r="D526" s="254"/>
      <c r="E526" s="254"/>
      <c r="F526" s="254"/>
      <c r="G526" s="254"/>
      <c r="H526" s="254"/>
      <c r="I526" s="255">
        <v>22.5</v>
      </c>
      <c r="J526" s="255">
        <v>23</v>
      </c>
      <c r="K526" s="255">
        <v>23.66</v>
      </c>
      <c r="L526" s="255">
        <v>23.66</v>
      </c>
      <c r="M526" s="256">
        <v>6.6666666666666652E-2</v>
      </c>
      <c r="N526" s="257">
        <v>2</v>
      </c>
      <c r="O526" s="257">
        <v>2</v>
      </c>
    </row>
    <row r="527" spans="1:15">
      <c r="A527" s="250" t="s">
        <v>702</v>
      </c>
      <c r="B527" s="140" t="s">
        <v>731</v>
      </c>
      <c r="C527" s="167" t="s">
        <v>732</v>
      </c>
      <c r="D527" s="140" t="s">
        <v>13898</v>
      </c>
      <c r="E527" s="167" t="s">
        <v>13898</v>
      </c>
      <c r="F527" s="140" t="s">
        <v>711</v>
      </c>
      <c r="G527" s="167" t="s">
        <v>764</v>
      </c>
      <c r="H527" s="167" t="s">
        <v>1158</v>
      </c>
      <c r="I527" s="251">
        <v>0.2</v>
      </c>
      <c r="J527" s="251">
        <v>0.2</v>
      </c>
      <c r="K527" s="251">
        <v>0.2</v>
      </c>
      <c r="L527" s="251">
        <v>0.2</v>
      </c>
      <c r="M527" s="252">
        <v>0</v>
      </c>
      <c r="N527" s="253">
        <v>1</v>
      </c>
      <c r="O527" s="253">
        <v>1</v>
      </c>
    </row>
    <row r="528" spans="1:15">
      <c r="A528" s="250"/>
      <c r="B528" s="140"/>
      <c r="C528" s="167"/>
      <c r="D528" s="140"/>
      <c r="E528" s="167"/>
      <c r="F528" s="140" t="s">
        <v>713</v>
      </c>
      <c r="G528" s="167" t="s">
        <v>764</v>
      </c>
      <c r="H528" s="167" t="s">
        <v>1158</v>
      </c>
      <c r="I528" s="251">
        <v>0.4</v>
      </c>
      <c r="J528" s="251">
        <v>0.4</v>
      </c>
      <c r="K528" s="251">
        <v>0.4</v>
      </c>
      <c r="L528" s="251">
        <v>0.4</v>
      </c>
      <c r="M528" s="252">
        <v>0</v>
      </c>
      <c r="N528" s="253">
        <v>1</v>
      </c>
      <c r="O528" s="253">
        <v>1</v>
      </c>
    </row>
    <row r="529" spans="1:15">
      <c r="A529" s="250"/>
      <c r="B529" s="140"/>
      <c r="C529" s="167"/>
      <c r="D529" s="140"/>
      <c r="E529" s="167"/>
      <c r="F529" s="140" t="s">
        <v>712</v>
      </c>
      <c r="G529" s="167" t="s">
        <v>764</v>
      </c>
      <c r="H529" s="167" t="s">
        <v>1158</v>
      </c>
      <c r="I529" s="251">
        <v>0.3</v>
      </c>
      <c r="J529" s="251">
        <v>0.3</v>
      </c>
      <c r="K529" s="251">
        <v>0.3</v>
      </c>
      <c r="L529" s="251">
        <v>0.3</v>
      </c>
      <c r="M529" s="252">
        <v>0</v>
      </c>
      <c r="N529" s="253">
        <v>1</v>
      </c>
      <c r="O529" s="253">
        <v>1</v>
      </c>
    </row>
    <row r="530" spans="1:15">
      <c r="A530" s="250"/>
      <c r="B530" s="140"/>
      <c r="C530" s="167"/>
      <c r="D530" s="140"/>
      <c r="E530" s="167"/>
      <c r="F530" s="140" t="s">
        <v>714</v>
      </c>
      <c r="G530" s="167" t="s">
        <v>764</v>
      </c>
      <c r="H530" s="167" t="s">
        <v>1158</v>
      </c>
      <c r="I530" s="251">
        <v>1</v>
      </c>
      <c r="J530" s="251">
        <v>1</v>
      </c>
      <c r="K530" s="251">
        <v>1</v>
      </c>
      <c r="L530" s="251">
        <v>1</v>
      </c>
      <c r="M530" s="252">
        <v>0</v>
      </c>
      <c r="N530" s="253">
        <v>1</v>
      </c>
      <c r="O530" s="253">
        <v>1</v>
      </c>
    </row>
    <row r="531" spans="1:15">
      <c r="A531" s="250"/>
      <c r="B531" s="140"/>
      <c r="C531" s="167"/>
      <c r="D531" s="140"/>
      <c r="E531" s="167"/>
      <c r="F531" s="140" t="s">
        <v>716</v>
      </c>
      <c r="G531" s="167" t="s">
        <v>764</v>
      </c>
      <c r="H531" s="167" t="s">
        <v>1158</v>
      </c>
      <c r="I531" s="251">
        <v>0.4</v>
      </c>
      <c r="J531" s="251">
        <v>0.4</v>
      </c>
      <c r="K531" s="251">
        <v>0.4</v>
      </c>
      <c r="L531" s="251">
        <v>0.4</v>
      </c>
      <c r="M531" s="252">
        <v>0</v>
      </c>
      <c r="N531" s="253">
        <v>1</v>
      </c>
      <c r="O531" s="253">
        <v>1</v>
      </c>
    </row>
    <row r="532" spans="1:15">
      <c r="A532" s="250"/>
      <c r="B532" s="140"/>
      <c r="C532" s="167"/>
      <c r="D532" s="140"/>
      <c r="E532" s="167"/>
      <c r="F532" s="140" t="s">
        <v>715</v>
      </c>
      <c r="G532" s="167" t="s">
        <v>764</v>
      </c>
      <c r="H532" s="167" t="s">
        <v>1158</v>
      </c>
      <c r="I532" s="251">
        <v>0.4</v>
      </c>
      <c r="J532" s="251">
        <v>0.4</v>
      </c>
      <c r="K532" s="251">
        <v>0.4</v>
      </c>
      <c r="L532" s="251">
        <v>0.4</v>
      </c>
      <c r="M532" s="252">
        <v>0</v>
      </c>
      <c r="N532" s="253">
        <v>1</v>
      </c>
      <c r="O532" s="253">
        <v>1</v>
      </c>
    </row>
    <row r="533" spans="1:15">
      <c r="A533" s="250"/>
      <c r="B533" s="140"/>
      <c r="C533" s="167"/>
      <c r="D533" s="140"/>
      <c r="E533" s="167"/>
      <c r="F533" s="140" t="s">
        <v>706</v>
      </c>
      <c r="G533" s="167" t="s">
        <v>764</v>
      </c>
      <c r="H533" s="167" t="s">
        <v>1158</v>
      </c>
      <c r="I533" s="251">
        <v>95</v>
      </c>
      <c r="J533" s="251">
        <v>95</v>
      </c>
      <c r="K533" s="251">
        <v>95</v>
      </c>
      <c r="L533" s="251">
        <v>95</v>
      </c>
      <c r="M533" s="252">
        <v>0</v>
      </c>
      <c r="N533" s="253">
        <v>1</v>
      </c>
      <c r="O533" s="253">
        <v>1</v>
      </c>
    </row>
    <row r="534" spans="1:15">
      <c r="A534" s="250"/>
      <c r="B534" s="140"/>
      <c r="C534" s="167"/>
      <c r="D534" s="140"/>
      <c r="E534" s="167"/>
      <c r="F534" s="140" t="s">
        <v>707</v>
      </c>
      <c r="G534" s="167" t="s">
        <v>764</v>
      </c>
      <c r="H534" s="167" t="s">
        <v>1158</v>
      </c>
      <c r="I534" s="251">
        <v>108</v>
      </c>
      <c r="J534" s="251">
        <v>108</v>
      </c>
      <c r="K534" s="251">
        <v>108</v>
      </c>
      <c r="L534" s="251">
        <v>108</v>
      </c>
      <c r="M534" s="252">
        <v>0</v>
      </c>
      <c r="N534" s="253">
        <v>1</v>
      </c>
      <c r="O534" s="253">
        <v>1</v>
      </c>
    </row>
    <row r="535" spans="1:15">
      <c r="A535" s="250"/>
      <c r="B535" s="140"/>
      <c r="C535" s="167"/>
      <c r="D535" s="140"/>
      <c r="E535" s="167"/>
      <c r="F535" s="140" t="s">
        <v>708</v>
      </c>
      <c r="G535" s="167" t="s">
        <v>764</v>
      </c>
      <c r="H535" s="167" t="s">
        <v>1158</v>
      </c>
      <c r="I535" s="251">
        <v>134</v>
      </c>
      <c r="J535" s="251">
        <v>134</v>
      </c>
      <c r="K535" s="251">
        <v>134</v>
      </c>
      <c r="L535" s="251">
        <v>134</v>
      </c>
      <c r="M535" s="252">
        <v>0</v>
      </c>
      <c r="N535" s="253">
        <v>1</v>
      </c>
      <c r="O535" s="253">
        <v>1</v>
      </c>
    </row>
    <row r="536" spans="1:15">
      <c r="A536" s="250"/>
      <c r="B536" s="140"/>
      <c r="C536" s="167"/>
      <c r="D536" s="140"/>
      <c r="E536" s="167"/>
      <c r="F536" s="140" t="s">
        <v>703</v>
      </c>
      <c r="G536" s="167" t="s">
        <v>764</v>
      </c>
      <c r="H536" s="167" t="s">
        <v>1158</v>
      </c>
      <c r="I536" s="251">
        <v>95</v>
      </c>
      <c r="J536" s="251">
        <v>95</v>
      </c>
      <c r="K536" s="251">
        <v>95</v>
      </c>
      <c r="L536" s="251">
        <v>95</v>
      </c>
      <c r="M536" s="252">
        <v>0</v>
      </c>
      <c r="N536" s="253">
        <v>1</v>
      </c>
      <c r="O536" s="253">
        <v>1</v>
      </c>
    </row>
    <row r="537" spans="1:15">
      <c r="A537" s="250"/>
      <c r="B537" s="140"/>
      <c r="C537" s="167"/>
      <c r="D537" s="140"/>
      <c r="E537" s="167"/>
      <c r="F537" s="140" t="s">
        <v>704</v>
      </c>
      <c r="G537" s="167" t="s">
        <v>764</v>
      </c>
      <c r="H537" s="167" t="s">
        <v>1158</v>
      </c>
      <c r="I537" s="251">
        <v>108</v>
      </c>
      <c r="J537" s="251">
        <v>108</v>
      </c>
      <c r="K537" s="251">
        <v>108</v>
      </c>
      <c r="L537" s="251">
        <v>108</v>
      </c>
      <c r="M537" s="252">
        <v>0</v>
      </c>
      <c r="N537" s="253">
        <v>1</v>
      </c>
      <c r="O537" s="253">
        <v>1</v>
      </c>
    </row>
    <row r="538" spans="1:15">
      <c r="A538" s="250"/>
      <c r="B538" s="140"/>
      <c r="C538" s="167"/>
      <c r="D538" s="140"/>
      <c r="E538" s="167"/>
      <c r="F538" s="140" t="s">
        <v>705</v>
      </c>
      <c r="G538" s="167" t="s">
        <v>764</v>
      </c>
      <c r="H538" s="167" t="s">
        <v>1158</v>
      </c>
      <c r="I538" s="251">
        <v>134</v>
      </c>
      <c r="J538" s="251">
        <v>134</v>
      </c>
      <c r="K538" s="251">
        <v>134</v>
      </c>
      <c r="L538" s="251">
        <v>134</v>
      </c>
      <c r="M538" s="252">
        <v>0</v>
      </c>
      <c r="N538" s="253">
        <v>1</v>
      </c>
      <c r="O538" s="253">
        <v>1</v>
      </c>
    </row>
    <row r="539" spans="1:15">
      <c r="A539" s="250"/>
      <c r="B539" s="140"/>
      <c r="C539" s="167"/>
      <c r="D539" s="140"/>
      <c r="E539" s="167"/>
      <c r="F539" s="140" t="s">
        <v>710</v>
      </c>
      <c r="G539" s="167" t="s">
        <v>764</v>
      </c>
      <c r="H539" s="167" t="s">
        <v>1158</v>
      </c>
      <c r="I539" s="251">
        <v>24</v>
      </c>
      <c r="J539" s="251">
        <v>24</v>
      </c>
      <c r="K539" s="251">
        <v>24</v>
      </c>
      <c r="L539" s="251">
        <v>24</v>
      </c>
      <c r="M539" s="252">
        <v>0</v>
      </c>
      <c r="N539" s="253">
        <v>1</v>
      </c>
      <c r="O539" s="253">
        <v>1</v>
      </c>
    </row>
    <row r="540" spans="1:15">
      <c r="A540" s="250"/>
      <c r="B540" s="140"/>
      <c r="C540" s="167"/>
      <c r="D540" s="140"/>
      <c r="E540" s="167"/>
      <c r="F540" s="140" t="s">
        <v>709</v>
      </c>
      <c r="G540" s="167" t="s">
        <v>764</v>
      </c>
      <c r="H540" s="167" t="s">
        <v>1158</v>
      </c>
      <c r="I540" s="251">
        <v>40</v>
      </c>
      <c r="J540" s="251">
        <v>40</v>
      </c>
      <c r="K540" s="251">
        <v>40</v>
      </c>
      <c r="L540" s="251">
        <v>40</v>
      </c>
      <c r="M540" s="252">
        <v>0</v>
      </c>
      <c r="N540" s="253">
        <v>1</v>
      </c>
      <c r="O540" s="253">
        <v>1</v>
      </c>
    </row>
    <row r="541" spans="1:15">
      <c r="A541" s="254" t="s">
        <v>810</v>
      </c>
      <c r="B541" s="254"/>
      <c r="C541" s="254"/>
      <c r="D541" s="254"/>
      <c r="E541" s="254"/>
      <c r="F541" s="254"/>
      <c r="G541" s="254"/>
      <c r="H541" s="254"/>
      <c r="I541" s="255">
        <v>740.7</v>
      </c>
      <c r="J541" s="255">
        <v>740.7</v>
      </c>
      <c r="K541" s="255">
        <v>740.7</v>
      </c>
      <c r="L541" s="255">
        <v>740.7</v>
      </c>
      <c r="M541" s="256">
        <v>0</v>
      </c>
      <c r="N541" s="257">
        <v>14</v>
      </c>
      <c r="O541" s="257">
        <v>14</v>
      </c>
    </row>
    <row r="542" spans="1:15">
      <c r="A542" s="250" t="s">
        <v>637</v>
      </c>
      <c r="B542" s="140" t="s">
        <v>731</v>
      </c>
      <c r="C542" s="167" t="s">
        <v>732</v>
      </c>
      <c r="D542" s="140" t="s">
        <v>13898</v>
      </c>
      <c r="E542" s="167" t="s">
        <v>13898</v>
      </c>
      <c r="F542" s="140" t="s">
        <v>638</v>
      </c>
      <c r="G542" s="167" t="s">
        <v>764</v>
      </c>
      <c r="H542" s="167" t="s">
        <v>1057</v>
      </c>
      <c r="I542" s="251">
        <v>30</v>
      </c>
      <c r="J542" s="251">
        <v>31</v>
      </c>
      <c r="K542" s="251">
        <v>30</v>
      </c>
      <c r="L542" s="251">
        <v>30</v>
      </c>
      <c r="M542" s="252">
        <v>3.3333333333333437E-2</v>
      </c>
      <c r="N542" s="253">
        <v>1</v>
      </c>
      <c r="O542" s="253">
        <v>1</v>
      </c>
    </row>
    <row r="543" spans="1:15">
      <c r="A543" s="254" t="s">
        <v>811</v>
      </c>
      <c r="B543" s="254"/>
      <c r="C543" s="254"/>
      <c r="D543" s="254"/>
      <c r="E543" s="254"/>
      <c r="F543" s="254"/>
      <c r="G543" s="254"/>
      <c r="H543" s="254"/>
      <c r="I543" s="255">
        <v>30</v>
      </c>
      <c r="J543" s="255">
        <v>31</v>
      </c>
      <c r="K543" s="255">
        <v>30</v>
      </c>
      <c r="L543" s="255">
        <v>30</v>
      </c>
      <c r="M543" s="256">
        <v>3.3333333333333437E-2</v>
      </c>
      <c r="N543" s="257">
        <v>1</v>
      </c>
      <c r="O543" s="257">
        <v>1</v>
      </c>
    </row>
    <row r="544" spans="1:15">
      <c r="A544" s="250" t="s">
        <v>632</v>
      </c>
      <c r="B544" s="140" t="s">
        <v>731</v>
      </c>
      <c r="C544" s="167" t="s">
        <v>732</v>
      </c>
      <c r="D544" s="140" t="s">
        <v>13898</v>
      </c>
      <c r="E544" s="167" t="s">
        <v>13898</v>
      </c>
      <c r="F544" s="140" t="s">
        <v>633</v>
      </c>
      <c r="G544" s="167" t="s">
        <v>764</v>
      </c>
      <c r="H544" s="167" t="s">
        <v>1092</v>
      </c>
      <c r="I544" s="251">
        <v>16.5</v>
      </c>
      <c r="J544" s="251">
        <v>17.2</v>
      </c>
      <c r="K544" s="251">
        <v>17.7</v>
      </c>
      <c r="L544" s="251">
        <v>18.3</v>
      </c>
      <c r="M544" s="252">
        <v>4.2424242424242475E-2</v>
      </c>
      <c r="N544" s="253">
        <v>1</v>
      </c>
      <c r="O544" s="253">
        <v>1</v>
      </c>
    </row>
    <row r="545" spans="1:15">
      <c r="A545" s="254" t="s">
        <v>813</v>
      </c>
      <c r="B545" s="254"/>
      <c r="C545" s="254"/>
      <c r="D545" s="254"/>
      <c r="E545" s="254"/>
      <c r="F545" s="254"/>
      <c r="G545" s="254"/>
      <c r="H545" s="254"/>
      <c r="I545" s="255">
        <v>16.5</v>
      </c>
      <c r="J545" s="255">
        <v>17.2</v>
      </c>
      <c r="K545" s="255">
        <v>17.7</v>
      </c>
      <c r="L545" s="255">
        <v>18.3</v>
      </c>
      <c r="M545" s="256">
        <v>4.2424242424242475E-2</v>
      </c>
      <c r="N545" s="257">
        <v>1</v>
      </c>
      <c r="O545" s="257">
        <v>1</v>
      </c>
    </row>
    <row r="546" spans="1:15">
      <c r="A546" s="250" t="s">
        <v>636</v>
      </c>
      <c r="B546" s="140" t="s">
        <v>731</v>
      </c>
      <c r="C546" s="167" t="s">
        <v>732</v>
      </c>
      <c r="D546" s="140" t="s">
        <v>13898</v>
      </c>
      <c r="E546" s="167" t="s">
        <v>13898</v>
      </c>
      <c r="F546" s="140" t="s">
        <v>634</v>
      </c>
      <c r="G546" s="167" t="s">
        <v>764</v>
      </c>
      <c r="H546" s="167" t="s">
        <v>1057</v>
      </c>
      <c r="I546" s="251">
        <v>64</v>
      </c>
      <c r="J546" s="251">
        <v>64</v>
      </c>
      <c r="K546" s="251">
        <v>64</v>
      </c>
      <c r="L546" s="251">
        <v>64</v>
      </c>
      <c r="M546" s="252">
        <v>0</v>
      </c>
      <c r="N546" s="253">
        <v>1</v>
      </c>
      <c r="O546" s="253">
        <v>1</v>
      </c>
    </row>
    <row r="547" spans="1:15">
      <c r="A547" s="250"/>
      <c r="B547" s="140"/>
      <c r="C547" s="167"/>
      <c r="D547" s="140"/>
      <c r="E547" s="167"/>
      <c r="F547" s="140" t="s">
        <v>635</v>
      </c>
      <c r="G547" s="167" t="s">
        <v>764</v>
      </c>
      <c r="H547" s="167" t="s">
        <v>1092</v>
      </c>
      <c r="I547" s="251">
        <v>10</v>
      </c>
      <c r="J547" s="251">
        <v>10</v>
      </c>
      <c r="K547" s="251">
        <v>10</v>
      </c>
      <c r="L547" s="251">
        <v>10</v>
      </c>
      <c r="M547" s="252">
        <v>0</v>
      </c>
      <c r="N547" s="253">
        <v>1</v>
      </c>
      <c r="O547" s="253">
        <v>1</v>
      </c>
    </row>
    <row r="548" spans="1:15">
      <c r="A548" s="254" t="s">
        <v>814</v>
      </c>
      <c r="B548" s="254"/>
      <c r="C548" s="254"/>
      <c r="D548" s="254"/>
      <c r="E548" s="254"/>
      <c r="F548" s="254"/>
      <c r="G548" s="254"/>
      <c r="H548" s="254"/>
      <c r="I548" s="255">
        <v>74</v>
      </c>
      <c r="J548" s="255">
        <v>74</v>
      </c>
      <c r="K548" s="255">
        <v>74</v>
      </c>
      <c r="L548" s="255">
        <v>74</v>
      </c>
      <c r="M548" s="256">
        <v>0</v>
      </c>
      <c r="N548" s="257">
        <v>2</v>
      </c>
      <c r="O548" s="257">
        <v>2</v>
      </c>
    </row>
    <row r="549" spans="1:15">
      <c r="A549" s="250" t="s">
        <v>1342</v>
      </c>
      <c r="B549" s="140" t="s">
        <v>829</v>
      </c>
      <c r="C549" s="167" t="s">
        <v>984</v>
      </c>
      <c r="D549" s="140" t="s">
        <v>123</v>
      </c>
      <c r="E549" s="167" t="s">
        <v>123</v>
      </c>
      <c r="F549" s="140" t="s">
        <v>1343</v>
      </c>
      <c r="G549" s="167" t="s">
        <v>764</v>
      </c>
      <c r="H549" s="167" t="s">
        <v>1287</v>
      </c>
      <c r="I549" s="251">
        <v>36</v>
      </c>
      <c r="J549" s="251">
        <v>40</v>
      </c>
      <c r="K549" s="251">
        <v>40</v>
      </c>
      <c r="L549" s="251">
        <v>40</v>
      </c>
      <c r="M549" s="252">
        <v>0.11111111111111116</v>
      </c>
      <c r="N549" s="253">
        <v>1</v>
      </c>
      <c r="O549" s="253">
        <v>1</v>
      </c>
    </row>
    <row r="550" spans="1:15">
      <c r="A550" s="250"/>
      <c r="B550" s="140"/>
      <c r="C550" s="167"/>
      <c r="D550" s="140"/>
      <c r="E550" s="167"/>
      <c r="F550" s="140" t="s">
        <v>13852</v>
      </c>
      <c r="G550" s="167" t="s">
        <v>350</v>
      </c>
      <c r="H550" s="167" t="s">
        <v>1057</v>
      </c>
      <c r="I550" s="251">
        <v>0</v>
      </c>
      <c r="J550" s="251">
        <v>60</v>
      </c>
      <c r="K550" s="251">
        <v>60</v>
      </c>
      <c r="L550" s="251">
        <v>60</v>
      </c>
      <c r="M550" s="252">
        <v>0</v>
      </c>
      <c r="N550" s="253">
        <v>1</v>
      </c>
      <c r="O550" s="253">
        <v>1</v>
      </c>
    </row>
    <row r="551" spans="1:15">
      <c r="A551" s="254" t="s">
        <v>1362</v>
      </c>
      <c r="B551" s="254"/>
      <c r="C551" s="254"/>
      <c r="D551" s="254"/>
      <c r="E551" s="254"/>
      <c r="F551" s="254"/>
      <c r="G551" s="254"/>
      <c r="H551" s="254"/>
      <c r="I551" s="255">
        <v>36</v>
      </c>
      <c r="J551" s="255">
        <v>100</v>
      </c>
      <c r="K551" s="255">
        <v>100</v>
      </c>
      <c r="L551" s="255">
        <v>100</v>
      </c>
      <c r="M551" s="256">
        <v>0.11111111111111116</v>
      </c>
      <c r="N551" s="257">
        <v>2</v>
      </c>
      <c r="O551" s="257">
        <v>2</v>
      </c>
    </row>
    <row r="552" spans="1:15">
      <c r="A552" s="250" t="s">
        <v>983</v>
      </c>
      <c r="B552" s="140" t="s">
        <v>829</v>
      </c>
      <c r="C552" s="167" t="s">
        <v>984</v>
      </c>
      <c r="D552" s="140" t="s">
        <v>123</v>
      </c>
      <c r="E552" s="167" t="s">
        <v>123</v>
      </c>
      <c r="F552" s="140" t="s">
        <v>125</v>
      </c>
      <c r="G552" s="167" t="s">
        <v>764</v>
      </c>
      <c r="H552" s="167" t="s">
        <v>1092</v>
      </c>
      <c r="I552" s="251">
        <v>25</v>
      </c>
      <c r="J552" s="251">
        <v>30</v>
      </c>
      <c r="K552" s="251">
        <v>30</v>
      </c>
      <c r="L552" s="251">
        <v>30</v>
      </c>
      <c r="M552" s="252">
        <v>0.19999999999999996</v>
      </c>
      <c r="N552" s="253">
        <v>1</v>
      </c>
      <c r="O552" s="253">
        <v>1</v>
      </c>
    </row>
    <row r="553" spans="1:15">
      <c r="A553" s="254" t="s">
        <v>1036</v>
      </c>
      <c r="B553" s="254"/>
      <c r="C553" s="254"/>
      <c r="D553" s="254"/>
      <c r="E553" s="254"/>
      <c r="F553" s="254"/>
      <c r="G553" s="254"/>
      <c r="H553" s="254"/>
      <c r="I553" s="255">
        <v>25</v>
      </c>
      <c r="J553" s="255">
        <v>30</v>
      </c>
      <c r="K553" s="255">
        <v>30</v>
      </c>
      <c r="L553" s="255">
        <v>30</v>
      </c>
      <c r="M553" s="256">
        <v>0.19999999999999996</v>
      </c>
      <c r="N553" s="257">
        <v>1</v>
      </c>
      <c r="O553" s="257">
        <v>1</v>
      </c>
    </row>
    <row r="554" spans="1:15">
      <c r="A554" s="250" t="s">
        <v>556</v>
      </c>
      <c r="B554" s="140" t="s">
        <v>587</v>
      </c>
      <c r="C554" s="167" t="s">
        <v>612</v>
      </c>
      <c r="D554" s="140" t="s">
        <v>614</v>
      </c>
      <c r="E554" s="167" t="s">
        <v>545</v>
      </c>
      <c r="F554" s="140" t="s">
        <v>575</v>
      </c>
      <c r="G554" s="167" t="s">
        <v>764</v>
      </c>
      <c r="H554" s="167" t="s">
        <v>1053</v>
      </c>
      <c r="I554" s="251">
        <v>84</v>
      </c>
      <c r="J554" s="251">
        <v>85</v>
      </c>
      <c r="K554" s="251">
        <v>87.55</v>
      </c>
      <c r="L554" s="251">
        <v>90.18</v>
      </c>
      <c r="M554" s="252">
        <v>1.1904761904761862E-2</v>
      </c>
      <c r="N554" s="253">
        <v>1</v>
      </c>
      <c r="O554" s="253">
        <v>1</v>
      </c>
    </row>
    <row r="555" spans="1:15">
      <c r="A555" s="250"/>
      <c r="B555" s="140"/>
      <c r="C555" s="167"/>
      <c r="D555" s="140"/>
      <c r="E555" s="167"/>
      <c r="F555" s="140" t="s">
        <v>576</v>
      </c>
      <c r="G555" s="167" t="s">
        <v>764</v>
      </c>
      <c r="H555" s="167" t="s">
        <v>1057</v>
      </c>
      <c r="I555" s="251">
        <v>42.6</v>
      </c>
      <c r="J555" s="251">
        <v>43.2</v>
      </c>
      <c r="K555" s="251">
        <v>44.5</v>
      </c>
      <c r="L555" s="251">
        <v>45.83</v>
      </c>
      <c r="M555" s="252">
        <v>1.4084507042253502E-2</v>
      </c>
      <c r="N555" s="253">
        <v>1</v>
      </c>
      <c r="O555" s="253">
        <v>1</v>
      </c>
    </row>
    <row r="556" spans="1:15">
      <c r="A556" s="250"/>
      <c r="B556" s="140"/>
      <c r="C556" s="167"/>
      <c r="D556" s="140"/>
      <c r="E556" s="167"/>
      <c r="F556" s="140" t="s">
        <v>635</v>
      </c>
      <c r="G556" s="167" t="s">
        <v>350</v>
      </c>
      <c r="H556" s="167" t="s">
        <v>1092</v>
      </c>
      <c r="I556" s="251">
        <v>0</v>
      </c>
      <c r="J556" s="251">
        <v>13.8</v>
      </c>
      <c r="K556" s="251">
        <v>13.8</v>
      </c>
      <c r="L556" s="251">
        <v>13.8</v>
      </c>
      <c r="M556" s="252">
        <v>0</v>
      </c>
      <c r="N556" s="253">
        <v>1</v>
      </c>
      <c r="O556" s="253">
        <v>1</v>
      </c>
    </row>
    <row r="557" spans="1:15">
      <c r="A557" s="250"/>
      <c r="B557" s="140"/>
      <c r="C557" s="167"/>
      <c r="D557" s="140"/>
      <c r="E557" s="167"/>
      <c r="F557" s="140" t="s">
        <v>582</v>
      </c>
      <c r="G557" s="167" t="s">
        <v>764</v>
      </c>
      <c r="H557" s="167" t="s">
        <v>1057</v>
      </c>
      <c r="I557" s="251">
        <v>87</v>
      </c>
      <c r="J557" s="251">
        <v>90.6</v>
      </c>
      <c r="K557" s="251">
        <v>93.32</v>
      </c>
      <c r="L557" s="251">
        <v>96.12</v>
      </c>
      <c r="M557" s="252">
        <v>4.1379310344827447E-2</v>
      </c>
      <c r="N557" s="253">
        <v>1</v>
      </c>
      <c r="O557" s="253">
        <v>1</v>
      </c>
    </row>
    <row r="558" spans="1:15">
      <c r="A558" s="250"/>
      <c r="B558" s="140"/>
      <c r="C558" s="167"/>
      <c r="D558" s="140"/>
      <c r="E558" s="167"/>
      <c r="F558" s="140" t="s">
        <v>579</v>
      </c>
      <c r="G558" s="167" t="s">
        <v>764</v>
      </c>
      <c r="H558" s="167" t="s">
        <v>1057</v>
      </c>
      <c r="I558" s="251">
        <v>21</v>
      </c>
      <c r="J558" s="251">
        <v>21.6</v>
      </c>
      <c r="K558" s="251">
        <v>22.25</v>
      </c>
      <c r="L558" s="251">
        <v>22.92</v>
      </c>
      <c r="M558" s="252">
        <v>2.8571428571428692E-2</v>
      </c>
      <c r="N558" s="253">
        <v>1</v>
      </c>
      <c r="O558" s="253">
        <v>1</v>
      </c>
    </row>
    <row r="559" spans="1:15">
      <c r="A559" s="250"/>
      <c r="B559" s="140"/>
      <c r="C559" s="167"/>
      <c r="D559" s="140"/>
      <c r="E559" s="167"/>
      <c r="F559" s="140" t="s">
        <v>578</v>
      </c>
      <c r="G559" s="167" t="s">
        <v>764</v>
      </c>
      <c r="H559" s="167" t="s">
        <v>1057</v>
      </c>
      <c r="I559" s="251">
        <v>5.7</v>
      </c>
      <c r="J559" s="251">
        <v>5.9</v>
      </c>
      <c r="K559" s="251">
        <v>6.08</v>
      </c>
      <c r="L559" s="251">
        <v>6.26</v>
      </c>
      <c r="M559" s="252">
        <v>3.5087719298245723E-2</v>
      </c>
      <c r="N559" s="253">
        <v>1</v>
      </c>
      <c r="O559" s="253">
        <v>1</v>
      </c>
    </row>
    <row r="560" spans="1:15">
      <c r="A560" s="250"/>
      <c r="B560" s="140"/>
      <c r="C560" s="167"/>
      <c r="D560" s="140"/>
      <c r="E560" s="167"/>
      <c r="F560" s="140" t="s">
        <v>577</v>
      </c>
      <c r="G560" s="167" t="s">
        <v>764</v>
      </c>
      <c r="H560" s="167" t="s">
        <v>1057</v>
      </c>
      <c r="I560" s="251">
        <v>43.8</v>
      </c>
      <c r="J560" s="251">
        <v>45</v>
      </c>
      <c r="K560" s="251">
        <v>46.35</v>
      </c>
      <c r="L560" s="251">
        <v>47.74</v>
      </c>
      <c r="M560" s="252">
        <v>2.7397260273972712E-2</v>
      </c>
      <c r="N560" s="253">
        <v>1</v>
      </c>
      <c r="O560" s="253">
        <v>1</v>
      </c>
    </row>
    <row r="561" spans="1:15">
      <c r="A561" s="250"/>
      <c r="B561" s="140"/>
      <c r="C561" s="167"/>
      <c r="D561" s="140"/>
      <c r="E561" s="167"/>
      <c r="F561" s="140" t="s">
        <v>580</v>
      </c>
      <c r="G561" s="167" t="s">
        <v>764</v>
      </c>
      <c r="H561" s="167" t="s">
        <v>1057</v>
      </c>
      <c r="I561" s="251">
        <v>60</v>
      </c>
      <c r="J561" s="251">
        <v>61.8</v>
      </c>
      <c r="K561" s="251">
        <v>63.654000000000003</v>
      </c>
      <c r="L561" s="251">
        <v>65.56</v>
      </c>
      <c r="M561" s="252">
        <v>3.0000000000000027E-2</v>
      </c>
      <c r="N561" s="253">
        <v>1</v>
      </c>
      <c r="O561" s="253">
        <v>1</v>
      </c>
    </row>
    <row r="562" spans="1:15">
      <c r="A562" s="250"/>
      <c r="B562" s="140"/>
      <c r="C562" s="167"/>
      <c r="D562" s="140"/>
      <c r="E562" s="167"/>
      <c r="F562" s="140" t="s">
        <v>581</v>
      </c>
      <c r="G562" s="167" t="s">
        <v>764</v>
      </c>
      <c r="H562" s="167" t="s">
        <v>1057</v>
      </c>
      <c r="I562" s="251">
        <v>19</v>
      </c>
      <c r="J562" s="251">
        <v>19.5</v>
      </c>
      <c r="K562" s="251">
        <v>20.09</v>
      </c>
      <c r="L562" s="251">
        <v>20.69</v>
      </c>
      <c r="M562" s="252">
        <v>2.6315789473684292E-2</v>
      </c>
      <c r="N562" s="253">
        <v>1</v>
      </c>
      <c r="O562" s="253">
        <v>1</v>
      </c>
    </row>
    <row r="563" spans="1:15">
      <c r="A563" s="254" t="s">
        <v>815</v>
      </c>
      <c r="B563" s="254"/>
      <c r="C563" s="254"/>
      <c r="D563" s="254"/>
      <c r="E563" s="254"/>
      <c r="F563" s="254"/>
      <c r="G563" s="254"/>
      <c r="H563" s="254"/>
      <c r="I563" s="255">
        <v>363.09999999999997</v>
      </c>
      <c r="J563" s="255">
        <v>386.4</v>
      </c>
      <c r="K563" s="255">
        <v>397.59399999999999</v>
      </c>
      <c r="L563" s="255">
        <v>409.1</v>
      </c>
      <c r="M563" s="256">
        <v>0.21474077690917426</v>
      </c>
      <c r="N563" s="257">
        <v>9</v>
      </c>
      <c r="O563" s="257">
        <v>9</v>
      </c>
    </row>
    <row r="564" spans="1:15">
      <c r="A564" s="250" t="s">
        <v>210</v>
      </c>
      <c r="B564" s="140" t="s">
        <v>592</v>
      </c>
      <c r="C564" s="167" t="s">
        <v>595</v>
      </c>
      <c r="D564" s="140" t="s">
        <v>123</v>
      </c>
      <c r="E564" s="167" t="s">
        <v>123</v>
      </c>
      <c r="F564" s="140" t="s">
        <v>211</v>
      </c>
      <c r="G564" s="167" t="s">
        <v>764</v>
      </c>
      <c r="H564" s="167" t="s">
        <v>1057</v>
      </c>
      <c r="I564" s="251">
        <v>30</v>
      </c>
      <c r="J564" s="251">
        <v>25</v>
      </c>
      <c r="K564" s="251">
        <v>25</v>
      </c>
      <c r="L564" s="251">
        <v>25</v>
      </c>
      <c r="M564" s="252">
        <v>-0.16666666666666663</v>
      </c>
      <c r="N564" s="253">
        <v>1</v>
      </c>
      <c r="O564" s="253">
        <v>1</v>
      </c>
    </row>
    <row r="565" spans="1:15">
      <c r="A565" s="250"/>
      <c r="B565" s="140"/>
      <c r="C565" s="167"/>
      <c r="D565" s="140"/>
      <c r="E565" s="167"/>
      <c r="F565" s="140" t="s">
        <v>213</v>
      </c>
      <c r="G565" s="167" t="s">
        <v>764</v>
      </c>
      <c r="H565" s="167" t="s">
        <v>1057</v>
      </c>
      <c r="I565" s="251">
        <v>18</v>
      </c>
      <c r="J565" s="251">
        <v>19</v>
      </c>
      <c r="K565" s="251">
        <v>19</v>
      </c>
      <c r="L565" s="251">
        <v>19</v>
      </c>
      <c r="M565" s="252">
        <v>5.555555555555558E-2</v>
      </c>
      <c r="N565" s="253">
        <v>1</v>
      </c>
      <c r="O565" s="253">
        <v>1</v>
      </c>
    </row>
    <row r="566" spans="1:15">
      <c r="A566" s="250"/>
      <c r="B566" s="140"/>
      <c r="C566" s="167"/>
      <c r="D566" s="140"/>
      <c r="E566" s="167"/>
      <c r="F566" s="140" t="s">
        <v>212</v>
      </c>
      <c r="G566" s="167" t="s">
        <v>764</v>
      </c>
      <c r="H566" s="167" t="s">
        <v>1057</v>
      </c>
      <c r="I566" s="251">
        <v>23</v>
      </c>
      <c r="J566" s="251">
        <v>24</v>
      </c>
      <c r="K566" s="251">
        <v>24</v>
      </c>
      <c r="L566" s="251">
        <v>24</v>
      </c>
      <c r="M566" s="252">
        <v>4.3478260869565188E-2</v>
      </c>
      <c r="N566" s="253">
        <v>1</v>
      </c>
      <c r="O566" s="253">
        <v>1</v>
      </c>
    </row>
    <row r="567" spans="1:15">
      <c r="A567" s="250"/>
      <c r="B567" s="140"/>
      <c r="C567" s="167"/>
      <c r="D567" s="140"/>
      <c r="E567" s="167"/>
      <c r="F567" s="140" t="s">
        <v>214</v>
      </c>
      <c r="G567" s="167" t="s">
        <v>764</v>
      </c>
      <c r="H567" s="167" t="s">
        <v>1057</v>
      </c>
      <c r="I567" s="251">
        <v>35</v>
      </c>
      <c r="J567" s="251">
        <v>35</v>
      </c>
      <c r="K567" s="251">
        <v>35</v>
      </c>
      <c r="L567" s="251">
        <v>35</v>
      </c>
      <c r="M567" s="252">
        <v>0</v>
      </c>
      <c r="N567" s="253">
        <v>1</v>
      </c>
      <c r="O567" s="253">
        <v>1</v>
      </c>
    </row>
    <row r="568" spans="1:15">
      <c r="A568" s="250"/>
      <c r="B568" s="140"/>
      <c r="C568" s="167"/>
      <c r="D568" s="140"/>
      <c r="E568" s="167"/>
      <c r="F568" s="140" t="s">
        <v>216</v>
      </c>
      <c r="G568" s="167" t="s">
        <v>764</v>
      </c>
      <c r="H568" s="167" t="s">
        <v>1057</v>
      </c>
      <c r="I568" s="251">
        <v>24</v>
      </c>
      <c r="J568" s="251">
        <v>24</v>
      </c>
      <c r="K568" s="251">
        <v>24</v>
      </c>
      <c r="L568" s="251">
        <v>24</v>
      </c>
      <c r="M568" s="252">
        <v>0</v>
      </c>
      <c r="N568" s="253">
        <v>1</v>
      </c>
      <c r="O568" s="253">
        <v>1</v>
      </c>
    </row>
    <row r="569" spans="1:15">
      <c r="A569" s="250"/>
      <c r="B569" s="140"/>
      <c r="C569" s="167"/>
      <c r="D569" s="140"/>
      <c r="E569" s="167"/>
      <c r="F569" s="140" t="s">
        <v>215</v>
      </c>
      <c r="G569" s="167" t="s">
        <v>764</v>
      </c>
      <c r="H569" s="167" t="s">
        <v>1057</v>
      </c>
      <c r="I569" s="251">
        <v>28</v>
      </c>
      <c r="J569" s="251">
        <v>29</v>
      </c>
      <c r="K569" s="251">
        <v>29</v>
      </c>
      <c r="L569" s="251">
        <v>29</v>
      </c>
      <c r="M569" s="252">
        <v>3.5714285714285809E-2</v>
      </c>
      <c r="N569" s="253">
        <v>1</v>
      </c>
      <c r="O569" s="253">
        <v>1</v>
      </c>
    </row>
    <row r="570" spans="1:15">
      <c r="A570" s="254" t="s">
        <v>816</v>
      </c>
      <c r="B570" s="254"/>
      <c r="C570" s="254"/>
      <c r="D570" s="254"/>
      <c r="E570" s="254"/>
      <c r="F570" s="254"/>
      <c r="G570" s="254"/>
      <c r="H570" s="254"/>
      <c r="I570" s="255">
        <v>158</v>
      </c>
      <c r="J570" s="255">
        <v>156</v>
      </c>
      <c r="K570" s="255">
        <v>156</v>
      </c>
      <c r="L570" s="255">
        <v>156</v>
      </c>
      <c r="M570" s="256">
        <v>-3.1918564527260052E-2</v>
      </c>
      <c r="N570" s="257">
        <v>6</v>
      </c>
      <c r="O570" s="257">
        <v>6</v>
      </c>
    </row>
    <row r="571" spans="1:15">
      <c r="A571" s="250" t="s">
        <v>231</v>
      </c>
      <c r="B571" s="140" t="s">
        <v>594</v>
      </c>
      <c r="C571" s="167" t="s">
        <v>596</v>
      </c>
      <c r="D571" s="140" t="s">
        <v>123</v>
      </c>
      <c r="E571" s="167" t="s">
        <v>123</v>
      </c>
      <c r="F571" s="140" t="s">
        <v>233</v>
      </c>
      <c r="G571" s="167" t="s">
        <v>764</v>
      </c>
      <c r="H571" s="167" t="s">
        <v>1126</v>
      </c>
      <c r="I571" s="251">
        <v>0.29408421262500006</v>
      </c>
      <c r="J571" s="251">
        <v>0.29408421262500006</v>
      </c>
      <c r="K571" s="251">
        <v>0.29408421262500006</v>
      </c>
      <c r="L571" s="251">
        <v>0.29408421262500006</v>
      </c>
      <c r="M571" s="252">
        <v>0</v>
      </c>
      <c r="N571" s="253">
        <v>1</v>
      </c>
      <c r="O571" s="253">
        <v>1</v>
      </c>
    </row>
    <row r="572" spans="1:15">
      <c r="A572" s="250"/>
      <c r="B572" s="140"/>
      <c r="C572" s="167"/>
      <c r="D572" s="140"/>
      <c r="E572" s="167"/>
      <c r="F572" s="140" t="s">
        <v>234</v>
      </c>
      <c r="G572" s="167" t="s">
        <v>764</v>
      </c>
      <c r="H572" s="167" t="s">
        <v>1126</v>
      </c>
      <c r="I572" s="251">
        <v>0.10131070950000001</v>
      </c>
      <c r="J572" s="251">
        <v>0.10131070950000001</v>
      </c>
      <c r="K572" s="251">
        <v>0.10131070950000001</v>
      </c>
      <c r="L572" s="251">
        <v>0.10131070950000001</v>
      </c>
      <c r="M572" s="252">
        <v>0</v>
      </c>
      <c r="N572" s="253">
        <v>1</v>
      </c>
      <c r="O572" s="253">
        <v>1</v>
      </c>
    </row>
    <row r="573" spans="1:15">
      <c r="A573" s="250"/>
      <c r="B573" s="140"/>
      <c r="C573" s="167"/>
      <c r="D573" s="140"/>
      <c r="E573" s="167"/>
      <c r="F573" s="140" t="s">
        <v>235</v>
      </c>
      <c r="G573" s="167" t="s">
        <v>764</v>
      </c>
      <c r="H573" s="167" t="s">
        <v>1126</v>
      </c>
      <c r="I573" s="251">
        <v>5.4877213125000018E-2</v>
      </c>
      <c r="J573" s="251">
        <v>5.4877213125000018E-2</v>
      </c>
      <c r="K573" s="251">
        <v>5.4877213125000018E-2</v>
      </c>
      <c r="L573" s="251">
        <v>5.4877213125000018E-2</v>
      </c>
      <c r="M573" s="252">
        <v>0</v>
      </c>
      <c r="N573" s="253">
        <v>1</v>
      </c>
      <c r="O573" s="253">
        <v>1</v>
      </c>
    </row>
    <row r="574" spans="1:15">
      <c r="A574" s="250"/>
      <c r="B574" s="140"/>
      <c r="C574" s="167"/>
      <c r="D574" s="140"/>
      <c r="E574" s="167"/>
      <c r="F574" s="140" t="s">
        <v>1524</v>
      </c>
      <c r="G574" s="167" t="s">
        <v>764</v>
      </c>
      <c r="H574" s="167" t="s">
        <v>1126</v>
      </c>
      <c r="I574" s="251">
        <v>1.6170000000000002</v>
      </c>
      <c r="J574" s="251">
        <v>1.6170000000000002</v>
      </c>
      <c r="K574" s="251">
        <v>1.6170000000000002</v>
      </c>
      <c r="L574" s="251">
        <v>1.6170000000000002</v>
      </c>
      <c r="M574" s="252">
        <v>0</v>
      </c>
      <c r="N574" s="253">
        <v>1</v>
      </c>
      <c r="O574" s="253">
        <v>1</v>
      </c>
    </row>
    <row r="575" spans="1:15">
      <c r="A575" s="250"/>
      <c r="B575" s="140"/>
      <c r="C575" s="167"/>
      <c r="D575" s="140"/>
      <c r="E575" s="167"/>
      <c r="F575" s="140" t="s">
        <v>1523</v>
      </c>
      <c r="G575" s="167" t="s">
        <v>764</v>
      </c>
      <c r="H575" s="167" t="s">
        <v>1126</v>
      </c>
      <c r="I575" s="251">
        <v>1.218</v>
      </c>
      <c r="J575" s="251">
        <v>1.218</v>
      </c>
      <c r="K575" s="251">
        <v>1.218</v>
      </c>
      <c r="L575" s="251">
        <v>1.218</v>
      </c>
      <c r="M575" s="252">
        <v>0</v>
      </c>
      <c r="N575" s="253">
        <v>1</v>
      </c>
      <c r="O575" s="253">
        <v>1</v>
      </c>
    </row>
    <row r="576" spans="1:15">
      <c r="A576" s="250"/>
      <c r="B576" s="140"/>
      <c r="C576" s="167"/>
      <c r="D576" s="140"/>
      <c r="E576" s="167"/>
      <c r="F576" s="140" t="s">
        <v>1522</v>
      </c>
      <c r="G576" s="167" t="s">
        <v>764</v>
      </c>
      <c r="H576" s="167" t="s">
        <v>1126</v>
      </c>
      <c r="I576" s="251">
        <v>15.4245</v>
      </c>
      <c r="J576" s="251">
        <v>15.4245</v>
      </c>
      <c r="K576" s="251">
        <v>15.4245</v>
      </c>
      <c r="L576" s="251">
        <v>15.4245</v>
      </c>
      <c r="M576" s="252">
        <v>0</v>
      </c>
      <c r="N576" s="253">
        <v>1</v>
      </c>
      <c r="O576" s="253">
        <v>1</v>
      </c>
    </row>
    <row r="577" spans="1:15">
      <c r="A577" s="250"/>
      <c r="B577" s="140"/>
      <c r="C577" s="167"/>
      <c r="D577" s="140"/>
      <c r="E577" s="167"/>
      <c r="F577" s="140" t="s">
        <v>236</v>
      </c>
      <c r="G577" s="167" t="s">
        <v>764</v>
      </c>
      <c r="H577" s="167" t="s">
        <v>1126</v>
      </c>
      <c r="I577" s="251">
        <v>36.453032437499999</v>
      </c>
      <c r="J577" s="251">
        <v>36.453032437499999</v>
      </c>
      <c r="K577" s="251">
        <v>36.453032437499999</v>
      </c>
      <c r="L577" s="251">
        <v>36.453032437499999</v>
      </c>
      <c r="M577" s="252">
        <v>0</v>
      </c>
      <c r="N577" s="253">
        <v>1</v>
      </c>
      <c r="O577" s="253">
        <v>1</v>
      </c>
    </row>
    <row r="578" spans="1:15">
      <c r="A578" s="250"/>
      <c r="B578" s="140"/>
      <c r="C578" s="167"/>
      <c r="D578" s="140"/>
      <c r="E578" s="167"/>
      <c r="F578" s="140" t="s">
        <v>238</v>
      </c>
      <c r="G578" s="167" t="s">
        <v>764</v>
      </c>
      <c r="H578" s="167" t="s">
        <v>1126</v>
      </c>
      <c r="I578" s="251">
        <v>13.706453643750002</v>
      </c>
      <c r="J578" s="251">
        <v>13.706453643750002</v>
      </c>
      <c r="K578" s="251">
        <v>13.706453643750002</v>
      </c>
      <c r="L578" s="251">
        <v>13.706453643750002</v>
      </c>
      <c r="M578" s="252">
        <v>0</v>
      </c>
      <c r="N578" s="253">
        <v>1</v>
      </c>
      <c r="O578" s="253">
        <v>1</v>
      </c>
    </row>
    <row r="579" spans="1:15">
      <c r="A579" s="250"/>
      <c r="B579" s="140"/>
      <c r="C579" s="167"/>
      <c r="D579" s="140"/>
      <c r="E579" s="167"/>
      <c r="F579" s="140" t="s">
        <v>241</v>
      </c>
      <c r="G579" s="167" t="s">
        <v>764</v>
      </c>
      <c r="H579" s="167" t="s">
        <v>1126</v>
      </c>
      <c r="I579" s="251">
        <v>11.519556473250001</v>
      </c>
      <c r="J579" s="251">
        <v>11.519556473250001</v>
      </c>
      <c r="K579" s="251">
        <v>11.519556473250001</v>
      </c>
      <c r="L579" s="251">
        <v>11.519556473250001</v>
      </c>
      <c r="M579" s="252">
        <v>0</v>
      </c>
      <c r="N579" s="253">
        <v>1</v>
      </c>
      <c r="O579" s="253">
        <v>1</v>
      </c>
    </row>
    <row r="580" spans="1:15">
      <c r="A580" s="250"/>
      <c r="B580" s="140"/>
      <c r="C580" s="167"/>
      <c r="D580" s="140"/>
      <c r="E580" s="167"/>
      <c r="F580" s="140" t="s">
        <v>240</v>
      </c>
      <c r="G580" s="167" t="s">
        <v>764</v>
      </c>
      <c r="H580" s="167" t="s">
        <v>1126</v>
      </c>
      <c r="I580" s="251">
        <v>8.7270663060000011</v>
      </c>
      <c r="J580" s="251">
        <v>8.7270663060000011</v>
      </c>
      <c r="K580" s="251">
        <v>8.7270663060000011</v>
      </c>
      <c r="L580" s="251">
        <v>8.7270663060000011</v>
      </c>
      <c r="M580" s="252">
        <v>0</v>
      </c>
      <c r="N580" s="253">
        <v>1</v>
      </c>
      <c r="O580" s="253">
        <v>1</v>
      </c>
    </row>
    <row r="581" spans="1:15">
      <c r="A581" s="250"/>
      <c r="B581" s="140"/>
      <c r="C581" s="167"/>
      <c r="D581" s="140"/>
      <c r="E581" s="167"/>
      <c r="F581" s="140" t="s">
        <v>239</v>
      </c>
      <c r="G581" s="167" t="s">
        <v>764</v>
      </c>
      <c r="H581" s="167" t="s">
        <v>1126</v>
      </c>
      <c r="I581" s="251">
        <v>3.1889767297500002</v>
      </c>
      <c r="J581" s="251">
        <v>3.1889767297500002</v>
      </c>
      <c r="K581" s="251">
        <v>3.1889767297500002</v>
      </c>
      <c r="L581" s="251">
        <v>3.1889767297500002</v>
      </c>
      <c r="M581" s="252">
        <v>0</v>
      </c>
      <c r="N581" s="253">
        <v>1</v>
      </c>
      <c r="O581" s="253">
        <v>1</v>
      </c>
    </row>
    <row r="582" spans="1:15">
      <c r="A582" s="250"/>
      <c r="B582" s="140"/>
      <c r="C582" s="167"/>
      <c r="D582" s="140"/>
      <c r="E582" s="167"/>
      <c r="F582" s="140" t="s">
        <v>242</v>
      </c>
      <c r="G582" s="167" t="s">
        <v>764</v>
      </c>
      <c r="H582" s="167" t="s">
        <v>1126</v>
      </c>
      <c r="I582" s="251">
        <v>1.7537636733750002</v>
      </c>
      <c r="J582" s="251">
        <v>1.7537636733750002</v>
      </c>
      <c r="K582" s="251">
        <v>1.7537636733750002</v>
      </c>
      <c r="L582" s="251">
        <v>1.7537636733750002</v>
      </c>
      <c r="M582" s="252">
        <v>0</v>
      </c>
      <c r="N582" s="253">
        <v>1</v>
      </c>
      <c r="O582" s="253">
        <v>1</v>
      </c>
    </row>
    <row r="583" spans="1:15">
      <c r="A583" s="250"/>
      <c r="B583" s="140"/>
      <c r="C583" s="167"/>
      <c r="D583" s="140"/>
      <c r="E583" s="167"/>
      <c r="F583" s="140" t="s">
        <v>243</v>
      </c>
      <c r="G583" s="167" t="s">
        <v>764</v>
      </c>
      <c r="H583" s="167" t="s">
        <v>1126</v>
      </c>
      <c r="I583" s="251">
        <v>0.33790842225000006</v>
      </c>
      <c r="J583" s="251">
        <v>0.33790842225000006</v>
      </c>
      <c r="K583" s="251">
        <v>0.33790842225000006</v>
      </c>
      <c r="L583" s="251">
        <v>0.33790842225000006</v>
      </c>
      <c r="M583" s="252">
        <v>0</v>
      </c>
      <c r="N583" s="253">
        <v>1</v>
      </c>
      <c r="O583" s="253">
        <v>1</v>
      </c>
    </row>
    <row r="584" spans="1:15">
      <c r="A584" s="250"/>
      <c r="B584" s="140"/>
      <c r="C584" s="167"/>
      <c r="D584" s="140"/>
      <c r="E584" s="167"/>
      <c r="F584" s="140" t="s">
        <v>246</v>
      </c>
      <c r="G584" s="167" t="s">
        <v>764</v>
      </c>
      <c r="H584" s="167" t="s">
        <v>1126</v>
      </c>
      <c r="I584" s="251">
        <v>3.3774774390000006</v>
      </c>
      <c r="J584" s="251">
        <v>3.3774774390000006</v>
      </c>
      <c r="K584" s="251">
        <v>3.3774774390000006</v>
      </c>
      <c r="L584" s="251">
        <v>3.3774774390000006</v>
      </c>
      <c r="M584" s="252">
        <v>0</v>
      </c>
      <c r="N584" s="253">
        <v>1</v>
      </c>
      <c r="O584" s="253">
        <v>1</v>
      </c>
    </row>
    <row r="585" spans="1:15">
      <c r="A585" s="250"/>
      <c r="B585" s="140"/>
      <c r="C585" s="167"/>
      <c r="D585" s="140"/>
      <c r="E585" s="167"/>
      <c r="F585" s="140" t="s">
        <v>247</v>
      </c>
      <c r="G585" s="167" t="s">
        <v>764</v>
      </c>
      <c r="H585" s="167" t="s">
        <v>1126</v>
      </c>
      <c r="I585" s="251">
        <v>1.8842025431250005</v>
      </c>
      <c r="J585" s="251">
        <v>1.8842025431250005</v>
      </c>
      <c r="K585" s="251">
        <v>1.8842025431250005</v>
      </c>
      <c r="L585" s="251">
        <v>1.8842025431250005</v>
      </c>
      <c r="M585" s="252">
        <v>0</v>
      </c>
      <c r="N585" s="253">
        <v>1</v>
      </c>
      <c r="O585" s="253">
        <v>1</v>
      </c>
    </row>
    <row r="586" spans="1:15">
      <c r="A586" s="250"/>
      <c r="B586" s="140"/>
      <c r="C586" s="167"/>
      <c r="D586" s="140"/>
      <c r="E586" s="167"/>
      <c r="F586" s="140" t="s">
        <v>248</v>
      </c>
      <c r="G586" s="167" t="s">
        <v>764</v>
      </c>
      <c r="H586" s="167" t="s">
        <v>1126</v>
      </c>
      <c r="I586" s="251">
        <v>1.1799486405000001</v>
      </c>
      <c r="J586" s="251">
        <v>1.1799486405000001</v>
      </c>
      <c r="K586" s="251">
        <v>1.1799486405000001</v>
      </c>
      <c r="L586" s="251">
        <v>1.1799486405000001</v>
      </c>
      <c r="M586" s="252">
        <v>0</v>
      </c>
      <c r="N586" s="253">
        <v>1</v>
      </c>
      <c r="O586" s="253">
        <v>1</v>
      </c>
    </row>
    <row r="587" spans="1:15">
      <c r="A587" s="250"/>
      <c r="B587" s="140"/>
      <c r="C587" s="167"/>
      <c r="D587" s="140"/>
      <c r="E587" s="167"/>
      <c r="F587" s="140" t="s">
        <v>249</v>
      </c>
      <c r="G587" s="167" t="s">
        <v>764</v>
      </c>
      <c r="H587" s="167" t="s">
        <v>1126</v>
      </c>
      <c r="I587" s="251">
        <v>0.68902303050000002</v>
      </c>
      <c r="J587" s="251">
        <v>0.68902303050000002</v>
      </c>
      <c r="K587" s="251">
        <v>0.68902303050000002</v>
      </c>
      <c r="L587" s="251">
        <v>0.68902303050000002</v>
      </c>
      <c r="M587" s="252">
        <v>0</v>
      </c>
      <c r="N587" s="253">
        <v>1</v>
      </c>
      <c r="O587" s="253">
        <v>1</v>
      </c>
    </row>
    <row r="588" spans="1:15">
      <c r="A588" s="250"/>
      <c r="B588" s="140"/>
      <c r="C588" s="167"/>
      <c r="D588" s="140"/>
      <c r="E588" s="167"/>
      <c r="F588" s="140" t="s">
        <v>250</v>
      </c>
      <c r="G588" s="167" t="s">
        <v>764</v>
      </c>
      <c r="H588" s="167" t="s">
        <v>1126</v>
      </c>
      <c r="I588" s="251">
        <v>1.1459723467500003</v>
      </c>
      <c r="J588" s="251">
        <v>1.1459723467500003</v>
      </c>
      <c r="K588" s="251">
        <v>1.1459723467500003</v>
      </c>
      <c r="L588" s="251">
        <v>1.1459723467500003</v>
      </c>
      <c r="M588" s="252">
        <v>0</v>
      </c>
      <c r="N588" s="253">
        <v>1</v>
      </c>
      <c r="O588" s="253">
        <v>1</v>
      </c>
    </row>
    <row r="589" spans="1:15">
      <c r="A589" s="250"/>
      <c r="B589" s="140"/>
      <c r="C589" s="167"/>
      <c r="D589" s="140"/>
      <c r="E589" s="167"/>
      <c r="F589" s="140" t="s">
        <v>251</v>
      </c>
      <c r="G589" s="167" t="s">
        <v>764</v>
      </c>
      <c r="H589" s="167" t="s">
        <v>1126</v>
      </c>
      <c r="I589" s="251">
        <v>0.67853379037500006</v>
      </c>
      <c r="J589" s="251">
        <v>0.67853379037500006</v>
      </c>
      <c r="K589" s="251">
        <v>0.67853379037500006</v>
      </c>
      <c r="L589" s="251">
        <v>0.67853379037500006</v>
      </c>
      <c r="M589" s="252">
        <v>0</v>
      </c>
      <c r="N589" s="253">
        <v>1</v>
      </c>
      <c r="O589" s="253">
        <v>1</v>
      </c>
    </row>
    <row r="590" spans="1:15">
      <c r="A590" s="250"/>
      <c r="B590" s="140"/>
      <c r="C590" s="167"/>
      <c r="D590" s="140"/>
      <c r="E590" s="167"/>
      <c r="F590" s="140" t="s">
        <v>244</v>
      </c>
      <c r="G590" s="167" t="s">
        <v>764</v>
      </c>
      <c r="H590" s="167" t="s">
        <v>1126</v>
      </c>
      <c r="I590" s="251">
        <v>4.3783241276250005</v>
      </c>
      <c r="J590" s="251">
        <v>4.3783241276250005</v>
      </c>
      <c r="K590" s="251">
        <v>4.3783241276250005</v>
      </c>
      <c r="L590" s="251">
        <v>4.3783241276250005</v>
      </c>
      <c r="M590" s="252">
        <v>0</v>
      </c>
      <c r="N590" s="253">
        <v>1</v>
      </c>
      <c r="O590" s="253">
        <v>1</v>
      </c>
    </row>
    <row r="591" spans="1:15">
      <c r="A591" s="250"/>
      <c r="B591" s="140"/>
      <c r="C591" s="167"/>
      <c r="D591" s="140"/>
      <c r="E591" s="167"/>
      <c r="F591" s="140" t="s">
        <v>245</v>
      </c>
      <c r="G591" s="167" t="s">
        <v>764</v>
      </c>
      <c r="H591" s="167" t="s">
        <v>1126</v>
      </c>
      <c r="I591" s="251">
        <v>2.4246478777500005</v>
      </c>
      <c r="J591" s="251">
        <v>2.4246478777500005</v>
      </c>
      <c r="K591" s="251">
        <v>2.4246478777500005</v>
      </c>
      <c r="L591" s="251">
        <v>2.4246478777500005</v>
      </c>
      <c r="M591" s="252">
        <v>0</v>
      </c>
      <c r="N591" s="253">
        <v>1</v>
      </c>
      <c r="O591" s="253">
        <v>1</v>
      </c>
    </row>
    <row r="592" spans="1:15">
      <c r="A592" s="250"/>
      <c r="B592" s="140"/>
      <c r="C592" s="167"/>
      <c r="D592" s="140"/>
      <c r="E592" s="167"/>
      <c r="F592" s="140" t="s">
        <v>252</v>
      </c>
      <c r="G592" s="167" t="s">
        <v>764</v>
      </c>
      <c r="H592" s="167" t="s">
        <v>1126</v>
      </c>
      <c r="I592" s="251">
        <v>2.8082755417500005</v>
      </c>
      <c r="J592" s="251">
        <v>2.8082755417500005</v>
      </c>
      <c r="K592" s="251">
        <v>2.8082755417500005</v>
      </c>
      <c r="L592" s="251">
        <v>2.8082755417500005</v>
      </c>
      <c r="M592" s="252">
        <v>0</v>
      </c>
      <c r="N592" s="253">
        <v>1</v>
      </c>
      <c r="O592" s="253">
        <v>1</v>
      </c>
    </row>
    <row r="593" spans="1:15">
      <c r="A593" s="250"/>
      <c r="B593" s="140"/>
      <c r="C593" s="167"/>
      <c r="D593" s="140"/>
      <c r="E593" s="167"/>
      <c r="F593" s="140" t="s">
        <v>253</v>
      </c>
      <c r="G593" s="167" t="s">
        <v>764</v>
      </c>
      <c r="H593" s="167" t="s">
        <v>1126</v>
      </c>
      <c r="I593" s="251">
        <v>5.6171449451250011</v>
      </c>
      <c r="J593" s="251">
        <v>5.6171449451250011</v>
      </c>
      <c r="K593" s="251">
        <v>5.6171449451250011</v>
      </c>
      <c r="L593" s="251">
        <v>5.6171449451250011</v>
      </c>
      <c r="M593" s="252">
        <v>0</v>
      </c>
      <c r="N593" s="253">
        <v>1</v>
      </c>
      <c r="O593" s="253">
        <v>1</v>
      </c>
    </row>
    <row r="594" spans="1:15">
      <c r="A594" s="250"/>
      <c r="B594" s="140"/>
      <c r="C594" s="167"/>
      <c r="D594" s="140"/>
      <c r="E594" s="167"/>
      <c r="F594" s="140" t="s">
        <v>255</v>
      </c>
      <c r="G594" s="167" t="s">
        <v>764</v>
      </c>
      <c r="H594" s="167" t="s">
        <v>1126</v>
      </c>
      <c r="I594" s="251">
        <v>1.3050427556250004</v>
      </c>
      <c r="J594" s="251">
        <v>1.3050427556250004</v>
      </c>
      <c r="K594" s="251">
        <v>1.3050427556250004</v>
      </c>
      <c r="L594" s="251">
        <v>1.3050427556250004</v>
      </c>
      <c r="M594" s="252">
        <v>0</v>
      </c>
      <c r="N594" s="253">
        <v>1</v>
      </c>
      <c r="O594" s="253">
        <v>1</v>
      </c>
    </row>
    <row r="595" spans="1:15">
      <c r="A595" s="250"/>
      <c r="B595" s="140"/>
      <c r="C595" s="167"/>
      <c r="D595" s="140"/>
      <c r="E595" s="167"/>
      <c r="F595" s="140" t="s">
        <v>254</v>
      </c>
      <c r="G595" s="167" t="s">
        <v>764</v>
      </c>
      <c r="H595" s="167" t="s">
        <v>1126</v>
      </c>
      <c r="I595" s="251">
        <v>0.65861569462500003</v>
      </c>
      <c r="J595" s="251">
        <v>0.65861569462500003</v>
      </c>
      <c r="K595" s="251">
        <v>0.65861569462500003</v>
      </c>
      <c r="L595" s="251">
        <v>0.65861569462500003</v>
      </c>
      <c r="M595" s="252">
        <v>0</v>
      </c>
      <c r="N595" s="253">
        <v>1</v>
      </c>
      <c r="O595" s="253">
        <v>1</v>
      </c>
    </row>
    <row r="596" spans="1:15">
      <c r="A596" s="250"/>
      <c r="B596" s="140"/>
      <c r="C596" s="167"/>
      <c r="D596" s="140"/>
      <c r="E596" s="167"/>
      <c r="F596" s="140" t="s">
        <v>256</v>
      </c>
      <c r="G596" s="167" t="s">
        <v>764</v>
      </c>
      <c r="H596" s="167" t="s">
        <v>1126</v>
      </c>
      <c r="I596" s="251">
        <v>3.2596045886250002</v>
      </c>
      <c r="J596" s="251">
        <v>3.2596045886250002</v>
      </c>
      <c r="K596" s="251">
        <v>3.2596045886250002</v>
      </c>
      <c r="L596" s="251">
        <v>3.2596045886250002</v>
      </c>
      <c r="M596" s="252">
        <v>0</v>
      </c>
      <c r="N596" s="253">
        <v>1</v>
      </c>
      <c r="O596" s="253">
        <v>1</v>
      </c>
    </row>
    <row r="597" spans="1:15">
      <c r="A597" s="250"/>
      <c r="B597" s="140"/>
      <c r="C597" s="167"/>
      <c r="D597" s="140"/>
      <c r="E597" s="167"/>
      <c r="F597" s="140" t="s">
        <v>258</v>
      </c>
      <c r="G597" s="167" t="s">
        <v>764</v>
      </c>
      <c r="H597" s="167" t="s">
        <v>1126</v>
      </c>
      <c r="I597" s="251">
        <v>1.2417542392500001</v>
      </c>
      <c r="J597" s="251">
        <v>1.2417542392500001</v>
      </c>
      <c r="K597" s="251">
        <v>1.2417542392500001</v>
      </c>
      <c r="L597" s="251">
        <v>1.2417542392500001</v>
      </c>
      <c r="M597" s="252">
        <v>0</v>
      </c>
      <c r="N597" s="253">
        <v>1</v>
      </c>
      <c r="O597" s="253">
        <v>1</v>
      </c>
    </row>
    <row r="598" spans="1:15">
      <c r="A598" s="250"/>
      <c r="B598" s="140"/>
      <c r="C598" s="167"/>
      <c r="D598" s="140"/>
      <c r="E598" s="167"/>
      <c r="F598" s="140" t="s">
        <v>259</v>
      </c>
      <c r="G598" s="167" t="s">
        <v>764</v>
      </c>
      <c r="H598" s="167" t="s">
        <v>1126</v>
      </c>
      <c r="I598" s="251">
        <v>1.5450404130000002</v>
      </c>
      <c r="J598" s="251">
        <v>1.5450404130000002</v>
      </c>
      <c r="K598" s="251">
        <v>1.5450404130000002</v>
      </c>
      <c r="L598" s="251">
        <v>1.5450404130000002</v>
      </c>
      <c r="M598" s="252">
        <v>0</v>
      </c>
      <c r="N598" s="253">
        <v>1</v>
      </c>
      <c r="O598" s="253">
        <v>1</v>
      </c>
    </row>
    <row r="599" spans="1:15">
      <c r="A599" s="250"/>
      <c r="B599" s="140"/>
      <c r="C599" s="167"/>
      <c r="D599" s="140"/>
      <c r="E599" s="167"/>
      <c r="F599" s="140" t="s">
        <v>261</v>
      </c>
      <c r="G599" s="167" t="s">
        <v>764</v>
      </c>
      <c r="H599" s="167" t="s">
        <v>1126</v>
      </c>
      <c r="I599" s="251">
        <v>2.7163184422500004</v>
      </c>
      <c r="J599" s="251">
        <v>2.7163184422500004</v>
      </c>
      <c r="K599" s="251">
        <v>2.7163184422500004</v>
      </c>
      <c r="L599" s="251">
        <v>2.7163184422500004</v>
      </c>
      <c r="M599" s="252">
        <v>0</v>
      </c>
      <c r="N599" s="253">
        <v>1</v>
      </c>
      <c r="O599" s="253">
        <v>1</v>
      </c>
    </row>
    <row r="600" spans="1:15">
      <c r="A600" s="250"/>
      <c r="B600" s="140"/>
      <c r="C600" s="167"/>
      <c r="D600" s="140"/>
      <c r="E600" s="167"/>
      <c r="F600" s="140" t="s">
        <v>262</v>
      </c>
      <c r="G600" s="167" t="s">
        <v>764</v>
      </c>
      <c r="H600" s="167" t="s">
        <v>1126</v>
      </c>
      <c r="I600" s="251">
        <v>1.0862817288750002</v>
      </c>
      <c r="J600" s="251">
        <v>1.0862817288750002</v>
      </c>
      <c r="K600" s="251">
        <v>1.0862817288750002</v>
      </c>
      <c r="L600" s="251">
        <v>1.0862817288750002</v>
      </c>
      <c r="M600" s="252">
        <v>0</v>
      </c>
      <c r="N600" s="253">
        <v>1</v>
      </c>
      <c r="O600" s="253">
        <v>1</v>
      </c>
    </row>
    <row r="601" spans="1:15">
      <c r="A601" s="250"/>
      <c r="B601" s="140"/>
      <c r="C601" s="167"/>
      <c r="D601" s="140"/>
      <c r="E601" s="167"/>
      <c r="F601" s="140" t="s">
        <v>263</v>
      </c>
      <c r="G601" s="167" t="s">
        <v>764</v>
      </c>
      <c r="H601" s="167" t="s">
        <v>1126</v>
      </c>
      <c r="I601" s="251">
        <v>0.27157072162500001</v>
      </c>
      <c r="J601" s="251">
        <v>0.27157072162500001</v>
      </c>
      <c r="K601" s="251">
        <v>0.27157072162500001</v>
      </c>
      <c r="L601" s="251">
        <v>0.27157072162500001</v>
      </c>
      <c r="M601" s="252">
        <v>0</v>
      </c>
      <c r="N601" s="253">
        <v>1</v>
      </c>
      <c r="O601" s="253">
        <v>1</v>
      </c>
    </row>
    <row r="602" spans="1:15">
      <c r="A602" s="250"/>
      <c r="B602" s="140"/>
      <c r="C602" s="167"/>
      <c r="D602" s="140"/>
      <c r="E602" s="167"/>
      <c r="F602" s="140" t="s">
        <v>260</v>
      </c>
      <c r="G602" s="167" t="s">
        <v>764</v>
      </c>
      <c r="H602" s="167" t="s">
        <v>1126</v>
      </c>
      <c r="I602" s="251">
        <v>8.1471112301250006</v>
      </c>
      <c r="J602" s="251">
        <v>8.1471112301250006</v>
      </c>
      <c r="K602" s="251">
        <v>8.1471112301250006</v>
      </c>
      <c r="L602" s="251">
        <v>8.1471112301250006</v>
      </c>
      <c r="M602" s="252">
        <v>0</v>
      </c>
      <c r="N602" s="253">
        <v>1</v>
      </c>
      <c r="O602" s="253">
        <v>1</v>
      </c>
    </row>
    <row r="603" spans="1:15">
      <c r="A603" s="250"/>
      <c r="B603" s="140"/>
      <c r="C603" s="167"/>
      <c r="D603" s="140"/>
      <c r="E603" s="167"/>
      <c r="F603" s="140" t="s">
        <v>266</v>
      </c>
      <c r="G603" s="167" t="s">
        <v>764</v>
      </c>
      <c r="H603" s="167" t="s">
        <v>1126</v>
      </c>
      <c r="I603" s="251">
        <v>1.6363886017500002</v>
      </c>
      <c r="J603" s="251">
        <v>1.6363886017500002</v>
      </c>
      <c r="K603" s="251">
        <v>1.6363886017500002</v>
      </c>
      <c r="L603" s="251">
        <v>1.6363886017500002</v>
      </c>
      <c r="M603" s="252">
        <v>0</v>
      </c>
      <c r="N603" s="253">
        <v>1</v>
      </c>
      <c r="O603" s="253">
        <v>1</v>
      </c>
    </row>
    <row r="604" spans="1:15">
      <c r="A604" s="250"/>
      <c r="B604" s="140"/>
      <c r="C604" s="167"/>
      <c r="D604" s="140"/>
      <c r="E604" s="167"/>
      <c r="F604" s="140" t="s">
        <v>267</v>
      </c>
      <c r="G604" s="167" t="s">
        <v>764</v>
      </c>
      <c r="H604" s="167" t="s">
        <v>1126</v>
      </c>
      <c r="I604" s="251">
        <v>3.2723859262500006</v>
      </c>
      <c r="J604" s="251">
        <v>3.2723859262500006</v>
      </c>
      <c r="K604" s="251">
        <v>3.2723859262500006</v>
      </c>
      <c r="L604" s="251">
        <v>3.2723859262500006</v>
      </c>
      <c r="M604" s="252">
        <v>0</v>
      </c>
      <c r="N604" s="253">
        <v>1</v>
      </c>
      <c r="O604" s="253">
        <v>1</v>
      </c>
    </row>
    <row r="605" spans="1:15">
      <c r="A605" s="250"/>
      <c r="B605" s="140"/>
      <c r="C605" s="167"/>
      <c r="D605" s="140"/>
      <c r="E605" s="167"/>
      <c r="F605" s="140" t="s">
        <v>265</v>
      </c>
      <c r="G605" s="167" t="s">
        <v>764</v>
      </c>
      <c r="H605" s="167" t="s">
        <v>1126</v>
      </c>
      <c r="I605" s="251">
        <v>0.7237564110000001</v>
      </c>
      <c r="J605" s="251">
        <v>0.7237564110000001</v>
      </c>
      <c r="K605" s="251">
        <v>0.7237564110000001</v>
      </c>
      <c r="L605" s="251">
        <v>0.7237564110000001</v>
      </c>
      <c r="M605" s="252">
        <v>0</v>
      </c>
      <c r="N605" s="253">
        <v>1</v>
      </c>
      <c r="O605" s="253">
        <v>1</v>
      </c>
    </row>
    <row r="606" spans="1:15">
      <c r="A606" s="250"/>
      <c r="B606" s="140"/>
      <c r="C606" s="167"/>
      <c r="D606" s="140"/>
      <c r="E606" s="167"/>
      <c r="F606" s="140" t="s">
        <v>1332</v>
      </c>
      <c r="G606" s="167" t="s">
        <v>764</v>
      </c>
      <c r="H606" s="167" t="s">
        <v>1126</v>
      </c>
      <c r="I606" s="251">
        <v>1.10565</v>
      </c>
      <c r="J606" s="251">
        <v>1.10565</v>
      </c>
      <c r="K606" s="251">
        <v>1.10565</v>
      </c>
      <c r="L606" s="251">
        <v>1.10565</v>
      </c>
      <c r="M606" s="252">
        <v>0</v>
      </c>
      <c r="N606" s="253">
        <v>1</v>
      </c>
      <c r="O606" s="253">
        <v>1</v>
      </c>
    </row>
    <row r="607" spans="1:15">
      <c r="A607" s="250"/>
      <c r="B607" s="140"/>
      <c r="C607" s="167"/>
      <c r="D607" s="140"/>
      <c r="E607" s="167"/>
      <c r="F607" s="140" t="s">
        <v>1525</v>
      </c>
      <c r="G607" s="167" t="s">
        <v>764</v>
      </c>
      <c r="H607" s="167" t="s">
        <v>1126</v>
      </c>
      <c r="I607" s="251">
        <v>1.1697000000000002</v>
      </c>
      <c r="J607" s="251">
        <v>1.1697000000000002</v>
      </c>
      <c r="K607" s="251">
        <v>1.1697000000000002</v>
      </c>
      <c r="L607" s="251">
        <v>1.1697000000000002</v>
      </c>
      <c r="M607" s="252">
        <v>0</v>
      </c>
      <c r="N607" s="253">
        <v>1</v>
      </c>
      <c r="O607" s="253">
        <v>1</v>
      </c>
    </row>
    <row r="608" spans="1:15">
      <c r="A608" s="250"/>
      <c r="B608" s="140"/>
      <c r="C608" s="167"/>
      <c r="D608" s="140"/>
      <c r="E608" s="167"/>
      <c r="F608" s="140" t="s">
        <v>264</v>
      </c>
      <c r="G608" s="167" t="s">
        <v>764</v>
      </c>
      <c r="H608" s="167" t="s">
        <v>1126</v>
      </c>
      <c r="I608" s="251">
        <v>0.94955348250000016</v>
      </c>
      <c r="J608" s="251">
        <v>0.94955348250000016</v>
      </c>
      <c r="K608" s="251">
        <v>0.94955348250000016</v>
      </c>
      <c r="L608" s="251">
        <v>0.94955348250000016</v>
      </c>
      <c r="M608" s="252">
        <v>0</v>
      </c>
      <c r="N608" s="253">
        <v>1</v>
      </c>
      <c r="O608" s="253">
        <v>1</v>
      </c>
    </row>
    <row r="609" spans="1:15">
      <c r="A609" s="250"/>
      <c r="B609" s="140"/>
      <c r="C609" s="167"/>
      <c r="D609" s="140"/>
      <c r="E609" s="167"/>
      <c r="F609" s="140" t="s">
        <v>13854</v>
      </c>
      <c r="G609" s="167" t="s">
        <v>764</v>
      </c>
      <c r="H609" s="167" t="s">
        <v>1126</v>
      </c>
      <c r="I609" s="251">
        <v>26.513550000000002</v>
      </c>
      <c r="J609" s="251">
        <v>26.513550000000002</v>
      </c>
      <c r="K609" s="251">
        <v>26.513550000000002</v>
      </c>
      <c r="L609" s="251">
        <v>26.513550000000002</v>
      </c>
      <c r="M609" s="252">
        <v>0</v>
      </c>
      <c r="N609" s="253">
        <v>1</v>
      </c>
      <c r="O609" s="253">
        <v>1</v>
      </c>
    </row>
    <row r="610" spans="1:15">
      <c r="A610" s="250"/>
      <c r="B610" s="140"/>
      <c r="C610" s="167"/>
      <c r="D610" s="140"/>
      <c r="E610" s="167"/>
      <c r="F610" s="140" t="s">
        <v>269</v>
      </c>
      <c r="G610" s="167" t="s">
        <v>764</v>
      </c>
      <c r="H610" s="167" t="s">
        <v>1126</v>
      </c>
      <c r="I610" s="251">
        <v>3.3789707752500004</v>
      </c>
      <c r="J610" s="251">
        <v>3.3789707752500004</v>
      </c>
      <c r="K610" s="251">
        <v>3.3789707752500004</v>
      </c>
      <c r="L610" s="251">
        <v>3.3789707752500004</v>
      </c>
      <c r="M610" s="252">
        <v>0</v>
      </c>
      <c r="N610" s="253">
        <v>1</v>
      </c>
      <c r="O610" s="253">
        <v>1</v>
      </c>
    </row>
    <row r="611" spans="1:15">
      <c r="A611" s="250"/>
      <c r="B611" s="140"/>
      <c r="C611" s="167"/>
      <c r="D611" s="140"/>
      <c r="E611" s="167"/>
      <c r="F611" s="140" t="s">
        <v>270</v>
      </c>
      <c r="G611" s="167" t="s">
        <v>764</v>
      </c>
      <c r="H611" s="167" t="s">
        <v>1126</v>
      </c>
      <c r="I611" s="251">
        <v>1.13170577625</v>
      </c>
      <c r="J611" s="251">
        <v>1.13170577625</v>
      </c>
      <c r="K611" s="251">
        <v>1.13170577625</v>
      </c>
      <c r="L611" s="251">
        <v>1.13170577625</v>
      </c>
      <c r="M611" s="252">
        <v>0</v>
      </c>
      <c r="N611" s="253">
        <v>1</v>
      </c>
      <c r="O611" s="253">
        <v>1</v>
      </c>
    </row>
    <row r="612" spans="1:15">
      <c r="A612" s="250"/>
      <c r="B612" s="140"/>
      <c r="C612" s="167"/>
      <c r="D612" s="140"/>
      <c r="E612" s="167"/>
      <c r="F612" s="140" t="s">
        <v>271</v>
      </c>
      <c r="G612" s="167" t="s">
        <v>764</v>
      </c>
      <c r="H612" s="167" t="s">
        <v>1126</v>
      </c>
      <c r="I612" s="251">
        <v>3.5977109647500005</v>
      </c>
      <c r="J612" s="251">
        <v>3.5977109647500005</v>
      </c>
      <c r="K612" s="251">
        <v>3.5977109647500005</v>
      </c>
      <c r="L612" s="251">
        <v>3.5977109647500005</v>
      </c>
      <c r="M612" s="252">
        <v>0</v>
      </c>
      <c r="N612" s="253">
        <v>1</v>
      </c>
      <c r="O612" s="253">
        <v>1</v>
      </c>
    </row>
    <row r="613" spans="1:15">
      <c r="A613" s="250"/>
      <c r="B613" s="140"/>
      <c r="C613" s="167"/>
      <c r="D613" s="140"/>
      <c r="E613" s="167"/>
      <c r="F613" s="140" t="s">
        <v>272</v>
      </c>
      <c r="G613" s="167" t="s">
        <v>764</v>
      </c>
      <c r="H613" s="167" t="s">
        <v>1126</v>
      </c>
      <c r="I613" s="251">
        <v>1.1453796427500003</v>
      </c>
      <c r="J613" s="251">
        <v>1.1453796427500003</v>
      </c>
      <c r="K613" s="251">
        <v>1.1453796427500003</v>
      </c>
      <c r="L613" s="251">
        <v>1.1453796427500003</v>
      </c>
      <c r="M613" s="252">
        <v>0</v>
      </c>
      <c r="N613" s="253">
        <v>1</v>
      </c>
      <c r="O613" s="253">
        <v>1</v>
      </c>
    </row>
    <row r="614" spans="1:15">
      <c r="A614" s="250"/>
      <c r="B614" s="140"/>
      <c r="C614" s="167"/>
      <c r="D614" s="140"/>
      <c r="E614" s="167"/>
      <c r="F614" s="140" t="s">
        <v>273</v>
      </c>
      <c r="G614" s="167" t="s">
        <v>764</v>
      </c>
      <c r="H614" s="167" t="s">
        <v>1126</v>
      </c>
      <c r="I614" s="251">
        <v>0.27157072162500001</v>
      </c>
      <c r="J614" s="251">
        <v>0.27157072162500001</v>
      </c>
      <c r="K614" s="251">
        <v>0.27157072162500001</v>
      </c>
      <c r="L614" s="251">
        <v>0.27157072162500001</v>
      </c>
      <c r="M614" s="252">
        <v>0</v>
      </c>
      <c r="N614" s="253">
        <v>1</v>
      </c>
      <c r="O614" s="253">
        <v>1</v>
      </c>
    </row>
    <row r="615" spans="1:15">
      <c r="A615" s="250"/>
      <c r="B615" s="140"/>
      <c r="C615" s="167"/>
      <c r="D615" s="140"/>
      <c r="E615" s="167"/>
      <c r="F615" s="140" t="s">
        <v>275</v>
      </c>
      <c r="G615" s="167" t="s">
        <v>764</v>
      </c>
      <c r="H615" s="167" t="s">
        <v>1126</v>
      </c>
      <c r="I615" s="251">
        <v>23.637614332500004</v>
      </c>
      <c r="J615" s="251">
        <v>23.637614332500004</v>
      </c>
      <c r="K615" s="251">
        <v>23.637614332500004</v>
      </c>
      <c r="L615" s="251">
        <v>23.637614332500004</v>
      </c>
      <c r="M615" s="252">
        <v>0</v>
      </c>
      <c r="N615" s="253">
        <v>1</v>
      </c>
      <c r="O615" s="253">
        <v>1</v>
      </c>
    </row>
    <row r="616" spans="1:15">
      <c r="A616" s="250"/>
      <c r="B616" s="140"/>
      <c r="C616" s="167"/>
      <c r="D616" s="140"/>
      <c r="E616" s="167"/>
      <c r="F616" s="140" t="s">
        <v>276</v>
      </c>
      <c r="G616" s="167" t="s">
        <v>764</v>
      </c>
      <c r="H616" s="167" t="s">
        <v>1126</v>
      </c>
      <c r="I616" s="251">
        <v>1.6840283433750003</v>
      </c>
      <c r="J616" s="251">
        <v>1.6840283433750003</v>
      </c>
      <c r="K616" s="251">
        <v>1.6840283433750003</v>
      </c>
      <c r="L616" s="251">
        <v>1.6840283433750003</v>
      </c>
      <c r="M616" s="252">
        <v>0</v>
      </c>
      <c r="N616" s="253">
        <v>1</v>
      </c>
      <c r="O616" s="253">
        <v>1</v>
      </c>
    </row>
    <row r="617" spans="1:15">
      <c r="A617" s="254" t="s">
        <v>817</v>
      </c>
      <c r="B617" s="254"/>
      <c r="C617" s="254"/>
      <c r="D617" s="254"/>
      <c r="E617" s="254"/>
      <c r="F617" s="254"/>
      <c r="G617" s="254"/>
      <c r="H617" s="254"/>
      <c r="I617" s="255">
        <v>209.02938489562504</v>
      </c>
      <c r="J617" s="255">
        <v>209.02938489562504</v>
      </c>
      <c r="K617" s="255">
        <v>209.02938489562504</v>
      </c>
      <c r="L617" s="255">
        <v>209.02938489562504</v>
      </c>
      <c r="M617" s="256">
        <v>0</v>
      </c>
      <c r="N617" s="257">
        <v>46</v>
      </c>
      <c r="O617" s="257">
        <v>46</v>
      </c>
    </row>
    <row r="618" spans="1:15">
      <c r="A618" s="250" t="s">
        <v>1574</v>
      </c>
      <c r="B618" s="140" t="s">
        <v>594</v>
      </c>
      <c r="C618" s="167" t="s">
        <v>596</v>
      </c>
      <c r="D618" s="140" t="s">
        <v>123</v>
      </c>
      <c r="E618" s="167" t="s">
        <v>123</v>
      </c>
      <c r="F618" s="140" t="s">
        <v>1528</v>
      </c>
      <c r="G618" s="167" t="s">
        <v>764</v>
      </c>
      <c r="H618" s="167" t="s">
        <v>1057</v>
      </c>
      <c r="I618" s="251">
        <v>17.324999999999999</v>
      </c>
      <c r="J618" s="251">
        <v>17.324999999999999</v>
      </c>
      <c r="K618" s="251">
        <v>17.324999999999999</v>
      </c>
      <c r="L618" s="251">
        <v>17.324999999999999</v>
      </c>
      <c r="M618" s="252">
        <v>0</v>
      </c>
      <c r="N618" s="253">
        <v>1</v>
      </c>
      <c r="O618" s="253">
        <v>1</v>
      </c>
    </row>
    <row r="619" spans="1:15">
      <c r="A619" s="250"/>
      <c r="B619" s="140"/>
      <c r="C619" s="167"/>
      <c r="D619" s="140"/>
      <c r="E619" s="167"/>
      <c r="F619" s="140" t="s">
        <v>1527</v>
      </c>
      <c r="G619" s="167" t="s">
        <v>764</v>
      </c>
      <c r="H619" s="167" t="s">
        <v>1057</v>
      </c>
      <c r="I619" s="251">
        <v>28.875000000000004</v>
      </c>
      <c r="J619" s="251">
        <v>28.875000000000004</v>
      </c>
      <c r="K619" s="251">
        <v>28.875000000000004</v>
      </c>
      <c r="L619" s="251">
        <v>28.875000000000004</v>
      </c>
      <c r="M619" s="252">
        <v>0</v>
      </c>
      <c r="N619" s="253">
        <v>1</v>
      </c>
      <c r="O619" s="253">
        <v>1</v>
      </c>
    </row>
    <row r="620" spans="1:15">
      <c r="A620" s="250"/>
      <c r="B620" s="140"/>
      <c r="C620" s="167"/>
      <c r="D620" s="140"/>
      <c r="E620" s="167"/>
      <c r="F620" s="140" t="s">
        <v>1529</v>
      </c>
      <c r="G620" s="167" t="s">
        <v>764</v>
      </c>
      <c r="H620" s="167" t="s">
        <v>1057</v>
      </c>
      <c r="I620" s="251">
        <v>17.324999999999999</v>
      </c>
      <c r="J620" s="251">
        <v>17.324999999999999</v>
      </c>
      <c r="K620" s="251">
        <v>17.324999999999999</v>
      </c>
      <c r="L620" s="251">
        <v>17.324999999999999</v>
      </c>
      <c r="M620" s="252">
        <v>0</v>
      </c>
      <c r="N620" s="253">
        <v>1</v>
      </c>
      <c r="O620" s="253">
        <v>1</v>
      </c>
    </row>
    <row r="621" spans="1:15">
      <c r="A621" s="250"/>
      <c r="B621" s="140"/>
      <c r="C621" s="167"/>
      <c r="D621" s="140"/>
      <c r="E621" s="167"/>
      <c r="F621" s="140" t="s">
        <v>1530</v>
      </c>
      <c r="G621" s="167" t="s">
        <v>764</v>
      </c>
      <c r="H621" s="167" t="s">
        <v>1057</v>
      </c>
      <c r="I621" s="251">
        <v>5.7750000000000004</v>
      </c>
      <c r="J621" s="251">
        <v>5.7750000000000004</v>
      </c>
      <c r="K621" s="251">
        <v>5.7750000000000004</v>
      </c>
      <c r="L621" s="251">
        <v>5.7750000000000004</v>
      </c>
      <c r="M621" s="252">
        <v>0</v>
      </c>
      <c r="N621" s="253">
        <v>1</v>
      </c>
      <c r="O621" s="253">
        <v>1</v>
      </c>
    </row>
    <row r="622" spans="1:15">
      <c r="A622" s="250"/>
      <c r="B622" s="140"/>
      <c r="C622" s="167"/>
      <c r="D622" s="140"/>
      <c r="E622" s="167"/>
      <c r="F622" s="140" t="s">
        <v>1531</v>
      </c>
      <c r="G622" s="167" t="s">
        <v>764</v>
      </c>
      <c r="H622" s="167" t="s">
        <v>1158</v>
      </c>
      <c r="I622" s="251">
        <v>68.25</v>
      </c>
      <c r="J622" s="251">
        <v>68.25</v>
      </c>
      <c r="K622" s="251">
        <v>68.25</v>
      </c>
      <c r="L622" s="251">
        <v>68.25</v>
      </c>
      <c r="M622" s="252">
        <v>0</v>
      </c>
      <c r="N622" s="253">
        <v>1</v>
      </c>
      <c r="O622" s="253">
        <v>1</v>
      </c>
    </row>
    <row r="623" spans="1:15">
      <c r="A623" s="250"/>
      <c r="B623" s="140"/>
      <c r="C623" s="167"/>
      <c r="D623" s="140"/>
      <c r="E623" s="167"/>
      <c r="F623" s="140" t="s">
        <v>1532</v>
      </c>
      <c r="G623" s="167" t="s">
        <v>764</v>
      </c>
      <c r="H623" s="167" t="s">
        <v>1158</v>
      </c>
      <c r="I623" s="251">
        <v>12.705000000000002</v>
      </c>
      <c r="J623" s="251">
        <v>12.705000000000002</v>
      </c>
      <c r="K623" s="251">
        <v>12.705000000000002</v>
      </c>
      <c r="L623" s="251">
        <v>12.705000000000002</v>
      </c>
      <c r="M623" s="252">
        <v>0</v>
      </c>
      <c r="N623" s="253">
        <v>1</v>
      </c>
      <c r="O623" s="253">
        <v>1</v>
      </c>
    </row>
    <row r="624" spans="1:15">
      <c r="A624" s="250"/>
      <c r="B624" s="140"/>
      <c r="C624" s="167"/>
      <c r="D624" s="140"/>
      <c r="E624" s="167"/>
      <c r="F624" s="140" t="s">
        <v>1533</v>
      </c>
      <c r="G624" s="167" t="s">
        <v>764</v>
      </c>
      <c r="H624" s="167" t="s">
        <v>1158</v>
      </c>
      <c r="I624" s="251">
        <v>17.324999999999999</v>
      </c>
      <c r="J624" s="251">
        <v>17.324999999999999</v>
      </c>
      <c r="K624" s="251">
        <v>17.324999999999999</v>
      </c>
      <c r="L624" s="251">
        <v>17.324999999999999</v>
      </c>
      <c r="M624" s="252">
        <v>0</v>
      </c>
      <c r="N624" s="253">
        <v>1</v>
      </c>
      <c r="O624" s="253">
        <v>1</v>
      </c>
    </row>
    <row r="625" spans="1:15">
      <c r="A625" s="250"/>
      <c r="B625" s="140"/>
      <c r="C625" s="167"/>
      <c r="D625" s="140"/>
      <c r="E625" s="167"/>
      <c r="F625" s="140" t="s">
        <v>1535</v>
      </c>
      <c r="G625" s="167" t="s">
        <v>764</v>
      </c>
      <c r="H625" s="167" t="s">
        <v>1158</v>
      </c>
      <c r="I625" s="251">
        <v>11.55</v>
      </c>
      <c r="J625" s="251">
        <v>11.55</v>
      </c>
      <c r="K625" s="251">
        <v>11.55</v>
      </c>
      <c r="L625" s="251">
        <v>11.55</v>
      </c>
      <c r="M625" s="252">
        <v>0</v>
      </c>
      <c r="N625" s="253">
        <v>1</v>
      </c>
      <c r="O625" s="253">
        <v>1</v>
      </c>
    </row>
    <row r="626" spans="1:15">
      <c r="A626" s="250"/>
      <c r="B626" s="140"/>
      <c r="C626" s="167"/>
      <c r="D626" s="140"/>
      <c r="E626" s="167"/>
      <c r="F626" s="140" t="s">
        <v>1534</v>
      </c>
      <c r="G626" s="167" t="s">
        <v>764</v>
      </c>
      <c r="H626" s="167" t="s">
        <v>1158</v>
      </c>
      <c r="I626" s="251">
        <v>17.324999999999999</v>
      </c>
      <c r="J626" s="251">
        <v>17.324999999999999</v>
      </c>
      <c r="K626" s="251">
        <v>17.324999999999999</v>
      </c>
      <c r="L626" s="251">
        <v>17.324999999999999</v>
      </c>
      <c r="M626" s="252">
        <v>0</v>
      </c>
      <c r="N626" s="253">
        <v>1</v>
      </c>
      <c r="O626" s="253">
        <v>1</v>
      </c>
    </row>
    <row r="627" spans="1:15">
      <c r="A627" s="250"/>
      <c r="B627" s="140"/>
      <c r="C627" s="167"/>
      <c r="D627" s="140"/>
      <c r="E627" s="167"/>
      <c r="F627" s="140" t="s">
        <v>1536</v>
      </c>
      <c r="G627" s="167" t="s">
        <v>764</v>
      </c>
      <c r="H627" s="167" t="s">
        <v>1158</v>
      </c>
      <c r="I627" s="251">
        <v>13.860000000000001</v>
      </c>
      <c r="J627" s="251">
        <v>13.860000000000001</v>
      </c>
      <c r="K627" s="251">
        <v>13.860000000000001</v>
      </c>
      <c r="L627" s="251">
        <v>13.860000000000001</v>
      </c>
      <c r="M627" s="252">
        <v>0</v>
      </c>
      <c r="N627" s="253">
        <v>1</v>
      </c>
      <c r="O627" s="253">
        <v>1</v>
      </c>
    </row>
    <row r="628" spans="1:15">
      <c r="A628" s="250"/>
      <c r="B628" s="140"/>
      <c r="C628" s="167"/>
      <c r="D628" s="140"/>
      <c r="E628" s="167"/>
      <c r="F628" s="140" t="s">
        <v>1537</v>
      </c>
      <c r="G628" s="167" t="s">
        <v>764</v>
      </c>
      <c r="H628" s="167" t="s">
        <v>1158</v>
      </c>
      <c r="I628" s="251">
        <v>18.480000000000004</v>
      </c>
      <c r="J628" s="251">
        <v>18.480000000000004</v>
      </c>
      <c r="K628" s="251">
        <v>18.480000000000004</v>
      </c>
      <c r="L628" s="251">
        <v>18.480000000000004</v>
      </c>
      <c r="M628" s="252">
        <v>0</v>
      </c>
      <c r="N628" s="253">
        <v>1</v>
      </c>
      <c r="O628" s="253">
        <v>1</v>
      </c>
    </row>
    <row r="629" spans="1:15">
      <c r="A629" s="250"/>
      <c r="B629" s="140"/>
      <c r="C629" s="167"/>
      <c r="D629" s="140"/>
      <c r="E629" s="167"/>
      <c r="F629" s="140" t="s">
        <v>1538</v>
      </c>
      <c r="G629" s="167" t="s">
        <v>764</v>
      </c>
      <c r="H629" s="167" t="s">
        <v>1158</v>
      </c>
      <c r="I629" s="251">
        <v>0</v>
      </c>
      <c r="J629" s="251">
        <v>0</v>
      </c>
      <c r="K629" s="251">
        <v>0</v>
      </c>
      <c r="L629" s="251">
        <v>0</v>
      </c>
      <c r="M629" s="252">
        <v>0</v>
      </c>
      <c r="N629" s="253">
        <v>1</v>
      </c>
      <c r="O629" s="253">
        <v>1</v>
      </c>
    </row>
    <row r="630" spans="1:15">
      <c r="A630" s="250"/>
      <c r="B630" s="140"/>
      <c r="C630" s="167"/>
      <c r="D630" s="140"/>
      <c r="E630" s="167"/>
      <c r="F630" s="140" t="s">
        <v>1539</v>
      </c>
      <c r="G630" s="167" t="s">
        <v>764</v>
      </c>
      <c r="H630" s="167" t="s">
        <v>1158</v>
      </c>
      <c r="I630" s="251">
        <v>288.75</v>
      </c>
      <c r="J630" s="251">
        <v>288.75</v>
      </c>
      <c r="K630" s="251">
        <v>288.75</v>
      </c>
      <c r="L630" s="251">
        <v>288.75</v>
      </c>
      <c r="M630" s="252">
        <v>0</v>
      </c>
      <c r="N630" s="253">
        <v>1</v>
      </c>
      <c r="O630" s="253">
        <v>1</v>
      </c>
    </row>
    <row r="631" spans="1:15">
      <c r="A631" s="250"/>
      <c r="B631" s="140"/>
      <c r="C631" s="167"/>
      <c r="D631" s="140"/>
      <c r="E631" s="167"/>
      <c r="F631" s="140" t="s">
        <v>1540</v>
      </c>
      <c r="G631" s="167" t="s">
        <v>764</v>
      </c>
      <c r="H631" s="167" t="s">
        <v>1057</v>
      </c>
      <c r="I631" s="251">
        <v>17.324999999999999</v>
      </c>
      <c r="J631" s="251">
        <v>17.324999999999999</v>
      </c>
      <c r="K631" s="251">
        <v>17.324999999999999</v>
      </c>
      <c r="L631" s="251">
        <v>17.324999999999999</v>
      </c>
      <c r="M631" s="252">
        <v>0</v>
      </c>
      <c r="N631" s="253">
        <v>1</v>
      </c>
      <c r="O631" s="253">
        <v>1</v>
      </c>
    </row>
    <row r="632" spans="1:15">
      <c r="A632" s="250"/>
      <c r="B632" s="140"/>
      <c r="C632" s="167"/>
      <c r="D632" s="140"/>
      <c r="E632" s="167"/>
      <c r="F632" s="140" t="s">
        <v>1541</v>
      </c>
      <c r="G632" s="167" t="s">
        <v>764</v>
      </c>
      <c r="H632" s="167" t="s">
        <v>1057</v>
      </c>
      <c r="I632" s="251">
        <v>5.7750000000000004</v>
      </c>
      <c r="J632" s="251">
        <v>5.7750000000000004</v>
      </c>
      <c r="K632" s="251">
        <v>5.7750000000000004</v>
      </c>
      <c r="L632" s="251">
        <v>5.7750000000000004</v>
      </c>
      <c r="M632" s="252">
        <v>0</v>
      </c>
      <c r="N632" s="253">
        <v>1</v>
      </c>
      <c r="O632" s="253">
        <v>1</v>
      </c>
    </row>
    <row r="633" spans="1:15">
      <c r="A633" s="250"/>
      <c r="B633" s="140"/>
      <c r="C633" s="167"/>
      <c r="D633" s="140"/>
      <c r="E633" s="167"/>
      <c r="F633" s="140" t="s">
        <v>1542</v>
      </c>
      <c r="G633" s="167" t="s">
        <v>764</v>
      </c>
      <c r="H633" s="167" t="s">
        <v>1158</v>
      </c>
      <c r="I633" s="251">
        <v>12.705000000000002</v>
      </c>
      <c r="J633" s="251">
        <v>12.705000000000002</v>
      </c>
      <c r="K633" s="251">
        <v>12.705000000000002</v>
      </c>
      <c r="L633" s="251">
        <v>12.705000000000002</v>
      </c>
      <c r="M633" s="252">
        <v>0</v>
      </c>
      <c r="N633" s="253">
        <v>1</v>
      </c>
      <c r="O633" s="253">
        <v>1</v>
      </c>
    </row>
    <row r="634" spans="1:15">
      <c r="A634" s="250"/>
      <c r="B634" s="140"/>
      <c r="C634" s="167"/>
      <c r="D634" s="140"/>
      <c r="E634" s="167"/>
      <c r="F634" s="140" t="s">
        <v>1543</v>
      </c>
      <c r="G634" s="167" t="s">
        <v>764</v>
      </c>
      <c r="H634" s="167" t="s">
        <v>1158</v>
      </c>
      <c r="I634" s="251">
        <v>6.9300000000000006</v>
      </c>
      <c r="J634" s="251">
        <v>6.9300000000000006</v>
      </c>
      <c r="K634" s="251">
        <v>6.9300000000000006</v>
      </c>
      <c r="L634" s="251">
        <v>6.9300000000000006</v>
      </c>
      <c r="M634" s="252">
        <v>0</v>
      </c>
      <c r="N634" s="253">
        <v>1</v>
      </c>
      <c r="O634" s="253">
        <v>1</v>
      </c>
    </row>
    <row r="635" spans="1:15">
      <c r="A635" s="250"/>
      <c r="B635" s="140"/>
      <c r="C635" s="167"/>
      <c r="D635" s="140"/>
      <c r="E635" s="167"/>
      <c r="F635" s="140" t="s">
        <v>1544</v>
      </c>
      <c r="G635" s="167" t="s">
        <v>764</v>
      </c>
      <c r="H635" s="167" t="s">
        <v>1158</v>
      </c>
      <c r="I635" s="251">
        <v>21.945000000000004</v>
      </c>
      <c r="J635" s="251">
        <v>21.945000000000004</v>
      </c>
      <c r="K635" s="251">
        <v>21.945000000000004</v>
      </c>
      <c r="L635" s="251">
        <v>21.945000000000004</v>
      </c>
      <c r="M635" s="252">
        <v>0</v>
      </c>
      <c r="N635" s="253">
        <v>1</v>
      </c>
      <c r="O635" s="253">
        <v>1</v>
      </c>
    </row>
    <row r="636" spans="1:15">
      <c r="A636" s="250"/>
      <c r="B636" s="140"/>
      <c r="C636" s="167"/>
      <c r="D636" s="140"/>
      <c r="E636" s="167"/>
      <c r="F636" s="140" t="s">
        <v>1545</v>
      </c>
      <c r="G636" s="167" t="s">
        <v>764</v>
      </c>
      <c r="H636" s="167" t="s">
        <v>1158</v>
      </c>
      <c r="I636" s="251">
        <v>9.240000000000002</v>
      </c>
      <c r="J636" s="251">
        <v>9.240000000000002</v>
      </c>
      <c r="K636" s="251">
        <v>9.240000000000002</v>
      </c>
      <c r="L636" s="251">
        <v>9.240000000000002</v>
      </c>
      <c r="M636" s="252">
        <v>0</v>
      </c>
      <c r="N636" s="253">
        <v>1</v>
      </c>
      <c r="O636" s="253">
        <v>1</v>
      </c>
    </row>
    <row r="637" spans="1:15">
      <c r="A637" s="250"/>
      <c r="B637" s="140"/>
      <c r="C637" s="167"/>
      <c r="D637" s="140"/>
      <c r="E637" s="167"/>
      <c r="F637" s="140" t="s">
        <v>1546</v>
      </c>
      <c r="G637" s="167" t="s">
        <v>764</v>
      </c>
      <c r="H637" s="167" t="s">
        <v>1158</v>
      </c>
      <c r="I637" s="251">
        <v>6.9300000000000006</v>
      </c>
      <c r="J637" s="251">
        <v>6.9300000000000006</v>
      </c>
      <c r="K637" s="251">
        <v>6.9300000000000006</v>
      </c>
      <c r="L637" s="251">
        <v>6.9300000000000006</v>
      </c>
      <c r="M637" s="252">
        <v>0</v>
      </c>
      <c r="N637" s="253">
        <v>1</v>
      </c>
      <c r="O637" s="253">
        <v>1</v>
      </c>
    </row>
    <row r="638" spans="1:15">
      <c r="A638" s="250"/>
      <c r="B638" s="140"/>
      <c r="C638" s="167"/>
      <c r="D638" s="140"/>
      <c r="E638" s="167"/>
      <c r="F638" s="140" t="s">
        <v>1547</v>
      </c>
      <c r="G638" s="167" t="s">
        <v>764</v>
      </c>
      <c r="H638" s="167" t="s">
        <v>1057</v>
      </c>
      <c r="I638" s="251">
        <v>35.805</v>
      </c>
      <c r="J638" s="251">
        <v>35.805</v>
      </c>
      <c r="K638" s="251">
        <v>35.805</v>
      </c>
      <c r="L638" s="251">
        <v>35.805</v>
      </c>
      <c r="M638" s="252">
        <v>0</v>
      </c>
      <c r="N638" s="253">
        <v>1</v>
      </c>
      <c r="O638" s="253">
        <v>1</v>
      </c>
    </row>
    <row r="639" spans="1:15">
      <c r="A639" s="250"/>
      <c r="B639" s="140"/>
      <c r="C639" s="167"/>
      <c r="D639" s="140"/>
      <c r="E639" s="167"/>
      <c r="F639" s="140" t="s">
        <v>1548</v>
      </c>
      <c r="G639" s="167" t="s">
        <v>764</v>
      </c>
      <c r="H639" s="167" t="s">
        <v>1057</v>
      </c>
      <c r="I639" s="251">
        <v>15.592500000000003</v>
      </c>
      <c r="J639" s="251">
        <v>15.592500000000003</v>
      </c>
      <c r="K639" s="251">
        <v>15.592500000000003</v>
      </c>
      <c r="L639" s="251">
        <v>15.592500000000003</v>
      </c>
      <c r="M639" s="252">
        <v>0</v>
      </c>
      <c r="N639" s="253">
        <v>1</v>
      </c>
      <c r="O639" s="253">
        <v>1</v>
      </c>
    </row>
    <row r="640" spans="1:15">
      <c r="A640" s="250"/>
      <c r="B640" s="140"/>
      <c r="C640" s="167"/>
      <c r="D640" s="140"/>
      <c r="E640" s="167"/>
      <c r="F640" s="140" t="s">
        <v>1549</v>
      </c>
      <c r="G640" s="167" t="s">
        <v>764</v>
      </c>
      <c r="H640" s="167" t="s">
        <v>1057</v>
      </c>
      <c r="I640" s="251">
        <v>248.32500000000005</v>
      </c>
      <c r="J640" s="251">
        <v>248.32500000000005</v>
      </c>
      <c r="K640" s="251">
        <v>248.32500000000005</v>
      </c>
      <c r="L640" s="251">
        <v>248.32500000000005</v>
      </c>
      <c r="M640" s="252">
        <v>0</v>
      </c>
      <c r="N640" s="253">
        <v>1</v>
      </c>
      <c r="O640" s="253">
        <v>1</v>
      </c>
    </row>
    <row r="641" spans="1:15">
      <c r="A641" s="250"/>
      <c r="B641" s="140"/>
      <c r="C641" s="167"/>
      <c r="D641" s="140"/>
      <c r="E641" s="167"/>
      <c r="F641" s="140" t="s">
        <v>1550</v>
      </c>
      <c r="G641" s="167" t="s">
        <v>764</v>
      </c>
      <c r="H641" s="167" t="s">
        <v>1057</v>
      </c>
      <c r="I641" s="251">
        <v>84.892500000000013</v>
      </c>
      <c r="J641" s="251">
        <v>84.892500000000013</v>
      </c>
      <c r="K641" s="251">
        <v>84.892500000000013</v>
      </c>
      <c r="L641" s="251">
        <v>84.892500000000013</v>
      </c>
      <c r="M641" s="252">
        <v>0</v>
      </c>
      <c r="N641" s="253">
        <v>1</v>
      </c>
      <c r="O641" s="253">
        <v>1</v>
      </c>
    </row>
    <row r="642" spans="1:15">
      <c r="A642" s="250"/>
      <c r="B642" s="140"/>
      <c r="C642" s="167"/>
      <c r="D642" s="140"/>
      <c r="E642" s="167"/>
      <c r="F642" s="140" t="s">
        <v>1551</v>
      </c>
      <c r="G642" s="167" t="s">
        <v>764</v>
      </c>
      <c r="H642" s="167" t="s">
        <v>1158</v>
      </c>
      <c r="I642" s="251">
        <v>17.324999999999999</v>
      </c>
      <c r="J642" s="251">
        <v>17.324999999999999</v>
      </c>
      <c r="K642" s="251">
        <v>17.324999999999999</v>
      </c>
      <c r="L642" s="251">
        <v>17.324999999999999</v>
      </c>
      <c r="M642" s="252">
        <v>0</v>
      </c>
      <c r="N642" s="253">
        <v>1</v>
      </c>
      <c r="O642" s="253">
        <v>1</v>
      </c>
    </row>
    <row r="643" spans="1:15">
      <c r="A643" s="250"/>
      <c r="B643" s="140"/>
      <c r="C643" s="167"/>
      <c r="D643" s="140"/>
      <c r="E643" s="167"/>
      <c r="F643" s="140" t="s">
        <v>1564</v>
      </c>
      <c r="G643" s="167" t="s">
        <v>764</v>
      </c>
      <c r="H643" s="167" t="s">
        <v>1158</v>
      </c>
      <c r="I643" s="251">
        <v>10.5</v>
      </c>
      <c r="J643" s="251">
        <v>10.5</v>
      </c>
      <c r="K643" s="251">
        <v>10.5</v>
      </c>
      <c r="L643" s="251">
        <v>10.5</v>
      </c>
      <c r="M643" s="252">
        <v>0</v>
      </c>
      <c r="N643" s="253">
        <v>1</v>
      </c>
      <c r="O643" s="253">
        <v>1</v>
      </c>
    </row>
    <row r="644" spans="1:15">
      <c r="A644" s="250"/>
      <c r="B644" s="140"/>
      <c r="C644" s="167"/>
      <c r="D644" s="140"/>
      <c r="E644" s="167"/>
      <c r="F644" s="140" t="s">
        <v>1552</v>
      </c>
      <c r="G644" s="167" t="s">
        <v>764</v>
      </c>
      <c r="H644" s="167" t="s">
        <v>1158</v>
      </c>
      <c r="I644" s="251">
        <v>109.72500000000002</v>
      </c>
      <c r="J644" s="251">
        <v>109.72500000000002</v>
      </c>
      <c r="K644" s="251">
        <v>109.72500000000002</v>
      </c>
      <c r="L644" s="251">
        <v>109.72500000000002</v>
      </c>
      <c r="M644" s="252">
        <v>0</v>
      </c>
      <c r="N644" s="253">
        <v>1</v>
      </c>
      <c r="O644" s="253">
        <v>1</v>
      </c>
    </row>
    <row r="645" spans="1:15">
      <c r="A645" s="250"/>
      <c r="B645" s="140"/>
      <c r="C645" s="167"/>
      <c r="D645" s="140"/>
      <c r="E645" s="167"/>
      <c r="F645" s="140" t="s">
        <v>1553</v>
      </c>
      <c r="G645" s="167" t="s">
        <v>764</v>
      </c>
      <c r="H645" s="167" t="s">
        <v>1158</v>
      </c>
      <c r="I645" s="251">
        <v>6.9300000000000006</v>
      </c>
      <c r="J645" s="251">
        <v>6.9300000000000006</v>
      </c>
      <c r="K645" s="251">
        <v>6.9300000000000006</v>
      </c>
      <c r="L645" s="251">
        <v>6.9300000000000006</v>
      </c>
      <c r="M645" s="252">
        <v>0</v>
      </c>
      <c r="N645" s="253">
        <v>1</v>
      </c>
      <c r="O645" s="253">
        <v>1</v>
      </c>
    </row>
    <row r="646" spans="1:15">
      <c r="A646" s="250"/>
      <c r="B646" s="140"/>
      <c r="C646" s="167"/>
      <c r="D646" s="140"/>
      <c r="E646" s="167"/>
      <c r="F646" s="140" t="s">
        <v>1554</v>
      </c>
      <c r="G646" s="167" t="s">
        <v>764</v>
      </c>
      <c r="H646" s="167" t="s">
        <v>1158</v>
      </c>
      <c r="I646" s="251">
        <v>9.8175000000000026</v>
      </c>
      <c r="J646" s="251">
        <v>9.8175000000000026</v>
      </c>
      <c r="K646" s="251">
        <v>9.8175000000000026</v>
      </c>
      <c r="L646" s="251">
        <v>9.8175000000000026</v>
      </c>
      <c r="M646" s="252">
        <v>0</v>
      </c>
      <c r="N646" s="253">
        <v>1</v>
      </c>
      <c r="O646" s="253">
        <v>1</v>
      </c>
    </row>
    <row r="647" spans="1:15">
      <c r="A647" s="250"/>
      <c r="B647" s="140"/>
      <c r="C647" s="167"/>
      <c r="D647" s="140"/>
      <c r="E647" s="167"/>
      <c r="F647" s="140" t="s">
        <v>1555</v>
      </c>
      <c r="G647" s="167" t="s">
        <v>764</v>
      </c>
      <c r="H647" s="167" t="s">
        <v>1158</v>
      </c>
      <c r="I647" s="251">
        <v>5.7750000000000004</v>
      </c>
      <c r="J647" s="251">
        <v>5.7750000000000004</v>
      </c>
      <c r="K647" s="251">
        <v>5.7750000000000004</v>
      </c>
      <c r="L647" s="251">
        <v>5.7750000000000004</v>
      </c>
      <c r="M647" s="252">
        <v>0</v>
      </c>
      <c r="N647" s="253">
        <v>1</v>
      </c>
      <c r="O647" s="253">
        <v>1</v>
      </c>
    </row>
    <row r="648" spans="1:15">
      <c r="A648" s="250"/>
      <c r="B648" s="140"/>
      <c r="C648" s="167"/>
      <c r="D648" s="140"/>
      <c r="E648" s="167"/>
      <c r="F648" s="140" t="s">
        <v>1556</v>
      </c>
      <c r="G648" s="167" t="s">
        <v>764</v>
      </c>
      <c r="H648" s="167" t="s">
        <v>1158</v>
      </c>
      <c r="I648" s="251">
        <v>12.705000000000002</v>
      </c>
      <c r="J648" s="251">
        <v>12.705000000000002</v>
      </c>
      <c r="K648" s="251">
        <v>12.705000000000002</v>
      </c>
      <c r="L648" s="251">
        <v>12.705000000000002</v>
      </c>
      <c r="M648" s="252">
        <v>0</v>
      </c>
      <c r="N648" s="253">
        <v>1</v>
      </c>
      <c r="O648" s="253">
        <v>1</v>
      </c>
    </row>
    <row r="649" spans="1:15">
      <c r="A649" s="250"/>
      <c r="B649" s="140"/>
      <c r="C649" s="167"/>
      <c r="D649" s="140"/>
      <c r="E649" s="167"/>
      <c r="F649" s="140" t="s">
        <v>1557</v>
      </c>
      <c r="G649" s="167" t="s">
        <v>764</v>
      </c>
      <c r="H649" s="167" t="s">
        <v>1057</v>
      </c>
      <c r="I649" s="251">
        <v>80.850000000000009</v>
      </c>
      <c r="J649" s="251">
        <v>80.850000000000009</v>
      </c>
      <c r="K649" s="251">
        <v>80.850000000000009</v>
      </c>
      <c r="L649" s="251">
        <v>80.850000000000009</v>
      </c>
      <c r="M649" s="252">
        <v>0</v>
      </c>
      <c r="N649" s="253">
        <v>1</v>
      </c>
      <c r="O649" s="253">
        <v>1</v>
      </c>
    </row>
    <row r="650" spans="1:15">
      <c r="A650" s="250"/>
      <c r="B650" s="140"/>
      <c r="C650" s="167"/>
      <c r="D650" s="140"/>
      <c r="E650" s="167"/>
      <c r="F650" s="140" t="s">
        <v>1558</v>
      </c>
      <c r="G650" s="167" t="s">
        <v>764</v>
      </c>
      <c r="H650" s="167" t="s">
        <v>1057</v>
      </c>
      <c r="I650" s="251">
        <v>40.425000000000004</v>
      </c>
      <c r="J650" s="251">
        <v>40.425000000000004</v>
      </c>
      <c r="K650" s="251">
        <v>40.425000000000004</v>
      </c>
      <c r="L650" s="251">
        <v>40.425000000000004</v>
      </c>
      <c r="M650" s="252">
        <v>0</v>
      </c>
      <c r="N650" s="253">
        <v>1</v>
      </c>
      <c r="O650" s="253">
        <v>1</v>
      </c>
    </row>
    <row r="651" spans="1:15">
      <c r="A651" s="250"/>
      <c r="B651" s="140"/>
      <c r="C651" s="167"/>
      <c r="D651" s="140"/>
      <c r="E651" s="167"/>
      <c r="F651" s="140" t="s">
        <v>1559</v>
      </c>
      <c r="G651" s="167" t="s">
        <v>764</v>
      </c>
      <c r="H651" s="167" t="s">
        <v>1057</v>
      </c>
      <c r="I651" s="251">
        <v>13.860000000000001</v>
      </c>
      <c r="J651" s="251">
        <v>13.860000000000001</v>
      </c>
      <c r="K651" s="251">
        <v>13.860000000000001</v>
      </c>
      <c r="L651" s="251">
        <v>13.860000000000001</v>
      </c>
      <c r="M651" s="252">
        <v>0</v>
      </c>
      <c r="N651" s="253">
        <v>1</v>
      </c>
      <c r="O651" s="253">
        <v>1</v>
      </c>
    </row>
    <row r="652" spans="1:15">
      <c r="A652" s="250"/>
      <c r="B652" s="140"/>
      <c r="C652" s="167"/>
      <c r="D652" s="140"/>
      <c r="E652" s="167"/>
      <c r="F652" s="140" t="s">
        <v>1560</v>
      </c>
      <c r="G652" s="167" t="s">
        <v>764</v>
      </c>
      <c r="H652" s="167" t="s">
        <v>1158</v>
      </c>
      <c r="I652" s="251">
        <v>5.7750000000000004</v>
      </c>
      <c r="J652" s="251">
        <v>5.7750000000000004</v>
      </c>
      <c r="K652" s="251">
        <v>5.7750000000000004</v>
      </c>
      <c r="L652" s="251">
        <v>5.7750000000000004</v>
      </c>
      <c r="M652" s="252">
        <v>0</v>
      </c>
      <c r="N652" s="253">
        <v>1</v>
      </c>
      <c r="O652" s="253">
        <v>1</v>
      </c>
    </row>
    <row r="653" spans="1:15">
      <c r="A653" s="250"/>
      <c r="B653" s="140"/>
      <c r="C653" s="167"/>
      <c r="D653" s="140"/>
      <c r="E653" s="167"/>
      <c r="F653" s="140" t="s">
        <v>1561</v>
      </c>
      <c r="G653" s="167" t="s">
        <v>764</v>
      </c>
      <c r="H653" s="167" t="s">
        <v>1158</v>
      </c>
      <c r="I653" s="251">
        <v>17.324999999999999</v>
      </c>
      <c r="J653" s="251">
        <v>17.324999999999999</v>
      </c>
      <c r="K653" s="251">
        <v>17.324999999999999</v>
      </c>
      <c r="L653" s="251">
        <v>17.324999999999999</v>
      </c>
      <c r="M653" s="252">
        <v>0</v>
      </c>
      <c r="N653" s="253">
        <v>1</v>
      </c>
      <c r="O653" s="253">
        <v>1</v>
      </c>
    </row>
    <row r="654" spans="1:15">
      <c r="A654" s="250"/>
      <c r="B654" s="140"/>
      <c r="C654" s="167"/>
      <c r="D654" s="140"/>
      <c r="E654" s="167"/>
      <c r="F654" s="140" t="s">
        <v>1562</v>
      </c>
      <c r="G654" s="167" t="s">
        <v>764</v>
      </c>
      <c r="H654" s="167" t="s">
        <v>1158</v>
      </c>
      <c r="I654" s="251">
        <v>317.625</v>
      </c>
      <c r="J654" s="251">
        <v>317.625</v>
      </c>
      <c r="K654" s="251">
        <v>317.625</v>
      </c>
      <c r="L654" s="251">
        <v>317.625</v>
      </c>
      <c r="M654" s="252">
        <v>0</v>
      </c>
      <c r="N654" s="253">
        <v>1</v>
      </c>
      <c r="O654" s="253">
        <v>1</v>
      </c>
    </row>
    <row r="655" spans="1:15">
      <c r="A655" s="250"/>
      <c r="B655" s="140"/>
      <c r="C655" s="167"/>
      <c r="D655" s="140"/>
      <c r="E655" s="167"/>
      <c r="F655" s="140" t="s">
        <v>1563</v>
      </c>
      <c r="G655" s="167" t="s">
        <v>764</v>
      </c>
      <c r="H655" s="167" t="s">
        <v>1158</v>
      </c>
      <c r="I655" s="251">
        <v>11.55</v>
      </c>
      <c r="J655" s="251">
        <v>11.55</v>
      </c>
      <c r="K655" s="251">
        <v>11.55</v>
      </c>
      <c r="L655" s="251">
        <v>11.55</v>
      </c>
      <c r="M655" s="252">
        <v>0</v>
      </c>
      <c r="N655" s="253">
        <v>1</v>
      </c>
      <c r="O655" s="253">
        <v>1</v>
      </c>
    </row>
    <row r="656" spans="1:15">
      <c r="A656" s="250"/>
      <c r="B656" s="140"/>
      <c r="C656" s="167"/>
      <c r="D656" s="140"/>
      <c r="E656" s="167"/>
      <c r="F656" s="140" t="s">
        <v>1565</v>
      </c>
      <c r="G656" s="167" t="s">
        <v>764</v>
      </c>
      <c r="H656" s="167" t="s">
        <v>1158</v>
      </c>
      <c r="I656" s="251">
        <v>80.850000000000009</v>
      </c>
      <c r="J656" s="251">
        <v>80.850000000000009</v>
      </c>
      <c r="K656" s="251">
        <v>80.850000000000009</v>
      </c>
      <c r="L656" s="251">
        <v>80.850000000000009</v>
      </c>
      <c r="M656" s="252">
        <v>0</v>
      </c>
      <c r="N656" s="253">
        <v>1</v>
      </c>
      <c r="O656" s="253">
        <v>1</v>
      </c>
    </row>
    <row r="657" spans="1:15">
      <c r="A657" s="250"/>
      <c r="B657" s="140"/>
      <c r="C657" s="167"/>
      <c r="D657" s="140"/>
      <c r="E657" s="167"/>
      <c r="F657" s="140" t="s">
        <v>1566</v>
      </c>
      <c r="G657" s="167" t="s">
        <v>764</v>
      </c>
      <c r="H657" s="167" t="s">
        <v>1158</v>
      </c>
      <c r="I657" s="251">
        <v>17.324999999999999</v>
      </c>
      <c r="J657" s="251">
        <v>17.324999999999999</v>
      </c>
      <c r="K657" s="251">
        <v>17.324999999999999</v>
      </c>
      <c r="L657" s="251">
        <v>17.324999999999999</v>
      </c>
      <c r="M657" s="252">
        <v>0</v>
      </c>
      <c r="N657" s="253">
        <v>1</v>
      </c>
      <c r="O657" s="253">
        <v>1</v>
      </c>
    </row>
    <row r="658" spans="1:15">
      <c r="A658" s="250"/>
      <c r="B658" s="140"/>
      <c r="C658" s="167"/>
      <c r="D658" s="140"/>
      <c r="E658" s="167"/>
      <c r="F658" s="140" t="s">
        <v>1567</v>
      </c>
      <c r="G658" s="167" t="s">
        <v>764</v>
      </c>
      <c r="H658" s="167" t="s">
        <v>1158</v>
      </c>
      <c r="I658" s="251">
        <v>6.9300000000000006</v>
      </c>
      <c r="J658" s="251">
        <v>6.9300000000000006</v>
      </c>
      <c r="K658" s="251">
        <v>6.9300000000000006</v>
      </c>
      <c r="L658" s="251">
        <v>6.9300000000000006</v>
      </c>
      <c r="M658" s="252">
        <v>0</v>
      </c>
      <c r="N658" s="253">
        <v>1</v>
      </c>
      <c r="O658" s="253">
        <v>1</v>
      </c>
    </row>
    <row r="659" spans="1:15">
      <c r="A659" s="250"/>
      <c r="B659" s="140"/>
      <c r="C659" s="167"/>
      <c r="D659" s="140"/>
      <c r="E659" s="167"/>
      <c r="F659" s="140" t="s">
        <v>1568</v>
      </c>
      <c r="G659" s="167" t="s">
        <v>764</v>
      </c>
      <c r="H659" s="167" t="s">
        <v>1158</v>
      </c>
      <c r="I659" s="251">
        <v>28.875000000000004</v>
      </c>
      <c r="J659" s="251">
        <v>28.875000000000004</v>
      </c>
      <c r="K659" s="251">
        <v>28.875000000000004</v>
      </c>
      <c r="L659" s="251">
        <v>28.875000000000004</v>
      </c>
      <c r="M659" s="252">
        <v>0</v>
      </c>
      <c r="N659" s="253">
        <v>1</v>
      </c>
      <c r="O659" s="253">
        <v>1</v>
      </c>
    </row>
    <row r="660" spans="1:15">
      <c r="A660" s="250"/>
      <c r="B660" s="140"/>
      <c r="C660" s="167"/>
      <c r="D660" s="140"/>
      <c r="E660" s="167"/>
      <c r="F660" s="140" t="s">
        <v>1569</v>
      </c>
      <c r="G660" s="167" t="s">
        <v>764</v>
      </c>
      <c r="H660" s="167" t="s">
        <v>1158</v>
      </c>
      <c r="I660" s="251">
        <v>12.705000000000002</v>
      </c>
      <c r="J660" s="251">
        <v>12.705000000000002</v>
      </c>
      <c r="K660" s="251">
        <v>12.705000000000002</v>
      </c>
      <c r="L660" s="251">
        <v>12.705000000000002</v>
      </c>
      <c r="M660" s="252">
        <v>0</v>
      </c>
      <c r="N660" s="253">
        <v>1</v>
      </c>
      <c r="O660" s="253">
        <v>1</v>
      </c>
    </row>
    <row r="661" spans="1:15">
      <c r="A661" s="250"/>
      <c r="B661" s="140"/>
      <c r="C661" s="167"/>
      <c r="D661" s="140"/>
      <c r="E661" s="167"/>
      <c r="F661" s="140" t="s">
        <v>1570</v>
      </c>
      <c r="G661" s="167" t="s">
        <v>764</v>
      </c>
      <c r="H661" s="167" t="s">
        <v>1158</v>
      </c>
      <c r="I661" s="251">
        <v>5.7750000000000004</v>
      </c>
      <c r="J661" s="251">
        <v>5.7750000000000004</v>
      </c>
      <c r="K661" s="251">
        <v>5.7750000000000004</v>
      </c>
      <c r="L661" s="251">
        <v>5.7750000000000004</v>
      </c>
      <c r="M661" s="252">
        <v>0</v>
      </c>
      <c r="N661" s="253">
        <v>1</v>
      </c>
      <c r="O661" s="253">
        <v>1</v>
      </c>
    </row>
    <row r="662" spans="1:15">
      <c r="A662" s="250"/>
      <c r="B662" s="140"/>
      <c r="C662" s="167"/>
      <c r="D662" s="140"/>
      <c r="E662" s="167"/>
      <c r="F662" s="140" t="s">
        <v>1571</v>
      </c>
      <c r="G662" s="167" t="s">
        <v>764</v>
      </c>
      <c r="H662" s="167" t="s">
        <v>1158</v>
      </c>
      <c r="I662" s="251">
        <v>46.2</v>
      </c>
      <c r="J662" s="251">
        <v>46.2</v>
      </c>
      <c r="K662" s="251">
        <v>46.2</v>
      </c>
      <c r="L662" s="251">
        <v>46.2</v>
      </c>
      <c r="M662" s="252">
        <v>0</v>
      </c>
      <c r="N662" s="253">
        <v>1</v>
      </c>
      <c r="O662" s="253">
        <v>1</v>
      </c>
    </row>
    <row r="663" spans="1:15">
      <c r="A663" s="250"/>
      <c r="B663" s="140"/>
      <c r="C663" s="167"/>
      <c r="D663" s="140"/>
      <c r="E663" s="167"/>
      <c r="F663" s="140" t="s">
        <v>1572</v>
      </c>
      <c r="G663" s="167" t="s">
        <v>764</v>
      </c>
      <c r="H663" s="167" t="s">
        <v>1158</v>
      </c>
      <c r="I663" s="251">
        <v>6.9300000000000006</v>
      </c>
      <c r="J663" s="251">
        <v>6.9300000000000006</v>
      </c>
      <c r="K663" s="251">
        <v>6.9300000000000006</v>
      </c>
      <c r="L663" s="251">
        <v>6.9300000000000006</v>
      </c>
      <c r="M663" s="252">
        <v>0</v>
      </c>
      <c r="N663" s="253">
        <v>1</v>
      </c>
      <c r="O663" s="253">
        <v>1</v>
      </c>
    </row>
    <row r="664" spans="1:15">
      <c r="A664" s="250"/>
      <c r="B664" s="140"/>
      <c r="C664" s="167"/>
      <c r="D664" s="140"/>
      <c r="E664" s="167"/>
      <c r="F664" s="140" t="s">
        <v>1573</v>
      </c>
      <c r="G664" s="167" t="s">
        <v>764</v>
      </c>
      <c r="H664" s="167" t="s">
        <v>1158</v>
      </c>
      <c r="I664" s="251">
        <v>11.55</v>
      </c>
      <c r="J664" s="251">
        <v>11.55</v>
      </c>
      <c r="K664" s="251">
        <v>11.55</v>
      </c>
      <c r="L664" s="251">
        <v>11.55</v>
      </c>
      <c r="M664" s="252">
        <v>0</v>
      </c>
      <c r="N664" s="253">
        <v>1</v>
      </c>
      <c r="O664" s="253">
        <v>1</v>
      </c>
    </row>
    <row r="665" spans="1:15">
      <c r="A665" s="254" t="s">
        <v>1575</v>
      </c>
      <c r="B665" s="254"/>
      <c r="C665" s="254"/>
      <c r="D665" s="254"/>
      <c r="E665" s="254"/>
      <c r="F665" s="254"/>
      <c r="G665" s="254"/>
      <c r="H665" s="254"/>
      <c r="I665" s="255">
        <v>1860.3375000000003</v>
      </c>
      <c r="J665" s="255">
        <v>1860.3375000000003</v>
      </c>
      <c r="K665" s="255">
        <v>1860.3375000000003</v>
      </c>
      <c r="L665" s="255">
        <v>1860.3375000000003</v>
      </c>
      <c r="M665" s="256">
        <v>0</v>
      </c>
      <c r="N665" s="257">
        <v>47</v>
      </c>
      <c r="O665" s="257">
        <v>47</v>
      </c>
    </row>
    <row r="666" spans="1:15">
      <c r="A666" s="250" t="s">
        <v>669</v>
      </c>
      <c r="B666" s="140" t="s">
        <v>734</v>
      </c>
      <c r="C666" s="167" t="s">
        <v>733</v>
      </c>
      <c r="D666" s="140" t="s">
        <v>1278</v>
      </c>
      <c r="E666" s="167" t="s">
        <v>558</v>
      </c>
      <c r="F666" s="140" t="s">
        <v>697</v>
      </c>
      <c r="G666" s="167" t="s">
        <v>764</v>
      </c>
      <c r="H666" s="167" t="s">
        <v>1158</v>
      </c>
      <c r="I666" s="251">
        <v>0.11</v>
      </c>
      <c r="J666" s="251">
        <v>0.1235</v>
      </c>
      <c r="K666" s="251">
        <v>0.1235</v>
      </c>
      <c r="L666" s="251">
        <v>0.1235</v>
      </c>
      <c r="M666" s="252">
        <v>0.1227272727272728</v>
      </c>
      <c r="N666" s="253">
        <v>1</v>
      </c>
      <c r="O666" s="253">
        <v>1</v>
      </c>
    </row>
    <row r="667" spans="1:15">
      <c r="A667" s="250"/>
      <c r="B667" s="140"/>
      <c r="C667" s="167"/>
      <c r="D667" s="140"/>
      <c r="E667" s="167"/>
      <c r="F667" s="140" t="s">
        <v>698</v>
      </c>
      <c r="G667" s="167" t="s">
        <v>764</v>
      </c>
      <c r="H667" s="167" t="s">
        <v>1158</v>
      </c>
      <c r="I667" s="251">
        <v>0.1</v>
      </c>
      <c r="J667" s="251">
        <v>0.12</v>
      </c>
      <c r="K667" s="251">
        <v>0.12</v>
      </c>
      <c r="L667" s="251">
        <v>0.12</v>
      </c>
      <c r="M667" s="252">
        <v>0.19999999999999996</v>
      </c>
      <c r="N667" s="253">
        <v>1</v>
      </c>
      <c r="O667" s="253">
        <v>1</v>
      </c>
    </row>
    <row r="668" spans="1:15">
      <c r="A668" s="250"/>
      <c r="B668" s="140"/>
      <c r="C668" s="167"/>
      <c r="D668" s="140"/>
      <c r="E668" s="167"/>
      <c r="F668" s="140" t="s">
        <v>700</v>
      </c>
      <c r="G668" s="167" t="s">
        <v>764</v>
      </c>
      <c r="H668" s="167" t="s">
        <v>1158</v>
      </c>
      <c r="I668" s="251">
        <v>0.31</v>
      </c>
      <c r="J668" s="251">
        <v>0.33</v>
      </c>
      <c r="K668" s="251">
        <v>0.33</v>
      </c>
      <c r="L668" s="251">
        <v>0.33</v>
      </c>
      <c r="M668" s="252">
        <v>6.4516129032258229E-2</v>
      </c>
      <c r="N668" s="253">
        <v>1</v>
      </c>
      <c r="O668" s="253">
        <v>1</v>
      </c>
    </row>
    <row r="669" spans="1:15">
      <c r="A669" s="250"/>
      <c r="B669" s="140"/>
      <c r="C669" s="167"/>
      <c r="D669" s="140"/>
      <c r="E669" s="167"/>
      <c r="F669" s="140" t="s">
        <v>691</v>
      </c>
      <c r="G669" s="167" t="s">
        <v>764</v>
      </c>
      <c r="H669" s="167" t="s">
        <v>1057</v>
      </c>
      <c r="I669" s="251">
        <v>17</v>
      </c>
      <c r="J669" s="251">
        <v>25</v>
      </c>
      <c r="K669" s="251">
        <v>29</v>
      </c>
      <c r="L669" s="251">
        <v>33</v>
      </c>
      <c r="M669" s="252">
        <v>0.47058823529411775</v>
      </c>
      <c r="N669" s="253">
        <v>1</v>
      </c>
      <c r="O669" s="253">
        <v>1</v>
      </c>
    </row>
    <row r="670" spans="1:15">
      <c r="A670" s="250"/>
      <c r="B670" s="140"/>
      <c r="C670" s="167"/>
      <c r="D670" s="140"/>
      <c r="E670" s="167"/>
      <c r="F670" s="140" t="s">
        <v>689</v>
      </c>
      <c r="G670" s="167" t="s">
        <v>764</v>
      </c>
      <c r="H670" s="167" t="s">
        <v>1166</v>
      </c>
      <c r="I670" s="251">
        <v>5.2</v>
      </c>
      <c r="J670" s="251">
        <v>6.38</v>
      </c>
      <c r="K670" s="251">
        <v>6.83</v>
      </c>
      <c r="L670" s="251">
        <v>7.4</v>
      </c>
      <c r="M670" s="252">
        <v>0.22692307692307678</v>
      </c>
      <c r="N670" s="253">
        <v>1</v>
      </c>
      <c r="O670" s="253">
        <v>1</v>
      </c>
    </row>
    <row r="671" spans="1:15">
      <c r="A671" s="250"/>
      <c r="B671" s="140"/>
      <c r="C671" s="167"/>
      <c r="D671" s="140"/>
      <c r="E671" s="167"/>
      <c r="F671" s="140" t="s">
        <v>690</v>
      </c>
      <c r="G671" s="167" t="s">
        <v>764</v>
      </c>
      <c r="H671" s="167" t="s">
        <v>1166</v>
      </c>
      <c r="I671" s="251">
        <v>5.8</v>
      </c>
      <c r="J671" s="251">
        <v>7.16</v>
      </c>
      <c r="K671" s="251">
        <v>7.57</v>
      </c>
      <c r="L671" s="251">
        <v>8.09</v>
      </c>
      <c r="M671" s="252">
        <v>0.23448275862068968</v>
      </c>
      <c r="N671" s="253">
        <v>1</v>
      </c>
      <c r="O671" s="253">
        <v>1</v>
      </c>
    </row>
    <row r="672" spans="1:15">
      <c r="A672" s="250"/>
      <c r="B672" s="140"/>
      <c r="C672" s="167"/>
      <c r="D672" s="140"/>
      <c r="E672" s="167"/>
      <c r="F672" s="140" t="s">
        <v>684</v>
      </c>
      <c r="G672" s="167" t="s">
        <v>764</v>
      </c>
      <c r="H672" s="167" t="s">
        <v>1167</v>
      </c>
      <c r="I672" s="251">
        <v>0.34</v>
      </c>
      <c r="J672" s="251">
        <v>0.49</v>
      </c>
      <c r="K672" s="251">
        <v>0.59</v>
      </c>
      <c r="L672" s="251">
        <v>0.71</v>
      </c>
      <c r="M672" s="252">
        <v>0.44117647058823506</v>
      </c>
      <c r="N672" s="253">
        <v>1</v>
      </c>
      <c r="O672" s="253">
        <v>1</v>
      </c>
    </row>
    <row r="673" spans="1:15">
      <c r="A673" s="250"/>
      <c r="B673" s="140"/>
      <c r="C673" s="167"/>
      <c r="D673" s="140"/>
      <c r="E673" s="167"/>
      <c r="F673" s="140" t="s">
        <v>683</v>
      </c>
      <c r="G673" s="167" t="s">
        <v>764</v>
      </c>
      <c r="H673" s="167" t="s">
        <v>1167</v>
      </c>
      <c r="I673" s="251">
        <v>0.2</v>
      </c>
      <c r="J673" s="251">
        <v>0.3</v>
      </c>
      <c r="K673" s="251">
        <v>0.36</v>
      </c>
      <c r="L673" s="251">
        <v>0.42</v>
      </c>
      <c r="M673" s="252">
        <v>0.49999999999999978</v>
      </c>
      <c r="N673" s="253">
        <v>1</v>
      </c>
      <c r="O673" s="253">
        <v>1</v>
      </c>
    </row>
    <row r="674" spans="1:15">
      <c r="A674" s="250"/>
      <c r="B674" s="140"/>
      <c r="C674" s="167"/>
      <c r="D674" s="140"/>
      <c r="E674" s="167"/>
      <c r="F674" s="140" t="s">
        <v>13885</v>
      </c>
      <c r="G674" s="167" t="s">
        <v>764</v>
      </c>
      <c r="H674" s="167" t="s">
        <v>1158</v>
      </c>
      <c r="I674" s="251">
        <v>7.0000000000000007E-2</v>
      </c>
      <c r="J674" s="251">
        <v>0.08</v>
      </c>
      <c r="K674" s="251">
        <v>0.08</v>
      </c>
      <c r="L674" s="251">
        <v>0.08</v>
      </c>
      <c r="M674" s="252">
        <v>0.14285714285714279</v>
      </c>
      <c r="N674" s="253">
        <v>1</v>
      </c>
      <c r="O674" s="253">
        <v>1</v>
      </c>
    </row>
    <row r="675" spans="1:15">
      <c r="A675" s="250"/>
      <c r="B675" s="140"/>
      <c r="C675" s="167"/>
      <c r="D675" s="140"/>
      <c r="E675" s="167"/>
      <c r="F675" s="140" t="s">
        <v>699</v>
      </c>
      <c r="G675" s="167" t="s">
        <v>764</v>
      </c>
      <c r="H675" s="167" t="s">
        <v>1158</v>
      </c>
      <c r="I675" s="251">
        <v>0.04</v>
      </c>
      <c r="J675" s="251">
        <v>0.12</v>
      </c>
      <c r="K675" s="251">
        <v>0.12</v>
      </c>
      <c r="L675" s="251">
        <v>0.12</v>
      </c>
      <c r="M675" s="252">
        <v>2</v>
      </c>
      <c r="N675" s="253">
        <v>1</v>
      </c>
      <c r="O675" s="253">
        <v>1</v>
      </c>
    </row>
    <row r="676" spans="1:15">
      <c r="A676" s="250"/>
      <c r="B676" s="140"/>
      <c r="C676" s="167"/>
      <c r="D676" s="140"/>
      <c r="E676" s="167"/>
      <c r="F676" s="140" t="s">
        <v>685</v>
      </c>
      <c r="G676" s="167" t="s">
        <v>764</v>
      </c>
      <c r="H676" s="167" t="s">
        <v>1167</v>
      </c>
      <c r="I676" s="251">
        <v>0.08</v>
      </c>
      <c r="J676" s="251">
        <v>0.12</v>
      </c>
      <c r="K676" s="251">
        <v>0.14000000000000001</v>
      </c>
      <c r="L676" s="251">
        <v>0.17</v>
      </c>
      <c r="M676" s="252">
        <v>0.5</v>
      </c>
      <c r="N676" s="253">
        <v>1</v>
      </c>
      <c r="O676" s="253">
        <v>1</v>
      </c>
    </row>
    <row r="677" spans="1:15">
      <c r="A677" s="250"/>
      <c r="B677" s="140"/>
      <c r="C677" s="167"/>
      <c r="D677" s="140"/>
      <c r="E677" s="167"/>
      <c r="F677" s="140" t="s">
        <v>686</v>
      </c>
      <c r="G677" s="167" t="s">
        <v>764</v>
      </c>
      <c r="H677" s="167" t="s">
        <v>1167</v>
      </c>
      <c r="I677" s="251">
        <v>0.08</v>
      </c>
      <c r="J677" s="251">
        <v>0.11</v>
      </c>
      <c r="K677" s="251">
        <v>0.12</v>
      </c>
      <c r="L677" s="251">
        <v>0.13</v>
      </c>
      <c r="M677" s="252">
        <v>0.375</v>
      </c>
      <c r="N677" s="253">
        <v>1</v>
      </c>
      <c r="O677" s="253">
        <v>1</v>
      </c>
    </row>
    <row r="678" spans="1:15">
      <c r="A678" s="250"/>
      <c r="B678" s="140"/>
      <c r="C678" s="167"/>
      <c r="D678" s="140"/>
      <c r="E678" s="167"/>
      <c r="F678" s="140" t="s">
        <v>1265</v>
      </c>
      <c r="G678" s="167" t="s">
        <v>764</v>
      </c>
      <c r="H678" s="167" t="s">
        <v>1158</v>
      </c>
      <c r="I678" s="251">
        <v>14.95</v>
      </c>
      <c r="J678" s="251">
        <v>15.87</v>
      </c>
      <c r="K678" s="251">
        <v>15.87</v>
      </c>
      <c r="L678" s="251">
        <v>15.87</v>
      </c>
      <c r="M678" s="252">
        <v>6.1538461538461542E-2</v>
      </c>
      <c r="N678" s="253">
        <v>1</v>
      </c>
      <c r="O678" s="253">
        <v>1</v>
      </c>
    </row>
    <row r="679" spans="1:15">
      <c r="A679" s="250"/>
      <c r="B679" s="140"/>
      <c r="C679" s="167"/>
      <c r="D679" s="140"/>
      <c r="E679" s="167"/>
      <c r="F679" s="140" t="s">
        <v>1266</v>
      </c>
      <c r="G679" s="167" t="s">
        <v>764</v>
      </c>
      <c r="H679" s="167" t="s">
        <v>1158</v>
      </c>
      <c r="I679" s="251">
        <v>1.45</v>
      </c>
      <c r="J679" s="251">
        <v>1.55</v>
      </c>
      <c r="K679" s="251">
        <v>1.55</v>
      </c>
      <c r="L679" s="251">
        <v>1.55</v>
      </c>
      <c r="M679" s="252">
        <v>6.8965517241379448E-2</v>
      </c>
      <c r="N679" s="253">
        <v>1</v>
      </c>
      <c r="O679" s="253">
        <v>1</v>
      </c>
    </row>
    <row r="680" spans="1:15">
      <c r="A680" s="250"/>
      <c r="B680" s="140"/>
      <c r="C680" s="167"/>
      <c r="D680" s="140"/>
      <c r="E680" s="167"/>
      <c r="F680" s="140" t="s">
        <v>693</v>
      </c>
      <c r="G680" s="167" t="s">
        <v>764</v>
      </c>
      <c r="H680" s="167" t="s">
        <v>1158</v>
      </c>
      <c r="I680" s="251">
        <v>15.71</v>
      </c>
      <c r="J680" s="251">
        <v>16.45</v>
      </c>
      <c r="K680" s="251">
        <v>16.45</v>
      </c>
      <c r="L680" s="251">
        <v>16.45</v>
      </c>
      <c r="M680" s="252">
        <v>4.71037555697007E-2</v>
      </c>
      <c r="N680" s="253">
        <v>1</v>
      </c>
      <c r="O680" s="253">
        <v>1</v>
      </c>
    </row>
    <row r="681" spans="1:15">
      <c r="A681" s="250"/>
      <c r="B681" s="140"/>
      <c r="C681" s="167"/>
      <c r="D681" s="140"/>
      <c r="E681" s="167"/>
      <c r="F681" s="140" t="s">
        <v>694</v>
      </c>
      <c r="G681" s="167" t="s">
        <v>764</v>
      </c>
      <c r="H681" s="167" t="s">
        <v>1158</v>
      </c>
      <c r="I681" s="251">
        <v>1.1399999999999999</v>
      </c>
      <c r="J681" s="251">
        <v>1.21</v>
      </c>
      <c r="K681" s="251">
        <v>1.21</v>
      </c>
      <c r="L681" s="251">
        <v>1.21</v>
      </c>
      <c r="M681" s="252">
        <v>6.1403508771929793E-2</v>
      </c>
      <c r="N681" s="253">
        <v>1</v>
      </c>
      <c r="O681" s="253">
        <v>1</v>
      </c>
    </row>
    <row r="682" spans="1:15">
      <c r="A682" s="250"/>
      <c r="B682" s="140"/>
      <c r="C682" s="167"/>
      <c r="D682" s="140"/>
      <c r="E682" s="167"/>
      <c r="F682" s="140" t="s">
        <v>681</v>
      </c>
      <c r="G682" s="167" t="s">
        <v>764</v>
      </c>
      <c r="H682" s="167" t="s">
        <v>1167</v>
      </c>
      <c r="I682" s="251">
        <v>0.28000000000000003</v>
      </c>
      <c r="J682" s="251">
        <v>0.37</v>
      </c>
      <c r="K682" s="251">
        <v>0.44</v>
      </c>
      <c r="L682" s="251">
        <v>0.52</v>
      </c>
      <c r="M682" s="252">
        <v>0.3214285714285714</v>
      </c>
      <c r="N682" s="253">
        <v>1</v>
      </c>
      <c r="O682" s="253">
        <v>1</v>
      </c>
    </row>
    <row r="683" spans="1:15">
      <c r="A683" s="250"/>
      <c r="B683" s="140"/>
      <c r="C683" s="167"/>
      <c r="D683" s="140"/>
      <c r="E683" s="167"/>
      <c r="F683" s="140" t="s">
        <v>687</v>
      </c>
      <c r="G683" s="167" t="s">
        <v>764</v>
      </c>
      <c r="H683" s="167" t="s">
        <v>1167</v>
      </c>
      <c r="I683" s="251">
        <v>0.09</v>
      </c>
      <c r="J683" s="251">
        <v>0.12</v>
      </c>
      <c r="K683" s="251">
        <v>0.13</v>
      </c>
      <c r="L683" s="251">
        <v>0.14000000000000001</v>
      </c>
      <c r="M683" s="252">
        <v>0.33333333333333326</v>
      </c>
      <c r="N683" s="253">
        <v>1</v>
      </c>
      <c r="O683" s="253">
        <v>1</v>
      </c>
    </row>
    <row r="684" spans="1:15">
      <c r="A684" s="250"/>
      <c r="B684" s="140"/>
      <c r="C684" s="167"/>
      <c r="D684" s="140"/>
      <c r="E684" s="167"/>
      <c r="F684" s="140" t="s">
        <v>688</v>
      </c>
      <c r="G684" s="167" t="s">
        <v>764</v>
      </c>
      <c r="H684" s="167" t="s">
        <v>1057</v>
      </c>
      <c r="I684" s="251">
        <v>17</v>
      </c>
      <c r="J684" s="251">
        <v>25</v>
      </c>
      <c r="K684" s="251">
        <v>29</v>
      </c>
      <c r="L684" s="251">
        <v>33</v>
      </c>
      <c r="M684" s="252">
        <v>0.47058823529411775</v>
      </c>
      <c r="N684" s="253">
        <v>1</v>
      </c>
      <c r="O684" s="253">
        <v>1</v>
      </c>
    </row>
    <row r="685" spans="1:15">
      <c r="A685" s="250"/>
      <c r="B685" s="140"/>
      <c r="C685" s="167"/>
      <c r="D685" s="140"/>
      <c r="E685" s="167"/>
      <c r="F685" s="140" t="s">
        <v>701</v>
      </c>
      <c r="G685" s="167" t="s">
        <v>764</v>
      </c>
      <c r="H685" s="167" t="s">
        <v>1158</v>
      </c>
      <c r="I685" s="251">
        <v>7.0000000000000007E-2</v>
      </c>
      <c r="J685" s="251">
        <v>0.12</v>
      </c>
      <c r="K685" s="251">
        <v>0.12</v>
      </c>
      <c r="L685" s="251">
        <v>0.12</v>
      </c>
      <c r="M685" s="252">
        <v>0.71428571428571397</v>
      </c>
      <c r="N685" s="253">
        <v>1</v>
      </c>
      <c r="O685" s="253">
        <v>1</v>
      </c>
    </row>
    <row r="686" spans="1:15">
      <c r="A686" s="250"/>
      <c r="B686" s="140"/>
      <c r="C686" s="167"/>
      <c r="D686" s="140"/>
      <c r="E686" s="167"/>
      <c r="F686" s="140" t="s">
        <v>682</v>
      </c>
      <c r="G686" s="167" t="s">
        <v>764</v>
      </c>
      <c r="H686" s="167" t="s">
        <v>1167</v>
      </c>
      <c r="I686" s="251">
        <v>0.22</v>
      </c>
      <c r="J686" s="251">
        <v>0.32</v>
      </c>
      <c r="K686" s="251">
        <v>0.38</v>
      </c>
      <c r="L686" s="251">
        <v>0.46</v>
      </c>
      <c r="M686" s="252">
        <v>0.45454545454545459</v>
      </c>
      <c r="N686" s="253">
        <v>1</v>
      </c>
      <c r="O686" s="253">
        <v>1</v>
      </c>
    </row>
    <row r="687" spans="1:15">
      <c r="A687" s="250"/>
      <c r="B687" s="140"/>
      <c r="C687" s="167"/>
      <c r="D687" s="140"/>
      <c r="E687" s="167"/>
      <c r="F687" s="140" t="s">
        <v>695</v>
      </c>
      <c r="G687" s="167" t="s">
        <v>764</v>
      </c>
      <c r="H687" s="167" t="s">
        <v>1158</v>
      </c>
      <c r="I687" s="251">
        <v>15.26</v>
      </c>
      <c r="J687" s="251">
        <v>16.18</v>
      </c>
      <c r="K687" s="251">
        <v>16.18</v>
      </c>
      <c r="L687" s="251">
        <v>16.18</v>
      </c>
      <c r="M687" s="252">
        <v>6.0288335517693303E-2</v>
      </c>
      <c r="N687" s="253">
        <v>1</v>
      </c>
      <c r="O687" s="253">
        <v>1</v>
      </c>
    </row>
    <row r="688" spans="1:15">
      <c r="A688" s="250"/>
      <c r="B688" s="140"/>
      <c r="C688" s="167"/>
      <c r="D688" s="140"/>
      <c r="E688" s="167"/>
      <c r="F688" s="140" t="s">
        <v>696</v>
      </c>
      <c r="G688" s="167" t="s">
        <v>764</v>
      </c>
      <c r="H688" s="167" t="s">
        <v>1158</v>
      </c>
      <c r="I688" s="251">
        <v>1.47</v>
      </c>
      <c r="J688" s="251">
        <v>1.58</v>
      </c>
      <c r="K688" s="251">
        <v>1.58</v>
      </c>
      <c r="L688" s="251">
        <v>1.58</v>
      </c>
      <c r="M688" s="252">
        <v>7.4829931972789199E-2</v>
      </c>
      <c r="N688" s="253">
        <v>1</v>
      </c>
      <c r="O688" s="253">
        <v>1</v>
      </c>
    </row>
    <row r="689" spans="1:15">
      <c r="A689" s="250"/>
      <c r="B689" s="140"/>
      <c r="C689" s="167"/>
      <c r="D689" s="140"/>
      <c r="E689" s="167"/>
      <c r="F689" s="140" t="s">
        <v>692</v>
      </c>
      <c r="G689" s="167" t="s">
        <v>764</v>
      </c>
      <c r="H689" s="167" t="s">
        <v>1158</v>
      </c>
      <c r="I689" s="251">
        <v>5.24</v>
      </c>
      <c r="J689" s="251">
        <v>5.42</v>
      </c>
      <c r="K689" s="251">
        <v>5.42</v>
      </c>
      <c r="L689" s="251">
        <v>5.42</v>
      </c>
      <c r="M689" s="252">
        <v>3.4351145038167941E-2</v>
      </c>
      <c r="N689" s="253">
        <v>1</v>
      </c>
      <c r="O689" s="253">
        <v>1</v>
      </c>
    </row>
    <row r="690" spans="1:15">
      <c r="A690" s="254" t="s">
        <v>818</v>
      </c>
      <c r="B690" s="254"/>
      <c r="C690" s="254"/>
      <c r="D690" s="254"/>
      <c r="E690" s="254"/>
      <c r="F690" s="254"/>
      <c r="G690" s="254"/>
      <c r="H690" s="254"/>
      <c r="I690" s="255">
        <v>102.21</v>
      </c>
      <c r="J690" s="255">
        <v>124.52349999999998</v>
      </c>
      <c r="K690" s="255">
        <v>133.71349999999998</v>
      </c>
      <c r="L690" s="255">
        <v>143.1935</v>
      </c>
      <c r="M690" s="256">
        <v>7.9809330505801057</v>
      </c>
      <c r="N690" s="257">
        <v>24</v>
      </c>
      <c r="O690" s="257">
        <v>24</v>
      </c>
    </row>
    <row r="691" spans="1:15">
      <c r="A691" s="250" t="s">
        <v>352</v>
      </c>
      <c r="B691" s="140" t="s">
        <v>602</v>
      </c>
      <c r="C691" s="167" t="s">
        <v>601</v>
      </c>
      <c r="D691" s="140" t="s">
        <v>354</v>
      </c>
      <c r="E691" s="167" t="s">
        <v>354</v>
      </c>
      <c r="F691" s="140" t="s">
        <v>60</v>
      </c>
      <c r="G691" s="167" t="s">
        <v>764</v>
      </c>
      <c r="H691" s="167" t="s">
        <v>1057</v>
      </c>
      <c r="I691" s="251">
        <v>106</v>
      </c>
      <c r="J691" s="251">
        <v>108</v>
      </c>
      <c r="K691" s="251">
        <v>111</v>
      </c>
      <c r="L691" s="251">
        <v>114.33</v>
      </c>
      <c r="M691" s="252">
        <v>1.8867924528301883E-2</v>
      </c>
      <c r="N691" s="253">
        <v>1</v>
      </c>
      <c r="O691" s="253">
        <v>1</v>
      </c>
    </row>
    <row r="692" spans="1:15">
      <c r="A692" s="250"/>
      <c r="B692" s="140"/>
      <c r="C692" s="167"/>
      <c r="D692" s="140"/>
      <c r="E692" s="167"/>
      <c r="F692" s="140" t="s">
        <v>1244</v>
      </c>
      <c r="G692" s="167" t="s">
        <v>764</v>
      </c>
      <c r="H692" s="167" t="s">
        <v>1092</v>
      </c>
      <c r="I692" s="251">
        <v>20</v>
      </c>
      <c r="J692" s="251">
        <v>20</v>
      </c>
      <c r="K692" s="251">
        <v>20</v>
      </c>
      <c r="L692" s="251">
        <v>20</v>
      </c>
      <c r="M692" s="252">
        <v>0</v>
      </c>
      <c r="N692" s="253">
        <v>1</v>
      </c>
      <c r="O692" s="253">
        <v>1</v>
      </c>
    </row>
    <row r="693" spans="1:15">
      <c r="A693" s="254" t="s">
        <v>819</v>
      </c>
      <c r="B693" s="254"/>
      <c r="C693" s="254"/>
      <c r="D693" s="254"/>
      <c r="E693" s="254"/>
      <c r="F693" s="254"/>
      <c r="G693" s="254"/>
      <c r="H693" s="254"/>
      <c r="I693" s="255">
        <v>126</v>
      </c>
      <c r="J693" s="255">
        <v>128</v>
      </c>
      <c r="K693" s="255">
        <v>131</v>
      </c>
      <c r="L693" s="255">
        <v>134.32999999999998</v>
      </c>
      <c r="M693" s="256">
        <v>1.8867924528301883E-2</v>
      </c>
      <c r="N693" s="257">
        <v>2</v>
      </c>
      <c r="O693" s="257">
        <v>2</v>
      </c>
    </row>
    <row r="694" spans="1:15">
      <c r="A694" s="250" t="s">
        <v>411</v>
      </c>
      <c r="B694" s="140" t="s">
        <v>606</v>
      </c>
      <c r="C694" s="167" t="s">
        <v>605</v>
      </c>
      <c r="D694" s="140" t="s">
        <v>387</v>
      </c>
      <c r="E694" s="167" t="s">
        <v>1654</v>
      </c>
      <c r="F694" s="140" t="s">
        <v>412</v>
      </c>
      <c r="G694" s="167" t="s">
        <v>764</v>
      </c>
      <c r="H694" s="167" t="s">
        <v>1057</v>
      </c>
      <c r="I694" s="251">
        <v>75</v>
      </c>
      <c r="J694" s="251">
        <v>81</v>
      </c>
      <c r="K694" s="251">
        <v>85.05</v>
      </c>
      <c r="L694" s="251">
        <v>89.3</v>
      </c>
      <c r="M694" s="252">
        <v>8.0000000000000071E-2</v>
      </c>
      <c r="N694" s="253">
        <v>1</v>
      </c>
      <c r="O694" s="253">
        <v>1</v>
      </c>
    </row>
    <row r="695" spans="1:15">
      <c r="A695" s="254" t="s">
        <v>820</v>
      </c>
      <c r="B695" s="254"/>
      <c r="C695" s="254"/>
      <c r="D695" s="254"/>
      <c r="E695" s="254"/>
      <c r="F695" s="254"/>
      <c r="G695" s="254"/>
      <c r="H695" s="254"/>
      <c r="I695" s="255">
        <v>75</v>
      </c>
      <c r="J695" s="255">
        <v>81</v>
      </c>
      <c r="K695" s="255">
        <v>85.05</v>
      </c>
      <c r="L695" s="255">
        <v>89.3</v>
      </c>
      <c r="M695" s="256">
        <v>8.0000000000000071E-2</v>
      </c>
      <c r="N695" s="257">
        <v>1</v>
      </c>
      <c r="O695" s="257">
        <v>1</v>
      </c>
    </row>
    <row r="696" spans="1:15">
      <c r="A696" s="250" t="s">
        <v>9</v>
      </c>
      <c r="B696" s="140" t="s">
        <v>585</v>
      </c>
      <c r="C696" s="167" t="s">
        <v>603</v>
      </c>
      <c r="D696" s="140" t="s">
        <v>1106</v>
      </c>
      <c r="E696" s="167" t="s">
        <v>1106</v>
      </c>
      <c r="F696" s="140" t="s">
        <v>1291</v>
      </c>
      <c r="G696" s="167" t="s">
        <v>764</v>
      </c>
      <c r="H696" s="167" t="s">
        <v>1057</v>
      </c>
      <c r="I696" s="251">
        <v>80</v>
      </c>
      <c r="J696" s="251">
        <v>81</v>
      </c>
      <c r="K696" s="251">
        <v>82</v>
      </c>
      <c r="L696" s="251">
        <v>82</v>
      </c>
      <c r="M696" s="252">
        <v>1.2499999999999956E-2</v>
      </c>
      <c r="N696" s="253">
        <v>1</v>
      </c>
      <c r="O696" s="253">
        <v>1</v>
      </c>
    </row>
    <row r="697" spans="1:15">
      <c r="A697" s="250"/>
      <c r="B697" s="140"/>
      <c r="C697" s="167"/>
      <c r="D697" s="140"/>
      <c r="E697" s="167"/>
      <c r="F697" s="140" t="s">
        <v>15</v>
      </c>
      <c r="G697" s="167" t="s">
        <v>764</v>
      </c>
      <c r="H697" s="167" t="s">
        <v>1155</v>
      </c>
      <c r="I697" s="251">
        <v>80</v>
      </c>
      <c r="J697" s="251">
        <v>81</v>
      </c>
      <c r="K697" s="251">
        <v>82</v>
      </c>
      <c r="L697" s="251">
        <v>82</v>
      </c>
      <c r="M697" s="252">
        <v>1.2499999999999956E-2</v>
      </c>
      <c r="N697" s="253">
        <v>1</v>
      </c>
      <c r="O697" s="253">
        <v>1</v>
      </c>
    </row>
    <row r="698" spans="1:15">
      <c r="A698" s="250"/>
      <c r="B698" s="140"/>
      <c r="C698" s="167"/>
      <c r="D698" s="140"/>
      <c r="E698" s="167"/>
      <c r="F698" s="140" t="s">
        <v>11</v>
      </c>
      <c r="G698" s="167" t="s">
        <v>764</v>
      </c>
      <c r="H698" s="167" t="s">
        <v>1094</v>
      </c>
      <c r="I698" s="251">
        <v>380</v>
      </c>
      <c r="J698" s="251">
        <v>385</v>
      </c>
      <c r="K698" s="251">
        <v>389.5</v>
      </c>
      <c r="L698" s="251">
        <v>389.5</v>
      </c>
      <c r="M698" s="252">
        <v>1.3157894736842035E-2</v>
      </c>
      <c r="N698" s="253">
        <v>1</v>
      </c>
      <c r="O698" s="253">
        <v>1</v>
      </c>
    </row>
    <row r="699" spans="1:15">
      <c r="A699" s="250"/>
      <c r="B699" s="140"/>
      <c r="C699" s="167"/>
      <c r="D699" s="140"/>
      <c r="E699" s="167"/>
      <c r="F699" s="140" t="s">
        <v>14</v>
      </c>
      <c r="G699" s="167" t="s">
        <v>764</v>
      </c>
      <c r="H699" s="167" t="s">
        <v>1094</v>
      </c>
      <c r="I699" s="251">
        <v>100</v>
      </c>
      <c r="J699" s="251">
        <v>103</v>
      </c>
      <c r="K699" s="251">
        <v>102</v>
      </c>
      <c r="L699" s="251">
        <v>102</v>
      </c>
      <c r="M699" s="252">
        <v>3.0000000000000027E-2</v>
      </c>
      <c r="N699" s="253">
        <v>1</v>
      </c>
      <c r="O699" s="253">
        <v>1</v>
      </c>
    </row>
    <row r="700" spans="1:15">
      <c r="A700" s="250"/>
      <c r="B700" s="140"/>
      <c r="C700" s="167"/>
      <c r="D700" s="140"/>
      <c r="E700" s="167"/>
      <c r="F700" s="140" t="s">
        <v>1195</v>
      </c>
      <c r="G700" s="167" t="s">
        <v>764</v>
      </c>
      <c r="H700" s="167" t="s">
        <v>1156</v>
      </c>
      <c r="I700" s="251">
        <v>40</v>
      </c>
      <c r="J700" s="251">
        <v>40.5</v>
      </c>
      <c r="K700" s="251">
        <v>41</v>
      </c>
      <c r="L700" s="251">
        <v>41</v>
      </c>
      <c r="M700" s="252">
        <v>1.2499999999999956E-2</v>
      </c>
      <c r="N700" s="253">
        <v>1</v>
      </c>
      <c r="O700" s="253">
        <v>1</v>
      </c>
    </row>
    <row r="701" spans="1:15">
      <c r="A701" s="250"/>
      <c r="B701" s="140"/>
      <c r="C701" s="167"/>
      <c r="D701" s="140"/>
      <c r="E701" s="167"/>
      <c r="F701" s="140" t="s">
        <v>1196</v>
      </c>
      <c r="G701" s="167" t="s">
        <v>764</v>
      </c>
      <c r="H701" s="167" t="s">
        <v>1156</v>
      </c>
      <c r="I701" s="251">
        <v>40</v>
      </c>
      <c r="J701" s="251">
        <v>40.5</v>
      </c>
      <c r="K701" s="251">
        <v>41</v>
      </c>
      <c r="L701" s="251">
        <v>41</v>
      </c>
      <c r="M701" s="252">
        <v>1.2499999999999956E-2</v>
      </c>
      <c r="N701" s="253">
        <v>1</v>
      </c>
      <c r="O701" s="253">
        <v>1</v>
      </c>
    </row>
    <row r="702" spans="1:15">
      <c r="A702" s="250"/>
      <c r="B702" s="140"/>
      <c r="C702" s="167"/>
      <c r="D702" s="140"/>
      <c r="E702" s="167"/>
      <c r="F702" s="140" t="s">
        <v>12</v>
      </c>
      <c r="G702" s="167" t="s">
        <v>764</v>
      </c>
      <c r="H702" s="167" t="s">
        <v>1095</v>
      </c>
      <c r="I702" s="251">
        <v>80</v>
      </c>
      <c r="J702" s="251">
        <v>81</v>
      </c>
      <c r="K702" s="251">
        <v>82</v>
      </c>
      <c r="L702" s="251">
        <v>82</v>
      </c>
      <c r="M702" s="252">
        <v>1.2499999999999956E-2</v>
      </c>
      <c r="N702" s="253">
        <v>1</v>
      </c>
      <c r="O702" s="253">
        <v>1</v>
      </c>
    </row>
    <row r="703" spans="1:15">
      <c r="A703" s="250"/>
      <c r="B703" s="140"/>
      <c r="C703" s="167"/>
      <c r="D703" s="140"/>
      <c r="E703" s="167"/>
      <c r="F703" s="140" t="s">
        <v>13850</v>
      </c>
      <c r="G703" s="167" t="s">
        <v>350</v>
      </c>
      <c r="H703" s="167" t="s">
        <v>1158</v>
      </c>
      <c r="I703" s="251">
        <v>0</v>
      </c>
      <c r="J703" s="251">
        <v>81</v>
      </c>
      <c r="K703" s="251">
        <v>82</v>
      </c>
      <c r="L703" s="251">
        <v>82</v>
      </c>
      <c r="M703" s="252">
        <v>0</v>
      </c>
      <c r="N703" s="253">
        <v>1</v>
      </c>
      <c r="O703" s="253">
        <v>1</v>
      </c>
    </row>
    <row r="704" spans="1:15">
      <c r="A704" s="250"/>
      <c r="B704" s="140"/>
      <c r="C704" s="167"/>
      <c r="D704" s="140"/>
      <c r="E704" s="167"/>
      <c r="F704" s="140" t="s">
        <v>1194</v>
      </c>
      <c r="G704" s="167" t="s">
        <v>764</v>
      </c>
      <c r="H704" s="167" t="s">
        <v>1157</v>
      </c>
      <c r="I704" s="251">
        <v>6</v>
      </c>
      <c r="J704" s="251">
        <v>6.25</v>
      </c>
      <c r="K704" s="251">
        <v>6</v>
      </c>
      <c r="L704" s="251">
        <v>6</v>
      </c>
      <c r="M704" s="252">
        <v>4.1666666666666741E-2</v>
      </c>
      <c r="N704" s="253">
        <v>1</v>
      </c>
      <c r="O704" s="253">
        <v>1</v>
      </c>
    </row>
    <row r="705" spans="1:15">
      <c r="A705" s="250"/>
      <c r="B705" s="140"/>
      <c r="C705" s="167"/>
      <c r="D705" s="140"/>
      <c r="E705" s="167"/>
      <c r="F705" s="140" t="s">
        <v>13</v>
      </c>
      <c r="G705" s="167" t="s">
        <v>764</v>
      </c>
      <c r="H705" s="167" t="s">
        <v>1095</v>
      </c>
      <c r="I705" s="251">
        <v>21.75</v>
      </c>
      <c r="J705" s="251">
        <v>22</v>
      </c>
      <c r="K705" s="251">
        <v>22.25</v>
      </c>
      <c r="L705" s="251">
        <v>22.25</v>
      </c>
      <c r="M705" s="252">
        <v>1.1494252873563315E-2</v>
      </c>
      <c r="N705" s="253">
        <v>1</v>
      </c>
      <c r="O705" s="253">
        <v>1</v>
      </c>
    </row>
    <row r="706" spans="1:15">
      <c r="A706" s="250"/>
      <c r="B706" s="140"/>
      <c r="C706" s="167"/>
      <c r="D706" s="140"/>
      <c r="E706" s="167"/>
      <c r="F706" s="140" t="s">
        <v>13849</v>
      </c>
      <c r="G706" s="167" t="s">
        <v>350</v>
      </c>
      <c r="H706" s="167" t="s">
        <v>1158</v>
      </c>
      <c r="I706" s="251">
        <v>0</v>
      </c>
      <c r="J706" s="251">
        <v>81</v>
      </c>
      <c r="K706" s="251">
        <v>82</v>
      </c>
      <c r="L706" s="251">
        <v>82</v>
      </c>
      <c r="M706" s="252">
        <v>0</v>
      </c>
      <c r="N706" s="253">
        <v>1</v>
      </c>
      <c r="O706" s="253">
        <v>1</v>
      </c>
    </row>
    <row r="707" spans="1:15">
      <c r="A707" s="254" t="s">
        <v>822</v>
      </c>
      <c r="B707" s="254"/>
      <c r="C707" s="254"/>
      <c r="D707" s="254"/>
      <c r="E707" s="254"/>
      <c r="F707" s="254"/>
      <c r="G707" s="254"/>
      <c r="H707" s="254"/>
      <c r="I707" s="255">
        <v>827.75</v>
      </c>
      <c r="J707" s="255">
        <v>1002.25</v>
      </c>
      <c r="K707" s="255">
        <v>1011.75</v>
      </c>
      <c r="L707" s="255">
        <v>1011.75</v>
      </c>
      <c r="M707" s="256">
        <v>0.1588188142770719</v>
      </c>
      <c r="N707" s="257">
        <v>11</v>
      </c>
      <c r="O707" s="257">
        <v>11</v>
      </c>
    </row>
    <row r="708" spans="1:15">
      <c r="A708" s="250" t="s">
        <v>34</v>
      </c>
      <c r="B708" s="140" t="s">
        <v>585</v>
      </c>
      <c r="C708" s="167" t="s">
        <v>603</v>
      </c>
      <c r="D708" s="140" t="s">
        <v>1106</v>
      </c>
      <c r="E708" s="167" t="s">
        <v>10</v>
      </c>
      <c r="F708" s="140" t="s">
        <v>38</v>
      </c>
      <c r="G708" s="167" t="s">
        <v>764</v>
      </c>
      <c r="H708" s="167" t="s">
        <v>1158</v>
      </c>
      <c r="I708" s="251">
        <v>4.75</v>
      </c>
      <c r="J708" s="251">
        <v>4.75</v>
      </c>
      <c r="K708" s="251">
        <v>4.75</v>
      </c>
      <c r="L708" s="251">
        <v>5</v>
      </c>
      <c r="M708" s="252">
        <v>0</v>
      </c>
      <c r="N708" s="253">
        <v>1</v>
      </c>
      <c r="O708" s="253">
        <v>1</v>
      </c>
    </row>
    <row r="709" spans="1:15">
      <c r="A709" s="250"/>
      <c r="B709" s="140"/>
      <c r="C709" s="167"/>
      <c r="D709" s="140"/>
      <c r="E709" s="167"/>
      <c r="F709" s="140" t="s">
        <v>1197</v>
      </c>
      <c r="G709" s="167" t="s">
        <v>764</v>
      </c>
      <c r="H709" s="167" t="s">
        <v>1158</v>
      </c>
      <c r="I709" s="251">
        <v>4.5</v>
      </c>
      <c r="J709" s="251">
        <v>4.5</v>
      </c>
      <c r="K709" s="251">
        <v>4.5</v>
      </c>
      <c r="L709" s="251">
        <v>4.5</v>
      </c>
      <c r="M709" s="252">
        <v>0</v>
      </c>
      <c r="N709" s="253">
        <v>1</v>
      </c>
      <c r="O709" s="253">
        <v>1</v>
      </c>
    </row>
    <row r="710" spans="1:15">
      <c r="A710" s="250"/>
      <c r="B710" s="140"/>
      <c r="C710" s="167"/>
      <c r="D710" s="140"/>
      <c r="E710" s="167"/>
      <c r="F710" s="140" t="s">
        <v>36</v>
      </c>
      <c r="G710" s="167" t="s">
        <v>764</v>
      </c>
      <c r="H710" s="167" t="s">
        <v>1158</v>
      </c>
      <c r="I710" s="251">
        <v>2.75</v>
      </c>
      <c r="J710" s="251">
        <v>2.75</v>
      </c>
      <c r="K710" s="251">
        <v>2.75</v>
      </c>
      <c r="L710" s="251">
        <v>2.75</v>
      </c>
      <c r="M710" s="252">
        <v>0</v>
      </c>
      <c r="N710" s="253">
        <v>1</v>
      </c>
      <c r="O710" s="253">
        <v>1</v>
      </c>
    </row>
    <row r="711" spans="1:15">
      <c r="A711" s="250"/>
      <c r="B711" s="140"/>
      <c r="C711" s="167"/>
      <c r="D711" s="140"/>
      <c r="E711" s="167"/>
      <c r="F711" s="140" t="s">
        <v>37</v>
      </c>
      <c r="G711" s="167" t="s">
        <v>764</v>
      </c>
      <c r="H711" s="167" t="s">
        <v>1158</v>
      </c>
      <c r="I711" s="251">
        <v>4.75</v>
      </c>
      <c r="J711" s="251">
        <v>4.75</v>
      </c>
      <c r="K711" s="251">
        <v>4.75</v>
      </c>
      <c r="L711" s="251">
        <v>4.75</v>
      </c>
      <c r="M711" s="252">
        <v>0</v>
      </c>
      <c r="N711" s="253">
        <v>1</v>
      </c>
      <c r="O711" s="253">
        <v>1</v>
      </c>
    </row>
    <row r="712" spans="1:15">
      <c r="A712" s="250"/>
      <c r="B712" s="140"/>
      <c r="C712" s="167"/>
      <c r="D712" s="140"/>
      <c r="E712" s="167"/>
      <c r="F712" s="140" t="s">
        <v>35</v>
      </c>
      <c r="G712" s="167" t="s">
        <v>764</v>
      </c>
      <c r="H712" s="167" t="s">
        <v>1057</v>
      </c>
      <c r="I712" s="251">
        <v>83</v>
      </c>
      <c r="J712" s="251">
        <v>83</v>
      </c>
      <c r="K712" s="251">
        <v>85</v>
      </c>
      <c r="L712" s="251">
        <v>84</v>
      </c>
      <c r="M712" s="252">
        <v>0</v>
      </c>
      <c r="N712" s="253">
        <v>1</v>
      </c>
      <c r="O712" s="253">
        <v>1</v>
      </c>
    </row>
    <row r="713" spans="1:15">
      <c r="A713" s="250"/>
      <c r="B713" s="140"/>
      <c r="C713" s="167"/>
      <c r="D713" s="140"/>
      <c r="E713" s="167"/>
      <c r="F713" s="140" t="s">
        <v>39</v>
      </c>
      <c r="G713" s="167" t="s">
        <v>764</v>
      </c>
      <c r="H713" s="167" t="s">
        <v>1158</v>
      </c>
      <c r="I713" s="251">
        <v>0.75</v>
      </c>
      <c r="J713" s="251">
        <v>0.75</v>
      </c>
      <c r="K713" s="251">
        <v>0.75</v>
      </c>
      <c r="L713" s="251">
        <v>0.75</v>
      </c>
      <c r="M713" s="252">
        <v>0</v>
      </c>
      <c r="N713" s="253">
        <v>1</v>
      </c>
      <c r="O713" s="253">
        <v>1</v>
      </c>
    </row>
    <row r="714" spans="1:15">
      <c r="A714" s="250"/>
      <c r="B714" s="140"/>
      <c r="C714" s="167"/>
      <c r="D714" s="140"/>
      <c r="E714" s="167"/>
      <c r="F714" s="140" t="s">
        <v>40</v>
      </c>
      <c r="G714" s="167" t="s">
        <v>764</v>
      </c>
      <c r="H714" s="167" t="s">
        <v>1158</v>
      </c>
      <c r="I714" s="251">
        <v>14.75</v>
      </c>
      <c r="J714" s="251">
        <v>14.75</v>
      </c>
      <c r="K714" s="251">
        <v>15</v>
      </c>
      <c r="L714" s="251">
        <v>15</v>
      </c>
      <c r="M714" s="252">
        <v>0</v>
      </c>
      <c r="N714" s="253">
        <v>1</v>
      </c>
      <c r="O714" s="253">
        <v>1</v>
      </c>
    </row>
    <row r="715" spans="1:15">
      <c r="A715" s="250"/>
      <c r="B715" s="140"/>
      <c r="C715" s="167"/>
      <c r="D715" s="140"/>
      <c r="E715" s="167"/>
      <c r="F715" s="140" t="s">
        <v>1097</v>
      </c>
      <c r="G715" s="167" t="s">
        <v>351</v>
      </c>
      <c r="H715" s="167" t="s">
        <v>1158</v>
      </c>
      <c r="I715" s="251">
        <v>12.75</v>
      </c>
      <c r="J715" s="251">
        <v>0</v>
      </c>
      <c r="K715" s="251">
        <v>0</v>
      </c>
      <c r="L715" s="251">
        <v>0</v>
      </c>
      <c r="M715" s="252">
        <v>0</v>
      </c>
      <c r="N715" s="253">
        <v>1</v>
      </c>
      <c r="O715" s="253">
        <v>1</v>
      </c>
    </row>
    <row r="716" spans="1:15">
      <c r="A716" s="250"/>
      <c r="B716" s="140"/>
      <c r="C716" s="167"/>
      <c r="D716" s="140"/>
      <c r="E716" s="167"/>
      <c r="F716" s="140" t="s">
        <v>43</v>
      </c>
      <c r="G716" s="167" t="s">
        <v>764</v>
      </c>
      <c r="H716" s="167" t="s">
        <v>1158</v>
      </c>
      <c r="I716" s="251">
        <v>12</v>
      </c>
      <c r="J716" s="251">
        <v>12</v>
      </c>
      <c r="K716" s="251">
        <v>12.25</v>
      </c>
      <c r="L716" s="251">
        <v>12.25</v>
      </c>
      <c r="M716" s="252">
        <v>0</v>
      </c>
      <c r="N716" s="253">
        <v>1</v>
      </c>
      <c r="O716" s="253">
        <v>1</v>
      </c>
    </row>
    <row r="717" spans="1:15">
      <c r="A717" s="250"/>
      <c r="B717" s="140"/>
      <c r="C717" s="167"/>
      <c r="D717" s="140"/>
      <c r="E717" s="167"/>
      <c r="F717" s="140" t="s">
        <v>1096</v>
      </c>
      <c r="G717" s="167" t="s">
        <v>764</v>
      </c>
      <c r="H717" s="167" t="s">
        <v>1158</v>
      </c>
      <c r="I717" s="251">
        <v>14.5</v>
      </c>
      <c r="J717" s="251">
        <v>14.5</v>
      </c>
      <c r="K717" s="251">
        <v>14.75</v>
      </c>
      <c r="L717" s="251">
        <v>14.75</v>
      </c>
      <c r="M717" s="252">
        <v>0</v>
      </c>
      <c r="N717" s="253">
        <v>1</v>
      </c>
      <c r="O717" s="253">
        <v>1</v>
      </c>
    </row>
    <row r="718" spans="1:15">
      <c r="A718" s="250"/>
      <c r="B718" s="140"/>
      <c r="C718" s="167"/>
      <c r="D718" s="140"/>
      <c r="E718" s="167"/>
      <c r="F718" s="140" t="s">
        <v>1098</v>
      </c>
      <c r="G718" s="167" t="s">
        <v>351</v>
      </c>
      <c r="H718" s="167" t="s">
        <v>1158</v>
      </c>
      <c r="I718" s="251">
        <v>0.25</v>
      </c>
      <c r="J718" s="251">
        <v>0</v>
      </c>
      <c r="K718" s="251">
        <v>0</v>
      </c>
      <c r="L718" s="251">
        <v>0</v>
      </c>
      <c r="M718" s="252">
        <v>0</v>
      </c>
      <c r="N718" s="253">
        <v>1</v>
      </c>
      <c r="O718" s="253">
        <v>1</v>
      </c>
    </row>
    <row r="719" spans="1:15">
      <c r="A719" s="250"/>
      <c r="B719" s="140"/>
      <c r="C719" s="167"/>
      <c r="D719" s="140"/>
      <c r="E719" s="167"/>
      <c r="F719" s="140" t="s">
        <v>44</v>
      </c>
      <c r="G719" s="167" t="s">
        <v>351</v>
      </c>
      <c r="H719" s="167" t="s">
        <v>1158</v>
      </c>
      <c r="I719" s="251">
        <v>24.5</v>
      </c>
      <c r="J719" s="251">
        <v>0</v>
      </c>
      <c r="K719" s="251">
        <v>0</v>
      </c>
      <c r="L719" s="251">
        <v>0</v>
      </c>
      <c r="M719" s="252">
        <v>0</v>
      </c>
      <c r="N719" s="253">
        <v>1</v>
      </c>
      <c r="O719" s="253">
        <v>1</v>
      </c>
    </row>
    <row r="720" spans="1:15">
      <c r="A720" s="250"/>
      <c r="B720" s="140"/>
      <c r="C720" s="167"/>
      <c r="D720" s="140"/>
      <c r="E720" s="167"/>
      <c r="F720" s="140" t="s">
        <v>45</v>
      </c>
      <c r="G720" s="167" t="s">
        <v>351</v>
      </c>
      <c r="H720" s="167" t="s">
        <v>1158</v>
      </c>
      <c r="I720" s="251">
        <v>33.25</v>
      </c>
      <c r="J720" s="251">
        <v>0</v>
      </c>
      <c r="K720" s="251">
        <v>0</v>
      </c>
      <c r="L720" s="251">
        <v>0</v>
      </c>
      <c r="M720" s="252">
        <v>0</v>
      </c>
      <c r="N720" s="253">
        <v>1</v>
      </c>
      <c r="O720" s="253">
        <v>1</v>
      </c>
    </row>
    <row r="721" spans="1:15">
      <c r="A721" s="250"/>
      <c r="B721" s="140"/>
      <c r="C721" s="167"/>
      <c r="D721" s="140"/>
      <c r="E721" s="167"/>
      <c r="F721" s="140" t="s">
        <v>1103</v>
      </c>
      <c r="G721" s="167" t="s">
        <v>764</v>
      </c>
      <c r="H721" s="167" t="s">
        <v>1158</v>
      </c>
      <c r="I721" s="251">
        <v>61.75</v>
      </c>
      <c r="J721" s="251">
        <v>61.75</v>
      </c>
      <c r="K721" s="251">
        <v>61.75</v>
      </c>
      <c r="L721" s="251">
        <v>61.75</v>
      </c>
      <c r="M721" s="252">
        <v>0</v>
      </c>
      <c r="N721" s="253">
        <v>1</v>
      </c>
      <c r="O721" s="253">
        <v>1</v>
      </c>
    </row>
    <row r="722" spans="1:15">
      <c r="A722" s="250"/>
      <c r="B722" s="140"/>
      <c r="C722" s="167"/>
      <c r="D722" s="140"/>
      <c r="E722" s="167"/>
      <c r="F722" s="140" t="s">
        <v>42</v>
      </c>
      <c r="G722" s="167" t="s">
        <v>764</v>
      </c>
      <c r="H722" s="167" t="s">
        <v>1158</v>
      </c>
      <c r="I722" s="251">
        <v>12</v>
      </c>
      <c r="J722" s="251">
        <v>12</v>
      </c>
      <c r="K722" s="251">
        <v>12</v>
      </c>
      <c r="L722" s="251">
        <v>12</v>
      </c>
      <c r="M722" s="252">
        <v>0</v>
      </c>
      <c r="N722" s="253">
        <v>1</v>
      </c>
      <c r="O722" s="253">
        <v>1</v>
      </c>
    </row>
    <row r="723" spans="1:15">
      <c r="A723" s="250"/>
      <c r="B723" s="140"/>
      <c r="C723" s="167"/>
      <c r="D723" s="140"/>
      <c r="E723" s="167"/>
      <c r="F723" s="140" t="s">
        <v>1101</v>
      </c>
      <c r="G723" s="167" t="s">
        <v>764</v>
      </c>
      <c r="H723" s="167" t="s">
        <v>1158</v>
      </c>
      <c r="I723" s="251">
        <v>49.25</v>
      </c>
      <c r="J723" s="251">
        <v>49.25</v>
      </c>
      <c r="K723" s="251">
        <v>50.25</v>
      </c>
      <c r="L723" s="251">
        <v>50.25</v>
      </c>
      <c r="M723" s="252">
        <v>0</v>
      </c>
      <c r="N723" s="253">
        <v>1</v>
      </c>
      <c r="O723" s="253">
        <v>1</v>
      </c>
    </row>
    <row r="724" spans="1:15">
      <c r="A724" s="250"/>
      <c r="B724" s="140"/>
      <c r="C724" s="167"/>
      <c r="D724" s="140"/>
      <c r="E724" s="167"/>
      <c r="F724" s="140" t="s">
        <v>1102</v>
      </c>
      <c r="G724" s="167" t="s">
        <v>764</v>
      </c>
      <c r="H724" s="167" t="s">
        <v>1158</v>
      </c>
      <c r="I724" s="251">
        <v>46</v>
      </c>
      <c r="J724" s="251">
        <v>46</v>
      </c>
      <c r="K724" s="251">
        <v>46.5</v>
      </c>
      <c r="L724" s="251">
        <v>46.5</v>
      </c>
      <c r="M724" s="252">
        <v>0</v>
      </c>
      <c r="N724" s="253">
        <v>1</v>
      </c>
      <c r="O724" s="253">
        <v>1</v>
      </c>
    </row>
    <row r="725" spans="1:15">
      <c r="A725" s="250"/>
      <c r="B725" s="140"/>
      <c r="C725" s="167"/>
      <c r="D725" s="140"/>
      <c r="E725" s="167"/>
      <c r="F725" s="140" t="s">
        <v>1100</v>
      </c>
      <c r="G725" s="167" t="s">
        <v>764</v>
      </c>
      <c r="H725" s="167" t="s">
        <v>1158</v>
      </c>
      <c r="I725" s="251">
        <v>50.25</v>
      </c>
      <c r="J725" s="251">
        <v>50.25</v>
      </c>
      <c r="K725" s="251">
        <v>51.5</v>
      </c>
      <c r="L725" s="251">
        <v>51.5</v>
      </c>
      <c r="M725" s="252">
        <v>0</v>
      </c>
      <c r="N725" s="253">
        <v>1</v>
      </c>
      <c r="O725" s="253">
        <v>1</v>
      </c>
    </row>
    <row r="726" spans="1:15">
      <c r="A726" s="250"/>
      <c r="B726" s="140"/>
      <c r="C726" s="167"/>
      <c r="D726" s="140"/>
      <c r="E726" s="167"/>
      <c r="F726" s="140" t="s">
        <v>1099</v>
      </c>
      <c r="G726" s="167" t="s">
        <v>764</v>
      </c>
      <c r="H726" s="167" t="s">
        <v>1158</v>
      </c>
      <c r="I726" s="251">
        <v>14.75</v>
      </c>
      <c r="J726" s="251">
        <v>14.75</v>
      </c>
      <c r="K726" s="251">
        <v>15</v>
      </c>
      <c r="L726" s="251">
        <v>15</v>
      </c>
      <c r="M726" s="252">
        <v>0</v>
      </c>
      <c r="N726" s="253">
        <v>1</v>
      </c>
      <c r="O726" s="253">
        <v>1</v>
      </c>
    </row>
    <row r="727" spans="1:15">
      <c r="A727" s="254" t="s">
        <v>823</v>
      </c>
      <c r="B727" s="254"/>
      <c r="C727" s="254"/>
      <c r="D727" s="254"/>
      <c r="E727" s="254"/>
      <c r="F727" s="254"/>
      <c r="G727" s="254"/>
      <c r="H727" s="254"/>
      <c r="I727" s="255">
        <v>446.5</v>
      </c>
      <c r="J727" s="255">
        <v>375.75</v>
      </c>
      <c r="K727" s="255">
        <v>381.5</v>
      </c>
      <c r="L727" s="255">
        <v>380.75</v>
      </c>
      <c r="M727" s="256">
        <v>0</v>
      </c>
      <c r="N727" s="257">
        <v>19</v>
      </c>
      <c r="O727" s="257">
        <v>19</v>
      </c>
    </row>
    <row r="728" spans="1:15">
      <c r="A728" s="250" t="s">
        <v>46</v>
      </c>
      <c r="B728" s="140" t="s">
        <v>585</v>
      </c>
      <c r="C728" s="167" t="s">
        <v>603</v>
      </c>
      <c r="D728" s="140" t="s">
        <v>1106</v>
      </c>
      <c r="E728" s="167" t="s">
        <v>10</v>
      </c>
      <c r="F728" s="140" t="s">
        <v>55</v>
      </c>
      <c r="G728" s="167" t="s">
        <v>764</v>
      </c>
      <c r="H728" s="167" t="s">
        <v>1053</v>
      </c>
      <c r="I728" s="251">
        <v>252</v>
      </c>
      <c r="J728" s="251">
        <v>264</v>
      </c>
      <c r="K728" s="251">
        <v>264</v>
      </c>
      <c r="L728" s="251">
        <v>276</v>
      </c>
      <c r="M728" s="252">
        <v>4.7619047619047672E-2</v>
      </c>
      <c r="N728" s="253">
        <v>1</v>
      </c>
      <c r="O728" s="253">
        <v>1</v>
      </c>
    </row>
    <row r="729" spans="1:15">
      <c r="A729" s="250"/>
      <c r="B729" s="140"/>
      <c r="C729" s="167"/>
      <c r="D729" s="140"/>
      <c r="E729" s="167"/>
      <c r="F729" s="140" t="s">
        <v>56</v>
      </c>
      <c r="G729" s="167" t="s">
        <v>764</v>
      </c>
      <c r="H729" s="167" t="s">
        <v>1053</v>
      </c>
      <c r="I729" s="251">
        <v>277.2</v>
      </c>
      <c r="J729" s="251">
        <v>290.39999999999998</v>
      </c>
      <c r="K729" s="251">
        <v>290.39999999999998</v>
      </c>
      <c r="L729" s="251">
        <v>303.60000000000002</v>
      </c>
      <c r="M729" s="252">
        <v>4.7619047619047672E-2</v>
      </c>
      <c r="N729" s="253">
        <v>1</v>
      </c>
      <c r="O729" s="253">
        <v>1</v>
      </c>
    </row>
    <row r="730" spans="1:15">
      <c r="A730" s="250"/>
      <c r="B730" s="140"/>
      <c r="C730" s="167"/>
      <c r="D730" s="140"/>
      <c r="E730" s="167"/>
      <c r="F730" s="140" t="s">
        <v>54</v>
      </c>
      <c r="G730" s="167" t="s">
        <v>764</v>
      </c>
      <c r="H730" s="167" t="s">
        <v>1053</v>
      </c>
      <c r="I730" s="251">
        <v>241.92</v>
      </c>
      <c r="J730" s="251">
        <v>253.44</v>
      </c>
      <c r="K730" s="251">
        <v>253</v>
      </c>
      <c r="L730" s="251">
        <v>264.95999999999998</v>
      </c>
      <c r="M730" s="252">
        <v>4.7619047619047672E-2</v>
      </c>
      <c r="N730" s="253">
        <v>1</v>
      </c>
      <c r="O730" s="253">
        <v>1</v>
      </c>
    </row>
    <row r="731" spans="1:15">
      <c r="A731" s="250"/>
      <c r="B731" s="140"/>
      <c r="C731" s="167"/>
      <c r="D731" s="140"/>
      <c r="E731" s="167"/>
      <c r="F731" s="140" t="s">
        <v>52</v>
      </c>
      <c r="G731" s="167" t="s">
        <v>764</v>
      </c>
      <c r="H731" s="167" t="s">
        <v>1053</v>
      </c>
      <c r="I731" s="251">
        <v>322.56</v>
      </c>
      <c r="J731" s="251">
        <v>337.92</v>
      </c>
      <c r="K731" s="251">
        <v>337.92</v>
      </c>
      <c r="L731" s="251">
        <v>353.28</v>
      </c>
      <c r="M731" s="252">
        <v>4.7619047619047672E-2</v>
      </c>
      <c r="N731" s="253">
        <v>1</v>
      </c>
      <c r="O731" s="253">
        <v>1</v>
      </c>
    </row>
    <row r="732" spans="1:15">
      <c r="A732" s="250"/>
      <c r="B732" s="140"/>
      <c r="C732" s="167"/>
      <c r="D732" s="140"/>
      <c r="E732" s="167"/>
      <c r="F732" s="140" t="s">
        <v>48</v>
      </c>
      <c r="G732" s="167" t="s">
        <v>764</v>
      </c>
      <c r="H732" s="167" t="s">
        <v>1053</v>
      </c>
      <c r="I732" s="251">
        <v>302.39999999999998</v>
      </c>
      <c r="J732" s="251">
        <v>316.8</v>
      </c>
      <c r="K732" s="251">
        <v>316.8</v>
      </c>
      <c r="L732" s="251">
        <v>331.2</v>
      </c>
      <c r="M732" s="252">
        <v>4.7619047619047672E-2</v>
      </c>
      <c r="N732" s="253">
        <v>1</v>
      </c>
      <c r="O732" s="253">
        <v>1</v>
      </c>
    </row>
    <row r="733" spans="1:15">
      <c r="A733" s="250"/>
      <c r="B733" s="140"/>
      <c r="C733" s="167"/>
      <c r="D733" s="140"/>
      <c r="E733" s="167"/>
      <c r="F733" s="140" t="s">
        <v>53</v>
      </c>
      <c r="G733" s="167" t="s">
        <v>764</v>
      </c>
      <c r="H733" s="167" t="s">
        <v>1053</v>
      </c>
      <c r="I733" s="251">
        <v>378</v>
      </c>
      <c r="J733" s="251">
        <v>396</v>
      </c>
      <c r="K733" s="251">
        <v>396</v>
      </c>
      <c r="L733" s="251">
        <v>414</v>
      </c>
      <c r="M733" s="252">
        <v>4.7619047619047672E-2</v>
      </c>
      <c r="N733" s="253">
        <v>1</v>
      </c>
      <c r="O733" s="253">
        <v>1</v>
      </c>
    </row>
    <row r="734" spans="1:15">
      <c r="A734" s="250"/>
      <c r="B734" s="140"/>
      <c r="C734" s="167"/>
      <c r="D734" s="140"/>
      <c r="E734" s="167"/>
      <c r="F734" s="140" t="s">
        <v>51</v>
      </c>
      <c r="G734" s="167" t="s">
        <v>764</v>
      </c>
      <c r="H734" s="167" t="s">
        <v>1053</v>
      </c>
      <c r="I734" s="251">
        <v>403.2</v>
      </c>
      <c r="J734" s="251">
        <v>422.4</v>
      </c>
      <c r="K734" s="251">
        <v>422.4</v>
      </c>
      <c r="L734" s="251">
        <v>441.6</v>
      </c>
      <c r="M734" s="252">
        <v>4.7619047619047672E-2</v>
      </c>
      <c r="N734" s="253">
        <v>1</v>
      </c>
      <c r="O734" s="253">
        <v>1</v>
      </c>
    </row>
    <row r="735" spans="1:15">
      <c r="A735" s="250"/>
      <c r="B735" s="140"/>
      <c r="C735" s="167"/>
      <c r="D735" s="140"/>
      <c r="E735" s="167"/>
      <c r="F735" s="140" t="s">
        <v>50</v>
      </c>
      <c r="G735" s="167" t="s">
        <v>764</v>
      </c>
      <c r="H735" s="167" t="s">
        <v>1053</v>
      </c>
      <c r="I735" s="251">
        <v>430.08</v>
      </c>
      <c r="J735" s="251">
        <v>450.56</v>
      </c>
      <c r="K735" s="251">
        <v>450.56</v>
      </c>
      <c r="L735" s="251">
        <v>471.04</v>
      </c>
      <c r="M735" s="252">
        <v>4.7619047619047672E-2</v>
      </c>
      <c r="N735" s="253">
        <v>1</v>
      </c>
      <c r="O735" s="253">
        <v>1</v>
      </c>
    </row>
    <row r="736" spans="1:15">
      <c r="A736" s="250"/>
      <c r="B736" s="140"/>
      <c r="C736" s="167"/>
      <c r="D736" s="140"/>
      <c r="E736" s="167"/>
      <c r="F736" s="140" t="s">
        <v>49</v>
      </c>
      <c r="G736" s="167" t="s">
        <v>764</v>
      </c>
      <c r="H736" s="167" t="s">
        <v>1053</v>
      </c>
      <c r="I736" s="251">
        <v>336</v>
      </c>
      <c r="J736" s="251">
        <v>352</v>
      </c>
      <c r="K736" s="251">
        <v>352</v>
      </c>
      <c r="L736" s="251">
        <v>368</v>
      </c>
      <c r="M736" s="252">
        <v>4.7619047619047672E-2</v>
      </c>
      <c r="N736" s="253">
        <v>1</v>
      </c>
      <c r="O736" s="253">
        <v>1</v>
      </c>
    </row>
    <row r="737" spans="1:15">
      <c r="A737" s="250"/>
      <c r="B737" s="140"/>
      <c r="C737" s="167"/>
      <c r="D737" s="140"/>
      <c r="E737" s="167"/>
      <c r="F737" s="140" t="s">
        <v>47</v>
      </c>
      <c r="G737" s="167" t="s">
        <v>764</v>
      </c>
      <c r="H737" s="167" t="s">
        <v>1159</v>
      </c>
      <c r="I737" s="251">
        <v>0.21</v>
      </c>
      <c r="J737" s="251">
        <v>0.22</v>
      </c>
      <c r="K737" s="251">
        <v>0.22</v>
      </c>
      <c r="L737" s="251">
        <v>0.23</v>
      </c>
      <c r="M737" s="252">
        <v>4.7619047619047672E-2</v>
      </c>
      <c r="N737" s="253">
        <v>1</v>
      </c>
      <c r="O737" s="253">
        <v>1</v>
      </c>
    </row>
    <row r="738" spans="1:15">
      <c r="A738" s="250"/>
      <c r="B738" s="140"/>
      <c r="C738" s="167"/>
      <c r="D738" s="140"/>
      <c r="E738" s="167"/>
      <c r="F738" s="140" t="s">
        <v>1292</v>
      </c>
      <c r="G738" s="167" t="s">
        <v>764</v>
      </c>
      <c r="H738" s="167" t="s">
        <v>1053</v>
      </c>
      <c r="I738" s="251">
        <v>30</v>
      </c>
      <c r="J738" s="251">
        <v>32</v>
      </c>
      <c r="K738" s="251">
        <v>30</v>
      </c>
      <c r="L738" s="251">
        <v>33</v>
      </c>
      <c r="M738" s="252">
        <v>6.6666666666666652E-2</v>
      </c>
      <c r="N738" s="253">
        <v>1</v>
      </c>
      <c r="O738" s="253">
        <v>1</v>
      </c>
    </row>
    <row r="739" spans="1:15">
      <c r="A739" s="250"/>
      <c r="B739" s="140"/>
      <c r="C739" s="167"/>
      <c r="D739" s="140"/>
      <c r="E739" s="167"/>
      <c r="F739" s="140" t="s">
        <v>57</v>
      </c>
      <c r="G739" s="167" t="s">
        <v>764</v>
      </c>
      <c r="H739" s="167" t="s">
        <v>1053</v>
      </c>
      <c r="I739" s="251">
        <v>15</v>
      </c>
      <c r="J739" s="251">
        <v>16</v>
      </c>
      <c r="K739" s="251">
        <v>16</v>
      </c>
      <c r="L739" s="251">
        <v>16.5</v>
      </c>
      <c r="M739" s="252">
        <v>6.6666666666666652E-2</v>
      </c>
      <c r="N739" s="253">
        <v>1</v>
      </c>
      <c r="O739" s="253">
        <v>1</v>
      </c>
    </row>
    <row r="740" spans="1:15">
      <c r="A740" s="254" t="s">
        <v>824</v>
      </c>
      <c r="B740" s="254"/>
      <c r="C740" s="254"/>
      <c r="D740" s="254"/>
      <c r="E740" s="254"/>
      <c r="F740" s="254"/>
      <c r="G740" s="254"/>
      <c r="H740" s="254"/>
      <c r="I740" s="255">
        <v>2988.5699999999997</v>
      </c>
      <c r="J740" s="255">
        <v>3131.74</v>
      </c>
      <c r="K740" s="255">
        <v>3129.2999999999997</v>
      </c>
      <c r="L740" s="255">
        <v>3273.41</v>
      </c>
      <c r="M740" s="256">
        <v>0.60952380952381002</v>
      </c>
      <c r="N740" s="257">
        <v>12</v>
      </c>
      <c r="O740" s="257">
        <v>12</v>
      </c>
    </row>
    <row r="741" spans="1:15">
      <c r="A741" s="250" t="s">
        <v>217</v>
      </c>
      <c r="B741" s="140" t="s">
        <v>592</v>
      </c>
      <c r="C741" s="167" t="s">
        <v>595</v>
      </c>
      <c r="D741" s="140" t="s">
        <v>123</v>
      </c>
      <c r="E741" s="167" t="s">
        <v>123</v>
      </c>
      <c r="F741" s="140" t="s">
        <v>1328</v>
      </c>
      <c r="G741" s="167" t="s">
        <v>764</v>
      </c>
      <c r="H741" s="167" t="s">
        <v>1075</v>
      </c>
      <c r="I741" s="251">
        <v>289</v>
      </c>
      <c r="J741" s="251">
        <v>289</v>
      </c>
      <c r="K741" s="251">
        <v>290</v>
      </c>
      <c r="L741" s="251">
        <v>295</v>
      </c>
      <c r="M741" s="252">
        <v>0</v>
      </c>
      <c r="N741" s="253">
        <v>1</v>
      </c>
      <c r="O741" s="253">
        <v>1</v>
      </c>
    </row>
    <row r="742" spans="1:15">
      <c r="A742" s="250"/>
      <c r="B742" s="140"/>
      <c r="C742" s="167"/>
      <c r="D742" s="140"/>
      <c r="E742" s="167"/>
      <c r="F742" s="140" t="s">
        <v>1329</v>
      </c>
      <c r="G742" s="167" t="s">
        <v>764</v>
      </c>
      <c r="H742" s="167" t="s">
        <v>1075</v>
      </c>
      <c r="I742" s="251">
        <v>780</v>
      </c>
      <c r="J742" s="251">
        <v>780</v>
      </c>
      <c r="K742" s="251">
        <v>780</v>
      </c>
      <c r="L742" s="251">
        <v>785</v>
      </c>
      <c r="M742" s="252">
        <v>0</v>
      </c>
      <c r="N742" s="253">
        <v>1</v>
      </c>
      <c r="O742" s="253">
        <v>1</v>
      </c>
    </row>
    <row r="743" spans="1:15">
      <c r="A743" s="250"/>
      <c r="B743" s="140"/>
      <c r="C743" s="167"/>
      <c r="D743" s="140"/>
      <c r="E743" s="167"/>
      <c r="F743" s="140" t="s">
        <v>218</v>
      </c>
      <c r="G743" s="167" t="s">
        <v>764</v>
      </c>
      <c r="H743" s="167" t="s">
        <v>1075</v>
      </c>
      <c r="I743" s="251">
        <v>100</v>
      </c>
      <c r="J743" s="251">
        <v>100</v>
      </c>
      <c r="K743" s="251">
        <v>101</v>
      </c>
      <c r="L743" s="251">
        <v>102</v>
      </c>
      <c r="M743" s="252">
        <v>0</v>
      </c>
      <c r="N743" s="253">
        <v>1</v>
      </c>
      <c r="O743" s="253">
        <v>1</v>
      </c>
    </row>
    <row r="744" spans="1:15">
      <c r="A744" s="250"/>
      <c r="B744" s="140"/>
      <c r="C744" s="167"/>
      <c r="D744" s="140"/>
      <c r="E744" s="167"/>
      <c r="F744" s="140" t="s">
        <v>219</v>
      </c>
      <c r="G744" s="167" t="s">
        <v>764</v>
      </c>
      <c r="H744" s="167" t="s">
        <v>1075</v>
      </c>
      <c r="I744" s="251">
        <v>230</v>
      </c>
      <c r="J744" s="251">
        <v>230</v>
      </c>
      <c r="K744" s="251">
        <v>233</v>
      </c>
      <c r="L744" s="251">
        <v>235</v>
      </c>
      <c r="M744" s="252">
        <v>0</v>
      </c>
      <c r="N744" s="253">
        <v>1</v>
      </c>
      <c r="O744" s="253">
        <v>1</v>
      </c>
    </row>
    <row r="745" spans="1:15">
      <c r="A745" s="250"/>
      <c r="B745" s="140"/>
      <c r="C745" s="167"/>
      <c r="D745" s="140"/>
      <c r="E745" s="167"/>
      <c r="F745" s="140" t="s">
        <v>223</v>
      </c>
      <c r="G745" s="167" t="s">
        <v>764</v>
      </c>
      <c r="H745" s="167" t="s">
        <v>1075</v>
      </c>
      <c r="I745" s="251">
        <v>10</v>
      </c>
      <c r="J745" s="251">
        <v>10</v>
      </c>
      <c r="K745" s="251">
        <v>11</v>
      </c>
      <c r="L745" s="251">
        <v>12</v>
      </c>
      <c r="M745" s="252">
        <v>0</v>
      </c>
      <c r="N745" s="253">
        <v>1</v>
      </c>
      <c r="O745" s="253">
        <v>1</v>
      </c>
    </row>
    <row r="746" spans="1:15">
      <c r="A746" s="250"/>
      <c r="B746" s="140"/>
      <c r="C746" s="167"/>
      <c r="D746" s="140"/>
      <c r="E746" s="167"/>
      <c r="F746" s="140" t="s">
        <v>224</v>
      </c>
      <c r="G746" s="167" t="s">
        <v>764</v>
      </c>
      <c r="H746" s="167" t="s">
        <v>1075</v>
      </c>
      <c r="I746" s="251">
        <v>25</v>
      </c>
      <c r="J746" s="251">
        <v>25</v>
      </c>
      <c r="K746" s="251">
        <v>28</v>
      </c>
      <c r="L746" s="251">
        <v>30</v>
      </c>
      <c r="M746" s="252">
        <v>0</v>
      </c>
      <c r="N746" s="253">
        <v>1</v>
      </c>
      <c r="O746" s="253">
        <v>1</v>
      </c>
    </row>
    <row r="747" spans="1:15">
      <c r="A747" s="250"/>
      <c r="B747" s="140"/>
      <c r="C747" s="167"/>
      <c r="D747" s="140"/>
      <c r="E747" s="167"/>
      <c r="F747" s="140" t="s">
        <v>225</v>
      </c>
      <c r="G747" s="167" t="s">
        <v>764</v>
      </c>
      <c r="H747" s="167" t="s">
        <v>1075</v>
      </c>
      <c r="I747" s="251">
        <v>138</v>
      </c>
      <c r="J747" s="251">
        <v>137</v>
      </c>
      <c r="K747" s="251">
        <v>140</v>
      </c>
      <c r="L747" s="251">
        <v>145</v>
      </c>
      <c r="M747" s="252">
        <v>-7.2463768115942351E-3</v>
      </c>
      <c r="N747" s="253">
        <v>1</v>
      </c>
      <c r="O747" s="253">
        <v>1</v>
      </c>
    </row>
    <row r="748" spans="1:15">
      <c r="A748" s="250"/>
      <c r="B748" s="140"/>
      <c r="C748" s="167"/>
      <c r="D748" s="140"/>
      <c r="E748" s="167"/>
      <c r="F748" s="140" t="s">
        <v>222</v>
      </c>
      <c r="G748" s="167" t="s">
        <v>764</v>
      </c>
      <c r="H748" s="167" t="s">
        <v>1075</v>
      </c>
      <c r="I748" s="251">
        <v>70</v>
      </c>
      <c r="J748" s="251">
        <v>70</v>
      </c>
      <c r="K748" s="251">
        <v>72</v>
      </c>
      <c r="L748" s="251">
        <v>74</v>
      </c>
      <c r="M748" s="252">
        <v>0</v>
      </c>
      <c r="N748" s="253">
        <v>1</v>
      </c>
      <c r="O748" s="253">
        <v>1</v>
      </c>
    </row>
    <row r="749" spans="1:15">
      <c r="A749" s="254" t="s">
        <v>825</v>
      </c>
      <c r="B749" s="254"/>
      <c r="C749" s="254"/>
      <c r="D749" s="254"/>
      <c r="E749" s="254"/>
      <c r="F749" s="254"/>
      <c r="G749" s="254"/>
      <c r="H749" s="254"/>
      <c r="I749" s="255">
        <v>1642</v>
      </c>
      <c r="J749" s="255">
        <v>1641</v>
      </c>
      <c r="K749" s="255">
        <v>1655</v>
      </c>
      <c r="L749" s="255">
        <v>1678</v>
      </c>
      <c r="M749" s="256">
        <v>-7.2463768115942351E-3</v>
      </c>
      <c r="N749" s="257">
        <v>8</v>
      </c>
      <c r="O749" s="257">
        <v>8</v>
      </c>
    </row>
    <row r="750" spans="1:15">
      <c r="A750" s="250" t="s">
        <v>977</v>
      </c>
      <c r="B750" s="140" t="s">
        <v>829</v>
      </c>
      <c r="C750" s="167" t="s">
        <v>982</v>
      </c>
      <c r="D750" s="140" t="s">
        <v>123</v>
      </c>
      <c r="E750" s="167" t="s">
        <v>123</v>
      </c>
      <c r="F750" s="140" t="s">
        <v>13873</v>
      </c>
      <c r="G750" s="167" t="s">
        <v>764</v>
      </c>
      <c r="H750" s="167" t="s">
        <v>1477</v>
      </c>
      <c r="I750" s="251">
        <v>24</v>
      </c>
      <c r="J750" s="251">
        <v>24</v>
      </c>
      <c r="K750" s="251">
        <v>25</v>
      </c>
      <c r="L750" s="251">
        <v>26</v>
      </c>
      <c r="M750" s="252">
        <v>0</v>
      </c>
      <c r="N750" s="253">
        <v>1</v>
      </c>
      <c r="O750" s="253">
        <v>1</v>
      </c>
    </row>
    <row r="751" spans="1:15">
      <c r="A751" s="250"/>
      <c r="B751" s="140"/>
      <c r="C751" s="167"/>
      <c r="D751" s="140"/>
      <c r="E751" s="167"/>
      <c r="F751" s="140" t="s">
        <v>13874</v>
      </c>
      <c r="G751" s="167" t="s">
        <v>764</v>
      </c>
      <c r="H751" s="167" t="s">
        <v>1057</v>
      </c>
      <c r="I751" s="251">
        <v>33</v>
      </c>
      <c r="J751" s="251">
        <v>33</v>
      </c>
      <c r="K751" s="251">
        <v>34</v>
      </c>
      <c r="L751" s="251">
        <v>35</v>
      </c>
      <c r="M751" s="252">
        <v>0</v>
      </c>
      <c r="N751" s="253">
        <v>1</v>
      </c>
      <c r="O751" s="253">
        <v>1</v>
      </c>
    </row>
    <row r="752" spans="1:15">
      <c r="A752" s="250"/>
      <c r="B752" s="140"/>
      <c r="C752" s="167"/>
      <c r="D752" s="140"/>
      <c r="E752" s="167"/>
      <c r="F752" s="140" t="s">
        <v>1478</v>
      </c>
      <c r="G752" s="167" t="s">
        <v>764</v>
      </c>
      <c r="H752" s="167" t="s">
        <v>1477</v>
      </c>
      <c r="I752" s="251">
        <v>30</v>
      </c>
      <c r="J752" s="251">
        <v>30</v>
      </c>
      <c r="K752" s="251">
        <v>31</v>
      </c>
      <c r="L752" s="251">
        <v>32</v>
      </c>
      <c r="M752" s="252">
        <v>0</v>
      </c>
      <c r="N752" s="253">
        <v>1</v>
      </c>
      <c r="O752" s="253">
        <v>1</v>
      </c>
    </row>
    <row r="753" spans="1:15">
      <c r="A753" s="250"/>
      <c r="B753" s="140"/>
      <c r="C753" s="167"/>
      <c r="D753" s="140"/>
      <c r="E753" s="167"/>
      <c r="F753" s="140" t="s">
        <v>980</v>
      </c>
      <c r="G753" s="167" t="s">
        <v>764</v>
      </c>
      <c r="H753" s="167" t="s">
        <v>1168</v>
      </c>
      <c r="I753" s="251">
        <v>36</v>
      </c>
      <c r="J753" s="251">
        <v>36</v>
      </c>
      <c r="K753" s="251">
        <v>37</v>
      </c>
      <c r="L753" s="251">
        <v>38</v>
      </c>
      <c r="M753" s="252">
        <v>0</v>
      </c>
      <c r="N753" s="253">
        <v>1</v>
      </c>
      <c r="O753" s="253">
        <v>1</v>
      </c>
    </row>
    <row r="754" spans="1:15">
      <c r="A754" s="250"/>
      <c r="B754" s="140"/>
      <c r="C754" s="167"/>
      <c r="D754" s="140"/>
      <c r="E754" s="167"/>
      <c r="F754" s="140" t="s">
        <v>979</v>
      </c>
      <c r="G754" s="167" t="s">
        <v>764</v>
      </c>
      <c r="H754" s="167" t="s">
        <v>1168</v>
      </c>
      <c r="I754" s="251">
        <v>50</v>
      </c>
      <c r="J754" s="251">
        <v>50</v>
      </c>
      <c r="K754" s="251">
        <v>52</v>
      </c>
      <c r="L754" s="251">
        <v>54</v>
      </c>
      <c r="M754" s="252">
        <v>0</v>
      </c>
      <c r="N754" s="253">
        <v>1</v>
      </c>
      <c r="O754" s="253">
        <v>1</v>
      </c>
    </row>
    <row r="755" spans="1:15">
      <c r="A755" s="250"/>
      <c r="B755" s="140"/>
      <c r="C755" s="167"/>
      <c r="D755" s="140"/>
      <c r="E755" s="167"/>
      <c r="F755" s="140" t="s">
        <v>13875</v>
      </c>
      <c r="G755" s="167" t="s">
        <v>764</v>
      </c>
      <c r="H755" s="167" t="s">
        <v>1477</v>
      </c>
      <c r="I755" s="251">
        <v>780</v>
      </c>
      <c r="J755" s="251">
        <v>780</v>
      </c>
      <c r="K755" s="251">
        <v>803</v>
      </c>
      <c r="L755" s="251">
        <v>827</v>
      </c>
      <c r="M755" s="252">
        <v>0</v>
      </c>
      <c r="N755" s="253">
        <v>1</v>
      </c>
      <c r="O755" s="253">
        <v>1</v>
      </c>
    </row>
    <row r="756" spans="1:15">
      <c r="A756" s="250"/>
      <c r="B756" s="140"/>
      <c r="C756" s="167"/>
      <c r="D756" s="140"/>
      <c r="E756" s="167"/>
      <c r="F756" s="140" t="s">
        <v>981</v>
      </c>
      <c r="G756" s="167" t="s">
        <v>764</v>
      </c>
      <c r="H756" s="167" t="s">
        <v>1092</v>
      </c>
      <c r="I756" s="251">
        <v>0</v>
      </c>
      <c r="J756" s="251">
        <v>0</v>
      </c>
      <c r="K756" s="251">
        <v>0</v>
      </c>
      <c r="L756" s="251">
        <v>0</v>
      </c>
      <c r="M756" s="252">
        <v>0</v>
      </c>
      <c r="N756" s="253">
        <v>1</v>
      </c>
      <c r="O756" s="253">
        <v>1</v>
      </c>
    </row>
    <row r="757" spans="1:15">
      <c r="A757" s="254" t="s">
        <v>1035</v>
      </c>
      <c r="B757" s="254"/>
      <c r="C757" s="254"/>
      <c r="D757" s="254"/>
      <c r="E757" s="254"/>
      <c r="F757" s="254"/>
      <c r="G757" s="254"/>
      <c r="H757" s="254"/>
      <c r="I757" s="255">
        <v>953</v>
      </c>
      <c r="J757" s="255">
        <v>953</v>
      </c>
      <c r="K757" s="255">
        <v>982</v>
      </c>
      <c r="L757" s="255">
        <v>1012</v>
      </c>
      <c r="M757" s="256">
        <v>0</v>
      </c>
      <c r="N757" s="257">
        <v>7</v>
      </c>
      <c r="O757" s="257">
        <v>7</v>
      </c>
    </row>
    <row r="758" spans="1:15">
      <c r="A758" s="250" t="s">
        <v>1272</v>
      </c>
      <c r="B758" s="140" t="s">
        <v>587</v>
      </c>
      <c r="C758" s="167" t="s">
        <v>610</v>
      </c>
      <c r="D758" s="140" t="s">
        <v>614</v>
      </c>
      <c r="E758" s="167" t="s">
        <v>545</v>
      </c>
      <c r="F758" s="140" t="s">
        <v>544</v>
      </c>
      <c r="G758" s="167" t="s">
        <v>764</v>
      </c>
      <c r="H758" s="167" t="s">
        <v>1057</v>
      </c>
      <c r="I758" s="251">
        <v>60</v>
      </c>
      <c r="J758" s="251">
        <v>60</v>
      </c>
      <c r="K758" s="251">
        <v>61.8</v>
      </c>
      <c r="L758" s="251">
        <v>63.65</v>
      </c>
      <c r="M758" s="252">
        <v>0</v>
      </c>
      <c r="N758" s="253">
        <v>1</v>
      </c>
      <c r="O758" s="253">
        <v>1</v>
      </c>
    </row>
    <row r="759" spans="1:15">
      <c r="A759" s="250"/>
      <c r="B759" s="140"/>
      <c r="C759" s="167"/>
      <c r="D759" s="140"/>
      <c r="E759" s="167"/>
      <c r="F759" s="140" t="s">
        <v>543</v>
      </c>
      <c r="G759" s="167" t="s">
        <v>764</v>
      </c>
      <c r="H759" s="167" t="s">
        <v>763</v>
      </c>
      <c r="I759" s="251">
        <v>101</v>
      </c>
      <c r="J759" s="251">
        <v>101</v>
      </c>
      <c r="K759" s="251">
        <v>104.03</v>
      </c>
      <c r="L759" s="251">
        <v>107.15</v>
      </c>
      <c r="M759" s="252">
        <v>0</v>
      </c>
      <c r="N759" s="253">
        <v>1</v>
      </c>
      <c r="O759" s="253">
        <v>1</v>
      </c>
    </row>
    <row r="760" spans="1:15">
      <c r="A760" s="254" t="s">
        <v>1364</v>
      </c>
      <c r="B760" s="254"/>
      <c r="C760" s="254"/>
      <c r="D760" s="254"/>
      <c r="E760" s="254"/>
      <c r="F760" s="254"/>
      <c r="G760" s="254"/>
      <c r="H760" s="254"/>
      <c r="I760" s="255">
        <v>161</v>
      </c>
      <c r="J760" s="255">
        <v>161</v>
      </c>
      <c r="K760" s="255">
        <v>165.82999999999998</v>
      </c>
      <c r="L760" s="255">
        <v>170.8</v>
      </c>
      <c r="M760" s="256">
        <v>0</v>
      </c>
      <c r="N760" s="257">
        <v>2</v>
      </c>
      <c r="O760" s="257">
        <v>2</v>
      </c>
    </row>
    <row r="761" spans="1:15">
      <c r="A761" s="250" t="s">
        <v>992</v>
      </c>
      <c r="B761" s="140" t="s">
        <v>592</v>
      </c>
      <c r="C761" s="167" t="s">
        <v>991</v>
      </c>
      <c r="D761" s="140" t="s">
        <v>123</v>
      </c>
      <c r="E761" s="167" t="s">
        <v>123</v>
      </c>
      <c r="F761" s="140" t="s">
        <v>994</v>
      </c>
      <c r="G761" s="167" t="s">
        <v>764</v>
      </c>
      <c r="H761" s="167" t="s">
        <v>763</v>
      </c>
      <c r="I761" s="251">
        <v>5</v>
      </c>
      <c r="J761" s="251">
        <v>38</v>
      </c>
      <c r="K761" s="251">
        <v>39</v>
      </c>
      <c r="L761" s="251">
        <v>40</v>
      </c>
      <c r="M761" s="252">
        <v>6.6</v>
      </c>
      <c r="N761" s="253">
        <v>1</v>
      </c>
      <c r="O761" s="253">
        <v>1</v>
      </c>
    </row>
    <row r="762" spans="1:15">
      <c r="A762" s="250"/>
      <c r="B762" s="140"/>
      <c r="C762" s="167"/>
      <c r="D762" s="140"/>
      <c r="E762" s="167"/>
      <c r="F762" s="140" t="s">
        <v>995</v>
      </c>
      <c r="G762" s="167" t="s">
        <v>351</v>
      </c>
      <c r="H762" s="167" t="s">
        <v>763</v>
      </c>
      <c r="I762" s="251">
        <v>15</v>
      </c>
      <c r="J762" s="251">
        <v>0</v>
      </c>
      <c r="K762" s="251">
        <v>0</v>
      </c>
      <c r="L762" s="251">
        <v>0</v>
      </c>
      <c r="M762" s="252">
        <v>0</v>
      </c>
      <c r="N762" s="253">
        <v>1</v>
      </c>
      <c r="O762" s="253">
        <v>1</v>
      </c>
    </row>
    <row r="763" spans="1:15">
      <c r="A763" s="250"/>
      <c r="B763" s="140"/>
      <c r="C763" s="167"/>
      <c r="D763" s="140"/>
      <c r="E763" s="167"/>
      <c r="F763" s="140" t="s">
        <v>1217</v>
      </c>
      <c r="G763" s="167" t="s">
        <v>764</v>
      </c>
      <c r="H763" s="167" t="s">
        <v>1169</v>
      </c>
      <c r="I763" s="251">
        <v>9</v>
      </c>
      <c r="J763" s="251">
        <v>12</v>
      </c>
      <c r="K763" s="251">
        <v>12</v>
      </c>
      <c r="L763" s="251">
        <v>13</v>
      </c>
      <c r="M763" s="252">
        <v>0.33333333333333326</v>
      </c>
      <c r="N763" s="253">
        <v>1</v>
      </c>
      <c r="O763" s="253">
        <v>1</v>
      </c>
    </row>
    <row r="764" spans="1:15">
      <c r="A764" s="250"/>
      <c r="B764" s="140"/>
      <c r="C764" s="167"/>
      <c r="D764" s="140"/>
      <c r="E764" s="167"/>
      <c r="F764" s="140" t="s">
        <v>993</v>
      </c>
      <c r="G764" s="167" t="s">
        <v>764</v>
      </c>
      <c r="H764" s="167" t="s">
        <v>763</v>
      </c>
      <c r="I764" s="251">
        <v>0.12</v>
      </c>
      <c r="J764" s="251">
        <v>0.22</v>
      </c>
      <c r="K764" s="251">
        <v>0.22</v>
      </c>
      <c r="L764" s="251">
        <v>0.23</v>
      </c>
      <c r="M764" s="252">
        <v>0.83333333333333348</v>
      </c>
      <c r="N764" s="253">
        <v>1</v>
      </c>
      <c r="O764" s="253">
        <v>1</v>
      </c>
    </row>
    <row r="765" spans="1:15">
      <c r="A765" s="250"/>
      <c r="B765" s="140"/>
      <c r="C765" s="167"/>
      <c r="D765" s="140"/>
      <c r="E765" s="167"/>
      <c r="F765" s="140" t="s">
        <v>1216</v>
      </c>
      <c r="G765" s="167" t="s">
        <v>351</v>
      </c>
      <c r="H765" s="167" t="s">
        <v>1169</v>
      </c>
      <c r="I765" s="251">
        <v>6</v>
      </c>
      <c r="J765" s="251">
        <v>0</v>
      </c>
      <c r="K765" s="251">
        <v>0</v>
      </c>
      <c r="L765" s="251">
        <v>0</v>
      </c>
      <c r="M765" s="252">
        <v>0</v>
      </c>
      <c r="N765" s="253">
        <v>1</v>
      </c>
      <c r="O765" s="253">
        <v>1</v>
      </c>
    </row>
    <row r="766" spans="1:15">
      <c r="A766" s="250"/>
      <c r="B766" s="140"/>
      <c r="C766" s="167"/>
      <c r="D766" s="140"/>
      <c r="E766" s="167"/>
      <c r="F766" s="140" t="s">
        <v>1214</v>
      </c>
      <c r="G766" s="167" t="s">
        <v>764</v>
      </c>
      <c r="H766" s="167" t="s">
        <v>1169</v>
      </c>
      <c r="I766" s="251">
        <v>18</v>
      </c>
      <c r="J766" s="251">
        <v>13</v>
      </c>
      <c r="K766" s="251">
        <v>13</v>
      </c>
      <c r="L766" s="251">
        <v>14</v>
      </c>
      <c r="M766" s="252">
        <v>-0.27777777777777779</v>
      </c>
      <c r="N766" s="253">
        <v>1</v>
      </c>
      <c r="O766" s="253">
        <v>1</v>
      </c>
    </row>
    <row r="767" spans="1:15">
      <c r="A767" s="250"/>
      <c r="B767" s="140"/>
      <c r="C767" s="167"/>
      <c r="D767" s="140"/>
      <c r="E767" s="167"/>
      <c r="F767" s="140" t="s">
        <v>996</v>
      </c>
      <c r="G767" s="167" t="s">
        <v>764</v>
      </c>
      <c r="H767" s="167" t="s">
        <v>763</v>
      </c>
      <c r="I767" s="251">
        <v>104</v>
      </c>
      <c r="J767" s="251">
        <v>138</v>
      </c>
      <c r="K767" s="251">
        <v>141</v>
      </c>
      <c r="L767" s="251">
        <v>144</v>
      </c>
      <c r="M767" s="252">
        <v>0.32692307692307687</v>
      </c>
      <c r="N767" s="253">
        <v>1</v>
      </c>
      <c r="O767" s="253">
        <v>1</v>
      </c>
    </row>
    <row r="768" spans="1:15">
      <c r="A768" s="250"/>
      <c r="B768" s="140"/>
      <c r="C768" s="167"/>
      <c r="D768" s="140"/>
      <c r="E768" s="167"/>
      <c r="F768" s="140" t="s">
        <v>1215</v>
      </c>
      <c r="G768" s="167" t="s">
        <v>764</v>
      </c>
      <c r="H768" s="167" t="s">
        <v>1169</v>
      </c>
      <c r="I768" s="251">
        <v>23</v>
      </c>
      <c r="J768" s="251">
        <v>42</v>
      </c>
      <c r="K768" s="251">
        <v>43</v>
      </c>
      <c r="L768" s="251">
        <v>44</v>
      </c>
      <c r="M768" s="252">
        <v>0.82608695652173902</v>
      </c>
      <c r="N768" s="253">
        <v>1</v>
      </c>
      <c r="O768" s="253">
        <v>1</v>
      </c>
    </row>
    <row r="769" spans="1:15">
      <c r="A769" s="250"/>
      <c r="B769" s="140"/>
      <c r="C769" s="167"/>
      <c r="D769" s="140"/>
      <c r="E769" s="167"/>
      <c r="F769" s="140" t="s">
        <v>997</v>
      </c>
      <c r="G769" s="167" t="s">
        <v>764</v>
      </c>
      <c r="H769" s="167" t="s">
        <v>763</v>
      </c>
      <c r="I769" s="251">
        <v>211</v>
      </c>
      <c r="J769" s="251">
        <v>206</v>
      </c>
      <c r="K769" s="251">
        <v>210</v>
      </c>
      <c r="L769" s="251">
        <v>215</v>
      </c>
      <c r="M769" s="252">
        <v>-2.3696682464454999E-2</v>
      </c>
      <c r="N769" s="253">
        <v>1</v>
      </c>
      <c r="O769" s="253">
        <v>1</v>
      </c>
    </row>
    <row r="770" spans="1:15">
      <c r="A770" s="250"/>
      <c r="B770" s="140"/>
      <c r="C770" s="167"/>
      <c r="D770" s="140"/>
      <c r="E770" s="167"/>
      <c r="F770" s="140" t="s">
        <v>998</v>
      </c>
      <c r="G770" s="167" t="s">
        <v>764</v>
      </c>
      <c r="H770" s="167" t="s">
        <v>763</v>
      </c>
      <c r="I770" s="251">
        <v>335</v>
      </c>
      <c r="J770" s="251">
        <v>377</v>
      </c>
      <c r="K770" s="251">
        <v>385</v>
      </c>
      <c r="L770" s="251">
        <v>393</v>
      </c>
      <c r="M770" s="252">
        <v>0.12537313432835817</v>
      </c>
      <c r="N770" s="253">
        <v>1</v>
      </c>
      <c r="O770" s="253">
        <v>1</v>
      </c>
    </row>
    <row r="771" spans="1:15">
      <c r="A771" s="250"/>
      <c r="B771" s="140"/>
      <c r="C771" s="167"/>
      <c r="D771" s="140"/>
      <c r="E771" s="167"/>
      <c r="F771" s="140" t="s">
        <v>1212</v>
      </c>
      <c r="G771" s="167" t="s">
        <v>351</v>
      </c>
      <c r="H771" s="167" t="s">
        <v>1213</v>
      </c>
      <c r="I771" s="251">
        <v>60</v>
      </c>
      <c r="J771" s="251">
        <v>0</v>
      </c>
      <c r="K771" s="251">
        <v>0</v>
      </c>
      <c r="L771" s="251">
        <v>0</v>
      </c>
      <c r="M771" s="252">
        <v>0</v>
      </c>
      <c r="N771" s="253">
        <v>1</v>
      </c>
      <c r="O771" s="253">
        <v>1</v>
      </c>
    </row>
    <row r="772" spans="1:15">
      <c r="A772" s="254" t="s">
        <v>1039</v>
      </c>
      <c r="B772" s="254"/>
      <c r="C772" s="254"/>
      <c r="D772" s="254"/>
      <c r="E772" s="254"/>
      <c r="F772" s="254"/>
      <c r="G772" s="254"/>
      <c r="H772" s="254"/>
      <c r="I772" s="255">
        <v>786.12</v>
      </c>
      <c r="J772" s="255">
        <v>826.22</v>
      </c>
      <c r="K772" s="255">
        <v>843.22</v>
      </c>
      <c r="L772" s="255">
        <v>863.23</v>
      </c>
      <c r="M772" s="256">
        <v>8.7435753741976061</v>
      </c>
      <c r="N772" s="257">
        <v>11</v>
      </c>
      <c r="O772" s="257">
        <v>11</v>
      </c>
    </row>
    <row r="773" spans="1:15">
      <c r="A773" s="250" t="s">
        <v>990</v>
      </c>
      <c r="B773" s="140" t="s">
        <v>592</v>
      </c>
      <c r="C773" s="167" t="s">
        <v>991</v>
      </c>
      <c r="D773" s="140" t="s">
        <v>123</v>
      </c>
      <c r="E773" s="167" t="s">
        <v>123</v>
      </c>
      <c r="F773" s="140" t="s">
        <v>974</v>
      </c>
      <c r="G773" s="167" t="s">
        <v>764</v>
      </c>
      <c r="H773" s="167" t="s">
        <v>1057</v>
      </c>
      <c r="I773" s="251">
        <v>100</v>
      </c>
      <c r="J773" s="251">
        <v>105</v>
      </c>
      <c r="K773" s="251">
        <v>110.25</v>
      </c>
      <c r="L773" s="251">
        <v>115.76</v>
      </c>
      <c r="M773" s="252">
        <v>5.0000000000000044E-2</v>
      </c>
      <c r="N773" s="253">
        <v>1</v>
      </c>
      <c r="O773" s="253">
        <v>1</v>
      </c>
    </row>
    <row r="774" spans="1:15">
      <c r="A774" s="254" t="s">
        <v>1038</v>
      </c>
      <c r="B774" s="254"/>
      <c r="C774" s="254"/>
      <c r="D774" s="254"/>
      <c r="E774" s="254"/>
      <c r="F774" s="254"/>
      <c r="G774" s="254"/>
      <c r="H774" s="254"/>
      <c r="I774" s="255">
        <v>100</v>
      </c>
      <c r="J774" s="255">
        <v>105</v>
      </c>
      <c r="K774" s="255">
        <v>110.25</v>
      </c>
      <c r="L774" s="255">
        <v>115.76</v>
      </c>
      <c r="M774" s="256">
        <v>5.0000000000000044E-2</v>
      </c>
      <c r="N774" s="257">
        <v>1</v>
      </c>
      <c r="O774" s="257">
        <v>1</v>
      </c>
    </row>
    <row r="775" spans="1:15">
      <c r="A775" s="250" t="s">
        <v>1499</v>
      </c>
      <c r="B775" s="140" t="s">
        <v>592</v>
      </c>
      <c r="C775" s="167" t="s">
        <v>991</v>
      </c>
      <c r="D775" s="140" t="s">
        <v>123</v>
      </c>
      <c r="E775" s="167" t="s">
        <v>123</v>
      </c>
      <c r="F775" s="140" t="s">
        <v>1500</v>
      </c>
      <c r="G775" s="167" t="s">
        <v>764</v>
      </c>
      <c r="H775" s="167" t="s">
        <v>1092</v>
      </c>
      <c r="I775" s="251">
        <v>10</v>
      </c>
      <c r="J775" s="251">
        <v>10</v>
      </c>
      <c r="K775" s="251">
        <v>10</v>
      </c>
      <c r="L775" s="251">
        <v>10</v>
      </c>
      <c r="M775" s="252">
        <v>0</v>
      </c>
      <c r="N775" s="253">
        <v>1</v>
      </c>
      <c r="O775" s="253">
        <v>1</v>
      </c>
    </row>
    <row r="776" spans="1:15">
      <c r="A776" s="254" t="s">
        <v>1510</v>
      </c>
      <c r="B776" s="254"/>
      <c r="C776" s="254"/>
      <c r="D776" s="254"/>
      <c r="E776" s="254"/>
      <c r="F776" s="254"/>
      <c r="G776" s="254"/>
      <c r="H776" s="254"/>
      <c r="I776" s="255">
        <v>10</v>
      </c>
      <c r="J776" s="255">
        <v>10</v>
      </c>
      <c r="K776" s="255">
        <v>10</v>
      </c>
      <c r="L776" s="255">
        <v>10</v>
      </c>
      <c r="M776" s="256">
        <v>0</v>
      </c>
      <c r="N776" s="257">
        <v>1</v>
      </c>
      <c r="O776" s="257">
        <v>1</v>
      </c>
    </row>
    <row r="777" spans="1:15">
      <c r="A777" s="250" t="s">
        <v>1434</v>
      </c>
      <c r="B777" s="140" t="s">
        <v>592</v>
      </c>
      <c r="C777" s="167" t="s">
        <v>991</v>
      </c>
      <c r="D777" s="140" t="s">
        <v>123</v>
      </c>
      <c r="E777" s="167" t="s">
        <v>123</v>
      </c>
      <c r="F777" s="140" t="s">
        <v>1444</v>
      </c>
      <c r="G777" s="167" t="s">
        <v>764</v>
      </c>
      <c r="H777" s="167" t="s">
        <v>1755</v>
      </c>
      <c r="I777" s="251">
        <v>25741</v>
      </c>
      <c r="J777" s="251">
        <v>20005</v>
      </c>
      <c r="K777" s="251">
        <v>21680</v>
      </c>
      <c r="L777" s="251">
        <v>16341</v>
      </c>
      <c r="M777" s="252">
        <v>-0.22283516568897865</v>
      </c>
      <c r="N777" s="253">
        <v>1</v>
      </c>
      <c r="O777" s="253">
        <v>1</v>
      </c>
    </row>
    <row r="778" spans="1:15">
      <c r="A778" s="250"/>
      <c r="B778" s="140"/>
      <c r="C778" s="167"/>
      <c r="D778" s="140"/>
      <c r="E778" s="167"/>
      <c r="F778" s="140" t="s">
        <v>1438</v>
      </c>
      <c r="G778" s="167" t="s">
        <v>764</v>
      </c>
      <c r="H778" s="167" t="s">
        <v>1449</v>
      </c>
      <c r="I778" s="251">
        <v>1790</v>
      </c>
      <c r="J778" s="251">
        <v>1467</v>
      </c>
      <c r="K778" s="251">
        <v>1545</v>
      </c>
      <c r="L778" s="251">
        <v>1571</v>
      </c>
      <c r="M778" s="252">
        <v>-0.18044692737430168</v>
      </c>
      <c r="N778" s="253">
        <v>1</v>
      </c>
      <c r="O778" s="253">
        <v>1</v>
      </c>
    </row>
    <row r="779" spans="1:15">
      <c r="A779" s="250"/>
      <c r="B779" s="140"/>
      <c r="C779" s="167"/>
      <c r="D779" s="140"/>
      <c r="E779" s="167"/>
      <c r="F779" s="140" t="s">
        <v>1443</v>
      </c>
      <c r="G779" s="167" t="s">
        <v>764</v>
      </c>
      <c r="H779" s="167" t="s">
        <v>1755</v>
      </c>
      <c r="I779" s="251">
        <v>10617</v>
      </c>
      <c r="J779" s="251">
        <v>9443</v>
      </c>
      <c r="K779" s="251">
        <v>9977</v>
      </c>
      <c r="L779" s="251">
        <v>10104</v>
      </c>
      <c r="M779" s="252">
        <v>-0.11057737590656491</v>
      </c>
      <c r="N779" s="253">
        <v>1</v>
      </c>
      <c r="O779" s="253">
        <v>1</v>
      </c>
    </row>
    <row r="780" spans="1:15">
      <c r="A780" s="250"/>
      <c r="B780" s="140"/>
      <c r="C780" s="167"/>
      <c r="D780" s="140"/>
      <c r="E780" s="167"/>
      <c r="F780" s="140" t="s">
        <v>1442</v>
      </c>
      <c r="G780" s="167" t="s">
        <v>764</v>
      </c>
      <c r="H780" s="167" t="s">
        <v>1755</v>
      </c>
      <c r="I780" s="251">
        <v>10339</v>
      </c>
      <c r="J780" s="251">
        <v>9068</v>
      </c>
      <c r="K780" s="251">
        <v>9602</v>
      </c>
      <c r="L780" s="251">
        <v>9729</v>
      </c>
      <c r="M780" s="252">
        <v>-0.12293258535641749</v>
      </c>
      <c r="N780" s="253">
        <v>1</v>
      </c>
      <c r="O780" s="253">
        <v>1</v>
      </c>
    </row>
    <row r="781" spans="1:15">
      <c r="A781" s="250"/>
      <c r="B781" s="140"/>
      <c r="C781" s="167"/>
      <c r="D781" s="140"/>
      <c r="E781" s="167"/>
      <c r="F781" s="140" t="s">
        <v>1437</v>
      </c>
      <c r="G781" s="167" t="s">
        <v>764</v>
      </c>
      <c r="H781" s="167" t="s">
        <v>1449</v>
      </c>
      <c r="I781" s="251">
        <v>4191</v>
      </c>
      <c r="J781" s="251">
        <v>3724</v>
      </c>
      <c r="K781" s="251">
        <v>3916</v>
      </c>
      <c r="L781" s="251">
        <v>3966</v>
      </c>
      <c r="M781" s="252">
        <v>-0.11142925316153662</v>
      </c>
      <c r="N781" s="253">
        <v>1</v>
      </c>
      <c r="O781" s="253">
        <v>1</v>
      </c>
    </row>
    <row r="782" spans="1:15">
      <c r="A782" s="250"/>
      <c r="B782" s="140"/>
      <c r="C782" s="167"/>
      <c r="D782" s="140"/>
      <c r="E782" s="167"/>
      <c r="F782" s="140" t="s">
        <v>1448</v>
      </c>
      <c r="G782" s="167" t="s">
        <v>764</v>
      </c>
      <c r="H782" s="167" t="s">
        <v>1449</v>
      </c>
      <c r="I782" s="251">
        <v>730</v>
      </c>
      <c r="J782" s="251">
        <v>529</v>
      </c>
      <c r="K782" s="251">
        <v>537</v>
      </c>
      <c r="L782" s="251">
        <v>537</v>
      </c>
      <c r="M782" s="252">
        <v>-0.27534246575342469</v>
      </c>
      <c r="N782" s="253">
        <v>1</v>
      </c>
      <c r="O782" s="253">
        <v>1</v>
      </c>
    </row>
    <row r="783" spans="1:15">
      <c r="A783" s="250"/>
      <c r="B783" s="140"/>
      <c r="C783" s="167"/>
      <c r="D783" s="140"/>
      <c r="E783" s="167"/>
      <c r="F783" s="140" t="s">
        <v>1446</v>
      </c>
      <c r="G783" s="167" t="s">
        <v>764</v>
      </c>
      <c r="H783" s="167" t="s">
        <v>1449</v>
      </c>
      <c r="I783" s="251">
        <v>1651</v>
      </c>
      <c r="J783" s="251">
        <v>145</v>
      </c>
      <c r="K783" s="251">
        <v>121</v>
      </c>
      <c r="L783" s="251">
        <v>123</v>
      </c>
      <c r="M783" s="252">
        <v>-0.91217443973349488</v>
      </c>
      <c r="N783" s="253">
        <v>1</v>
      </c>
      <c r="O783" s="253">
        <v>1</v>
      </c>
    </row>
    <row r="784" spans="1:15">
      <c r="A784" s="250"/>
      <c r="B784" s="140"/>
      <c r="C784" s="167"/>
      <c r="D784" s="140"/>
      <c r="E784" s="167"/>
      <c r="F784" s="140" t="s">
        <v>13879</v>
      </c>
      <c r="G784" s="167" t="s">
        <v>350</v>
      </c>
      <c r="H784" s="167" t="s">
        <v>1449</v>
      </c>
      <c r="I784" s="251">
        <v>0</v>
      </c>
      <c r="J784" s="251">
        <v>9443</v>
      </c>
      <c r="K784" s="251">
        <v>9977</v>
      </c>
      <c r="L784" s="251">
        <v>10104</v>
      </c>
      <c r="M784" s="252">
        <v>0</v>
      </c>
      <c r="N784" s="253">
        <v>1</v>
      </c>
      <c r="O784" s="253">
        <v>1</v>
      </c>
    </row>
    <row r="785" spans="1:15">
      <c r="A785" s="250"/>
      <c r="B785" s="140"/>
      <c r="C785" s="167"/>
      <c r="D785" s="140"/>
      <c r="E785" s="167"/>
      <c r="F785" s="140" t="s">
        <v>1440</v>
      </c>
      <c r="G785" s="167" t="s">
        <v>764</v>
      </c>
      <c r="H785" s="167" t="s">
        <v>1449</v>
      </c>
      <c r="I785" s="251">
        <v>328</v>
      </c>
      <c r="J785" s="251">
        <v>361</v>
      </c>
      <c r="K785" s="251">
        <v>338</v>
      </c>
      <c r="L785" s="251">
        <v>341</v>
      </c>
      <c r="M785" s="252">
        <v>0.10060975609756095</v>
      </c>
      <c r="N785" s="253">
        <v>1</v>
      </c>
      <c r="O785" s="253">
        <v>1</v>
      </c>
    </row>
    <row r="786" spans="1:15">
      <c r="A786" s="250"/>
      <c r="B786" s="140"/>
      <c r="C786" s="167"/>
      <c r="D786" s="140"/>
      <c r="E786" s="167"/>
      <c r="F786" s="140" t="s">
        <v>1439</v>
      </c>
      <c r="G786" s="167" t="s">
        <v>764</v>
      </c>
      <c r="H786" s="167" t="s">
        <v>1449</v>
      </c>
      <c r="I786" s="251">
        <v>1846</v>
      </c>
      <c r="J786" s="251">
        <v>1542</v>
      </c>
      <c r="K786" s="251">
        <v>1620</v>
      </c>
      <c r="L786" s="251">
        <v>1646</v>
      </c>
      <c r="M786" s="252">
        <v>-0.16468039003250268</v>
      </c>
      <c r="N786" s="253">
        <v>1</v>
      </c>
      <c r="O786" s="253">
        <v>1</v>
      </c>
    </row>
    <row r="787" spans="1:15">
      <c r="A787" s="250"/>
      <c r="B787" s="140"/>
      <c r="C787" s="167"/>
      <c r="D787" s="140"/>
      <c r="E787" s="167"/>
      <c r="F787" s="140" t="s">
        <v>1441</v>
      </c>
      <c r="G787" s="167" t="s">
        <v>764</v>
      </c>
      <c r="H787" s="167" t="s">
        <v>1449</v>
      </c>
      <c r="I787" s="251">
        <v>475</v>
      </c>
      <c r="J787" s="251">
        <v>431</v>
      </c>
      <c r="K787" s="251">
        <v>424</v>
      </c>
      <c r="L787" s="251">
        <v>430</v>
      </c>
      <c r="M787" s="252">
        <v>-9.2631578947368398E-2</v>
      </c>
      <c r="N787" s="253">
        <v>1</v>
      </c>
      <c r="O787" s="253">
        <v>1</v>
      </c>
    </row>
    <row r="788" spans="1:15">
      <c r="A788" s="250"/>
      <c r="B788" s="140"/>
      <c r="C788" s="167"/>
      <c r="D788" s="140"/>
      <c r="E788" s="167"/>
      <c r="F788" s="140" t="s">
        <v>1445</v>
      </c>
      <c r="G788" s="167" t="s">
        <v>764</v>
      </c>
      <c r="H788" s="167" t="s">
        <v>1449</v>
      </c>
      <c r="I788" s="251">
        <v>1651</v>
      </c>
      <c r="J788" s="251">
        <v>145</v>
      </c>
      <c r="K788" s="251">
        <v>121</v>
      </c>
      <c r="L788" s="251">
        <v>123</v>
      </c>
      <c r="M788" s="252">
        <v>-0.91217443973349488</v>
      </c>
      <c r="N788" s="253">
        <v>1</v>
      </c>
      <c r="O788" s="253">
        <v>1</v>
      </c>
    </row>
    <row r="789" spans="1:15">
      <c r="A789" s="250"/>
      <c r="B789" s="140"/>
      <c r="C789" s="167"/>
      <c r="D789" s="140"/>
      <c r="E789" s="167"/>
      <c r="F789" s="140" t="s">
        <v>1436</v>
      </c>
      <c r="G789" s="167" t="s">
        <v>764</v>
      </c>
      <c r="H789" s="167" t="s">
        <v>1449</v>
      </c>
      <c r="I789" s="251">
        <v>241</v>
      </c>
      <c r="J789" s="251">
        <v>244</v>
      </c>
      <c r="K789" s="251">
        <v>221</v>
      </c>
      <c r="L789" s="251">
        <v>224</v>
      </c>
      <c r="M789" s="252">
        <v>1.2448132780082943E-2</v>
      </c>
      <c r="N789" s="253">
        <v>1</v>
      </c>
      <c r="O789" s="253">
        <v>1</v>
      </c>
    </row>
    <row r="790" spans="1:15">
      <c r="A790" s="250"/>
      <c r="B790" s="140"/>
      <c r="C790" s="167"/>
      <c r="D790" s="140"/>
      <c r="E790" s="167"/>
      <c r="F790" s="140" t="s">
        <v>1435</v>
      </c>
      <c r="G790" s="167" t="s">
        <v>764</v>
      </c>
      <c r="H790" s="167" t="s">
        <v>1449</v>
      </c>
      <c r="I790" s="251">
        <v>396</v>
      </c>
      <c r="J790" s="251">
        <v>285</v>
      </c>
      <c r="K790" s="251">
        <v>267</v>
      </c>
      <c r="L790" s="251">
        <v>273</v>
      </c>
      <c r="M790" s="252">
        <v>-0.28030303030303028</v>
      </c>
      <c r="N790" s="253">
        <v>1</v>
      </c>
      <c r="O790" s="253">
        <v>1</v>
      </c>
    </row>
    <row r="791" spans="1:15">
      <c r="A791" s="250"/>
      <c r="B791" s="140"/>
      <c r="C791" s="167"/>
      <c r="D791" s="140"/>
      <c r="E791" s="167"/>
      <c r="F791" s="140" t="s">
        <v>1447</v>
      </c>
      <c r="G791" s="167" t="s">
        <v>764</v>
      </c>
      <c r="H791" s="167" t="s">
        <v>1449</v>
      </c>
      <c r="I791" s="251">
        <v>1006</v>
      </c>
      <c r="J791" s="251">
        <v>902</v>
      </c>
      <c r="K791" s="251">
        <v>910</v>
      </c>
      <c r="L791" s="251">
        <v>910</v>
      </c>
      <c r="M791" s="252">
        <v>-0.10337972166998011</v>
      </c>
      <c r="N791" s="253">
        <v>1</v>
      </c>
      <c r="O791" s="253">
        <v>1</v>
      </c>
    </row>
    <row r="792" spans="1:15">
      <c r="A792" s="254" t="s">
        <v>1451</v>
      </c>
      <c r="B792" s="254"/>
      <c r="C792" s="254"/>
      <c r="D792" s="254"/>
      <c r="E792" s="254"/>
      <c r="F792" s="254"/>
      <c r="G792" s="254"/>
      <c r="H792" s="254"/>
      <c r="I792" s="255">
        <v>61002</v>
      </c>
      <c r="J792" s="255">
        <v>57734</v>
      </c>
      <c r="K792" s="255">
        <v>61256</v>
      </c>
      <c r="L792" s="255">
        <v>56422</v>
      </c>
      <c r="M792" s="256">
        <v>-3.3758494847834513</v>
      </c>
      <c r="N792" s="257">
        <v>15</v>
      </c>
      <c r="O792" s="257">
        <v>15</v>
      </c>
    </row>
    <row r="793" spans="1:15">
      <c r="A793" s="250" t="s">
        <v>124</v>
      </c>
      <c r="B793" s="140" t="s">
        <v>594</v>
      </c>
      <c r="C793" s="167" t="s">
        <v>593</v>
      </c>
      <c r="D793" s="140" t="s">
        <v>123</v>
      </c>
      <c r="E793" s="167" t="s">
        <v>123</v>
      </c>
      <c r="F793" s="140" t="s">
        <v>126</v>
      </c>
      <c r="G793" s="167" t="s">
        <v>764</v>
      </c>
      <c r="H793" s="167" t="s">
        <v>1161</v>
      </c>
      <c r="I793" s="251">
        <v>1.6012</v>
      </c>
      <c r="J793" s="251">
        <v>1.8</v>
      </c>
      <c r="K793" s="251">
        <v>1.8</v>
      </c>
      <c r="L793" s="251">
        <v>1.8</v>
      </c>
      <c r="M793" s="252">
        <v>0.1241568823382464</v>
      </c>
      <c r="N793" s="253">
        <v>1</v>
      </c>
      <c r="O793" s="253">
        <v>1</v>
      </c>
    </row>
    <row r="794" spans="1:15">
      <c r="A794" s="250"/>
      <c r="B794" s="140"/>
      <c r="C794" s="167"/>
      <c r="D794" s="140"/>
      <c r="E794" s="167"/>
      <c r="F794" s="140" t="s">
        <v>125</v>
      </c>
      <c r="G794" s="167" t="s">
        <v>764</v>
      </c>
      <c r="H794" s="167" t="s">
        <v>1092</v>
      </c>
      <c r="I794" s="251">
        <v>8</v>
      </c>
      <c r="J794" s="251">
        <v>8</v>
      </c>
      <c r="K794" s="251">
        <v>8</v>
      </c>
      <c r="L794" s="251">
        <v>9</v>
      </c>
      <c r="M794" s="252">
        <v>0</v>
      </c>
      <c r="N794" s="253">
        <v>1</v>
      </c>
      <c r="O794" s="253">
        <v>1</v>
      </c>
    </row>
    <row r="795" spans="1:15">
      <c r="A795" s="254" t="s">
        <v>826</v>
      </c>
      <c r="B795" s="254"/>
      <c r="C795" s="254"/>
      <c r="D795" s="254"/>
      <c r="E795" s="254"/>
      <c r="F795" s="254"/>
      <c r="G795" s="254"/>
      <c r="H795" s="254"/>
      <c r="I795" s="255">
        <v>9.6012000000000004</v>
      </c>
      <c r="J795" s="255">
        <v>9.8000000000000007</v>
      </c>
      <c r="K795" s="255">
        <v>9.8000000000000007</v>
      </c>
      <c r="L795" s="255">
        <v>10.8</v>
      </c>
      <c r="M795" s="256">
        <v>0.1241568823382464</v>
      </c>
      <c r="N795" s="257">
        <v>2</v>
      </c>
      <c r="O795" s="257">
        <v>2</v>
      </c>
    </row>
    <row r="796" spans="1:15">
      <c r="A796" s="250" t="s">
        <v>18</v>
      </c>
      <c r="B796" s="140" t="s">
        <v>585</v>
      </c>
      <c r="C796" s="167" t="s">
        <v>603</v>
      </c>
      <c r="D796" s="140" t="s">
        <v>1106</v>
      </c>
      <c r="E796" s="167" t="s">
        <v>10</v>
      </c>
      <c r="F796" s="140" t="s">
        <v>29</v>
      </c>
      <c r="G796" s="167" t="s">
        <v>764</v>
      </c>
      <c r="H796" s="167" t="s">
        <v>1057</v>
      </c>
      <c r="I796" s="251">
        <v>63</v>
      </c>
      <c r="J796" s="251">
        <v>58</v>
      </c>
      <c r="K796" s="251">
        <v>60</v>
      </c>
      <c r="L796" s="251">
        <v>61</v>
      </c>
      <c r="M796" s="252">
        <v>-7.9365079365079416E-2</v>
      </c>
      <c r="N796" s="253">
        <v>1</v>
      </c>
      <c r="O796" s="253">
        <v>1</v>
      </c>
    </row>
    <row r="797" spans="1:15">
      <c r="A797" s="250"/>
      <c r="B797" s="140"/>
      <c r="C797" s="167"/>
      <c r="D797" s="140"/>
      <c r="E797" s="167"/>
      <c r="F797" s="140" t="s">
        <v>28</v>
      </c>
      <c r="G797" s="167" t="s">
        <v>764</v>
      </c>
      <c r="H797" s="167" t="s">
        <v>1057</v>
      </c>
      <c r="I797" s="251">
        <v>63</v>
      </c>
      <c r="J797" s="251">
        <v>58</v>
      </c>
      <c r="K797" s="251">
        <v>60</v>
      </c>
      <c r="L797" s="251">
        <v>61</v>
      </c>
      <c r="M797" s="252">
        <v>-7.9365079365079416E-2</v>
      </c>
      <c r="N797" s="253">
        <v>1</v>
      </c>
      <c r="O797" s="253">
        <v>1</v>
      </c>
    </row>
    <row r="798" spans="1:15">
      <c r="A798" s="250"/>
      <c r="B798" s="140"/>
      <c r="C798" s="167"/>
      <c r="D798" s="140"/>
      <c r="E798" s="167"/>
      <c r="F798" s="140" t="s">
        <v>27</v>
      </c>
      <c r="G798" s="167" t="s">
        <v>764</v>
      </c>
      <c r="H798" s="167" t="s">
        <v>1057</v>
      </c>
      <c r="I798" s="251">
        <v>63</v>
      </c>
      <c r="J798" s="251">
        <v>58</v>
      </c>
      <c r="K798" s="251">
        <v>60</v>
      </c>
      <c r="L798" s="251">
        <v>61</v>
      </c>
      <c r="M798" s="252">
        <v>-7.9365079365079416E-2</v>
      </c>
      <c r="N798" s="253">
        <v>1</v>
      </c>
      <c r="O798" s="253">
        <v>1</v>
      </c>
    </row>
    <row r="799" spans="1:15">
      <c r="A799" s="250"/>
      <c r="B799" s="140"/>
      <c r="C799" s="167"/>
      <c r="D799" s="140"/>
      <c r="E799" s="167"/>
      <c r="F799" s="140" t="s">
        <v>33</v>
      </c>
      <c r="G799" s="167" t="s">
        <v>764</v>
      </c>
      <c r="H799" s="167" t="s">
        <v>1057</v>
      </c>
      <c r="I799" s="251">
        <v>63</v>
      </c>
      <c r="J799" s="251">
        <v>58</v>
      </c>
      <c r="K799" s="251">
        <v>60</v>
      </c>
      <c r="L799" s="251">
        <v>61</v>
      </c>
      <c r="M799" s="252">
        <v>-7.9365079365079416E-2</v>
      </c>
      <c r="N799" s="253">
        <v>1</v>
      </c>
      <c r="O799" s="253">
        <v>1</v>
      </c>
    </row>
    <row r="800" spans="1:15">
      <c r="A800" s="250"/>
      <c r="B800" s="140"/>
      <c r="C800" s="167"/>
      <c r="D800" s="140"/>
      <c r="E800" s="167"/>
      <c r="F800" s="140" t="s">
        <v>20</v>
      </c>
      <c r="G800" s="167" t="s">
        <v>764</v>
      </c>
      <c r="H800" s="167" t="s">
        <v>1057</v>
      </c>
      <c r="I800" s="251">
        <v>63</v>
      </c>
      <c r="J800" s="251">
        <v>58</v>
      </c>
      <c r="K800" s="251">
        <v>60</v>
      </c>
      <c r="L800" s="251">
        <v>61</v>
      </c>
      <c r="M800" s="252">
        <v>-7.9365079365079416E-2</v>
      </c>
      <c r="N800" s="253">
        <v>1</v>
      </c>
      <c r="O800" s="253">
        <v>1</v>
      </c>
    </row>
    <row r="801" spans="1:15">
      <c r="A801" s="250"/>
      <c r="B801" s="140"/>
      <c r="C801" s="167"/>
      <c r="D801" s="140"/>
      <c r="E801" s="167"/>
      <c r="F801" s="140" t="s">
        <v>24</v>
      </c>
      <c r="G801" s="167" t="s">
        <v>764</v>
      </c>
      <c r="H801" s="167" t="s">
        <v>1057</v>
      </c>
      <c r="I801" s="251">
        <v>63</v>
      </c>
      <c r="J801" s="251">
        <v>58</v>
      </c>
      <c r="K801" s="251">
        <v>60</v>
      </c>
      <c r="L801" s="251">
        <v>61</v>
      </c>
      <c r="M801" s="252">
        <v>-7.9365079365079416E-2</v>
      </c>
      <c r="N801" s="253">
        <v>1</v>
      </c>
      <c r="O801" s="253">
        <v>1</v>
      </c>
    </row>
    <row r="802" spans="1:15">
      <c r="A802" s="250"/>
      <c r="B802" s="140"/>
      <c r="C802" s="167"/>
      <c r="D802" s="140"/>
      <c r="E802" s="167"/>
      <c r="F802" s="140" t="s">
        <v>21</v>
      </c>
      <c r="G802" s="167" t="s">
        <v>764</v>
      </c>
      <c r="H802" s="167" t="s">
        <v>1057</v>
      </c>
      <c r="I802" s="251">
        <v>63</v>
      </c>
      <c r="J802" s="251">
        <v>58</v>
      </c>
      <c r="K802" s="251">
        <v>60</v>
      </c>
      <c r="L802" s="251">
        <v>61</v>
      </c>
      <c r="M802" s="252">
        <v>-7.9365079365079416E-2</v>
      </c>
      <c r="N802" s="253">
        <v>1</v>
      </c>
      <c r="O802" s="253">
        <v>1</v>
      </c>
    </row>
    <row r="803" spans="1:15">
      <c r="A803" s="250"/>
      <c r="B803" s="140"/>
      <c r="C803" s="167"/>
      <c r="D803" s="140"/>
      <c r="E803" s="167"/>
      <c r="F803" s="140" t="s">
        <v>22</v>
      </c>
      <c r="G803" s="167" t="s">
        <v>764</v>
      </c>
      <c r="H803" s="167" t="s">
        <v>1057</v>
      </c>
      <c r="I803" s="251">
        <v>63</v>
      </c>
      <c r="J803" s="251">
        <v>58</v>
      </c>
      <c r="K803" s="251">
        <v>60</v>
      </c>
      <c r="L803" s="251">
        <v>61</v>
      </c>
      <c r="M803" s="252">
        <v>-7.9365079365079416E-2</v>
      </c>
      <c r="N803" s="253">
        <v>1</v>
      </c>
      <c r="O803" s="253">
        <v>1</v>
      </c>
    </row>
    <row r="804" spans="1:15">
      <c r="A804" s="250"/>
      <c r="B804" s="140"/>
      <c r="C804" s="167"/>
      <c r="D804" s="140"/>
      <c r="E804" s="167"/>
      <c r="F804" s="140" t="s">
        <v>23</v>
      </c>
      <c r="G804" s="167" t="s">
        <v>764</v>
      </c>
      <c r="H804" s="167" t="s">
        <v>1057</v>
      </c>
      <c r="I804" s="251">
        <v>63</v>
      </c>
      <c r="J804" s="251">
        <v>58</v>
      </c>
      <c r="K804" s="251">
        <v>60</v>
      </c>
      <c r="L804" s="251">
        <v>61</v>
      </c>
      <c r="M804" s="252">
        <v>-7.9365079365079416E-2</v>
      </c>
      <c r="N804" s="253">
        <v>1</v>
      </c>
      <c r="O804" s="253">
        <v>1</v>
      </c>
    </row>
    <row r="805" spans="1:15">
      <c r="A805" s="250"/>
      <c r="B805" s="140"/>
      <c r="C805" s="167"/>
      <c r="D805" s="140"/>
      <c r="E805" s="167"/>
      <c r="F805" s="140" t="s">
        <v>25</v>
      </c>
      <c r="G805" s="167" t="s">
        <v>764</v>
      </c>
      <c r="H805" s="167" t="s">
        <v>1057</v>
      </c>
      <c r="I805" s="251">
        <v>63</v>
      </c>
      <c r="J805" s="251">
        <v>58</v>
      </c>
      <c r="K805" s="251">
        <v>60</v>
      </c>
      <c r="L805" s="251">
        <v>61</v>
      </c>
      <c r="M805" s="252">
        <v>-7.9365079365079416E-2</v>
      </c>
      <c r="N805" s="253">
        <v>1</v>
      </c>
      <c r="O805" s="253">
        <v>1</v>
      </c>
    </row>
    <row r="806" spans="1:15">
      <c r="A806" s="250"/>
      <c r="B806" s="140"/>
      <c r="C806" s="167"/>
      <c r="D806" s="140"/>
      <c r="E806" s="167"/>
      <c r="F806" s="140" t="s">
        <v>26</v>
      </c>
      <c r="G806" s="167" t="s">
        <v>764</v>
      </c>
      <c r="H806" s="167" t="s">
        <v>1057</v>
      </c>
      <c r="I806" s="251">
        <v>63</v>
      </c>
      <c r="J806" s="251">
        <v>58</v>
      </c>
      <c r="K806" s="251">
        <v>60</v>
      </c>
      <c r="L806" s="251">
        <v>61</v>
      </c>
      <c r="M806" s="252">
        <v>-7.9365079365079416E-2</v>
      </c>
      <c r="N806" s="253">
        <v>1</v>
      </c>
      <c r="O806" s="253">
        <v>1</v>
      </c>
    </row>
    <row r="807" spans="1:15">
      <c r="A807" s="250"/>
      <c r="B807" s="140"/>
      <c r="C807" s="167"/>
      <c r="D807" s="140"/>
      <c r="E807" s="167"/>
      <c r="F807" s="140" t="s">
        <v>31</v>
      </c>
      <c r="G807" s="167" t="s">
        <v>764</v>
      </c>
      <c r="H807" s="167" t="s">
        <v>1057</v>
      </c>
      <c r="I807" s="251">
        <v>63</v>
      </c>
      <c r="J807" s="251">
        <v>58</v>
      </c>
      <c r="K807" s="251">
        <v>60</v>
      </c>
      <c r="L807" s="251">
        <v>61</v>
      </c>
      <c r="M807" s="252">
        <v>-7.9365079365079416E-2</v>
      </c>
      <c r="N807" s="253">
        <v>1</v>
      </c>
      <c r="O807" s="253">
        <v>1</v>
      </c>
    </row>
    <row r="808" spans="1:15">
      <c r="A808" s="250"/>
      <c r="B808" s="140"/>
      <c r="C808" s="167"/>
      <c r="D808" s="140"/>
      <c r="E808" s="167"/>
      <c r="F808" s="140" t="s">
        <v>30</v>
      </c>
      <c r="G808" s="167" t="s">
        <v>764</v>
      </c>
      <c r="H808" s="167" t="s">
        <v>1057</v>
      </c>
      <c r="I808" s="251">
        <v>63</v>
      </c>
      <c r="J808" s="251">
        <v>58</v>
      </c>
      <c r="K808" s="251">
        <v>60</v>
      </c>
      <c r="L808" s="251">
        <v>61</v>
      </c>
      <c r="M808" s="252">
        <v>-7.9365079365079416E-2</v>
      </c>
      <c r="N808" s="253">
        <v>1</v>
      </c>
      <c r="O808" s="253">
        <v>1</v>
      </c>
    </row>
    <row r="809" spans="1:15">
      <c r="A809" s="250"/>
      <c r="B809" s="140"/>
      <c r="C809" s="167"/>
      <c r="D809" s="140"/>
      <c r="E809" s="167"/>
      <c r="F809" s="140" t="s">
        <v>32</v>
      </c>
      <c r="G809" s="167" t="s">
        <v>764</v>
      </c>
      <c r="H809" s="167" t="s">
        <v>1057</v>
      </c>
      <c r="I809" s="251">
        <v>63</v>
      </c>
      <c r="J809" s="251">
        <v>58</v>
      </c>
      <c r="K809" s="251">
        <v>60</v>
      </c>
      <c r="L809" s="251">
        <v>61</v>
      </c>
      <c r="M809" s="252">
        <v>-7.9365079365079416E-2</v>
      </c>
      <c r="N809" s="253">
        <v>1</v>
      </c>
      <c r="O809" s="253">
        <v>1</v>
      </c>
    </row>
    <row r="810" spans="1:15">
      <c r="A810" s="254" t="s">
        <v>827</v>
      </c>
      <c r="B810" s="254"/>
      <c r="C810" s="254"/>
      <c r="D810" s="254"/>
      <c r="E810" s="254"/>
      <c r="F810" s="254"/>
      <c r="G810" s="254"/>
      <c r="H810" s="254"/>
      <c r="I810" s="255">
        <v>882</v>
      </c>
      <c r="J810" s="255">
        <v>812</v>
      </c>
      <c r="K810" s="255">
        <v>840</v>
      </c>
      <c r="L810" s="255">
        <v>854</v>
      </c>
      <c r="M810" s="256">
        <v>-1.111111111111112</v>
      </c>
      <c r="N810" s="257">
        <v>14</v>
      </c>
      <c r="O810" s="257">
        <v>14</v>
      </c>
    </row>
    <row r="811" spans="1:15">
      <c r="A811" s="250" t="s">
        <v>1173</v>
      </c>
      <c r="B811" s="140" t="s">
        <v>592</v>
      </c>
      <c r="C811" s="167" t="s">
        <v>595</v>
      </c>
      <c r="D811" s="140" t="s">
        <v>123</v>
      </c>
      <c r="E811" s="167" t="s">
        <v>123</v>
      </c>
      <c r="F811" s="140" t="s">
        <v>1467</v>
      </c>
      <c r="G811" s="167" t="s">
        <v>764</v>
      </c>
      <c r="H811" s="167" t="s">
        <v>1075</v>
      </c>
      <c r="I811" s="251">
        <v>75</v>
      </c>
      <c r="J811" s="251">
        <v>75</v>
      </c>
      <c r="K811" s="251">
        <v>77</v>
      </c>
      <c r="L811" s="251">
        <v>79</v>
      </c>
      <c r="M811" s="252">
        <v>0</v>
      </c>
      <c r="N811" s="253">
        <v>1</v>
      </c>
      <c r="O811" s="253">
        <v>1</v>
      </c>
    </row>
    <row r="812" spans="1:15">
      <c r="A812" s="250"/>
      <c r="B812" s="140"/>
      <c r="C812" s="167"/>
      <c r="D812" s="140"/>
      <c r="E812" s="167"/>
      <c r="F812" s="140" t="s">
        <v>1317</v>
      </c>
      <c r="G812" s="167" t="s">
        <v>764</v>
      </c>
      <c r="H812" s="167" t="s">
        <v>1075</v>
      </c>
      <c r="I812" s="251">
        <v>2055</v>
      </c>
      <c r="J812" s="251">
        <v>2055</v>
      </c>
      <c r="K812" s="251">
        <v>2097</v>
      </c>
      <c r="L812" s="251">
        <v>2139</v>
      </c>
      <c r="M812" s="252">
        <v>0</v>
      </c>
      <c r="N812" s="253">
        <v>1</v>
      </c>
      <c r="O812" s="253">
        <v>1</v>
      </c>
    </row>
    <row r="813" spans="1:15">
      <c r="A813" s="250"/>
      <c r="B813" s="140"/>
      <c r="C813" s="167"/>
      <c r="D813" s="140"/>
      <c r="E813" s="167"/>
      <c r="F813" s="140" t="s">
        <v>1316</v>
      </c>
      <c r="G813" s="167" t="s">
        <v>764</v>
      </c>
      <c r="H813" s="167" t="s">
        <v>1075</v>
      </c>
      <c r="I813" s="251">
        <v>375</v>
      </c>
      <c r="J813" s="251">
        <v>375</v>
      </c>
      <c r="K813" s="251">
        <v>383</v>
      </c>
      <c r="L813" s="251">
        <v>391</v>
      </c>
      <c r="M813" s="252">
        <v>0</v>
      </c>
      <c r="N813" s="253">
        <v>1</v>
      </c>
      <c r="O813" s="253">
        <v>1</v>
      </c>
    </row>
    <row r="814" spans="1:15">
      <c r="A814" s="250"/>
      <c r="B814" s="140"/>
      <c r="C814" s="167"/>
      <c r="D814" s="140"/>
      <c r="E814" s="167"/>
      <c r="F814" s="140" t="s">
        <v>1124</v>
      </c>
      <c r="G814" s="167" t="s">
        <v>764</v>
      </c>
      <c r="H814" s="167" t="s">
        <v>1075</v>
      </c>
      <c r="I814" s="251">
        <v>25</v>
      </c>
      <c r="J814" s="251">
        <v>25</v>
      </c>
      <c r="K814" s="251">
        <v>26</v>
      </c>
      <c r="L814" s="251">
        <v>27</v>
      </c>
      <c r="M814" s="252">
        <v>0</v>
      </c>
      <c r="N814" s="253">
        <v>1</v>
      </c>
      <c r="O814" s="253">
        <v>1</v>
      </c>
    </row>
    <row r="815" spans="1:15">
      <c r="A815" s="250"/>
      <c r="B815" s="140"/>
      <c r="C815" s="167"/>
      <c r="D815" s="140"/>
      <c r="E815" s="167"/>
      <c r="F815" s="140" t="s">
        <v>1461</v>
      </c>
      <c r="G815" s="167" t="s">
        <v>764</v>
      </c>
      <c r="H815" s="167" t="s">
        <v>1075</v>
      </c>
      <c r="I815" s="251">
        <v>10</v>
      </c>
      <c r="J815" s="251">
        <v>10</v>
      </c>
      <c r="K815" s="251">
        <v>11</v>
      </c>
      <c r="L815" s="251">
        <v>12</v>
      </c>
      <c r="M815" s="252">
        <v>0</v>
      </c>
      <c r="N815" s="253">
        <v>1</v>
      </c>
      <c r="O815" s="253">
        <v>1</v>
      </c>
    </row>
    <row r="816" spans="1:15">
      <c r="A816" s="250"/>
      <c r="B816" s="140"/>
      <c r="C816" s="167"/>
      <c r="D816" s="140"/>
      <c r="E816" s="167"/>
      <c r="F816" s="140" t="s">
        <v>1318</v>
      </c>
      <c r="G816" s="167" t="s">
        <v>764</v>
      </c>
      <c r="H816" s="167" t="s">
        <v>1075</v>
      </c>
      <c r="I816" s="251">
        <v>20</v>
      </c>
      <c r="J816" s="251">
        <v>25</v>
      </c>
      <c r="K816" s="251">
        <v>26</v>
      </c>
      <c r="L816" s="251">
        <v>27</v>
      </c>
      <c r="M816" s="252">
        <v>0.25</v>
      </c>
      <c r="N816" s="253">
        <v>1</v>
      </c>
      <c r="O816" s="253">
        <v>1</v>
      </c>
    </row>
    <row r="817" spans="1:15">
      <c r="A817" s="250"/>
      <c r="B817" s="140"/>
      <c r="C817" s="167"/>
      <c r="D817" s="140"/>
      <c r="E817" s="167"/>
      <c r="F817" s="140" t="s">
        <v>1312</v>
      </c>
      <c r="G817" s="167" t="s">
        <v>764</v>
      </c>
      <c r="H817" s="167" t="s">
        <v>1075</v>
      </c>
      <c r="I817" s="251">
        <v>75</v>
      </c>
      <c r="J817" s="251">
        <v>100</v>
      </c>
      <c r="K817" s="251">
        <v>102</v>
      </c>
      <c r="L817" s="251">
        <v>105</v>
      </c>
      <c r="M817" s="252">
        <v>0.33333333333333326</v>
      </c>
      <c r="N817" s="253">
        <v>1</v>
      </c>
      <c r="O817" s="253">
        <v>1</v>
      </c>
    </row>
    <row r="818" spans="1:15">
      <c r="A818" s="250"/>
      <c r="B818" s="140"/>
      <c r="C818" s="167"/>
      <c r="D818" s="140"/>
      <c r="E818" s="167"/>
      <c r="F818" s="140" t="s">
        <v>1310</v>
      </c>
      <c r="G818" s="167" t="s">
        <v>764</v>
      </c>
      <c r="H818" s="167" t="s">
        <v>1075</v>
      </c>
      <c r="I818" s="251">
        <v>150</v>
      </c>
      <c r="J818" s="251">
        <v>200</v>
      </c>
      <c r="K818" s="251">
        <v>204</v>
      </c>
      <c r="L818" s="251">
        <v>209</v>
      </c>
      <c r="M818" s="252">
        <v>0.33333333333333326</v>
      </c>
      <c r="N818" s="253">
        <v>1</v>
      </c>
      <c r="O818" s="253">
        <v>1</v>
      </c>
    </row>
    <row r="819" spans="1:15">
      <c r="A819" s="250"/>
      <c r="B819" s="140"/>
      <c r="C819" s="167"/>
      <c r="D819" s="140"/>
      <c r="E819" s="167"/>
      <c r="F819" s="140" t="s">
        <v>1311</v>
      </c>
      <c r="G819" s="167" t="s">
        <v>764</v>
      </c>
      <c r="H819" s="167" t="s">
        <v>1075</v>
      </c>
      <c r="I819" s="251">
        <v>225</v>
      </c>
      <c r="J819" s="251">
        <v>250</v>
      </c>
      <c r="K819" s="251">
        <v>255</v>
      </c>
      <c r="L819" s="251">
        <v>261</v>
      </c>
      <c r="M819" s="252">
        <v>0.11111111111111116</v>
      </c>
      <c r="N819" s="253">
        <v>1</v>
      </c>
      <c r="O819" s="253">
        <v>1</v>
      </c>
    </row>
    <row r="820" spans="1:15">
      <c r="A820" s="250"/>
      <c r="B820" s="140"/>
      <c r="C820" s="167"/>
      <c r="D820" s="140"/>
      <c r="E820" s="167"/>
      <c r="F820" s="140" t="s">
        <v>13887</v>
      </c>
      <c r="G820" s="167" t="s">
        <v>764</v>
      </c>
      <c r="H820" s="167" t="s">
        <v>1480</v>
      </c>
      <c r="I820" s="251">
        <v>250</v>
      </c>
      <c r="J820" s="251">
        <v>250</v>
      </c>
      <c r="K820" s="251">
        <v>255</v>
      </c>
      <c r="L820" s="251">
        <v>261</v>
      </c>
      <c r="M820" s="252">
        <v>0</v>
      </c>
      <c r="N820" s="253">
        <v>1</v>
      </c>
      <c r="O820" s="253">
        <v>1</v>
      </c>
    </row>
    <row r="821" spans="1:15">
      <c r="A821" s="250"/>
      <c r="B821" s="140"/>
      <c r="C821" s="167"/>
      <c r="D821" s="140"/>
      <c r="E821" s="167"/>
      <c r="F821" s="140" t="s">
        <v>13888</v>
      </c>
      <c r="G821" s="167" t="s">
        <v>764</v>
      </c>
      <c r="H821" s="167" t="s">
        <v>1480</v>
      </c>
      <c r="I821" s="251">
        <v>85</v>
      </c>
      <c r="J821" s="251">
        <v>50</v>
      </c>
      <c r="K821" s="251">
        <v>51</v>
      </c>
      <c r="L821" s="251">
        <v>53</v>
      </c>
      <c r="M821" s="252">
        <v>-0.41176470588235292</v>
      </c>
      <c r="N821" s="253">
        <v>1</v>
      </c>
      <c r="O821" s="253">
        <v>1</v>
      </c>
    </row>
    <row r="822" spans="1:15">
      <c r="A822" s="250"/>
      <c r="B822" s="140"/>
      <c r="C822" s="167"/>
      <c r="D822" s="140"/>
      <c r="E822" s="167"/>
      <c r="F822" s="140" t="s">
        <v>13889</v>
      </c>
      <c r="G822" s="167" t="s">
        <v>351</v>
      </c>
      <c r="H822" s="167" t="s">
        <v>1057</v>
      </c>
      <c r="I822" s="251">
        <v>100</v>
      </c>
      <c r="J822" s="251">
        <v>0</v>
      </c>
      <c r="K822" s="251">
        <v>0</v>
      </c>
      <c r="L822" s="251">
        <v>0</v>
      </c>
      <c r="M822" s="252">
        <v>0</v>
      </c>
      <c r="N822" s="253">
        <v>1</v>
      </c>
      <c r="O822" s="253">
        <v>1</v>
      </c>
    </row>
    <row r="823" spans="1:15">
      <c r="A823" s="250"/>
      <c r="B823" s="140"/>
      <c r="C823" s="167"/>
      <c r="D823" s="140"/>
      <c r="E823" s="167"/>
      <c r="F823" s="140" t="s">
        <v>1470</v>
      </c>
      <c r="G823" s="167" t="s">
        <v>764</v>
      </c>
      <c r="H823" s="167" t="s">
        <v>1075</v>
      </c>
      <c r="I823" s="251">
        <v>80</v>
      </c>
      <c r="J823" s="251">
        <v>150</v>
      </c>
      <c r="K823" s="251">
        <v>153</v>
      </c>
      <c r="L823" s="251">
        <v>157</v>
      </c>
      <c r="M823" s="252">
        <v>0.875</v>
      </c>
      <c r="N823" s="253">
        <v>1</v>
      </c>
      <c r="O823" s="253">
        <v>1</v>
      </c>
    </row>
    <row r="824" spans="1:15">
      <c r="A824" s="250"/>
      <c r="B824" s="140"/>
      <c r="C824" s="167"/>
      <c r="D824" s="140"/>
      <c r="E824" s="167"/>
      <c r="F824" s="140" t="s">
        <v>1471</v>
      </c>
      <c r="G824" s="167" t="s">
        <v>764</v>
      </c>
      <c r="H824" s="167" t="s">
        <v>1075</v>
      </c>
      <c r="I824" s="251">
        <v>25</v>
      </c>
      <c r="J824" s="251">
        <v>20</v>
      </c>
      <c r="K824" s="251">
        <v>21</v>
      </c>
      <c r="L824" s="251">
        <v>22</v>
      </c>
      <c r="M824" s="252">
        <v>-0.19999999999999996</v>
      </c>
      <c r="N824" s="253">
        <v>1</v>
      </c>
      <c r="O824" s="253">
        <v>1</v>
      </c>
    </row>
    <row r="825" spans="1:15">
      <c r="A825" s="250"/>
      <c r="B825" s="140"/>
      <c r="C825" s="167"/>
      <c r="D825" s="140"/>
      <c r="E825" s="167"/>
      <c r="F825" s="140" t="s">
        <v>1309</v>
      </c>
      <c r="G825" s="167" t="s">
        <v>764</v>
      </c>
      <c r="H825" s="167" t="s">
        <v>1075</v>
      </c>
      <c r="I825" s="251">
        <v>1000</v>
      </c>
      <c r="J825" s="251">
        <v>1500</v>
      </c>
      <c r="K825" s="251">
        <v>1530</v>
      </c>
      <c r="L825" s="251">
        <v>1561</v>
      </c>
      <c r="M825" s="252">
        <v>0.5</v>
      </c>
      <c r="N825" s="253">
        <v>1</v>
      </c>
      <c r="O825" s="253">
        <v>1</v>
      </c>
    </row>
    <row r="826" spans="1:15">
      <c r="A826" s="250"/>
      <c r="B826" s="140"/>
      <c r="C826" s="167"/>
      <c r="D826" s="140"/>
      <c r="E826" s="167"/>
      <c r="F826" s="140" t="s">
        <v>1466</v>
      </c>
      <c r="G826" s="167" t="s">
        <v>764</v>
      </c>
      <c r="H826" s="167" t="s">
        <v>1075</v>
      </c>
      <c r="I826" s="251">
        <v>150</v>
      </c>
      <c r="J826" s="251">
        <v>175</v>
      </c>
      <c r="K826" s="251">
        <v>179</v>
      </c>
      <c r="L826" s="251">
        <v>183</v>
      </c>
      <c r="M826" s="252">
        <v>0.16666666666666674</v>
      </c>
      <c r="N826" s="253">
        <v>1</v>
      </c>
      <c r="O826" s="253">
        <v>1</v>
      </c>
    </row>
    <row r="827" spans="1:15">
      <c r="A827" s="250"/>
      <c r="B827" s="140"/>
      <c r="C827" s="167"/>
      <c r="D827" s="140"/>
      <c r="E827" s="167"/>
      <c r="F827" s="140" t="s">
        <v>131</v>
      </c>
      <c r="G827" s="167" t="s">
        <v>764</v>
      </c>
      <c r="H827" s="167" t="s">
        <v>1182</v>
      </c>
      <c r="I827" s="251">
        <v>2100</v>
      </c>
      <c r="J827" s="251">
        <v>2500</v>
      </c>
      <c r="K827" s="251">
        <v>2550</v>
      </c>
      <c r="L827" s="251">
        <v>2601</v>
      </c>
      <c r="M827" s="252">
        <v>0.19047619047619047</v>
      </c>
      <c r="N827" s="253">
        <v>1</v>
      </c>
      <c r="O827" s="253">
        <v>1</v>
      </c>
    </row>
    <row r="828" spans="1:15">
      <c r="A828" s="250"/>
      <c r="B828" s="140"/>
      <c r="C828" s="167"/>
      <c r="D828" s="140"/>
      <c r="E828" s="167"/>
      <c r="F828" s="140" t="s">
        <v>128</v>
      </c>
      <c r="G828" s="167" t="s">
        <v>351</v>
      </c>
      <c r="H828" s="167" t="s">
        <v>1182</v>
      </c>
      <c r="I828" s="251">
        <v>1550</v>
      </c>
      <c r="J828" s="251">
        <v>0</v>
      </c>
      <c r="K828" s="251">
        <v>0</v>
      </c>
      <c r="L828" s="251">
        <v>0</v>
      </c>
      <c r="M828" s="252">
        <v>0</v>
      </c>
      <c r="N828" s="253">
        <v>1</v>
      </c>
      <c r="O828" s="253">
        <v>1</v>
      </c>
    </row>
    <row r="829" spans="1:15">
      <c r="A829" s="250"/>
      <c r="B829" s="140"/>
      <c r="C829" s="167"/>
      <c r="D829" s="140"/>
      <c r="E829" s="167"/>
      <c r="F829" s="140" t="s">
        <v>132</v>
      </c>
      <c r="G829" s="167" t="s">
        <v>764</v>
      </c>
      <c r="H829" s="167" t="s">
        <v>1182</v>
      </c>
      <c r="I829" s="251">
        <v>1100.5</v>
      </c>
      <c r="J829" s="251">
        <v>1300</v>
      </c>
      <c r="K829" s="251">
        <v>1326</v>
      </c>
      <c r="L829" s="251">
        <v>1353</v>
      </c>
      <c r="M829" s="252">
        <v>0.18128123580190825</v>
      </c>
      <c r="N829" s="253">
        <v>1</v>
      </c>
      <c r="O829" s="253">
        <v>1</v>
      </c>
    </row>
    <row r="830" spans="1:15">
      <c r="A830" s="250"/>
      <c r="B830" s="140"/>
      <c r="C830" s="167"/>
      <c r="D830" s="140"/>
      <c r="E830" s="167"/>
      <c r="F830" s="140" t="s">
        <v>179</v>
      </c>
      <c r="G830" s="167" t="s">
        <v>764</v>
      </c>
      <c r="H830" s="167" t="s">
        <v>1057</v>
      </c>
      <c r="I830" s="251">
        <v>100</v>
      </c>
      <c r="J830" s="251">
        <v>100</v>
      </c>
      <c r="K830" s="251">
        <v>102</v>
      </c>
      <c r="L830" s="251">
        <v>104</v>
      </c>
      <c r="M830" s="252">
        <v>0</v>
      </c>
      <c r="N830" s="253">
        <v>1</v>
      </c>
      <c r="O830" s="253">
        <v>1</v>
      </c>
    </row>
    <row r="831" spans="1:15">
      <c r="A831" s="250"/>
      <c r="B831" s="140"/>
      <c r="C831" s="167"/>
      <c r="D831" s="140"/>
      <c r="E831" s="167"/>
      <c r="F831" s="140" t="s">
        <v>1465</v>
      </c>
      <c r="G831" s="167" t="s">
        <v>764</v>
      </c>
      <c r="H831" s="167" t="s">
        <v>1075</v>
      </c>
      <c r="I831" s="251">
        <v>200</v>
      </c>
      <c r="J831" s="251">
        <v>225</v>
      </c>
      <c r="K831" s="251">
        <v>230</v>
      </c>
      <c r="L831" s="251">
        <v>235</v>
      </c>
      <c r="M831" s="252">
        <v>0.125</v>
      </c>
      <c r="N831" s="253">
        <v>1</v>
      </c>
      <c r="O831" s="253">
        <v>1</v>
      </c>
    </row>
    <row r="832" spans="1:15">
      <c r="A832" s="250"/>
      <c r="B832" s="140"/>
      <c r="C832" s="167"/>
      <c r="D832" s="140"/>
      <c r="E832" s="167"/>
      <c r="F832" s="140" t="s">
        <v>1464</v>
      </c>
      <c r="G832" s="167" t="s">
        <v>764</v>
      </c>
      <c r="H832" s="167" t="s">
        <v>1075</v>
      </c>
      <c r="I832" s="251">
        <v>1000</v>
      </c>
      <c r="J832" s="251">
        <v>1000</v>
      </c>
      <c r="K832" s="251">
        <v>1020</v>
      </c>
      <c r="L832" s="251">
        <v>1041</v>
      </c>
      <c r="M832" s="252">
        <v>0</v>
      </c>
      <c r="N832" s="253">
        <v>1</v>
      </c>
      <c r="O832" s="253">
        <v>1</v>
      </c>
    </row>
    <row r="833" spans="1:15">
      <c r="A833" s="250"/>
      <c r="B833" s="140"/>
      <c r="C833" s="167"/>
      <c r="D833" s="140"/>
      <c r="E833" s="167"/>
      <c r="F833" s="140" t="s">
        <v>1313</v>
      </c>
      <c r="G833" s="167" t="s">
        <v>764</v>
      </c>
      <c r="H833" s="167" t="s">
        <v>1287</v>
      </c>
      <c r="I833" s="251">
        <v>20</v>
      </c>
      <c r="J833" s="251">
        <v>20</v>
      </c>
      <c r="K833" s="251">
        <v>21</v>
      </c>
      <c r="L833" s="251">
        <v>22</v>
      </c>
      <c r="M833" s="252">
        <v>0</v>
      </c>
      <c r="N833" s="253">
        <v>1</v>
      </c>
      <c r="O833" s="253">
        <v>1</v>
      </c>
    </row>
    <row r="834" spans="1:15">
      <c r="A834" s="250"/>
      <c r="B834" s="140"/>
      <c r="C834" s="167"/>
      <c r="D834" s="140"/>
      <c r="E834" s="167"/>
      <c r="F834" s="140" t="s">
        <v>13886</v>
      </c>
      <c r="G834" s="167" t="s">
        <v>350</v>
      </c>
      <c r="H834" s="167" t="s">
        <v>1182</v>
      </c>
      <c r="I834" s="251">
        <v>0</v>
      </c>
      <c r="J834" s="251">
        <v>500</v>
      </c>
      <c r="K834" s="251">
        <v>510</v>
      </c>
      <c r="L834" s="251">
        <v>521</v>
      </c>
      <c r="M834" s="252">
        <v>0</v>
      </c>
      <c r="N834" s="253">
        <v>1</v>
      </c>
      <c r="O834" s="253">
        <v>1</v>
      </c>
    </row>
    <row r="835" spans="1:15">
      <c r="A835" s="250"/>
      <c r="B835" s="140"/>
      <c r="C835" s="167"/>
      <c r="D835" s="140"/>
      <c r="E835" s="167"/>
      <c r="F835" s="140" t="s">
        <v>147</v>
      </c>
      <c r="G835" s="167" t="s">
        <v>764</v>
      </c>
      <c r="H835" s="167" t="s">
        <v>1182</v>
      </c>
      <c r="I835" s="251">
        <v>1300</v>
      </c>
      <c r="J835" s="251">
        <v>1500</v>
      </c>
      <c r="K835" s="251">
        <v>1530</v>
      </c>
      <c r="L835" s="251">
        <v>1561</v>
      </c>
      <c r="M835" s="252">
        <v>0.15384615384615374</v>
      </c>
      <c r="N835" s="253">
        <v>1</v>
      </c>
      <c r="O835" s="253">
        <v>1</v>
      </c>
    </row>
    <row r="836" spans="1:15">
      <c r="A836" s="250"/>
      <c r="B836" s="140"/>
      <c r="C836" s="167"/>
      <c r="D836" s="140"/>
      <c r="E836" s="167"/>
      <c r="F836" s="140" t="s">
        <v>148</v>
      </c>
      <c r="G836" s="167" t="s">
        <v>764</v>
      </c>
      <c r="H836" s="167" t="s">
        <v>1182</v>
      </c>
      <c r="I836" s="251">
        <v>2300</v>
      </c>
      <c r="J836" s="251">
        <v>2500</v>
      </c>
      <c r="K836" s="251">
        <v>2550</v>
      </c>
      <c r="L836" s="251">
        <v>2601</v>
      </c>
      <c r="M836" s="252">
        <v>8.6956521739130377E-2</v>
      </c>
      <c r="N836" s="253">
        <v>1</v>
      </c>
      <c r="O836" s="253">
        <v>1</v>
      </c>
    </row>
    <row r="837" spans="1:15">
      <c r="A837" s="250"/>
      <c r="B837" s="140"/>
      <c r="C837" s="167"/>
      <c r="D837" s="140"/>
      <c r="E837" s="167"/>
      <c r="F837" s="140" t="s">
        <v>178</v>
      </c>
      <c r="G837" s="167" t="s">
        <v>764</v>
      </c>
      <c r="H837" s="167" t="s">
        <v>1075</v>
      </c>
      <c r="I837" s="251">
        <v>1</v>
      </c>
      <c r="J837" s="251">
        <v>1</v>
      </c>
      <c r="K837" s="251">
        <v>1.1000000000000001</v>
      </c>
      <c r="L837" s="251">
        <v>1.2</v>
      </c>
      <c r="M837" s="252">
        <v>0</v>
      </c>
      <c r="N837" s="253">
        <v>1</v>
      </c>
      <c r="O837" s="253">
        <v>1</v>
      </c>
    </row>
    <row r="838" spans="1:15">
      <c r="A838" s="250"/>
      <c r="B838" s="140"/>
      <c r="C838" s="167"/>
      <c r="D838" s="140"/>
      <c r="E838" s="167"/>
      <c r="F838" s="140" t="s">
        <v>1475</v>
      </c>
      <c r="G838" s="167" t="s">
        <v>764</v>
      </c>
      <c r="H838" s="167" t="s">
        <v>1182</v>
      </c>
      <c r="I838" s="251">
        <v>300</v>
      </c>
      <c r="J838" s="251">
        <v>350</v>
      </c>
      <c r="K838" s="251">
        <v>357</v>
      </c>
      <c r="L838" s="251">
        <v>365</v>
      </c>
      <c r="M838" s="252">
        <v>0.16666666666666674</v>
      </c>
      <c r="N838" s="253">
        <v>1</v>
      </c>
      <c r="O838" s="253">
        <v>1</v>
      </c>
    </row>
    <row r="839" spans="1:15">
      <c r="A839" s="250"/>
      <c r="B839" s="140"/>
      <c r="C839" s="167"/>
      <c r="D839" s="140"/>
      <c r="E839" s="167"/>
      <c r="F839" s="140" t="s">
        <v>1472</v>
      </c>
      <c r="G839" s="167" t="s">
        <v>764</v>
      </c>
      <c r="H839" s="167" t="s">
        <v>1182</v>
      </c>
      <c r="I839" s="251">
        <v>50</v>
      </c>
      <c r="J839" s="251">
        <v>80</v>
      </c>
      <c r="K839" s="251">
        <v>82</v>
      </c>
      <c r="L839" s="251">
        <v>84</v>
      </c>
      <c r="M839" s="252">
        <v>0.60000000000000009</v>
      </c>
      <c r="N839" s="253">
        <v>1</v>
      </c>
      <c r="O839" s="253">
        <v>1</v>
      </c>
    </row>
    <row r="840" spans="1:15">
      <c r="A840" s="250"/>
      <c r="B840" s="140"/>
      <c r="C840" s="167"/>
      <c r="D840" s="140"/>
      <c r="E840" s="167"/>
      <c r="F840" s="140" t="s">
        <v>1473</v>
      </c>
      <c r="G840" s="167" t="s">
        <v>764</v>
      </c>
      <c r="H840" s="167" t="s">
        <v>1182</v>
      </c>
      <c r="I840" s="251">
        <v>150</v>
      </c>
      <c r="J840" s="251">
        <v>160</v>
      </c>
      <c r="K840" s="251">
        <v>164</v>
      </c>
      <c r="L840" s="251">
        <v>168</v>
      </c>
      <c r="M840" s="252">
        <v>6.6666666666666652E-2</v>
      </c>
      <c r="N840" s="253">
        <v>1</v>
      </c>
      <c r="O840" s="253">
        <v>1</v>
      </c>
    </row>
    <row r="841" spans="1:15">
      <c r="A841" s="250"/>
      <c r="B841" s="140"/>
      <c r="C841" s="167"/>
      <c r="D841" s="140"/>
      <c r="E841" s="167"/>
      <c r="F841" s="140" t="s">
        <v>1474</v>
      </c>
      <c r="G841" s="167" t="s">
        <v>764</v>
      </c>
      <c r="H841" s="167" t="s">
        <v>1182</v>
      </c>
      <c r="I841" s="251">
        <v>230</v>
      </c>
      <c r="J841" s="251">
        <v>235</v>
      </c>
      <c r="K841" s="251">
        <v>240</v>
      </c>
      <c r="L841" s="251">
        <v>245</v>
      </c>
      <c r="M841" s="252">
        <v>2.1739130434782705E-2</v>
      </c>
      <c r="N841" s="253">
        <v>1</v>
      </c>
      <c r="O841" s="253">
        <v>1</v>
      </c>
    </row>
    <row r="842" spans="1:15">
      <c r="A842" s="250"/>
      <c r="B842" s="140"/>
      <c r="C842" s="167"/>
      <c r="D842" s="140"/>
      <c r="E842" s="167"/>
      <c r="F842" s="140" t="s">
        <v>1476</v>
      </c>
      <c r="G842" s="167" t="s">
        <v>764</v>
      </c>
      <c r="H842" s="167" t="s">
        <v>1182</v>
      </c>
      <c r="I842" s="251">
        <v>75</v>
      </c>
      <c r="J842" s="251">
        <v>125</v>
      </c>
      <c r="K842" s="251">
        <v>128</v>
      </c>
      <c r="L842" s="251">
        <v>131</v>
      </c>
      <c r="M842" s="252">
        <v>0.66666666666666674</v>
      </c>
      <c r="N842" s="253">
        <v>1</v>
      </c>
      <c r="O842" s="253">
        <v>1</v>
      </c>
    </row>
    <row r="843" spans="1:15">
      <c r="A843" s="250"/>
      <c r="B843" s="140"/>
      <c r="C843" s="167"/>
      <c r="D843" s="140"/>
      <c r="E843" s="167"/>
      <c r="F843" s="140" t="s">
        <v>1717</v>
      </c>
      <c r="G843" s="167" t="s">
        <v>764</v>
      </c>
      <c r="H843" s="167" t="s">
        <v>1182</v>
      </c>
      <c r="I843" s="251">
        <v>3200</v>
      </c>
      <c r="J843" s="251">
        <v>3600</v>
      </c>
      <c r="K843" s="251">
        <v>3672</v>
      </c>
      <c r="L843" s="251">
        <v>3746</v>
      </c>
      <c r="M843" s="252">
        <v>0.125</v>
      </c>
      <c r="N843" s="253">
        <v>1</v>
      </c>
      <c r="O843" s="253">
        <v>1</v>
      </c>
    </row>
    <row r="844" spans="1:15">
      <c r="A844" s="250"/>
      <c r="B844" s="140"/>
      <c r="C844" s="167"/>
      <c r="D844" s="140"/>
      <c r="E844" s="167"/>
      <c r="F844" s="140" t="s">
        <v>1719</v>
      </c>
      <c r="G844" s="167" t="s">
        <v>764</v>
      </c>
      <c r="H844" s="167" t="s">
        <v>1182</v>
      </c>
      <c r="I844" s="251">
        <v>2376</v>
      </c>
      <c r="J844" s="251">
        <v>2700</v>
      </c>
      <c r="K844" s="251">
        <v>2754</v>
      </c>
      <c r="L844" s="251">
        <v>2810</v>
      </c>
      <c r="M844" s="252">
        <v>0.13636363636363646</v>
      </c>
      <c r="N844" s="253">
        <v>1</v>
      </c>
      <c r="O844" s="253">
        <v>1</v>
      </c>
    </row>
    <row r="845" spans="1:15">
      <c r="A845" s="250"/>
      <c r="B845" s="140"/>
      <c r="C845" s="167"/>
      <c r="D845" s="140"/>
      <c r="E845" s="167"/>
      <c r="F845" s="140" t="s">
        <v>1718</v>
      </c>
      <c r="G845" s="167" t="s">
        <v>764</v>
      </c>
      <c r="H845" s="167" t="s">
        <v>1182</v>
      </c>
      <c r="I845" s="251">
        <v>3750</v>
      </c>
      <c r="J845" s="251">
        <v>4000</v>
      </c>
      <c r="K845" s="251">
        <v>4080</v>
      </c>
      <c r="L845" s="251">
        <v>4162</v>
      </c>
      <c r="M845" s="252">
        <v>6.6666666666666652E-2</v>
      </c>
      <c r="N845" s="253">
        <v>1</v>
      </c>
      <c r="O845" s="253">
        <v>1</v>
      </c>
    </row>
    <row r="846" spans="1:15">
      <c r="A846" s="250"/>
      <c r="B846" s="140"/>
      <c r="C846" s="167"/>
      <c r="D846" s="140"/>
      <c r="E846" s="167"/>
      <c r="F846" s="140" t="s">
        <v>1469</v>
      </c>
      <c r="G846" s="167" t="s">
        <v>764</v>
      </c>
      <c r="H846" s="167" t="s">
        <v>1075</v>
      </c>
      <c r="I846" s="251">
        <v>6300</v>
      </c>
      <c r="J846" s="251">
        <v>6300</v>
      </c>
      <c r="K846" s="251">
        <v>6426</v>
      </c>
      <c r="L846" s="251">
        <v>6555</v>
      </c>
      <c r="M846" s="252">
        <v>0</v>
      </c>
      <c r="N846" s="253">
        <v>1</v>
      </c>
      <c r="O846" s="253">
        <v>1</v>
      </c>
    </row>
    <row r="847" spans="1:15">
      <c r="A847" s="250"/>
      <c r="B847" s="140"/>
      <c r="C847" s="167"/>
      <c r="D847" s="140"/>
      <c r="E847" s="167"/>
      <c r="F847" s="140" t="s">
        <v>1714</v>
      </c>
      <c r="G847" s="167" t="s">
        <v>764</v>
      </c>
      <c r="H847" s="167" t="s">
        <v>1182</v>
      </c>
      <c r="I847" s="251">
        <v>1550</v>
      </c>
      <c r="J847" s="251">
        <v>2000</v>
      </c>
      <c r="K847" s="251">
        <v>2040</v>
      </c>
      <c r="L847" s="251">
        <v>2081</v>
      </c>
      <c r="M847" s="252">
        <v>0.29032258064516125</v>
      </c>
      <c r="N847" s="253">
        <v>1</v>
      </c>
      <c r="O847" s="253">
        <v>1</v>
      </c>
    </row>
    <row r="848" spans="1:15">
      <c r="A848" s="250"/>
      <c r="B848" s="140"/>
      <c r="C848" s="167"/>
      <c r="D848" s="140"/>
      <c r="E848" s="167"/>
      <c r="F848" s="140" t="s">
        <v>1715</v>
      </c>
      <c r="G848" s="167" t="s">
        <v>764</v>
      </c>
      <c r="H848" s="167" t="s">
        <v>1182</v>
      </c>
      <c r="I848" s="251">
        <v>2400</v>
      </c>
      <c r="J848" s="251">
        <v>2800</v>
      </c>
      <c r="K848" s="251">
        <v>2856</v>
      </c>
      <c r="L848" s="251">
        <v>2914</v>
      </c>
      <c r="M848" s="252">
        <v>0.16666666666666674</v>
      </c>
      <c r="N848" s="253">
        <v>1</v>
      </c>
      <c r="O848" s="253">
        <v>1</v>
      </c>
    </row>
    <row r="849" spans="1:15">
      <c r="A849" s="250"/>
      <c r="B849" s="140"/>
      <c r="C849" s="167"/>
      <c r="D849" s="140"/>
      <c r="E849" s="167"/>
      <c r="F849" s="140" t="s">
        <v>1716</v>
      </c>
      <c r="G849" s="167" t="s">
        <v>764</v>
      </c>
      <c r="H849" s="167" t="s">
        <v>1182</v>
      </c>
      <c r="I849" s="251">
        <v>3200</v>
      </c>
      <c r="J849" s="251">
        <v>3600</v>
      </c>
      <c r="K849" s="251">
        <v>3672</v>
      </c>
      <c r="L849" s="251">
        <v>3746</v>
      </c>
      <c r="M849" s="252">
        <v>0.125</v>
      </c>
      <c r="N849" s="253">
        <v>1</v>
      </c>
      <c r="O849" s="253">
        <v>1</v>
      </c>
    </row>
    <row r="850" spans="1:15">
      <c r="A850" s="250"/>
      <c r="B850" s="140"/>
      <c r="C850" s="167"/>
      <c r="D850" s="140"/>
      <c r="E850" s="167"/>
      <c r="F850" s="140" t="s">
        <v>1721</v>
      </c>
      <c r="G850" s="167" t="s">
        <v>764</v>
      </c>
      <c r="H850" s="167" t="s">
        <v>1182</v>
      </c>
      <c r="I850" s="251">
        <v>120</v>
      </c>
      <c r="J850" s="251">
        <v>150</v>
      </c>
      <c r="K850" s="251">
        <v>153</v>
      </c>
      <c r="L850" s="251">
        <v>157</v>
      </c>
      <c r="M850" s="252">
        <v>0.25</v>
      </c>
      <c r="N850" s="253">
        <v>1</v>
      </c>
      <c r="O850" s="253">
        <v>1</v>
      </c>
    </row>
    <row r="851" spans="1:15">
      <c r="A851" s="250"/>
      <c r="B851" s="140"/>
      <c r="C851" s="167"/>
      <c r="D851" s="140"/>
      <c r="E851" s="167"/>
      <c r="F851" s="140" t="s">
        <v>1722</v>
      </c>
      <c r="G851" s="167" t="s">
        <v>764</v>
      </c>
      <c r="H851" s="167" t="s">
        <v>1182</v>
      </c>
      <c r="I851" s="251">
        <v>950</v>
      </c>
      <c r="J851" s="251">
        <v>1000</v>
      </c>
      <c r="K851" s="251">
        <v>1020</v>
      </c>
      <c r="L851" s="251">
        <v>1041</v>
      </c>
      <c r="M851" s="252">
        <v>5.2631578947368363E-2</v>
      </c>
      <c r="N851" s="253">
        <v>1</v>
      </c>
      <c r="O851" s="253">
        <v>1</v>
      </c>
    </row>
    <row r="852" spans="1:15">
      <c r="A852" s="250"/>
      <c r="B852" s="140"/>
      <c r="C852" s="167"/>
      <c r="D852" s="140"/>
      <c r="E852" s="167"/>
      <c r="F852" s="140" t="s">
        <v>1720</v>
      </c>
      <c r="G852" s="167" t="s">
        <v>764</v>
      </c>
      <c r="H852" s="167" t="s">
        <v>1182</v>
      </c>
      <c r="I852" s="251">
        <v>50</v>
      </c>
      <c r="J852" s="251">
        <v>200</v>
      </c>
      <c r="K852" s="251">
        <v>204</v>
      </c>
      <c r="L852" s="251">
        <v>209</v>
      </c>
      <c r="M852" s="252">
        <v>3</v>
      </c>
      <c r="N852" s="253">
        <v>1</v>
      </c>
      <c r="O852" s="253">
        <v>1</v>
      </c>
    </row>
    <row r="853" spans="1:15">
      <c r="A853" s="250"/>
      <c r="B853" s="140"/>
      <c r="C853" s="167"/>
      <c r="D853" s="140"/>
      <c r="E853" s="167"/>
      <c r="F853" s="140" t="s">
        <v>1462</v>
      </c>
      <c r="G853" s="167" t="s">
        <v>764</v>
      </c>
      <c r="H853" s="167" t="s">
        <v>1287</v>
      </c>
      <c r="I853" s="251">
        <v>2000</v>
      </c>
      <c r="J853" s="251">
        <v>2000</v>
      </c>
      <c r="K853" s="251">
        <v>2040</v>
      </c>
      <c r="L853" s="251">
        <v>2081</v>
      </c>
      <c r="M853" s="252">
        <v>0</v>
      </c>
      <c r="N853" s="253">
        <v>1</v>
      </c>
      <c r="O853" s="253">
        <v>1</v>
      </c>
    </row>
    <row r="854" spans="1:15">
      <c r="A854" s="250"/>
      <c r="B854" s="140"/>
      <c r="C854" s="167"/>
      <c r="D854" s="140"/>
      <c r="E854" s="167"/>
      <c r="F854" s="140" t="s">
        <v>1308</v>
      </c>
      <c r="G854" s="167" t="s">
        <v>764</v>
      </c>
      <c r="H854" s="167" t="s">
        <v>1075</v>
      </c>
      <c r="I854" s="251">
        <v>500</v>
      </c>
      <c r="J854" s="251">
        <v>500</v>
      </c>
      <c r="K854" s="251">
        <v>510</v>
      </c>
      <c r="L854" s="251">
        <v>521</v>
      </c>
      <c r="M854" s="252">
        <v>0</v>
      </c>
      <c r="N854" s="253">
        <v>1</v>
      </c>
      <c r="O854" s="253">
        <v>1</v>
      </c>
    </row>
    <row r="855" spans="1:15">
      <c r="A855" s="250"/>
      <c r="B855" s="140"/>
      <c r="C855" s="167"/>
      <c r="D855" s="140"/>
      <c r="E855" s="167"/>
      <c r="F855" s="140" t="s">
        <v>1121</v>
      </c>
      <c r="G855" s="167" t="s">
        <v>764</v>
      </c>
      <c r="H855" s="167" t="s">
        <v>1075</v>
      </c>
      <c r="I855" s="251">
        <v>40</v>
      </c>
      <c r="J855" s="251">
        <v>40</v>
      </c>
      <c r="K855" s="251">
        <v>41</v>
      </c>
      <c r="L855" s="251">
        <v>42</v>
      </c>
      <c r="M855" s="252">
        <v>0</v>
      </c>
      <c r="N855" s="253">
        <v>1</v>
      </c>
      <c r="O855" s="253">
        <v>1</v>
      </c>
    </row>
    <row r="856" spans="1:15">
      <c r="A856" s="250"/>
      <c r="B856" s="140"/>
      <c r="C856" s="167"/>
      <c r="D856" s="140"/>
      <c r="E856" s="167"/>
      <c r="F856" s="140" t="s">
        <v>161</v>
      </c>
      <c r="G856" s="167" t="s">
        <v>764</v>
      </c>
      <c r="H856" s="167" t="s">
        <v>1075</v>
      </c>
      <c r="I856" s="251">
        <v>10</v>
      </c>
      <c r="J856" s="251">
        <v>10</v>
      </c>
      <c r="K856" s="251">
        <v>11</v>
      </c>
      <c r="L856" s="251">
        <v>12</v>
      </c>
      <c r="M856" s="252">
        <v>0</v>
      </c>
      <c r="N856" s="253">
        <v>1</v>
      </c>
      <c r="O856" s="253">
        <v>1</v>
      </c>
    </row>
    <row r="857" spans="1:15">
      <c r="A857" s="250"/>
      <c r="B857" s="140"/>
      <c r="C857" s="167"/>
      <c r="D857" s="140"/>
      <c r="E857" s="167"/>
      <c r="F857" s="140" t="s">
        <v>162</v>
      </c>
      <c r="G857" s="167" t="s">
        <v>764</v>
      </c>
      <c r="H857" s="167" t="s">
        <v>1075</v>
      </c>
      <c r="I857" s="251">
        <v>6</v>
      </c>
      <c r="J857" s="251">
        <v>6</v>
      </c>
      <c r="K857" s="251">
        <v>7</v>
      </c>
      <c r="L857" s="251">
        <v>8</v>
      </c>
      <c r="M857" s="252">
        <v>0</v>
      </c>
      <c r="N857" s="253">
        <v>1</v>
      </c>
      <c r="O857" s="253">
        <v>1</v>
      </c>
    </row>
    <row r="858" spans="1:15">
      <c r="A858" s="250"/>
      <c r="B858" s="140"/>
      <c r="C858" s="167"/>
      <c r="D858" s="140"/>
      <c r="E858" s="167"/>
      <c r="F858" s="140" t="s">
        <v>1468</v>
      </c>
      <c r="G858" s="167" t="s">
        <v>764</v>
      </c>
      <c r="H858" s="167" t="s">
        <v>1075</v>
      </c>
      <c r="I858" s="251">
        <v>200</v>
      </c>
      <c r="J858" s="251">
        <v>250</v>
      </c>
      <c r="K858" s="251">
        <v>255</v>
      </c>
      <c r="L858" s="251">
        <v>261</v>
      </c>
      <c r="M858" s="252">
        <v>0.25</v>
      </c>
      <c r="N858" s="253">
        <v>1</v>
      </c>
      <c r="O858" s="253">
        <v>1</v>
      </c>
    </row>
    <row r="859" spans="1:15">
      <c r="A859" s="254" t="s">
        <v>1174</v>
      </c>
      <c r="B859" s="254"/>
      <c r="C859" s="254"/>
      <c r="D859" s="254"/>
      <c r="E859" s="254"/>
      <c r="F859" s="254"/>
      <c r="G859" s="254"/>
      <c r="H859" s="254"/>
      <c r="I859" s="255">
        <v>41828.5</v>
      </c>
      <c r="J859" s="255">
        <v>45012</v>
      </c>
      <c r="K859" s="255">
        <v>45922.1</v>
      </c>
      <c r="L859" s="255">
        <v>46866.2</v>
      </c>
      <c r="M859" s="256">
        <v>8.6796301001497564</v>
      </c>
      <c r="N859" s="257">
        <v>48</v>
      </c>
      <c r="O859" s="257">
        <v>48</v>
      </c>
    </row>
    <row r="860" spans="1:15">
      <c r="A860" s="250" t="s">
        <v>1233</v>
      </c>
      <c r="B860" s="140" t="s">
        <v>585</v>
      </c>
      <c r="C860" s="167" t="s">
        <v>2980</v>
      </c>
      <c r="D860" s="140" t="s">
        <v>1106</v>
      </c>
      <c r="E860" s="167" t="s">
        <v>1106</v>
      </c>
      <c r="F860" s="140" t="s">
        <v>358</v>
      </c>
      <c r="G860" s="167" t="s">
        <v>764</v>
      </c>
      <c r="H860" s="167" t="s">
        <v>1158</v>
      </c>
      <c r="I860" s="251">
        <v>103</v>
      </c>
      <c r="J860" s="251">
        <v>105</v>
      </c>
      <c r="K860" s="251">
        <v>107</v>
      </c>
      <c r="L860" s="251">
        <v>109</v>
      </c>
      <c r="M860" s="252">
        <v>1.9417475728155331E-2</v>
      </c>
      <c r="N860" s="253">
        <v>1</v>
      </c>
      <c r="O860" s="253">
        <v>1</v>
      </c>
    </row>
    <row r="861" spans="1:15">
      <c r="A861" s="250"/>
      <c r="B861" s="140"/>
      <c r="C861" s="167"/>
      <c r="D861" s="140"/>
      <c r="E861" s="167"/>
      <c r="F861" s="140" t="s">
        <v>357</v>
      </c>
      <c r="G861" s="167" t="s">
        <v>764</v>
      </c>
      <c r="H861" s="167" t="s">
        <v>1158</v>
      </c>
      <c r="I861" s="251">
        <v>10</v>
      </c>
      <c r="J861" s="251">
        <v>10</v>
      </c>
      <c r="K861" s="251">
        <v>10</v>
      </c>
      <c r="L861" s="251">
        <v>10</v>
      </c>
      <c r="M861" s="252">
        <v>0</v>
      </c>
      <c r="N861" s="253">
        <v>1</v>
      </c>
      <c r="O861" s="253">
        <v>1</v>
      </c>
    </row>
    <row r="862" spans="1:15">
      <c r="A862" s="254" t="s">
        <v>14217</v>
      </c>
      <c r="B862" s="254"/>
      <c r="C862" s="254"/>
      <c r="D862" s="254"/>
      <c r="E862" s="254"/>
      <c r="F862" s="254"/>
      <c r="G862" s="254"/>
      <c r="H862" s="254"/>
      <c r="I862" s="255">
        <v>113</v>
      </c>
      <c r="J862" s="255">
        <v>115</v>
      </c>
      <c r="K862" s="255">
        <v>117</v>
      </c>
      <c r="L862" s="255">
        <v>119</v>
      </c>
      <c r="M862" s="256">
        <v>1.9417475728155331E-2</v>
      </c>
      <c r="N862" s="257">
        <v>2</v>
      </c>
      <c r="O862" s="257">
        <v>2</v>
      </c>
    </row>
    <row r="863" spans="1:15">
      <c r="A863" s="250" t="s">
        <v>14213</v>
      </c>
      <c r="B863" s="140" t="s">
        <v>585</v>
      </c>
      <c r="C863" s="167" t="s">
        <v>2980</v>
      </c>
      <c r="D863" s="140" t="s">
        <v>1106</v>
      </c>
      <c r="E863" s="167" t="s">
        <v>1106</v>
      </c>
      <c r="F863" s="140" t="s">
        <v>360</v>
      </c>
      <c r="G863" s="167" t="s">
        <v>764</v>
      </c>
      <c r="H863" s="167" t="s">
        <v>1158</v>
      </c>
      <c r="I863" s="251">
        <v>21</v>
      </c>
      <c r="J863" s="251">
        <v>23</v>
      </c>
      <c r="K863" s="251">
        <v>24</v>
      </c>
      <c r="L863" s="251">
        <v>25</v>
      </c>
      <c r="M863" s="252">
        <v>9.5238095238095344E-2</v>
      </c>
      <c r="N863" s="253">
        <v>1</v>
      </c>
      <c r="O863" s="253">
        <v>1</v>
      </c>
    </row>
    <row r="864" spans="1:15">
      <c r="A864" s="254" t="s">
        <v>14218</v>
      </c>
      <c r="B864" s="254"/>
      <c r="C864" s="254"/>
      <c r="D864" s="254"/>
      <c r="E864" s="254"/>
      <c r="F864" s="254"/>
      <c r="G864" s="254"/>
      <c r="H864" s="254"/>
      <c r="I864" s="255">
        <v>21</v>
      </c>
      <c r="J864" s="255">
        <v>23</v>
      </c>
      <c r="K864" s="255">
        <v>24</v>
      </c>
      <c r="L864" s="255">
        <v>25</v>
      </c>
      <c r="M864" s="256">
        <v>9.5238095238095344E-2</v>
      </c>
      <c r="N864" s="257">
        <v>1</v>
      </c>
      <c r="O864" s="257">
        <v>1</v>
      </c>
    </row>
    <row r="865" spans="1:15">
      <c r="A865" s="250" t="s">
        <v>1232</v>
      </c>
      <c r="B865" s="140" t="s">
        <v>585</v>
      </c>
      <c r="C865" s="167" t="s">
        <v>2980</v>
      </c>
      <c r="D865" s="140" t="s">
        <v>1106</v>
      </c>
      <c r="E865" s="167" t="s">
        <v>1106</v>
      </c>
      <c r="F865" s="140" t="s">
        <v>368</v>
      </c>
      <c r="G865" s="167" t="s">
        <v>764</v>
      </c>
      <c r="H865" s="167" t="s">
        <v>1057</v>
      </c>
      <c r="I865" s="251">
        <v>34</v>
      </c>
      <c r="J865" s="251">
        <v>35</v>
      </c>
      <c r="K865" s="251">
        <v>36</v>
      </c>
      <c r="L865" s="251">
        <v>37</v>
      </c>
      <c r="M865" s="252">
        <v>2.9411764705882248E-2</v>
      </c>
      <c r="N865" s="253">
        <v>1</v>
      </c>
      <c r="O865" s="253">
        <v>1</v>
      </c>
    </row>
    <row r="866" spans="1:15">
      <c r="A866" s="250"/>
      <c r="B866" s="140"/>
      <c r="C866" s="167"/>
      <c r="D866" s="140"/>
      <c r="E866" s="167"/>
      <c r="F866" s="140" t="s">
        <v>367</v>
      </c>
      <c r="G866" s="167" t="s">
        <v>764</v>
      </c>
      <c r="H866" s="167" t="s">
        <v>1057</v>
      </c>
      <c r="I866" s="251">
        <v>24</v>
      </c>
      <c r="J866" s="251">
        <v>25</v>
      </c>
      <c r="K866" s="251">
        <v>26</v>
      </c>
      <c r="L866" s="251">
        <v>27</v>
      </c>
      <c r="M866" s="252">
        <v>4.1666666666666741E-2</v>
      </c>
      <c r="N866" s="253">
        <v>1</v>
      </c>
      <c r="O866" s="253">
        <v>1</v>
      </c>
    </row>
    <row r="867" spans="1:15">
      <c r="A867" s="250"/>
      <c r="B867" s="140"/>
      <c r="C867" s="167"/>
      <c r="D867" s="140"/>
      <c r="E867" s="167"/>
      <c r="F867" s="140" t="s">
        <v>362</v>
      </c>
      <c r="G867" s="167" t="s">
        <v>764</v>
      </c>
      <c r="H867" s="167" t="s">
        <v>1057</v>
      </c>
      <c r="I867" s="251">
        <v>214</v>
      </c>
      <c r="J867" s="251">
        <v>222</v>
      </c>
      <c r="K867" s="251">
        <v>233</v>
      </c>
      <c r="L867" s="251">
        <v>244</v>
      </c>
      <c r="M867" s="252">
        <v>3.7383177570093462E-2</v>
      </c>
      <c r="N867" s="253">
        <v>1</v>
      </c>
      <c r="O867" s="253">
        <v>1</v>
      </c>
    </row>
    <row r="868" spans="1:15">
      <c r="A868" s="250"/>
      <c r="B868" s="140"/>
      <c r="C868" s="167"/>
      <c r="D868" s="140"/>
      <c r="E868" s="167"/>
      <c r="F868" s="140" t="s">
        <v>361</v>
      </c>
      <c r="G868" s="167" t="s">
        <v>764</v>
      </c>
      <c r="H868" s="167" t="s">
        <v>1057</v>
      </c>
      <c r="I868" s="251">
        <v>155</v>
      </c>
      <c r="J868" s="251">
        <v>163</v>
      </c>
      <c r="K868" s="251">
        <v>171</v>
      </c>
      <c r="L868" s="251">
        <v>179</v>
      </c>
      <c r="M868" s="252">
        <v>5.1612903225806361E-2</v>
      </c>
      <c r="N868" s="253">
        <v>1</v>
      </c>
      <c r="O868" s="253">
        <v>1</v>
      </c>
    </row>
    <row r="869" spans="1:15">
      <c r="A869" s="250"/>
      <c r="B869" s="140"/>
      <c r="C869" s="167"/>
      <c r="D869" s="140"/>
      <c r="E869" s="167"/>
      <c r="F869" s="140" t="s">
        <v>364</v>
      </c>
      <c r="G869" s="167" t="s">
        <v>764</v>
      </c>
      <c r="H869" s="167" t="s">
        <v>1057</v>
      </c>
      <c r="I869" s="251">
        <v>254</v>
      </c>
      <c r="J869" s="251">
        <v>262</v>
      </c>
      <c r="K869" s="251">
        <v>275</v>
      </c>
      <c r="L869" s="251">
        <v>288</v>
      </c>
      <c r="M869" s="252">
        <v>3.1496062992125928E-2</v>
      </c>
      <c r="N869" s="253">
        <v>1</v>
      </c>
      <c r="O869" s="253">
        <v>1</v>
      </c>
    </row>
    <row r="870" spans="1:15">
      <c r="A870" s="250"/>
      <c r="B870" s="140"/>
      <c r="C870" s="167"/>
      <c r="D870" s="140"/>
      <c r="E870" s="167"/>
      <c r="F870" s="140" t="s">
        <v>363</v>
      </c>
      <c r="G870" s="167" t="s">
        <v>764</v>
      </c>
      <c r="H870" s="167" t="s">
        <v>1057</v>
      </c>
      <c r="I870" s="251">
        <v>184</v>
      </c>
      <c r="J870" s="251">
        <v>193</v>
      </c>
      <c r="K870" s="251">
        <v>202</v>
      </c>
      <c r="L870" s="251">
        <v>212</v>
      </c>
      <c r="M870" s="252">
        <v>4.8913043478260976E-2</v>
      </c>
      <c r="N870" s="253">
        <v>1</v>
      </c>
      <c r="O870" s="253">
        <v>1</v>
      </c>
    </row>
    <row r="871" spans="1:15">
      <c r="A871" s="250"/>
      <c r="B871" s="140"/>
      <c r="C871" s="167"/>
      <c r="D871" s="140"/>
      <c r="E871" s="167"/>
      <c r="F871" s="140" t="s">
        <v>366</v>
      </c>
      <c r="G871" s="167" t="s">
        <v>764</v>
      </c>
      <c r="H871" s="167" t="s">
        <v>1057</v>
      </c>
      <c r="I871" s="251">
        <v>84</v>
      </c>
      <c r="J871" s="251">
        <v>86</v>
      </c>
      <c r="K871" s="251">
        <v>90</v>
      </c>
      <c r="L871" s="251">
        <v>94</v>
      </c>
      <c r="M871" s="252">
        <v>2.3809523809523725E-2</v>
      </c>
      <c r="N871" s="253">
        <v>1</v>
      </c>
      <c r="O871" s="253">
        <v>1</v>
      </c>
    </row>
    <row r="872" spans="1:15">
      <c r="A872" s="250"/>
      <c r="B872" s="140"/>
      <c r="C872" s="167"/>
      <c r="D872" s="140"/>
      <c r="E872" s="167"/>
      <c r="F872" s="140" t="s">
        <v>365</v>
      </c>
      <c r="G872" s="167" t="s">
        <v>764</v>
      </c>
      <c r="H872" s="167" t="s">
        <v>1057</v>
      </c>
      <c r="I872" s="251">
        <v>61</v>
      </c>
      <c r="J872" s="251">
        <v>63</v>
      </c>
      <c r="K872" s="251">
        <v>66</v>
      </c>
      <c r="L872" s="251">
        <v>69</v>
      </c>
      <c r="M872" s="252">
        <v>3.2786885245901676E-2</v>
      </c>
      <c r="N872" s="253">
        <v>1</v>
      </c>
      <c r="O872" s="253">
        <v>1</v>
      </c>
    </row>
    <row r="873" spans="1:15">
      <c r="A873" s="254" t="s">
        <v>14219</v>
      </c>
      <c r="B873" s="254"/>
      <c r="C873" s="254"/>
      <c r="D873" s="254"/>
      <c r="E873" s="254"/>
      <c r="F873" s="254"/>
      <c r="G873" s="254"/>
      <c r="H873" s="254"/>
      <c r="I873" s="255">
        <v>1010</v>
      </c>
      <c r="J873" s="255">
        <v>1049</v>
      </c>
      <c r="K873" s="255">
        <v>1099</v>
      </c>
      <c r="L873" s="255">
        <v>1150</v>
      </c>
      <c r="M873" s="256">
        <v>0.29708002769426112</v>
      </c>
      <c r="N873" s="257">
        <v>8</v>
      </c>
      <c r="O873" s="257">
        <v>8</v>
      </c>
    </row>
    <row r="874" spans="1:15">
      <c r="A874" s="250" t="s">
        <v>1231</v>
      </c>
      <c r="B874" s="140" t="s">
        <v>585</v>
      </c>
      <c r="C874" s="167" t="s">
        <v>2980</v>
      </c>
      <c r="D874" s="140" t="s">
        <v>1106</v>
      </c>
      <c r="E874" s="167" t="s">
        <v>1106</v>
      </c>
      <c r="F874" s="140" t="s">
        <v>370</v>
      </c>
      <c r="G874" s="167" t="s">
        <v>764</v>
      </c>
      <c r="H874" s="167" t="s">
        <v>1158</v>
      </c>
      <c r="I874" s="251">
        <v>540</v>
      </c>
      <c r="J874" s="251">
        <v>560</v>
      </c>
      <c r="K874" s="251">
        <v>576</v>
      </c>
      <c r="L874" s="251">
        <v>593</v>
      </c>
      <c r="M874" s="252">
        <v>3.7037037037036979E-2</v>
      </c>
      <c r="N874" s="253">
        <v>1</v>
      </c>
      <c r="O874" s="253">
        <v>1</v>
      </c>
    </row>
    <row r="875" spans="1:15">
      <c r="A875" s="250"/>
      <c r="B875" s="140"/>
      <c r="C875" s="167"/>
      <c r="D875" s="140"/>
      <c r="E875" s="167"/>
      <c r="F875" s="140" t="s">
        <v>369</v>
      </c>
      <c r="G875" s="167" t="s">
        <v>764</v>
      </c>
      <c r="H875" s="167" t="s">
        <v>1092</v>
      </c>
      <c r="I875" s="251">
        <v>28</v>
      </c>
      <c r="J875" s="251">
        <v>28</v>
      </c>
      <c r="K875" s="251">
        <v>29</v>
      </c>
      <c r="L875" s="251">
        <v>30</v>
      </c>
      <c r="M875" s="252">
        <v>0</v>
      </c>
      <c r="N875" s="253">
        <v>1</v>
      </c>
      <c r="O875" s="253">
        <v>1</v>
      </c>
    </row>
    <row r="876" spans="1:15">
      <c r="A876" s="250"/>
      <c r="B876" s="140"/>
      <c r="C876" s="167"/>
      <c r="D876" s="140"/>
      <c r="E876" s="167"/>
      <c r="F876" s="140" t="s">
        <v>371</v>
      </c>
      <c r="G876" s="167" t="s">
        <v>764</v>
      </c>
      <c r="H876" s="167" t="s">
        <v>1158</v>
      </c>
      <c r="I876" s="251">
        <v>13</v>
      </c>
      <c r="J876" s="251">
        <v>14</v>
      </c>
      <c r="K876" s="251">
        <v>14</v>
      </c>
      <c r="L876" s="251">
        <v>14.42</v>
      </c>
      <c r="M876" s="252">
        <v>7.6923076923076872E-2</v>
      </c>
      <c r="N876" s="253">
        <v>1</v>
      </c>
      <c r="O876" s="253">
        <v>1</v>
      </c>
    </row>
    <row r="877" spans="1:15">
      <c r="A877" s="250"/>
      <c r="B877" s="140"/>
      <c r="C877" s="167"/>
      <c r="D877" s="140"/>
      <c r="E877" s="167"/>
      <c r="F877" s="140" t="s">
        <v>375</v>
      </c>
      <c r="G877" s="167" t="s">
        <v>764</v>
      </c>
      <c r="H877" s="167" t="s">
        <v>1092</v>
      </c>
      <c r="I877" s="251">
        <v>28</v>
      </c>
      <c r="J877" s="251">
        <v>28</v>
      </c>
      <c r="K877" s="251">
        <v>29</v>
      </c>
      <c r="L877" s="251">
        <v>30</v>
      </c>
      <c r="M877" s="252">
        <v>0</v>
      </c>
      <c r="N877" s="253">
        <v>1</v>
      </c>
      <c r="O877" s="253">
        <v>1</v>
      </c>
    </row>
    <row r="878" spans="1:15">
      <c r="A878" s="250"/>
      <c r="B878" s="140"/>
      <c r="C878" s="167"/>
      <c r="D878" s="140"/>
      <c r="E878" s="167"/>
      <c r="F878" s="140" t="s">
        <v>372</v>
      </c>
      <c r="G878" s="167" t="s">
        <v>764</v>
      </c>
      <c r="H878" s="167" t="s">
        <v>1092</v>
      </c>
      <c r="I878" s="251">
        <v>18</v>
      </c>
      <c r="J878" s="251">
        <v>18</v>
      </c>
      <c r="K878" s="251">
        <v>19</v>
      </c>
      <c r="L878" s="251">
        <v>20</v>
      </c>
      <c r="M878" s="252">
        <v>0</v>
      </c>
      <c r="N878" s="253">
        <v>1</v>
      </c>
      <c r="O878" s="253">
        <v>1</v>
      </c>
    </row>
    <row r="879" spans="1:15">
      <c r="A879" s="250"/>
      <c r="B879" s="140"/>
      <c r="C879" s="167"/>
      <c r="D879" s="140"/>
      <c r="E879" s="167"/>
      <c r="F879" s="140" t="s">
        <v>374</v>
      </c>
      <c r="G879" s="167" t="s">
        <v>764</v>
      </c>
      <c r="H879" s="167" t="s">
        <v>1158</v>
      </c>
      <c r="I879" s="251">
        <v>235</v>
      </c>
      <c r="J879" s="251">
        <v>243</v>
      </c>
      <c r="K879" s="251">
        <v>250</v>
      </c>
      <c r="L879" s="251">
        <v>257</v>
      </c>
      <c r="M879" s="252">
        <v>3.4042553191489411E-2</v>
      </c>
      <c r="N879" s="253">
        <v>1</v>
      </c>
      <c r="O879" s="253">
        <v>1</v>
      </c>
    </row>
    <row r="880" spans="1:15">
      <c r="A880" s="250"/>
      <c r="B880" s="140"/>
      <c r="C880" s="167"/>
      <c r="D880" s="140"/>
      <c r="E880" s="167"/>
      <c r="F880" s="140" t="s">
        <v>373</v>
      </c>
      <c r="G880" s="167" t="s">
        <v>764</v>
      </c>
      <c r="H880" s="167" t="s">
        <v>1158</v>
      </c>
      <c r="I880" s="251">
        <v>78</v>
      </c>
      <c r="J880" s="251">
        <v>80</v>
      </c>
      <c r="K880" s="251">
        <v>82</v>
      </c>
      <c r="L880" s="251">
        <v>84</v>
      </c>
      <c r="M880" s="252">
        <v>2.564102564102555E-2</v>
      </c>
      <c r="N880" s="253">
        <v>1</v>
      </c>
      <c r="O880" s="253">
        <v>1</v>
      </c>
    </row>
    <row r="881" spans="1:15">
      <c r="A881" s="250"/>
      <c r="B881" s="140"/>
      <c r="C881" s="167"/>
      <c r="D881" s="140"/>
      <c r="E881" s="167"/>
      <c r="F881" s="140" t="s">
        <v>383</v>
      </c>
      <c r="G881" s="167" t="s">
        <v>764</v>
      </c>
      <c r="H881" s="167" t="s">
        <v>1158</v>
      </c>
      <c r="I881" s="251">
        <v>245</v>
      </c>
      <c r="J881" s="251">
        <v>340</v>
      </c>
      <c r="K881" s="251">
        <v>350</v>
      </c>
      <c r="L881" s="251">
        <v>350</v>
      </c>
      <c r="M881" s="252">
        <v>0.38775510204081631</v>
      </c>
      <c r="N881" s="253">
        <v>1</v>
      </c>
      <c r="O881" s="253">
        <v>1</v>
      </c>
    </row>
    <row r="882" spans="1:15">
      <c r="A882" s="250"/>
      <c r="B882" s="140"/>
      <c r="C882" s="167"/>
      <c r="D882" s="140"/>
      <c r="E882" s="167"/>
      <c r="F882" s="140" t="s">
        <v>384</v>
      </c>
      <c r="G882" s="167" t="s">
        <v>764</v>
      </c>
      <c r="H882" s="167" t="s">
        <v>1158</v>
      </c>
      <c r="I882" s="251">
        <v>485</v>
      </c>
      <c r="J882" s="251">
        <v>672</v>
      </c>
      <c r="K882" s="251">
        <v>692</v>
      </c>
      <c r="L882" s="251">
        <v>712</v>
      </c>
      <c r="M882" s="252">
        <v>0.38556701030927831</v>
      </c>
      <c r="N882" s="253">
        <v>1</v>
      </c>
      <c r="O882" s="253">
        <v>1</v>
      </c>
    </row>
    <row r="883" spans="1:15">
      <c r="A883" s="250"/>
      <c r="B883" s="140"/>
      <c r="C883" s="167"/>
      <c r="D883" s="140"/>
      <c r="E883" s="167"/>
      <c r="F883" s="140" t="s">
        <v>382</v>
      </c>
      <c r="G883" s="167" t="s">
        <v>764</v>
      </c>
      <c r="H883" s="167" t="s">
        <v>1158</v>
      </c>
      <c r="I883" s="251">
        <v>245</v>
      </c>
      <c r="J883" s="251">
        <v>340</v>
      </c>
      <c r="K883" s="251">
        <v>350</v>
      </c>
      <c r="L883" s="251">
        <v>350</v>
      </c>
      <c r="M883" s="252">
        <v>0.38775510204081631</v>
      </c>
      <c r="N883" s="253">
        <v>1</v>
      </c>
      <c r="O883" s="253">
        <v>1</v>
      </c>
    </row>
    <row r="884" spans="1:15">
      <c r="A884" s="250"/>
      <c r="B884" s="140"/>
      <c r="C884" s="167"/>
      <c r="D884" s="140"/>
      <c r="E884" s="167"/>
      <c r="F884" s="140" t="s">
        <v>380</v>
      </c>
      <c r="G884" s="167" t="s">
        <v>764</v>
      </c>
      <c r="H884" s="167" t="s">
        <v>1158</v>
      </c>
      <c r="I884" s="251">
        <v>183</v>
      </c>
      <c r="J884" s="251">
        <v>254</v>
      </c>
      <c r="K884" s="251">
        <v>261</v>
      </c>
      <c r="L884" s="251">
        <v>268</v>
      </c>
      <c r="M884" s="252">
        <v>0.38797814207650272</v>
      </c>
      <c r="N884" s="253">
        <v>1</v>
      </c>
      <c r="O884" s="253">
        <v>1</v>
      </c>
    </row>
    <row r="885" spans="1:15">
      <c r="A885" s="250"/>
      <c r="B885" s="140"/>
      <c r="C885" s="167"/>
      <c r="D885" s="140"/>
      <c r="E885" s="167"/>
      <c r="F885" s="140" t="s">
        <v>381</v>
      </c>
      <c r="G885" s="167" t="s">
        <v>764</v>
      </c>
      <c r="H885" s="167" t="s">
        <v>1158</v>
      </c>
      <c r="I885" s="251">
        <v>365</v>
      </c>
      <c r="J885" s="251">
        <v>505</v>
      </c>
      <c r="K885" s="251">
        <v>520</v>
      </c>
      <c r="L885" s="251">
        <v>535</v>
      </c>
      <c r="M885" s="252">
        <v>0.38356164383561642</v>
      </c>
      <c r="N885" s="253">
        <v>1</v>
      </c>
      <c r="O885" s="253">
        <v>1</v>
      </c>
    </row>
    <row r="886" spans="1:15">
      <c r="A886" s="250"/>
      <c r="B886" s="140"/>
      <c r="C886" s="167"/>
      <c r="D886" s="140"/>
      <c r="E886" s="167"/>
      <c r="F886" s="140" t="s">
        <v>379</v>
      </c>
      <c r="G886" s="167" t="s">
        <v>764</v>
      </c>
      <c r="H886" s="167" t="s">
        <v>1158</v>
      </c>
      <c r="I886" s="251">
        <v>183</v>
      </c>
      <c r="J886" s="251">
        <v>254</v>
      </c>
      <c r="K886" s="251">
        <v>261</v>
      </c>
      <c r="L886" s="251">
        <v>268</v>
      </c>
      <c r="M886" s="252">
        <v>0.38797814207650272</v>
      </c>
      <c r="N886" s="253">
        <v>1</v>
      </c>
      <c r="O886" s="253">
        <v>1</v>
      </c>
    </row>
    <row r="887" spans="1:15">
      <c r="A887" s="250"/>
      <c r="B887" s="140"/>
      <c r="C887" s="167"/>
      <c r="D887" s="140"/>
      <c r="E887" s="167"/>
      <c r="F887" s="140" t="s">
        <v>377</v>
      </c>
      <c r="G887" s="167" t="s">
        <v>764</v>
      </c>
      <c r="H887" s="167" t="s">
        <v>1158</v>
      </c>
      <c r="I887" s="251">
        <v>123</v>
      </c>
      <c r="J887" s="251">
        <v>170</v>
      </c>
      <c r="K887" s="251">
        <v>175</v>
      </c>
      <c r="L887" s="251">
        <v>180</v>
      </c>
      <c r="M887" s="252">
        <v>0.38211382113821135</v>
      </c>
      <c r="N887" s="253">
        <v>1</v>
      </c>
      <c r="O887" s="253">
        <v>1</v>
      </c>
    </row>
    <row r="888" spans="1:15">
      <c r="A888" s="250"/>
      <c r="B888" s="140"/>
      <c r="C888" s="167"/>
      <c r="D888" s="140"/>
      <c r="E888" s="167"/>
      <c r="F888" s="140" t="s">
        <v>378</v>
      </c>
      <c r="G888" s="167" t="s">
        <v>764</v>
      </c>
      <c r="H888" s="167" t="s">
        <v>1158</v>
      </c>
      <c r="I888" s="251">
        <v>245</v>
      </c>
      <c r="J888" s="251">
        <v>340</v>
      </c>
      <c r="K888" s="251">
        <v>350</v>
      </c>
      <c r="L888" s="251">
        <v>360</v>
      </c>
      <c r="M888" s="252">
        <v>0.38775510204081631</v>
      </c>
      <c r="N888" s="253">
        <v>1</v>
      </c>
      <c r="O888" s="253">
        <v>1</v>
      </c>
    </row>
    <row r="889" spans="1:15">
      <c r="A889" s="250"/>
      <c r="B889" s="140"/>
      <c r="C889" s="167"/>
      <c r="D889" s="140"/>
      <c r="E889" s="167"/>
      <c r="F889" s="140" t="s">
        <v>376</v>
      </c>
      <c r="G889" s="167" t="s">
        <v>764</v>
      </c>
      <c r="H889" s="167" t="s">
        <v>1158</v>
      </c>
      <c r="I889" s="251">
        <v>123</v>
      </c>
      <c r="J889" s="251">
        <v>170</v>
      </c>
      <c r="K889" s="251">
        <v>175</v>
      </c>
      <c r="L889" s="251">
        <v>180</v>
      </c>
      <c r="M889" s="252">
        <v>0.38211382113821135</v>
      </c>
      <c r="N889" s="253">
        <v>1</v>
      </c>
      <c r="O889" s="253">
        <v>1</v>
      </c>
    </row>
    <row r="890" spans="1:15">
      <c r="A890" s="254" t="s">
        <v>14216</v>
      </c>
      <c r="B890" s="254"/>
      <c r="C890" s="254"/>
      <c r="D890" s="254"/>
      <c r="E890" s="254"/>
      <c r="F890" s="254"/>
      <c r="G890" s="254"/>
      <c r="H890" s="254"/>
      <c r="I890" s="255">
        <v>3137</v>
      </c>
      <c r="J890" s="255">
        <v>4016</v>
      </c>
      <c r="K890" s="255">
        <v>4133</v>
      </c>
      <c r="L890" s="255">
        <v>4231.42</v>
      </c>
      <c r="M890" s="256">
        <v>3.6462215794894002</v>
      </c>
      <c r="N890" s="257">
        <v>16</v>
      </c>
      <c r="O890" s="257">
        <v>16</v>
      </c>
    </row>
    <row r="891" spans="1:15" ht="15" thickBot="1">
      <c r="A891" s="258" t="s">
        <v>779</v>
      </c>
      <c r="B891" s="258"/>
      <c r="C891" s="258"/>
      <c r="D891" s="258"/>
      <c r="E891" s="258"/>
      <c r="F891" s="258"/>
      <c r="G891" s="258"/>
      <c r="H891" s="258"/>
      <c r="I891" s="259">
        <v>237129.24828489553</v>
      </c>
      <c r="J891" s="259">
        <v>244502.12728489551</v>
      </c>
      <c r="K891" s="259">
        <v>251815.93438489561</v>
      </c>
      <c r="L891" s="259">
        <v>250894.28928489558</v>
      </c>
      <c r="M891" s="260">
        <v>34.167911933912762</v>
      </c>
      <c r="N891" s="261">
        <v>813</v>
      </c>
      <c r="O891" s="261">
        <v>813</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3"/>
  <sheetViews>
    <sheetView workbookViewId="0">
      <selection activeCell="E10" sqref="E10"/>
    </sheetView>
  </sheetViews>
  <sheetFormatPr defaultRowHeight="14.5"/>
  <cols>
    <col min="1" max="1" width="23.7265625" customWidth="1"/>
    <col min="4" max="4" width="18.54296875" customWidth="1"/>
    <col min="5" max="5" width="17" customWidth="1"/>
    <col min="6" max="6" width="39.453125" customWidth="1"/>
    <col min="8" max="8" width="10.26953125" customWidth="1"/>
    <col min="9" max="12" width="12.54296875" bestFit="1" customWidth="1"/>
  </cols>
  <sheetData>
    <row r="1" spans="1:14" ht="18.5">
      <c r="A1" s="73" t="s">
        <v>1428</v>
      </c>
    </row>
    <row r="3" spans="1:14" ht="15" thickBot="1"/>
    <row r="4" spans="1:14">
      <c r="A4" s="165"/>
      <c r="B4" s="165"/>
      <c r="C4" s="165"/>
      <c r="D4" s="165"/>
      <c r="E4" s="165"/>
      <c r="F4" s="165"/>
      <c r="G4" s="165"/>
      <c r="H4" s="165"/>
      <c r="I4" s="165" t="s">
        <v>1151</v>
      </c>
      <c r="J4" s="165"/>
      <c r="K4" s="165"/>
      <c r="L4" s="165"/>
      <c r="M4" s="165"/>
      <c r="N4" s="165"/>
    </row>
    <row r="5" spans="1:14" ht="58">
      <c r="A5" s="168" t="s">
        <v>780</v>
      </c>
      <c r="B5" s="168" t="s">
        <v>559</v>
      </c>
      <c r="C5" s="168" t="s">
        <v>560</v>
      </c>
      <c r="D5" s="168" t="s">
        <v>561</v>
      </c>
      <c r="E5" s="168" t="s">
        <v>19</v>
      </c>
      <c r="F5" s="168" t="s">
        <v>3</v>
      </c>
      <c r="G5" s="166" t="s">
        <v>1429</v>
      </c>
      <c r="H5" s="168" t="s">
        <v>1051</v>
      </c>
      <c r="I5" s="168" t="s">
        <v>1514</v>
      </c>
      <c r="J5" s="168" t="s">
        <v>1515</v>
      </c>
      <c r="K5" s="168" t="s">
        <v>1516</v>
      </c>
      <c r="L5" s="168" t="s">
        <v>1517</v>
      </c>
      <c r="M5" s="168" t="s">
        <v>1518</v>
      </c>
      <c r="N5" s="168" t="s">
        <v>766</v>
      </c>
    </row>
    <row r="6" spans="1:14" ht="29">
      <c r="A6" s="169" t="s">
        <v>277</v>
      </c>
      <c r="B6" s="72" t="s">
        <v>594</v>
      </c>
      <c r="C6" s="11" t="s">
        <v>597</v>
      </c>
      <c r="D6" s="72" t="s">
        <v>123</v>
      </c>
      <c r="E6" s="11" t="s">
        <v>123</v>
      </c>
      <c r="F6" s="72" t="s">
        <v>1333</v>
      </c>
      <c r="G6" s="11" t="s">
        <v>764</v>
      </c>
      <c r="H6" s="13" t="s">
        <v>1158</v>
      </c>
      <c r="I6" s="170">
        <v>2000</v>
      </c>
      <c r="J6" s="170">
        <v>2000</v>
      </c>
      <c r="K6" s="170">
        <v>2020</v>
      </c>
      <c r="L6" s="170">
        <v>2040.2</v>
      </c>
      <c r="M6" s="14">
        <v>0</v>
      </c>
      <c r="N6" s="15">
        <v>1</v>
      </c>
    </row>
    <row r="7" spans="1:14">
      <c r="A7" s="169"/>
      <c r="B7" s="72"/>
      <c r="C7" s="11"/>
      <c r="D7" s="72"/>
      <c r="E7" s="11"/>
      <c r="F7" s="72" t="s">
        <v>1334</v>
      </c>
      <c r="G7" s="167" t="s">
        <v>764</v>
      </c>
      <c r="H7" s="13" t="s">
        <v>1158</v>
      </c>
      <c r="I7" s="170">
        <v>2500</v>
      </c>
      <c r="J7" s="170">
        <v>2500</v>
      </c>
      <c r="K7" s="170">
        <v>2525</v>
      </c>
      <c r="L7" s="170">
        <v>2550.25</v>
      </c>
      <c r="M7" s="14">
        <v>0</v>
      </c>
      <c r="N7" s="15">
        <v>1</v>
      </c>
    </row>
    <row r="8" spans="1:14">
      <c r="A8" s="169"/>
      <c r="B8" s="72"/>
      <c r="C8" s="11"/>
      <c r="D8" s="72"/>
      <c r="E8" s="11"/>
      <c r="F8" s="72" t="s">
        <v>281</v>
      </c>
      <c r="G8" s="167" t="s">
        <v>764</v>
      </c>
      <c r="H8" s="13" t="s">
        <v>1158</v>
      </c>
      <c r="I8" s="170">
        <v>250</v>
      </c>
      <c r="J8" s="170">
        <v>250</v>
      </c>
      <c r="K8" s="170">
        <v>252.5</v>
      </c>
      <c r="L8" s="170">
        <v>255.02500000000001</v>
      </c>
      <c r="M8" s="14">
        <v>0</v>
      </c>
      <c r="N8" s="15">
        <v>1</v>
      </c>
    </row>
    <row r="9" spans="1:14">
      <c r="A9" s="169"/>
      <c r="B9" s="72"/>
      <c r="C9" s="11"/>
      <c r="D9" s="72"/>
      <c r="E9" s="11"/>
      <c r="F9" s="72" t="s">
        <v>280</v>
      </c>
      <c r="G9" s="167" t="s">
        <v>764</v>
      </c>
      <c r="H9" s="13" t="s">
        <v>1158</v>
      </c>
      <c r="I9" s="170">
        <v>250</v>
      </c>
      <c r="J9" s="170">
        <v>250</v>
      </c>
      <c r="K9" s="170">
        <v>252.5</v>
      </c>
      <c r="L9" s="170">
        <v>255.02500000000001</v>
      </c>
      <c r="M9" s="14">
        <v>0</v>
      </c>
      <c r="N9" s="15">
        <v>1</v>
      </c>
    </row>
    <row r="10" spans="1:14">
      <c r="A10" s="169"/>
      <c r="B10" s="72"/>
      <c r="C10" s="11"/>
      <c r="D10" s="72"/>
      <c r="E10" s="11"/>
      <c r="F10" s="72" t="s">
        <v>279</v>
      </c>
      <c r="G10" s="167" t="s">
        <v>764</v>
      </c>
      <c r="H10" s="13" t="s">
        <v>1158</v>
      </c>
      <c r="I10" s="170">
        <v>500</v>
      </c>
      <c r="J10" s="170">
        <v>500</v>
      </c>
      <c r="K10" s="170">
        <v>505</v>
      </c>
      <c r="L10" s="170">
        <v>510.05</v>
      </c>
      <c r="M10" s="14">
        <v>0</v>
      </c>
      <c r="N10" s="15">
        <v>1</v>
      </c>
    </row>
    <row r="11" spans="1:14">
      <c r="A11" s="169"/>
      <c r="B11" s="72"/>
      <c r="C11" s="11"/>
      <c r="D11" s="72"/>
      <c r="E11" s="11"/>
      <c r="F11" s="72" t="s">
        <v>284</v>
      </c>
      <c r="G11" s="167" t="s">
        <v>764</v>
      </c>
      <c r="H11" s="13" t="s">
        <v>1158</v>
      </c>
      <c r="I11" s="170">
        <v>1000</v>
      </c>
      <c r="J11" s="170">
        <v>1000</v>
      </c>
      <c r="K11" s="170">
        <v>1010</v>
      </c>
      <c r="L11" s="170">
        <v>1020.1</v>
      </c>
      <c r="M11" s="14">
        <v>0</v>
      </c>
      <c r="N11" s="15">
        <v>1</v>
      </c>
    </row>
    <row r="12" spans="1:14">
      <c r="A12" s="169"/>
      <c r="B12" s="72"/>
      <c r="C12" s="11"/>
      <c r="D12" s="72"/>
      <c r="E12" s="11"/>
      <c r="F12" s="72" t="s">
        <v>286</v>
      </c>
      <c r="G12" s="167" t="s">
        <v>764</v>
      </c>
      <c r="H12" s="13" t="s">
        <v>1158</v>
      </c>
      <c r="I12" s="170">
        <v>500</v>
      </c>
      <c r="J12" s="170">
        <v>500</v>
      </c>
      <c r="K12" s="170">
        <v>505</v>
      </c>
      <c r="L12" s="170">
        <v>510.05</v>
      </c>
      <c r="M12" s="14">
        <v>0</v>
      </c>
      <c r="N12" s="15">
        <v>1</v>
      </c>
    </row>
    <row r="13" spans="1:14">
      <c r="A13" s="169"/>
      <c r="B13" s="72"/>
      <c r="C13" s="11"/>
      <c r="D13" s="72"/>
      <c r="E13" s="11"/>
      <c r="F13" s="72" t="s">
        <v>278</v>
      </c>
      <c r="G13" s="167" t="s">
        <v>764</v>
      </c>
      <c r="H13" s="13" t="s">
        <v>1158</v>
      </c>
      <c r="I13" s="170">
        <v>1500</v>
      </c>
      <c r="J13" s="170">
        <v>1800</v>
      </c>
      <c r="K13" s="170">
        <v>1818</v>
      </c>
      <c r="L13" s="170">
        <v>1836.18</v>
      </c>
      <c r="M13" s="14">
        <v>0.19999999999999996</v>
      </c>
      <c r="N13" s="15">
        <v>1</v>
      </c>
    </row>
    <row r="14" spans="1:14">
      <c r="A14" s="169"/>
      <c r="B14" s="72"/>
      <c r="C14" s="11"/>
      <c r="D14" s="72"/>
      <c r="E14" s="11"/>
      <c r="F14" s="72" t="s">
        <v>283</v>
      </c>
      <c r="G14" s="167" t="s">
        <v>764</v>
      </c>
      <c r="H14" s="13" t="s">
        <v>1158</v>
      </c>
      <c r="I14" s="170">
        <v>155</v>
      </c>
      <c r="J14" s="170">
        <v>160</v>
      </c>
      <c r="K14" s="170">
        <v>161.6</v>
      </c>
      <c r="L14" s="170">
        <v>163.21600000000001</v>
      </c>
      <c r="M14" s="14">
        <v>3.2258064516129004E-2</v>
      </c>
      <c r="N14" s="15">
        <v>1</v>
      </c>
    </row>
    <row r="15" spans="1:14">
      <c r="A15" s="169"/>
      <c r="B15" s="72"/>
      <c r="C15" s="11"/>
      <c r="D15" s="72"/>
      <c r="E15" s="11"/>
      <c r="F15" s="72" t="s">
        <v>285</v>
      </c>
      <c r="G15" s="167" t="s">
        <v>764</v>
      </c>
      <c r="H15" s="13" t="s">
        <v>1158</v>
      </c>
      <c r="I15" s="170">
        <v>420</v>
      </c>
      <c r="J15" s="170">
        <v>420</v>
      </c>
      <c r="K15" s="170">
        <v>424.2</v>
      </c>
      <c r="L15" s="170">
        <v>428.44200000000001</v>
      </c>
      <c r="M15" s="14">
        <v>0</v>
      </c>
      <c r="N15" s="15">
        <v>1</v>
      </c>
    </row>
    <row r="16" spans="1:14" ht="29">
      <c r="A16" s="171" t="s">
        <v>783</v>
      </c>
      <c r="B16" s="171"/>
      <c r="C16" s="171"/>
      <c r="D16" s="171"/>
      <c r="E16" s="171"/>
      <c r="F16" s="171"/>
      <c r="G16" s="171"/>
      <c r="H16" s="171"/>
      <c r="I16" s="172">
        <v>9075</v>
      </c>
      <c r="J16" s="172">
        <v>9380</v>
      </c>
      <c r="K16" s="172">
        <v>9473.8000000000011</v>
      </c>
      <c r="L16" s="172">
        <v>9568.5380000000005</v>
      </c>
      <c r="M16" s="173">
        <v>0.23225806451612896</v>
      </c>
      <c r="N16" s="174">
        <v>10</v>
      </c>
    </row>
    <row r="17" spans="1:14" ht="29">
      <c r="A17" s="169" t="s">
        <v>985</v>
      </c>
      <c r="B17" s="72" t="s">
        <v>592</v>
      </c>
      <c r="C17" s="11" t="s">
        <v>595</v>
      </c>
      <c r="D17" s="72" t="s">
        <v>123</v>
      </c>
      <c r="E17" s="11" t="s">
        <v>123</v>
      </c>
      <c r="F17" s="72" t="s">
        <v>575</v>
      </c>
      <c r="G17" s="11" t="s">
        <v>764</v>
      </c>
      <c r="H17" s="13" t="s">
        <v>1158</v>
      </c>
      <c r="I17" s="170">
        <v>62</v>
      </c>
      <c r="J17" s="170">
        <v>62</v>
      </c>
      <c r="K17" s="170">
        <v>62</v>
      </c>
      <c r="L17" s="170">
        <v>62</v>
      </c>
      <c r="M17" s="14">
        <v>0</v>
      </c>
      <c r="N17" s="15">
        <v>1</v>
      </c>
    </row>
    <row r="18" spans="1:14">
      <c r="A18" s="169"/>
      <c r="B18" s="72"/>
      <c r="C18" s="11"/>
      <c r="D18" s="72"/>
      <c r="E18" s="11"/>
      <c r="F18" s="72" t="s">
        <v>987</v>
      </c>
      <c r="G18" s="167" t="s">
        <v>764</v>
      </c>
      <c r="H18" s="13" t="s">
        <v>1158</v>
      </c>
      <c r="I18" s="170">
        <v>80</v>
      </c>
      <c r="J18" s="170">
        <v>80</v>
      </c>
      <c r="K18" s="170">
        <v>80</v>
      </c>
      <c r="L18" s="170">
        <v>82</v>
      </c>
      <c r="M18" s="14">
        <v>0</v>
      </c>
      <c r="N18" s="15">
        <v>1</v>
      </c>
    </row>
    <row r="19" spans="1:14">
      <c r="A19" s="169"/>
      <c r="B19" s="72"/>
      <c r="C19" s="11"/>
      <c r="D19" s="72"/>
      <c r="E19" s="11"/>
      <c r="F19" s="72" t="s">
        <v>989</v>
      </c>
      <c r="G19" s="167" t="s">
        <v>764</v>
      </c>
      <c r="H19" s="13" t="s">
        <v>1158</v>
      </c>
      <c r="I19" s="170">
        <v>43</v>
      </c>
      <c r="J19" s="170">
        <v>43</v>
      </c>
      <c r="K19" s="170">
        <v>43</v>
      </c>
      <c r="L19" s="170">
        <v>44</v>
      </c>
      <c r="M19" s="14">
        <v>0</v>
      </c>
      <c r="N19" s="15">
        <v>1</v>
      </c>
    </row>
    <row r="20" spans="1:14">
      <c r="A20" s="169"/>
      <c r="B20" s="72"/>
      <c r="C20" s="11"/>
      <c r="D20" s="72"/>
      <c r="E20" s="11"/>
      <c r="F20" s="72" t="s">
        <v>986</v>
      </c>
      <c r="G20" s="167" t="s">
        <v>764</v>
      </c>
      <c r="H20" s="13" t="s">
        <v>1158</v>
      </c>
      <c r="I20" s="170">
        <v>29</v>
      </c>
      <c r="J20" s="170">
        <v>30</v>
      </c>
      <c r="K20" s="170">
        <v>29</v>
      </c>
      <c r="L20" s="170">
        <v>29</v>
      </c>
      <c r="M20" s="14">
        <v>3.4482758620689724E-2</v>
      </c>
      <c r="N20" s="15">
        <v>1</v>
      </c>
    </row>
    <row r="21" spans="1:14">
      <c r="A21" s="169"/>
      <c r="B21" s="72"/>
      <c r="C21" s="11"/>
      <c r="D21" s="72"/>
      <c r="E21" s="11"/>
      <c r="F21" s="72" t="s">
        <v>988</v>
      </c>
      <c r="G21" s="167" t="s">
        <v>764</v>
      </c>
      <c r="H21" s="13" t="s">
        <v>1158</v>
      </c>
      <c r="I21" s="170">
        <v>110</v>
      </c>
      <c r="J21" s="170">
        <v>110</v>
      </c>
      <c r="K21" s="170">
        <v>110</v>
      </c>
      <c r="L21" s="170">
        <v>110</v>
      </c>
      <c r="M21" s="14">
        <v>0</v>
      </c>
      <c r="N21" s="15">
        <v>1</v>
      </c>
    </row>
    <row r="22" spans="1:14" ht="29">
      <c r="A22" s="171" t="s">
        <v>1037</v>
      </c>
      <c r="B22" s="171"/>
      <c r="C22" s="171"/>
      <c r="D22" s="171"/>
      <c r="E22" s="171"/>
      <c r="F22" s="171"/>
      <c r="G22" s="171"/>
      <c r="H22" s="171"/>
      <c r="I22" s="172">
        <v>324</v>
      </c>
      <c r="J22" s="172">
        <v>325</v>
      </c>
      <c r="K22" s="172">
        <v>324</v>
      </c>
      <c r="L22" s="172">
        <v>327</v>
      </c>
      <c r="M22" s="173">
        <v>3.4482758620689724E-2</v>
      </c>
      <c r="N22" s="174">
        <v>5</v>
      </c>
    </row>
    <row r="23" spans="1:14">
      <c r="A23" s="169" t="s">
        <v>121</v>
      </c>
      <c r="B23" s="72" t="s">
        <v>592</v>
      </c>
      <c r="C23" s="11" t="s">
        <v>591</v>
      </c>
      <c r="D23" s="72" t="s">
        <v>123</v>
      </c>
      <c r="E23" s="11" t="s">
        <v>123</v>
      </c>
      <c r="F23" s="72" t="s">
        <v>122</v>
      </c>
      <c r="G23" s="11" t="s">
        <v>764</v>
      </c>
      <c r="H23" s="13" t="s">
        <v>1057</v>
      </c>
      <c r="I23" s="170">
        <v>600</v>
      </c>
      <c r="J23" s="170">
        <v>600</v>
      </c>
      <c r="K23" s="170">
        <v>600</v>
      </c>
      <c r="L23" s="170">
        <v>600</v>
      </c>
      <c r="M23" s="14">
        <v>0</v>
      </c>
      <c r="N23" s="15">
        <v>1</v>
      </c>
    </row>
    <row r="24" spans="1:14">
      <c r="A24" s="171" t="s">
        <v>784</v>
      </c>
      <c r="B24" s="171"/>
      <c r="C24" s="171"/>
      <c r="D24" s="171"/>
      <c r="E24" s="171"/>
      <c r="F24" s="171"/>
      <c r="G24" s="171"/>
      <c r="H24" s="171"/>
      <c r="I24" s="172">
        <v>600</v>
      </c>
      <c r="J24" s="172">
        <v>600</v>
      </c>
      <c r="K24" s="172">
        <v>600</v>
      </c>
      <c r="L24" s="172">
        <v>600</v>
      </c>
      <c r="M24" s="173">
        <v>0</v>
      </c>
      <c r="N24" s="174">
        <v>1</v>
      </c>
    </row>
    <row r="25" spans="1:14" ht="29">
      <c r="A25" s="169" t="s">
        <v>1261</v>
      </c>
      <c r="B25" s="72" t="s">
        <v>602</v>
      </c>
      <c r="C25" s="11" t="s">
        <v>729</v>
      </c>
      <c r="D25" s="72" t="s">
        <v>354</v>
      </c>
      <c r="E25" s="11" t="s">
        <v>354</v>
      </c>
      <c r="F25" s="72" t="s">
        <v>727</v>
      </c>
      <c r="G25" s="11" t="s">
        <v>764</v>
      </c>
      <c r="H25" s="13" t="s">
        <v>1576</v>
      </c>
      <c r="I25" s="170">
        <v>3201</v>
      </c>
      <c r="J25" s="170">
        <v>3573</v>
      </c>
      <c r="K25" s="170">
        <v>3681</v>
      </c>
      <c r="L25" s="170">
        <v>3791</v>
      </c>
      <c r="M25" s="14">
        <v>0.11621368322399239</v>
      </c>
      <c r="N25" s="15">
        <v>1</v>
      </c>
    </row>
    <row r="26" spans="1:14">
      <c r="A26" s="169"/>
      <c r="B26" s="72"/>
      <c r="C26" s="11"/>
      <c r="D26" s="72"/>
      <c r="E26" s="11"/>
      <c r="F26" s="72" t="s">
        <v>728</v>
      </c>
      <c r="G26" s="167" t="s">
        <v>764</v>
      </c>
      <c r="H26" s="13" t="s">
        <v>1577</v>
      </c>
      <c r="I26" s="170">
        <v>360</v>
      </c>
      <c r="J26" s="170">
        <v>373</v>
      </c>
      <c r="K26" s="170">
        <v>373</v>
      </c>
      <c r="L26" s="170">
        <v>373</v>
      </c>
      <c r="M26" s="14">
        <v>3.6111111111111205E-2</v>
      </c>
      <c r="N26" s="15">
        <v>1</v>
      </c>
    </row>
    <row r="27" spans="1:14" ht="29">
      <c r="A27" s="171" t="s">
        <v>1358</v>
      </c>
      <c r="B27" s="171"/>
      <c r="C27" s="171"/>
      <c r="D27" s="171"/>
      <c r="E27" s="171"/>
      <c r="F27" s="171"/>
      <c r="G27" s="171"/>
      <c r="H27" s="171"/>
      <c r="I27" s="172">
        <v>3561</v>
      </c>
      <c r="J27" s="172">
        <v>3946</v>
      </c>
      <c r="K27" s="172">
        <v>4054</v>
      </c>
      <c r="L27" s="172">
        <v>4164</v>
      </c>
      <c r="M27" s="173">
        <v>0.1523247943351036</v>
      </c>
      <c r="N27" s="174">
        <v>2</v>
      </c>
    </row>
    <row r="28" spans="1:14">
      <c r="A28" s="169" t="s">
        <v>63</v>
      </c>
      <c r="B28" s="72" t="s">
        <v>589</v>
      </c>
      <c r="C28" s="11" t="s">
        <v>590</v>
      </c>
      <c r="D28" s="72" t="s">
        <v>61</v>
      </c>
      <c r="E28" s="11" t="s">
        <v>61</v>
      </c>
      <c r="F28" s="72" t="s">
        <v>116</v>
      </c>
      <c r="G28" s="11" t="s">
        <v>764</v>
      </c>
      <c r="H28" s="13" t="s">
        <v>1057</v>
      </c>
      <c r="I28" s="170">
        <v>24.35</v>
      </c>
      <c r="J28" s="170">
        <v>24.85</v>
      </c>
      <c r="K28" s="170">
        <v>25.6</v>
      </c>
      <c r="L28" s="170">
        <v>26.36</v>
      </c>
      <c r="M28" s="14">
        <v>2.0533880903490731E-2</v>
      </c>
      <c r="N28" s="15">
        <v>1</v>
      </c>
    </row>
    <row r="29" spans="1:14">
      <c r="A29" s="169"/>
      <c r="B29" s="72"/>
      <c r="C29" s="11"/>
      <c r="D29" s="72"/>
      <c r="E29" s="11"/>
      <c r="F29" s="72" t="s">
        <v>119</v>
      </c>
      <c r="G29" s="167" t="s">
        <v>764</v>
      </c>
      <c r="H29" s="13" t="s">
        <v>1057</v>
      </c>
      <c r="I29" s="170">
        <v>24.25</v>
      </c>
      <c r="J29" s="170">
        <v>24.7</v>
      </c>
      <c r="K29" s="170">
        <v>25.44</v>
      </c>
      <c r="L29" s="170">
        <v>26.2</v>
      </c>
      <c r="M29" s="14">
        <v>1.8556701030927769E-2</v>
      </c>
      <c r="N29" s="15">
        <v>1</v>
      </c>
    </row>
    <row r="30" spans="1:14">
      <c r="A30" s="169"/>
      <c r="B30" s="72"/>
      <c r="C30" s="11"/>
      <c r="D30" s="72"/>
      <c r="E30" s="11"/>
      <c r="F30" s="72" t="s">
        <v>118</v>
      </c>
      <c r="G30" s="167" t="s">
        <v>764</v>
      </c>
      <c r="H30" s="13" t="s">
        <v>1057</v>
      </c>
      <c r="I30" s="170">
        <v>25.3</v>
      </c>
      <c r="J30" s="170">
        <v>25.79</v>
      </c>
      <c r="K30" s="170">
        <v>26.56</v>
      </c>
      <c r="L30" s="170">
        <v>27.36</v>
      </c>
      <c r="M30" s="14">
        <v>1.9367588932806212E-2</v>
      </c>
      <c r="N30" s="15">
        <v>1</v>
      </c>
    </row>
    <row r="31" spans="1:14">
      <c r="A31" s="169"/>
      <c r="B31" s="72"/>
      <c r="C31" s="11"/>
      <c r="D31" s="72"/>
      <c r="E31" s="11"/>
      <c r="F31" s="72" t="s">
        <v>109</v>
      </c>
      <c r="G31" s="167" t="s">
        <v>764</v>
      </c>
      <c r="H31" s="13" t="s">
        <v>1092</v>
      </c>
      <c r="I31" s="170">
        <v>3</v>
      </c>
      <c r="J31" s="170">
        <v>3</v>
      </c>
      <c r="K31" s="170">
        <v>3</v>
      </c>
      <c r="L31" s="170">
        <v>3</v>
      </c>
      <c r="M31" s="14">
        <v>0</v>
      </c>
      <c r="N31" s="15">
        <v>1</v>
      </c>
    </row>
    <row r="32" spans="1:14">
      <c r="A32" s="169"/>
      <c r="B32" s="72"/>
      <c r="C32" s="11"/>
      <c r="D32" s="72"/>
      <c r="E32" s="11"/>
      <c r="F32" s="72" t="s">
        <v>120</v>
      </c>
      <c r="G32" s="167" t="s">
        <v>764</v>
      </c>
      <c r="H32" s="13" t="s">
        <v>1092</v>
      </c>
      <c r="I32" s="170">
        <v>14.9</v>
      </c>
      <c r="J32" s="170">
        <v>15.35</v>
      </c>
      <c r="K32" s="170">
        <v>15.81</v>
      </c>
      <c r="L32" s="170">
        <v>16.28</v>
      </c>
      <c r="M32" s="14">
        <v>3.0201342281879207E-2</v>
      </c>
      <c r="N32" s="15">
        <v>1</v>
      </c>
    </row>
    <row r="33" spans="1:14">
      <c r="A33" s="169"/>
      <c r="B33" s="72"/>
      <c r="C33" s="11"/>
      <c r="D33" s="72"/>
      <c r="E33" s="11"/>
      <c r="F33" s="72" t="s">
        <v>108</v>
      </c>
      <c r="G33" s="167" t="s">
        <v>764</v>
      </c>
      <c r="H33" s="13" t="s">
        <v>1188</v>
      </c>
      <c r="I33" s="170">
        <v>1.78</v>
      </c>
      <c r="J33" s="170">
        <v>0</v>
      </c>
      <c r="K33" s="170">
        <v>0</v>
      </c>
      <c r="L33" s="170">
        <v>0</v>
      </c>
      <c r="M33" s="14">
        <v>0</v>
      </c>
      <c r="N33" s="15">
        <v>1</v>
      </c>
    </row>
    <row r="34" spans="1:14">
      <c r="A34" s="169"/>
      <c r="B34" s="72"/>
      <c r="C34" s="11"/>
      <c r="D34" s="72"/>
      <c r="E34" s="11"/>
      <c r="F34" s="72" t="s">
        <v>96</v>
      </c>
      <c r="G34" s="167" t="s">
        <v>764</v>
      </c>
      <c r="H34" s="13" t="s">
        <v>1057</v>
      </c>
      <c r="I34" s="170">
        <v>493</v>
      </c>
      <c r="J34" s="170">
        <v>546</v>
      </c>
      <c r="K34" s="170">
        <v>562.38</v>
      </c>
      <c r="L34" s="170">
        <v>579.25</v>
      </c>
      <c r="M34" s="14">
        <v>0.10750507099391471</v>
      </c>
      <c r="N34" s="15">
        <v>1</v>
      </c>
    </row>
    <row r="35" spans="1:14">
      <c r="A35" s="169"/>
      <c r="B35" s="72"/>
      <c r="C35" s="11"/>
      <c r="D35" s="72"/>
      <c r="E35" s="11"/>
      <c r="F35" s="72" t="s">
        <v>94</v>
      </c>
      <c r="G35" s="167" t="s">
        <v>764</v>
      </c>
      <c r="H35" s="13" t="s">
        <v>1158</v>
      </c>
      <c r="I35" s="170">
        <v>4285</v>
      </c>
      <c r="J35" s="170">
        <v>5678</v>
      </c>
      <c r="K35" s="170">
        <v>5848</v>
      </c>
      <c r="L35" s="170">
        <v>6023.79</v>
      </c>
      <c r="M35" s="14">
        <v>0.32508751458576435</v>
      </c>
      <c r="N35" s="15">
        <v>1</v>
      </c>
    </row>
    <row r="36" spans="1:14">
      <c r="A36" s="169"/>
      <c r="B36" s="72"/>
      <c r="C36" s="11"/>
      <c r="D36" s="72"/>
      <c r="E36" s="11"/>
      <c r="F36" s="72" t="s">
        <v>1189</v>
      </c>
      <c r="G36" s="167" t="s">
        <v>764</v>
      </c>
      <c r="H36" s="13" t="s">
        <v>1126</v>
      </c>
      <c r="I36" s="170">
        <v>3417</v>
      </c>
      <c r="J36" s="170">
        <v>4686</v>
      </c>
      <c r="K36" s="170">
        <v>4826.58</v>
      </c>
      <c r="L36" s="170">
        <v>4971.38</v>
      </c>
      <c r="M36" s="14">
        <v>0.37137840210711159</v>
      </c>
      <c r="N36" s="15">
        <v>1</v>
      </c>
    </row>
    <row r="37" spans="1:14">
      <c r="A37" s="169"/>
      <c r="B37" s="72"/>
      <c r="C37" s="11"/>
      <c r="D37" s="72"/>
      <c r="E37" s="11"/>
      <c r="F37" s="72" t="s">
        <v>115</v>
      </c>
      <c r="G37" s="167" t="s">
        <v>764</v>
      </c>
      <c r="H37" s="13" t="s">
        <v>1057</v>
      </c>
      <c r="I37" s="170">
        <v>25.85</v>
      </c>
      <c r="J37" s="170">
        <v>25.86</v>
      </c>
      <c r="K37" s="170">
        <v>26.64</v>
      </c>
      <c r="L37" s="170">
        <v>27.43</v>
      </c>
      <c r="M37" s="14">
        <v>3.8684719535786449E-4</v>
      </c>
      <c r="N37" s="15">
        <v>1</v>
      </c>
    </row>
    <row r="38" spans="1:14">
      <c r="A38" s="169"/>
      <c r="B38" s="72"/>
      <c r="C38" s="11"/>
      <c r="D38" s="72"/>
      <c r="E38" s="11"/>
      <c r="F38" s="72" t="s">
        <v>107</v>
      </c>
      <c r="G38" s="167" t="s">
        <v>764</v>
      </c>
      <c r="H38" s="13" t="s">
        <v>1158</v>
      </c>
      <c r="I38" s="170">
        <v>0.82</v>
      </c>
      <c r="J38" s="170">
        <v>0</v>
      </c>
      <c r="K38" s="170">
        <v>0</v>
      </c>
      <c r="L38" s="170">
        <v>0</v>
      </c>
      <c r="M38" s="14">
        <v>0</v>
      </c>
      <c r="N38" s="15">
        <v>1</v>
      </c>
    </row>
    <row r="39" spans="1:14">
      <c r="A39" s="169"/>
      <c r="B39" s="72"/>
      <c r="C39" s="11"/>
      <c r="D39" s="72"/>
      <c r="E39" s="11"/>
      <c r="F39" s="72" t="s">
        <v>112</v>
      </c>
      <c r="G39" s="167" t="s">
        <v>764</v>
      </c>
      <c r="H39" s="13" t="s">
        <v>1057</v>
      </c>
      <c r="I39" s="170">
        <v>46.9</v>
      </c>
      <c r="J39" s="170">
        <v>53.25</v>
      </c>
      <c r="K39" s="170">
        <v>54.85</v>
      </c>
      <c r="L39" s="170">
        <v>56.49</v>
      </c>
      <c r="M39" s="14">
        <v>0.1353944562899787</v>
      </c>
      <c r="N39" s="15">
        <v>1</v>
      </c>
    </row>
    <row r="40" spans="1:14">
      <c r="A40" s="169"/>
      <c r="B40" s="72"/>
      <c r="C40" s="11"/>
      <c r="D40" s="72"/>
      <c r="E40" s="11"/>
      <c r="F40" s="72" t="s">
        <v>117</v>
      </c>
      <c r="G40" s="167" t="s">
        <v>764</v>
      </c>
      <c r="H40" s="13" t="s">
        <v>1057</v>
      </c>
      <c r="I40" s="170">
        <v>22.8</v>
      </c>
      <c r="J40" s="170">
        <v>23.25</v>
      </c>
      <c r="K40" s="170">
        <v>23.95</v>
      </c>
      <c r="L40" s="170">
        <v>24.67</v>
      </c>
      <c r="M40" s="14">
        <v>1.9736842105263053E-2</v>
      </c>
      <c r="N40" s="15">
        <v>1</v>
      </c>
    </row>
    <row r="41" spans="1:14">
      <c r="A41" s="169"/>
      <c r="B41" s="72"/>
      <c r="C41" s="11"/>
      <c r="D41" s="72"/>
      <c r="E41" s="11"/>
      <c r="F41" s="72" t="s">
        <v>93</v>
      </c>
      <c r="G41" s="167" t="s">
        <v>764</v>
      </c>
      <c r="H41" s="13" t="s">
        <v>1057</v>
      </c>
      <c r="I41" s="170">
        <v>82.4</v>
      </c>
      <c r="J41" s="170">
        <v>100</v>
      </c>
      <c r="K41" s="170">
        <v>110</v>
      </c>
      <c r="L41" s="170">
        <v>120</v>
      </c>
      <c r="M41" s="14">
        <v>0.21359223300970864</v>
      </c>
      <c r="N41" s="15">
        <v>1</v>
      </c>
    </row>
    <row r="42" spans="1:14">
      <c r="A42" s="169"/>
      <c r="B42" s="72"/>
      <c r="C42" s="11"/>
      <c r="D42" s="72"/>
      <c r="E42" s="11"/>
      <c r="F42" s="72" t="s">
        <v>85</v>
      </c>
      <c r="G42" s="167" t="s">
        <v>764</v>
      </c>
      <c r="H42" s="13" t="s">
        <v>1057</v>
      </c>
      <c r="I42" s="170">
        <v>219</v>
      </c>
      <c r="J42" s="170">
        <v>277</v>
      </c>
      <c r="K42" s="170">
        <v>285.31</v>
      </c>
      <c r="L42" s="170">
        <v>293.87</v>
      </c>
      <c r="M42" s="14">
        <v>0.26484018264840192</v>
      </c>
      <c r="N42" s="15">
        <v>1</v>
      </c>
    </row>
    <row r="43" spans="1:14">
      <c r="A43" s="169"/>
      <c r="B43" s="72"/>
      <c r="C43" s="11"/>
      <c r="D43" s="72"/>
      <c r="E43" s="11"/>
      <c r="F43" s="72" t="s">
        <v>82</v>
      </c>
      <c r="G43" s="167" t="s">
        <v>764</v>
      </c>
      <c r="H43" s="13" t="s">
        <v>1158</v>
      </c>
      <c r="I43" s="170">
        <v>2581</v>
      </c>
      <c r="J43" s="170">
        <v>3116</v>
      </c>
      <c r="K43" s="170">
        <v>3209.48</v>
      </c>
      <c r="L43" s="170">
        <v>3305.76</v>
      </c>
      <c r="M43" s="14">
        <v>0.20728399845021306</v>
      </c>
      <c r="N43" s="15">
        <v>1</v>
      </c>
    </row>
    <row r="44" spans="1:14">
      <c r="A44" s="169"/>
      <c r="B44" s="72"/>
      <c r="C44" s="11"/>
      <c r="D44" s="72"/>
      <c r="E44" s="11"/>
      <c r="F44" s="72" t="s">
        <v>83</v>
      </c>
      <c r="G44" s="11" t="s">
        <v>351</v>
      </c>
      <c r="H44" s="13" t="s">
        <v>1158</v>
      </c>
      <c r="I44" s="170">
        <v>2120</v>
      </c>
      <c r="J44" s="170">
        <v>0</v>
      </c>
      <c r="K44" s="170">
        <v>0</v>
      </c>
      <c r="L44" s="170">
        <v>0</v>
      </c>
      <c r="M44" s="14">
        <v>0</v>
      </c>
      <c r="N44" s="15">
        <v>1</v>
      </c>
    </row>
    <row r="45" spans="1:14">
      <c r="A45" s="169"/>
      <c r="B45" s="72"/>
      <c r="C45" s="11"/>
      <c r="D45" s="72"/>
      <c r="E45" s="11"/>
      <c r="F45" s="72" t="s">
        <v>1191</v>
      </c>
      <c r="G45" s="11" t="s">
        <v>764</v>
      </c>
      <c r="H45" s="13" t="s">
        <v>1126</v>
      </c>
      <c r="I45" s="170">
        <v>1981</v>
      </c>
      <c r="J45" s="170">
        <v>3101</v>
      </c>
      <c r="K45" s="170">
        <v>3194.03</v>
      </c>
      <c r="L45" s="170">
        <v>3289.85</v>
      </c>
      <c r="M45" s="14">
        <v>0.56537102473498235</v>
      </c>
      <c r="N45" s="15">
        <v>1</v>
      </c>
    </row>
    <row r="46" spans="1:14">
      <c r="A46" s="169"/>
      <c r="B46" s="72"/>
      <c r="C46" s="11"/>
      <c r="D46" s="72"/>
      <c r="E46" s="11"/>
      <c r="F46" s="72" t="s">
        <v>90</v>
      </c>
      <c r="G46" s="167" t="s">
        <v>764</v>
      </c>
      <c r="H46" s="13" t="s">
        <v>1144</v>
      </c>
      <c r="I46" s="170">
        <v>400</v>
      </c>
      <c r="J46" s="170">
        <v>400</v>
      </c>
      <c r="K46" s="170">
        <v>400</v>
      </c>
      <c r="L46" s="170">
        <v>400</v>
      </c>
      <c r="M46" s="14">
        <v>0</v>
      </c>
      <c r="N46" s="15">
        <v>1</v>
      </c>
    </row>
    <row r="47" spans="1:14">
      <c r="A47" s="169"/>
      <c r="B47" s="72"/>
      <c r="C47" s="11"/>
      <c r="D47" s="72"/>
      <c r="E47" s="11"/>
      <c r="F47" s="72" t="s">
        <v>91</v>
      </c>
      <c r="G47" s="167" t="s">
        <v>764</v>
      </c>
      <c r="H47" s="13" t="s">
        <v>1144</v>
      </c>
      <c r="I47" s="170">
        <v>600</v>
      </c>
      <c r="J47" s="170">
        <v>600</v>
      </c>
      <c r="K47" s="170">
        <v>600</v>
      </c>
      <c r="L47" s="170">
        <v>600</v>
      </c>
      <c r="M47" s="14">
        <v>0</v>
      </c>
      <c r="N47" s="15">
        <v>1</v>
      </c>
    </row>
    <row r="48" spans="1:14">
      <c r="A48" s="169"/>
      <c r="B48" s="72"/>
      <c r="C48" s="11"/>
      <c r="D48" s="72"/>
      <c r="E48" s="11"/>
      <c r="F48" s="72" t="s">
        <v>92</v>
      </c>
      <c r="G48" s="167" t="s">
        <v>764</v>
      </c>
      <c r="H48" s="13" t="s">
        <v>1144</v>
      </c>
      <c r="I48" s="170">
        <v>1000</v>
      </c>
      <c r="J48" s="170">
        <v>1000</v>
      </c>
      <c r="K48" s="170">
        <v>1000</v>
      </c>
      <c r="L48" s="170">
        <v>1000</v>
      </c>
      <c r="M48" s="14">
        <v>0</v>
      </c>
      <c r="N48" s="15">
        <v>1</v>
      </c>
    </row>
    <row r="49" spans="1:14">
      <c r="A49" s="169"/>
      <c r="B49" s="72"/>
      <c r="C49" s="11"/>
      <c r="D49" s="72"/>
      <c r="E49" s="11"/>
      <c r="F49" s="72" t="s">
        <v>67</v>
      </c>
      <c r="G49" s="167" t="s">
        <v>764</v>
      </c>
      <c r="H49" s="13" t="s">
        <v>1057</v>
      </c>
      <c r="I49" s="170">
        <v>395</v>
      </c>
      <c r="J49" s="170">
        <v>464</v>
      </c>
      <c r="K49" s="170">
        <v>477.92</v>
      </c>
      <c r="L49" s="170">
        <v>492.26</v>
      </c>
      <c r="M49" s="14">
        <v>0.17468354430379751</v>
      </c>
      <c r="N49" s="15">
        <v>1</v>
      </c>
    </row>
    <row r="50" spans="1:14">
      <c r="A50" s="169"/>
      <c r="B50" s="72"/>
      <c r="C50" s="11"/>
      <c r="D50" s="72"/>
      <c r="E50" s="11"/>
      <c r="F50" s="72" t="s">
        <v>1160</v>
      </c>
      <c r="G50" s="167" t="s">
        <v>764</v>
      </c>
      <c r="H50" s="13" t="s">
        <v>1158</v>
      </c>
      <c r="I50" s="170">
        <v>3706</v>
      </c>
      <c r="J50" s="170">
        <v>4415</v>
      </c>
      <c r="K50" s="170">
        <v>4547.45</v>
      </c>
      <c r="L50" s="170">
        <v>4683.87</v>
      </c>
      <c r="M50" s="14">
        <v>0.19131138694009708</v>
      </c>
      <c r="N50" s="15">
        <v>1</v>
      </c>
    </row>
    <row r="51" spans="1:14">
      <c r="A51" s="169"/>
      <c r="B51" s="72"/>
      <c r="C51" s="11"/>
      <c r="D51" s="72"/>
      <c r="E51" s="11"/>
      <c r="F51" s="72" t="s">
        <v>65</v>
      </c>
      <c r="G51" s="167" t="s">
        <v>764</v>
      </c>
      <c r="H51" s="13" t="s">
        <v>1126</v>
      </c>
      <c r="I51" s="170">
        <v>4084</v>
      </c>
      <c r="J51" s="170">
        <v>5228</v>
      </c>
      <c r="K51" s="170">
        <v>5384.84</v>
      </c>
      <c r="L51" s="170">
        <v>5546.39</v>
      </c>
      <c r="M51" s="14">
        <v>0.28011753183153765</v>
      </c>
      <c r="N51" s="15">
        <v>1</v>
      </c>
    </row>
    <row r="52" spans="1:14">
      <c r="A52" s="169"/>
      <c r="B52" s="72"/>
      <c r="C52" s="11"/>
      <c r="D52" s="72"/>
      <c r="E52" s="11"/>
      <c r="F52" s="72" t="s">
        <v>77</v>
      </c>
      <c r="G52" s="167" t="s">
        <v>764</v>
      </c>
      <c r="H52" s="13" t="s">
        <v>1057</v>
      </c>
      <c r="I52" s="170">
        <v>248</v>
      </c>
      <c r="J52" s="170">
        <v>307</v>
      </c>
      <c r="K52" s="170">
        <v>316.20999999999998</v>
      </c>
      <c r="L52" s="170">
        <v>325.7</v>
      </c>
      <c r="M52" s="14">
        <v>0.23790322580645151</v>
      </c>
      <c r="N52" s="15">
        <v>1</v>
      </c>
    </row>
    <row r="53" spans="1:14">
      <c r="A53" s="169"/>
      <c r="B53" s="72"/>
      <c r="C53" s="11"/>
      <c r="D53" s="72"/>
      <c r="E53" s="11"/>
      <c r="F53" s="72" t="s">
        <v>74</v>
      </c>
      <c r="G53" s="167" t="s">
        <v>764</v>
      </c>
      <c r="H53" s="13" t="s">
        <v>1158</v>
      </c>
      <c r="I53" s="170">
        <v>2727</v>
      </c>
      <c r="J53" s="170">
        <v>3425</v>
      </c>
      <c r="K53" s="170">
        <v>3527.75</v>
      </c>
      <c r="L53" s="170">
        <v>3633.58</v>
      </c>
      <c r="M53" s="14">
        <v>0.25595892922625585</v>
      </c>
      <c r="N53" s="15">
        <v>1</v>
      </c>
    </row>
    <row r="54" spans="1:14">
      <c r="A54" s="169"/>
      <c r="B54" s="72"/>
      <c r="C54" s="11"/>
      <c r="D54" s="72"/>
      <c r="E54" s="11"/>
      <c r="F54" s="72" t="s">
        <v>1193</v>
      </c>
      <c r="G54" s="167" t="s">
        <v>764</v>
      </c>
      <c r="H54" s="13" t="s">
        <v>1126</v>
      </c>
      <c r="I54" s="170">
        <v>2236</v>
      </c>
      <c r="J54" s="170">
        <v>3347</v>
      </c>
      <c r="K54" s="170">
        <v>3447.41</v>
      </c>
      <c r="L54" s="170">
        <v>3550.83</v>
      </c>
      <c r="M54" s="14">
        <v>0.4968694096601074</v>
      </c>
      <c r="N54" s="15">
        <v>1</v>
      </c>
    </row>
    <row r="55" spans="1:14">
      <c r="A55" s="169"/>
      <c r="B55" s="72"/>
      <c r="C55" s="11"/>
      <c r="D55" s="72"/>
      <c r="E55" s="11"/>
      <c r="F55" s="72" t="s">
        <v>1506</v>
      </c>
      <c r="G55" s="167" t="s">
        <v>764</v>
      </c>
      <c r="H55" s="13" t="s">
        <v>1092</v>
      </c>
      <c r="I55" s="170">
        <v>14.5</v>
      </c>
      <c r="J55" s="170">
        <v>14.1</v>
      </c>
      <c r="K55" s="170">
        <v>14.52</v>
      </c>
      <c r="L55" s="170">
        <v>14.96</v>
      </c>
      <c r="M55" s="14">
        <v>-2.7586206896551779E-2</v>
      </c>
      <c r="N55" s="15">
        <v>1</v>
      </c>
    </row>
    <row r="56" spans="1:14" ht="43.5">
      <c r="A56" s="169"/>
      <c r="B56" s="72"/>
      <c r="C56" s="11"/>
      <c r="D56" s="72"/>
      <c r="E56" s="11"/>
      <c r="F56" s="72" t="s">
        <v>1507</v>
      </c>
      <c r="G56" s="167" t="s">
        <v>764</v>
      </c>
      <c r="H56" s="13" t="s">
        <v>1143</v>
      </c>
      <c r="I56" s="170">
        <v>15</v>
      </c>
      <c r="J56" s="170">
        <v>15</v>
      </c>
      <c r="K56" s="170">
        <v>15</v>
      </c>
      <c r="L56" s="170">
        <v>15</v>
      </c>
      <c r="M56" s="14">
        <v>0</v>
      </c>
      <c r="N56" s="15">
        <v>1</v>
      </c>
    </row>
    <row r="57" spans="1:14">
      <c r="A57" s="169"/>
      <c r="B57" s="72"/>
      <c r="C57" s="11"/>
      <c r="D57" s="72"/>
      <c r="E57" s="11"/>
      <c r="F57" s="72" t="s">
        <v>1508</v>
      </c>
      <c r="G57" s="167" t="s">
        <v>764</v>
      </c>
      <c r="H57" s="13" t="s">
        <v>1092</v>
      </c>
      <c r="I57" s="170">
        <v>14.9</v>
      </c>
      <c r="J57" s="170">
        <v>15</v>
      </c>
      <c r="K57" s="170">
        <v>15.45</v>
      </c>
      <c r="L57" s="170">
        <v>15.91</v>
      </c>
      <c r="M57" s="14">
        <v>6.7114093959730337E-3</v>
      </c>
      <c r="N57" s="15">
        <v>1</v>
      </c>
    </row>
    <row r="58" spans="1:14">
      <c r="A58" s="171" t="s">
        <v>786</v>
      </c>
      <c r="B58" s="171"/>
      <c r="C58" s="171"/>
      <c r="D58" s="171"/>
      <c r="E58" s="171"/>
      <c r="F58" s="171"/>
      <c r="G58" s="171"/>
      <c r="H58" s="171"/>
      <c r="I58" s="172">
        <v>30808.75</v>
      </c>
      <c r="J58" s="172">
        <v>36930.15</v>
      </c>
      <c r="K58" s="172">
        <v>37984.179999999986</v>
      </c>
      <c r="L58" s="172">
        <v>39070.19</v>
      </c>
      <c r="M58" s="173">
        <v>3.9152053155374684</v>
      </c>
      <c r="N58" s="174">
        <v>30</v>
      </c>
    </row>
    <row r="59" spans="1:14" ht="29">
      <c r="A59" s="169" t="s">
        <v>911</v>
      </c>
      <c r="B59" s="72" t="s">
        <v>731</v>
      </c>
      <c r="C59" s="11" t="s">
        <v>910</v>
      </c>
      <c r="D59" s="72" t="s">
        <v>1278</v>
      </c>
      <c r="E59" s="11" t="s">
        <v>1278</v>
      </c>
      <c r="F59" s="72" t="s">
        <v>914</v>
      </c>
      <c r="G59" s="11" t="s">
        <v>764</v>
      </c>
      <c r="H59" s="13" t="s">
        <v>1057</v>
      </c>
      <c r="I59" s="170">
        <v>40</v>
      </c>
      <c r="J59" s="170">
        <v>40</v>
      </c>
      <c r="K59" s="170">
        <v>40</v>
      </c>
      <c r="L59" s="170">
        <v>40</v>
      </c>
      <c r="M59" s="14">
        <v>0</v>
      </c>
      <c r="N59" s="15">
        <v>1</v>
      </c>
    </row>
    <row r="60" spans="1:14">
      <c r="A60" s="169"/>
      <c r="B60" s="72"/>
      <c r="C60" s="11"/>
      <c r="D60" s="72"/>
      <c r="E60" s="11"/>
      <c r="F60" s="72" t="s">
        <v>915</v>
      </c>
      <c r="G60" s="167" t="s">
        <v>764</v>
      </c>
      <c r="H60" s="13" t="s">
        <v>1057</v>
      </c>
      <c r="I60" s="170">
        <v>75</v>
      </c>
      <c r="J60" s="170">
        <v>75</v>
      </c>
      <c r="K60" s="170">
        <v>75</v>
      </c>
      <c r="L60" s="170">
        <v>75</v>
      </c>
      <c r="M60" s="14">
        <v>0</v>
      </c>
      <c r="N60" s="15">
        <v>1</v>
      </c>
    </row>
    <row r="61" spans="1:14">
      <c r="A61" s="169"/>
      <c r="B61" s="72"/>
      <c r="C61" s="11"/>
      <c r="D61" s="72"/>
      <c r="E61" s="11"/>
      <c r="F61" s="72" t="s">
        <v>913</v>
      </c>
      <c r="G61" s="167" t="s">
        <v>764</v>
      </c>
      <c r="H61" s="13" t="s">
        <v>1057</v>
      </c>
      <c r="I61" s="170">
        <v>75</v>
      </c>
      <c r="J61" s="170">
        <v>75</v>
      </c>
      <c r="K61" s="170">
        <v>75</v>
      </c>
      <c r="L61" s="170">
        <v>75</v>
      </c>
      <c r="M61" s="14">
        <v>0</v>
      </c>
      <c r="N61" s="15">
        <v>1</v>
      </c>
    </row>
    <row r="62" spans="1:14">
      <c r="A62" s="169"/>
      <c r="B62" s="72"/>
      <c r="C62" s="11"/>
      <c r="D62" s="72"/>
      <c r="E62" s="11"/>
      <c r="F62" s="72" t="s">
        <v>917</v>
      </c>
      <c r="G62" s="167" t="s">
        <v>764</v>
      </c>
      <c r="H62" s="13" t="s">
        <v>1057</v>
      </c>
      <c r="I62" s="170">
        <v>3700</v>
      </c>
      <c r="J62" s="170">
        <v>3700</v>
      </c>
      <c r="K62" s="170">
        <v>3700</v>
      </c>
      <c r="L62" s="170">
        <v>3700</v>
      </c>
      <c r="M62" s="14">
        <v>0</v>
      </c>
      <c r="N62" s="15">
        <v>1</v>
      </c>
    </row>
    <row r="63" spans="1:14">
      <c r="A63" s="169"/>
      <c r="B63" s="72"/>
      <c r="C63" s="11"/>
      <c r="D63" s="72"/>
      <c r="E63" s="11"/>
      <c r="F63" s="72" t="s">
        <v>919</v>
      </c>
      <c r="G63" s="167" t="s">
        <v>764</v>
      </c>
      <c r="H63" s="13" t="s">
        <v>1057</v>
      </c>
      <c r="I63" s="170">
        <v>3200</v>
      </c>
      <c r="J63" s="170">
        <v>3200</v>
      </c>
      <c r="K63" s="170">
        <v>3200</v>
      </c>
      <c r="L63" s="170">
        <v>3200</v>
      </c>
      <c r="M63" s="14">
        <v>0</v>
      </c>
      <c r="N63" s="15">
        <v>1</v>
      </c>
    </row>
    <row r="64" spans="1:14">
      <c r="A64" s="169"/>
      <c r="B64" s="72"/>
      <c r="C64" s="11"/>
      <c r="D64" s="72"/>
      <c r="E64" s="11"/>
      <c r="F64" s="72" t="s">
        <v>918</v>
      </c>
      <c r="G64" s="167" t="s">
        <v>764</v>
      </c>
      <c r="H64" s="13" t="s">
        <v>1057</v>
      </c>
      <c r="I64" s="170">
        <v>400</v>
      </c>
      <c r="J64" s="170">
        <v>400</v>
      </c>
      <c r="K64" s="170">
        <v>400</v>
      </c>
      <c r="L64" s="170">
        <v>400</v>
      </c>
      <c r="M64" s="14">
        <v>0</v>
      </c>
      <c r="N64" s="15">
        <v>1</v>
      </c>
    </row>
    <row r="65" spans="1:14">
      <c r="A65" s="169"/>
      <c r="B65" s="72"/>
      <c r="C65" s="11"/>
      <c r="D65" s="72"/>
      <c r="E65" s="11"/>
      <c r="F65" s="72" t="s">
        <v>916</v>
      </c>
      <c r="G65" s="167" t="s">
        <v>764</v>
      </c>
      <c r="H65" s="13" t="s">
        <v>1057</v>
      </c>
      <c r="I65" s="170">
        <v>3700</v>
      </c>
      <c r="J65" s="170">
        <v>3700</v>
      </c>
      <c r="K65" s="170">
        <v>3700</v>
      </c>
      <c r="L65" s="170">
        <v>3700</v>
      </c>
      <c r="M65" s="14">
        <v>0</v>
      </c>
      <c r="N65" s="15">
        <v>1</v>
      </c>
    </row>
    <row r="66" spans="1:14">
      <c r="A66" s="169"/>
      <c r="B66" s="72"/>
      <c r="C66" s="11"/>
      <c r="D66" s="72"/>
      <c r="E66" s="11"/>
      <c r="F66" s="72" t="s">
        <v>920</v>
      </c>
      <c r="G66" s="167" t="s">
        <v>764</v>
      </c>
      <c r="H66" s="13" t="s">
        <v>1057</v>
      </c>
      <c r="I66" s="170">
        <v>300</v>
      </c>
      <c r="J66" s="170">
        <v>300</v>
      </c>
      <c r="K66" s="170">
        <v>300</v>
      </c>
      <c r="L66" s="170">
        <v>300</v>
      </c>
      <c r="M66" s="14">
        <v>0</v>
      </c>
      <c r="N66" s="15">
        <v>1</v>
      </c>
    </row>
    <row r="67" spans="1:14">
      <c r="A67" s="169"/>
      <c r="B67" s="72"/>
      <c r="C67" s="11"/>
      <c r="D67" s="72"/>
      <c r="E67" s="11"/>
      <c r="F67" s="72" t="s">
        <v>949</v>
      </c>
      <c r="G67" s="167" t="s">
        <v>764</v>
      </c>
      <c r="H67" s="13" t="s">
        <v>1057</v>
      </c>
      <c r="I67" s="170">
        <v>46</v>
      </c>
      <c r="J67" s="170">
        <v>46</v>
      </c>
      <c r="K67" s="170">
        <v>46</v>
      </c>
      <c r="L67" s="170">
        <v>46</v>
      </c>
      <c r="M67" s="14">
        <v>0</v>
      </c>
      <c r="N67" s="15">
        <v>1</v>
      </c>
    </row>
    <row r="68" spans="1:14">
      <c r="A68" s="169"/>
      <c r="B68" s="72"/>
      <c r="C68" s="11"/>
      <c r="D68" s="72"/>
      <c r="E68" s="11"/>
      <c r="F68" s="72" t="s">
        <v>947</v>
      </c>
      <c r="G68" s="167" t="s">
        <v>764</v>
      </c>
      <c r="H68" s="13" t="s">
        <v>1057</v>
      </c>
      <c r="I68" s="170">
        <v>46</v>
      </c>
      <c r="J68" s="170">
        <v>46</v>
      </c>
      <c r="K68" s="170">
        <v>46</v>
      </c>
      <c r="L68" s="170">
        <v>46</v>
      </c>
      <c r="M68" s="14">
        <v>0</v>
      </c>
      <c r="N68" s="15">
        <v>1</v>
      </c>
    </row>
    <row r="69" spans="1:14">
      <c r="A69" s="169"/>
      <c r="B69" s="72"/>
      <c r="C69" s="11"/>
      <c r="D69" s="72"/>
      <c r="E69" s="11"/>
      <c r="F69" s="72" t="s">
        <v>933</v>
      </c>
      <c r="G69" s="167" t="s">
        <v>764</v>
      </c>
      <c r="H69" s="13" t="s">
        <v>1057</v>
      </c>
      <c r="I69" s="170">
        <v>22</v>
      </c>
      <c r="J69" s="170">
        <v>22</v>
      </c>
      <c r="K69" s="170">
        <v>22</v>
      </c>
      <c r="L69" s="170">
        <v>22</v>
      </c>
      <c r="M69" s="14">
        <v>0</v>
      </c>
      <c r="N69" s="15">
        <v>1</v>
      </c>
    </row>
    <row r="70" spans="1:14">
      <c r="A70" s="169"/>
      <c r="B70" s="72"/>
      <c r="C70" s="11"/>
      <c r="D70" s="72"/>
      <c r="E70" s="11"/>
      <c r="F70" s="72" t="s">
        <v>934</v>
      </c>
      <c r="G70" s="167" t="s">
        <v>764</v>
      </c>
      <c r="H70" s="13" t="s">
        <v>1057</v>
      </c>
      <c r="I70" s="170">
        <v>8</v>
      </c>
      <c r="J70" s="170">
        <v>8</v>
      </c>
      <c r="K70" s="170">
        <v>8</v>
      </c>
      <c r="L70" s="170">
        <v>8</v>
      </c>
      <c r="M70" s="14">
        <v>0</v>
      </c>
      <c r="N70" s="15">
        <v>1</v>
      </c>
    </row>
    <row r="71" spans="1:14">
      <c r="A71" s="169"/>
      <c r="B71" s="72"/>
      <c r="C71" s="11"/>
      <c r="D71" s="72"/>
      <c r="E71" s="11"/>
      <c r="F71" s="72" t="s">
        <v>1007</v>
      </c>
      <c r="G71" s="167" t="s">
        <v>764</v>
      </c>
      <c r="H71" s="13" t="s">
        <v>1057</v>
      </c>
      <c r="I71" s="170">
        <v>8</v>
      </c>
      <c r="J71" s="170">
        <v>8</v>
      </c>
      <c r="K71" s="170">
        <v>8</v>
      </c>
      <c r="L71" s="170">
        <v>8</v>
      </c>
      <c r="M71" s="14">
        <v>0</v>
      </c>
      <c r="N71" s="15">
        <v>1</v>
      </c>
    </row>
    <row r="72" spans="1:14">
      <c r="A72" s="169"/>
      <c r="B72" s="72"/>
      <c r="C72" s="11"/>
      <c r="D72" s="72"/>
      <c r="E72" s="11"/>
      <c r="F72" s="72" t="s">
        <v>1008</v>
      </c>
      <c r="G72" s="167" t="s">
        <v>764</v>
      </c>
      <c r="H72" s="13" t="s">
        <v>1057</v>
      </c>
      <c r="I72" s="170">
        <v>65</v>
      </c>
      <c r="J72" s="170">
        <v>65</v>
      </c>
      <c r="K72" s="170">
        <v>65</v>
      </c>
      <c r="L72" s="170">
        <v>65</v>
      </c>
      <c r="M72" s="14">
        <v>0</v>
      </c>
      <c r="N72" s="15">
        <v>1</v>
      </c>
    </row>
    <row r="73" spans="1:14">
      <c r="A73" s="169"/>
      <c r="B73" s="72"/>
      <c r="C73" s="11"/>
      <c r="D73" s="72"/>
      <c r="E73" s="11"/>
      <c r="F73" s="72" t="s">
        <v>924</v>
      </c>
      <c r="G73" s="11" t="s">
        <v>351</v>
      </c>
      <c r="H73" s="13" t="s">
        <v>1057</v>
      </c>
      <c r="I73" s="170">
        <v>105</v>
      </c>
      <c r="J73" s="170">
        <v>0</v>
      </c>
      <c r="K73" s="170">
        <v>0</v>
      </c>
      <c r="L73" s="170">
        <v>0</v>
      </c>
      <c r="M73" s="14">
        <v>0</v>
      </c>
      <c r="N73" s="15">
        <v>1</v>
      </c>
    </row>
    <row r="74" spans="1:14">
      <c r="A74" s="169"/>
      <c r="B74" s="72"/>
      <c r="C74" s="11"/>
      <c r="D74" s="72"/>
      <c r="E74" s="11"/>
      <c r="F74" s="72" t="s">
        <v>951</v>
      </c>
      <c r="G74" s="167" t="s">
        <v>351</v>
      </c>
      <c r="H74" s="13" t="s">
        <v>1057</v>
      </c>
      <c r="I74" s="170">
        <v>46</v>
      </c>
      <c r="J74" s="170">
        <v>0</v>
      </c>
      <c r="K74" s="170">
        <v>0</v>
      </c>
      <c r="L74" s="170">
        <v>0</v>
      </c>
      <c r="M74" s="14">
        <v>0</v>
      </c>
      <c r="N74" s="15">
        <v>1</v>
      </c>
    </row>
    <row r="75" spans="1:14">
      <c r="A75" s="169"/>
      <c r="B75" s="72"/>
      <c r="C75" s="11"/>
      <c r="D75" s="72"/>
      <c r="E75" s="11"/>
      <c r="F75" s="72" t="s">
        <v>953</v>
      </c>
      <c r="G75" s="11" t="s">
        <v>764</v>
      </c>
      <c r="H75" s="13" t="s">
        <v>1057</v>
      </c>
      <c r="I75" s="170">
        <v>40</v>
      </c>
      <c r="J75" s="170">
        <v>40</v>
      </c>
      <c r="K75" s="170">
        <v>40</v>
      </c>
      <c r="L75" s="170">
        <v>40</v>
      </c>
      <c r="M75" s="14">
        <v>0</v>
      </c>
      <c r="N75" s="15">
        <v>1</v>
      </c>
    </row>
    <row r="76" spans="1:14">
      <c r="A76" s="169"/>
      <c r="B76" s="72"/>
      <c r="C76" s="11"/>
      <c r="D76" s="72"/>
      <c r="E76" s="11"/>
      <c r="F76" s="72" t="s">
        <v>1353</v>
      </c>
      <c r="G76" s="167" t="s">
        <v>764</v>
      </c>
      <c r="H76" s="13" t="s">
        <v>1057</v>
      </c>
      <c r="I76" s="170">
        <v>250</v>
      </c>
      <c r="J76" s="170">
        <v>250</v>
      </c>
      <c r="K76" s="170">
        <v>250</v>
      </c>
      <c r="L76" s="170">
        <v>250</v>
      </c>
      <c r="M76" s="14">
        <v>0</v>
      </c>
      <c r="N76" s="15">
        <v>1</v>
      </c>
    </row>
    <row r="77" spans="1:14">
      <c r="A77" s="169"/>
      <c r="B77" s="72"/>
      <c r="C77" s="11"/>
      <c r="D77" s="72"/>
      <c r="E77" s="11"/>
      <c r="F77" s="72" t="s">
        <v>940</v>
      </c>
      <c r="G77" s="11" t="s">
        <v>351</v>
      </c>
      <c r="H77" s="13" t="s">
        <v>1057</v>
      </c>
      <c r="I77" s="170">
        <v>42</v>
      </c>
      <c r="J77" s="170">
        <v>0</v>
      </c>
      <c r="K77" s="170">
        <v>0</v>
      </c>
      <c r="L77" s="170">
        <v>0</v>
      </c>
      <c r="M77" s="14">
        <v>0</v>
      </c>
      <c r="N77" s="15">
        <v>1</v>
      </c>
    </row>
    <row r="78" spans="1:14">
      <c r="A78" s="169"/>
      <c r="B78" s="72"/>
      <c r="C78" s="11"/>
      <c r="D78" s="72"/>
      <c r="E78" s="11"/>
      <c r="F78" s="72" t="s">
        <v>945</v>
      </c>
      <c r="G78" s="11" t="s">
        <v>764</v>
      </c>
      <c r="H78" s="13" t="s">
        <v>1057</v>
      </c>
      <c r="I78" s="170">
        <v>12</v>
      </c>
      <c r="J78" s="170">
        <v>12</v>
      </c>
      <c r="K78" s="170">
        <v>12</v>
      </c>
      <c r="L78" s="170">
        <v>12</v>
      </c>
      <c r="M78" s="14">
        <v>0</v>
      </c>
      <c r="N78" s="15">
        <v>1</v>
      </c>
    </row>
    <row r="79" spans="1:14">
      <c r="A79" s="169"/>
      <c r="B79" s="72"/>
      <c r="C79" s="11"/>
      <c r="D79" s="72"/>
      <c r="E79" s="11"/>
      <c r="F79" s="72" t="s">
        <v>942</v>
      </c>
      <c r="G79" s="167" t="s">
        <v>764</v>
      </c>
      <c r="H79" s="13" t="s">
        <v>1057</v>
      </c>
      <c r="I79" s="170">
        <v>42</v>
      </c>
      <c r="J79" s="170">
        <v>42</v>
      </c>
      <c r="K79" s="170">
        <v>42</v>
      </c>
      <c r="L79" s="170">
        <v>42</v>
      </c>
      <c r="M79" s="14">
        <v>0</v>
      </c>
      <c r="N79" s="15">
        <v>1</v>
      </c>
    </row>
    <row r="80" spans="1:14">
      <c r="A80" s="169"/>
      <c r="B80" s="72"/>
      <c r="C80" s="11"/>
      <c r="D80" s="72"/>
      <c r="E80" s="11"/>
      <c r="F80" s="72" t="s">
        <v>943</v>
      </c>
      <c r="G80" s="167" t="s">
        <v>764</v>
      </c>
      <c r="H80" s="13" t="s">
        <v>1057</v>
      </c>
      <c r="I80" s="170">
        <v>8</v>
      </c>
      <c r="J80" s="170">
        <v>8</v>
      </c>
      <c r="K80" s="170">
        <v>8</v>
      </c>
      <c r="L80" s="170">
        <v>8</v>
      </c>
      <c r="M80" s="14">
        <v>0</v>
      </c>
      <c r="N80" s="15">
        <v>1</v>
      </c>
    </row>
    <row r="81" spans="1:14">
      <c r="A81" s="169"/>
      <c r="B81" s="72"/>
      <c r="C81" s="11"/>
      <c r="D81" s="72"/>
      <c r="E81" s="11"/>
      <c r="F81" s="72" t="s">
        <v>926</v>
      </c>
      <c r="G81" s="167" t="s">
        <v>764</v>
      </c>
      <c r="H81" s="13" t="s">
        <v>1057</v>
      </c>
      <c r="I81" s="170">
        <v>8</v>
      </c>
      <c r="J81" s="170">
        <v>8</v>
      </c>
      <c r="K81" s="170">
        <v>8</v>
      </c>
      <c r="L81" s="170">
        <v>8</v>
      </c>
      <c r="M81" s="14">
        <v>0</v>
      </c>
      <c r="N81" s="15">
        <v>1</v>
      </c>
    </row>
    <row r="82" spans="1:14">
      <c r="A82" s="169"/>
      <c r="B82" s="72"/>
      <c r="C82" s="11"/>
      <c r="D82" s="72"/>
      <c r="E82" s="11"/>
      <c r="F82" s="72" t="s">
        <v>961</v>
      </c>
      <c r="G82" s="167" t="s">
        <v>764</v>
      </c>
      <c r="H82" s="13" t="s">
        <v>1057</v>
      </c>
      <c r="I82" s="170">
        <v>42</v>
      </c>
      <c r="J82" s="170">
        <v>42</v>
      </c>
      <c r="K82" s="170">
        <v>42</v>
      </c>
      <c r="L82" s="170">
        <v>42</v>
      </c>
      <c r="M82" s="14">
        <v>0</v>
      </c>
      <c r="N82" s="15">
        <v>1</v>
      </c>
    </row>
    <row r="83" spans="1:14">
      <c r="A83" s="169"/>
      <c r="B83" s="72"/>
      <c r="C83" s="11"/>
      <c r="D83" s="72"/>
      <c r="E83" s="11"/>
      <c r="F83" s="72" t="s">
        <v>962</v>
      </c>
      <c r="G83" s="167" t="s">
        <v>764</v>
      </c>
      <c r="H83" s="13" t="s">
        <v>1057</v>
      </c>
      <c r="I83" s="170">
        <v>8</v>
      </c>
      <c r="J83" s="170">
        <v>8</v>
      </c>
      <c r="K83" s="170">
        <v>8</v>
      </c>
      <c r="L83" s="170">
        <v>8</v>
      </c>
      <c r="M83" s="14">
        <v>0</v>
      </c>
      <c r="N83" s="15">
        <v>1</v>
      </c>
    </row>
    <row r="84" spans="1:14">
      <c r="A84" s="169"/>
      <c r="B84" s="72"/>
      <c r="C84" s="11"/>
      <c r="D84" s="72"/>
      <c r="E84" s="11"/>
      <c r="F84" s="72" t="s">
        <v>921</v>
      </c>
      <c r="G84" s="167" t="s">
        <v>764</v>
      </c>
      <c r="H84" s="13" t="s">
        <v>1057</v>
      </c>
      <c r="I84" s="170">
        <v>42</v>
      </c>
      <c r="J84" s="170">
        <v>42</v>
      </c>
      <c r="K84" s="170">
        <v>42</v>
      </c>
      <c r="L84" s="170">
        <v>42</v>
      </c>
      <c r="M84" s="14">
        <v>0</v>
      </c>
      <c r="N84" s="15">
        <v>1</v>
      </c>
    </row>
    <row r="85" spans="1:14">
      <c r="A85" s="169"/>
      <c r="B85" s="72"/>
      <c r="C85" s="11"/>
      <c r="D85" s="72"/>
      <c r="E85" s="11"/>
      <c r="F85" s="72" t="s">
        <v>922</v>
      </c>
      <c r="G85" s="167" t="s">
        <v>764</v>
      </c>
      <c r="H85" s="13" t="s">
        <v>1057</v>
      </c>
      <c r="I85" s="170">
        <v>8</v>
      </c>
      <c r="J85" s="170">
        <v>8</v>
      </c>
      <c r="K85" s="170">
        <v>8</v>
      </c>
      <c r="L85" s="170">
        <v>8</v>
      </c>
      <c r="M85" s="14">
        <v>0</v>
      </c>
      <c r="N85" s="15">
        <v>1</v>
      </c>
    </row>
    <row r="86" spans="1:14">
      <c r="A86" s="169"/>
      <c r="B86" s="72"/>
      <c r="C86" s="11"/>
      <c r="D86" s="72"/>
      <c r="E86" s="11"/>
      <c r="F86" s="72" t="s">
        <v>936</v>
      </c>
      <c r="G86" s="167" t="s">
        <v>764</v>
      </c>
      <c r="H86" s="13" t="s">
        <v>1057</v>
      </c>
      <c r="I86" s="170">
        <v>22</v>
      </c>
      <c r="J86" s="170">
        <v>22</v>
      </c>
      <c r="K86" s="170">
        <v>22</v>
      </c>
      <c r="L86" s="170">
        <v>22</v>
      </c>
      <c r="M86" s="14">
        <v>0</v>
      </c>
      <c r="N86" s="15">
        <v>1</v>
      </c>
    </row>
    <row r="87" spans="1:14">
      <c r="A87" s="169"/>
      <c r="B87" s="72"/>
      <c r="C87" s="11"/>
      <c r="D87" s="72"/>
      <c r="E87" s="11"/>
      <c r="F87" s="72" t="s">
        <v>938</v>
      </c>
      <c r="G87" s="167" t="s">
        <v>764</v>
      </c>
      <c r="H87" s="13" t="s">
        <v>1057</v>
      </c>
      <c r="I87" s="170">
        <v>42</v>
      </c>
      <c r="J87" s="170">
        <v>42</v>
      </c>
      <c r="K87" s="170">
        <v>42</v>
      </c>
      <c r="L87" s="170">
        <v>42</v>
      </c>
      <c r="M87" s="14">
        <v>0</v>
      </c>
      <c r="N87" s="15">
        <v>1</v>
      </c>
    </row>
    <row r="88" spans="1:14">
      <c r="A88" s="169"/>
      <c r="B88" s="72"/>
      <c r="C88" s="11"/>
      <c r="D88" s="72"/>
      <c r="E88" s="11"/>
      <c r="F88" s="72" t="s">
        <v>928</v>
      </c>
      <c r="G88" s="167" t="s">
        <v>764</v>
      </c>
      <c r="H88" s="13" t="s">
        <v>1057</v>
      </c>
      <c r="I88" s="170">
        <v>42</v>
      </c>
      <c r="J88" s="170">
        <v>42</v>
      </c>
      <c r="K88" s="170">
        <v>42</v>
      </c>
      <c r="L88" s="170">
        <v>42</v>
      </c>
      <c r="M88" s="14">
        <v>0</v>
      </c>
      <c r="N88" s="15">
        <v>1</v>
      </c>
    </row>
    <row r="89" spans="1:14">
      <c r="A89" s="169"/>
      <c r="B89" s="72"/>
      <c r="C89" s="11"/>
      <c r="D89" s="72"/>
      <c r="E89" s="11"/>
      <c r="F89" s="72" t="s">
        <v>929</v>
      </c>
      <c r="G89" s="167" t="s">
        <v>764</v>
      </c>
      <c r="H89" s="13" t="s">
        <v>1057</v>
      </c>
      <c r="I89" s="170">
        <v>8</v>
      </c>
      <c r="J89" s="170">
        <v>8</v>
      </c>
      <c r="K89" s="170">
        <v>8</v>
      </c>
      <c r="L89" s="170">
        <v>8</v>
      </c>
      <c r="M89" s="14">
        <v>0</v>
      </c>
      <c r="N89" s="15">
        <v>1</v>
      </c>
    </row>
    <row r="90" spans="1:14">
      <c r="A90" s="169"/>
      <c r="B90" s="72"/>
      <c r="C90" s="11"/>
      <c r="D90" s="72"/>
      <c r="E90" s="11"/>
      <c r="F90" s="72" t="s">
        <v>931</v>
      </c>
      <c r="G90" s="167" t="s">
        <v>764</v>
      </c>
      <c r="H90" s="13" t="s">
        <v>1057</v>
      </c>
      <c r="I90" s="170">
        <v>46</v>
      </c>
      <c r="J90" s="170">
        <v>46</v>
      </c>
      <c r="K90" s="170">
        <v>46</v>
      </c>
      <c r="L90" s="170">
        <v>46</v>
      </c>
      <c r="M90" s="14">
        <v>0</v>
      </c>
      <c r="N90" s="15">
        <v>1</v>
      </c>
    </row>
    <row r="91" spans="1:14">
      <c r="A91" s="169"/>
      <c r="B91" s="72"/>
      <c r="C91" s="11"/>
      <c r="D91" s="72"/>
      <c r="E91" s="11"/>
      <c r="F91" s="72" t="s">
        <v>957</v>
      </c>
      <c r="G91" s="167" t="s">
        <v>764</v>
      </c>
      <c r="H91" s="13" t="s">
        <v>1057</v>
      </c>
      <c r="I91" s="170">
        <v>46</v>
      </c>
      <c r="J91" s="170">
        <v>46</v>
      </c>
      <c r="K91" s="170">
        <v>46</v>
      </c>
      <c r="L91" s="170">
        <v>46</v>
      </c>
      <c r="M91" s="14">
        <v>0</v>
      </c>
      <c r="N91" s="15">
        <v>1</v>
      </c>
    </row>
    <row r="92" spans="1:14">
      <c r="A92" s="169"/>
      <c r="B92" s="72"/>
      <c r="C92" s="11"/>
      <c r="D92" s="72"/>
      <c r="E92" s="11"/>
      <c r="F92" s="72" t="s">
        <v>959</v>
      </c>
      <c r="G92" s="167" t="s">
        <v>764</v>
      </c>
      <c r="H92" s="13" t="s">
        <v>1057</v>
      </c>
      <c r="I92" s="170">
        <v>46</v>
      </c>
      <c r="J92" s="170">
        <v>46</v>
      </c>
      <c r="K92" s="170">
        <v>46</v>
      </c>
      <c r="L92" s="170">
        <v>46</v>
      </c>
      <c r="M92" s="14">
        <v>0</v>
      </c>
      <c r="N92" s="15">
        <v>1</v>
      </c>
    </row>
    <row r="93" spans="1:14">
      <c r="A93" s="169"/>
      <c r="B93" s="72"/>
      <c r="C93" s="11"/>
      <c r="D93" s="72"/>
      <c r="E93" s="11"/>
      <c r="F93" s="72" t="s">
        <v>955</v>
      </c>
      <c r="G93" s="167" t="s">
        <v>764</v>
      </c>
      <c r="H93" s="13" t="s">
        <v>1057</v>
      </c>
      <c r="I93" s="170">
        <v>40</v>
      </c>
      <c r="J93" s="170">
        <v>40</v>
      </c>
      <c r="K93" s="170">
        <v>40</v>
      </c>
      <c r="L93" s="170">
        <v>40</v>
      </c>
      <c r="M93" s="14">
        <v>0</v>
      </c>
      <c r="N93" s="15">
        <v>1</v>
      </c>
    </row>
    <row r="94" spans="1:14" ht="29">
      <c r="A94" s="171" t="s">
        <v>1041</v>
      </c>
      <c r="B94" s="171"/>
      <c r="C94" s="171"/>
      <c r="D94" s="171"/>
      <c r="E94" s="171"/>
      <c r="F94" s="171"/>
      <c r="G94" s="171"/>
      <c r="H94" s="171"/>
      <c r="I94" s="172">
        <v>12630</v>
      </c>
      <c r="J94" s="172">
        <v>12437</v>
      </c>
      <c r="K94" s="172">
        <v>12437</v>
      </c>
      <c r="L94" s="172">
        <v>12437</v>
      </c>
      <c r="M94" s="173">
        <v>0</v>
      </c>
      <c r="N94" s="174">
        <v>35</v>
      </c>
    </row>
    <row r="95" spans="1:14" ht="29">
      <c r="A95" s="169" t="s">
        <v>399</v>
      </c>
      <c r="B95" s="72" t="s">
        <v>606</v>
      </c>
      <c r="C95" s="11" t="s">
        <v>605</v>
      </c>
      <c r="D95" s="72" t="s">
        <v>387</v>
      </c>
      <c r="E95" s="11" t="s">
        <v>405</v>
      </c>
      <c r="F95" s="72" t="s">
        <v>400</v>
      </c>
      <c r="G95" s="11" t="s">
        <v>764</v>
      </c>
      <c r="H95" s="13" t="s">
        <v>1075</v>
      </c>
      <c r="I95" s="170">
        <v>53</v>
      </c>
      <c r="J95" s="170">
        <v>68</v>
      </c>
      <c r="K95" s="170">
        <v>71.400000000000006</v>
      </c>
      <c r="L95" s="170">
        <v>74.97</v>
      </c>
      <c r="M95" s="14">
        <v>0.28301886792452824</v>
      </c>
      <c r="N95" s="15">
        <v>1</v>
      </c>
    </row>
    <row r="96" spans="1:14">
      <c r="A96" s="169"/>
      <c r="B96" s="72"/>
      <c r="C96" s="11"/>
      <c r="D96" s="72"/>
      <c r="E96" s="11"/>
      <c r="F96" s="72" t="s">
        <v>402</v>
      </c>
      <c r="G96" s="167" t="s">
        <v>764</v>
      </c>
      <c r="H96" s="13" t="s">
        <v>1075</v>
      </c>
      <c r="I96" s="170">
        <v>95</v>
      </c>
      <c r="J96" s="170">
        <v>109</v>
      </c>
      <c r="K96" s="170">
        <v>114.45</v>
      </c>
      <c r="L96" s="170">
        <v>120.17</v>
      </c>
      <c r="M96" s="14">
        <v>0.14736842105263159</v>
      </c>
      <c r="N96" s="15">
        <v>1</v>
      </c>
    </row>
    <row r="97" spans="1:14">
      <c r="A97" s="169"/>
      <c r="B97" s="72"/>
      <c r="C97" s="11"/>
      <c r="D97" s="72"/>
      <c r="E97" s="11"/>
      <c r="F97" s="72" t="s">
        <v>401</v>
      </c>
      <c r="G97" s="167" t="s">
        <v>764</v>
      </c>
      <c r="H97" s="13" t="s">
        <v>1075</v>
      </c>
      <c r="I97" s="170">
        <v>91</v>
      </c>
      <c r="J97" s="170">
        <v>112</v>
      </c>
      <c r="K97" s="170">
        <v>117.6</v>
      </c>
      <c r="L97" s="170">
        <v>123.48</v>
      </c>
      <c r="M97" s="14">
        <v>0.23076923076923084</v>
      </c>
      <c r="N97" s="15">
        <v>1</v>
      </c>
    </row>
    <row r="98" spans="1:14">
      <c r="A98" s="169"/>
      <c r="B98" s="72"/>
      <c r="C98" s="11"/>
      <c r="D98" s="72"/>
      <c r="E98" s="11"/>
      <c r="F98" s="72" t="s">
        <v>403</v>
      </c>
      <c r="G98" s="167" t="s">
        <v>764</v>
      </c>
      <c r="H98" s="13" t="s">
        <v>1057</v>
      </c>
      <c r="I98" s="170">
        <v>59</v>
      </c>
      <c r="J98" s="170">
        <v>67</v>
      </c>
      <c r="K98" s="170">
        <v>70.349999999999994</v>
      </c>
      <c r="L98" s="170">
        <v>73.87</v>
      </c>
      <c r="M98" s="14">
        <v>0.13559322033898313</v>
      </c>
      <c r="N98" s="15">
        <v>1</v>
      </c>
    </row>
    <row r="99" spans="1:14" ht="43.5">
      <c r="A99" s="171" t="s">
        <v>788</v>
      </c>
      <c r="B99" s="171"/>
      <c r="C99" s="171"/>
      <c r="D99" s="171"/>
      <c r="E99" s="171"/>
      <c r="F99" s="171"/>
      <c r="G99" s="171"/>
      <c r="H99" s="171"/>
      <c r="I99" s="172">
        <v>298</v>
      </c>
      <c r="J99" s="172">
        <v>356</v>
      </c>
      <c r="K99" s="172">
        <v>373.80000000000007</v>
      </c>
      <c r="L99" s="172">
        <v>392.49</v>
      </c>
      <c r="M99" s="173">
        <v>0.7967497400853738</v>
      </c>
      <c r="N99" s="174">
        <v>4</v>
      </c>
    </row>
    <row r="100" spans="1:14" ht="29">
      <c r="A100" s="169" t="s">
        <v>226</v>
      </c>
      <c r="B100" s="72" t="s">
        <v>592</v>
      </c>
      <c r="C100" s="11" t="s">
        <v>595</v>
      </c>
      <c r="D100" s="72" t="s">
        <v>123</v>
      </c>
      <c r="E100" s="11" t="s">
        <v>123</v>
      </c>
      <c r="F100" s="72" t="s">
        <v>229</v>
      </c>
      <c r="G100" s="11" t="s">
        <v>764</v>
      </c>
      <c r="H100" s="13" t="s">
        <v>1057</v>
      </c>
      <c r="I100" s="170">
        <v>7</v>
      </c>
      <c r="J100" s="170">
        <v>7</v>
      </c>
      <c r="K100" s="170">
        <v>7</v>
      </c>
      <c r="L100" s="170">
        <v>7</v>
      </c>
      <c r="M100" s="14">
        <v>0</v>
      </c>
      <c r="N100" s="15">
        <v>1</v>
      </c>
    </row>
    <row r="101" spans="1:14">
      <c r="A101" s="169"/>
      <c r="B101" s="72"/>
      <c r="C101" s="11"/>
      <c r="D101" s="72"/>
      <c r="E101" s="11"/>
      <c r="F101" s="72" t="s">
        <v>227</v>
      </c>
      <c r="G101" s="167" t="s">
        <v>764</v>
      </c>
      <c r="H101" s="13" t="s">
        <v>1057</v>
      </c>
      <c r="I101" s="170">
        <v>27</v>
      </c>
      <c r="J101" s="170">
        <v>28</v>
      </c>
      <c r="K101" s="170">
        <v>29</v>
      </c>
      <c r="L101" s="170">
        <v>30</v>
      </c>
      <c r="M101" s="14">
        <v>3.7037037037036979E-2</v>
      </c>
      <c r="N101" s="15">
        <v>1</v>
      </c>
    </row>
    <row r="102" spans="1:14">
      <c r="A102" s="169"/>
      <c r="B102" s="72"/>
      <c r="C102" s="11"/>
      <c r="D102" s="72"/>
      <c r="E102" s="11"/>
      <c r="F102" s="72" t="s">
        <v>228</v>
      </c>
      <c r="G102" s="167" t="s">
        <v>764</v>
      </c>
      <c r="H102" s="13" t="s">
        <v>1057</v>
      </c>
      <c r="I102" s="170">
        <v>13</v>
      </c>
      <c r="J102" s="170">
        <v>15</v>
      </c>
      <c r="K102" s="170">
        <v>15</v>
      </c>
      <c r="L102" s="170">
        <v>16</v>
      </c>
      <c r="M102" s="14">
        <v>0.15384615384615374</v>
      </c>
      <c r="N102" s="15">
        <v>1</v>
      </c>
    </row>
    <row r="103" spans="1:14">
      <c r="A103" s="169"/>
      <c r="B103" s="72"/>
      <c r="C103" s="11"/>
      <c r="D103" s="72"/>
      <c r="E103" s="11"/>
      <c r="F103" s="72" t="s">
        <v>1330</v>
      </c>
      <c r="G103" s="167" t="s">
        <v>764</v>
      </c>
      <c r="H103" s="13" t="s">
        <v>1126</v>
      </c>
      <c r="I103" s="170">
        <v>107</v>
      </c>
      <c r="J103" s="170">
        <v>110</v>
      </c>
      <c r="K103" s="170">
        <v>113</v>
      </c>
      <c r="L103" s="170">
        <v>117</v>
      </c>
      <c r="M103" s="14">
        <v>2.8037383177569986E-2</v>
      </c>
      <c r="N103" s="15">
        <v>1</v>
      </c>
    </row>
    <row r="104" spans="1:14">
      <c r="A104" s="169"/>
      <c r="B104" s="72"/>
      <c r="C104" s="11"/>
      <c r="D104" s="72"/>
      <c r="E104" s="11"/>
      <c r="F104" s="72" t="s">
        <v>230</v>
      </c>
      <c r="G104" s="167" t="s">
        <v>764</v>
      </c>
      <c r="H104" s="13" t="s">
        <v>1057</v>
      </c>
      <c r="I104" s="170">
        <v>35</v>
      </c>
      <c r="J104" s="170">
        <v>160</v>
      </c>
      <c r="K104" s="170">
        <v>165</v>
      </c>
      <c r="L104" s="170">
        <v>170</v>
      </c>
      <c r="M104" s="14">
        <v>3.5714285714285712</v>
      </c>
      <c r="N104" s="15">
        <v>1</v>
      </c>
    </row>
    <row r="105" spans="1:14" ht="29">
      <c r="A105" s="171" t="s">
        <v>789</v>
      </c>
      <c r="B105" s="171"/>
      <c r="C105" s="171"/>
      <c r="D105" s="171"/>
      <c r="E105" s="171"/>
      <c r="F105" s="171"/>
      <c r="G105" s="171"/>
      <c r="H105" s="171"/>
      <c r="I105" s="172">
        <v>189</v>
      </c>
      <c r="J105" s="172">
        <v>320</v>
      </c>
      <c r="K105" s="172">
        <v>329</v>
      </c>
      <c r="L105" s="172">
        <v>340</v>
      </c>
      <c r="M105" s="173">
        <v>3.7903491454893317</v>
      </c>
      <c r="N105" s="174">
        <v>5</v>
      </c>
    </row>
    <row r="106" spans="1:14" ht="29">
      <c r="A106" s="169" t="s">
        <v>1009</v>
      </c>
      <c r="B106" s="72" t="s">
        <v>587</v>
      </c>
      <c r="C106" s="11" t="s">
        <v>1014</v>
      </c>
      <c r="D106" s="72" t="s">
        <v>614</v>
      </c>
      <c r="E106" s="11" t="s">
        <v>545</v>
      </c>
      <c r="F106" s="72" t="s">
        <v>1273</v>
      </c>
      <c r="G106" s="11" t="s">
        <v>764</v>
      </c>
      <c r="H106" s="13" t="s">
        <v>1057</v>
      </c>
      <c r="I106" s="170">
        <v>90</v>
      </c>
      <c r="J106" s="170">
        <v>102</v>
      </c>
      <c r="K106" s="170">
        <v>102</v>
      </c>
      <c r="L106" s="170">
        <v>102</v>
      </c>
      <c r="M106" s="14">
        <v>0.1333333333333333</v>
      </c>
      <c r="N106" s="15">
        <v>1</v>
      </c>
    </row>
    <row r="107" spans="1:14" ht="29">
      <c r="A107" s="169"/>
      <c r="B107" s="72"/>
      <c r="C107" s="11"/>
      <c r="D107" s="72"/>
      <c r="E107" s="11"/>
      <c r="F107" s="72" t="s">
        <v>1013</v>
      </c>
      <c r="G107" s="167" t="s">
        <v>764</v>
      </c>
      <c r="H107" s="13" t="s">
        <v>1170</v>
      </c>
      <c r="I107" s="170">
        <v>1</v>
      </c>
      <c r="J107" s="170">
        <v>1</v>
      </c>
      <c r="K107" s="170">
        <v>1</v>
      </c>
      <c r="L107" s="170">
        <v>1</v>
      </c>
      <c r="M107" s="14">
        <v>0</v>
      </c>
      <c r="N107" s="15">
        <v>1</v>
      </c>
    </row>
    <row r="108" spans="1:14">
      <c r="A108" s="169"/>
      <c r="B108" s="72"/>
      <c r="C108" s="11"/>
      <c r="D108" s="72"/>
      <c r="E108" s="11"/>
      <c r="F108" s="72" t="s">
        <v>1012</v>
      </c>
      <c r="G108" s="11" t="s">
        <v>351</v>
      </c>
      <c r="H108" s="13" t="s">
        <v>1057</v>
      </c>
      <c r="I108" s="170">
        <v>60</v>
      </c>
      <c r="J108" s="170">
        <v>0</v>
      </c>
      <c r="K108" s="170">
        <v>0</v>
      </c>
      <c r="L108" s="170">
        <v>0</v>
      </c>
      <c r="M108" s="14">
        <v>0</v>
      </c>
      <c r="N108" s="15">
        <v>1</v>
      </c>
    </row>
    <row r="109" spans="1:14">
      <c r="A109" s="169"/>
      <c r="B109" s="72"/>
      <c r="C109" s="11"/>
      <c r="D109" s="72"/>
      <c r="E109" s="11"/>
      <c r="F109" s="72" t="s">
        <v>1020</v>
      </c>
      <c r="G109" s="11" t="s">
        <v>764</v>
      </c>
      <c r="H109" s="13" t="s">
        <v>1057</v>
      </c>
      <c r="I109" s="170">
        <v>200</v>
      </c>
      <c r="J109" s="170">
        <v>280</v>
      </c>
      <c r="K109" s="170">
        <v>280</v>
      </c>
      <c r="L109" s="170">
        <v>280</v>
      </c>
      <c r="M109" s="14">
        <v>0.39999999999999991</v>
      </c>
      <c r="N109" s="15">
        <v>1</v>
      </c>
    </row>
    <row r="110" spans="1:14">
      <c r="A110" s="169"/>
      <c r="B110" s="72"/>
      <c r="C110" s="11"/>
      <c r="D110" s="72"/>
      <c r="E110" s="11"/>
      <c r="F110" s="72" t="s">
        <v>1087</v>
      </c>
      <c r="G110" s="167" t="s">
        <v>764</v>
      </c>
      <c r="H110" s="13" t="s">
        <v>1057</v>
      </c>
      <c r="I110" s="170">
        <v>109</v>
      </c>
      <c r="J110" s="170">
        <v>127</v>
      </c>
      <c r="K110" s="170">
        <v>127</v>
      </c>
      <c r="L110" s="170">
        <v>127</v>
      </c>
      <c r="M110" s="14">
        <v>0.16513761467889898</v>
      </c>
      <c r="N110" s="15">
        <v>1</v>
      </c>
    </row>
    <row r="111" spans="1:14">
      <c r="A111" s="169"/>
      <c r="B111" s="72"/>
      <c r="C111" s="11"/>
      <c r="D111" s="72"/>
      <c r="E111" s="11"/>
      <c r="F111" s="72" t="s">
        <v>1494</v>
      </c>
      <c r="G111" s="11" t="s">
        <v>350</v>
      </c>
      <c r="H111" s="11" t="s">
        <v>1170</v>
      </c>
      <c r="I111" s="170"/>
      <c r="J111" s="170">
        <v>25</v>
      </c>
      <c r="K111" s="170">
        <v>25</v>
      </c>
      <c r="L111" s="170">
        <v>25</v>
      </c>
      <c r="M111" s="14">
        <v>0</v>
      </c>
      <c r="N111" s="15">
        <v>1</v>
      </c>
    </row>
    <row r="112" spans="1:14" ht="29">
      <c r="A112" s="171" t="s">
        <v>1042</v>
      </c>
      <c r="B112" s="171"/>
      <c r="C112" s="171"/>
      <c r="D112" s="171"/>
      <c r="E112" s="171"/>
      <c r="F112" s="171"/>
      <c r="G112" s="171"/>
      <c r="H112" s="171"/>
      <c r="I112" s="172">
        <v>460</v>
      </c>
      <c r="J112" s="172">
        <v>535</v>
      </c>
      <c r="K112" s="172">
        <v>535</v>
      </c>
      <c r="L112" s="172">
        <v>535</v>
      </c>
      <c r="M112" s="173">
        <v>0.6984709480122322</v>
      </c>
      <c r="N112" s="174">
        <v>6</v>
      </c>
    </row>
    <row r="113" spans="1:14" ht="29">
      <c r="A113" s="169" t="s">
        <v>642</v>
      </c>
      <c r="B113" s="72" t="s">
        <v>734</v>
      </c>
      <c r="C113" s="11" t="s">
        <v>733</v>
      </c>
      <c r="D113" s="72" t="s">
        <v>735</v>
      </c>
      <c r="E113" s="11" t="s">
        <v>558</v>
      </c>
      <c r="F113" s="72" t="s">
        <v>647</v>
      </c>
      <c r="G113" s="11" t="s">
        <v>764</v>
      </c>
      <c r="H113" s="13" t="s">
        <v>1057</v>
      </c>
      <c r="I113" s="170">
        <v>19</v>
      </c>
      <c r="J113" s="170">
        <v>19</v>
      </c>
      <c r="K113" s="170">
        <v>20</v>
      </c>
      <c r="L113" s="170">
        <v>21</v>
      </c>
      <c r="M113" s="14">
        <v>0</v>
      </c>
      <c r="N113" s="15">
        <v>1</v>
      </c>
    </row>
    <row r="114" spans="1:14">
      <c r="A114" s="169"/>
      <c r="B114" s="72"/>
      <c r="C114" s="11"/>
      <c r="D114" s="72"/>
      <c r="E114" s="11"/>
      <c r="F114" s="72" t="s">
        <v>649</v>
      </c>
      <c r="G114" s="167" t="s">
        <v>764</v>
      </c>
      <c r="H114" s="13" t="s">
        <v>1057</v>
      </c>
      <c r="I114" s="170">
        <v>21</v>
      </c>
      <c r="J114" s="170">
        <v>21</v>
      </c>
      <c r="K114" s="170">
        <v>20</v>
      </c>
      <c r="L114" s="170">
        <v>21</v>
      </c>
      <c r="M114" s="14">
        <v>0</v>
      </c>
      <c r="N114" s="15">
        <v>1</v>
      </c>
    </row>
    <row r="115" spans="1:14">
      <c r="A115" s="169"/>
      <c r="B115" s="72"/>
      <c r="C115" s="11"/>
      <c r="D115" s="72"/>
      <c r="E115" s="11"/>
      <c r="F115" s="72" t="s">
        <v>652</v>
      </c>
      <c r="G115" s="167" t="s">
        <v>764</v>
      </c>
      <c r="H115" s="13" t="s">
        <v>1057</v>
      </c>
      <c r="I115" s="170">
        <v>14</v>
      </c>
      <c r="J115" s="170">
        <v>14</v>
      </c>
      <c r="K115" s="170">
        <v>28</v>
      </c>
      <c r="L115" s="170">
        <v>30</v>
      </c>
      <c r="M115" s="14">
        <v>0</v>
      </c>
      <c r="N115" s="15">
        <v>1</v>
      </c>
    </row>
    <row r="116" spans="1:14">
      <c r="A116" s="169"/>
      <c r="B116" s="72"/>
      <c r="C116" s="11"/>
      <c r="D116" s="72"/>
      <c r="E116" s="11"/>
      <c r="F116" s="72" t="s">
        <v>1267</v>
      </c>
      <c r="G116" s="167" t="s">
        <v>764</v>
      </c>
      <c r="H116" s="13" t="s">
        <v>1057</v>
      </c>
      <c r="I116" s="170">
        <v>37</v>
      </c>
      <c r="J116" s="170">
        <v>37</v>
      </c>
      <c r="K116" s="170">
        <v>22</v>
      </c>
      <c r="L116" s="170">
        <v>23</v>
      </c>
      <c r="M116" s="14">
        <v>0</v>
      </c>
      <c r="N116" s="15">
        <v>1</v>
      </c>
    </row>
    <row r="117" spans="1:14">
      <c r="A117" s="169"/>
      <c r="B117" s="72"/>
      <c r="C117" s="11"/>
      <c r="D117" s="72"/>
      <c r="E117" s="11"/>
      <c r="F117" s="72" t="s">
        <v>653</v>
      </c>
      <c r="G117" s="167" t="s">
        <v>764</v>
      </c>
      <c r="H117" s="13" t="s">
        <v>1057</v>
      </c>
      <c r="I117" s="170">
        <v>27</v>
      </c>
      <c r="J117" s="170">
        <v>27</v>
      </c>
      <c r="K117" s="170">
        <v>51</v>
      </c>
      <c r="L117" s="170">
        <v>54</v>
      </c>
      <c r="M117" s="14">
        <v>0</v>
      </c>
      <c r="N117" s="15">
        <v>1</v>
      </c>
    </row>
    <row r="118" spans="1:14">
      <c r="A118" s="169"/>
      <c r="B118" s="72"/>
      <c r="C118" s="11"/>
      <c r="D118" s="72"/>
      <c r="E118" s="11"/>
      <c r="F118" s="72" t="s">
        <v>654</v>
      </c>
      <c r="G118" s="167" t="s">
        <v>764</v>
      </c>
      <c r="H118" s="13" t="s">
        <v>1057</v>
      </c>
      <c r="I118" s="170">
        <v>14</v>
      </c>
      <c r="J118" s="170">
        <v>14</v>
      </c>
      <c r="K118" s="170">
        <v>15</v>
      </c>
      <c r="L118" s="170">
        <v>15</v>
      </c>
      <c r="M118" s="14">
        <v>0</v>
      </c>
      <c r="N118" s="15">
        <v>1</v>
      </c>
    </row>
    <row r="119" spans="1:14">
      <c r="A119" s="169"/>
      <c r="B119" s="72"/>
      <c r="C119" s="11"/>
      <c r="D119" s="72"/>
      <c r="E119" s="11"/>
      <c r="F119" s="72" t="s">
        <v>1268</v>
      </c>
      <c r="G119" s="167" t="s">
        <v>764</v>
      </c>
      <c r="H119" s="13" t="s">
        <v>1057</v>
      </c>
      <c r="I119" s="170">
        <v>33</v>
      </c>
      <c r="J119" s="170">
        <v>33</v>
      </c>
      <c r="K119" s="170">
        <v>35</v>
      </c>
      <c r="L119" s="170">
        <v>37</v>
      </c>
      <c r="M119" s="14">
        <v>0</v>
      </c>
      <c r="N119" s="15">
        <v>1</v>
      </c>
    </row>
    <row r="120" spans="1:14">
      <c r="A120" s="169"/>
      <c r="B120" s="72"/>
      <c r="C120" s="11"/>
      <c r="D120" s="72"/>
      <c r="E120" s="11"/>
      <c r="F120" s="72" t="s">
        <v>646</v>
      </c>
      <c r="G120" s="167" t="s">
        <v>764</v>
      </c>
      <c r="H120" s="13" t="s">
        <v>1057</v>
      </c>
      <c r="I120" s="170">
        <v>40</v>
      </c>
      <c r="J120" s="170">
        <v>40</v>
      </c>
      <c r="K120" s="170">
        <v>42</v>
      </c>
      <c r="L120" s="170">
        <v>45</v>
      </c>
      <c r="M120" s="14">
        <v>0</v>
      </c>
      <c r="N120" s="15">
        <v>1</v>
      </c>
    </row>
    <row r="121" spans="1:14">
      <c r="A121" s="169"/>
      <c r="B121" s="72"/>
      <c r="C121" s="11"/>
      <c r="D121" s="72"/>
      <c r="E121" s="11"/>
      <c r="F121" s="72" t="s">
        <v>655</v>
      </c>
      <c r="G121" s="167" t="s">
        <v>764</v>
      </c>
      <c r="H121" s="13" t="s">
        <v>763</v>
      </c>
      <c r="I121" s="170">
        <v>98</v>
      </c>
      <c r="J121" s="170">
        <v>100</v>
      </c>
      <c r="K121" s="170">
        <v>105</v>
      </c>
      <c r="L121" s="170">
        <v>110</v>
      </c>
      <c r="M121" s="14">
        <v>2.0408163265306145E-2</v>
      </c>
      <c r="N121" s="15">
        <v>1</v>
      </c>
    </row>
    <row r="122" spans="1:14">
      <c r="A122" s="169"/>
      <c r="B122" s="72"/>
      <c r="C122" s="11"/>
      <c r="D122" s="72"/>
      <c r="E122" s="11"/>
      <c r="F122" s="72" t="s">
        <v>648</v>
      </c>
      <c r="G122" s="167" t="s">
        <v>764</v>
      </c>
      <c r="H122" s="13" t="s">
        <v>1057</v>
      </c>
      <c r="I122" s="170">
        <v>19</v>
      </c>
      <c r="J122" s="170">
        <v>19</v>
      </c>
      <c r="K122" s="170">
        <v>20</v>
      </c>
      <c r="L122" s="170">
        <v>21</v>
      </c>
      <c r="M122" s="14">
        <v>0</v>
      </c>
      <c r="N122" s="15">
        <v>1</v>
      </c>
    </row>
    <row r="123" spans="1:14">
      <c r="A123" s="169"/>
      <c r="B123" s="72"/>
      <c r="C123" s="11"/>
      <c r="D123" s="72"/>
      <c r="E123" s="11"/>
      <c r="F123" s="72" t="s">
        <v>650</v>
      </c>
      <c r="G123" s="167" t="s">
        <v>764</v>
      </c>
      <c r="H123" s="13" t="s">
        <v>1057</v>
      </c>
      <c r="I123" s="170">
        <v>49</v>
      </c>
      <c r="J123" s="170">
        <v>49</v>
      </c>
      <c r="K123" s="170">
        <v>39</v>
      </c>
      <c r="L123" s="170">
        <v>41</v>
      </c>
      <c r="M123" s="14">
        <v>0</v>
      </c>
      <c r="N123" s="15">
        <v>1</v>
      </c>
    </row>
    <row r="124" spans="1:14">
      <c r="A124" s="169"/>
      <c r="B124" s="72"/>
      <c r="C124" s="11"/>
      <c r="D124" s="72"/>
      <c r="E124" s="11"/>
      <c r="F124" s="72" t="s">
        <v>658</v>
      </c>
      <c r="G124" s="11" t="s">
        <v>351</v>
      </c>
      <c r="H124" s="13" t="s">
        <v>763</v>
      </c>
      <c r="I124" s="170">
        <v>51</v>
      </c>
      <c r="J124" s="170">
        <v>0</v>
      </c>
      <c r="K124" s="170">
        <v>0</v>
      </c>
      <c r="L124" s="170">
        <v>0</v>
      </c>
      <c r="M124" s="14">
        <v>0</v>
      </c>
      <c r="N124" s="15">
        <v>1</v>
      </c>
    </row>
    <row r="125" spans="1:14">
      <c r="A125" s="169"/>
      <c r="B125" s="72"/>
      <c r="C125" s="11"/>
      <c r="D125" s="72"/>
      <c r="E125" s="11"/>
      <c r="F125" s="72" t="s">
        <v>660</v>
      </c>
      <c r="G125" s="167" t="s">
        <v>351</v>
      </c>
      <c r="H125" s="13" t="s">
        <v>763</v>
      </c>
      <c r="I125" s="170">
        <v>51</v>
      </c>
      <c r="J125" s="170">
        <v>0</v>
      </c>
      <c r="K125" s="170">
        <v>0</v>
      </c>
      <c r="L125" s="170">
        <v>0</v>
      </c>
      <c r="M125" s="14">
        <v>0</v>
      </c>
      <c r="N125" s="15">
        <v>1</v>
      </c>
    </row>
    <row r="126" spans="1:14">
      <c r="A126" s="169"/>
      <c r="B126" s="72"/>
      <c r="C126" s="11"/>
      <c r="D126" s="72"/>
      <c r="E126" s="11"/>
      <c r="F126" s="72" t="s">
        <v>662</v>
      </c>
      <c r="G126" s="167" t="s">
        <v>351</v>
      </c>
      <c r="H126" s="13" t="s">
        <v>763</v>
      </c>
      <c r="I126" s="170">
        <v>34</v>
      </c>
      <c r="J126" s="170">
        <v>0</v>
      </c>
      <c r="K126" s="170">
        <v>0</v>
      </c>
      <c r="L126" s="170">
        <v>0</v>
      </c>
      <c r="M126" s="14">
        <v>0</v>
      </c>
      <c r="N126" s="15">
        <v>1</v>
      </c>
    </row>
    <row r="127" spans="1:14">
      <c r="A127" s="169"/>
      <c r="B127" s="72"/>
      <c r="C127" s="11"/>
      <c r="D127" s="72"/>
      <c r="E127" s="11"/>
      <c r="F127" s="72" t="s">
        <v>657</v>
      </c>
      <c r="G127" s="167" t="s">
        <v>351</v>
      </c>
      <c r="H127" s="13" t="s">
        <v>763</v>
      </c>
      <c r="I127" s="170">
        <v>170</v>
      </c>
      <c r="J127" s="170">
        <v>0</v>
      </c>
      <c r="K127" s="170">
        <v>0</v>
      </c>
      <c r="L127" s="170">
        <v>0</v>
      </c>
      <c r="M127" s="14">
        <v>0</v>
      </c>
      <c r="N127" s="15">
        <v>1</v>
      </c>
    </row>
    <row r="128" spans="1:14" ht="29">
      <c r="A128" s="169"/>
      <c r="B128" s="72"/>
      <c r="C128" s="11"/>
      <c r="D128" s="72"/>
      <c r="E128" s="11"/>
      <c r="F128" s="72" t="s">
        <v>666</v>
      </c>
      <c r="G128" s="11" t="s">
        <v>764</v>
      </c>
      <c r="H128" s="13" t="s">
        <v>895</v>
      </c>
      <c r="I128" s="170">
        <v>0</v>
      </c>
      <c r="J128" s="170">
        <v>0</v>
      </c>
      <c r="K128" s="170">
        <v>0</v>
      </c>
      <c r="L128" s="170">
        <v>0</v>
      </c>
      <c r="M128" s="14">
        <v>0</v>
      </c>
      <c r="N128" s="15">
        <v>1</v>
      </c>
    </row>
    <row r="129" spans="1:14">
      <c r="A129" s="169"/>
      <c r="B129" s="72"/>
      <c r="C129" s="11"/>
      <c r="D129" s="72"/>
      <c r="E129" s="11"/>
      <c r="F129" s="72" t="s">
        <v>663</v>
      </c>
      <c r="G129" s="11" t="s">
        <v>351</v>
      </c>
      <c r="H129" s="13" t="s">
        <v>763</v>
      </c>
      <c r="I129" s="170">
        <v>136</v>
      </c>
      <c r="J129" s="170">
        <v>0</v>
      </c>
      <c r="K129" s="170">
        <v>0</v>
      </c>
      <c r="L129" s="170">
        <v>0</v>
      </c>
      <c r="M129" s="14">
        <v>0</v>
      </c>
      <c r="N129" s="15">
        <v>1</v>
      </c>
    </row>
    <row r="130" spans="1:14">
      <c r="A130" s="169"/>
      <c r="B130" s="72"/>
      <c r="C130" s="11"/>
      <c r="D130" s="72"/>
      <c r="E130" s="11"/>
      <c r="F130" s="72" t="s">
        <v>664</v>
      </c>
      <c r="G130" s="167" t="s">
        <v>351</v>
      </c>
      <c r="H130" s="13" t="s">
        <v>763</v>
      </c>
      <c r="I130" s="170">
        <v>204</v>
      </c>
      <c r="J130" s="170">
        <v>0</v>
      </c>
      <c r="K130" s="170">
        <v>0</v>
      </c>
      <c r="L130" s="170">
        <v>0</v>
      </c>
      <c r="M130" s="14">
        <v>0</v>
      </c>
      <c r="N130" s="15">
        <v>1</v>
      </c>
    </row>
    <row r="131" spans="1:14">
      <c r="A131" s="169"/>
      <c r="B131" s="72"/>
      <c r="C131" s="11"/>
      <c r="D131" s="72"/>
      <c r="E131" s="11"/>
      <c r="F131" s="72" t="s">
        <v>656</v>
      </c>
      <c r="G131" s="167" t="s">
        <v>351</v>
      </c>
      <c r="H131" s="13" t="s">
        <v>763</v>
      </c>
      <c r="I131" s="170">
        <v>170</v>
      </c>
      <c r="J131" s="170">
        <v>0</v>
      </c>
      <c r="K131" s="170">
        <v>0</v>
      </c>
      <c r="L131" s="170">
        <v>0</v>
      </c>
      <c r="M131" s="14">
        <v>0</v>
      </c>
      <c r="N131" s="15">
        <v>1</v>
      </c>
    </row>
    <row r="132" spans="1:14">
      <c r="A132" s="169"/>
      <c r="B132" s="72"/>
      <c r="C132" s="11"/>
      <c r="D132" s="72"/>
      <c r="E132" s="11"/>
      <c r="F132" s="72" t="s">
        <v>665</v>
      </c>
      <c r="G132" s="11" t="s">
        <v>764</v>
      </c>
      <c r="H132" s="13" t="s">
        <v>1057</v>
      </c>
      <c r="I132" s="170">
        <v>68</v>
      </c>
      <c r="J132" s="170">
        <v>69</v>
      </c>
      <c r="K132" s="170">
        <v>73</v>
      </c>
      <c r="L132" s="170">
        <v>77</v>
      </c>
      <c r="M132" s="14">
        <v>1.4705882352941124E-2</v>
      </c>
      <c r="N132" s="15">
        <v>1</v>
      </c>
    </row>
    <row r="133" spans="1:14">
      <c r="A133" s="169"/>
      <c r="B133" s="72"/>
      <c r="C133" s="11"/>
      <c r="D133" s="72"/>
      <c r="E133" s="11"/>
      <c r="F133" s="72" t="s">
        <v>659</v>
      </c>
      <c r="G133" s="11" t="s">
        <v>351</v>
      </c>
      <c r="H133" s="13" t="s">
        <v>763</v>
      </c>
      <c r="I133" s="170">
        <v>34</v>
      </c>
      <c r="J133" s="170">
        <v>0</v>
      </c>
      <c r="K133" s="170">
        <v>0</v>
      </c>
      <c r="L133" s="170">
        <v>0</v>
      </c>
      <c r="M133" s="14">
        <v>0</v>
      </c>
      <c r="N133" s="15">
        <v>1</v>
      </c>
    </row>
    <row r="134" spans="1:14">
      <c r="A134" s="169"/>
      <c r="B134" s="72"/>
      <c r="C134" s="11"/>
      <c r="D134" s="72"/>
      <c r="E134" s="11"/>
      <c r="F134" s="72" t="s">
        <v>661</v>
      </c>
      <c r="G134" s="167" t="s">
        <v>351</v>
      </c>
      <c r="H134" s="13" t="s">
        <v>763</v>
      </c>
      <c r="I134" s="170">
        <v>204</v>
      </c>
      <c r="J134" s="170">
        <v>0</v>
      </c>
      <c r="K134" s="170">
        <v>0</v>
      </c>
      <c r="L134" s="170">
        <v>0</v>
      </c>
      <c r="M134" s="14">
        <v>0</v>
      </c>
      <c r="N134" s="15">
        <v>1</v>
      </c>
    </row>
    <row r="135" spans="1:14" ht="29">
      <c r="A135" s="171" t="s">
        <v>790</v>
      </c>
      <c r="B135" s="171"/>
      <c r="C135" s="171"/>
      <c r="D135" s="171"/>
      <c r="E135" s="171"/>
      <c r="F135" s="171"/>
      <c r="G135" s="171"/>
      <c r="H135" s="171"/>
      <c r="I135" s="172">
        <v>1493</v>
      </c>
      <c r="J135" s="172">
        <v>442</v>
      </c>
      <c r="K135" s="172">
        <v>470</v>
      </c>
      <c r="L135" s="172">
        <v>495</v>
      </c>
      <c r="M135" s="173">
        <v>3.5114045618247269E-2</v>
      </c>
      <c r="N135" s="174">
        <v>22</v>
      </c>
    </row>
    <row r="136" spans="1:14" ht="29">
      <c r="A136" s="169" t="s">
        <v>413</v>
      </c>
      <c r="B136" s="72" t="s">
        <v>606</v>
      </c>
      <c r="C136" s="11" t="s">
        <v>605</v>
      </c>
      <c r="D136" s="72" t="s">
        <v>387</v>
      </c>
      <c r="E136" s="11" t="s">
        <v>405</v>
      </c>
      <c r="F136" s="72" t="s">
        <v>414</v>
      </c>
      <c r="G136" s="11" t="s">
        <v>764</v>
      </c>
      <c r="H136" s="13" t="s">
        <v>1057</v>
      </c>
      <c r="I136" s="170">
        <v>101</v>
      </c>
      <c r="J136" s="170">
        <v>121</v>
      </c>
      <c r="K136" s="170">
        <v>127.05</v>
      </c>
      <c r="L136" s="170">
        <v>133.4</v>
      </c>
      <c r="M136" s="14">
        <v>0.19801980198019797</v>
      </c>
      <c r="N136" s="15">
        <v>1</v>
      </c>
    </row>
    <row r="137" spans="1:14">
      <c r="A137" s="169"/>
      <c r="B137" s="72"/>
      <c r="C137" s="11"/>
      <c r="D137" s="72"/>
      <c r="E137" s="11"/>
      <c r="F137" s="72" t="s">
        <v>415</v>
      </c>
      <c r="G137" s="167" t="s">
        <v>764</v>
      </c>
      <c r="H137" s="11" t="s">
        <v>1092</v>
      </c>
      <c r="I137" s="170">
        <v>0</v>
      </c>
      <c r="J137" s="170">
        <v>0</v>
      </c>
      <c r="K137" s="170">
        <v>0</v>
      </c>
      <c r="L137" s="170">
        <v>0</v>
      </c>
      <c r="M137" s="14">
        <v>0</v>
      </c>
      <c r="N137" s="15">
        <v>1</v>
      </c>
    </row>
    <row r="138" spans="1:14" ht="43.5">
      <c r="A138" s="171" t="s">
        <v>791</v>
      </c>
      <c r="B138" s="171"/>
      <c r="C138" s="171"/>
      <c r="D138" s="171"/>
      <c r="E138" s="171"/>
      <c r="F138" s="171"/>
      <c r="G138" s="171"/>
      <c r="H138" s="171"/>
      <c r="I138" s="172">
        <v>101</v>
      </c>
      <c r="J138" s="172">
        <v>121</v>
      </c>
      <c r="K138" s="172">
        <v>127.05</v>
      </c>
      <c r="L138" s="172">
        <v>133.4</v>
      </c>
      <c r="M138" s="173">
        <v>0.19801980198019797</v>
      </c>
      <c r="N138" s="174">
        <v>2</v>
      </c>
    </row>
    <row r="139" spans="1:14" ht="29">
      <c r="A139" s="169" t="s">
        <v>999</v>
      </c>
      <c r="B139" s="72" t="s">
        <v>606</v>
      </c>
      <c r="C139" s="11" t="s">
        <v>605</v>
      </c>
      <c r="D139" s="72" t="s">
        <v>387</v>
      </c>
      <c r="E139" s="11" t="s">
        <v>405</v>
      </c>
      <c r="F139" s="72" t="s">
        <v>1005</v>
      </c>
      <c r="G139" s="11" t="s">
        <v>764</v>
      </c>
      <c r="H139" s="13" t="s">
        <v>1083</v>
      </c>
      <c r="I139" s="170">
        <v>0.5</v>
      </c>
      <c r="J139" s="170">
        <v>0.47</v>
      </c>
      <c r="K139" s="170">
        <v>0.49</v>
      </c>
      <c r="L139" s="170">
        <v>0.52</v>
      </c>
      <c r="M139" s="14">
        <v>-6.0000000000000053E-2</v>
      </c>
      <c r="N139" s="15">
        <v>1</v>
      </c>
    </row>
    <row r="140" spans="1:14">
      <c r="A140" s="169"/>
      <c r="B140" s="72"/>
      <c r="C140" s="11"/>
      <c r="D140" s="72"/>
      <c r="E140" s="11"/>
      <c r="F140" s="72" t="s">
        <v>1183</v>
      </c>
      <c r="G140" s="167" t="s">
        <v>764</v>
      </c>
      <c r="H140" s="13" t="s">
        <v>1184</v>
      </c>
      <c r="I140" s="170">
        <v>9.4000000000000004E-3</v>
      </c>
      <c r="J140" s="170">
        <v>8.9999999999999993E-3</v>
      </c>
      <c r="K140" s="170">
        <v>9.4999999999999998E-3</v>
      </c>
      <c r="L140" s="170">
        <v>9.9000000000000008E-3</v>
      </c>
      <c r="M140" s="14">
        <v>-4.2553191489361764E-2</v>
      </c>
      <c r="N140" s="15">
        <v>1</v>
      </c>
    </row>
    <row r="141" spans="1:14">
      <c r="A141" s="169"/>
      <c r="B141" s="72"/>
      <c r="C141" s="11"/>
      <c r="D141" s="72"/>
      <c r="E141" s="11"/>
      <c r="F141" s="72" t="s">
        <v>1002</v>
      </c>
      <c r="G141" s="167" t="s">
        <v>764</v>
      </c>
      <c r="H141" s="13" t="s">
        <v>1085</v>
      </c>
      <c r="I141" s="170">
        <v>52</v>
      </c>
      <c r="J141" s="170">
        <v>52</v>
      </c>
      <c r="K141" s="170">
        <v>54.6</v>
      </c>
      <c r="L141" s="170">
        <v>57.33</v>
      </c>
      <c r="M141" s="14">
        <v>0</v>
      </c>
      <c r="N141" s="15">
        <v>1</v>
      </c>
    </row>
    <row r="142" spans="1:14">
      <c r="A142" s="169"/>
      <c r="B142" s="72"/>
      <c r="C142" s="11"/>
      <c r="D142" s="72"/>
      <c r="E142" s="11"/>
      <c r="F142" s="72" t="s">
        <v>1003</v>
      </c>
      <c r="G142" s="167" t="s">
        <v>764</v>
      </c>
      <c r="H142" s="13" t="s">
        <v>1083</v>
      </c>
      <c r="I142" s="170">
        <v>-4.7</v>
      </c>
      <c r="J142" s="170">
        <v>-6.7</v>
      </c>
      <c r="K142" s="170">
        <v>-7.04</v>
      </c>
      <c r="L142" s="170">
        <v>-7.39</v>
      </c>
      <c r="M142" s="14">
        <v>0.42553191489361697</v>
      </c>
      <c r="N142" s="15">
        <v>1</v>
      </c>
    </row>
    <row r="143" spans="1:14">
      <c r="A143" s="169"/>
      <c r="B143" s="72"/>
      <c r="C143" s="11"/>
      <c r="D143" s="72"/>
      <c r="E143" s="11"/>
      <c r="F143" s="72" t="s">
        <v>1000</v>
      </c>
      <c r="G143" s="167" t="s">
        <v>764</v>
      </c>
      <c r="H143" s="13" t="s">
        <v>1083</v>
      </c>
      <c r="I143" s="170">
        <v>8.6999999999999993</v>
      </c>
      <c r="J143" s="170">
        <v>13.4</v>
      </c>
      <c r="K143" s="170">
        <v>14.07</v>
      </c>
      <c r="L143" s="170">
        <v>14.77</v>
      </c>
      <c r="M143" s="14">
        <v>0.54022988505747138</v>
      </c>
      <c r="N143" s="15">
        <v>1</v>
      </c>
    </row>
    <row r="144" spans="1:14">
      <c r="A144" s="169"/>
      <c r="B144" s="72"/>
      <c r="C144" s="11"/>
      <c r="D144" s="72"/>
      <c r="E144" s="11"/>
      <c r="F144" s="72" t="s">
        <v>1004</v>
      </c>
      <c r="G144" s="167" t="s">
        <v>764</v>
      </c>
      <c r="H144" s="13" t="s">
        <v>1083</v>
      </c>
      <c r="I144" s="170">
        <v>0.45</v>
      </c>
      <c r="J144" s="170">
        <v>0.43</v>
      </c>
      <c r="K144" s="170">
        <v>0.45</v>
      </c>
      <c r="L144" s="170">
        <v>0.47</v>
      </c>
      <c r="M144" s="14">
        <v>-4.4444444444444509E-2</v>
      </c>
      <c r="N144" s="15">
        <v>1</v>
      </c>
    </row>
    <row r="145" spans="1:14" ht="29">
      <c r="A145" s="171" t="s">
        <v>1040</v>
      </c>
      <c r="B145" s="171"/>
      <c r="C145" s="171"/>
      <c r="D145" s="171"/>
      <c r="E145" s="171"/>
      <c r="F145" s="171"/>
      <c r="G145" s="171"/>
      <c r="H145" s="171"/>
      <c r="I145" s="172">
        <v>56.959400000000002</v>
      </c>
      <c r="J145" s="172">
        <v>59.608999999999995</v>
      </c>
      <c r="K145" s="172">
        <v>62.579500000000003</v>
      </c>
      <c r="L145" s="172">
        <v>65.70989999999999</v>
      </c>
      <c r="M145" s="173">
        <v>0.81876416401728203</v>
      </c>
      <c r="N145" s="174">
        <v>6</v>
      </c>
    </row>
    <row r="146" spans="1:14" ht="29">
      <c r="A146" s="169" t="s">
        <v>394</v>
      </c>
      <c r="B146" s="72" t="s">
        <v>606</v>
      </c>
      <c r="C146" s="11" t="s">
        <v>605</v>
      </c>
      <c r="D146" s="72" t="s">
        <v>387</v>
      </c>
      <c r="E146" s="11" t="s">
        <v>405</v>
      </c>
      <c r="F146" s="72" t="s">
        <v>396</v>
      </c>
      <c r="G146" s="11" t="s">
        <v>764</v>
      </c>
      <c r="H146" s="13" t="s">
        <v>1056</v>
      </c>
      <c r="I146" s="170">
        <v>1.43</v>
      </c>
      <c r="J146" s="170">
        <v>1.41</v>
      </c>
      <c r="K146" s="170">
        <v>1.48</v>
      </c>
      <c r="L146" s="170">
        <v>1.56</v>
      </c>
      <c r="M146" s="14">
        <v>-1.3986013986013957E-2</v>
      </c>
      <c r="N146" s="15">
        <v>1</v>
      </c>
    </row>
    <row r="147" spans="1:14">
      <c r="A147" s="169"/>
      <c r="B147" s="72"/>
      <c r="C147" s="11"/>
      <c r="D147" s="72"/>
      <c r="E147" s="11"/>
      <c r="F147" s="72" t="s">
        <v>395</v>
      </c>
      <c r="G147" s="167" t="s">
        <v>764</v>
      </c>
      <c r="H147" s="13" t="s">
        <v>1057</v>
      </c>
      <c r="I147" s="170">
        <v>94</v>
      </c>
      <c r="J147" s="170">
        <v>97</v>
      </c>
      <c r="K147" s="170">
        <v>101.85</v>
      </c>
      <c r="L147" s="170">
        <v>106.94</v>
      </c>
      <c r="M147" s="14">
        <v>3.1914893617021267E-2</v>
      </c>
      <c r="N147" s="15">
        <v>1</v>
      </c>
    </row>
    <row r="148" spans="1:14">
      <c r="A148" s="169"/>
      <c r="B148" s="72"/>
      <c r="C148" s="11"/>
      <c r="D148" s="72"/>
      <c r="E148" s="11"/>
      <c r="F148" s="72" t="s">
        <v>397</v>
      </c>
      <c r="G148" s="167" t="s">
        <v>764</v>
      </c>
      <c r="H148" s="13" t="s">
        <v>1057</v>
      </c>
      <c r="I148" s="170">
        <v>6.5000000000000002E-2</v>
      </c>
      <c r="J148" s="170">
        <v>6.3E-2</v>
      </c>
      <c r="K148" s="170">
        <v>6.6000000000000003E-2</v>
      </c>
      <c r="L148" s="170">
        <v>6.9000000000000006E-2</v>
      </c>
      <c r="M148" s="14">
        <v>-3.0769230769230771E-2</v>
      </c>
      <c r="N148" s="15">
        <v>1</v>
      </c>
    </row>
    <row r="149" spans="1:14">
      <c r="A149" s="169"/>
      <c r="B149" s="72"/>
      <c r="C149" s="11"/>
      <c r="D149" s="72"/>
      <c r="E149" s="11"/>
      <c r="F149" s="72" t="s">
        <v>398</v>
      </c>
      <c r="G149" s="167" t="s">
        <v>764</v>
      </c>
      <c r="H149" s="13" t="s">
        <v>1076</v>
      </c>
      <c r="I149" s="170">
        <v>4</v>
      </c>
      <c r="J149" s="170">
        <v>4</v>
      </c>
      <c r="K149" s="170">
        <v>4.2</v>
      </c>
      <c r="L149" s="170">
        <v>4.41</v>
      </c>
      <c r="M149" s="14">
        <v>0</v>
      </c>
      <c r="N149" s="15">
        <v>1</v>
      </c>
    </row>
    <row r="150" spans="1:14" ht="43.5">
      <c r="A150" s="171" t="s">
        <v>792</v>
      </c>
      <c r="B150" s="171"/>
      <c r="C150" s="171"/>
      <c r="D150" s="171"/>
      <c r="E150" s="171"/>
      <c r="F150" s="171"/>
      <c r="G150" s="171"/>
      <c r="H150" s="171"/>
      <c r="I150" s="172">
        <v>99.495000000000005</v>
      </c>
      <c r="J150" s="172">
        <v>102.473</v>
      </c>
      <c r="K150" s="172">
        <v>107.596</v>
      </c>
      <c r="L150" s="172">
        <v>112.979</v>
      </c>
      <c r="M150" s="173">
        <v>-1.284035113822346E-2</v>
      </c>
      <c r="N150" s="174">
        <v>4</v>
      </c>
    </row>
    <row r="151" spans="1:14" ht="29">
      <c r="A151" s="169" t="s">
        <v>1218</v>
      </c>
      <c r="B151" s="72" t="s">
        <v>606</v>
      </c>
      <c r="C151" s="11" t="s">
        <v>605</v>
      </c>
      <c r="D151" s="72" t="s">
        <v>387</v>
      </c>
      <c r="E151" s="11" t="s">
        <v>405</v>
      </c>
      <c r="F151" s="72" t="s">
        <v>417</v>
      </c>
      <c r="G151" s="11" t="s">
        <v>764</v>
      </c>
      <c r="H151" s="13" t="s">
        <v>1092</v>
      </c>
      <c r="I151" s="170">
        <v>32</v>
      </c>
      <c r="J151" s="170">
        <v>32</v>
      </c>
      <c r="K151" s="170">
        <v>34</v>
      </c>
      <c r="L151" s="170">
        <v>34</v>
      </c>
      <c r="M151" s="14">
        <v>0</v>
      </c>
      <c r="N151" s="15">
        <v>1</v>
      </c>
    </row>
    <row r="152" spans="1:14" ht="29">
      <c r="A152" s="171" t="s">
        <v>1219</v>
      </c>
      <c r="B152" s="171"/>
      <c r="C152" s="171"/>
      <c r="D152" s="171"/>
      <c r="E152" s="171"/>
      <c r="F152" s="171"/>
      <c r="G152" s="171"/>
      <c r="H152" s="171"/>
      <c r="I152" s="172">
        <v>32</v>
      </c>
      <c r="J152" s="172">
        <v>32</v>
      </c>
      <c r="K152" s="172">
        <v>34</v>
      </c>
      <c r="L152" s="172">
        <v>34</v>
      </c>
      <c r="M152" s="173">
        <v>0</v>
      </c>
      <c r="N152" s="174">
        <v>1</v>
      </c>
    </row>
    <row r="153" spans="1:14" ht="29">
      <c r="A153" s="169" t="s">
        <v>404</v>
      </c>
      <c r="B153" s="72" t="s">
        <v>606</v>
      </c>
      <c r="C153" s="11" t="s">
        <v>605</v>
      </c>
      <c r="D153" s="72" t="s">
        <v>387</v>
      </c>
      <c r="E153" s="11" t="s">
        <v>405</v>
      </c>
      <c r="F153" s="72" t="s">
        <v>1341</v>
      </c>
      <c r="G153" s="11" t="s">
        <v>764</v>
      </c>
      <c r="H153" s="13" t="s">
        <v>1057</v>
      </c>
      <c r="I153" s="170">
        <v>95</v>
      </c>
      <c r="J153" s="170">
        <v>104</v>
      </c>
      <c r="K153" s="170">
        <v>109.2</v>
      </c>
      <c r="L153" s="170">
        <v>114.66</v>
      </c>
      <c r="M153" s="14">
        <v>9.473684210526323E-2</v>
      </c>
      <c r="N153" s="15">
        <v>1</v>
      </c>
    </row>
    <row r="154" spans="1:14">
      <c r="A154" s="169"/>
      <c r="B154" s="72"/>
      <c r="C154" s="11"/>
      <c r="D154" s="72"/>
      <c r="E154" s="11"/>
      <c r="F154" s="72" t="s">
        <v>1247</v>
      </c>
      <c r="G154" s="11" t="s">
        <v>351</v>
      </c>
      <c r="H154" s="13" t="s">
        <v>1057</v>
      </c>
      <c r="I154" s="170">
        <v>9</v>
      </c>
      <c r="J154" s="170">
        <v>0</v>
      </c>
      <c r="K154" s="170">
        <v>0</v>
      </c>
      <c r="L154" s="170">
        <v>0</v>
      </c>
      <c r="M154" s="14">
        <v>0</v>
      </c>
      <c r="N154" s="15">
        <v>1</v>
      </c>
    </row>
    <row r="155" spans="1:14">
      <c r="A155" s="169"/>
      <c r="B155" s="72"/>
      <c r="C155" s="11"/>
      <c r="D155" s="72"/>
      <c r="E155" s="11"/>
      <c r="F155" s="72" t="s">
        <v>1248</v>
      </c>
      <c r="G155" s="167" t="s">
        <v>351</v>
      </c>
      <c r="H155" s="13" t="s">
        <v>1057</v>
      </c>
      <c r="I155" s="170">
        <v>14.5</v>
      </c>
      <c r="J155" s="170">
        <v>0</v>
      </c>
      <c r="K155" s="170">
        <v>0</v>
      </c>
      <c r="L155" s="170">
        <v>0</v>
      </c>
      <c r="M155" s="14">
        <v>0</v>
      </c>
      <c r="N155" s="15">
        <v>1</v>
      </c>
    </row>
    <row r="156" spans="1:14">
      <c r="A156" s="169"/>
      <c r="B156" s="72"/>
      <c r="C156" s="11"/>
      <c r="D156" s="72"/>
      <c r="E156" s="11"/>
      <c r="F156" s="72" t="s">
        <v>1249</v>
      </c>
      <c r="G156" s="11" t="s">
        <v>764</v>
      </c>
      <c r="H156" s="13" t="s">
        <v>1057</v>
      </c>
      <c r="I156" s="170">
        <v>14.5</v>
      </c>
      <c r="J156" s="170">
        <v>15</v>
      </c>
      <c r="K156" s="170">
        <v>15.75</v>
      </c>
      <c r="L156" s="170">
        <v>16.54</v>
      </c>
      <c r="M156" s="14">
        <v>3.4482758620689724E-2</v>
      </c>
      <c r="N156" s="15">
        <v>1</v>
      </c>
    </row>
    <row r="157" spans="1:14">
      <c r="A157" s="169"/>
      <c r="B157" s="72"/>
      <c r="C157" s="11"/>
      <c r="D157" s="72"/>
      <c r="E157" s="11"/>
      <c r="F157" s="72" t="s">
        <v>1250</v>
      </c>
      <c r="G157" s="167" t="s">
        <v>764</v>
      </c>
      <c r="H157" s="13" t="s">
        <v>1057</v>
      </c>
      <c r="I157" s="170">
        <v>20</v>
      </c>
      <c r="J157" s="170">
        <v>21</v>
      </c>
      <c r="K157" s="170">
        <v>22.05</v>
      </c>
      <c r="L157" s="170">
        <v>23.15</v>
      </c>
      <c r="M157" s="14">
        <v>5.0000000000000044E-2</v>
      </c>
      <c r="N157" s="15">
        <v>1</v>
      </c>
    </row>
    <row r="158" spans="1:14">
      <c r="A158" s="169"/>
      <c r="B158" s="72"/>
      <c r="C158" s="11"/>
      <c r="D158" s="72"/>
      <c r="E158" s="11"/>
      <c r="F158" s="72" t="s">
        <v>1245</v>
      </c>
      <c r="G158" s="167" t="s">
        <v>764</v>
      </c>
      <c r="H158" s="13" t="s">
        <v>1057</v>
      </c>
      <c r="I158" s="170">
        <v>9</v>
      </c>
      <c r="J158" s="170">
        <v>10</v>
      </c>
      <c r="K158" s="170">
        <v>10.5</v>
      </c>
      <c r="L158" s="170">
        <v>11.03</v>
      </c>
      <c r="M158" s="14">
        <v>0.11111111111111116</v>
      </c>
      <c r="N158" s="15">
        <v>1</v>
      </c>
    </row>
    <row r="159" spans="1:14">
      <c r="A159" s="169"/>
      <c r="B159" s="72"/>
      <c r="C159" s="11"/>
      <c r="D159" s="72"/>
      <c r="E159" s="11"/>
      <c r="F159" s="72" t="s">
        <v>1246</v>
      </c>
      <c r="G159" s="167" t="s">
        <v>764</v>
      </c>
      <c r="H159" s="13" t="s">
        <v>1057</v>
      </c>
      <c r="I159" s="170">
        <v>14.5</v>
      </c>
      <c r="J159" s="170">
        <v>15</v>
      </c>
      <c r="K159" s="170">
        <v>15.75</v>
      </c>
      <c r="L159" s="170">
        <v>16.54</v>
      </c>
      <c r="M159" s="14">
        <v>3.4482758620689724E-2</v>
      </c>
      <c r="N159" s="15">
        <v>1</v>
      </c>
    </row>
    <row r="160" spans="1:14">
      <c r="A160" s="169"/>
      <c r="B160" s="72"/>
      <c r="C160" s="11"/>
      <c r="D160" s="72"/>
      <c r="E160" s="11"/>
      <c r="F160" s="72" t="s">
        <v>1482</v>
      </c>
      <c r="G160" s="11" t="s">
        <v>350</v>
      </c>
      <c r="H160" s="13" t="s">
        <v>1057</v>
      </c>
      <c r="I160" s="170"/>
      <c r="J160" s="170">
        <v>21</v>
      </c>
      <c r="K160" s="170">
        <v>22.05</v>
      </c>
      <c r="L160" s="170">
        <v>23.15</v>
      </c>
      <c r="M160" s="14">
        <v>0</v>
      </c>
      <c r="N160" s="15">
        <v>1</v>
      </c>
    </row>
    <row r="161" spans="1:14">
      <c r="A161" s="169"/>
      <c r="B161" s="72"/>
      <c r="C161" s="11"/>
      <c r="D161" s="72"/>
      <c r="E161" s="11"/>
      <c r="F161" s="72" t="s">
        <v>1483</v>
      </c>
      <c r="G161" s="167" t="s">
        <v>350</v>
      </c>
      <c r="H161" s="13" t="s">
        <v>1057</v>
      </c>
      <c r="I161" s="170"/>
      <c r="J161" s="170">
        <v>15</v>
      </c>
      <c r="K161" s="170">
        <v>15.75</v>
      </c>
      <c r="L161" s="170">
        <v>16.54</v>
      </c>
      <c r="M161" s="14">
        <v>0</v>
      </c>
      <c r="N161" s="15">
        <v>1</v>
      </c>
    </row>
    <row r="162" spans="1:14">
      <c r="A162" s="169"/>
      <c r="B162" s="72"/>
      <c r="C162" s="11"/>
      <c r="D162" s="72"/>
      <c r="E162" s="11"/>
      <c r="F162" s="72" t="s">
        <v>1484</v>
      </c>
      <c r="G162" s="11" t="s">
        <v>764</v>
      </c>
      <c r="H162" s="13" t="s">
        <v>1057</v>
      </c>
      <c r="I162" s="170">
        <v>20</v>
      </c>
      <c r="J162" s="170">
        <v>21</v>
      </c>
      <c r="K162" s="170">
        <v>22.05</v>
      </c>
      <c r="L162" s="170">
        <v>23.15</v>
      </c>
      <c r="M162" s="14">
        <v>5.0000000000000044E-2</v>
      </c>
      <c r="N162" s="15">
        <v>1</v>
      </c>
    </row>
    <row r="163" spans="1:14">
      <c r="A163" s="169"/>
      <c r="B163" s="72"/>
      <c r="C163" s="11"/>
      <c r="D163" s="72"/>
      <c r="E163" s="11"/>
      <c r="F163" s="72" t="s">
        <v>1485</v>
      </c>
      <c r="G163" s="167" t="s">
        <v>764</v>
      </c>
      <c r="H163" s="13" t="s">
        <v>1057</v>
      </c>
      <c r="I163" s="170">
        <v>7.25</v>
      </c>
      <c r="J163" s="170">
        <v>7.5</v>
      </c>
      <c r="K163" s="170">
        <v>7.88</v>
      </c>
      <c r="L163" s="170">
        <v>8.27</v>
      </c>
      <c r="M163" s="14">
        <v>3.4482758620689724E-2</v>
      </c>
      <c r="N163" s="15">
        <v>1</v>
      </c>
    </row>
    <row r="164" spans="1:14" ht="29">
      <c r="A164" s="171" t="s">
        <v>793</v>
      </c>
      <c r="B164" s="171"/>
      <c r="C164" s="171"/>
      <c r="D164" s="171"/>
      <c r="E164" s="171"/>
      <c r="F164" s="171"/>
      <c r="G164" s="171"/>
      <c r="H164" s="171"/>
      <c r="I164" s="172">
        <v>203.75</v>
      </c>
      <c r="J164" s="172">
        <v>229.5</v>
      </c>
      <c r="K164" s="172">
        <v>240.98000000000002</v>
      </c>
      <c r="L164" s="172">
        <v>253.03</v>
      </c>
      <c r="M164" s="173">
        <v>0.40929622907844365</v>
      </c>
      <c r="N164" s="174">
        <v>11</v>
      </c>
    </row>
    <row r="165" spans="1:14" ht="29">
      <c r="A165" s="169" t="s">
        <v>388</v>
      </c>
      <c r="B165" s="72" t="s">
        <v>606</v>
      </c>
      <c r="C165" s="11" t="s">
        <v>605</v>
      </c>
      <c r="D165" s="72" t="s">
        <v>387</v>
      </c>
      <c r="E165" s="11" t="s">
        <v>405</v>
      </c>
      <c r="F165" s="72" t="s">
        <v>1350</v>
      </c>
      <c r="G165" s="11" t="s">
        <v>764</v>
      </c>
      <c r="H165" s="13" t="s">
        <v>1351</v>
      </c>
      <c r="I165" s="170">
        <v>1</v>
      </c>
      <c r="J165" s="170">
        <v>2</v>
      </c>
      <c r="K165" s="170">
        <v>2.1</v>
      </c>
      <c r="L165" s="170">
        <v>2.21</v>
      </c>
      <c r="M165" s="14">
        <v>1</v>
      </c>
      <c r="N165" s="15">
        <v>1</v>
      </c>
    </row>
    <row r="166" spans="1:14">
      <c r="A166" s="169"/>
      <c r="B166" s="72"/>
      <c r="C166" s="11"/>
      <c r="D166" s="72"/>
      <c r="E166" s="11"/>
      <c r="F166" s="72" t="s">
        <v>393</v>
      </c>
      <c r="G166" s="167" t="s">
        <v>764</v>
      </c>
      <c r="H166" s="13" t="s">
        <v>1057</v>
      </c>
      <c r="I166" s="170">
        <v>52</v>
      </c>
      <c r="J166" s="170">
        <v>60</v>
      </c>
      <c r="K166" s="170">
        <v>63</v>
      </c>
      <c r="L166" s="170">
        <v>66.150000000000006</v>
      </c>
      <c r="M166" s="14">
        <v>0.15384615384615374</v>
      </c>
      <c r="N166" s="15">
        <v>1</v>
      </c>
    </row>
    <row r="167" spans="1:14">
      <c r="A167" s="169"/>
      <c r="B167" s="72"/>
      <c r="C167" s="11"/>
      <c r="D167" s="72"/>
      <c r="E167" s="11"/>
      <c r="F167" s="72" t="s">
        <v>1349</v>
      </c>
      <c r="G167" s="167" t="s">
        <v>764</v>
      </c>
      <c r="H167" s="13" t="s">
        <v>1057</v>
      </c>
      <c r="I167" s="170">
        <v>25</v>
      </c>
      <c r="J167" s="170">
        <v>30</v>
      </c>
      <c r="K167" s="170">
        <v>31.28</v>
      </c>
      <c r="L167" s="170">
        <v>32.840000000000003</v>
      </c>
      <c r="M167" s="14">
        <v>0.19999999999999996</v>
      </c>
      <c r="N167" s="15">
        <v>1</v>
      </c>
    </row>
    <row r="168" spans="1:14">
      <c r="A168" s="169"/>
      <c r="B168" s="72"/>
      <c r="C168" s="11"/>
      <c r="D168" s="72"/>
      <c r="E168" s="11"/>
      <c r="F168" s="72" t="s">
        <v>1345</v>
      </c>
      <c r="G168" s="11" t="s">
        <v>351</v>
      </c>
      <c r="H168" s="13" t="s">
        <v>1352</v>
      </c>
      <c r="I168" s="170">
        <v>200</v>
      </c>
      <c r="J168" s="170">
        <v>0</v>
      </c>
      <c r="K168" s="170">
        <v>0</v>
      </c>
      <c r="L168" s="170">
        <v>0</v>
      </c>
      <c r="M168" s="14">
        <v>0</v>
      </c>
      <c r="N168" s="15">
        <v>1</v>
      </c>
    </row>
    <row r="169" spans="1:14">
      <c r="A169" s="169"/>
      <c r="B169" s="72"/>
      <c r="C169" s="11"/>
      <c r="D169" s="72"/>
      <c r="E169" s="11"/>
      <c r="F169" s="72" t="s">
        <v>1348</v>
      </c>
      <c r="G169" s="11" t="s">
        <v>764</v>
      </c>
      <c r="H169" s="13" t="s">
        <v>1352</v>
      </c>
      <c r="I169" s="170">
        <v>501</v>
      </c>
      <c r="J169" s="170">
        <v>536</v>
      </c>
      <c r="K169" s="170">
        <v>562.79999999999995</v>
      </c>
      <c r="L169" s="170">
        <v>590.94000000000005</v>
      </c>
      <c r="M169" s="14">
        <v>6.9860279441117834E-2</v>
      </c>
      <c r="N169" s="15">
        <v>1</v>
      </c>
    </row>
    <row r="170" spans="1:14">
      <c r="A170" s="169"/>
      <c r="B170" s="72"/>
      <c r="C170" s="11"/>
      <c r="D170" s="72"/>
      <c r="E170" s="11"/>
      <c r="F170" s="72" t="s">
        <v>1346</v>
      </c>
      <c r="G170" s="11" t="s">
        <v>351</v>
      </c>
      <c r="H170" s="13" t="s">
        <v>1352</v>
      </c>
      <c r="I170" s="170">
        <v>250</v>
      </c>
      <c r="J170" s="170">
        <v>0</v>
      </c>
      <c r="K170" s="170">
        <v>0</v>
      </c>
      <c r="L170" s="170">
        <v>0</v>
      </c>
      <c r="M170" s="14">
        <v>0</v>
      </c>
      <c r="N170" s="15">
        <v>1</v>
      </c>
    </row>
    <row r="171" spans="1:14">
      <c r="A171" s="169"/>
      <c r="B171" s="72"/>
      <c r="C171" s="11"/>
      <c r="D171" s="72"/>
      <c r="E171" s="11"/>
      <c r="F171" s="72" t="s">
        <v>1347</v>
      </c>
      <c r="G171" s="167" t="s">
        <v>351</v>
      </c>
      <c r="H171" s="13" t="s">
        <v>1352</v>
      </c>
      <c r="I171" s="170">
        <v>300</v>
      </c>
      <c r="J171" s="170">
        <v>0</v>
      </c>
      <c r="K171" s="170">
        <v>0</v>
      </c>
      <c r="L171" s="170">
        <v>0</v>
      </c>
      <c r="M171" s="14">
        <v>0</v>
      </c>
      <c r="N171" s="15">
        <v>1</v>
      </c>
    </row>
    <row r="172" spans="1:14">
      <c r="A172" s="169"/>
      <c r="B172" s="72"/>
      <c r="C172" s="11"/>
      <c r="D172" s="72"/>
      <c r="E172" s="11"/>
      <c r="F172" s="72" t="s">
        <v>391</v>
      </c>
      <c r="G172" s="11" t="s">
        <v>764</v>
      </c>
      <c r="H172" s="13" t="s">
        <v>1185</v>
      </c>
      <c r="I172" s="170">
        <v>501</v>
      </c>
      <c r="J172" s="170">
        <v>536</v>
      </c>
      <c r="K172" s="170">
        <v>562.79999999999995</v>
      </c>
      <c r="L172" s="170">
        <v>590.94000000000005</v>
      </c>
      <c r="M172" s="14">
        <v>6.9860279441117834E-2</v>
      </c>
      <c r="N172" s="15">
        <v>1</v>
      </c>
    </row>
    <row r="173" spans="1:14">
      <c r="A173" s="169"/>
      <c r="B173" s="72"/>
      <c r="C173" s="11"/>
      <c r="D173" s="72"/>
      <c r="E173" s="11"/>
      <c r="F173" s="72" t="s">
        <v>1481</v>
      </c>
      <c r="G173" s="11" t="s">
        <v>350</v>
      </c>
      <c r="H173" s="13" t="s">
        <v>1352</v>
      </c>
      <c r="I173" s="170"/>
      <c r="J173" s="170">
        <v>270</v>
      </c>
      <c r="K173" s="170">
        <v>283.5</v>
      </c>
      <c r="L173" s="170">
        <v>297.68</v>
      </c>
      <c r="M173" s="14">
        <v>0</v>
      </c>
      <c r="N173" s="15">
        <v>1</v>
      </c>
    </row>
    <row r="174" spans="1:14" ht="43.5">
      <c r="A174" s="171" t="s">
        <v>794</v>
      </c>
      <c r="B174" s="171"/>
      <c r="C174" s="171"/>
      <c r="D174" s="171"/>
      <c r="E174" s="171"/>
      <c r="F174" s="171"/>
      <c r="G174" s="171"/>
      <c r="H174" s="171"/>
      <c r="I174" s="172">
        <v>1830</v>
      </c>
      <c r="J174" s="172">
        <v>1434</v>
      </c>
      <c r="K174" s="172">
        <v>1505.48</v>
      </c>
      <c r="L174" s="172">
        <v>1580.7600000000002</v>
      </c>
      <c r="M174" s="173">
        <v>1.4935667127283894</v>
      </c>
      <c r="N174" s="174">
        <v>9</v>
      </c>
    </row>
    <row r="175" spans="1:14" ht="29">
      <c r="A175" s="169" t="s">
        <v>1</v>
      </c>
      <c r="B175" s="72" t="s">
        <v>583</v>
      </c>
      <c r="C175" s="11" t="s">
        <v>584</v>
      </c>
      <c r="D175" s="72" t="s">
        <v>618</v>
      </c>
      <c r="E175" s="11" t="s">
        <v>2</v>
      </c>
      <c r="F175" s="72" t="s">
        <v>6</v>
      </c>
      <c r="G175" s="11" t="s">
        <v>764</v>
      </c>
      <c r="H175" s="13" t="s">
        <v>1057</v>
      </c>
      <c r="I175" s="170">
        <v>105</v>
      </c>
      <c r="J175" s="170">
        <v>89</v>
      </c>
      <c r="K175" s="170">
        <v>90</v>
      </c>
      <c r="L175" s="170">
        <v>91</v>
      </c>
      <c r="M175" s="14">
        <v>-0.15238095238095239</v>
      </c>
      <c r="N175" s="15">
        <v>1</v>
      </c>
    </row>
    <row r="176" spans="1:14">
      <c r="A176" s="169"/>
      <c r="B176" s="72"/>
      <c r="C176" s="11"/>
      <c r="D176" s="72"/>
      <c r="E176" s="11"/>
      <c r="F176" s="72" t="s">
        <v>4</v>
      </c>
      <c r="G176" s="167" t="s">
        <v>351</v>
      </c>
      <c r="H176" s="167" t="s">
        <v>1092</v>
      </c>
      <c r="I176" s="170">
        <v>0</v>
      </c>
      <c r="J176" s="170">
        <v>0</v>
      </c>
      <c r="K176" s="170">
        <v>0</v>
      </c>
      <c r="L176" s="170">
        <v>0</v>
      </c>
      <c r="M176" s="14">
        <v>0</v>
      </c>
      <c r="N176" s="15">
        <v>1</v>
      </c>
    </row>
    <row r="177" spans="1:14">
      <c r="A177" s="169"/>
      <c r="B177" s="72"/>
      <c r="C177" s="11"/>
      <c r="D177" s="72"/>
      <c r="E177" s="11"/>
      <c r="F177" s="72" t="s">
        <v>1372</v>
      </c>
      <c r="G177" s="167" t="s">
        <v>351</v>
      </c>
      <c r="H177" s="167" t="s">
        <v>1092</v>
      </c>
      <c r="I177" s="170">
        <v>0</v>
      </c>
      <c r="J177" s="170">
        <v>0</v>
      </c>
      <c r="K177" s="170">
        <v>0</v>
      </c>
      <c r="L177" s="170">
        <v>0</v>
      </c>
      <c r="M177" s="14">
        <v>0</v>
      </c>
      <c r="N177" s="15">
        <v>1</v>
      </c>
    </row>
    <row r="178" spans="1:14">
      <c r="A178" s="169"/>
      <c r="B178" s="72"/>
      <c r="C178" s="11"/>
      <c r="D178" s="72"/>
      <c r="E178" s="11"/>
      <c r="F178" s="140" t="s">
        <v>1643</v>
      </c>
      <c r="G178" s="167" t="s">
        <v>350</v>
      </c>
      <c r="H178" s="167" t="s">
        <v>1645</v>
      </c>
      <c r="I178" s="170">
        <v>0</v>
      </c>
      <c r="J178" s="170">
        <v>15</v>
      </c>
      <c r="K178" s="170">
        <v>15</v>
      </c>
      <c r="L178" s="170">
        <v>16</v>
      </c>
      <c r="M178" s="14">
        <v>0</v>
      </c>
      <c r="N178" s="15">
        <v>1</v>
      </c>
    </row>
    <row r="179" spans="1:14">
      <c r="A179" s="169"/>
      <c r="B179" s="72"/>
      <c r="C179" s="11"/>
      <c r="D179" s="72"/>
      <c r="E179" s="11"/>
      <c r="F179" s="140" t="s">
        <v>1644</v>
      </c>
      <c r="G179" s="167" t="s">
        <v>350</v>
      </c>
      <c r="H179" s="167" t="s">
        <v>1645</v>
      </c>
      <c r="I179" s="170">
        <v>0</v>
      </c>
      <c r="J179" s="170">
        <v>9</v>
      </c>
      <c r="K179" s="170">
        <v>9</v>
      </c>
      <c r="L179" s="170">
        <v>9</v>
      </c>
      <c r="M179" s="14">
        <v>0</v>
      </c>
      <c r="N179" s="15">
        <v>1</v>
      </c>
    </row>
    <row r="180" spans="1:14" ht="43.5">
      <c r="A180" s="171" t="s">
        <v>795</v>
      </c>
      <c r="B180" s="171"/>
      <c r="C180" s="171"/>
      <c r="D180" s="171"/>
      <c r="E180" s="171"/>
      <c r="F180" s="171"/>
      <c r="G180" s="171"/>
      <c r="H180" s="171"/>
      <c r="I180" s="172">
        <v>105</v>
      </c>
      <c r="J180" s="172">
        <v>113</v>
      </c>
      <c r="K180" s="172">
        <v>114</v>
      </c>
      <c r="L180" s="172">
        <v>116</v>
      </c>
      <c r="M180" s="173">
        <v>-0.15238095238095239</v>
      </c>
      <c r="N180" s="174">
        <v>5</v>
      </c>
    </row>
    <row r="181" spans="1:14" ht="43.5">
      <c r="A181" s="169" t="s">
        <v>1276</v>
      </c>
      <c r="B181" s="72" t="s">
        <v>583</v>
      </c>
      <c r="C181" s="11" t="s">
        <v>584</v>
      </c>
      <c r="D181" s="72" t="s">
        <v>618</v>
      </c>
      <c r="E181" s="11" t="s">
        <v>2</v>
      </c>
      <c r="F181" s="72" t="s">
        <v>4</v>
      </c>
      <c r="G181" s="11" t="s">
        <v>764</v>
      </c>
      <c r="H181" s="13" t="s">
        <v>1092</v>
      </c>
      <c r="I181" s="170">
        <v>10</v>
      </c>
      <c r="J181" s="170">
        <v>10</v>
      </c>
      <c r="K181" s="170">
        <v>10</v>
      </c>
      <c r="L181" s="170">
        <v>10</v>
      </c>
      <c r="M181" s="14">
        <v>0</v>
      </c>
      <c r="N181" s="15">
        <v>1</v>
      </c>
    </row>
    <row r="182" spans="1:14">
      <c r="A182" s="169"/>
      <c r="B182" s="72"/>
      <c r="C182" s="11"/>
      <c r="D182" s="72"/>
      <c r="E182" s="11"/>
      <c r="F182" s="72" t="s">
        <v>1277</v>
      </c>
      <c r="G182" s="167" t="s">
        <v>764</v>
      </c>
      <c r="H182" s="13" t="s">
        <v>1057</v>
      </c>
      <c r="I182" s="170">
        <v>115</v>
      </c>
      <c r="J182" s="170">
        <v>115</v>
      </c>
      <c r="K182" s="170">
        <v>117</v>
      </c>
      <c r="L182" s="170">
        <v>119</v>
      </c>
      <c r="M182" s="14">
        <v>0</v>
      </c>
      <c r="N182" s="15">
        <v>1</v>
      </c>
    </row>
    <row r="183" spans="1:14">
      <c r="A183" s="169"/>
      <c r="B183" s="72"/>
      <c r="C183" s="11"/>
      <c r="D183" s="72"/>
      <c r="E183" s="11"/>
      <c r="F183" s="72" t="s">
        <v>1526</v>
      </c>
      <c r="G183" s="11" t="s">
        <v>350</v>
      </c>
      <c r="H183" s="13" t="s">
        <v>1057</v>
      </c>
      <c r="I183" s="170"/>
      <c r="J183" s="170">
        <v>85</v>
      </c>
      <c r="K183" s="170">
        <v>86</v>
      </c>
      <c r="L183" s="170">
        <v>87</v>
      </c>
      <c r="M183" s="14">
        <v>0</v>
      </c>
      <c r="N183" s="15">
        <v>1</v>
      </c>
    </row>
    <row r="184" spans="1:14" ht="58">
      <c r="A184" s="171" t="s">
        <v>1359</v>
      </c>
      <c r="B184" s="171"/>
      <c r="C184" s="171"/>
      <c r="D184" s="171"/>
      <c r="E184" s="171"/>
      <c r="F184" s="171"/>
      <c r="G184" s="171"/>
      <c r="H184" s="171"/>
      <c r="I184" s="172">
        <v>125</v>
      </c>
      <c r="J184" s="172">
        <v>210</v>
      </c>
      <c r="K184" s="172">
        <v>213</v>
      </c>
      <c r="L184" s="172">
        <v>216</v>
      </c>
      <c r="M184" s="173">
        <v>0</v>
      </c>
      <c r="N184" s="174">
        <v>3</v>
      </c>
    </row>
    <row r="185" spans="1:14" ht="29">
      <c r="A185" s="169" t="s">
        <v>1338</v>
      </c>
      <c r="B185" s="72" t="s">
        <v>592</v>
      </c>
      <c r="C185" s="11" t="s">
        <v>595</v>
      </c>
      <c r="D185" s="72" t="s">
        <v>123</v>
      </c>
      <c r="E185" s="11" t="s">
        <v>123</v>
      </c>
      <c r="F185" s="72" t="s">
        <v>1340</v>
      </c>
      <c r="G185" s="11" t="s">
        <v>764</v>
      </c>
      <c r="H185" s="13" t="s">
        <v>1480</v>
      </c>
      <c r="I185" s="170">
        <v>75</v>
      </c>
      <c r="J185" s="170">
        <v>85</v>
      </c>
      <c r="K185" s="170">
        <v>87.55</v>
      </c>
      <c r="L185" s="170">
        <v>90.18</v>
      </c>
      <c r="M185" s="14">
        <v>0.1333333333333333</v>
      </c>
      <c r="N185" s="15">
        <v>1</v>
      </c>
    </row>
    <row r="186" spans="1:14">
      <c r="A186" s="169"/>
      <c r="B186" s="72"/>
      <c r="C186" s="11"/>
      <c r="D186" s="72"/>
      <c r="E186" s="11"/>
      <c r="F186" s="72" t="s">
        <v>1341</v>
      </c>
      <c r="G186" s="167" t="s">
        <v>764</v>
      </c>
      <c r="H186" s="13" t="s">
        <v>1057</v>
      </c>
      <c r="I186" s="170">
        <v>100</v>
      </c>
      <c r="J186" s="170">
        <v>100</v>
      </c>
      <c r="K186" s="170">
        <v>103</v>
      </c>
      <c r="L186" s="170">
        <v>106.09</v>
      </c>
      <c r="M186" s="14">
        <v>0</v>
      </c>
      <c r="N186" s="15">
        <v>1</v>
      </c>
    </row>
    <row r="187" spans="1:14" ht="29">
      <c r="A187" s="169"/>
      <c r="B187" s="72"/>
      <c r="C187" s="11"/>
      <c r="D187" s="72"/>
      <c r="E187" s="11"/>
      <c r="F187" s="72" t="s">
        <v>1479</v>
      </c>
      <c r="G187" s="167" t="s">
        <v>764</v>
      </c>
      <c r="H187" s="13" t="s">
        <v>1480</v>
      </c>
      <c r="I187" s="170">
        <v>250</v>
      </c>
      <c r="J187" s="170">
        <v>250</v>
      </c>
      <c r="K187" s="170">
        <v>257.5</v>
      </c>
      <c r="L187" s="170">
        <v>265.23</v>
      </c>
      <c r="M187" s="14">
        <v>0</v>
      </c>
      <c r="N187" s="15">
        <v>1</v>
      </c>
    </row>
    <row r="188" spans="1:14" ht="29">
      <c r="A188" s="171" t="s">
        <v>1360</v>
      </c>
      <c r="B188" s="171"/>
      <c r="C188" s="171"/>
      <c r="D188" s="171"/>
      <c r="E188" s="171"/>
      <c r="F188" s="171"/>
      <c r="G188" s="171"/>
      <c r="H188" s="171"/>
      <c r="I188" s="172">
        <v>425</v>
      </c>
      <c r="J188" s="172">
        <v>435</v>
      </c>
      <c r="K188" s="172">
        <v>448.05</v>
      </c>
      <c r="L188" s="172">
        <v>461.5</v>
      </c>
      <c r="M188" s="173">
        <v>0.1333333333333333</v>
      </c>
      <c r="N188" s="174">
        <v>3</v>
      </c>
    </row>
    <row r="189" spans="1:14" ht="29">
      <c r="A189" s="169" t="s">
        <v>1015</v>
      </c>
      <c r="B189" s="72" t="s">
        <v>587</v>
      </c>
      <c r="C189" s="11" t="s">
        <v>1030</v>
      </c>
      <c r="D189" s="72" t="s">
        <v>614</v>
      </c>
      <c r="E189" s="11" t="s">
        <v>545</v>
      </c>
      <c r="F189" s="72" t="s">
        <v>1024</v>
      </c>
      <c r="G189" s="11" t="s">
        <v>764</v>
      </c>
      <c r="H189" s="13" t="s">
        <v>1057</v>
      </c>
      <c r="I189" s="170">
        <v>168</v>
      </c>
      <c r="J189" s="170">
        <v>168</v>
      </c>
      <c r="K189" s="170">
        <v>168</v>
      </c>
      <c r="L189" s="170">
        <v>168</v>
      </c>
      <c r="M189" s="14">
        <v>0</v>
      </c>
      <c r="N189" s="15">
        <v>1</v>
      </c>
    </row>
    <row r="190" spans="1:14">
      <c r="A190" s="169"/>
      <c r="B190" s="72"/>
      <c r="C190" s="11"/>
      <c r="D190" s="72"/>
      <c r="E190" s="11"/>
      <c r="F190" s="72" t="s">
        <v>1023</v>
      </c>
      <c r="G190" s="167" t="s">
        <v>764</v>
      </c>
      <c r="H190" s="13" t="s">
        <v>1057</v>
      </c>
      <c r="I190" s="170">
        <v>158</v>
      </c>
      <c r="J190" s="170">
        <v>158</v>
      </c>
      <c r="K190" s="170">
        <v>158</v>
      </c>
      <c r="L190" s="170">
        <v>158</v>
      </c>
      <c r="M190" s="14">
        <v>0</v>
      </c>
      <c r="N190" s="15">
        <v>1</v>
      </c>
    </row>
    <row r="191" spans="1:14">
      <c r="A191" s="169"/>
      <c r="B191" s="72"/>
      <c r="C191" s="11"/>
      <c r="D191" s="72"/>
      <c r="E191" s="11"/>
      <c r="F191" s="72" t="s">
        <v>1025</v>
      </c>
      <c r="G191" s="167" t="s">
        <v>764</v>
      </c>
      <c r="H191" s="13" t="s">
        <v>1057</v>
      </c>
      <c r="I191" s="170">
        <v>176</v>
      </c>
      <c r="J191" s="170">
        <v>176</v>
      </c>
      <c r="K191" s="170">
        <v>176</v>
      </c>
      <c r="L191" s="170">
        <v>176</v>
      </c>
      <c r="M191" s="14">
        <v>0</v>
      </c>
      <c r="N191" s="15">
        <v>1</v>
      </c>
    </row>
    <row r="192" spans="1:14">
      <c r="A192" s="169"/>
      <c r="B192" s="72"/>
      <c r="C192" s="11"/>
      <c r="D192" s="72"/>
      <c r="E192" s="11"/>
      <c r="F192" s="72" t="s">
        <v>1022</v>
      </c>
      <c r="G192" s="167" t="s">
        <v>764</v>
      </c>
      <c r="H192" s="13" t="s">
        <v>1057</v>
      </c>
      <c r="I192" s="170">
        <v>166</v>
      </c>
      <c r="J192" s="170">
        <v>166</v>
      </c>
      <c r="K192" s="170">
        <v>166</v>
      </c>
      <c r="L192" s="170">
        <v>166</v>
      </c>
      <c r="M192" s="14">
        <v>0</v>
      </c>
      <c r="N192" s="15">
        <v>1</v>
      </c>
    </row>
    <row r="193" spans="1:14">
      <c r="A193" s="169"/>
      <c r="B193" s="72"/>
      <c r="C193" s="11"/>
      <c r="D193" s="72"/>
      <c r="E193" s="11"/>
      <c r="F193" s="72" t="s">
        <v>1028</v>
      </c>
      <c r="G193" s="11" t="s">
        <v>351</v>
      </c>
      <c r="H193" s="13" t="s">
        <v>1057</v>
      </c>
      <c r="I193" s="170">
        <v>9</v>
      </c>
      <c r="J193" s="170">
        <v>0</v>
      </c>
      <c r="K193" s="170">
        <v>0</v>
      </c>
      <c r="L193" s="170">
        <v>0</v>
      </c>
      <c r="M193" s="14">
        <v>0</v>
      </c>
      <c r="N193" s="15">
        <v>1</v>
      </c>
    </row>
    <row r="194" spans="1:14">
      <c r="A194" s="169"/>
      <c r="B194" s="72"/>
      <c r="C194" s="11"/>
      <c r="D194" s="72"/>
      <c r="E194" s="11"/>
      <c r="F194" s="72" t="s">
        <v>1021</v>
      </c>
      <c r="G194" s="11" t="s">
        <v>764</v>
      </c>
      <c r="H194" s="13" t="s">
        <v>1057</v>
      </c>
      <c r="I194" s="170">
        <v>425</v>
      </c>
      <c r="J194" s="170">
        <v>425</v>
      </c>
      <c r="K194" s="170">
        <v>425</v>
      </c>
      <c r="L194" s="170">
        <v>425</v>
      </c>
      <c r="M194" s="14">
        <v>0</v>
      </c>
      <c r="N194" s="15">
        <v>1</v>
      </c>
    </row>
    <row r="195" spans="1:14">
      <c r="A195" s="169"/>
      <c r="B195" s="72"/>
      <c r="C195" s="11"/>
      <c r="D195" s="72"/>
      <c r="E195" s="11"/>
      <c r="F195" s="72" t="s">
        <v>1018</v>
      </c>
      <c r="G195" s="167" t="s">
        <v>764</v>
      </c>
      <c r="H195" s="13" t="s">
        <v>1057</v>
      </c>
      <c r="I195" s="170">
        <v>109.51</v>
      </c>
      <c r="J195" s="170">
        <v>109.6</v>
      </c>
      <c r="K195" s="170">
        <v>109.6</v>
      </c>
      <c r="L195" s="170">
        <v>109.6</v>
      </c>
      <c r="M195" s="14">
        <v>8.2184275408625496E-4</v>
      </c>
      <c r="N195" s="15">
        <v>1</v>
      </c>
    </row>
    <row r="196" spans="1:14">
      <c r="A196" s="169"/>
      <c r="B196" s="72"/>
      <c r="C196" s="11"/>
      <c r="D196" s="72"/>
      <c r="E196" s="11"/>
      <c r="F196" s="72" t="s">
        <v>1026</v>
      </c>
      <c r="G196" s="11" t="s">
        <v>351</v>
      </c>
      <c r="H196" s="13" t="s">
        <v>1057</v>
      </c>
      <c r="I196" s="170">
        <v>219</v>
      </c>
      <c r="J196" s="170">
        <v>0</v>
      </c>
      <c r="K196" s="170">
        <v>0</v>
      </c>
      <c r="L196" s="170">
        <v>0</v>
      </c>
      <c r="M196" s="14">
        <v>0</v>
      </c>
      <c r="N196" s="15">
        <v>1</v>
      </c>
    </row>
    <row r="197" spans="1:14">
      <c r="A197" s="169"/>
      <c r="B197" s="72"/>
      <c r="C197" s="11"/>
      <c r="D197" s="72"/>
      <c r="E197" s="11"/>
      <c r="F197" s="72" t="s">
        <v>1029</v>
      </c>
      <c r="G197" s="167" t="s">
        <v>351</v>
      </c>
      <c r="H197" s="13" t="s">
        <v>1057</v>
      </c>
      <c r="I197" s="170">
        <v>67</v>
      </c>
      <c r="J197" s="170">
        <v>0</v>
      </c>
      <c r="K197" s="170">
        <v>0</v>
      </c>
      <c r="L197" s="170">
        <v>0</v>
      </c>
      <c r="M197" s="14">
        <v>0</v>
      </c>
      <c r="N197" s="15">
        <v>1</v>
      </c>
    </row>
    <row r="198" spans="1:14">
      <c r="A198" s="169"/>
      <c r="B198" s="72"/>
      <c r="C198" s="11"/>
      <c r="D198" s="72"/>
      <c r="E198" s="11"/>
      <c r="F198" s="72" t="s">
        <v>1274</v>
      </c>
      <c r="G198" s="11" t="s">
        <v>764</v>
      </c>
      <c r="H198" s="13" t="s">
        <v>1057</v>
      </c>
      <c r="I198" s="170">
        <v>142</v>
      </c>
      <c r="J198" s="170">
        <v>146.37</v>
      </c>
      <c r="K198" s="170">
        <v>149.91</v>
      </c>
      <c r="L198" s="170">
        <v>149.91</v>
      </c>
      <c r="M198" s="14">
        <v>3.0774647887323869E-2</v>
      </c>
      <c r="N198" s="15">
        <v>1</v>
      </c>
    </row>
    <row r="199" spans="1:14">
      <c r="A199" s="169"/>
      <c r="B199" s="72"/>
      <c r="C199" s="11"/>
      <c r="D199" s="72"/>
      <c r="E199" s="11"/>
      <c r="F199" s="72" t="s">
        <v>1275</v>
      </c>
      <c r="G199" s="167" t="s">
        <v>764</v>
      </c>
      <c r="H199" s="13" t="s">
        <v>1057</v>
      </c>
      <c r="I199" s="170">
        <v>59.57</v>
      </c>
      <c r="J199" s="170">
        <v>59.65</v>
      </c>
      <c r="K199" s="170">
        <v>59.65</v>
      </c>
      <c r="L199" s="170">
        <v>59.65</v>
      </c>
      <c r="M199" s="14">
        <v>1.3429578646970697E-3</v>
      </c>
      <c r="N199" s="15">
        <v>1</v>
      </c>
    </row>
    <row r="200" spans="1:14">
      <c r="A200" s="169"/>
      <c r="B200" s="72"/>
      <c r="C200" s="11"/>
      <c r="D200" s="72"/>
      <c r="E200" s="11"/>
      <c r="F200" s="72" t="s">
        <v>1020</v>
      </c>
      <c r="G200" s="167" t="s">
        <v>764</v>
      </c>
      <c r="H200" s="13" t="s">
        <v>1057</v>
      </c>
      <c r="I200" s="170">
        <v>715</v>
      </c>
      <c r="J200" s="170">
        <v>715</v>
      </c>
      <c r="K200" s="170">
        <v>715</v>
      </c>
      <c r="L200" s="170">
        <v>715</v>
      </c>
      <c r="M200" s="14">
        <v>0</v>
      </c>
      <c r="N200" s="15">
        <v>1</v>
      </c>
    </row>
    <row r="201" spans="1:14">
      <c r="A201" s="169"/>
      <c r="B201" s="72"/>
      <c r="C201" s="11"/>
      <c r="D201" s="72"/>
      <c r="E201" s="11"/>
      <c r="F201" s="72" t="s">
        <v>1027</v>
      </c>
      <c r="G201" s="11" t="s">
        <v>351</v>
      </c>
      <c r="H201" s="13" t="s">
        <v>1057</v>
      </c>
      <c r="I201" s="170">
        <v>248</v>
      </c>
      <c r="J201" s="170">
        <v>0</v>
      </c>
      <c r="K201" s="170">
        <v>0</v>
      </c>
      <c r="L201" s="170">
        <v>0</v>
      </c>
      <c r="M201" s="14">
        <v>0</v>
      </c>
      <c r="N201" s="15">
        <v>1</v>
      </c>
    </row>
    <row r="202" spans="1:14" ht="43.5">
      <c r="A202" s="171" t="s">
        <v>1043</v>
      </c>
      <c r="B202" s="171"/>
      <c r="C202" s="171"/>
      <c r="D202" s="171"/>
      <c r="E202" s="171"/>
      <c r="F202" s="171"/>
      <c r="G202" s="171"/>
      <c r="H202" s="171"/>
      <c r="I202" s="172">
        <v>2662.08</v>
      </c>
      <c r="J202" s="172">
        <v>2123.62</v>
      </c>
      <c r="K202" s="172">
        <v>2127.16</v>
      </c>
      <c r="L202" s="172">
        <v>2127.16</v>
      </c>
      <c r="M202" s="173">
        <v>3.2939448506107194E-2</v>
      </c>
      <c r="N202" s="174">
        <v>13</v>
      </c>
    </row>
    <row r="203" spans="1:14" ht="29">
      <c r="A203" s="169" t="s">
        <v>418</v>
      </c>
      <c r="B203" s="72" t="s">
        <v>608</v>
      </c>
      <c r="C203" s="11" t="s">
        <v>607</v>
      </c>
      <c r="D203" s="72" t="s">
        <v>1493</v>
      </c>
      <c r="E203" s="11" t="s">
        <v>1493</v>
      </c>
      <c r="F203" s="72" t="s">
        <v>521</v>
      </c>
      <c r="G203" s="11" t="s">
        <v>764</v>
      </c>
      <c r="H203" s="13" t="s">
        <v>1165</v>
      </c>
      <c r="I203" s="170">
        <v>275</v>
      </c>
      <c r="J203" s="170">
        <v>275</v>
      </c>
      <c r="K203" s="170">
        <v>275</v>
      </c>
      <c r="L203" s="170">
        <v>283</v>
      </c>
      <c r="M203" s="14">
        <v>0</v>
      </c>
      <c r="N203" s="15">
        <v>1</v>
      </c>
    </row>
    <row r="204" spans="1:14">
      <c r="A204" s="169"/>
      <c r="B204" s="72"/>
      <c r="C204" s="11"/>
      <c r="D204" s="72"/>
      <c r="E204" s="11"/>
      <c r="F204" s="72" t="s">
        <v>516</v>
      </c>
      <c r="G204" s="167" t="s">
        <v>764</v>
      </c>
      <c r="H204" s="13" t="s">
        <v>1165</v>
      </c>
      <c r="I204" s="170">
        <v>280</v>
      </c>
      <c r="J204" s="170">
        <v>280</v>
      </c>
      <c r="K204" s="170">
        <v>280</v>
      </c>
      <c r="L204" s="170">
        <v>288</v>
      </c>
      <c r="M204" s="14">
        <v>0</v>
      </c>
      <c r="N204" s="15">
        <v>1</v>
      </c>
    </row>
    <row r="205" spans="1:14">
      <c r="A205" s="169"/>
      <c r="B205" s="72"/>
      <c r="C205" s="11"/>
      <c r="D205" s="72"/>
      <c r="E205" s="11"/>
      <c r="F205" s="72" t="s">
        <v>1139</v>
      </c>
      <c r="G205" s="167" t="s">
        <v>764</v>
      </c>
      <c r="H205" s="13" t="s">
        <v>1158</v>
      </c>
      <c r="I205" s="170">
        <v>350</v>
      </c>
      <c r="J205" s="170">
        <v>350</v>
      </c>
      <c r="K205" s="170">
        <v>350</v>
      </c>
      <c r="L205" s="170">
        <v>361</v>
      </c>
      <c r="M205" s="14">
        <v>0</v>
      </c>
      <c r="N205" s="15">
        <v>1</v>
      </c>
    </row>
    <row r="206" spans="1:14">
      <c r="A206" s="169"/>
      <c r="B206" s="72"/>
      <c r="C206" s="11"/>
      <c r="D206" s="72"/>
      <c r="E206" s="11"/>
      <c r="F206" s="72" t="s">
        <v>512</v>
      </c>
      <c r="G206" s="167" t="s">
        <v>764</v>
      </c>
      <c r="H206" s="13" t="s">
        <v>1158</v>
      </c>
      <c r="I206" s="170">
        <v>100</v>
      </c>
      <c r="J206" s="170">
        <v>100</v>
      </c>
      <c r="K206" s="170">
        <v>103</v>
      </c>
      <c r="L206" s="170">
        <v>106</v>
      </c>
      <c r="M206" s="14">
        <v>0</v>
      </c>
      <c r="N206" s="15">
        <v>1</v>
      </c>
    </row>
    <row r="207" spans="1:14">
      <c r="A207" s="169"/>
      <c r="B207" s="72"/>
      <c r="C207" s="11"/>
      <c r="D207" s="72"/>
      <c r="E207" s="11"/>
      <c r="F207" s="72" t="s">
        <v>508</v>
      </c>
      <c r="G207" s="167" t="s">
        <v>764</v>
      </c>
      <c r="H207" s="13" t="s">
        <v>1158</v>
      </c>
      <c r="I207" s="170">
        <v>330</v>
      </c>
      <c r="J207" s="170">
        <v>330</v>
      </c>
      <c r="K207" s="170">
        <v>330</v>
      </c>
      <c r="L207" s="170">
        <v>340</v>
      </c>
      <c r="M207" s="14">
        <v>0</v>
      </c>
      <c r="N207" s="15">
        <v>1</v>
      </c>
    </row>
    <row r="208" spans="1:14">
      <c r="A208" s="169"/>
      <c r="B208" s="72"/>
      <c r="C208" s="11"/>
      <c r="D208" s="72"/>
      <c r="E208" s="11"/>
      <c r="F208" s="72" t="s">
        <v>523</v>
      </c>
      <c r="G208" s="167" t="s">
        <v>764</v>
      </c>
      <c r="H208" s="13" t="s">
        <v>1158</v>
      </c>
      <c r="I208" s="170">
        <v>200</v>
      </c>
      <c r="J208" s="170">
        <v>200</v>
      </c>
      <c r="K208" s="170">
        <v>200</v>
      </c>
      <c r="L208" s="170">
        <v>206</v>
      </c>
      <c r="M208" s="14">
        <v>0</v>
      </c>
      <c r="N208" s="15">
        <v>1</v>
      </c>
    </row>
    <row r="209" spans="1:14">
      <c r="A209" s="169"/>
      <c r="B209" s="72"/>
      <c r="C209" s="11"/>
      <c r="D209" s="72"/>
      <c r="E209" s="11"/>
      <c r="F209" s="72" t="s">
        <v>524</v>
      </c>
      <c r="G209" s="167" t="s">
        <v>764</v>
      </c>
      <c r="H209" s="13" t="s">
        <v>1158</v>
      </c>
      <c r="I209" s="170">
        <v>250</v>
      </c>
      <c r="J209" s="170">
        <v>250</v>
      </c>
      <c r="K209" s="170">
        <v>250</v>
      </c>
      <c r="L209" s="170">
        <v>258</v>
      </c>
      <c r="M209" s="14">
        <v>0</v>
      </c>
      <c r="N209" s="15">
        <v>1</v>
      </c>
    </row>
    <row r="210" spans="1:14">
      <c r="A210" s="169"/>
      <c r="B210" s="72"/>
      <c r="C210" s="11"/>
      <c r="D210" s="72"/>
      <c r="E210" s="11"/>
      <c r="F210" s="72" t="s">
        <v>513</v>
      </c>
      <c r="G210" s="167" t="s">
        <v>764</v>
      </c>
      <c r="H210" s="13" t="s">
        <v>1126</v>
      </c>
      <c r="I210" s="170">
        <v>750</v>
      </c>
      <c r="J210" s="170">
        <v>750</v>
      </c>
      <c r="K210" s="170">
        <v>773</v>
      </c>
      <c r="L210" s="170">
        <v>796</v>
      </c>
      <c r="M210" s="14">
        <v>0</v>
      </c>
      <c r="N210" s="15">
        <v>1</v>
      </c>
    </row>
    <row r="211" spans="1:14">
      <c r="A211" s="169"/>
      <c r="B211" s="72"/>
      <c r="C211" s="11"/>
      <c r="D211" s="72"/>
      <c r="E211" s="11"/>
      <c r="F211" s="72" t="s">
        <v>515</v>
      </c>
      <c r="G211" s="167" t="s">
        <v>764</v>
      </c>
      <c r="H211" s="13" t="s">
        <v>1126</v>
      </c>
      <c r="I211" s="170">
        <v>750</v>
      </c>
      <c r="J211" s="170">
        <v>750</v>
      </c>
      <c r="K211" s="170">
        <v>773</v>
      </c>
      <c r="L211" s="170">
        <v>796</v>
      </c>
      <c r="M211" s="14">
        <v>0</v>
      </c>
      <c r="N211" s="15">
        <v>1</v>
      </c>
    </row>
    <row r="212" spans="1:14">
      <c r="A212" s="169"/>
      <c r="B212" s="72"/>
      <c r="C212" s="11"/>
      <c r="D212" s="72"/>
      <c r="E212" s="11"/>
      <c r="F212" s="72" t="s">
        <v>509</v>
      </c>
      <c r="G212" s="167" t="s">
        <v>764</v>
      </c>
      <c r="H212" s="13" t="s">
        <v>1158</v>
      </c>
      <c r="I212" s="170">
        <v>150</v>
      </c>
      <c r="J212" s="170">
        <v>150</v>
      </c>
      <c r="K212" s="170">
        <v>155</v>
      </c>
      <c r="L212" s="170">
        <v>160</v>
      </c>
      <c r="M212" s="14">
        <v>0</v>
      </c>
      <c r="N212" s="15">
        <v>1</v>
      </c>
    </row>
    <row r="213" spans="1:14">
      <c r="A213" s="169"/>
      <c r="B213" s="72"/>
      <c r="C213" s="11"/>
      <c r="D213" s="72"/>
      <c r="E213" s="11"/>
      <c r="F213" s="72" t="s">
        <v>522</v>
      </c>
      <c r="G213" s="167" t="s">
        <v>764</v>
      </c>
      <c r="H213" s="13" t="s">
        <v>1126</v>
      </c>
      <c r="I213" s="170">
        <v>325</v>
      </c>
      <c r="J213" s="170">
        <v>325</v>
      </c>
      <c r="K213" s="170">
        <v>325</v>
      </c>
      <c r="L213" s="170">
        <v>335</v>
      </c>
      <c r="M213" s="14">
        <v>0</v>
      </c>
      <c r="N213" s="15">
        <v>1</v>
      </c>
    </row>
    <row r="214" spans="1:14">
      <c r="A214" s="169"/>
      <c r="B214" s="72"/>
      <c r="C214" s="11"/>
      <c r="D214" s="72"/>
      <c r="E214" s="11"/>
      <c r="F214" s="72" t="s">
        <v>518</v>
      </c>
      <c r="G214" s="167" t="s">
        <v>764</v>
      </c>
      <c r="H214" s="13" t="s">
        <v>1126</v>
      </c>
      <c r="I214" s="170">
        <v>350</v>
      </c>
      <c r="J214" s="170">
        <v>350</v>
      </c>
      <c r="K214" s="170">
        <v>350</v>
      </c>
      <c r="L214" s="170">
        <v>361</v>
      </c>
      <c r="M214" s="14">
        <v>0</v>
      </c>
      <c r="N214" s="15">
        <v>1</v>
      </c>
    </row>
    <row r="215" spans="1:14">
      <c r="A215" s="169"/>
      <c r="B215" s="72"/>
      <c r="C215" s="11"/>
      <c r="D215" s="72"/>
      <c r="E215" s="11"/>
      <c r="F215" s="72" t="s">
        <v>1336</v>
      </c>
      <c r="G215" s="167" t="s">
        <v>764</v>
      </c>
      <c r="H215" s="13" t="s">
        <v>1126</v>
      </c>
      <c r="I215" s="170">
        <v>50</v>
      </c>
      <c r="J215" s="170">
        <v>50</v>
      </c>
      <c r="K215" s="170">
        <v>52</v>
      </c>
      <c r="L215" s="170">
        <v>54</v>
      </c>
      <c r="M215" s="14">
        <v>0</v>
      </c>
      <c r="N215" s="15">
        <v>1</v>
      </c>
    </row>
    <row r="216" spans="1:14">
      <c r="A216" s="169"/>
      <c r="B216" s="72"/>
      <c r="C216" s="11"/>
      <c r="D216" s="72"/>
      <c r="E216" s="11"/>
      <c r="F216" s="72" t="s">
        <v>1335</v>
      </c>
      <c r="G216" s="167" t="s">
        <v>764</v>
      </c>
      <c r="H216" s="13" t="s">
        <v>1158</v>
      </c>
      <c r="I216" s="170">
        <v>400</v>
      </c>
      <c r="J216" s="170">
        <v>400</v>
      </c>
      <c r="K216" s="170">
        <v>400</v>
      </c>
      <c r="L216" s="170">
        <v>400</v>
      </c>
      <c r="M216" s="14">
        <v>0</v>
      </c>
      <c r="N216" s="15">
        <v>1</v>
      </c>
    </row>
    <row r="217" spans="1:14">
      <c r="A217" s="169"/>
      <c r="B217" s="72"/>
      <c r="C217" s="11"/>
      <c r="D217" s="72"/>
      <c r="E217" s="11"/>
      <c r="F217" s="72" t="s">
        <v>511</v>
      </c>
      <c r="G217" s="167" t="s">
        <v>764</v>
      </c>
      <c r="H217" s="13" t="s">
        <v>1158</v>
      </c>
      <c r="I217" s="170">
        <v>50</v>
      </c>
      <c r="J217" s="170">
        <v>50</v>
      </c>
      <c r="K217" s="170">
        <v>52</v>
      </c>
      <c r="L217" s="170">
        <v>54</v>
      </c>
      <c r="M217" s="14">
        <v>0</v>
      </c>
      <c r="N217" s="15">
        <v>1</v>
      </c>
    </row>
    <row r="218" spans="1:14">
      <c r="A218" s="169"/>
      <c r="B218" s="72"/>
      <c r="C218" s="11"/>
      <c r="D218" s="72"/>
      <c r="E218" s="11"/>
      <c r="F218" s="72" t="s">
        <v>1337</v>
      </c>
      <c r="G218" s="167" t="s">
        <v>764</v>
      </c>
      <c r="H218" s="13" t="s">
        <v>1165</v>
      </c>
      <c r="I218" s="170">
        <v>40</v>
      </c>
      <c r="J218" s="170">
        <v>40</v>
      </c>
      <c r="K218" s="170">
        <v>41</v>
      </c>
      <c r="L218" s="170">
        <v>42</v>
      </c>
      <c r="M218" s="14">
        <v>0</v>
      </c>
      <c r="N218" s="15">
        <v>1</v>
      </c>
    </row>
    <row r="219" spans="1:14">
      <c r="A219" s="169"/>
      <c r="B219" s="72"/>
      <c r="C219" s="11"/>
      <c r="D219" s="72"/>
      <c r="E219" s="11"/>
      <c r="F219" s="72" t="s">
        <v>1140</v>
      </c>
      <c r="G219" s="167" t="s">
        <v>764</v>
      </c>
      <c r="H219" s="13" t="s">
        <v>1165</v>
      </c>
      <c r="I219" s="170">
        <v>480</v>
      </c>
      <c r="J219" s="170">
        <v>480</v>
      </c>
      <c r="K219" s="170">
        <v>480</v>
      </c>
      <c r="L219" s="170">
        <v>494</v>
      </c>
      <c r="M219" s="14">
        <v>0</v>
      </c>
      <c r="N219" s="15">
        <v>1</v>
      </c>
    </row>
    <row r="220" spans="1:14">
      <c r="A220" s="169"/>
      <c r="B220" s="72"/>
      <c r="C220" s="11"/>
      <c r="D220" s="72"/>
      <c r="E220" s="11"/>
      <c r="F220" s="72" t="s">
        <v>1141</v>
      </c>
      <c r="G220" s="167" t="s">
        <v>764</v>
      </c>
      <c r="H220" s="13" t="s">
        <v>1126</v>
      </c>
      <c r="I220" s="170">
        <v>600</v>
      </c>
      <c r="J220" s="170">
        <v>600</v>
      </c>
      <c r="K220" s="170">
        <v>600</v>
      </c>
      <c r="L220" s="170">
        <v>618</v>
      </c>
      <c r="M220" s="14">
        <v>0</v>
      </c>
      <c r="N220" s="15">
        <v>1</v>
      </c>
    </row>
    <row r="221" spans="1:14">
      <c r="A221" s="169"/>
      <c r="B221" s="72"/>
      <c r="C221" s="11"/>
      <c r="D221" s="72"/>
      <c r="E221" s="11"/>
      <c r="F221" s="72" t="s">
        <v>514</v>
      </c>
      <c r="G221" s="167" t="s">
        <v>764</v>
      </c>
      <c r="H221" s="13" t="s">
        <v>1057</v>
      </c>
      <c r="I221" s="170">
        <v>100</v>
      </c>
      <c r="J221" s="170">
        <v>100</v>
      </c>
      <c r="K221" s="170">
        <v>103</v>
      </c>
      <c r="L221" s="170">
        <v>106</v>
      </c>
      <c r="M221" s="14">
        <v>0</v>
      </c>
      <c r="N221" s="15">
        <v>1</v>
      </c>
    </row>
    <row r="222" spans="1:14">
      <c r="A222" s="169"/>
      <c r="B222" s="72"/>
      <c r="C222" s="11"/>
      <c r="D222" s="72"/>
      <c r="E222" s="11"/>
      <c r="F222" s="72" t="s">
        <v>510</v>
      </c>
      <c r="G222" s="167" t="s">
        <v>764</v>
      </c>
      <c r="H222" s="13" t="s">
        <v>1158</v>
      </c>
      <c r="I222" s="170">
        <v>150</v>
      </c>
      <c r="J222" s="170">
        <v>150</v>
      </c>
      <c r="K222" s="170">
        <v>155</v>
      </c>
      <c r="L222" s="170">
        <v>160</v>
      </c>
      <c r="M222" s="14">
        <v>0</v>
      </c>
      <c r="N222" s="15">
        <v>1</v>
      </c>
    </row>
    <row r="223" spans="1:14">
      <c r="A223" s="169"/>
      <c r="B223" s="72"/>
      <c r="C223" s="11"/>
      <c r="D223" s="72"/>
      <c r="E223" s="11"/>
      <c r="F223" s="72" t="s">
        <v>517</v>
      </c>
      <c r="G223" s="167" t="s">
        <v>764</v>
      </c>
      <c r="H223" s="13" t="s">
        <v>1158</v>
      </c>
      <c r="I223" s="170">
        <v>125</v>
      </c>
      <c r="J223" s="170">
        <v>125</v>
      </c>
      <c r="K223" s="170">
        <v>129</v>
      </c>
      <c r="L223" s="170">
        <v>133</v>
      </c>
      <c r="M223" s="14">
        <v>0</v>
      </c>
      <c r="N223" s="15">
        <v>1</v>
      </c>
    </row>
    <row r="224" spans="1:14">
      <c r="A224" s="169"/>
      <c r="B224" s="72"/>
      <c r="C224" s="11"/>
      <c r="D224" s="72"/>
      <c r="E224" s="11"/>
      <c r="F224" s="72" t="s">
        <v>493</v>
      </c>
      <c r="G224" s="167" t="s">
        <v>764</v>
      </c>
      <c r="H224" s="13" t="s">
        <v>1158</v>
      </c>
      <c r="I224" s="170">
        <v>130</v>
      </c>
      <c r="J224" s="170">
        <v>130</v>
      </c>
      <c r="K224" s="170">
        <v>130</v>
      </c>
      <c r="L224" s="170">
        <v>134</v>
      </c>
      <c r="M224" s="14">
        <v>0</v>
      </c>
      <c r="N224" s="15">
        <v>1</v>
      </c>
    </row>
    <row r="225" spans="1:14">
      <c r="A225" s="169"/>
      <c r="B225" s="72"/>
      <c r="C225" s="11"/>
      <c r="D225" s="72"/>
      <c r="E225" s="11"/>
      <c r="F225" s="72" t="s">
        <v>494</v>
      </c>
      <c r="G225" s="167" t="s">
        <v>764</v>
      </c>
      <c r="H225" s="13" t="s">
        <v>1158</v>
      </c>
      <c r="I225" s="170">
        <v>140</v>
      </c>
      <c r="J225" s="170">
        <v>140</v>
      </c>
      <c r="K225" s="170">
        <v>140</v>
      </c>
      <c r="L225" s="170">
        <v>144</v>
      </c>
      <c r="M225" s="14">
        <v>0</v>
      </c>
      <c r="N225" s="15">
        <v>1</v>
      </c>
    </row>
    <row r="226" spans="1:14">
      <c r="A226" s="169"/>
      <c r="B226" s="72"/>
      <c r="C226" s="11"/>
      <c r="D226" s="72"/>
      <c r="E226" s="11"/>
      <c r="F226" s="72" t="s">
        <v>495</v>
      </c>
      <c r="G226" s="167" t="s">
        <v>764</v>
      </c>
      <c r="H226" s="13" t="s">
        <v>1158</v>
      </c>
      <c r="I226" s="170">
        <v>150</v>
      </c>
      <c r="J226" s="170">
        <v>150</v>
      </c>
      <c r="K226" s="170">
        <v>150</v>
      </c>
      <c r="L226" s="170">
        <v>155</v>
      </c>
      <c r="M226" s="14">
        <v>0</v>
      </c>
      <c r="N226" s="15">
        <v>1</v>
      </c>
    </row>
    <row r="227" spans="1:14">
      <c r="A227" s="169"/>
      <c r="B227" s="72"/>
      <c r="C227" s="11"/>
      <c r="D227" s="72"/>
      <c r="E227" s="11"/>
      <c r="F227" s="72" t="s">
        <v>429</v>
      </c>
      <c r="G227" s="167" t="s">
        <v>764</v>
      </c>
      <c r="H227" s="13" t="s">
        <v>1158</v>
      </c>
      <c r="I227" s="170">
        <v>30</v>
      </c>
      <c r="J227" s="170">
        <v>30</v>
      </c>
      <c r="K227" s="170">
        <v>31</v>
      </c>
      <c r="L227" s="170">
        <v>32</v>
      </c>
      <c r="M227" s="14">
        <v>0</v>
      </c>
      <c r="N227" s="15">
        <v>1</v>
      </c>
    </row>
    <row r="228" spans="1:14">
      <c r="A228" s="169"/>
      <c r="B228" s="72"/>
      <c r="C228" s="11"/>
      <c r="D228" s="72"/>
      <c r="E228" s="11"/>
      <c r="F228" s="72" t="s">
        <v>427</v>
      </c>
      <c r="G228" s="167" t="s">
        <v>764</v>
      </c>
      <c r="H228" s="13" t="s">
        <v>1158</v>
      </c>
      <c r="I228" s="170">
        <v>20</v>
      </c>
      <c r="J228" s="170">
        <v>20</v>
      </c>
      <c r="K228" s="170">
        <v>21</v>
      </c>
      <c r="L228" s="170">
        <v>22</v>
      </c>
      <c r="M228" s="14">
        <v>0</v>
      </c>
      <c r="N228" s="15">
        <v>1</v>
      </c>
    </row>
    <row r="229" spans="1:14">
      <c r="A229" s="169"/>
      <c r="B229" s="72"/>
      <c r="C229" s="11"/>
      <c r="D229" s="72"/>
      <c r="E229" s="11"/>
      <c r="F229" s="72" t="s">
        <v>428</v>
      </c>
      <c r="G229" s="167" t="s">
        <v>764</v>
      </c>
      <c r="H229" s="13" t="s">
        <v>1158</v>
      </c>
      <c r="I229" s="170">
        <v>40</v>
      </c>
      <c r="J229" s="170">
        <v>40</v>
      </c>
      <c r="K229" s="170">
        <v>41</v>
      </c>
      <c r="L229" s="170">
        <v>42</v>
      </c>
      <c r="M229" s="14">
        <v>0</v>
      </c>
      <c r="N229" s="15">
        <v>1</v>
      </c>
    </row>
    <row r="230" spans="1:14">
      <c r="A230" s="169"/>
      <c r="B230" s="72"/>
      <c r="C230" s="11"/>
      <c r="D230" s="72"/>
      <c r="E230" s="11"/>
      <c r="F230" s="72" t="s">
        <v>431</v>
      </c>
      <c r="G230" s="167" t="s">
        <v>764</v>
      </c>
      <c r="H230" s="13" t="s">
        <v>1158</v>
      </c>
      <c r="I230" s="170">
        <v>10</v>
      </c>
      <c r="J230" s="170">
        <v>10</v>
      </c>
      <c r="K230" s="170">
        <v>10</v>
      </c>
      <c r="L230" s="170">
        <v>10</v>
      </c>
      <c r="M230" s="14">
        <v>0</v>
      </c>
      <c r="N230" s="15">
        <v>1</v>
      </c>
    </row>
    <row r="231" spans="1:14">
      <c r="A231" s="169"/>
      <c r="B231" s="72"/>
      <c r="C231" s="11"/>
      <c r="D231" s="72"/>
      <c r="E231" s="11"/>
      <c r="F231" s="72" t="s">
        <v>432</v>
      </c>
      <c r="G231" s="167" t="s">
        <v>764</v>
      </c>
      <c r="H231" s="13" t="s">
        <v>1126</v>
      </c>
      <c r="I231" s="170">
        <v>25</v>
      </c>
      <c r="J231" s="170">
        <v>25</v>
      </c>
      <c r="K231" s="170">
        <v>26</v>
      </c>
      <c r="L231" s="170">
        <v>27</v>
      </c>
      <c r="M231" s="14">
        <v>0</v>
      </c>
      <c r="N231" s="15">
        <v>1</v>
      </c>
    </row>
    <row r="232" spans="1:14">
      <c r="A232" s="169"/>
      <c r="B232" s="72"/>
      <c r="C232" s="11"/>
      <c r="D232" s="72"/>
      <c r="E232" s="11"/>
      <c r="F232" s="72" t="s">
        <v>433</v>
      </c>
      <c r="G232" s="167" t="s">
        <v>764</v>
      </c>
      <c r="H232" s="13" t="s">
        <v>1158</v>
      </c>
      <c r="I232" s="170">
        <v>10</v>
      </c>
      <c r="J232" s="170">
        <v>10</v>
      </c>
      <c r="K232" s="170">
        <v>10</v>
      </c>
      <c r="L232" s="170">
        <v>10</v>
      </c>
      <c r="M232" s="14">
        <v>0</v>
      </c>
      <c r="N232" s="15">
        <v>1</v>
      </c>
    </row>
    <row r="233" spans="1:14">
      <c r="A233" s="169"/>
      <c r="B233" s="72"/>
      <c r="C233" s="11"/>
      <c r="D233" s="72"/>
      <c r="E233" s="11"/>
      <c r="F233" s="72" t="s">
        <v>419</v>
      </c>
      <c r="G233" s="167" t="s">
        <v>764</v>
      </c>
      <c r="H233" s="13" t="s">
        <v>1057</v>
      </c>
      <c r="I233" s="170">
        <v>106</v>
      </c>
      <c r="J233" s="170">
        <v>103</v>
      </c>
      <c r="K233" s="170">
        <v>105</v>
      </c>
      <c r="L233" s="170">
        <v>108</v>
      </c>
      <c r="M233" s="14">
        <v>-2.8301886792452824E-2</v>
      </c>
      <c r="N233" s="15">
        <v>1</v>
      </c>
    </row>
    <row r="234" spans="1:14">
      <c r="A234" s="169"/>
      <c r="B234" s="72"/>
      <c r="C234" s="11"/>
      <c r="D234" s="72"/>
      <c r="E234" s="11"/>
      <c r="F234" s="72" t="s">
        <v>425</v>
      </c>
      <c r="G234" s="167" t="s">
        <v>764</v>
      </c>
      <c r="H234" s="13" t="s">
        <v>1057</v>
      </c>
      <c r="I234" s="170">
        <v>100</v>
      </c>
      <c r="J234" s="170">
        <v>103</v>
      </c>
      <c r="K234" s="170">
        <v>106</v>
      </c>
      <c r="L234" s="170">
        <v>109</v>
      </c>
      <c r="M234" s="14">
        <v>3.0000000000000027E-2</v>
      </c>
      <c r="N234" s="15">
        <v>1</v>
      </c>
    </row>
    <row r="235" spans="1:14">
      <c r="A235" s="169"/>
      <c r="B235" s="72"/>
      <c r="C235" s="11"/>
      <c r="D235" s="72"/>
      <c r="E235" s="11"/>
      <c r="F235" s="72" t="s">
        <v>420</v>
      </c>
      <c r="G235" s="167" t="s">
        <v>764</v>
      </c>
      <c r="H235" s="13" t="s">
        <v>1057</v>
      </c>
      <c r="I235" s="170">
        <v>92</v>
      </c>
      <c r="J235" s="170">
        <v>96</v>
      </c>
      <c r="K235" s="170">
        <v>100</v>
      </c>
      <c r="L235" s="170">
        <v>104</v>
      </c>
      <c r="M235" s="14">
        <v>4.3478260869565188E-2</v>
      </c>
      <c r="N235" s="15">
        <v>1</v>
      </c>
    </row>
    <row r="236" spans="1:14">
      <c r="A236" s="169"/>
      <c r="B236" s="72"/>
      <c r="C236" s="11"/>
      <c r="D236" s="72"/>
      <c r="E236" s="11"/>
      <c r="F236" s="72" t="s">
        <v>424</v>
      </c>
      <c r="G236" s="167" t="s">
        <v>764</v>
      </c>
      <c r="H236" s="13" t="s">
        <v>1057</v>
      </c>
      <c r="I236" s="170">
        <v>101</v>
      </c>
      <c r="J236" s="170">
        <v>104</v>
      </c>
      <c r="K236" s="170">
        <v>107</v>
      </c>
      <c r="L236" s="170">
        <v>110</v>
      </c>
      <c r="M236" s="14">
        <v>2.9702970297029729E-2</v>
      </c>
      <c r="N236" s="15">
        <v>1</v>
      </c>
    </row>
    <row r="237" spans="1:14">
      <c r="A237" s="169"/>
      <c r="B237" s="72"/>
      <c r="C237" s="11"/>
      <c r="D237" s="72"/>
      <c r="E237" s="11"/>
      <c r="F237" s="72" t="s">
        <v>423</v>
      </c>
      <c r="G237" s="167" t="s">
        <v>764</v>
      </c>
      <c r="H237" s="13" t="s">
        <v>1057</v>
      </c>
      <c r="I237" s="170">
        <v>80</v>
      </c>
      <c r="J237" s="170">
        <v>82</v>
      </c>
      <c r="K237" s="170">
        <v>84</v>
      </c>
      <c r="L237" s="170">
        <v>87</v>
      </c>
      <c r="M237" s="14">
        <v>2.4999999999999911E-2</v>
      </c>
      <c r="N237" s="15">
        <v>1</v>
      </c>
    </row>
    <row r="238" spans="1:14">
      <c r="A238" s="169"/>
      <c r="B238" s="72"/>
      <c r="C238" s="11"/>
      <c r="D238" s="72"/>
      <c r="E238" s="11"/>
      <c r="F238" s="72" t="s">
        <v>426</v>
      </c>
      <c r="G238" s="167" t="s">
        <v>764</v>
      </c>
      <c r="H238" s="13" t="s">
        <v>1057</v>
      </c>
      <c r="I238" s="170">
        <v>110</v>
      </c>
      <c r="J238" s="170">
        <v>112</v>
      </c>
      <c r="K238" s="170">
        <v>114</v>
      </c>
      <c r="L238" s="170">
        <v>116</v>
      </c>
      <c r="M238" s="14">
        <v>1.8181818181818077E-2</v>
      </c>
      <c r="N238" s="15">
        <v>1</v>
      </c>
    </row>
    <row r="239" spans="1:14">
      <c r="A239" s="169"/>
      <c r="B239" s="72"/>
      <c r="C239" s="11"/>
      <c r="D239" s="72"/>
      <c r="E239" s="11"/>
      <c r="F239" s="72" t="s">
        <v>422</v>
      </c>
      <c r="G239" s="11" t="s">
        <v>351</v>
      </c>
      <c r="H239" s="13" t="s">
        <v>1057</v>
      </c>
      <c r="I239" s="170">
        <v>95</v>
      </c>
      <c r="J239" s="170">
        <v>0</v>
      </c>
      <c r="K239" s="170">
        <v>0</v>
      </c>
      <c r="L239" s="170">
        <v>0</v>
      </c>
      <c r="M239" s="14">
        <v>0</v>
      </c>
      <c r="N239" s="15">
        <v>1</v>
      </c>
    </row>
    <row r="240" spans="1:14">
      <c r="A240" s="169"/>
      <c r="B240" s="72"/>
      <c r="C240" s="11"/>
      <c r="D240" s="72"/>
      <c r="E240" s="11"/>
      <c r="F240" s="72" t="s">
        <v>421</v>
      </c>
      <c r="G240" s="11" t="s">
        <v>764</v>
      </c>
      <c r="H240" s="13" t="s">
        <v>1057</v>
      </c>
      <c r="I240" s="170">
        <v>22</v>
      </c>
      <c r="J240" s="170">
        <v>22</v>
      </c>
      <c r="K240" s="170">
        <v>23</v>
      </c>
      <c r="L240" s="170">
        <v>24</v>
      </c>
      <c r="M240" s="14">
        <v>0</v>
      </c>
      <c r="N240" s="15">
        <v>1</v>
      </c>
    </row>
    <row r="241" spans="1:14">
      <c r="A241" s="169"/>
      <c r="B241" s="72"/>
      <c r="C241" s="11"/>
      <c r="D241" s="72"/>
      <c r="E241" s="11"/>
      <c r="F241" s="72" t="s">
        <v>498</v>
      </c>
      <c r="G241" s="167" t="s">
        <v>764</v>
      </c>
      <c r="H241" s="13" t="s">
        <v>1165</v>
      </c>
      <c r="I241" s="170">
        <v>150</v>
      </c>
      <c r="J241" s="170">
        <v>150</v>
      </c>
      <c r="K241" s="170">
        <v>155</v>
      </c>
      <c r="L241" s="170">
        <v>160</v>
      </c>
      <c r="M241" s="14">
        <v>0</v>
      </c>
      <c r="N241" s="15">
        <v>1</v>
      </c>
    </row>
    <row r="242" spans="1:14">
      <c r="A242" s="169"/>
      <c r="B242" s="72"/>
      <c r="C242" s="11"/>
      <c r="D242" s="72"/>
      <c r="E242" s="11"/>
      <c r="F242" s="72" t="s">
        <v>499</v>
      </c>
      <c r="G242" s="167" t="s">
        <v>764</v>
      </c>
      <c r="H242" s="13" t="s">
        <v>1126</v>
      </c>
      <c r="I242" s="170">
        <v>300</v>
      </c>
      <c r="J242" s="170">
        <v>300</v>
      </c>
      <c r="K242" s="170">
        <v>309</v>
      </c>
      <c r="L242" s="170">
        <v>318</v>
      </c>
      <c r="M242" s="14">
        <v>0</v>
      </c>
      <c r="N242" s="15">
        <v>1</v>
      </c>
    </row>
    <row r="243" spans="1:14">
      <c r="A243" s="169"/>
      <c r="B243" s="72"/>
      <c r="C243" s="11"/>
      <c r="D243" s="72"/>
      <c r="E243" s="11"/>
      <c r="F243" s="72" t="s">
        <v>502</v>
      </c>
      <c r="G243" s="167" t="s">
        <v>764</v>
      </c>
      <c r="H243" s="13" t="s">
        <v>1165</v>
      </c>
      <c r="I243" s="170">
        <v>265</v>
      </c>
      <c r="J243" s="170">
        <v>265</v>
      </c>
      <c r="K243" s="170">
        <v>273</v>
      </c>
      <c r="L243" s="170">
        <v>281</v>
      </c>
      <c r="M243" s="14">
        <v>0</v>
      </c>
      <c r="N243" s="15">
        <v>1</v>
      </c>
    </row>
    <row r="244" spans="1:14">
      <c r="A244" s="169"/>
      <c r="B244" s="72"/>
      <c r="C244" s="11"/>
      <c r="D244" s="72"/>
      <c r="E244" s="11"/>
      <c r="F244" s="72" t="s">
        <v>503</v>
      </c>
      <c r="G244" s="167" t="s">
        <v>764</v>
      </c>
      <c r="H244" s="13" t="s">
        <v>1126</v>
      </c>
      <c r="I244" s="170">
        <v>305</v>
      </c>
      <c r="J244" s="170">
        <v>305</v>
      </c>
      <c r="K244" s="170">
        <v>314</v>
      </c>
      <c r="L244" s="170">
        <v>323</v>
      </c>
      <c r="M244" s="14">
        <v>0</v>
      </c>
      <c r="N244" s="15">
        <v>1</v>
      </c>
    </row>
    <row r="245" spans="1:14">
      <c r="A245" s="169"/>
      <c r="B245" s="72"/>
      <c r="C245" s="11"/>
      <c r="D245" s="72"/>
      <c r="E245" s="11"/>
      <c r="F245" s="72" t="s">
        <v>504</v>
      </c>
      <c r="G245" s="167" t="s">
        <v>764</v>
      </c>
      <c r="H245" s="13" t="s">
        <v>1165</v>
      </c>
      <c r="I245" s="170">
        <v>185</v>
      </c>
      <c r="J245" s="170">
        <v>185</v>
      </c>
      <c r="K245" s="170">
        <v>191</v>
      </c>
      <c r="L245" s="170">
        <v>197</v>
      </c>
      <c r="M245" s="14">
        <v>0</v>
      </c>
      <c r="N245" s="15">
        <v>1</v>
      </c>
    </row>
    <row r="246" spans="1:14">
      <c r="A246" s="169"/>
      <c r="B246" s="72"/>
      <c r="C246" s="11"/>
      <c r="D246" s="72"/>
      <c r="E246" s="11"/>
      <c r="F246" s="72" t="s">
        <v>505</v>
      </c>
      <c r="G246" s="167" t="s">
        <v>764</v>
      </c>
      <c r="H246" s="13" t="s">
        <v>1126</v>
      </c>
      <c r="I246" s="170">
        <v>335</v>
      </c>
      <c r="J246" s="170">
        <v>335</v>
      </c>
      <c r="K246" s="170">
        <v>345</v>
      </c>
      <c r="L246" s="170">
        <v>355</v>
      </c>
      <c r="M246" s="14">
        <v>0</v>
      </c>
      <c r="N246" s="15">
        <v>1</v>
      </c>
    </row>
    <row r="247" spans="1:14">
      <c r="A247" s="169"/>
      <c r="B247" s="72"/>
      <c r="C247" s="11"/>
      <c r="D247" s="72"/>
      <c r="E247" s="11"/>
      <c r="F247" s="72" t="s">
        <v>500</v>
      </c>
      <c r="G247" s="167" t="s">
        <v>764</v>
      </c>
      <c r="H247" s="13" t="s">
        <v>1165</v>
      </c>
      <c r="I247" s="170">
        <v>55</v>
      </c>
      <c r="J247" s="170">
        <v>55</v>
      </c>
      <c r="K247" s="170">
        <v>57</v>
      </c>
      <c r="L247" s="170">
        <v>59</v>
      </c>
      <c r="M247" s="14">
        <v>0</v>
      </c>
      <c r="N247" s="15">
        <v>1</v>
      </c>
    </row>
    <row r="248" spans="1:14">
      <c r="A248" s="169"/>
      <c r="B248" s="72"/>
      <c r="C248" s="11"/>
      <c r="D248" s="72"/>
      <c r="E248" s="11"/>
      <c r="F248" s="72" t="s">
        <v>501</v>
      </c>
      <c r="G248" s="167" t="s">
        <v>764</v>
      </c>
      <c r="H248" s="13" t="s">
        <v>1126</v>
      </c>
      <c r="I248" s="170">
        <v>100</v>
      </c>
      <c r="J248" s="170">
        <v>100</v>
      </c>
      <c r="K248" s="170">
        <v>103</v>
      </c>
      <c r="L248" s="170">
        <v>106</v>
      </c>
      <c r="M248" s="14">
        <v>0</v>
      </c>
      <c r="N248" s="15">
        <v>1</v>
      </c>
    </row>
    <row r="249" spans="1:14">
      <c r="A249" s="169"/>
      <c r="B249" s="72"/>
      <c r="C249" s="11"/>
      <c r="D249" s="72"/>
      <c r="E249" s="11"/>
      <c r="F249" s="72" t="s">
        <v>1578</v>
      </c>
      <c r="G249" s="167" t="s">
        <v>764</v>
      </c>
      <c r="H249" s="11" t="s">
        <v>1164</v>
      </c>
      <c r="I249" s="170">
        <v>25</v>
      </c>
      <c r="J249" s="170">
        <v>25</v>
      </c>
      <c r="K249" s="170">
        <v>26</v>
      </c>
      <c r="L249" s="170">
        <v>27</v>
      </c>
      <c r="M249" s="14">
        <v>0</v>
      </c>
      <c r="N249" s="15">
        <v>1</v>
      </c>
    </row>
    <row r="250" spans="1:14">
      <c r="A250" s="169"/>
      <c r="B250" s="72"/>
      <c r="C250" s="11"/>
      <c r="D250" s="72"/>
      <c r="E250" s="11"/>
      <c r="F250" s="72" t="s">
        <v>1579</v>
      </c>
      <c r="G250" s="167" t="s">
        <v>764</v>
      </c>
      <c r="H250" s="11" t="s">
        <v>1165</v>
      </c>
      <c r="I250" s="170">
        <v>40</v>
      </c>
      <c r="J250" s="170">
        <v>40</v>
      </c>
      <c r="K250" s="170">
        <v>41</v>
      </c>
      <c r="L250" s="170">
        <v>42</v>
      </c>
      <c r="M250" s="14">
        <v>0</v>
      </c>
      <c r="N250" s="15">
        <v>1</v>
      </c>
    </row>
    <row r="251" spans="1:14">
      <c r="A251" s="169"/>
      <c r="B251" s="72"/>
      <c r="C251" s="11"/>
      <c r="D251" s="72"/>
      <c r="E251" s="11"/>
      <c r="F251" s="72" t="s">
        <v>1580</v>
      </c>
      <c r="G251" s="167" t="s">
        <v>764</v>
      </c>
      <c r="H251" s="11" t="s">
        <v>1126</v>
      </c>
      <c r="I251" s="170">
        <v>75</v>
      </c>
      <c r="J251" s="170">
        <v>75</v>
      </c>
      <c r="K251" s="170">
        <v>77</v>
      </c>
      <c r="L251" s="170">
        <v>79</v>
      </c>
      <c r="M251" s="14">
        <v>0</v>
      </c>
      <c r="N251" s="15">
        <v>1</v>
      </c>
    </row>
    <row r="252" spans="1:14">
      <c r="A252" s="169"/>
      <c r="B252" s="72"/>
      <c r="C252" s="11"/>
      <c r="D252" s="72"/>
      <c r="E252" s="11"/>
      <c r="F252" s="72" t="s">
        <v>1581</v>
      </c>
      <c r="G252" s="167" t="s">
        <v>764</v>
      </c>
      <c r="H252" s="11" t="s">
        <v>1126</v>
      </c>
      <c r="I252" s="170">
        <v>40</v>
      </c>
      <c r="J252" s="170">
        <v>40</v>
      </c>
      <c r="K252" s="170">
        <v>41</v>
      </c>
      <c r="L252" s="170">
        <v>42</v>
      </c>
      <c r="M252" s="14">
        <v>0</v>
      </c>
      <c r="N252" s="15">
        <v>1</v>
      </c>
    </row>
    <row r="253" spans="1:14">
      <c r="A253" s="169"/>
      <c r="B253" s="72"/>
      <c r="C253" s="11"/>
      <c r="D253" s="72"/>
      <c r="E253" s="11"/>
      <c r="F253" s="72" t="s">
        <v>1582</v>
      </c>
      <c r="G253" s="167" t="s">
        <v>764</v>
      </c>
      <c r="H253" s="11" t="s">
        <v>1158</v>
      </c>
      <c r="I253" s="170">
        <v>25</v>
      </c>
      <c r="J253" s="170">
        <v>25</v>
      </c>
      <c r="K253" s="170">
        <v>26</v>
      </c>
      <c r="L253" s="170">
        <v>27</v>
      </c>
      <c r="M253" s="14">
        <v>0</v>
      </c>
      <c r="N253" s="15">
        <v>1</v>
      </c>
    </row>
    <row r="254" spans="1:14">
      <c r="A254" s="169"/>
      <c r="B254" s="72"/>
      <c r="C254" s="11"/>
      <c r="D254" s="72"/>
      <c r="E254" s="11"/>
      <c r="F254" s="72" t="s">
        <v>1583</v>
      </c>
      <c r="G254" s="167" t="s">
        <v>764</v>
      </c>
      <c r="H254" s="11" t="s">
        <v>1126</v>
      </c>
      <c r="I254" s="170">
        <v>45</v>
      </c>
      <c r="J254" s="170">
        <v>45</v>
      </c>
      <c r="K254" s="170">
        <v>46</v>
      </c>
      <c r="L254" s="170">
        <v>47</v>
      </c>
      <c r="M254" s="14">
        <v>0</v>
      </c>
      <c r="N254" s="15">
        <v>1</v>
      </c>
    </row>
    <row r="255" spans="1:14">
      <c r="A255" s="169"/>
      <c r="B255" s="72"/>
      <c r="C255" s="11"/>
      <c r="D255" s="72"/>
      <c r="E255" s="11"/>
      <c r="F255" s="72" t="s">
        <v>1584</v>
      </c>
      <c r="G255" s="11" t="s">
        <v>351</v>
      </c>
      <c r="H255" s="11" t="s">
        <v>1126</v>
      </c>
      <c r="I255" s="170">
        <v>40</v>
      </c>
      <c r="J255" s="170">
        <v>0</v>
      </c>
      <c r="K255" s="170">
        <v>0</v>
      </c>
      <c r="L255" s="170">
        <v>0</v>
      </c>
      <c r="M255" s="14">
        <v>0</v>
      </c>
      <c r="N255" s="15">
        <v>1</v>
      </c>
    </row>
    <row r="256" spans="1:14">
      <c r="A256" s="169"/>
      <c r="B256" s="72"/>
      <c r="C256" s="11"/>
      <c r="D256" s="72"/>
      <c r="E256" s="11"/>
      <c r="F256" s="72" t="s">
        <v>1585</v>
      </c>
      <c r="G256" s="11" t="s">
        <v>764</v>
      </c>
      <c r="H256" s="11" t="s">
        <v>1165</v>
      </c>
      <c r="I256" s="170">
        <v>15</v>
      </c>
      <c r="J256" s="170">
        <v>15</v>
      </c>
      <c r="K256" s="170">
        <v>15</v>
      </c>
      <c r="L256" s="170">
        <v>15</v>
      </c>
      <c r="M256" s="14">
        <v>0</v>
      </c>
      <c r="N256" s="15">
        <v>1</v>
      </c>
    </row>
    <row r="257" spans="1:14">
      <c r="A257" s="169"/>
      <c r="B257" s="72"/>
      <c r="C257" s="11"/>
      <c r="D257" s="72"/>
      <c r="E257" s="11"/>
      <c r="F257" s="72" t="s">
        <v>1586</v>
      </c>
      <c r="G257" s="167" t="s">
        <v>764</v>
      </c>
      <c r="H257" s="11" t="s">
        <v>1126</v>
      </c>
      <c r="I257" s="170">
        <v>25</v>
      </c>
      <c r="J257" s="170">
        <v>25</v>
      </c>
      <c r="K257" s="170">
        <v>26</v>
      </c>
      <c r="L257" s="170">
        <v>27</v>
      </c>
      <c r="M257" s="14">
        <v>0</v>
      </c>
      <c r="N257" s="15">
        <v>1</v>
      </c>
    </row>
    <row r="258" spans="1:14">
      <c r="A258" s="169"/>
      <c r="B258" s="72"/>
      <c r="C258" s="11"/>
      <c r="D258" s="72"/>
      <c r="E258" s="11"/>
      <c r="F258" s="72" t="s">
        <v>1587</v>
      </c>
      <c r="G258" s="167" t="s">
        <v>764</v>
      </c>
      <c r="H258" s="11" t="s">
        <v>1165</v>
      </c>
      <c r="I258" s="170">
        <v>25</v>
      </c>
      <c r="J258" s="170">
        <v>25</v>
      </c>
      <c r="K258" s="170">
        <v>26</v>
      </c>
      <c r="L258" s="170">
        <v>27</v>
      </c>
      <c r="M258" s="14">
        <v>0</v>
      </c>
      <c r="N258" s="15">
        <v>1</v>
      </c>
    </row>
    <row r="259" spans="1:14">
      <c r="A259" s="169"/>
      <c r="B259" s="72"/>
      <c r="C259" s="11"/>
      <c r="D259" s="72"/>
      <c r="E259" s="11"/>
      <c r="F259" s="72" t="s">
        <v>1588</v>
      </c>
      <c r="G259" s="167" t="s">
        <v>764</v>
      </c>
      <c r="H259" s="11" t="s">
        <v>1126</v>
      </c>
      <c r="I259" s="170">
        <v>50</v>
      </c>
      <c r="J259" s="170">
        <v>50</v>
      </c>
      <c r="K259" s="170">
        <v>52</v>
      </c>
      <c r="L259" s="170">
        <v>54</v>
      </c>
      <c r="M259" s="14">
        <v>0</v>
      </c>
      <c r="N259" s="15">
        <v>1</v>
      </c>
    </row>
    <row r="260" spans="1:14">
      <c r="A260" s="169"/>
      <c r="B260" s="72"/>
      <c r="C260" s="11"/>
      <c r="D260" s="72"/>
      <c r="E260" s="11"/>
      <c r="F260" s="72" t="s">
        <v>1589</v>
      </c>
      <c r="G260" s="167" t="s">
        <v>764</v>
      </c>
      <c r="H260" s="11" t="s">
        <v>1165</v>
      </c>
      <c r="I260" s="170">
        <v>25</v>
      </c>
      <c r="J260" s="170">
        <v>25</v>
      </c>
      <c r="K260" s="170">
        <v>26</v>
      </c>
      <c r="L260" s="170">
        <v>27</v>
      </c>
      <c r="M260" s="14">
        <v>0</v>
      </c>
      <c r="N260" s="15">
        <v>1</v>
      </c>
    </row>
    <row r="261" spans="1:14">
      <c r="A261" s="169"/>
      <c r="B261" s="72"/>
      <c r="C261" s="11"/>
      <c r="D261" s="72"/>
      <c r="E261" s="11"/>
      <c r="F261" s="72" t="s">
        <v>1590</v>
      </c>
      <c r="G261" s="167" t="s">
        <v>764</v>
      </c>
      <c r="H261" s="11" t="s">
        <v>1126</v>
      </c>
      <c r="I261" s="170">
        <v>50</v>
      </c>
      <c r="J261" s="170">
        <v>50</v>
      </c>
      <c r="K261" s="170">
        <v>52</v>
      </c>
      <c r="L261" s="170">
        <v>54</v>
      </c>
      <c r="M261" s="14">
        <v>0</v>
      </c>
      <c r="N261" s="15">
        <v>1</v>
      </c>
    </row>
    <row r="262" spans="1:14">
      <c r="A262" s="169"/>
      <c r="B262" s="72"/>
      <c r="C262" s="11"/>
      <c r="D262" s="72"/>
      <c r="E262" s="11"/>
      <c r="F262" s="72" t="s">
        <v>1591</v>
      </c>
      <c r="G262" s="167" t="s">
        <v>764</v>
      </c>
      <c r="H262" s="11" t="s">
        <v>1165</v>
      </c>
      <c r="I262" s="170">
        <v>25</v>
      </c>
      <c r="J262" s="170">
        <v>25</v>
      </c>
      <c r="K262" s="170">
        <v>26</v>
      </c>
      <c r="L262" s="170">
        <v>27</v>
      </c>
      <c r="M262" s="14">
        <v>0</v>
      </c>
      <c r="N262" s="15">
        <v>1</v>
      </c>
    </row>
    <row r="263" spans="1:14">
      <c r="A263" s="169"/>
      <c r="B263" s="72"/>
      <c r="C263" s="11"/>
      <c r="D263" s="72"/>
      <c r="E263" s="11"/>
      <c r="F263" s="72" t="s">
        <v>1592</v>
      </c>
      <c r="G263" s="167" t="s">
        <v>764</v>
      </c>
      <c r="H263" s="11" t="s">
        <v>1126</v>
      </c>
      <c r="I263" s="170">
        <v>50</v>
      </c>
      <c r="J263" s="170">
        <v>50</v>
      </c>
      <c r="K263" s="170">
        <v>52</v>
      </c>
      <c r="L263" s="170">
        <v>54</v>
      </c>
      <c r="M263" s="14">
        <v>0</v>
      </c>
      <c r="N263" s="15">
        <v>1</v>
      </c>
    </row>
    <row r="264" spans="1:14">
      <c r="A264" s="169"/>
      <c r="B264" s="72"/>
      <c r="C264" s="11"/>
      <c r="D264" s="72"/>
      <c r="E264" s="11"/>
      <c r="F264" s="72" t="s">
        <v>1593</v>
      </c>
      <c r="G264" s="167" t="s">
        <v>764</v>
      </c>
      <c r="H264" s="11" t="s">
        <v>1165</v>
      </c>
      <c r="I264" s="170">
        <v>40</v>
      </c>
      <c r="J264" s="170">
        <v>40</v>
      </c>
      <c r="K264" s="170">
        <v>41</v>
      </c>
      <c r="L264" s="170">
        <v>42</v>
      </c>
      <c r="M264" s="14">
        <v>0</v>
      </c>
      <c r="N264" s="15">
        <v>1</v>
      </c>
    </row>
    <row r="265" spans="1:14">
      <c r="A265" s="169"/>
      <c r="B265" s="72"/>
      <c r="C265" s="11"/>
      <c r="D265" s="72"/>
      <c r="E265" s="11"/>
      <c r="F265" s="72" t="s">
        <v>1594</v>
      </c>
      <c r="G265" s="167" t="s">
        <v>764</v>
      </c>
      <c r="H265" s="11" t="s">
        <v>1126</v>
      </c>
      <c r="I265" s="170">
        <v>75</v>
      </c>
      <c r="J265" s="170">
        <v>75</v>
      </c>
      <c r="K265" s="170">
        <v>77</v>
      </c>
      <c r="L265" s="170">
        <v>79</v>
      </c>
      <c r="M265" s="14">
        <v>0</v>
      </c>
      <c r="N265" s="15">
        <v>1</v>
      </c>
    </row>
    <row r="266" spans="1:14">
      <c r="A266" s="169"/>
      <c r="B266" s="72"/>
      <c r="C266" s="11"/>
      <c r="D266" s="72"/>
      <c r="E266" s="11"/>
      <c r="F266" s="72" t="s">
        <v>1595</v>
      </c>
      <c r="G266" s="11" t="s">
        <v>351</v>
      </c>
      <c r="H266" s="11" t="s">
        <v>1126</v>
      </c>
      <c r="I266" s="170">
        <v>45</v>
      </c>
      <c r="J266" s="170">
        <v>0</v>
      </c>
      <c r="K266" s="170">
        <v>0</v>
      </c>
      <c r="L266" s="170">
        <v>0</v>
      </c>
      <c r="M266" s="14">
        <v>0</v>
      </c>
      <c r="N266" s="15">
        <v>1</v>
      </c>
    </row>
    <row r="267" spans="1:14">
      <c r="A267" s="169"/>
      <c r="B267" s="72"/>
      <c r="C267" s="11"/>
      <c r="D267" s="72"/>
      <c r="E267" s="11"/>
      <c r="F267" s="72" t="s">
        <v>1596</v>
      </c>
      <c r="G267" s="11" t="s">
        <v>764</v>
      </c>
      <c r="H267" s="11" t="s">
        <v>1126</v>
      </c>
      <c r="I267" s="170">
        <v>75</v>
      </c>
      <c r="J267" s="170">
        <v>75</v>
      </c>
      <c r="K267" s="170">
        <v>77</v>
      </c>
      <c r="L267" s="170">
        <v>79</v>
      </c>
      <c r="M267" s="14">
        <v>0</v>
      </c>
      <c r="N267" s="15">
        <v>1</v>
      </c>
    </row>
    <row r="268" spans="1:14">
      <c r="A268" s="169"/>
      <c r="B268" s="72"/>
      <c r="C268" s="11"/>
      <c r="D268" s="72"/>
      <c r="E268" s="11"/>
      <c r="F268" s="72" t="s">
        <v>1597</v>
      </c>
      <c r="G268" s="167" t="s">
        <v>764</v>
      </c>
      <c r="H268" s="11" t="s">
        <v>1165</v>
      </c>
      <c r="I268" s="170">
        <v>48</v>
      </c>
      <c r="J268" s="170">
        <v>48</v>
      </c>
      <c r="K268" s="170">
        <v>49</v>
      </c>
      <c r="L268" s="170">
        <v>50</v>
      </c>
      <c r="M268" s="14">
        <v>0</v>
      </c>
      <c r="N268" s="15">
        <v>1</v>
      </c>
    </row>
    <row r="269" spans="1:14">
      <c r="A269" s="169"/>
      <c r="B269" s="72"/>
      <c r="C269" s="11"/>
      <c r="D269" s="72"/>
      <c r="E269" s="11"/>
      <c r="F269" s="72" t="s">
        <v>1598</v>
      </c>
      <c r="G269" s="167" t="s">
        <v>764</v>
      </c>
      <c r="H269" s="11" t="s">
        <v>1126</v>
      </c>
      <c r="I269" s="170">
        <v>60</v>
      </c>
      <c r="J269" s="170">
        <v>60</v>
      </c>
      <c r="K269" s="170">
        <v>62</v>
      </c>
      <c r="L269" s="170">
        <v>64</v>
      </c>
      <c r="M269" s="14">
        <v>0</v>
      </c>
      <c r="N269" s="15">
        <v>1</v>
      </c>
    </row>
    <row r="270" spans="1:14">
      <c r="A270" s="169"/>
      <c r="B270" s="72"/>
      <c r="C270" s="11"/>
      <c r="D270" s="72"/>
      <c r="E270" s="11"/>
      <c r="F270" s="72" t="s">
        <v>1599</v>
      </c>
      <c r="G270" s="167" t="s">
        <v>764</v>
      </c>
      <c r="H270" s="11" t="s">
        <v>1165</v>
      </c>
      <c r="I270" s="170">
        <v>40</v>
      </c>
      <c r="J270" s="170">
        <v>40</v>
      </c>
      <c r="K270" s="170">
        <v>41</v>
      </c>
      <c r="L270" s="170">
        <v>42</v>
      </c>
      <c r="M270" s="14">
        <v>0</v>
      </c>
      <c r="N270" s="15">
        <v>1</v>
      </c>
    </row>
    <row r="271" spans="1:14">
      <c r="A271" s="169"/>
      <c r="B271" s="72"/>
      <c r="C271" s="11"/>
      <c r="D271" s="72"/>
      <c r="E271" s="11"/>
      <c r="F271" s="72" t="s">
        <v>1600</v>
      </c>
      <c r="G271" s="167" t="s">
        <v>764</v>
      </c>
      <c r="H271" s="11" t="s">
        <v>1126</v>
      </c>
      <c r="I271" s="170">
        <v>75</v>
      </c>
      <c r="J271" s="170">
        <v>75</v>
      </c>
      <c r="K271" s="170">
        <v>77</v>
      </c>
      <c r="L271" s="170">
        <v>79</v>
      </c>
      <c r="M271" s="14">
        <v>0</v>
      </c>
      <c r="N271" s="15">
        <v>1</v>
      </c>
    </row>
    <row r="272" spans="1:14">
      <c r="A272" s="169"/>
      <c r="B272" s="72"/>
      <c r="C272" s="11"/>
      <c r="D272" s="72"/>
      <c r="E272" s="11"/>
      <c r="F272" s="72" t="s">
        <v>1601</v>
      </c>
      <c r="G272" s="167" t="s">
        <v>764</v>
      </c>
      <c r="H272" s="11" t="s">
        <v>1165</v>
      </c>
      <c r="I272" s="170">
        <v>40</v>
      </c>
      <c r="J272" s="170">
        <v>40</v>
      </c>
      <c r="K272" s="170">
        <v>41</v>
      </c>
      <c r="L272" s="170">
        <v>42</v>
      </c>
      <c r="M272" s="14">
        <v>0</v>
      </c>
      <c r="N272" s="15">
        <v>1</v>
      </c>
    </row>
    <row r="273" spans="1:14">
      <c r="A273" s="169"/>
      <c r="B273" s="72"/>
      <c r="C273" s="11"/>
      <c r="D273" s="72"/>
      <c r="E273" s="11"/>
      <c r="F273" s="72" t="s">
        <v>1602</v>
      </c>
      <c r="G273" s="167" t="s">
        <v>764</v>
      </c>
      <c r="H273" s="11" t="s">
        <v>1165</v>
      </c>
      <c r="I273" s="170">
        <v>150</v>
      </c>
      <c r="J273" s="170">
        <v>150</v>
      </c>
      <c r="K273" s="170">
        <v>155</v>
      </c>
      <c r="L273" s="170">
        <v>160</v>
      </c>
      <c r="M273" s="14">
        <v>0</v>
      </c>
      <c r="N273" s="15">
        <v>1</v>
      </c>
    </row>
    <row r="274" spans="1:14">
      <c r="A274" s="169"/>
      <c r="B274" s="72"/>
      <c r="C274" s="11"/>
      <c r="D274" s="72"/>
      <c r="E274" s="11"/>
      <c r="F274" s="72" t="s">
        <v>1603</v>
      </c>
      <c r="G274" s="167" t="s">
        <v>764</v>
      </c>
      <c r="H274" s="11" t="s">
        <v>1126</v>
      </c>
      <c r="I274" s="170">
        <v>300</v>
      </c>
      <c r="J274" s="170">
        <v>300</v>
      </c>
      <c r="K274" s="170">
        <v>309</v>
      </c>
      <c r="L274" s="170">
        <v>318</v>
      </c>
      <c r="M274" s="14">
        <v>0</v>
      </c>
      <c r="N274" s="15">
        <v>1</v>
      </c>
    </row>
    <row r="275" spans="1:14">
      <c r="A275" s="169"/>
      <c r="B275" s="72"/>
      <c r="C275" s="11"/>
      <c r="D275" s="72"/>
      <c r="E275" s="11"/>
      <c r="F275" s="72" t="s">
        <v>1604</v>
      </c>
      <c r="G275" s="167" t="s">
        <v>764</v>
      </c>
      <c r="H275" s="11" t="s">
        <v>1165</v>
      </c>
      <c r="I275" s="170">
        <v>40</v>
      </c>
      <c r="J275" s="170">
        <v>40</v>
      </c>
      <c r="K275" s="170">
        <v>41</v>
      </c>
      <c r="L275" s="170">
        <v>42</v>
      </c>
      <c r="M275" s="14">
        <v>0</v>
      </c>
      <c r="N275" s="15">
        <v>1</v>
      </c>
    </row>
    <row r="276" spans="1:14">
      <c r="A276" s="169"/>
      <c r="B276" s="72"/>
      <c r="C276" s="11"/>
      <c r="D276" s="72"/>
      <c r="E276" s="11"/>
      <c r="F276" s="72" t="s">
        <v>1605</v>
      </c>
      <c r="G276" s="167" t="s">
        <v>764</v>
      </c>
      <c r="H276" s="11" t="s">
        <v>1126</v>
      </c>
      <c r="I276" s="170">
        <v>75</v>
      </c>
      <c r="J276" s="170">
        <v>75</v>
      </c>
      <c r="K276" s="170">
        <v>77</v>
      </c>
      <c r="L276" s="170">
        <v>79</v>
      </c>
      <c r="M276" s="14">
        <v>0</v>
      </c>
      <c r="N276" s="15">
        <v>1</v>
      </c>
    </row>
    <row r="277" spans="1:14">
      <c r="A277" s="169"/>
      <c r="B277" s="72"/>
      <c r="C277" s="11"/>
      <c r="D277" s="72"/>
      <c r="E277" s="11"/>
      <c r="F277" s="72" t="s">
        <v>1606</v>
      </c>
      <c r="G277" s="167" t="s">
        <v>764</v>
      </c>
      <c r="H277" s="11" t="s">
        <v>1165</v>
      </c>
      <c r="I277" s="170">
        <v>25</v>
      </c>
      <c r="J277" s="170">
        <v>25</v>
      </c>
      <c r="K277" s="170">
        <v>26</v>
      </c>
      <c r="L277" s="170">
        <v>27</v>
      </c>
      <c r="M277" s="14">
        <v>0</v>
      </c>
      <c r="N277" s="15">
        <v>1</v>
      </c>
    </row>
    <row r="278" spans="1:14">
      <c r="A278" s="169"/>
      <c r="B278" s="72"/>
      <c r="C278" s="11"/>
      <c r="D278" s="72"/>
      <c r="E278" s="11"/>
      <c r="F278" s="72" t="s">
        <v>1607</v>
      </c>
      <c r="G278" s="167" t="s">
        <v>764</v>
      </c>
      <c r="H278" s="11" t="s">
        <v>1126</v>
      </c>
      <c r="I278" s="170">
        <v>50</v>
      </c>
      <c r="J278" s="170">
        <v>50</v>
      </c>
      <c r="K278" s="170">
        <v>52</v>
      </c>
      <c r="L278" s="170">
        <v>54</v>
      </c>
      <c r="M278" s="14">
        <v>0</v>
      </c>
      <c r="N278" s="15">
        <v>1</v>
      </c>
    </row>
    <row r="279" spans="1:14">
      <c r="A279" s="169"/>
      <c r="B279" s="72"/>
      <c r="C279" s="11"/>
      <c r="D279" s="72"/>
      <c r="E279" s="11"/>
      <c r="F279" s="72" t="s">
        <v>1608</v>
      </c>
      <c r="G279" s="167" t="s">
        <v>764</v>
      </c>
      <c r="H279" s="11" t="s">
        <v>1165</v>
      </c>
      <c r="I279" s="170">
        <v>100</v>
      </c>
      <c r="J279" s="170">
        <v>100</v>
      </c>
      <c r="K279" s="170">
        <v>103</v>
      </c>
      <c r="L279" s="170">
        <v>106</v>
      </c>
      <c r="M279" s="14">
        <v>0</v>
      </c>
      <c r="N279" s="15">
        <v>1</v>
      </c>
    </row>
    <row r="280" spans="1:14">
      <c r="A280" s="169"/>
      <c r="B280" s="72"/>
      <c r="C280" s="11"/>
      <c r="D280" s="72"/>
      <c r="E280" s="11"/>
      <c r="F280" s="72" t="s">
        <v>1609</v>
      </c>
      <c r="G280" s="167" t="s">
        <v>764</v>
      </c>
      <c r="H280" s="11" t="s">
        <v>1126</v>
      </c>
      <c r="I280" s="170">
        <v>200</v>
      </c>
      <c r="J280" s="170">
        <v>200</v>
      </c>
      <c r="K280" s="170">
        <v>206</v>
      </c>
      <c r="L280" s="170">
        <v>212</v>
      </c>
      <c r="M280" s="14">
        <v>0</v>
      </c>
      <c r="N280" s="15">
        <v>1</v>
      </c>
    </row>
    <row r="281" spans="1:14">
      <c r="A281" s="169"/>
      <c r="B281" s="72"/>
      <c r="C281" s="11"/>
      <c r="D281" s="72"/>
      <c r="E281" s="11"/>
      <c r="F281" s="72" t="s">
        <v>1610</v>
      </c>
      <c r="G281" s="167" t="s">
        <v>764</v>
      </c>
      <c r="H281" s="11" t="s">
        <v>1126</v>
      </c>
      <c r="I281" s="170">
        <v>25</v>
      </c>
      <c r="J281" s="170">
        <v>25</v>
      </c>
      <c r="K281" s="170">
        <v>26</v>
      </c>
      <c r="L281" s="170">
        <v>27</v>
      </c>
      <c r="M281" s="14">
        <v>0</v>
      </c>
      <c r="N281" s="15">
        <v>1</v>
      </c>
    </row>
    <row r="282" spans="1:14">
      <c r="A282" s="169"/>
      <c r="B282" s="72"/>
      <c r="C282" s="11"/>
      <c r="D282" s="72"/>
      <c r="E282" s="11"/>
      <c r="F282" s="72" t="s">
        <v>1611</v>
      </c>
      <c r="G282" s="167" t="s">
        <v>764</v>
      </c>
      <c r="H282" s="11" t="s">
        <v>1158</v>
      </c>
      <c r="I282" s="170">
        <v>20</v>
      </c>
      <c r="J282" s="170">
        <v>20</v>
      </c>
      <c r="K282" s="170">
        <v>21</v>
      </c>
      <c r="L282" s="170">
        <v>22</v>
      </c>
      <c r="M282" s="14">
        <v>0</v>
      </c>
      <c r="N282" s="15">
        <v>1</v>
      </c>
    </row>
    <row r="283" spans="1:14">
      <c r="A283" s="169"/>
      <c r="B283" s="72"/>
      <c r="C283" s="11"/>
      <c r="D283" s="72"/>
      <c r="E283" s="11"/>
      <c r="F283" s="72" t="s">
        <v>1612</v>
      </c>
      <c r="G283" s="167" t="s">
        <v>764</v>
      </c>
      <c r="H283" s="11" t="s">
        <v>1158</v>
      </c>
      <c r="I283" s="170">
        <v>15</v>
      </c>
      <c r="J283" s="170">
        <v>15</v>
      </c>
      <c r="K283" s="170">
        <v>15</v>
      </c>
      <c r="L283" s="170">
        <v>15</v>
      </c>
      <c r="M283" s="14">
        <v>0</v>
      </c>
      <c r="N283" s="15">
        <v>1</v>
      </c>
    </row>
    <row r="284" spans="1:14">
      <c r="A284" s="169"/>
      <c r="B284" s="72"/>
      <c r="C284" s="11"/>
      <c r="D284" s="72"/>
      <c r="E284" s="11"/>
      <c r="F284" s="72" t="s">
        <v>1613</v>
      </c>
      <c r="G284" s="167" t="s">
        <v>764</v>
      </c>
      <c r="H284" s="11" t="s">
        <v>1158</v>
      </c>
      <c r="I284" s="170">
        <v>25</v>
      </c>
      <c r="J284" s="170">
        <v>25</v>
      </c>
      <c r="K284" s="170">
        <v>26</v>
      </c>
      <c r="L284" s="170">
        <v>27</v>
      </c>
      <c r="M284" s="14">
        <v>0</v>
      </c>
      <c r="N284" s="15">
        <v>1</v>
      </c>
    </row>
    <row r="285" spans="1:14">
      <c r="A285" s="169"/>
      <c r="B285" s="72"/>
      <c r="C285" s="11"/>
      <c r="D285" s="72"/>
      <c r="E285" s="11"/>
      <c r="F285" s="72" t="s">
        <v>1614</v>
      </c>
      <c r="G285" s="167" t="s">
        <v>764</v>
      </c>
      <c r="H285" s="11" t="s">
        <v>1158</v>
      </c>
      <c r="I285" s="170">
        <v>20</v>
      </c>
      <c r="J285" s="170">
        <v>20</v>
      </c>
      <c r="K285" s="170">
        <v>21</v>
      </c>
      <c r="L285" s="170">
        <v>22</v>
      </c>
      <c r="M285" s="14">
        <v>0</v>
      </c>
      <c r="N285" s="15">
        <v>1</v>
      </c>
    </row>
    <row r="286" spans="1:14">
      <c r="A286" s="169"/>
      <c r="B286" s="72"/>
      <c r="C286" s="11"/>
      <c r="D286" s="72"/>
      <c r="E286" s="11"/>
      <c r="F286" s="72" t="s">
        <v>1615</v>
      </c>
      <c r="G286" s="167" t="s">
        <v>764</v>
      </c>
      <c r="H286" s="11" t="s">
        <v>1158</v>
      </c>
      <c r="I286" s="170">
        <v>15</v>
      </c>
      <c r="J286" s="170">
        <v>15</v>
      </c>
      <c r="K286" s="170">
        <v>15</v>
      </c>
      <c r="L286" s="170">
        <v>15</v>
      </c>
      <c r="M286" s="14">
        <v>0</v>
      </c>
      <c r="N286" s="15">
        <v>1</v>
      </c>
    </row>
    <row r="287" spans="1:14">
      <c r="A287" s="169"/>
      <c r="B287" s="72"/>
      <c r="C287" s="11"/>
      <c r="D287" s="72"/>
      <c r="E287" s="11"/>
      <c r="F287" s="72" t="s">
        <v>1616</v>
      </c>
      <c r="G287" s="167" t="s">
        <v>764</v>
      </c>
      <c r="H287" s="11" t="s">
        <v>1158</v>
      </c>
      <c r="I287" s="170">
        <v>10</v>
      </c>
      <c r="J287" s="170">
        <v>10</v>
      </c>
      <c r="K287" s="170">
        <v>10</v>
      </c>
      <c r="L287" s="170">
        <v>10</v>
      </c>
      <c r="M287" s="14">
        <v>0</v>
      </c>
      <c r="N287" s="15">
        <v>1</v>
      </c>
    </row>
    <row r="288" spans="1:14">
      <c r="A288" s="169"/>
      <c r="B288" s="72"/>
      <c r="C288" s="11"/>
      <c r="D288" s="72"/>
      <c r="E288" s="11"/>
      <c r="F288" s="72" t="s">
        <v>1617</v>
      </c>
      <c r="G288" s="167" t="s">
        <v>764</v>
      </c>
      <c r="H288" s="11" t="s">
        <v>1158</v>
      </c>
      <c r="I288" s="170">
        <v>25</v>
      </c>
      <c r="J288" s="170">
        <v>25</v>
      </c>
      <c r="K288" s="170">
        <v>26</v>
      </c>
      <c r="L288" s="170">
        <v>27</v>
      </c>
      <c r="M288" s="14">
        <v>0</v>
      </c>
      <c r="N288" s="15">
        <v>1</v>
      </c>
    </row>
    <row r="289" spans="1:14">
      <c r="A289" s="169"/>
      <c r="B289" s="72"/>
      <c r="C289" s="11"/>
      <c r="D289" s="72"/>
      <c r="E289" s="11"/>
      <c r="F289" s="72" t="s">
        <v>1618</v>
      </c>
      <c r="G289" s="167" t="s">
        <v>764</v>
      </c>
      <c r="H289" s="11" t="s">
        <v>1165</v>
      </c>
      <c r="I289" s="170">
        <v>65</v>
      </c>
      <c r="J289" s="170">
        <v>65</v>
      </c>
      <c r="K289" s="170">
        <v>67</v>
      </c>
      <c r="L289" s="170">
        <v>69</v>
      </c>
      <c r="M289" s="14">
        <v>0</v>
      </c>
      <c r="N289" s="15">
        <v>1</v>
      </c>
    </row>
    <row r="290" spans="1:14">
      <c r="A290" s="169"/>
      <c r="B290" s="72"/>
      <c r="C290" s="11"/>
      <c r="D290" s="72"/>
      <c r="E290" s="11"/>
      <c r="F290" s="72" t="s">
        <v>1619</v>
      </c>
      <c r="G290" s="167" t="s">
        <v>764</v>
      </c>
      <c r="H290" s="11" t="s">
        <v>1126</v>
      </c>
      <c r="I290" s="170">
        <v>125</v>
      </c>
      <c r="J290" s="170">
        <v>125</v>
      </c>
      <c r="K290" s="170">
        <v>129</v>
      </c>
      <c r="L290" s="170">
        <v>133</v>
      </c>
      <c r="M290" s="14">
        <v>0</v>
      </c>
      <c r="N290" s="15">
        <v>1</v>
      </c>
    </row>
    <row r="291" spans="1:14">
      <c r="A291" s="169"/>
      <c r="B291" s="72"/>
      <c r="C291" s="11"/>
      <c r="D291" s="72"/>
      <c r="E291" s="11"/>
      <c r="F291" s="72" t="s">
        <v>1620</v>
      </c>
      <c r="G291" s="167" t="s">
        <v>764</v>
      </c>
      <c r="H291" s="11" t="s">
        <v>1126</v>
      </c>
      <c r="I291" s="170">
        <v>175</v>
      </c>
      <c r="J291" s="170">
        <v>175</v>
      </c>
      <c r="K291" s="170">
        <v>180</v>
      </c>
      <c r="L291" s="170">
        <v>185</v>
      </c>
      <c r="M291" s="14">
        <v>0</v>
      </c>
      <c r="N291" s="15">
        <v>1</v>
      </c>
    </row>
    <row r="292" spans="1:14">
      <c r="A292" s="169"/>
      <c r="B292" s="72"/>
      <c r="C292" s="11"/>
      <c r="D292" s="72"/>
      <c r="E292" s="11"/>
      <c r="F292" s="72" t="s">
        <v>1621</v>
      </c>
      <c r="G292" s="167" t="s">
        <v>764</v>
      </c>
      <c r="H292" s="11" t="s">
        <v>1158</v>
      </c>
      <c r="I292" s="170">
        <v>5</v>
      </c>
      <c r="J292" s="170">
        <v>5</v>
      </c>
      <c r="K292" s="170">
        <v>5</v>
      </c>
      <c r="L292" s="170">
        <v>5</v>
      </c>
      <c r="M292" s="14">
        <v>0</v>
      </c>
      <c r="N292" s="15">
        <v>1</v>
      </c>
    </row>
    <row r="293" spans="1:14">
      <c r="A293" s="169"/>
      <c r="B293" s="72"/>
      <c r="C293" s="11"/>
      <c r="D293" s="72"/>
      <c r="E293" s="11"/>
      <c r="F293" s="72" t="s">
        <v>1622</v>
      </c>
      <c r="G293" s="167" t="s">
        <v>764</v>
      </c>
      <c r="H293" s="11" t="s">
        <v>1158</v>
      </c>
      <c r="I293" s="170">
        <v>100</v>
      </c>
      <c r="J293" s="170">
        <v>100</v>
      </c>
      <c r="K293" s="170">
        <v>103</v>
      </c>
      <c r="L293" s="170">
        <v>106</v>
      </c>
      <c r="M293" s="14">
        <v>0</v>
      </c>
      <c r="N293" s="15">
        <v>1</v>
      </c>
    </row>
    <row r="294" spans="1:14">
      <c r="A294" s="169"/>
      <c r="B294" s="72"/>
      <c r="C294" s="11"/>
      <c r="D294" s="72"/>
      <c r="E294" s="11"/>
      <c r="F294" s="72" t="s">
        <v>1623</v>
      </c>
      <c r="G294" s="167" t="s">
        <v>764</v>
      </c>
      <c r="H294" s="11" t="s">
        <v>1158</v>
      </c>
      <c r="I294" s="170">
        <v>50</v>
      </c>
      <c r="J294" s="170">
        <v>50</v>
      </c>
      <c r="K294" s="170">
        <v>52</v>
      </c>
      <c r="L294" s="170">
        <v>54</v>
      </c>
      <c r="M294" s="14">
        <v>0</v>
      </c>
      <c r="N294" s="15">
        <v>1</v>
      </c>
    </row>
    <row r="295" spans="1:14">
      <c r="A295" s="169"/>
      <c r="B295" s="72"/>
      <c r="C295" s="11"/>
      <c r="D295" s="72"/>
      <c r="E295" s="11"/>
      <c r="F295" s="72" t="s">
        <v>1624</v>
      </c>
      <c r="G295" s="167" t="s">
        <v>764</v>
      </c>
      <c r="H295" s="11" t="s">
        <v>1158</v>
      </c>
      <c r="I295" s="170">
        <v>10</v>
      </c>
      <c r="J295" s="170">
        <v>10</v>
      </c>
      <c r="K295" s="170">
        <v>10</v>
      </c>
      <c r="L295" s="170">
        <v>10</v>
      </c>
      <c r="M295" s="14">
        <v>0</v>
      </c>
      <c r="N295" s="15">
        <v>1</v>
      </c>
    </row>
    <row r="296" spans="1:14">
      <c r="A296" s="169"/>
      <c r="B296" s="72"/>
      <c r="C296" s="11"/>
      <c r="D296" s="72"/>
      <c r="E296" s="11"/>
      <c r="F296" s="72" t="s">
        <v>1625</v>
      </c>
      <c r="G296" s="167" t="s">
        <v>764</v>
      </c>
      <c r="H296" s="11" t="s">
        <v>1165</v>
      </c>
      <c r="I296" s="170">
        <v>90</v>
      </c>
      <c r="J296" s="170">
        <v>90</v>
      </c>
      <c r="K296" s="170">
        <v>93</v>
      </c>
      <c r="L296" s="170">
        <v>96</v>
      </c>
      <c r="M296" s="14">
        <v>0</v>
      </c>
      <c r="N296" s="15">
        <v>1</v>
      </c>
    </row>
    <row r="297" spans="1:14">
      <c r="A297" s="169"/>
      <c r="B297" s="72"/>
      <c r="C297" s="11"/>
      <c r="D297" s="72"/>
      <c r="E297" s="11"/>
      <c r="F297" s="72" t="s">
        <v>1626</v>
      </c>
      <c r="G297" s="167" t="s">
        <v>764</v>
      </c>
      <c r="H297" s="11" t="s">
        <v>1126</v>
      </c>
      <c r="I297" s="170">
        <v>175</v>
      </c>
      <c r="J297" s="170">
        <v>175</v>
      </c>
      <c r="K297" s="170">
        <v>180</v>
      </c>
      <c r="L297" s="170">
        <v>185</v>
      </c>
      <c r="M297" s="14">
        <v>0</v>
      </c>
      <c r="N297" s="15">
        <v>1</v>
      </c>
    </row>
    <row r="298" spans="1:14">
      <c r="A298" s="169"/>
      <c r="B298" s="72"/>
      <c r="C298" s="11"/>
      <c r="D298" s="72"/>
      <c r="E298" s="11"/>
      <c r="F298" s="72" t="s">
        <v>1627</v>
      </c>
      <c r="G298" s="167" t="s">
        <v>764</v>
      </c>
      <c r="H298" s="11" t="s">
        <v>1158</v>
      </c>
      <c r="I298" s="170">
        <v>15</v>
      </c>
      <c r="J298" s="170">
        <v>15</v>
      </c>
      <c r="K298" s="170">
        <v>15</v>
      </c>
      <c r="L298" s="170">
        <v>15</v>
      </c>
      <c r="M298" s="14">
        <v>0</v>
      </c>
      <c r="N298" s="15">
        <v>1</v>
      </c>
    </row>
    <row r="299" spans="1:14">
      <c r="A299" s="169"/>
      <c r="B299" s="72"/>
      <c r="C299" s="11"/>
      <c r="D299" s="72"/>
      <c r="E299" s="11"/>
      <c r="F299" s="72" t="s">
        <v>1628</v>
      </c>
      <c r="G299" s="167" t="s">
        <v>764</v>
      </c>
      <c r="H299" s="11" t="s">
        <v>1158</v>
      </c>
      <c r="I299" s="170">
        <v>5</v>
      </c>
      <c r="J299" s="170">
        <v>5</v>
      </c>
      <c r="K299" s="170">
        <v>5</v>
      </c>
      <c r="L299" s="170">
        <v>5</v>
      </c>
      <c r="M299" s="14">
        <v>0</v>
      </c>
      <c r="N299" s="15">
        <v>1</v>
      </c>
    </row>
    <row r="300" spans="1:14">
      <c r="A300" s="169"/>
      <c r="B300" s="72"/>
      <c r="C300" s="11"/>
      <c r="D300" s="72"/>
      <c r="E300" s="11"/>
      <c r="F300" s="72" t="s">
        <v>1629</v>
      </c>
      <c r="G300" s="11" t="s">
        <v>351</v>
      </c>
      <c r="H300" s="11" t="s">
        <v>1165</v>
      </c>
      <c r="I300" s="170">
        <v>165</v>
      </c>
      <c r="J300" s="170">
        <v>0</v>
      </c>
      <c r="K300" s="170">
        <v>0</v>
      </c>
      <c r="L300" s="170">
        <v>0</v>
      </c>
      <c r="M300" s="14">
        <v>0</v>
      </c>
      <c r="N300" s="15">
        <v>1</v>
      </c>
    </row>
    <row r="301" spans="1:14">
      <c r="A301" s="169"/>
      <c r="B301" s="72"/>
      <c r="C301" s="11"/>
      <c r="D301" s="72"/>
      <c r="E301" s="11"/>
      <c r="F301" s="72" t="s">
        <v>1630</v>
      </c>
      <c r="G301" s="167" t="s">
        <v>351</v>
      </c>
      <c r="H301" s="11" t="s">
        <v>1126</v>
      </c>
      <c r="I301" s="170">
        <v>325</v>
      </c>
      <c r="J301" s="170">
        <v>0</v>
      </c>
      <c r="K301" s="170">
        <v>0</v>
      </c>
      <c r="L301" s="170">
        <v>0</v>
      </c>
      <c r="M301" s="14">
        <v>0</v>
      </c>
      <c r="N301" s="15">
        <v>1</v>
      </c>
    </row>
    <row r="302" spans="1:14">
      <c r="A302" s="169"/>
      <c r="B302" s="72"/>
      <c r="C302" s="11"/>
      <c r="D302" s="72"/>
      <c r="E302" s="11"/>
      <c r="F302" s="72" t="s">
        <v>1631</v>
      </c>
      <c r="G302" s="167" t="s">
        <v>351</v>
      </c>
      <c r="H302" s="11" t="s">
        <v>1126</v>
      </c>
      <c r="I302" s="170">
        <v>25</v>
      </c>
      <c r="J302" s="170">
        <v>0</v>
      </c>
      <c r="K302" s="170">
        <v>0</v>
      </c>
      <c r="L302" s="170">
        <v>0</v>
      </c>
      <c r="M302" s="14">
        <v>0</v>
      </c>
      <c r="N302" s="15">
        <v>1</v>
      </c>
    </row>
    <row r="303" spans="1:14">
      <c r="A303" s="169"/>
      <c r="B303" s="72"/>
      <c r="C303" s="11"/>
      <c r="D303" s="72"/>
      <c r="E303" s="11"/>
      <c r="F303" s="72" t="s">
        <v>1632</v>
      </c>
      <c r="G303" s="11" t="s">
        <v>764</v>
      </c>
      <c r="H303" s="11" t="s">
        <v>1126</v>
      </c>
      <c r="I303" s="170">
        <v>50</v>
      </c>
      <c r="J303" s="170">
        <v>50</v>
      </c>
      <c r="K303" s="170">
        <v>52</v>
      </c>
      <c r="L303" s="170">
        <v>54</v>
      </c>
      <c r="M303" s="14">
        <v>0</v>
      </c>
      <c r="N303" s="15">
        <v>1</v>
      </c>
    </row>
    <row r="304" spans="1:14">
      <c r="A304" s="169"/>
      <c r="B304" s="72"/>
      <c r="C304" s="11"/>
      <c r="D304" s="72"/>
      <c r="E304" s="11"/>
      <c r="F304" s="72" t="s">
        <v>1633</v>
      </c>
      <c r="G304" s="167" t="s">
        <v>764</v>
      </c>
      <c r="H304" s="11" t="s">
        <v>1165</v>
      </c>
      <c r="I304" s="170">
        <v>75</v>
      </c>
      <c r="J304" s="170">
        <v>75</v>
      </c>
      <c r="K304" s="170">
        <v>77</v>
      </c>
      <c r="L304" s="170">
        <v>79</v>
      </c>
      <c r="M304" s="14">
        <v>0</v>
      </c>
      <c r="N304" s="15">
        <v>1</v>
      </c>
    </row>
    <row r="305" spans="1:14">
      <c r="A305" s="169"/>
      <c r="B305" s="72"/>
      <c r="C305" s="11"/>
      <c r="D305" s="72"/>
      <c r="E305" s="11"/>
      <c r="F305" s="72" t="s">
        <v>1634</v>
      </c>
      <c r="G305" s="167" t="s">
        <v>764</v>
      </c>
      <c r="H305" s="11" t="s">
        <v>1126</v>
      </c>
      <c r="I305" s="170">
        <v>150</v>
      </c>
      <c r="J305" s="170">
        <v>150</v>
      </c>
      <c r="K305" s="170">
        <v>155</v>
      </c>
      <c r="L305" s="170">
        <v>160</v>
      </c>
      <c r="M305" s="14">
        <v>0</v>
      </c>
      <c r="N305" s="15">
        <v>1</v>
      </c>
    </row>
    <row r="306" spans="1:14">
      <c r="A306" s="169"/>
      <c r="B306" s="72"/>
      <c r="C306" s="11"/>
      <c r="D306" s="72"/>
      <c r="E306" s="11"/>
      <c r="F306" s="72" t="s">
        <v>1635</v>
      </c>
      <c r="G306" s="167" t="s">
        <v>764</v>
      </c>
      <c r="H306" s="11" t="s">
        <v>1165</v>
      </c>
      <c r="I306" s="170">
        <v>50</v>
      </c>
      <c r="J306" s="170">
        <v>50</v>
      </c>
      <c r="K306" s="170">
        <v>52</v>
      </c>
      <c r="L306" s="170">
        <v>54</v>
      </c>
      <c r="M306" s="14">
        <v>0</v>
      </c>
      <c r="N306" s="15">
        <v>1</v>
      </c>
    </row>
    <row r="307" spans="1:14">
      <c r="A307" s="169"/>
      <c r="B307" s="72"/>
      <c r="C307" s="11"/>
      <c r="D307" s="72"/>
      <c r="E307" s="11"/>
      <c r="F307" s="72" t="s">
        <v>1636</v>
      </c>
      <c r="G307" s="167" t="s">
        <v>764</v>
      </c>
      <c r="H307" s="11" t="s">
        <v>1126</v>
      </c>
      <c r="I307" s="170">
        <v>100</v>
      </c>
      <c r="J307" s="170">
        <v>100</v>
      </c>
      <c r="K307" s="170">
        <v>103</v>
      </c>
      <c r="L307" s="170">
        <v>106</v>
      </c>
      <c r="M307" s="14">
        <v>0</v>
      </c>
      <c r="N307" s="15">
        <v>1</v>
      </c>
    </row>
    <row r="308" spans="1:14">
      <c r="A308" s="169"/>
      <c r="B308" s="72"/>
      <c r="C308" s="11"/>
      <c r="D308" s="72"/>
      <c r="E308" s="11"/>
      <c r="F308" s="72" t="s">
        <v>1637</v>
      </c>
      <c r="G308" s="167" t="s">
        <v>764</v>
      </c>
      <c r="H308" s="11" t="s">
        <v>1158</v>
      </c>
      <c r="I308" s="170">
        <v>10</v>
      </c>
      <c r="J308" s="170">
        <v>10</v>
      </c>
      <c r="K308" s="170">
        <v>10</v>
      </c>
      <c r="L308" s="170">
        <v>10</v>
      </c>
      <c r="M308" s="14">
        <v>0</v>
      </c>
      <c r="N308" s="15">
        <v>1</v>
      </c>
    </row>
    <row r="309" spans="1:14">
      <c r="A309" s="169"/>
      <c r="B309" s="72"/>
      <c r="C309" s="11"/>
      <c r="D309" s="72"/>
      <c r="E309" s="11"/>
      <c r="F309" s="72" t="s">
        <v>1638</v>
      </c>
      <c r="G309" s="11" t="s">
        <v>351</v>
      </c>
      <c r="H309" s="11" t="s">
        <v>1158</v>
      </c>
      <c r="I309" s="170">
        <v>20</v>
      </c>
      <c r="J309" s="170">
        <v>0</v>
      </c>
      <c r="K309" s="170">
        <v>0</v>
      </c>
      <c r="L309" s="170">
        <v>0</v>
      </c>
      <c r="M309" s="14">
        <v>0</v>
      </c>
      <c r="N309" s="15">
        <v>1</v>
      </c>
    </row>
    <row r="310" spans="1:14">
      <c r="A310" s="169"/>
      <c r="B310" s="72"/>
      <c r="C310" s="11"/>
      <c r="D310" s="72"/>
      <c r="E310" s="11"/>
      <c r="F310" s="72" t="s">
        <v>1639</v>
      </c>
      <c r="G310" s="11" t="s">
        <v>764</v>
      </c>
      <c r="H310" s="11" t="s">
        <v>1158</v>
      </c>
      <c r="I310" s="170">
        <v>100</v>
      </c>
      <c r="J310" s="170">
        <v>100</v>
      </c>
      <c r="K310" s="170">
        <v>103</v>
      </c>
      <c r="L310" s="170">
        <v>106</v>
      </c>
      <c r="M310" s="14">
        <v>0</v>
      </c>
      <c r="N310" s="15">
        <v>1</v>
      </c>
    </row>
    <row r="311" spans="1:14">
      <c r="A311" s="169"/>
      <c r="B311" s="72"/>
      <c r="C311" s="11"/>
      <c r="D311" s="72"/>
      <c r="E311" s="11"/>
      <c r="F311" s="72" t="s">
        <v>1640</v>
      </c>
      <c r="G311" s="167" t="s">
        <v>764</v>
      </c>
      <c r="H311" s="11" t="s">
        <v>1165</v>
      </c>
      <c r="I311" s="170">
        <v>15</v>
      </c>
      <c r="J311" s="170">
        <v>15</v>
      </c>
      <c r="K311" s="170">
        <v>15</v>
      </c>
      <c r="L311" s="170">
        <v>15</v>
      </c>
      <c r="M311" s="14">
        <v>0</v>
      </c>
      <c r="N311" s="15">
        <v>1</v>
      </c>
    </row>
    <row r="312" spans="1:14">
      <c r="A312" s="169"/>
      <c r="B312" s="72"/>
      <c r="C312" s="11"/>
      <c r="D312" s="72"/>
      <c r="E312" s="11"/>
      <c r="F312" s="72" t="s">
        <v>1641</v>
      </c>
      <c r="G312" s="167" t="s">
        <v>764</v>
      </c>
      <c r="H312" s="11" t="s">
        <v>1126</v>
      </c>
      <c r="I312" s="170">
        <v>25</v>
      </c>
      <c r="J312" s="170">
        <v>25</v>
      </c>
      <c r="K312" s="170">
        <v>26</v>
      </c>
      <c r="L312" s="170">
        <v>27</v>
      </c>
      <c r="M312" s="14">
        <v>0</v>
      </c>
      <c r="N312" s="15">
        <v>1</v>
      </c>
    </row>
    <row r="313" spans="1:14">
      <c r="A313" s="169"/>
      <c r="B313" s="72"/>
      <c r="C313" s="11"/>
      <c r="D313" s="72"/>
      <c r="E313" s="11"/>
      <c r="F313" s="72" t="s">
        <v>1642</v>
      </c>
      <c r="G313" s="11" t="s">
        <v>351</v>
      </c>
      <c r="H313" s="11" t="s">
        <v>1158</v>
      </c>
      <c r="I313" s="170">
        <v>40</v>
      </c>
      <c r="J313" s="170">
        <v>0</v>
      </c>
      <c r="K313" s="170">
        <v>0</v>
      </c>
      <c r="L313" s="170">
        <v>0</v>
      </c>
      <c r="M313" s="14">
        <v>0</v>
      </c>
      <c r="N313" s="15">
        <v>1</v>
      </c>
    </row>
    <row r="314" spans="1:14" ht="29">
      <c r="A314" s="171" t="s">
        <v>796</v>
      </c>
      <c r="B314" s="171"/>
      <c r="C314" s="171"/>
      <c r="D314" s="171"/>
      <c r="E314" s="171"/>
      <c r="F314" s="171"/>
      <c r="G314" s="171"/>
      <c r="H314" s="171"/>
      <c r="I314" s="172">
        <v>13174</v>
      </c>
      <c r="J314" s="172">
        <v>12430</v>
      </c>
      <c r="K314" s="172">
        <v>12679</v>
      </c>
      <c r="L314" s="172">
        <v>13047</v>
      </c>
      <c r="M314" s="173">
        <v>0.11806116255596011</v>
      </c>
      <c r="N314" s="174">
        <v>111</v>
      </c>
    </row>
    <row r="315" spans="1:14">
      <c r="A315" s="169" t="s">
        <v>555</v>
      </c>
      <c r="B315" s="72" t="s">
        <v>587</v>
      </c>
      <c r="C315" s="11" t="s">
        <v>611</v>
      </c>
      <c r="D315" s="72" t="s">
        <v>614</v>
      </c>
      <c r="E315" s="11" t="s">
        <v>545</v>
      </c>
      <c r="F315" s="72" t="s">
        <v>570</v>
      </c>
      <c r="G315" s="11" t="s">
        <v>764</v>
      </c>
      <c r="H315" s="13" t="s">
        <v>1519</v>
      </c>
      <c r="I315" s="170">
        <v>900</v>
      </c>
      <c r="J315" s="170">
        <v>900</v>
      </c>
      <c r="K315" s="170">
        <v>900</v>
      </c>
      <c r="L315" s="170">
        <v>900</v>
      </c>
      <c r="M315" s="14">
        <v>0</v>
      </c>
      <c r="N315" s="15">
        <v>1</v>
      </c>
    </row>
    <row r="316" spans="1:14">
      <c r="A316" s="169"/>
      <c r="B316" s="72"/>
      <c r="C316" s="11"/>
      <c r="D316" s="72"/>
      <c r="E316" s="11"/>
      <c r="F316" s="72" t="s">
        <v>573</v>
      </c>
      <c r="G316" s="167" t="s">
        <v>764</v>
      </c>
      <c r="H316" s="13" t="s">
        <v>1519</v>
      </c>
      <c r="I316" s="170">
        <v>150</v>
      </c>
      <c r="J316" s="170">
        <v>150</v>
      </c>
      <c r="K316" s="170">
        <v>150</v>
      </c>
      <c r="L316" s="170">
        <v>150</v>
      </c>
      <c r="M316" s="14">
        <v>0</v>
      </c>
      <c r="N316" s="15">
        <v>1</v>
      </c>
    </row>
    <row r="317" spans="1:14">
      <c r="A317" s="169"/>
      <c r="B317" s="72"/>
      <c r="C317" s="11"/>
      <c r="D317" s="72"/>
      <c r="E317" s="11"/>
      <c r="F317" s="72" t="s">
        <v>571</v>
      </c>
      <c r="G317" s="167" t="s">
        <v>764</v>
      </c>
      <c r="H317" s="13" t="s">
        <v>1519</v>
      </c>
      <c r="I317" s="170">
        <v>2700</v>
      </c>
      <c r="J317" s="170">
        <v>2700</v>
      </c>
      <c r="K317" s="170">
        <v>2700</v>
      </c>
      <c r="L317" s="170">
        <v>2700</v>
      </c>
      <c r="M317" s="14">
        <v>0</v>
      </c>
      <c r="N317" s="15">
        <v>1</v>
      </c>
    </row>
    <row r="318" spans="1:14">
      <c r="A318" s="169"/>
      <c r="B318" s="72"/>
      <c r="C318" s="11"/>
      <c r="D318" s="72"/>
      <c r="E318" s="11"/>
      <c r="F318" s="72" t="s">
        <v>574</v>
      </c>
      <c r="G318" s="167" t="s">
        <v>764</v>
      </c>
      <c r="H318" s="13" t="s">
        <v>1057</v>
      </c>
      <c r="I318" s="170">
        <v>95</v>
      </c>
      <c r="J318" s="170">
        <v>95</v>
      </c>
      <c r="K318" s="170">
        <v>95</v>
      </c>
      <c r="L318" s="170">
        <v>95</v>
      </c>
      <c r="M318" s="14">
        <v>0</v>
      </c>
      <c r="N318" s="15">
        <v>1</v>
      </c>
    </row>
    <row r="319" spans="1:14">
      <c r="A319" s="169"/>
      <c r="B319" s="72"/>
      <c r="C319" s="11"/>
      <c r="D319" s="72"/>
      <c r="E319" s="11"/>
      <c r="F319" s="72" t="s">
        <v>572</v>
      </c>
      <c r="G319" s="167" t="s">
        <v>764</v>
      </c>
      <c r="H319" s="13" t="s">
        <v>1519</v>
      </c>
      <c r="I319" s="170">
        <v>1800</v>
      </c>
      <c r="J319" s="170">
        <v>1800</v>
      </c>
      <c r="K319" s="170">
        <v>1800</v>
      </c>
      <c r="L319" s="170">
        <v>1800</v>
      </c>
      <c r="M319" s="14">
        <v>0</v>
      </c>
      <c r="N319" s="15">
        <v>1</v>
      </c>
    </row>
    <row r="320" spans="1:14">
      <c r="A320" s="171" t="s">
        <v>797</v>
      </c>
      <c r="B320" s="171"/>
      <c r="C320" s="171"/>
      <c r="D320" s="171"/>
      <c r="E320" s="171"/>
      <c r="F320" s="171"/>
      <c r="G320" s="171"/>
      <c r="H320" s="171"/>
      <c r="I320" s="172">
        <v>5645</v>
      </c>
      <c r="J320" s="172">
        <v>5645</v>
      </c>
      <c r="K320" s="172">
        <v>5645</v>
      </c>
      <c r="L320" s="172">
        <v>5645</v>
      </c>
      <c r="M320" s="173">
        <v>0</v>
      </c>
      <c r="N320" s="174">
        <v>5</v>
      </c>
    </row>
    <row r="321" spans="1:14" ht="29">
      <c r="A321" s="169" t="s">
        <v>546</v>
      </c>
      <c r="B321" s="72" t="s">
        <v>587</v>
      </c>
      <c r="C321" s="11" t="s">
        <v>611</v>
      </c>
      <c r="D321" s="72" t="s">
        <v>614</v>
      </c>
      <c r="E321" s="11" t="s">
        <v>545</v>
      </c>
      <c r="F321" s="72" t="s">
        <v>562</v>
      </c>
      <c r="G321" s="11" t="s">
        <v>764</v>
      </c>
      <c r="H321" s="13" t="s">
        <v>1521</v>
      </c>
      <c r="I321" s="170">
        <v>90</v>
      </c>
      <c r="J321" s="170">
        <v>94</v>
      </c>
      <c r="K321" s="170">
        <v>98</v>
      </c>
      <c r="L321" s="170">
        <v>102</v>
      </c>
      <c r="M321" s="14">
        <v>4.4444444444444509E-2</v>
      </c>
      <c r="N321" s="15">
        <v>1</v>
      </c>
    </row>
    <row r="322" spans="1:14" ht="29">
      <c r="A322" s="169"/>
      <c r="B322" s="72"/>
      <c r="C322" s="11"/>
      <c r="D322" s="72"/>
      <c r="E322" s="11"/>
      <c r="F322" s="72" t="s">
        <v>563</v>
      </c>
      <c r="G322" s="167" t="s">
        <v>764</v>
      </c>
      <c r="H322" s="13" t="s">
        <v>1521</v>
      </c>
      <c r="I322" s="170">
        <v>29</v>
      </c>
      <c r="J322" s="170">
        <v>30</v>
      </c>
      <c r="K322" s="170">
        <v>31</v>
      </c>
      <c r="L322" s="170">
        <v>32</v>
      </c>
      <c r="M322" s="14">
        <v>3.4482758620689724E-2</v>
      </c>
      <c r="N322" s="15">
        <v>1</v>
      </c>
    </row>
    <row r="323" spans="1:14">
      <c r="A323" s="169"/>
      <c r="B323" s="72"/>
      <c r="C323" s="11"/>
      <c r="D323" s="72"/>
      <c r="E323" s="11"/>
      <c r="F323" s="72" t="s">
        <v>569</v>
      </c>
      <c r="G323" s="167" t="s">
        <v>764</v>
      </c>
      <c r="H323" s="13" t="s">
        <v>1520</v>
      </c>
      <c r="I323" s="170">
        <v>0.03</v>
      </c>
      <c r="J323" s="170">
        <v>0.03</v>
      </c>
      <c r="K323" s="170">
        <v>0.02</v>
      </c>
      <c r="L323" s="170">
        <v>0.02</v>
      </c>
      <c r="M323" s="14">
        <v>0</v>
      </c>
      <c r="N323" s="15">
        <v>1</v>
      </c>
    </row>
    <row r="324" spans="1:14">
      <c r="A324" s="169"/>
      <c r="B324" s="72"/>
      <c r="C324" s="11"/>
      <c r="D324" s="72"/>
      <c r="E324" s="11"/>
      <c r="F324" s="72" t="s">
        <v>568</v>
      </c>
      <c r="G324" s="167" t="s">
        <v>764</v>
      </c>
      <c r="H324" s="13" t="s">
        <v>1520</v>
      </c>
      <c r="I324" s="170">
        <v>0.05</v>
      </c>
      <c r="J324" s="170">
        <v>0.05</v>
      </c>
      <c r="K324" s="170">
        <v>0.04</v>
      </c>
      <c r="L324" s="170">
        <v>0.04</v>
      </c>
      <c r="M324" s="14">
        <v>0</v>
      </c>
      <c r="N324" s="15">
        <v>1</v>
      </c>
    </row>
    <row r="325" spans="1:14" ht="29">
      <c r="A325" s="169"/>
      <c r="B325" s="72"/>
      <c r="C325" s="11"/>
      <c r="D325" s="72"/>
      <c r="E325" s="11"/>
      <c r="F325" s="72" t="s">
        <v>566</v>
      </c>
      <c r="G325" s="167" t="s">
        <v>764</v>
      </c>
      <c r="H325" s="13" t="s">
        <v>1521</v>
      </c>
      <c r="I325" s="170">
        <v>10</v>
      </c>
      <c r="J325" s="170">
        <v>10</v>
      </c>
      <c r="K325" s="170">
        <v>10</v>
      </c>
      <c r="L325" s="170">
        <v>10</v>
      </c>
      <c r="M325" s="14">
        <v>0</v>
      </c>
      <c r="N325" s="15">
        <v>1</v>
      </c>
    </row>
    <row r="326" spans="1:14" ht="29">
      <c r="A326" s="169"/>
      <c r="B326" s="72"/>
      <c r="C326" s="11"/>
      <c r="D326" s="72"/>
      <c r="E326" s="11"/>
      <c r="F326" s="72" t="s">
        <v>567</v>
      </c>
      <c r="G326" s="167" t="s">
        <v>764</v>
      </c>
      <c r="H326" s="13" t="s">
        <v>1521</v>
      </c>
      <c r="I326" s="170">
        <v>5</v>
      </c>
      <c r="J326" s="170">
        <v>5</v>
      </c>
      <c r="K326" s="170">
        <v>5</v>
      </c>
      <c r="L326" s="170">
        <v>5</v>
      </c>
      <c r="M326" s="14">
        <v>0</v>
      </c>
      <c r="N326" s="15">
        <v>1</v>
      </c>
    </row>
    <row r="327" spans="1:14" ht="29">
      <c r="A327" s="169"/>
      <c r="B327" s="72"/>
      <c r="C327" s="11"/>
      <c r="D327" s="72"/>
      <c r="E327" s="11"/>
      <c r="F327" s="72" t="s">
        <v>564</v>
      </c>
      <c r="G327" s="167" t="s">
        <v>764</v>
      </c>
      <c r="H327" s="13" t="s">
        <v>1521</v>
      </c>
      <c r="I327" s="170">
        <v>10</v>
      </c>
      <c r="J327" s="170">
        <v>10</v>
      </c>
      <c r="K327" s="170">
        <v>10</v>
      </c>
      <c r="L327" s="170">
        <v>10</v>
      </c>
      <c r="M327" s="14">
        <v>0</v>
      </c>
      <c r="N327" s="15">
        <v>1</v>
      </c>
    </row>
    <row r="328" spans="1:14" ht="29">
      <c r="A328" s="169"/>
      <c r="B328" s="72"/>
      <c r="C328" s="11"/>
      <c r="D328" s="72"/>
      <c r="E328" s="11"/>
      <c r="F328" s="72" t="s">
        <v>565</v>
      </c>
      <c r="G328" s="167" t="s">
        <v>764</v>
      </c>
      <c r="H328" s="13" t="s">
        <v>1521</v>
      </c>
      <c r="I328" s="170">
        <v>3</v>
      </c>
      <c r="J328" s="170">
        <v>3</v>
      </c>
      <c r="K328" s="170">
        <v>3</v>
      </c>
      <c r="L328" s="170">
        <v>3</v>
      </c>
      <c r="M328" s="14">
        <v>0</v>
      </c>
      <c r="N328" s="15">
        <v>1</v>
      </c>
    </row>
    <row r="329" spans="1:14">
      <c r="A329" s="171" t="s">
        <v>798</v>
      </c>
      <c r="B329" s="171"/>
      <c r="C329" s="171"/>
      <c r="D329" s="171"/>
      <c r="E329" s="171"/>
      <c r="F329" s="171"/>
      <c r="G329" s="171"/>
      <c r="H329" s="171"/>
      <c r="I329" s="172">
        <v>147.07999999999998</v>
      </c>
      <c r="J329" s="172">
        <v>152.07999999999998</v>
      </c>
      <c r="K329" s="172">
        <v>157.06</v>
      </c>
      <c r="L329" s="172">
        <v>162.06</v>
      </c>
      <c r="M329" s="173">
        <v>7.8927203065134233E-2</v>
      </c>
      <c r="N329" s="174">
        <v>8</v>
      </c>
    </row>
    <row r="330" spans="1:14" ht="29">
      <c r="A330" s="169" t="s">
        <v>335</v>
      </c>
      <c r="B330" s="72" t="s">
        <v>594</v>
      </c>
      <c r="C330" s="11" t="s">
        <v>600</v>
      </c>
      <c r="D330" s="72" t="s">
        <v>123</v>
      </c>
      <c r="E330" s="11" t="s">
        <v>123</v>
      </c>
      <c r="F330" s="72" t="s">
        <v>336</v>
      </c>
      <c r="G330" s="11" t="s">
        <v>764</v>
      </c>
      <c r="H330" s="13" t="s">
        <v>1068</v>
      </c>
      <c r="I330" s="170">
        <v>5.56</v>
      </c>
      <c r="J330" s="170">
        <v>5.86</v>
      </c>
      <c r="K330" s="170">
        <v>5.86</v>
      </c>
      <c r="L330" s="170">
        <v>5.86</v>
      </c>
      <c r="M330" s="14">
        <v>5.3956834532374209E-2</v>
      </c>
      <c r="N330" s="15">
        <v>1</v>
      </c>
    </row>
    <row r="331" spans="1:14">
      <c r="A331" s="169"/>
      <c r="B331" s="72"/>
      <c r="C331" s="11"/>
      <c r="D331" s="72"/>
      <c r="E331" s="11"/>
      <c r="F331" s="72" t="s">
        <v>342</v>
      </c>
      <c r="G331" s="167" t="s">
        <v>764</v>
      </c>
      <c r="H331" s="13" t="s">
        <v>1115</v>
      </c>
      <c r="I331" s="170">
        <v>18.72</v>
      </c>
      <c r="J331" s="170">
        <v>18.48</v>
      </c>
      <c r="K331" s="170">
        <v>18.48</v>
      </c>
      <c r="L331" s="170">
        <v>18.48</v>
      </c>
      <c r="M331" s="14">
        <v>-1.2820512820512775E-2</v>
      </c>
      <c r="N331" s="15">
        <v>1</v>
      </c>
    </row>
    <row r="332" spans="1:14">
      <c r="A332" s="169"/>
      <c r="B332" s="72"/>
      <c r="C332" s="11"/>
      <c r="D332" s="72"/>
      <c r="E332" s="11"/>
      <c r="F332" s="72" t="s">
        <v>343</v>
      </c>
      <c r="G332" s="167" t="s">
        <v>764</v>
      </c>
      <c r="H332" s="13" t="s">
        <v>1115</v>
      </c>
      <c r="I332" s="170">
        <v>0.46</v>
      </c>
      <c r="J332" s="170">
        <v>0.48</v>
      </c>
      <c r="K332" s="170">
        <v>0.48</v>
      </c>
      <c r="L332" s="170">
        <v>0.48</v>
      </c>
      <c r="M332" s="14">
        <v>4.3478260869565188E-2</v>
      </c>
      <c r="N332" s="15">
        <v>1</v>
      </c>
    </row>
    <row r="333" spans="1:14">
      <c r="A333" s="169"/>
      <c r="B333" s="72"/>
      <c r="C333" s="11"/>
      <c r="D333" s="72"/>
      <c r="E333" s="11"/>
      <c r="F333" s="72" t="s">
        <v>344</v>
      </c>
      <c r="G333" s="167" t="s">
        <v>764</v>
      </c>
      <c r="H333" s="13" t="s">
        <v>1115</v>
      </c>
      <c r="I333" s="170">
        <v>1.34</v>
      </c>
      <c r="J333" s="170">
        <v>1.54</v>
      </c>
      <c r="K333" s="170">
        <v>1.54</v>
      </c>
      <c r="L333" s="170">
        <v>1.54</v>
      </c>
      <c r="M333" s="14">
        <v>0.14925373134328357</v>
      </c>
      <c r="N333" s="15">
        <v>1</v>
      </c>
    </row>
    <row r="334" spans="1:14">
      <c r="A334" s="169"/>
      <c r="B334" s="72"/>
      <c r="C334" s="11"/>
      <c r="D334" s="72"/>
      <c r="E334" s="11"/>
      <c r="F334" s="72" t="s">
        <v>1331</v>
      </c>
      <c r="G334" s="167" t="s">
        <v>764</v>
      </c>
      <c r="H334" s="13" t="s">
        <v>1115</v>
      </c>
      <c r="I334" s="170">
        <v>2.52</v>
      </c>
      <c r="J334" s="170">
        <v>2.5499999999999998</v>
      </c>
      <c r="K334" s="170">
        <v>2.5499999999999998</v>
      </c>
      <c r="L334" s="170">
        <v>2.5499999999999998</v>
      </c>
      <c r="M334" s="14">
        <v>1.1904761904761862E-2</v>
      </c>
      <c r="N334" s="15">
        <v>1</v>
      </c>
    </row>
    <row r="335" spans="1:14" ht="43.5">
      <c r="A335" s="169"/>
      <c r="B335" s="72"/>
      <c r="C335" s="11"/>
      <c r="D335" s="72"/>
      <c r="E335" s="11"/>
      <c r="F335" s="72" t="s">
        <v>346</v>
      </c>
      <c r="G335" s="167" t="s">
        <v>764</v>
      </c>
      <c r="H335" s="13" t="s">
        <v>1147</v>
      </c>
      <c r="I335" s="170">
        <v>30</v>
      </c>
      <c r="J335" s="170">
        <v>30</v>
      </c>
      <c r="K335" s="170">
        <v>30</v>
      </c>
      <c r="L335" s="170">
        <v>30</v>
      </c>
      <c r="M335" s="14">
        <v>0</v>
      </c>
      <c r="N335" s="15">
        <v>1</v>
      </c>
    </row>
    <row r="336" spans="1:14" ht="43.5">
      <c r="A336" s="169"/>
      <c r="B336" s="72"/>
      <c r="C336" s="11"/>
      <c r="D336" s="72"/>
      <c r="E336" s="11"/>
      <c r="F336" s="72" t="s">
        <v>347</v>
      </c>
      <c r="G336" s="167" t="s">
        <v>764</v>
      </c>
      <c r="H336" s="13" t="s">
        <v>1147</v>
      </c>
      <c r="I336" s="170">
        <v>48</v>
      </c>
      <c r="J336" s="170">
        <v>48</v>
      </c>
      <c r="K336" s="170">
        <v>48</v>
      </c>
      <c r="L336" s="170">
        <v>48</v>
      </c>
      <c r="M336" s="14">
        <v>0</v>
      </c>
      <c r="N336" s="15">
        <v>1</v>
      </c>
    </row>
    <row r="337" spans="1:14">
      <c r="A337" s="169"/>
      <c r="B337" s="72"/>
      <c r="C337" s="11"/>
      <c r="D337" s="72"/>
      <c r="E337" s="11"/>
      <c r="F337" s="72" t="s">
        <v>348</v>
      </c>
      <c r="G337" s="167" t="s">
        <v>764</v>
      </c>
      <c r="H337" s="13" t="s">
        <v>1057</v>
      </c>
      <c r="I337" s="170">
        <v>65</v>
      </c>
      <c r="J337" s="170">
        <v>67</v>
      </c>
      <c r="K337" s="170">
        <v>67</v>
      </c>
      <c r="L337" s="170">
        <v>67</v>
      </c>
      <c r="M337" s="14">
        <v>3.076923076923066E-2</v>
      </c>
      <c r="N337" s="15">
        <v>1</v>
      </c>
    </row>
    <row r="338" spans="1:14">
      <c r="A338" s="169"/>
      <c r="B338" s="72"/>
      <c r="C338" s="11"/>
      <c r="D338" s="72"/>
      <c r="E338" s="11"/>
      <c r="F338" s="72" t="s">
        <v>349</v>
      </c>
      <c r="G338" s="167" t="s">
        <v>764</v>
      </c>
      <c r="H338" s="13" t="s">
        <v>1057</v>
      </c>
      <c r="I338" s="170">
        <v>84</v>
      </c>
      <c r="J338" s="170">
        <v>87</v>
      </c>
      <c r="K338" s="170">
        <v>87</v>
      </c>
      <c r="L338" s="170">
        <v>87</v>
      </c>
      <c r="M338" s="14">
        <v>3.5714285714285809E-2</v>
      </c>
      <c r="N338" s="15">
        <v>1</v>
      </c>
    </row>
    <row r="339" spans="1:14" ht="29">
      <c r="A339" s="171" t="s">
        <v>799</v>
      </c>
      <c r="B339" s="171"/>
      <c r="C339" s="171"/>
      <c r="D339" s="171"/>
      <c r="E339" s="171"/>
      <c r="F339" s="171"/>
      <c r="G339" s="171"/>
      <c r="H339" s="171"/>
      <c r="I339" s="172">
        <v>255.6</v>
      </c>
      <c r="J339" s="172">
        <v>260.90999999999997</v>
      </c>
      <c r="K339" s="172">
        <v>260.90999999999997</v>
      </c>
      <c r="L339" s="172">
        <v>260.90999999999997</v>
      </c>
      <c r="M339" s="173">
        <v>0.31225659231298852</v>
      </c>
      <c r="N339" s="174">
        <v>9</v>
      </c>
    </row>
    <row r="340" spans="1:14" ht="29">
      <c r="A340" s="169" t="s">
        <v>328</v>
      </c>
      <c r="B340" s="72" t="s">
        <v>594</v>
      </c>
      <c r="C340" s="11" t="s">
        <v>600</v>
      </c>
      <c r="D340" s="72" t="s">
        <v>123</v>
      </c>
      <c r="E340" s="11" t="s">
        <v>123</v>
      </c>
      <c r="F340" s="72" t="s">
        <v>330</v>
      </c>
      <c r="G340" s="11" t="s">
        <v>764</v>
      </c>
      <c r="H340" s="13" t="s">
        <v>1057</v>
      </c>
      <c r="I340" s="170">
        <v>239</v>
      </c>
      <c r="J340" s="170">
        <v>223</v>
      </c>
      <c r="K340" s="170">
        <v>223</v>
      </c>
      <c r="L340" s="170">
        <v>223</v>
      </c>
      <c r="M340" s="14">
        <v>-6.6945606694560622E-2</v>
      </c>
      <c r="N340" s="15">
        <v>1</v>
      </c>
    </row>
    <row r="341" spans="1:14">
      <c r="A341" s="169"/>
      <c r="B341" s="72"/>
      <c r="C341" s="11"/>
      <c r="D341" s="72"/>
      <c r="E341" s="11"/>
      <c r="F341" s="72" t="s">
        <v>329</v>
      </c>
      <c r="G341" s="167" t="s">
        <v>764</v>
      </c>
      <c r="H341" s="13" t="s">
        <v>1057</v>
      </c>
      <c r="I341" s="170">
        <v>217</v>
      </c>
      <c r="J341" s="170">
        <v>203</v>
      </c>
      <c r="K341" s="170">
        <v>203</v>
      </c>
      <c r="L341" s="170">
        <v>203</v>
      </c>
      <c r="M341" s="14">
        <v>-6.4516129032258118E-2</v>
      </c>
      <c r="N341" s="15">
        <v>1</v>
      </c>
    </row>
    <row r="342" spans="1:14">
      <c r="A342" s="169"/>
      <c r="B342" s="72"/>
      <c r="C342" s="11"/>
      <c r="D342" s="72"/>
      <c r="E342" s="11"/>
      <c r="F342" s="72" t="s">
        <v>331</v>
      </c>
      <c r="G342" s="167" t="s">
        <v>764</v>
      </c>
      <c r="H342" s="13" t="s">
        <v>1057</v>
      </c>
      <c r="I342" s="170">
        <v>341</v>
      </c>
      <c r="J342" s="170">
        <v>319</v>
      </c>
      <c r="K342" s="170">
        <v>319</v>
      </c>
      <c r="L342" s="170">
        <v>319</v>
      </c>
      <c r="M342" s="14">
        <v>-6.4516129032258118E-2</v>
      </c>
      <c r="N342" s="15">
        <v>1</v>
      </c>
    </row>
    <row r="343" spans="1:14">
      <c r="A343" s="169"/>
      <c r="B343" s="72"/>
      <c r="C343" s="11"/>
      <c r="D343" s="72"/>
      <c r="E343" s="11"/>
      <c r="F343" s="72" t="s">
        <v>333</v>
      </c>
      <c r="G343" s="167" t="s">
        <v>764</v>
      </c>
      <c r="H343" s="13" t="s">
        <v>1057</v>
      </c>
      <c r="I343" s="170">
        <v>189</v>
      </c>
      <c r="J343" s="170">
        <v>197</v>
      </c>
      <c r="K343" s="170">
        <v>197</v>
      </c>
      <c r="L343" s="170">
        <v>197</v>
      </c>
      <c r="M343" s="14">
        <v>4.2328042328042326E-2</v>
      </c>
      <c r="N343" s="15">
        <v>1</v>
      </c>
    </row>
    <row r="344" spans="1:14">
      <c r="A344" s="169"/>
      <c r="B344" s="72"/>
      <c r="C344" s="11"/>
      <c r="D344" s="72"/>
      <c r="E344" s="11"/>
      <c r="F344" s="72" t="s">
        <v>332</v>
      </c>
      <c r="G344" s="167" t="s">
        <v>764</v>
      </c>
      <c r="H344" s="13" t="s">
        <v>1057</v>
      </c>
      <c r="I344" s="170">
        <v>172</v>
      </c>
      <c r="J344" s="170">
        <v>179</v>
      </c>
      <c r="K344" s="170">
        <v>179</v>
      </c>
      <c r="L344" s="170">
        <v>179</v>
      </c>
      <c r="M344" s="14">
        <v>4.0697674418604723E-2</v>
      </c>
      <c r="N344" s="15">
        <v>1</v>
      </c>
    </row>
    <row r="345" spans="1:14">
      <c r="A345" s="169"/>
      <c r="B345" s="72"/>
      <c r="C345" s="11"/>
      <c r="D345" s="72"/>
      <c r="E345" s="11"/>
      <c r="F345" s="72" t="s">
        <v>334</v>
      </c>
      <c r="G345" s="167" t="s">
        <v>764</v>
      </c>
      <c r="H345" s="13" t="s">
        <v>1057</v>
      </c>
      <c r="I345" s="170">
        <v>270</v>
      </c>
      <c r="J345" s="170">
        <v>281</v>
      </c>
      <c r="K345" s="170">
        <v>281</v>
      </c>
      <c r="L345" s="170">
        <v>281</v>
      </c>
      <c r="M345" s="14">
        <v>4.0740740740740744E-2</v>
      </c>
      <c r="N345" s="15">
        <v>1</v>
      </c>
    </row>
    <row r="346" spans="1:14" ht="29">
      <c r="A346" s="171" t="s">
        <v>800</v>
      </c>
      <c r="B346" s="171"/>
      <c r="C346" s="171"/>
      <c r="D346" s="171"/>
      <c r="E346" s="171"/>
      <c r="F346" s="171"/>
      <c r="G346" s="171"/>
      <c r="H346" s="171"/>
      <c r="I346" s="172">
        <v>1428</v>
      </c>
      <c r="J346" s="172">
        <v>1402</v>
      </c>
      <c r="K346" s="172">
        <v>1402</v>
      </c>
      <c r="L346" s="172">
        <v>1402</v>
      </c>
      <c r="M346" s="173">
        <v>-7.2211407271689065E-2</v>
      </c>
      <c r="N346" s="174">
        <v>6</v>
      </c>
    </row>
    <row r="347" spans="1:14" ht="29">
      <c r="A347" s="169" t="s">
        <v>316</v>
      </c>
      <c r="B347" s="72" t="s">
        <v>594</v>
      </c>
      <c r="C347" s="11" t="s">
        <v>600</v>
      </c>
      <c r="D347" s="72" t="s">
        <v>123</v>
      </c>
      <c r="E347" s="11" t="s">
        <v>123</v>
      </c>
      <c r="F347" s="72" t="s">
        <v>1251</v>
      </c>
      <c r="G347" s="11" t="s">
        <v>764</v>
      </c>
      <c r="H347" s="13" t="s">
        <v>1057</v>
      </c>
      <c r="I347" s="170">
        <v>222.19</v>
      </c>
      <c r="J347" s="170">
        <v>213.36</v>
      </c>
      <c r="K347" s="170">
        <v>213.36</v>
      </c>
      <c r="L347" s="170">
        <v>213.36</v>
      </c>
      <c r="M347" s="14">
        <v>-3.9740762410549468E-2</v>
      </c>
      <c r="N347" s="15">
        <v>1</v>
      </c>
    </row>
    <row r="348" spans="1:14">
      <c r="A348" s="169"/>
      <c r="B348" s="72"/>
      <c r="C348" s="11"/>
      <c r="D348" s="72"/>
      <c r="E348" s="11"/>
      <c r="F348" s="72" t="s">
        <v>1117</v>
      </c>
      <c r="G348" s="167" t="s">
        <v>764</v>
      </c>
      <c r="H348" s="13" t="s">
        <v>1057</v>
      </c>
      <c r="I348" s="170">
        <v>162.72</v>
      </c>
      <c r="J348" s="170">
        <v>148.21</v>
      </c>
      <c r="K348" s="170">
        <v>148.21</v>
      </c>
      <c r="L348" s="170">
        <v>148.21</v>
      </c>
      <c r="M348" s="14">
        <v>-8.9171583087512274E-2</v>
      </c>
      <c r="N348" s="15">
        <v>1</v>
      </c>
    </row>
    <row r="349" spans="1:14">
      <c r="A349" s="169"/>
      <c r="B349" s="72"/>
      <c r="C349" s="11"/>
      <c r="D349" s="72"/>
      <c r="E349" s="11"/>
      <c r="F349" s="72" t="s">
        <v>1116</v>
      </c>
      <c r="G349" s="167" t="s">
        <v>764</v>
      </c>
      <c r="H349" s="13" t="s">
        <v>1057</v>
      </c>
      <c r="I349" s="170">
        <v>116.73</v>
      </c>
      <c r="J349" s="170">
        <v>99.88</v>
      </c>
      <c r="K349" s="170">
        <v>99.88</v>
      </c>
      <c r="L349" s="170">
        <v>99.88</v>
      </c>
      <c r="M349" s="14">
        <v>-0.14435020988606195</v>
      </c>
      <c r="N349" s="15">
        <v>1</v>
      </c>
    </row>
    <row r="350" spans="1:14" ht="29">
      <c r="A350" s="169"/>
      <c r="B350" s="72"/>
      <c r="C350" s="11"/>
      <c r="D350" s="72"/>
      <c r="E350" s="11"/>
      <c r="F350" s="72" t="s">
        <v>326</v>
      </c>
      <c r="G350" s="167" t="s">
        <v>764</v>
      </c>
      <c r="H350" s="13" t="s">
        <v>1163</v>
      </c>
      <c r="I350" s="170">
        <v>102</v>
      </c>
      <c r="J350" s="170">
        <v>100.98</v>
      </c>
      <c r="K350" s="170">
        <v>100.98</v>
      </c>
      <c r="L350" s="170">
        <v>100.98</v>
      </c>
      <c r="M350" s="14">
        <v>-1.0000000000000009E-2</v>
      </c>
      <c r="N350" s="15">
        <v>1</v>
      </c>
    </row>
    <row r="351" spans="1:14">
      <c r="A351" s="169"/>
      <c r="B351" s="72"/>
      <c r="C351" s="11"/>
      <c r="D351" s="72"/>
      <c r="E351" s="11"/>
      <c r="F351" s="72" t="s">
        <v>325</v>
      </c>
      <c r="G351" s="167" t="s">
        <v>764</v>
      </c>
      <c r="H351" s="13" t="s">
        <v>1162</v>
      </c>
      <c r="I351" s="170">
        <v>429.04</v>
      </c>
      <c r="J351" s="170">
        <v>398.88</v>
      </c>
      <c r="K351" s="170">
        <v>398.88</v>
      </c>
      <c r="L351" s="170">
        <v>398.88</v>
      </c>
      <c r="M351" s="14">
        <v>-7.0296475853067419E-2</v>
      </c>
      <c r="N351" s="15">
        <v>1</v>
      </c>
    </row>
    <row r="352" spans="1:14">
      <c r="A352" s="169"/>
      <c r="B352" s="72"/>
      <c r="C352" s="11"/>
      <c r="D352" s="72"/>
      <c r="E352" s="11"/>
      <c r="F352" s="72" t="s">
        <v>324</v>
      </c>
      <c r="G352" s="167" t="s">
        <v>764</v>
      </c>
      <c r="H352" s="13" t="s">
        <v>1053</v>
      </c>
      <c r="I352" s="170">
        <v>41.62</v>
      </c>
      <c r="J352" s="170">
        <v>43.32</v>
      </c>
      <c r="K352" s="170">
        <v>43.32</v>
      </c>
      <c r="L352" s="170">
        <v>43.32</v>
      </c>
      <c r="M352" s="14">
        <v>4.0845747236905483E-2</v>
      </c>
      <c r="N352" s="15">
        <v>1</v>
      </c>
    </row>
    <row r="353" spans="1:14">
      <c r="A353" s="169"/>
      <c r="B353" s="72"/>
      <c r="C353" s="11"/>
      <c r="D353" s="72"/>
      <c r="E353" s="11"/>
      <c r="F353" s="72" t="s">
        <v>319</v>
      </c>
      <c r="G353" s="167" t="s">
        <v>764</v>
      </c>
      <c r="H353" s="13" t="s">
        <v>1053</v>
      </c>
      <c r="I353" s="170">
        <v>233.4</v>
      </c>
      <c r="J353" s="170">
        <v>248.67</v>
      </c>
      <c r="K353" s="170">
        <v>248.67</v>
      </c>
      <c r="L353" s="170">
        <v>248.67</v>
      </c>
      <c r="M353" s="14">
        <v>6.5424164524421569E-2</v>
      </c>
      <c r="N353" s="15">
        <v>1</v>
      </c>
    </row>
    <row r="354" spans="1:14">
      <c r="A354" s="169"/>
      <c r="B354" s="72"/>
      <c r="C354" s="11"/>
      <c r="D354" s="72"/>
      <c r="E354" s="11"/>
      <c r="F354" s="72" t="s">
        <v>318</v>
      </c>
      <c r="G354" s="167" t="s">
        <v>764</v>
      </c>
      <c r="H354" s="13" t="s">
        <v>1053</v>
      </c>
      <c r="I354" s="170">
        <v>333</v>
      </c>
      <c r="J354" s="170">
        <v>350.92</v>
      </c>
      <c r="K354" s="170">
        <v>350.92</v>
      </c>
      <c r="L354" s="170">
        <v>350.92</v>
      </c>
      <c r="M354" s="14">
        <v>5.3813813813813782E-2</v>
      </c>
      <c r="N354" s="15">
        <v>1</v>
      </c>
    </row>
    <row r="355" spans="1:14">
      <c r="A355" s="169"/>
      <c r="B355" s="72"/>
      <c r="C355" s="11"/>
      <c r="D355" s="72"/>
      <c r="E355" s="11"/>
      <c r="F355" s="72" t="s">
        <v>317</v>
      </c>
      <c r="G355" s="167" t="s">
        <v>764</v>
      </c>
      <c r="H355" s="13" t="s">
        <v>1053</v>
      </c>
      <c r="I355" s="170">
        <v>365.7</v>
      </c>
      <c r="J355" s="170">
        <v>386.43</v>
      </c>
      <c r="K355" s="170">
        <v>386.43</v>
      </c>
      <c r="L355" s="170">
        <v>386.43</v>
      </c>
      <c r="M355" s="14">
        <v>5.6685808039376617E-2</v>
      </c>
      <c r="N355" s="15">
        <v>1</v>
      </c>
    </row>
    <row r="356" spans="1:14">
      <c r="A356" s="169"/>
      <c r="B356" s="72"/>
      <c r="C356" s="11"/>
      <c r="D356" s="72"/>
      <c r="E356" s="11"/>
      <c r="F356" s="72" t="s">
        <v>320</v>
      </c>
      <c r="G356" s="167" t="s">
        <v>764</v>
      </c>
      <c r="H356" s="13" t="s">
        <v>1053</v>
      </c>
      <c r="I356" s="170">
        <v>65.41</v>
      </c>
      <c r="J356" s="170">
        <v>68.400000000000006</v>
      </c>
      <c r="K356" s="170">
        <v>68.400000000000006</v>
      </c>
      <c r="L356" s="170">
        <v>68.400000000000006</v>
      </c>
      <c r="M356" s="14">
        <v>4.5711664883045566E-2</v>
      </c>
      <c r="N356" s="15">
        <v>1</v>
      </c>
    </row>
    <row r="357" spans="1:14">
      <c r="A357" s="169"/>
      <c r="B357" s="72"/>
      <c r="C357" s="11"/>
      <c r="D357" s="72"/>
      <c r="E357" s="11"/>
      <c r="F357" s="72" t="s">
        <v>321</v>
      </c>
      <c r="G357" s="167" t="s">
        <v>764</v>
      </c>
      <c r="H357" s="13" t="s">
        <v>1053</v>
      </c>
      <c r="I357" s="170">
        <v>62.44</v>
      </c>
      <c r="J357" s="170">
        <v>65.27</v>
      </c>
      <c r="K357" s="170">
        <v>65.27</v>
      </c>
      <c r="L357" s="170">
        <v>65.27</v>
      </c>
      <c r="M357" s="14">
        <v>4.5323510570147274E-2</v>
      </c>
      <c r="N357" s="15">
        <v>1</v>
      </c>
    </row>
    <row r="358" spans="1:14">
      <c r="A358" s="169"/>
      <c r="B358" s="72"/>
      <c r="C358" s="11"/>
      <c r="D358" s="72"/>
      <c r="E358" s="11"/>
      <c r="F358" s="72" t="s">
        <v>322</v>
      </c>
      <c r="G358" s="167" t="s">
        <v>764</v>
      </c>
      <c r="H358" s="13" t="s">
        <v>1053</v>
      </c>
      <c r="I358" s="170">
        <v>105.55</v>
      </c>
      <c r="J358" s="170">
        <v>113.22</v>
      </c>
      <c r="K358" s="170">
        <v>113.22</v>
      </c>
      <c r="L358" s="170">
        <v>113.22</v>
      </c>
      <c r="M358" s="14">
        <v>7.266698247276171E-2</v>
      </c>
      <c r="N358" s="15">
        <v>1</v>
      </c>
    </row>
    <row r="359" spans="1:14">
      <c r="A359" s="169"/>
      <c r="B359" s="72"/>
      <c r="C359" s="11"/>
      <c r="D359" s="72"/>
      <c r="E359" s="11"/>
      <c r="F359" s="72" t="s">
        <v>323</v>
      </c>
      <c r="G359" s="167" t="s">
        <v>764</v>
      </c>
      <c r="H359" s="13" t="s">
        <v>1053</v>
      </c>
      <c r="I359" s="170">
        <v>276.51</v>
      </c>
      <c r="J359" s="170">
        <v>291.25</v>
      </c>
      <c r="K359" s="170">
        <v>291.25</v>
      </c>
      <c r="L359" s="170">
        <v>291.25</v>
      </c>
      <c r="M359" s="14">
        <v>5.3307294492061841E-2</v>
      </c>
      <c r="N359" s="15">
        <v>1</v>
      </c>
    </row>
    <row r="360" spans="1:14" ht="29">
      <c r="A360" s="171" t="s">
        <v>801</v>
      </c>
      <c r="B360" s="171"/>
      <c r="C360" s="171"/>
      <c r="D360" s="171"/>
      <c r="E360" s="171"/>
      <c r="F360" s="171"/>
      <c r="G360" s="171"/>
      <c r="H360" s="171"/>
      <c r="I360" s="172">
        <v>2516.3100000000004</v>
      </c>
      <c r="J360" s="172">
        <v>2528.79</v>
      </c>
      <c r="K360" s="172">
        <v>2528.79</v>
      </c>
      <c r="L360" s="172">
        <v>2528.79</v>
      </c>
      <c r="M360" s="173">
        <v>8.0219954795342718E-2</v>
      </c>
      <c r="N360" s="174">
        <v>13</v>
      </c>
    </row>
    <row r="361" spans="1:14" ht="29">
      <c r="A361" s="169" t="s">
        <v>1253</v>
      </c>
      <c r="B361" s="72" t="s">
        <v>731</v>
      </c>
      <c r="C361" s="11" t="s">
        <v>1257</v>
      </c>
      <c r="D361" s="72" t="s">
        <v>1278</v>
      </c>
      <c r="E361" s="11" t="s">
        <v>1278</v>
      </c>
      <c r="F361" s="72" t="s">
        <v>1286</v>
      </c>
      <c r="G361" s="11" t="s">
        <v>764</v>
      </c>
      <c r="H361" s="13" t="s">
        <v>1057</v>
      </c>
      <c r="I361" s="170">
        <v>40.5</v>
      </c>
      <c r="J361" s="170">
        <v>41.5</v>
      </c>
      <c r="K361" s="170">
        <v>41.5</v>
      </c>
      <c r="L361" s="170">
        <v>42.75</v>
      </c>
      <c r="M361" s="14">
        <v>2.4691358024691468E-2</v>
      </c>
      <c r="N361" s="15">
        <v>1</v>
      </c>
    </row>
    <row r="362" spans="1:14">
      <c r="A362" s="169"/>
      <c r="B362" s="72"/>
      <c r="C362" s="11"/>
      <c r="D362" s="72"/>
      <c r="E362" s="11"/>
      <c r="F362" s="72" t="s">
        <v>1262</v>
      </c>
      <c r="G362" s="167" t="s">
        <v>764</v>
      </c>
      <c r="H362" s="13" t="s">
        <v>1287</v>
      </c>
      <c r="I362" s="170">
        <v>35</v>
      </c>
      <c r="J362" s="170">
        <v>35</v>
      </c>
      <c r="K362" s="170">
        <v>35</v>
      </c>
      <c r="L362" s="170">
        <v>35</v>
      </c>
      <c r="M362" s="14">
        <v>0</v>
      </c>
      <c r="N362" s="15">
        <v>1</v>
      </c>
    </row>
    <row r="363" spans="1:14">
      <c r="A363" s="169"/>
      <c r="B363" s="72"/>
      <c r="C363" s="11"/>
      <c r="D363" s="72"/>
      <c r="E363" s="11"/>
      <c r="F363" s="72" t="s">
        <v>1264</v>
      </c>
      <c r="G363" s="167" t="s">
        <v>764</v>
      </c>
      <c r="H363" s="13" t="s">
        <v>1057</v>
      </c>
      <c r="I363" s="170">
        <v>75</v>
      </c>
      <c r="J363" s="170">
        <v>75</v>
      </c>
      <c r="K363" s="170">
        <v>77.25</v>
      </c>
      <c r="L363" s="170">
        <v>77.25</v>
      </c>
      <c r="M363" s="14">
        <v>0</v>
      </c>
      <c r="N363" s="15">
        <v>1</v>
      </c>
    </row>
    <row r="364" spans="1:14">
      <c r="A364" s="169"/>
      <c r="B364" s="72"/>
      <c r="C364" s="11"/>
      <c r="D364" s="72"/>
      <c r="E364" s="11"/>
      <c r="F364" s="72" t="s">
        <v>1255</v>
      </c>
      <c r="G364" s="167" t="s">
        <v>764</v>
      </c>
      <c r="H364" s="13" t="s">
        <v>1287</v>
      </c>
      <c r="I364" s="170">
        <v>65</v>
      </c>
      <c r="J364" s="170">
        <v>70</v>
      </c>
      <c r="K364" s="170">
        <v>70</v>
      </c>
      <c r="L364" s="170">
        <v>72.099999999999994</v>
      </c>
      <c r="M364" s="14">
        <v>7.6923076923076872E-2</v>
      </c>
      <c r="N364" s="15">
        <v>1</v>
      </c>
    </row>
    <row r="365" spans="1:14">
      <c r="A365" s="169"/>
      <c r="B365" s="72"/>
      <c r="C365" s="11"/>
      <c r="D365" s="72"/>
      <c r="E365" s="11"/>
      <c r="F365" s="72" t="s">
        <v>1254</v>
      </c>
      <c r="G365" s="167" t="s">
        <v>764</v>
      </c>
      <c r="H365" s="13" t="s">
        <v>1287</v>
      </c>
      <c r="I365" s="170">
        <v>186</v>
      </c>
      <c r="J365" s="170">
        <v>140</v>
      </c>
      <c r="K365" s="170">
        <v>140</v>
      </c>
      <c r="L365" s="170">
        <v>140</v>
      </c>
      <c r="M365" s="14">
        <v>-0.24731182795698925</v>
      </c>
      <c r="N365" s="15">
        <v>1</v>
      </c>
    </row>
    <row r="366" spans="1:14">
      <c r="A366" s="169"/>
      <c r="B366" s="72"/>
      <c r="C366" s="11"/>
      <c r="D366" s="72"/>
      <c r="E366" s="11"/>
      <c r="F366" s="72" t="s">
        <v>4</v>
      </c>
      <c r="G366" s="167" t="s">
        <v>764</v>
      </c>
      <c r="H366" s="13" t="s">
        <v>1092</v>
      </c>
      <c r="I366" s="170">
        <v>10</v>
      </c>
      <c r="J366" s="170">
        <v>10</v>
      </c>
      <c r="K366" s="170">
        <v>10</v>
      </c>
      <c r="L366" s="170">
        <v>10</v>
      </c>
      <c r="M366" s="14">
        <v>0</v>
      </c>
      <c r="N366" s="15">
        <v>1</v>
      </c>
    </row>
    <row r="367" spans="1:14">
      <c r="A367" s="169"/>
      <c r="B367" s="72"/>
      <c r="C367" s="11"/>
      <c r="D367" s="72"/>
      <c r="E367" s="11"/>
      <c r="F367" s="72" t="s">
        <v>1289</v>
      </c>
      <c r="G367" s="167" t="s">
        <v>764</v>
      </c>
      <c r="H367" s="13" t="s">
        <v>1287</v>
      </c>
      <c r="I367" s="170">
        <v>10</v>
      </c>
      <c r="J367" s="170">
        <v>10</v>
      </c>
      <c r="K367" s="170">
        <v>10</v>
      </c>
      <c r="L367" s="170">
        <v>10</v>
      </c>
      <c r="M367" s="14">
        <v>0</v>
      </c>
      <c r="N367" s="15">
        <v>1</v>
      </c>
    </row>
    <row r="368" spans="1:14">
      <c r="A368" s="169"/>
      <c r="B368" s="72"/>
      <c r="C368" s="11"/>
      <c r="D368" s="72"/>
      <c r="E368" s="11"/>
      <c r="F368" s="72" t="s">
        <v>1288</v>
      </c>
      <c r="G368" s="167" t="s">
        <v>764</v>
      </c>
      <c r="H368" s="13" t="s">
        <v>1287</v>
      </c>
      <c r="I368" s="170">
        <v>10</v>
      </c>
      <c r="J368" s="170">
        <v>10</v>
      </c>
      <c r="K368" s="170">
        <v>10</v>
      </c>
      <c r="L368" s="170">
        <v>10</v>
      </c>
      <c r="M368" s="14">
        <v>0</v>
      </c>
      <c r="N368" s="15">
        <v>1</v>
      </c>
    </row>
    <row r="369" spans="1:14">
      <c r="A369" s="169"/>
      <c r="B369" s="72"/>
      <c r="C369" s="11"/>
      <c r="D369" s="72"/>
      <c r="E369" s="11"/>
      <c r="F369" s="72" t="s">
        <v>1256</v>
      </c>
      <c r="G369" s="167" t="s">
        <v>764</v>
      </c>
      <c r="H369" s="13" t="s">
        <v>1287</v>
      </c>
      <c r="I369" s="170">
        <v>18</v>
      </c>
      <c r="J369" s="170">
        <v>18</v>
      </c>
      <c r="K369" s="170">
        <v>18</v>
      </c>
      <c r="L369" s="170">
        <v>18</v>
      </c>
      <c r="M369" s="14">
        <v>0</v>
      </c>
      <c r="N369" s="15">
        <v>1</v>
      </c>
    </row>
    <row r="370" spans="1:14">
      <c r="A370" s="169"/>
      <c r="B370" s="72"/>
      <c r="C370" s="11"/>
      <c r="D370" s="72"/>
      <c r="E370" s="11"/>
      <c r="F370" s="72" t="s">
        <v>1263</v>
      </c>
      <c r="G370" s="167" t="s">
        <v>764</v>
      </c>
      <c r="H370" s="13" t="s">
        <v>1287</v>
      </c>
      <c r="I370" s="170">
        <v>20</v>
      </c>
      <c r="J370" s="170">
        <v>20</v>
      </c>
      <c r="K370" s="170">
        <v>20</v>
      </c>
      <c r="L370" s="170">
        <v>20</v>
      </c>
      <c r="M370" s="14">
        <v>0</v>
      </c>
      <c r="N370" s="15">
        <v>1</v>
      </c>
    </row>
    <row r="371" spans="1:14" ht="29">
      <c r="A371" s="171" t="s">
        <v>1361</v>
      </c>
      <c r="B371" s="171"/>
      <c r="C371" s="171"/>
      <c r="D371" s="171"/>
      <c r="E371" s="171"/>
      <c r="F371" s="171"/>
      <c r="G371" s="171"/>
      <c r="H371" s="171"/>
      <c r="I371" s="172">
        <v>469.5</v>
      </c>
      <c r="J371" s="172">
        <v>429.5</v>
      </c>
      <c r="K371" s="172">
        <v>431.75</v>
      </c>
      <c r="L371" s="172">
        <v>435.1</v>
      </c>
      <c r="M371" s="173">
        <v>-0.14569739300922091</v>
      </c>
      <c r="N371" s="174">
        <v>10</v>
      </c>
    </row>
    <row r="372" spans="1:14" ht="29">
      <c r="A372" s="169" t="s">
        <v>58</v>
      </c>
      <c r="B372" s="72" t="s">
        <v>587</v>
      </c>
      <c r="C372" s="11" t="s">
        <v>588</v>
      </c>
      <c r="D372" s="72" t="s">
        <v>614</v>
      </c>
      <c r="E372" s="11" t="s">
        <v>545</v>
      </c>
      <c r="F372" s="72" t="s">
        <v>60</v>
      </c>
      <c r="G372" s="11" t="s">
        <v>764</v>
      </c>
      <c r="H372" s="13" t="s">
        <v>1057</v>
      </c>
      <c r="I372" s="170">
        <v>96.4</v>
      </c>
      <c r="J372" s="170">
        <v>99.6</v>
      </c>
      <c r="K372" s="170">
        <v>102.91</v>
      </c>
      <c r="L372" s="170">
        <v>106.32</v>
      </c>
      <c r="M372" s="14">
        <v>3.3195020746887849E-2</v>
      </c>
      <c r="N372" s="15">
        <v>1</v>
      </c>
    </row>
    <row r="373" spans="1:14" ht="29">
      <c r="A373" s="171" t="s">
        <v>803</v>
      </c>
      <c r="B373" s="171"/>
      <c r="C373" s="171"/>
      <c r="D373" s="171"/>
      <c r="E373" s="171"/>
      <c r="F373" s="171"/>
      <c r="G373" s="171"/>
      <c r="H373" s="171"/>
      <c r="I373" s="172">
        <v>96.4</v>
      </c>
      <c r="J373" s="172">
        <v>99.6</v>
      </c>
      <c r="K373" s="172">
        <v>102.91</v>
      </c>
      <c r="L373" s="172">
        <v>106.32</v>
      </c>
      <c r="M373" s="173">
        <v>3.3195020746887849E-2</v>
      </c>
      <c r="N373" s="174">
        <v>1</v>
      </c>
    </row>
    <row r="374" spans="1:14" ht="43.5">
      <c r="A374" s="169" t="s">
        <v>526</v>
      </c>
      <c r="B374" s="72" t="s">
        <v>585</v>
      </c>
      <c r="C374" s="11" t="s">
        <v>609</v>
      </c>
      <c r="D374" s="72" t="s">
        <v>1106</v>
      </c>
      <c r="E374" s="11" t="s">
        <v>1296</v>
      </c>
      <c r="F374" s="72" t="s">
        <v>1297</v>
      </c>
      <c r="G374" s="11" t="s">
        <v>764</v>
      </c>
      <c r="H374" s="13" t="s">
        <v>1113</v>
      </c>
      <c r="I374" s="170">
        <v>1.8</v>
      </c>
      <c r="J374" s="170">
        <v>1.8</v>
      </c>
      <c r="K374" s="170">
        <v>1.8</v>
      </c>
      <c r="L374" s="170">
        <v>1.8</v>
      </c>
      <c r="M374" s="14">
        <v>0</v>
      </c>
      <c r="N374" s="15">
        <v>1</v>
      </c>
    </row>
    <row r="375" spans="1:14" ht="43.5">
      <c r="A375" s="169"/>
      <c r="B375" s="72"/>
      <c r="C375" s="11"/>
      <c r="D375" s="72"/>
      <c r="E375" s="11"/>
      <c r="F375" s="72" t="s">
        <v>1299</v>
      </c>
      <c r="G375" s="167" t="s">
        <v>764</v>
      </c>
      <c r="H375" s="13" t="s">
        <v>1113</v>
      </c>
      <c r="I375" s="170">
        <v>0.8</v>
      </c>
      <c r="J375" s="170">
        <v>0.8</v>
      </c>
      <c r="K375" s="170">
        <v>0.8</v>
      </c>
      <c r="L375" s="170">
        <v>0.8</v>
      </c>
      <c r="M375" s="14">
        <v>0</v>
      </c>
      <c r="N375" s="15">
        <v>1</v>
      </c>
    </row>
    <row r="376" spans="1:14" ht="43.5">
      <c r="A376" s="169"/>
      <c r="B376" s="72"/>
      <c r="C376" s="11"/>
      <c r="D376" s="72"/>
      <c r="E376" s="11"/>
      <c r="F376" s="72" t="s">
        <v>1298</v>
      </c>
      <c r="G376" s="167" t="s">
        <v>764</v>
      </c>
      <c r="H376" s="13" t="s">
        <v>1113</v>
      </c>
      <c r="I376" s="170">
        <v>1.4</v>
      </c>
      <c r="J376" s="170">
        <v>1.4</v>
      </c>
      <c r="K376" s="170">
        <v>1.4</v>
      </c>
      <c r="L376" s="170">
        <v>1.4</v>
      </c>
      <c r="M376" s="14">
        <v>0</v>
      </c>
      <c r="N376" s="15">
        <v>1</v>
      </c>
    </row>
    <row r="377" spans="1:14" ht="43.5">
      <c r="A377" s="169"/>
      <c r="B377" s="72"/>
      <c r="C377" s="11"/>
      <c r="D377" s="72"/>
      <c r="E377" s="11"/>
      <c r="F377" s="72" t="s">
        <v>1300</v>
      </c>
      <c r="G377" s="167" t="s">
        <v>764</v>
      </c>
      <c r="H377" s="13" t="s">
        <v>1113</v>
      </c>
      <c r="I377" s="170">
        <v>0.4</v>
      </c>
      <c r="J377" s="170">
        <v>0.4</v>
      </c>
      <c r="K377" s="170">
        <v>0.4</v>
      </c>
      <c r="L377" s="170">
        <v>0.4</v>
      </c>
      <c r="M377" s="14">
        <v>0</v>
      </c>
      <c r="N377" s="15">
        <v>1</v>
      </c>
    </row>
    <row r="378" spans="1:14">
      <c r="A378" s="169"/>
      <c r="B378" s="72"/>
      <c r="C378" s="11"/>
      <c r="D378" s="72"/>
      <c r="E378" s="11"/>
      <c r="F378" s="72" t="s">
        <v>537</v>
      </c>
      <c r="G378" s="167" t="s">
        <v>764</v>
      </c>
      <c r="H378" s="13" t="s">
        <v>1057</v>
      </c>
      <c r="I378" s="170">
        <v>71</v>
      </c>
      <c r="J378" s="170">
        <v>73</v>
      </c>
      <c r="K378" s="170">
        <v>75.19</v>
      </c>
      <c r="L378" s="170">
        <v>77.45</v>
      </c>
      <c r="M378" s="14">
        <v>2.8169014084507005E-2</v>
      </c>
      <c r="N378" s="15">
        <v>1</v>
      </c>
    </row>
    <row r="379" spans="1:14">
      <c r="A379" s="169"/>
      <c r="B379" s="72"/>
      <c r="C379" s="11"/>
      <c r="D379" s="72"/>
      <c r="E379" s="11"/>
      <c r="F379" s="72" t="s">
        <v>534</v>
      </c>
      <c r="G379" s="167" t="s">
        <v>764</v>
      </c>
      <c r="H379" s="13" t="s">
        <v>1057</v>
      </c>
      <c r="I379" s="170">
        <v>122</v>
      </c>
      <c r="J379" s="170">
        <v>146</v>
      </c>
      <c r="K379" s="170">
        <v>150.38</v>
      </c>
      <c r="L379" s="170">
        <v>154.88999999999999</v>
      </c>
      <c r="M379" s="14">
        <v>0.19672131147540983</v>
      </c>
      <c r="N379" s="15">
        <v>1</v>
      </c>
    </row>
    <row r="380" spans="1:14">
      <c r="A380" s="169"/>
      <c r="B380" s="72"/>
      <c r="C380" s="11"/>
      <c r="D380" s="72"/>
      <c r="E380" s="11"/>
      <c r="F380" s="72" t="s">
        <v>536</v>
      </c>
      <c r="G380" s="167" t="s">
        <v>764</v>
      </c>
      <c r="H380" s="13" t="s">
        <v>1057</v>
      </c>
      <c r="I380" s="170">
        <v>77</v>
      </c>
      <c r="J380" s="170">
        <v>79</v>
      </c>
      <c r="K380" s="170">
        <v>81.37</v>
      </c>
      <c r="L380" s="170">
        <v>83.81</v>
      </c>
      <c r="M380" s="14">
        <v>2.5974025974025983E-2</v>
      </c>
      <c r="N380" s="15">
        <v>1</v>
      </c>
    </row>
    <row r="381" spans="1:14">
      <c r="A381" s="169"/>
      <c r="B381" s="72"/>
      <c r="C381" s="11"/>
      <c r="D381" s="72"/>
      <c r="E381" s="11"/>
      <c r="F381" s="72" t="s">
        <v>528</v>
      </c>
      <c r="G381" s="167" t="s">
        <v>764</v>
      </c>
      <c r="H381" s="13" t="s">
        <v>1057</v>
      </c>
      <c r="I381" s="170">
        <v>136</v>
      </c>
      <c r="J381" s="170">
        <v>141</v>
      </c>
      <c r="K381" s="170">
        <v>145.22999999999999</v>
      </c>
      <c r="L381" s="170">
        <v>149.59</v>
      </c>
      <c r="M381" s="14">
        <v>3.6764705882353033E-2</v>
      </c>
      <c r="N381" s="15">
        <v>1</v>
      </c>
    </row>
    <row r="382" spans="1:14">
      <c r="A382" s="169"/>
      <c r="B382" s="72"/>
      <c r="C382" s="11"/>
      <c r="D382" s="72"/>
      <c r="E382" s="11"/>
      <c r="F382" s="72" t="s">
        <v>532</v>
      </c>
      <c r="G382" s="167" t="s">
        <v>764</v>
      </c>
      <c r="H382" s="13" t="s">
        <v>1057</v>
      </c>
      <c r="I382" s="170">
        <v>137</v>
      </c>
      <c r="J382" s="170">
        <v>151</v>
      </c>
      <c r="K382" s="170">
        <v>155.53</v>
      </c>
      <c r="L382" s="170">
        <v>160.19999999999999</v>
      </c>
      <c r="M382" s="14">
        <v>0.10218978102189791</v>
      </c>
      <c r="N382" s="15">
        <v>1</v>
      </c>
    </row>
    <row r="383" spans="1:14">
      <c r="A383" s="169"/>
      <c r="B383" s="72"/>
      <c r="C383" s="11"/>
      <c r="D383" s="72"/>
      <c r="E383" s="11"/>
      <c r="F383" s="72" t="s">
        <v>527</v>
      </c>
      <c r="G383" s="167" t="s">
        <v>764</v>
      </c>
      <c r="H383" s="13" t="s">
        <v>1057</v>
      </c>
      <c r="I383" s="170">
        <v>208</v>
      </c>
      <c r="J383" s="170">
        <v>226</v>
      </c>
      <c r="K383" s="170">
        <v>232.78</v>
      </c>
      <c r="L383" s="170">
        <v>239.76</v>
      </c>
      <c r="M383" s="14">
        <v>8.6538461538461453E-2</v>
      </c>
      <c r="N383" s="15">
        <v>1</v>
      </c>
    </row>
    <row r="384" spans="1:14">
      <c r="A384" s="169"/>
      <c r="B384" s="72"/>
      <c r="C384" s="11"/>
      <c r="D384" s="72"/>
      <c r="E384" s="11"/>
      <c r="F384" s="72" t="s">
        <v>531</v>
      </c>
      <c r="G384" s="167" t="s">
        <v>764</v>
      </c>
      <c r="H384" s="13" t="s">
        <v>1057</v>
      </c>
      <c r="I384" s="170">
        <v>194</v>
      </c>
      <c r="J384" s="170">
        <v>187</v>
      </c>
      <c r="K384" s="170">
        <v>192.61</v>
      </c>
      <c r="L384" s="170">
        <v>198.39</v>
      </c>
      <c r="M384" s="14">
        <v>-3.6082474226804107E-2</v>
      </c>
      <c r="N384" s="15">
        <v>1</v>
      </c>
    </row>
    <row r="385" spans="1:14">
      <c r="A385" s="169"/>
      <c r="B385" s="72"/>
      <c r="C385" s="11"/>
      <c r="D385" s="72"/>
      <c r="E385" s="11"/>
      <c r="F385" s="72" t="s">
        <v>530</v>
      </c>
      <c r="G385" s="167" t="s">
        <v>764</v>
      </c>
      <c r="H385" s="13" t="s">
        <v>1057</v>
      </c>
      <c r="I385" s="170">
        <v>105</v>
      </c>
      <c r="J385" s="170">
        <v>98</v>
      </c>
      <c r="K385" s="170">
        <v>100.94</v>
      </c>
      <c r="L385" s="170">
        <v>103.97</v>
      </c>
      <c r="M385" s="14">
        <v>-6.6666666666666652E-2</v>
      </c>
      <c r="N385" s="15">
        <v>1</v>
      </c>
    </row>
    <row r="386" spans="1:14">
      <c r="A386" s="169"/>
      <c r="B386" s="72"/>
      <c r="C386" s="11"/>
      <c r="D386" s="72"/>
      <c r="E386" s="11"/>
      <c r="F386" s="72" t="s">
        <v>533</v>
      </c>
      <c r="G386" s="167" t="s">
        <v>764</v>
      </c>
      <c r="H386" s="13" t="s">
        <v>1057</v>
      </c>
      <c r="I386" s="170">
        <v>97</v>
      </c>
      <c r="J386" s="170">
        <v>96</v>
      </c>
      <c r="K386" s="170">
        <v>98.88</v>
      </c>
      <c r="L386" s="170">
        <v>101.85</v>
      </c>
      <c r="M386" s="14">
        <v>-1.0309278350515427E-2</v>
      </c>
      <c r="N386" s="15">
        <v>1</v>
      </c>
    </row>
    <row r="387" spans="1:14">
      <c r="A387" s="169"/>
      <c r="B387" s="72"/>
      <c r="C387" s="11"/>
      <c r="D387" s="72"/>
      <c r="E387" s="11"/>
      <c r="F387" s="72" t="s">
        <v>538</v>
      </c>
      <c r="G387" s="167" t="s">
        <v>764</v>
      </c>
      <c r="H387" s="13" t="s">
        <v>1112</v>
      </c>
      <c r="I387" s="170">
        <v>8</v>
      </c>
      <c r="J387" s="170">
        <v>8</v>
      </c>
      <c r="K387" s="170">
        <v>8</v>
      </c>
      <c r="L387" s="170">
        <v>8</v>
      </c>
      <c r="M387" s="14">
        <v>0</v>
      </c>
      <c r="N387" s="15">
        <v>1</v>
      </c>
    </row>
    <row r="388" spans="1:14">
      <c r="A388" s="169"/>
      <c r="B388" s="72"/>
      <c r="C388" s="11"/>
      <c r="D388" s="72"/>
      <c r="E388" s="11"/>
      <c r="F388" s="72" t="s">
        <v>535</v>
      </c>
      <c r="G388" s="167" t="s">
        <v>764</v>
      </c>
      <c r="H388" s="13" t="s">
        <v>1057</v>
      </c>
      <c r="I388" s="170">
        <v>112</v>
      </c>
      <c r="J388" s="170">
        <v>115</v>
      </c>
      <c r="K388" s="170">
        <v>118.45</v>
      </c>
      <c r="L388" s="170">
        <v>122</v>
      </c>
      <c r="M388" s="14">
        <v>2.6785714285714191E-2</v>
      </c>
      <c r="N388" s="15">
        <v>1</v>
      </c>
    </row>
    <row r="389" spans="1:14">
      <c r="A389" s="169"/>
      <c r="B389" s="72"/>
      <c r="C389" s="11"/>
      <c r="D389" s="72"/>
      <c r="E389" s="11"/>
      <c r="F389" s="72" t="s">
        <v>529</v>
      </c>
      <c r="G389" s="167" t="s">
        <v>764</v>
      </c>
      <c r="H389" s="13" t="s">
        <v>1057</v>
      </c>
      <c r="I389" s="170">
        <v>117</v>
      </c>
      <c r="J389" s="170">
        <v>119</v>
      </c>
      <c r="K389" s="170">
        <v>122.57</v>
      </c>
      <c r="L389" s="170">
        <v>126.25</v>
      </c>
      <c r="M389" s="14">
        <v>1.7094017094017033E-2</v>
      </c>
      <c r="N389" s="15">
        <v>1</v>
      </c>
    </row>
    <row r="390" spans="1:14">
      <c r="A390" s="169"/>
      <c r="B390" s="72"/>
      <c r="C390" s="11"/>
      <c r="D390" s="72"/>
      <c r="E390" s="11"/>
      <c r="F390" s="72" t="s">
        <v>1498</v>
      </c>
      <c r="G390" s="167" t="s">
        <v>764</v>
      </c>
      <c r="H390" s="13" t="s">
        <v>1057</v>
      </c>
      <c r="I390" s="170">
        <v>160</v>
      </c>
      <c r="J390" s="170">
        <v>168</v>
      </c>
      <c r="K390" s="170">
        <v>173.04</v>
      </c>
      <c r="L390" s="170">
        <v>178.23</v>
      </c>
      <c r="M390" s="14">
        <v>5.0000000000000044E-2</v>
      </c>
      <c r="N390" s="15">
        <v>1</v>
      </c>
    </row>
    <row r="391" spans="1:14">
      <c r="A391" s="171" t="s">
        <v>804</v>
      </c>
      <c r="B391" s="171"/>
      <c r="C391" s="171"/>
      <c r="D391" s="171"/>
      <c r="E391" s="171"/>
      <c r="F391" s="171"/>
      <c r="G391" s="171"/>
      <c r="H391" s="171"/>
      <c r="I391" s="172">
        <v>1548.4</v>
      </c>
      <c r="J391" s="172">
        <v>1611.4</v>
      </c>
      <c r="K391" s="172">
        <v>1659.37</v>
      </c>
      <c r="L391" s="172">
        <v>1708.7899999999997</v>
      </c>
      <c r="M391" s="173">
        <v>0.4571786121124003</v>
      </c>
      <c r="N391" s="174">
        <v>17</v>
      </c>
    </row>
    <row r="392" spans="1:14" ht="29">
      <c r="A392" s="169" t="s">
        <v>898</v>
      </c>
      <c r="B392" s="72" t="s">
        <v>592</v>
      </c>
      <c r="C392" s="11" t="s">
        <v>595</v>
      </c>
      <c r="D392" s="72" t="s">
        <v>123</v>
      </c>
      <c r="E392" s="11" t="s">
        <v>123</v>
      </c>
      <c r="F392" s="72" t="s">
        <v>904</v>
      </c>
      <c r="G392" s="11" t="s">
        <v>764</v>
      </c>
      <c r="H392" s="13" t="s">
        <v>1158</v>
      </c>
      <c r="I392" s="170">
        <v>299</v>
      </c>
      <c r="J392" s="170">
        <v>299</v>
      </c>
      <c r="K392" s="170">
        <v>307.97000000000003</v>
      </c>
      <c r="L392" s="170">
        <v>317.20999999999998</v>
      </c>
      <c r="M392" s="14">
        <v>0</v>
      </c>
      <c r="N392" s="15">
        <v>1</v>
      </c>
    </row>
    <row r="393" spans="1:14">
      <c r="A393" s="169"/>
      <c r="B393" s="72"/>
      <c r="C393" s="11"/>
      <c r="D393" s="72"/>
      <c r="E393" s="11"/>
      <c r="F393" s="72" t="s">
        <v>906</v>
      </c>
      <c r="G393" s="167" t="s">
        <v>764</v>
      </c>
      <c r="H393" s="13" t="s">
        <v>1158</v>
      </c>
      <c r="I393" s="170">
        <v>220</v>
      </c>
      <c r="J393" s="170">
        <v>530</v>
      </c>
      <c r="K393" s="170">
        <v>545.9</v>
      </c>
      <c r="L393" s="170">
        <v>562.28</v>
      </c>
      <c r="M393" s="14">
        <v>1.4090909090909092</v>
      </c>
      <c r="N393" s="15">
        <v>1</v>
      </c>
    </row>
    <row r="394" spans="1:14">
      <c r="A394" s="169"/>
      <c r="B394" s="72"/>
      <c r="C394" s="11"/>
      <c r="D394" s="72"/>
      <c r="E394" s="11"/>
      <c r="F394" s="72" t="s">
        <v>909</v>
      </c>
      <c r="G394" s="167" t="s">
        <v>764</v>
      </c>
      <c r="H394" s="13" t="s">
        <v>1057</v>
      </c>
      <c r="I394" s="170">
        <v>53</v>
      </c>
      <c r="J394" s="170">
        <v>89</v>
      </c>
      <c r="K394" s="170">
        <v>91.67</v>
      </c>
      <c r="L394" s="170">
        <v>94.42</v>
      </c>
      <c r="M394" s="14">
        <v>0.679245283018868</v>
      </c>
      <c r="N394" s="15">
        <v>1</v>
      </c>
    </row>
    <row r="395" spans="1:14">
      <c r="A395" s="169"/>
      <c r="B395" s="72"/>
      <c r="C395" s="11"/>
      <c r="D395" s="72"/>
      <c r="E395" s="11"/>
      <c r="F395" s="72" t="s">
        <v>900</v>
      </c>
      <c r="G395" s="167" t="s">
        <v>764</v>
      </c>
      <c r="H395" s="13" t="s">
        <v>1057</v>
      </c>
      <c r="I395" s="170">
        <v>96</v>
      </c>
      <c r="J395" s="170">
        <v>112</v>
      </c>
      <c r="K395" s="170">
        <v>115.36</v>
      </c>
      <c r="L395" s="170">
        <v>118.82</v>
      </c>
      <c r="M395" s="14">
        <v>0.16666666666666674</v>
      </c>
      <c r="N395" s="15">
        <v>1</v>
      </c>
    </row>
    <row r="396" spans="1:14">
      <c r="A396" s="169"/>
      <c r="B396" s="72"/>
      <c r="C396" s="11"/>
      <c r="D396" s="72"/>
      <c r="E396" s="11"/>
      <c r="F396" s="72" t="s">
        <v>907</v>
      </c>
      <c r="G396" s="167" t="s">
        <v>764</v>
      </c>
      <c r="H396" s="13" t="s">
        <v>1158</v>
      </c>
      <c r="I396" s="170">
        <v>404</v>
      </c>
      <c r="J396" s="170">
        <v>668</v>
      </c>
      <c r="K396" s="170">
        <v>688.04</v>
      </c>
      <c r="L396" s="170">
        <v>708.68</v>
      </c>
      <c r="M396" s="14">
        <v>0.65346534653465338</v>
      </c>
      <c r="N396" s="15">
        <v>1</v>
      </c>
    </row>
    <row r="397" spans="1:14">
      <c r="A397" s="169"/>
      <c r="B397" s="72"/>
      <c r="C397" s="11"/>
      <c r="D397" s="72"/>
      <c r="E397" s="11"/>
      <c r="F397" s="72" t="s">
        <v>908</v>
      </c>
      <c r="G397" s="11" t="s">
        <v>351</v>
      </c>
      <c r="H397" s="13" t="s">
        <v>1158</v>
      </c>
      <c r="I397" s="170">
        <v>323</v>
      </c>
      <c r="J397" s="170">
        <v>0</v>
      </c>
      <c r="K397" s="170">
        <v>0</v>
      </c>
      <c r="L397" s="170">
        <v>0</v>
      </c>
      <c r="M397" s="14">
        <v>0</v>
      </c>
      <c r="N397" s="15">
        <v>1</v>
      </c>
    </row>
    <row r="398" spans="1:14">
      <c r="A398" s="169"/>
      <c r="B398" s="72"/>
      <c r="C398" s="11"/>
      <c r="D398" s="72"/>
      <c r="E398" s="11"/>
      <c r="F398" s="72" t="s">
        <v>905</v>
      </c>
      <c r="G398" s="11" t="s">
        <v>764</v>
      </c>
      <c r="H398" s="13" t="s">
        <v>1092</v>
      </c>
      <c r="I398" s="170">
        <v>17</v>
      </c>
      <c r="J398" s="170">
        <v>18</v>
      </c>
      <c r="K398" s="170">
        <v>19</v>
      </c>
      <c r="L398" s="170">
        <v>19</v>
      </c>
      <c r="M398" s="14">
        <v>5.8823529411764719E-2</v>
      </c>
      <c r="N398" s="15">
        <v>1</v>
      </c>
    </row>
    <row r="399" spans="1:14">
      <c r="A399" s="169"/>
      <c r="B399" s="72"/>
      <c r="C399" s="11"/>
      <c r="D399" s="72"/>
      <c r="E399" s="11"/>
      <c r="F399" s="72" t="s">
        <v>901</v>
      </c>
      <c r="G399" s="167" t="s">
        <v>764</v>
      </c>
      <c r="H399" s="13" t="s">
        <v>1057</v>
      </c>
      <c r="I399" s="170">
        <v>160</v>
      </c>
      <c r="J399" s="170">
        <v>512</v>
      </c>
      <c r="K399" s="170">
        <v>527.36</v>
      </c>
      <c r="L399" s="170">
        <v>543.17999999999995</v>
      </c>
      <c r="M399" s="14">
        <v>2.2000000000000002</v>
      </c>
      <c r="N399" s="15">
        <v>1</v>
      </c>
    </row>
    <row r="400" spans="1:14">
      <c r="A400" s="169"/>
      <c r="B400" s="72"/>
      <c r="C400" s="11"/>
      <c r="D400" s="72"/>
      <c r="E400" s="11"/>
      <c r="F400" s="72" t="s">
        <v>903</v>
      </c>
      <c r="G400" s="167" t="s">
        <v>764</v>
      </c>
      <c r="H400" s="13" t="s">
        <v>1158</v>
      </c>
      <c r="I400" s="170">
        <v>44</v>
      </c>
      <c r="J400" s="170">
        <v>72</v>
      </c>
      <c r="K400" s="170">
        <v>74.16</v>
      </c>
      <c r="L400" s="170">
        <v>76.38</v>
      </c>
      <c r="M400" s="14">
        <v>0.63636363636363646</v>
      </c>
      <c r="N400" s="15">
        <v>1</v>
      </c>
    </row>
    <row r="401" spans="1:14">
      <c r="A401" s="169"/>
      <c r="B401" s="72"/>
      <c r="C401" s="11"/>
      <c r="D401" s="72"/>
      <c r="E401" s="11"/>
      <c r="F401" s="72" t="s">
        <v>1457</v>
      </c>
      <c r="G401" s="167" t="s">
        <v>764</v>
      </c>
      <c r="H401" s="13" t="s">
        <v>1057</v>
      </c>
      <c r="I401" s="170">
        <v>54</v>
      </c>
      <c r="J401" s="170">
        <v>67</v>
      </c>
      <c r="K401" s="170">
        <v>69.010000000000005</v>
      </c>
      <c r="L401" s="170">
        <v>71.08</v>
      </c>
      <c r="M401" s="14">
        <v>0.2407407407407407</v>
      </c>
      <c r="N401" s="15">
        <v>1</v>
      </c>
    </row>
    <row r="402" spans="1:14">
      <c r="A402" s="169"/>
      <c r="B402" s="72"/>
      <c r="C402" s="11"/>
      <c r="D402" s="72"/>
      <c r="E402" s="11"/>
      <c r="F402" s="72" t="s">
        <v>1456</v>
      </c>
      <c r="G402" s="167" t="s">
        <v>764</v>
      </c>
      <c r="H402" s="13" t="s">
        <v>1057</v>
      </c>
      <c r="I402" s="170">
        <v>263</v>
      </c>
      <c r="J402" s="170">
        <v>408</v>
      </c>
      <c r="K402" s="170">
        <v>420.24</v>
      </c>
      <c r="L402" s="170">
        <v>432.85</v>
      </c>
      <c r="M402" s="14">
        <v>0.55133079847908739</v>
      </c>
      <c r="N402" s="15">
        <v>1</v>
      </c>
    </row>
    <row r="403" spans="1:14">
      <c r="A403" s="169"/>
      <c r="B403" s="72"/>
      <c r="C403" s="11"/>
      <c r="D403" s="72"/>
      <c r="E403" s="11"/>
      <c r="F403" s="72" t="s">
        <v>1458</v>
      </c>
      <c r="G403" s="167" t="s">
        <v>764</v>
      </c>
      <c r="H403" s="13" t="s">
        <v>1158</v>
      </c>
      <c r="I403" s="170">
        <v>20</v>
      </c>
      <c r="J403" s="170">
        <v>20</v>
      </c>
      <c r="K403" s="170">
        <v>20.6</v>
      </c>
      <c r="L403" s="170">
        <v>21.22</v>
      </c>
      <c r="M403" s="14">
        <v>0</v>
      </c>
      <c r="N403" s="15">
        <v>1</v>
      </c>
    </row>
    <row r="404" spans="1:14">
      <c r="A404" s="169"/>
      <c r="B404" s="72"/>
      <c r="C404" s="11"/>
      <c r="D404" s="72"/>
      <c r="E404" s="11"/>
      <c r="F404" s="72" t="s">
        <v>1459</v>
      </c>
      <c r="G404" s="167" t="s">
        <v>350</v>
      </c>
      <c r="H404" s="167" t="s">
        <v>1460</v>
      </c>
      <c r="I404" s="170"/>
      <c r="J404" s="170">
        <v>867</v>
      </c>
      <c r="K404" s="170">
        <v>893.01</v>
      </c>
      <c r="L404" s="170">
        <v>919.8</v>
      </c>
      <c r="M404" s="14">
        <v>0</v>
      </c>
      <c r="N404" s="15">
        <v>1</v>
      </c>
    </row>
    <row r="405" spans="1:14" ht="29">
      <c r="A405" s="171" t="s">
        <v>1033</v>
      </c>
      <c r="B405" s="171"/>
      <c r="C405" s="171"/>
      <c r="D405" s="171"/>
      <c r="E405" s="171"/>
      <c r="F405" s="171"/>
      <c r="G405" s="171"/>
      <c r="H405" s="171"/>
      <c r="I405" s="172">
        <v>1953</v>
      </c>
      <c r="J405" s="172">
        <v>3662</v>
      </c>
      <c r="K405" s="172">
        <v>3772.3199999999997</v>
      </c>
      <c r="L405" s="172">
        <v>3884.9199999999992</v>
      </c>
      <c r="M405" s="173">
        <v>6.5957269103063263</v>
      </c>
      <c r="N405" s="174">
        <v>13</v>
      </c>
    </row>
    <row r="406" spans="1:14">
      <c r="A406" s="169" t="s">
        <v>1269</v>
      </c>
      <c r="B406" s="72" t="s">
        <v>734</v>
      </c>
      <c r="C406" s="11" t="s">
        <v>733</v>
      </c>
      <c r="D406" s="72" t="s">
        <v>735</v>
      </c>
      <c r="E406" s="11" t="s">
        <v>558</v>
      </c>
      <c r="F406" s="72" t="s">
        <v>1271</v>
      </c>
      <c r="G406" s="11" t="s">
        <v>764</v>
      </c>
      <c r="H406" s="13" t="s">
        <v>1057</v>
      </c>
      <c r="I406" s="170">
        <v>67</v>
      </c>
      <c r="J406" s="170">
        <v>67</v>
      </c>
      <c r="K406" s="170">
        <v>68</v>
      </c>
      <c r="L406" s="170">
        <v>69</v>
      </c>
      <c r="M406" s="14">
        <v>0</v>
      </c>
      <c r="N406" s="15">
        <v>1</v>
      </c>
    </row>
    <row r="407" spans="1:14">
      <c r="A407" s="169"/>
      <c r="B407" s="72"/>
      <c r="C407" s="11"/>
      <c r="D407" s="72"/>
      <c r="E407" s="11"/>
      <c r="F407" s="72" t="s">
        <v>1270</v>
      </c>
      <c r="G407" s="167" t="s">
        <v>764</v>
      </c>
      <c r="H407" s="13" t="s">
        <v>1057</v>
      </c>
      <c r="I407" s="170">
        <v>84</v>
      </c>
      <c r="J407" s="170">
        <v>84</v>
      </c>
      <c r="K407" s="170">
        <v>85</v>
      </c>
      <c r="L407" s="170">
        <v>87</v>
      </c>
      <c r="M407" s="14">
        <v>0</v>
      </c>
      <c r="N407" s="15">
        <v>1</v>
      </c>
    </row>
    <row r="408" spans="1:14">
      <c r="A408" s="171" t="s">
        <v>1363</v>
      </c>
      <c r="B408" s="171"/>
      <c r="C408" s="171"/>
      <c r="D408" s="171"/>
      <c r="E408" s="171"/>
      <c r="F408" s="171"/>
      <c r="G408" s="171"/>
      <c r="H408" s="171"/>
      <c r="I408" s="172">
        <v>151</v>
      </c>
      <c r="J408" s="172">
        <v>151</v>
      </c>
      <c r="K408" s="172">
        <v>153</v>
      </c>
      <c r="L408" s="172">
        <v>156</v>
      </c>
      <c r="M408" s="173">
        <v>0</v>
      </c>
      <c r="N408" s="174">
        <v>2</v>
      </c>
    </row>
    <row r="409" spans="1:14">
      <c r="A409" s="169" t="s">
        <v>897</v>
      </c>
      <c r="B409" s="72" t="s">
        <v>585</v>
      </c>
      <c r="C409" s="11" t="s">
        <v>613</v>
      </c>
      <c r="D409" s="72" t="s">
        <v>1106</v>
      </c>
      <c r="E409" s="11" t="s">
        <v>828</v>
      </c>
      <c r="F409" s="72" t="s">
        <v>1323</v>
      </c>
      <c r="G409" s="11" t="s">
        <v>351</v>
      </c>
      <c r="H409" s="13" t="s">
        <v>1057</v>
      </c>
      <c r="I409" s="170">
        <v>82</v>
      </c>
      <c r="J409" s="170">
        <v>0</v>
      </c>
      <c r="K409" s="170">
        <v>0</v>
      </c>
      <c r="L409" s="170">
        <v>0</v>
      </c>
      <c r="M409" s="14">
        <v>0</v>
      </c>
      <c r="N409" s="15">
        <v>1</v>
      </c>
    </row>
    <row r="410" spans="1:14">
      <c r="A410" s="169"/>
      <c r="B410" s="72"/>
      <c r="C410" s="11"/>
      <c r="D410" s="72"/>
      <c r="E410" s="11"/>
      <c r="F410" s="72" t="s">
        <v>1322</v>
      </c>
      <c r="G410" s="167" t="s">
        <v>351</v>
      </c>
      <c r="H410" s="13" t="s">
        <v>1321</v>
      </c>
      <c r="I410" s="170">
        <v>82</v>
      </c>
      <c r="J410" s="170">
        <v>0</v>
      </c>
      <c r="K410" s="170">
        <v>0</v>
      </c>
      <c r="L410" s="170">
        <v>0</v>
      </c>
      <c r="M410" s="14">
        <v>0</v>
      </c>
      <c r="N410" s="15">
        <v>1</v>
      </c>
    </row>
    <row r="411" spans="1:14" ht="29">
      <c r="A411" s="169"/>
      <c r="B411" s="72"/>
      <c r="C411" s="11"/>
      <c r="D411" s="72"/>
      <c r="E411" s="11"/>
      <c r="F411" s="72" t="s">
        <v>833</v>
      </c>
      <c r="G411" s="11" t="s">
        <v>764</v>
      </c>
      <c r="H411" s="13" t="s">
        <v>1071</v>
      </c>
      <c r="I411" s="170">
        <v>42</v>
      </c>
      <c r="J411" s="170">
        <v>37</v>
      </c>
      <c r="K411" s="170">
        <v>37</v>
      </c>
      <c r="L411" s="170">
        <v>37</v>
      </c>
      <c r="M411" s="14">
        <v>-0.11904761904761907</v>
      </c>
      <c r="N411" s="15">
        <v>1</v>
      </c>
    </row>
    <row r="412" spans="1:14" ht="29">
      <c r="A412" s="169"/>
      <c r="B412" s="72"/>
      <c r="C412" s="11"/>
      <c r="D412" s="72"/>
      <c r="E412" s="11"/>
      <c r="F412" s="72" t="s">
        <v>834</v>
      </c>
      <c r="G412" s="167" t="s">
        <v>764</v>
      </c>
      <c r="H412" s="13" t="s">
        <v>1071</v>
      </c>
      <c r="I412" s="170">
        <v>331</v>
      </c>
      <c r="J412" s="170">
        <v>406</v>
      </c>
      <c r="K412" s="170">
        <v>406</v>
      </c>
      <c r="L412" s="170">
        <v>406</v>
      </c>
      <c r="M412" s="14">
        <v>0.22658610271903323</v>
      </c>
      <c r="N412" s="15">
        <v>1</v>
      </c>
    </row>
    <row r="413" spans="1:14" ht="29">
      <c r="A413" s="169"/>
      <c r="B413" s="72"/>
      <c r="C413" s="11"/>
      <c r="D413" s="72"/>
      <c r="E413" s="11"/>
      <c r="F413" s="72" t="s">
        <v>839</v>
      </c>
      <c r="G413" s="167" t="s">
        <v>764</v>
      </c>
      <c r="H413" s="13" t="s">
        <v>1200</v>
      </c>
      <c r="I413" s="170">
        <v>216</v>
      </c>
      <c r="J413" s="170">
        <v>242</v>
      </c>
      <c r="K413" s="170">
        <v>242</v>
      </c>
      <c r="L413" s="170">
        <v>242</v>
      </c>
      <c r="M413" s="14">
        <v>0.12037037037037046</v>
      </c>
      <c r="N413" s="15">
        <v>1</v>
      </c>
    </row>
    <row r="414" spans="1:14" ht="29">
      <c r="A414" s="169"/>
      <c r="B414" s="72"/>
      <c r="C414" s="11"/>
      <c r="D414" s="72"/>
      <c r="E414" s="11"/>
      <c r="F414" s="72" t="s">
        <v>840</v>
      </c>
      <c r="G414" s="167" t="s">
        <v>764</v>
      </c>
      <c r="H414" s="13" t="s">
        <v>1201</v>
      </c>
      <c r="I414" s="170">
        <v>633</v>
      </c>
      <c r="J414" s="170">
        <v>636</v>
      </c>
      <c r="K414" s="170">
        <v>636</v>
      </c>
      <c r="L414" s="170">
        <v>636</v>
      </c>
      <c r="M414" s="14">
        <v>4.7393364928909332E-3</v>
      </c>
      <c r="N414" s="15">
        <v>1</v>
      </c>
    </row>
    <row r="415" spans="1:14" ht="29">
      <c r="A415" s="169"/>
      <c r="B415" s="72"/>
      <c r="C415" s="11"/>
      <c r="D415" s="72"/>
      <c r="E415" s="11"/>
      <c r="F415" s="72" t="s">
        <v>838</v>
      </c>
      <c r="G415" s="167" t="s">
        <v>764</v>
      </c>
      <c r="H415" s="13" t="s">
        <v>1071</v>
      </c>
      <c r="I415" s="170">
        <v>510</v>
      </c>
      <c r="J415" s="170">
        <v>481</v>
      </c>
      <c r="K415" s="170">
        <v>481</v>
      </c>
      <c r="L415" s="170">
        <v>481</v>
      </c>
      <c r="M415" s="14">
        <v>-5.6862745098039236E-2</v>
      </c>
      <c r="N415" s="15">
        <v>1</v>
      </c>
    </row>
    <row r="416" spans="1:14">
      <c r="A416" s="169"/>
      <c r="B416" s="72"/>
      <c r="C416" s="11"/>
      <c r="D416" s="72"/>
      <c r="E416" s="11"/>
      <c r="F416" s="72" t="s">
        <v>837</v>
      </c>
      <c r="G416" s="167" t="s">
        <v>764</v>
      </c>
      <c r="H416" s="11" t="s">
        <v>895</v>
      </c>
      <c r="I416" s="170">
        <v>0</v>
      </c>
      <c r="J416" s="170">
        <v>0</v>
      </c>
      <c r="K416" s="170">
        <v>0</v>
      </c>
      <c r="L416" s="170">
        <v>0</v>
      </c>
      <c r="M416" s="14">
        <v>0</v>
      </c>
      <c r="N416" s="15">
        <v>1</v>
      </c>
    </row>
    <row r="417" spans="1:14" ht="29">
      <c r="A417" s="169"/>
      <c r="B417" s="72"/>
      <c r="C417" s="11"/>
      <c r="D417" s="72"/>
      <c r="E417" s="11"/>
      <c r="F417" s="72" t="s">
        <v>836</v>
      </c>
      <c r="G417" s="167" t="s">
        <v>764</v>
      </c>
      <c r="H417" s="13" t="s">
        <v>1200</v>
      </c>
      <c r="I417" s="170">
        <v>521</v>
      </c>
      <c r="J417" s="170">
        <v>426</v>
      </c>
      <c r="K417" s="170">
        <v>426</v>
      </c>
      <c r="L417" s="170">
        <v>426</v>
      </c>
      <c r="M417" s="14">
        <v>-0.18234165067178498</v>
      </c>
      <c r="N417" s="15">
        <v>1</v>
      </c>
    </row>
    <row r="418" spans="1:14" ht="29">
      <c r="A418" s="169"/>
      <c r="B418" s="72"/>
      <c r="C418" s="11"/>
      <c r="D418" s="72"/>
      <c r="E418" s="11"/>
      <c r="F418" s="72" t="s">
        <v>835</v>
      </c>
      <c r="G418" s="167" t="s">
        <v>764</v>
      </c>
      <c r="H418" s="13" t="s">
        <v>1071</v>
      </c>
      <c r="I418" s="170">
        <v>322</v>
      </c>
      <c r="J418" s="170">
        <v>391</v>
      </c>
      <c r="K418" s="170">
        <v>391</v>
      </c>
      <c r="L418" s="170">
        <v>391</v>
      </c>
      <c r="M418" s="14">
        <v>0.21428571428571419</v>
      </c>
      <c r="N418" s="15">
        <v>1</v>
      </c>
    </row>
    <row r="419" spans="1:14" ht="58">
      <c r="A419" s="169"/>
      <c r="B419" s="72"/>
      <c r="C419" s="11"/>
      <c r="D419" s="72"/>
      <c r="E419" s="11"/>
      <c r="F419" s="72" t="s">
        <v>1202</v>
      </c>
      <c r="G419" s="167" t="s">
        <v>764</v>
      </c>
      <c r="H419" s="13" t="s">
        <v>1203</v>
      </c>
      <c r="I419" s="170">
        <v>3.6</v>
      </c>
      <c r="J419" s="170">
        <v>3.49</v>
      </c>
      <c r="K419" s="170">
        <v>3.49</v>
      </c>
      <c r="L419" s="170">
        <v>3.49</v>
      </c>
      <c r="M419" s="14">
        <v>-3.0555555555555558E-2</v>
      </c>
      <c r="N419" s="15">
        <v>1</v>
      </c>
    </row>
    <row r="420" spans="1:14">
      <c r="A420" s="169"/>
      <c r="B420" s="72"/>
      <c r="C420" s="11"/>
      <c r="D420" s="72"/>
      <c r="E420" s="11"/>
      <c r="F420" s="72" t="s">
        <v>842</v>
      </c>
      <c r="G420" s="167" t="s">
        <v>764</v>
      </c>
      <c r="H420" s="11" t="s">
        <v>895</v>
      </c>
      <c r="I420" s="170">
        <v>0</v>
      </c>
      <c r="J420" s="170">
        <v>0</v>
      </c>
      <c r="K420" s="170">
        <v>0</v>
      </c>
      <c r="L420" s="170">
        <v>0</v>
      </c>
      <c r="M420" s="14">
        <v>0</v>
      </c>
      <c r="N420" s="15">
        <v>1</v>
      </c>
    </row>
    <row r="421" spans="1:14">
      <c r="A421" s="169"/>
      <c r="B421" s="72"/>
      <c r="C421" s="11"/>
      <c r="D421" s="72"/>
      <c r="E421" s="11"/>
      <c r="F421" s="72" t="s">
        <v>841</v>
      </c>
      <c r="G421" s="167" t="s">
        <v>764</v>
      </c>
      <c r="H421" s="13" t="s">
        <v>1057</v>
      </c>
      <c r="I421" s="170">
        <v>126</v>
      </c>
      <c r="J421" s="170">
        <v>130</v>
      </c>
      <c r="K421" s="170">
        <v>130</v>
      </c>
      <c r="L421" s="170">
        <v>130</v>
      </c>
      <c r="M421" s="14">
        <v>3.1746031746031855E-2</v>
      </c>
      <c r="N421" s="15">
        <v>1</v>
      </c>
    </row>
    <row r="422" spans="1:14">
      <c r="A422" s="169"/>
      <c r="B422" s="72"/>
      <c r="C422" s="11"/>
      <c r="D422" s="72"/>
      <c r="E422" s="11"/>
      <c r="F422" s="72" t="s">
        <v>1320</v>
      </c>
      <c r="G422" s="167" t="s">
        <v>764</v>
      </c>
      <c r="H422" s="13" t="s">
        <v>1057</v>
      </c>
      <c r="I422" s="170">
        <v>90</v>
      </c>
      <c r="J422" s="170">
        <v>18</v>
      </c>
      <c r="K422" s="170">
        <v>131.84</v>
      </c>
      <c r="L422" s="170">
        <v>135.80000000000001</v>
      </c>
      <c r="M422" s="14">
        <v>-0.8</v>
      </c>
      <c r="N422" s="15">
        <v>1</v>
      </c>
    </row>
    <row r="423" spans="1:14" ht="29">
      <c r="A423" s="169"/>
      <c r="B423" s="72"/>
      <c r="C423" s="11"/>
      <c r="D423" s="72"/>
      <c r="E423" s="11"/>
      <c r="F423" s="72" t="s">
        <v>847</v>
      </c>
      <c r="G423" s="11" t="s">
        <v>351</v>
      </c>
      <c r="H423" s="13" t="s">
        <v>1058</v>
      </c>
      <c r="I423" s="170">
        <v>570</v>
      </c>
      <c r="J423" s="170">
        <v>0</v>
      </c>
      <c r="K423" s="170">
        <v>0</v>
      </c>
      <c r="L423" s="170">
        <v>0</v>
      </c>
      <c r="M423" s="14">
        <v>0</v>
      </c>
      <c r="N423" s="15">
        <v>1</v>
      </c>
    </row>
    <row r="424" spans="1:14" ht="29">
      <c r="A424" s="169"/>
      <c r="B424" s="72"/>
      <c r="C424" s="11"/>
      <c r="D424" s="72"/>
      <c r="E424" s="11"/>
      <c r="F424" s="72" t="s">
        <v>846</v>
      </c>
      <c r="G424" s="167" t="s">
        <v>351</v>
      </c>
      <c r="H424" s="13" t="s">
        <v>1058</v>
      </c>
      <c r="I424" s="170">
        <v>243</v>
      </c>
      <c r="J424" s="170">
        <v>0</v>
      </c>
      <c r="K424" s="170">
        <v>0</v>
      </c>
      <c r="L424" s="170">
        <v>0</v>
      </c>
      <c r="M424" s="14">
        <v>0</v>
      </c>
      <c r="N424" s="15">
        <v>1</v>
      </c>
    </row>
    <row r="425" spans="1:14" ht="29">
      <c r="A425" s="169"/>
      <c r="B425" s="72"/>
      <c r="C425" s="11"/>
      <c r="D425" s="72"/>
      <c r="E425" s="11"/>
      <c r="F425" s="72" t="s">
        <v>849</v>
      </c>
      <c r="G425" s="167" t="s">
        <v>351</v>
      </c>
      <c r="H425" s="13" t="s">
        <v>1058</v>
      </c>
      <c r="I425" s="170">
        <v>200</v>
      </c>
      <c r="J425" s="170">
        <v>0</v>
      </c>
      <c r="K425" s="170">
        <v>0</v>
      </c>
      <c r="L425" s="170">
        <v>0</v>
      </c>
      <c r="M425" s="14">
        <v>0</v>
      </c>
      <c r="N425" s="15">
        <v>1</v>
      </c>
    </row>
    <row r="426" spans="1:14" ht="29">
      <c r="A426" s="169"/>
      <c r="B426" s="72"/>
      <c r="C426" s="11"/>
      <c r="D426" s="72"/>
      <c r="E426" s="11"/>
      <c r="F426" s="72" t="s">
        <v>848</v>
      </c>
      <c r="G426" s="167" t="s">
        <v>351</v>
      </c>
      <c r="H426" s="13" t="s">
        <v>1058</v>
      </c>
      <c r="I426" s="170">
        <v>100</v>
      </c>
      <c r="J426" s="170">
        <v>0</v>
      </c>
      <c r="K426" s="170">
        <v>0</v>
      </c>
      <c r="L426" s="170">
        <v>0</v>
      </c>
      <c r="M426" s="14">
        <v>0</v>
      </c>
      <c r="N426" s="15">
        <v>1</v>
      </c>
    </row>
    <row r="427" spans="1:14" ht="29">
      <c r="A427" s="169"/>
      <c r="B427" s="72"/>
      <c r="C427" s="11"/>
      <c r="D427" s="72"/>
      <c r="E427" s="11"/>
      <c r="F427" s="72" t="s">
        <v>1295</v>
      </c>
      <c r="G427" s="167" t="s">
        <v>351</v>
      </c>
      <c r="H427" s="13" t="s">
        <v>1058</v>
      </c>
      <c r="I427" s="170">
        <v>200</v>
      </c>
      <c r="J427" s="170">
        <v>0</v>
      </c>
      <c r="K427" s="170">
        <v>0</v>
      </c>
      <c r="L427" s="170">
        <v>0</v>
      </c>
      <c r="M427" s="14">
        <v>0</v>
      </c>
      <c r="N427" s="15">
        <v>1</v>
      </c>
    </row>
    <row r="428" spans="1:14" ht="29">
      <c r="A428" s="169"/>
      <c r="B428" s="72"/>
      <c r="C428" s="11"/>
      <c r="D428" s="72"/>
      <c r="E428" s="11"/>
      <c r="F428" s="72" t="s">
        <v>1294</v>
      </c>
      <c r="G428" s="167" t="s">
        <v>351</v>
      </c>
      <c r="H428" s="13" t="s">
        <v>1058</v>
      </c>
      <c r="I428" s="170">
        <v>100</v>
      </c>
      <c r="J428" s="170">
        <v>0</v>
      </c>
      <c r="K428" s="170">
        <v>0</v>
      </c>
      <c r="L428" s="170">
        <v>0</v>
      </c>
      <c r="M428" s="14">
        <v>0</v>
      </c>
      <c r="N428" s="15">
        <v>1</v>
      </c>
    </row>
    <row r="429" spans="1:14" ht="43.5">
      <c r="A429" s="169"/>
      <c r="B429" s="72"/>
      <c r="C429" s="11"/>
      <c r="D429" s="72"/>
      <c r="E429" s="11"/>
      <c r="F429" s="72" t="s">
        <v>854</v>
      </c>
      <c r="G429" s="11" t="s">
        <v>764</v>
      </c>
      <c r="H429" s="13" t="s">
        <v>1061</v>
      </c>
      <c r="I429" s="170">
        <v>5</v>
      </c>
      <c r="J429" s="170">
        <v>2.11</v>
      </c>
      <c r="K429" s="170">
        <v>2.11</v>
      </c>
      <c r="L429" s="170">
        <v>2.11</v>
      </c>
      <c r="M429" s="14">
        <v>-0.57800000000000007</v>
      </c>
      <c r="N429" s="15">
        <v>1</v>
      </c>
    </row>
    <row r="430" spans="1:14" ht="29">
      <c r="A430" s="169"/>
      <c r="B430" s="72"/>
      <c r="C430" s="11"/>
      <c r="D430" s="72"/>
      <c r="E430" s="11"/>
      <c r="F430" s="72" t="s">
        <v>856</v>
      </c>
      <c r="G430" s="167" t="s">
        <v>764</v>
      </c>
      <c r="H430" s="13" t="s">
        <v>1063</v>
      </c>
      <c r="I430" s="170">
        <v>5</v>
      </c>
      <c r="J430" s="170">
        <v>2.9</v>
      </c>
      <c r="K430" s="170">
        <v>2.9</v>
      </c>
      <c r="L430" s="170">
        <v>2.9</v>
      </c>
      <c r="M430" s="14">
        <v>-0.42000000000000004</v>
      </c>
      <c r="N430" s="15">
        <v>1</v>
      </c>
    </row>
    <row r="431" spans="1:14" ht="43.5">
      <c r="A431" s="169"/>
      <c r="B431" s="72"/>
      <c r="C431" s="11"/>
      <c r="D431" s="72"/>
      <c r="E431" s="11"/>
      <c r="F431" s="72" t="s">
        <v>853</v>
      </c>
      <c r="G431" s="167" t="s">
        <v>764</v>
      </c>
      <c r="H431" s="13" t="s">
        <v>1060</v>
      </c>
      <c r="I431" s="170">
        <v>20</v>
      </c>
      <c r="J431" s="170">
        <v>13.5</v>
      </c>
      <c r="K431" s="170">
        <v>13.5</v>
      </c>
      <c r="L431" s="170">
        <v>13.5</v>
      </c>
      <c r="M431" s="14">
        <v>-0.32499999999999996</v>
      </c>
      <c r="N431" s="15">
        <v>1</v>
      </c>
    </row>
    <row r="432" spans="1:14" ht="43.5">
      <c r="A432" s="169"/>
      <c r="B432" s="72"/>
      <c r="C432" s="11"/>
      <c r="D432" s="72"/>
      <c r="E432" s="11"/>
      <c r="F432" s="72" t="s">
        <v>855</v>
      </c>
      <c r="G432" s="167" t="s">
        <v>764</v>
      </c>
      <c r="H432" s="13" t="s">
        <v>1062</v>
      </c>
      <c r="I432" s="170">
        <v>629</v>
      </c>
      <c r="J432" s="170">
        <v>685</v>
      </c>
      <c r="K432" s="170">
        <v>685</v>
      </c>
      <c r="L432" s="170">
        <v>685</v>
      </c>
      <c r="M432" s="14">
        <v>8.9030206677265467E-2</v>
      </c>
      <c r="N432" s="15">
        <v>1</v>
      </c>
    </row>
    <row r="433" spans="1:14" ht="29">
      <c r="A433" s="169"/>
      <c r="B433" s="72"/>
      <c r="C433" s="11"/>
      <c r="D433" s="72"/>
      <c r="E433" s="11"/>
      <c r="F433" s="72" t="s">
        <v>857</v>
      </c>
      <c r="G433" s="167" t="s">
        <v>764</v>
      </c>
      <c r="H433" s="13" t="s">
        <v>1056</v>
      </c>
      <c r="I433" s="170">
        <v>0.19</v>
      </c>
      <c r="J433" s="170">
        <v>0.18</v>
      </c>
      <c r="K433" s="170">
        <v>0.18</v>
      </c>
      <c r="L433" s="170">
        <v>0.18</v>
      </c>
      <c r="M433" s="14">
        <v>-5.2631578947368474E-2</v>
      </c>
      <c r="N433" s="15">
        <v>1</v>
      </c>
    </row>
    <row r="434" spans="1:14" ht="29">
      <c r="A434" s="169"/>
      <c r="B434" s="72"/>
      <c r="C434" s="11"/>
      <c r="D434" s="72"/>
      <c r="E434" s="11"/>
      <c r="F434" s="72" t="s">
        <v>858</v>
      </c>
      <c r="G434" s="167" t="s">
        <v>764</v>
      </c>
      <c r="H434" s="13" t="s">
        <v>1056</v>
      </c>
      <c r="I434" s="170">
        <v>0.05</v>
      </c>
      <c r="J434" s="170">
        <v>0.04</v>
      </c>
      <c r="K434" s="170">
        <v>0.04</v>
      </c>
      <c r="L434" s="170">
        <v>0.04</v>
      </c>
      <c r="M434" s="14">
        <v>-0.20000000000000007</v>
      </c>
      <c r="N434" s="15">
        <v>1</v>
      </c>
    </row>
    <row r="435" spans="1:14" ht="43.5">
      <c r="A435" s="169"/>
      <c r="B435" s="72"/>
      <c r="C435" s="11"/>
      <c r="D435" s="72"/>
      <c r="E435" s="11"/>
      <c r="F435" s="72" t="s">
        <v>1204</v>
      </c>
      <c r="G435" s="167" t="s">
        <v>764</v>
      </c>
      <c r="H435" s="13" t="s">
        <v>1054</v>
      </c>
      <c r="I435" s="170">
        <v>16</v>
      </c>
      <c r="J435" s="170">
        <v>17.309999999999999</v>
      </c>
      <c r="K435" s="170">
        <v>17.309999999999999</v>
      </c>
      <c r="L435" s="170">
        <v>17.309999999999999</v>
      </c>
      <c r="M435" s="14">
        <v>8.187499999999992E-2</v>
      </c>
      <c r="N435" s="15">
        <v>1</v>
      </c>
    </row>
    <row r="436" spans="1:14" ht="29">
      <c r="A436" s="169"/>
      <c r="B436" s="72"/>
      <c r="C436" s="11"/>
      <c r="D436" s="72"/>
      <c r="E436" s="11"/>
      <c r="F436" s="72" t="s">
        <v>843</v>
      </c>
      <c r="G436" s="167" t="s">
        <v>764</v>
      </c>
      <c r="H436" s="13" t="s">
        <v>1055</v>
      </c>
      <c r="I436" s="170">
        <v>0.16</v>
      </c>
      <c r="J436" s="170">
        <v>0.15</v>
      </c>
      <c r="K436" s="170">
        <v>0.15</v>
      </c>
      <c r="L436" s="170">
        <v>0.15</v>
      </c>
      <c r="M436" s="14">
        <v>-6.25E-2</v>
      </c>
      <c r="N436" s="15">
        <v>1</v>
      </c>
    </row>
    <row r="437" spans="1:14" ht="29">
      <c r="A437" s="169"/>
      <c r="B437" s="72"/>
      <c r="C437" s="11"/>
      <c r="D437" s="72"/>
      <c r="E437" s="11"/>
      <c r="F437" s="72" t="s">
        <v>844</v>
      </c>
      <c r="G437" s="167" t="s">
        <v>764</v>
      </c>
      <c r="H437" s="13" t="s">
        <v>1056</v>
      </c>
      <c r="I437" s="170">
        <v>0.04</v>
      </c>
      <c r="J437" s="170">
        <v>0.04</v>
      </c>
      <c r="K437" s="170">
        <v>0.04</v>
      </c>
      <c r="L437" s="170">
        <v>0.04</v>
      </c>
      <c r="M437" s="14">
        <v>0</v>
      </c>
      <c r="N437" s="15">
        <v>1</v>
      </c>
    </row>
    <row r="438" spans="1:14" ht="29">
      <c r="A438" s="169"/>
      <c r="B438" s="72"/>
      <c r="C438" s="11"/>
      <c r="D438" s="72"/>
      <c r="E438" s="11"/>
      <c r="F438" s="72" t="s">
        <v>1205</v>
      </c>
      <c r="G438" s="167" t="s">
        <v>764</v>
      </c>
      <c r="H438" s="13" t="s">
        <v>1056</v>
      </c>
      <c r="I438" s="170">
        <v>0.14000000000000001</v>
      </c>
      <c r="J438" s="170">
        <v>0.13</v>
      </c>
      <c r="K438" s="170">
        <v>0.13</v>
      </c>
      <c r="L438" s="170">
        <v>0.13</v>
      </c>
      <c r="M438" s="14">
        <v>-7.1428571428571508E-2</v>
      </c>
      <c r="N438" s="15">
        <v>1</v>
      </c>
    </row>
    <row r="439" spans="1:14">
      <c r="A439" s="169"/>
      <c r="B439" s="72"/>
      <c r="C439" s="11"/>
      <c r="D439" s="72"/>
      <c r="E439" s="11"/>
      <c r="F439" s="72" t="s">
        <v>859</v>
      </c>
      <c r="G439" s="11" t="s">
        <v>351</v>
      </c>
      <c r="H439" s="13" t="s">
        <v>1053</v>
      </c>
      <c r="I439" s="170">
        <v>15</v>
      </c>
      <c r="J439" s="170">
        <v>0</v>
      </c>
      <c r="K439" s="170">
        <v>0</v>
      </c>
      <c r="L439" s="170">
        <v>0</v>
      </c>
      <c r="M439" s="14">
        <v>0</v>
      </c>
      <c r="N439" s="15">
        <v>1</v>
      </c>
    </row>
    <row r="440" spans="1:14">
      <c r="A440" s="169"/>
      <c r="B440" s="72"/>
      <c r="C440" s="11"/>
      <c r="D440" s="72"/>
      <c r="E440" s="11"/>
      <c r="F440" s="72" t="s">
        <v>860</v>
      </c>
      <c r="G440" s="167" t="s">
        <v>351</v>
      </c>
      <c r="H440" s="13" t="s">
        <v>1053</v>
      </c>
      <c r="I440" s="170">
        <v>90</v>
      </c>
      <c r="J440" s="170">
        <v>0</v>
      </c>
      <c r="K440" s="170">
        <v>0</v>
      </c>
      <c r="L440" s="170">
        <v>0</v>
      </c>
      <c r="M440" s="14">
        <v>0</v>
      </c>
      <c r="N440" s="15">
        <v>1</v>
      </c>
    </row>
    <row r="441" spans="1:14" ht="29">
      <c r="A441" s="169"/>
      <c r="B441" s="72"/>
      <c r="C441" s="11"/>
      <c r="D441" s="72"/>
      <c r="E441" s="11"/>
      <c r="F441" s="72" t="s">
        <v>1324</v>
      </c>
      <c r="G441" s="11" t="s">
        <v>764</v>
      </c>
      <c r="H441" s="13" t="s">
        <v>895</v>
      </c>
      <c r="I441" s="170">
        <v>0</v>
      </c>
      <c r="J441" s="170">
        <v>0</v>
      </c>
      <c r="K441" s="170">
        <v>0</v>
      </c>
      <c r="L441" s="170">
        <v>0</v>
      </c>
      <c r="M441" s="14">
        <v>0</v>
      </c>
      <c r="N441" s="15">
        <v>1</v>
      </c>
    </row>
    <row r="442" spans="1:14">
      <c r="A442" s="169"/>
      <c r="B442" s="72"/>
      <c r="C442" s="11"/>
      <c r="D442" s="72"/>
      <c r="E442" s="11"/>
      <c r="F442" s="72" t="s">
        <v>1207</v>
      </c>
      <c r="G442" s="167" t="s">
        <v>764</v>
      </c>
      <c r="H442" s="13" t="s">
        <v>1092</v>
      </c>
      <c r="I442" s="170">
        <v>19</v>
      </c>
      <c r="J442" s="170">
        <v>18</v>
      </c>
      <c r="K442" s="170">
        <v>18</v>
      </c>
      <c r="L442" s="170">
        <v>18</v>
      </c>
      <c r="M442" s="14">
        <v>-5.2631578947368474E-2</v>
      </c>
      <c r="N442" s="15">
        <v>1</v>
      </c>
    </row>
    <row r="443" spans="1:14">
      <c r="A443" s="169"/>
      <c r="B443" s="72"/>
      <c r="C443" s="11"/>
      <c r="D443" s="72"/>
      <c r="E443" s="11"/>
      <c r="F443" s="72" t="s">
        <v>863</v>
      </c>
      <c r="G443" s="167" t="s">
        <v>764</v>
      </c>
      <c r="H443" s="13" t="s">
        <v>1064</v>
      </c>
      <c r="I443" s="170">
        <v>20.25</v>
      </c>
      <c r="J443" s="170">
        <v>20.25</v>
      </c>
      <c r="K443" s="170">
        <v>20.25</v>
      </c>
      <c r="L443" s="170">
        <v>20.25</v>
      </c>
      <c r="M443" s="14">
        <v>0</v>
      </c>
      <c r="N443" s="15">
        <v>1</v>
      </c>
    </row>
    <row r="444" spans="1:14">
      <c r="A444" s="169"/>
      <c r="B444" s="72"/>
      <c r="C444" s="11"/>
      <c r="D444" s="72"/>
      <c r="E444" s="11"/>
      <c r="F444" s="72" t="s">
        <v>862</v>
      </c>
      <c r="G444" s="167" t="s">
        <v>764</v>
      </c>
      <c r="H444" s="13" t="s">
        <v>1064</v>
      </c>
      <c r="I444" s="170">
        <v>28</v>
      </c>
      <c r="J444" s="170">
        <v>28</v>
      </c>
      <c r="K444" s="170">
        <v>28</v>
      </c>
      <c r="L444" s="170">
        <v>28</v>
      </c>
      <c r="M444" s="14">
        <v>0</v>
      </c>
      <c r="N444" s="15">
        <v>1</v>
      </c>
    </row>
    <row r="445" spans="1:14">
      <c r="A445" s="169"/>
      <c r="B445" s="72"/>
      <c r="C445" s="11"/>
      <c r="D445" s="72"/>
      <c r="E445" s="11"/>
      <c r="F445" s="72" t="s">
        <v>861</v>
      </c>
      <c r="G445" s="167" t="s">
        <v>764</v>
      </c>
      <c r="H445" s="13" t="s">
        <v>1064</v>
      </c>
      <c r="I445" s="170">
        <v>40.75</v>
      </c>
      <c r="J445" s="170">
        <v>40.75</v>
      </c>
      <c r="K445" s="170">
        <v>40.75</v>
      </c>
      <c r="L445" s="170">
        <v>40.75</v>
      </c>
      <c r="M445" s="14">
        <v>0</v>
      </c>
      <c r="N445" s="15">
        <v>1</v>
      </c>
    </row>
    <row r="446" spans="1:14">
      <c r="A446" s="169"/>
      <c r="B446" s="72"/>
      <c r="C446" s="11"/>
      <c r="D446" s="72"/>
      <c r="E446" s="11"/>
      <c r="F446" s="72" t="s">
        <v>1208</v>
      </c>
      <c r="G446" s="11" t="s">
        <v>351</v>
      </c>
      <c r="H446" s="13" t="s">
        <v>1092</v>
      </c>
      <c r="I446" s="170">
        <v>19</v>
      </c>
      <c r="J446" s="170">
        <v>0</v>
      </c>
      <c r="K446" s="170">
        <v>0</v>
      </c>
      <c r="L446" s="170">
        <v>0</v>
      </c>
      <c r="M446" s="14">
        <v>0</v>
      </c>
      <c r="N446" s="15">
        <v>1</v>
      </c>
    </row>
    <row r="447" spans="1:14" ht="29">
      <c r="A447" s="169"/>
      <c r="B447" s="72"/>
      <c r="C447" s="11"/>
      <c r="D447" s="72"/>
      <c r="E447" s="11"/>
      <c r="F447" s="72" t="s">
        <v>1209</v>
      </c>
      <c r="G447" s="167" t="s">
        <v>351</v>
      </c>
      <c r="H447" s="13" t="s">
        <v>1067</v>
      </c>
      <c r="I447" s="170">
        <v>3.58</v>
      </c>
      <c r="J447" s="170">
        <v>0</v>
      </c>
      <c r="K447" s="170">
        <v>0</v>
      </c>
      <c r="L447" s="170">
        <v>0</v>
      </c>
      <c r="M447" s="14">
        <v>0</v>
      </c>
      <c r="N447" s="15">
        <v>1</v>
      </c>
    </row>
    <row r="448" spans="1:14">
      <c r="A448" s="169"/>
      <c r="B448" s="72"/>
      <c r="C448" s="11"/>
      <c r="D448" s="72"/>
      <c r="E448" s="11"/>
      <c r="F448" s="72" t="s">
        <v>883</v>
      </c>
      <c r="G448" s="167" t="s">
        <v>351</v>
      </c>
      <c r="H448" s="13" t="s">
        <v>1053</v>
      </c>
      <c r="I448" s="170">
        <v>4</v>
      </c>
      <c r="J448" s="170">
        <v>0</v>
      </c>
      <c r="K448" s="170">
        <v>0</v>
      </c>
      <c r="L448" s="170">
        <v>0</v>
      </c>
      <c r="M448" s="14">
        <v>0</v>
      </c>
      <c r="N448" s="15">
        <v>1</v>
      </c>
    </row>
    <row r="449" spans="1:14">
      <c r="A449" s="169"/>
      <c r="B449" s="72"/>
      <c r="C449" s="11"/>
      <c r="D449" s="72"/>
      <c r="E449" s="11"/>
      <c r="F449" s="72" t="s">
        <v>884</v>
      </c>
      <c r="G449" s="167" t="s">
        <v>351</v>
      </c>
      <c r="H449" s="13" t="s">
        <v>1053</v>
      </c>
      <c r="I449" s="170">
        <v>4.2</v>
      </c>
      <c r="J449" s="170">
        <v>0</v>
      </c>
      <c r="K449" s="170">
        <v>0</v>
      </c>
      <c r="L449" s="170">
        <v>0</v>
      </c>
      <c r="M449" s="14">
        <v>0</v>
      </c>
      <c r="N449" s="15">
        <v>1</v>
      </c>
    </row>
    <row r="450" spans="1:14">
      <c r="A450" s="169"/>
      <c r="B450" s="72"/>
      <c r="C450" s="11"/>
      <c r="D450" s="72"/>
      <c r="E450" s="11"/>
      <c r="F450" s="72" t="s">
        <v>885</v>
      </c>
      <c r="G450" s="167" t="s">
        <v>351</v>
      </c>
      <c r="H450" s="13" t="s">
        <v>1053</v>
      </c>
      <c r="I450" s="170">
        <v>11.5</v>
      </c>
      <c r="J450" s="170">
        <v>0</v>
      </c>
      <c r="K450" s="170">
        <v>0</v>
      </c>
      <c r="L450" s="170">
        <v>0</v>
      </c>
      <c r="M450" s="14">
        <v>0</v>
      </c>
      <c r="N450" s="15">
        <v>1</v>
      </c>
    </row>
    <row r="451" spans="1:14">
      <c r="A451" s="169"/>
      <c r="B451" s="72"/>
      <c r="C451" s="11"/>
      <c r="D451" s="72"/>
      <c r="E451" s="11"/>
      <c r="F451" s="72" t="s">
        <v>887</v>
      </c>
      <c r="G451" s="167" t="s">
        <v>351</v>
      </c>
      <c r="H451" s="13" t="s">
        <v>1092</v>
      </c>
      <c r="I451" s="170">
        <v>7</v>
      </c>
      <c r="J451" s="170">
        <v>0</v>
      </c>
      <c r="K451" s="170">
        <v>0</v>
      </c>
      <c r="L451" s="170">
        <v>0</v>
      </c>
      <c r="M451" s="14">
        <v>0</v>
      </c>
      <c r="N451" s="15">
        <v>1</v>
      </c>
    </row>
    <row r="452" spans="1:14">
      <c r="A452" s="169"/>
      <c r="B452" s="72"/>
      <c r="C452" s="11"/>
      <c r="D452" s="72"/>
      <c r="E452" s="11"/>
      <c r="F452" s="72" t="s">
        <v>864</v>
      </c>
      <c r="G452" s="11" t="s">
        <v>764</v>
      </c>
      <c r="H452" s="13" t="s">
        <v>1057</v>
      </c>
      <c r="I452" s="170">
        <v>112</v>
      </c>
      <c r="J452" s="170">
        <v>179</v>
      </c>
      <c r="K452" s="170">
        <v>184</v>
      </c>
      <c r="L452" s="170">
        <v>190</v>
      </c>
      <c r="M452" s="14">
        <v>0.59821428571428581</v>
      </c>
      <c r="N452" s="15">
        <v>1</v>
      </c>
    </row>
    <row r="453" spans="1:14">
      <c r="A453" s="169"/>
      <c r="B453" s="72"/>
      <c r="C453" s="11"/>
      <c r="D453" s="72"/>
      <c r="E453" s="11"/>
      <c r="F453" s="72" t="s">
        <v>865</v>
      </c>
      <c r="G453" s="167" t="s">
        <v>764</v>
      </c>
      <c r="H453" s="13" t="s">
        <v>1065</v>
      </c>
      <c r="I453" s="170">
        <v>335</v>
      </c>
      <c r="J453" s="170">
        <v>460</v>
      </c>
      <c r="K453" s="170">
        <v>474</v>
      </c>
      <c r="L453" s="170">
        <v>488</v>
      </c>
      <c r="M453" s="14">
        <v>0.37313432835820892</v>
      </c>
      <c r="N453" s="15">
        <v>1</v>
      </c>
    </row>
    <row r="454" spans="1:14">
      <c r="A454" s="169"/>
      <c r="B454" s="72"/>
      <c r="C454" s="11"/>
      <c r="D454" s="72"/>
      <c r="E454" s="11"/>
      <c r="F454" s="72" t="s">
        <v>881</v>
      </c>
      <c r="G454" s="11" t="s">
        <v>351</v>
      </c>
      <c r="H454" s="13" t="s">
        <v>1092</v>
      </c>
      <c r="I454" s="170">
        <v>18</v>
      </c>
      <c r="J454" s="170">
        <v>0</v>
      </c>
      <c r="K454" s="170">
        <v>0</v>
      </c>
      <c r="L454" s="170">
        <v>0</v>
      </c>
      <c r="M454" s="14">
        <v>0</v>
      </c>
      <c r="N454" s="15">
        <v>1</v>
      </c>
    </row>
    <row r="455" spans="1:14">
      <c r="A455" s="169"/>
      <c r="B455" s="72"/>
      <c r="C455" s="11"/>
      <c r="D455" s="72"/>
      <c r="E455" s="11"/>
      <c r="F455" s="72" t="s">
        <v>880</v>
      </c>
      <c r="G455" s="167" t="s">
        <v>351</v>
      </c>
      <c r="H455" s="13" t="s">
        <v>1092</v>
      </c>
      <c r="I455" s="170">
        <v>11</v>
      </c>
      <c r="J455" s="170">
        <v>0</v>
      </c>
      <c r="K455" s="170">
        <v>0</v>
      </c>
      <c r="L455" s="170">
        <v>0</v>
      </c>
      <c r="M455" s="14">
        <v>0</v>
      </c>
      <c r="N455" s="15">
        <v>1</v>
      </c>
    </row>
    <row r="456" spans="1:14">
      <c r="A456" s="169"/>
      <c r="B456" s="72"/>
      <c r="C456" s="11"/>
      <c r="D456" s="72"/>
      <c r="E456" s="11"/>
      <c r="F456" s="72" t="s">
        <v>882</v>
      </c>
      <c r="G456" s="167" t="s">
        <v>351</v>
      </c>
      <c r="H456" s="13" t="s">
        <v>1053</v>
      </c>
      <c r="I456" s="170">
        <v>35</v>
      </c>
      <c r="J456" s="170">
        <v>0</v>
      </c>
      <c r="K456" s="170">
        <v>0</v>
      </c>
      <c r="L456" s="170">
        <v>0</v>
      </c>
      <c r="M456" s="14">
        <v>0</v>
      </c>
      <c r="N456" s="15">
        <v>1</v>
      </c>
    </row>
    <row r="457" spans="1:14">
      <c r="A457" s="169"/>
      <c r="B457" s="72"/>
      <c r="C457" s="11"/>
      <c r="D457" s="72"/>
      <c r="E457" s="11"/>
      <c r="F457" s="72" t="s">
        <v>888</v>
      </c>
      <c r="G457" s="167" t="s">
        <v>351</v>
      </c>
      <c r="H457" s="13" t="s">
        <v>1068</v>
      </c>
      <c r="I457" s="170">
        <v>7</v>
      </c>
      <c r="J457" s="170">
        <v>0</v>
      </c>
      <c r="K457" s="170">
        <v>0</v>
      </c>
      <c r="L457" s="170">
        <v>0</v>
      </c>
      <c r="M457" s="14">
        <v>0</v>
      </c>
      <c r="N457" s="15">
        <v>1</v>
      </c>
    </row>
    <row r="458" spans="1:14" ht="29">
      <c r="A458" s="169"/>
      <c r="B458" s="72"/>
      <c r="C458" s="11"/>
      <c r="D458" s="72"/>
      <c r="E458" s="11"/>
      <c r="F458" s="72" t="s">
        <v>889</v>
      </c>
      <c r="G458" s="167" t="s">
        <v>351</v>
      </c>
      <c r="H458" s="13" t="s">
        <v>1069</v>
      </c>
      <c r="I458" s="170">
        <v>7.6</v>
      </c>
      <c r="J458" s="170">
        <v>0</v>
      </c>
      <c r="K458" s="170">
        <v>0</v>
      </c>
      <c r="L458" s="170">
        <v>0</v>
      </c>
      <c r="M458" s="14">
        <v>0</v>
      </c>
      <c r="N458" s="15">
        <v>1</v>
      </c>
    </row>
    <row r="459" spans="1:14">
      <c r="A459" s="169"/>
      <c r="B459" s="72"/>
      <c r="C459" s="11"/>
      <c r="D459" s="72"/>
      <c r="E459" s="11"/>
      <c r="F459" s="72" t="s">
        <v>893</v>
      </c>
      <c r="G459" s="167" t="s">
        <v>351</v>
      </c>
      <c r="H459" s="13" t="s">
        <v>1068</v>
      </c>
      <c r="I459" s="170">
        <v>12</v>
      </c>
      <c r="J459" s="170">
        <v>0</v>
      </c>
      <c r="K459" s="170">
        <v>0</v>
      </c>
      <c r="L459" s="170">
        <v>0</v>
      </c>
      <c r="M459" s="14">
        <v>0</v>
      </c>
      <c r="N459" s="15">
        <v>1</v>
      </c>
    </row>
    <row r="460" spans="1:14">
      <c r="A460" s="169"/>
      <c r="B460" s="72"/>
      <c r="C460" s="11"/>
      <c r="D460" s="72"/>
      <c r="E460" s="11"/>
      <c r="F460" s="72" t="s">
        <v>891</v>
      </c>
      <c r="G460" s="167" t="s">
        <v>351</v>
      </c>
      <c r="H460" s="13" t="s">
        <v>1068</v>
      </c>
      <c r="I460" s="170">
        <v>11</v>
      </c>
      <c r="J460" s="170">
        <v>0</v>
      </c>
      <c r="K460" s="170">
        <v>0</v>
      </c>
      <c r="L460" s="170">
        <v>0</v>
      </c>
      <c r="M460" s="14">
        <v>0</v>
      </c>
      <c r="N460" s="15">
        <v>1</v>
      </c>
    </row>
    <row r="461" spans="1:14">
      <c r="A461" s="169"/>
      <c r="B461" s="72"/>
      <c r="C461" s="11"/>
      <c r="D461" s="72"/>
      <c r="E461" s="11"/>
      <c r="F461" s="72" t="s">
        <v>892</v>
      </c>
      <c r="G461" s="167" t="s">
        <v>351</v>
      </c>
      <c r="H461" s="13" t="s">
        <v>1068</v>
      </c>
      <c r="I461" s="170">
        <v>12</v>
      </c>
      <c r="J461" s="170">
        <v>0</v>
      </c>
      <c r="K461" s="170">
        <v>0</v>
      </c>
      <c r="L461" s="170">
        <v>0</v>
      </c>
      <c r="M461" s="14">
        <v>0</v>
      </c>
      <c r="N461" s="15">
        <v>1</v>
      </c>
    </row>
    <row r="462" spans="1:14">
      <c r="A462" s="169"/>
      <c r="B462" s="72"/>
      <c r="C462" s="11"/>
      <c r="D462" s="72"/>
      <c r="E462" s="11"/>
      <c r="F462" s="72" t="s">
        <v>890</v>
      </c>
      <c r="G462" s="167" t="s">
        <v>351</v>
      </c>
      <c r="H462" s="13" t="s">
        <v>1092</v>
      </c>
      <c r="I462" s="170">
        <v>4</v>
      </c>
      <c r="J462" s="170">
        <v>0</v>
      </c>
      <c r="K462" s="170">
        <v>0</v>
      </c>
      <c r="L462" s="170">
        <v>0</v>
      </c>
      <c r="M462" s="14">
        <v>0</v>
      </c>
      <c r="N462" s="15">
        <v>1</v>
      </c>
    </row>
    <row r="463" spans="1:14" ht="29">
      <c r="A463" s="169"/>
      <c r="B463" s="72"/>
      <c r="C463" s="11"/>
      <c r="D463" s="72"/>
      <c r="E463" s="11"/>
      <c r="F463" s="72" t="s">
        <v>1072</v>
      </c>
      <c r="G463" s="167" t="s">
        <v>351</v>
      </c>
      <c r="H463" s="13" t="s">
        <v>1074</v>
      </c>
      <c r="I463" s="170">
        <v>2.85</v>
      </c>
      <c r="J463" s="170">
        <v>0</v>
      </c>
      <c r="K463" s="170">
        <v>0</v>
      </c>
      <c r="L463" s="170">
        <v>0</v>
      </c>
      <c r="M463" s="14">
        <v>0</v>
      </c>
      <c r="N463" s="15">
        <v>1</v>
      </c>
    </row>
    <row r="464" spans="1:14" ht="29">
      <c r="A464" s="169"/>
      <c r="B464" s="72"/>
      <c r="C464" s="11"/>
      <c r="D464" s="72"/>
      <c r="E464" s="11"/>
      <c r="F464" s="72" t="s">
        <v>1073</v>
      </c>
      <c r="G464" s="167" t="s">
        <v>351</v>
      </c>
      <c r="H464" s="13" t="s">
        <v>895</v>
      </c>
      <c r="I464" s="170">
        <v>0</v>
      </c>
      <c r="J464" s="170">
        <v>0</v>
      </c>
      <c r="K464" s="170">
        <v>0</v>
      </c>
      <c r="L464" s="170">
        <v>0</v>
      </c>
      <c r="M464" s="14">
        <v>0</v>
      </c>
      <c r="N464" s="15">
        <v>1</v>
      </c>
    </row>
    <row r="465" spans="1:14">
      <c r="A465" s="169"/>
      <c r="B465" s="72"/>
      <c r="C465" s="11"/>
      <c r="D465" s="72"/>
      <c r="E465" s="11"/>
      <c r="F465" s="72" t="s">
        <v>1293</v>
      </c>
      <c r="G465" s="11" t="s">
        <v>764</v>
      </c>
      <c r="H465" s="13" t="s">
        <v>1057</v>
      </c>
      <c r="I465" s="170">
        <v>126</v>
      </c>
      <c r="J465" s="170">
        <v>133</v>
      </c>
      <c r="K465" s="170">
        <v>133</v>
      </c>
      <c r="L465" s="170">
        <v>133</v>
      </c>
      <c r="M465" s="14">
        <v>5.555555555555558E-2</v>
      </c>
      <c r="N465" s="15">
        <v>1</v>
      </c>
    </row>
    <row r="466" spans="1:14" ht="29">
      <c r="A466" s="169"/>
      <c r="B466" s="72"/>
      <c r="C466" s="11"/>
      <c r="D466" s="72"/>
      <c r="E466" s="11"/>
      <c r="F466" s="72" t="s">
        <v>878</v>
      </c>
      <c r="G466" s="11" t="s">
        <v>351</v>
      </c>
      <c r="H466" s="13" t="s">
        <v>1067</v>
      </c>
      <c r="I466" s="170">
        <v>2.86</v>
      </c>
      <c r="J466" s="170">
        <v>0</v>
      </c>
      <c r="K466" s="170">
        <v>0</v>
      </c>
      <c r="L466" s="170">
        <v>0</v>
      </c>
      <c r="M466" s="14">
        <v>0</v>
      </c>
      <c r="N466" s="15">
        <v>1</v>
      </c>
    </row>
    <row r="467" spans="1:14" ht="29">
      <c r="A467" s="169"/>
      <c r="B467" s="72"/>
      <c r="C467" s="11"/>
      <c r="D467" s="72"/>
      <c r="E467" s="11"/>
      <c r="F467" s="72" t="s">
        <v>879</v>
      </c>
      <c r="G467" s="167" t="s">
        <v>351</v>
      </c>
      <c r="H467" s="13" t="s">
        <v>1067</v>
      </c>
      <c r="I467" s="170">
        <v>4.5</v>
      </c>
      <c r="J467" s="170">
        <v>0</v>
      </c>
      <c r="K467" s="170">
        <v>0</v>
      </c>
      <c r="L467" s="170">
        <v>0</v>
      </c>
      <c r="M467" s="14">
        <v>0</v>
      </c>
      <c r="N467" s="15">
        <v>1</v>
      </c>
    </row>
    <row r="468" spans="1:14" ht="29">
      <c r="A468" s="169"/>
      <c r="B468" s="72"/>
      <c r="C468" s="11"/>
      <c r="D468" s="72"/>
      <c r="E468" s="11"/>
      <c r="F468" s="72" t="s">
        <v>868</v>
      </c>
      <c r="G468" s="167" t="s">
        <v>351</v>
      </c>
      <c r="H468" s="13" t="s">
        <v>1210</v>
      </c>
      <c r="I468" s="170">
        <v>16.239999999999998</v>
      </c>
      <c r="J468" s="170">
        <v>0</v>
      </c>
      <c r="K468" s="170">
        <v>0</v>
      </c>
      <c r="L468" s="170">
        <v>0</v>
      </c>
      <c r="M468" s="14">
        <v>0</v>
      </c>
      <c r="N468" s="15">
        <v>1</v>
      </c>
    </row>
    <row r="469" spans="1:14" ht="29">
      <c r="A469" s="169"/>
      <c r="B469" s="72"/>
      <c r="C469" s="11"/>
      <c r="D469" s="72"/>
      <c r="E469" s="11"/>
      <c r="F469" s="72" t="s">
        <v>872</v>
      </c>
      <c r="G469" s="167" t="s">
        <v>351</v>
      </c>
      <c r="H469" s="13" t="s">
        <v>1210</v>
      </c>
      <c r="I469" s="170">
        <v>3</v>
      </c>
      <c r="J469" s="170">
        <v>0</v>
      </c>
      <c r="K469" s="170">
        <v>0</v>
      </c>
      <c r="L469" s="170">
        <v>0</v>
      </c>
      <c r="M469" s="14">
        <v>0</v>
      </c>
      <c r="N469" s="15">
        <v>1</v>
      </c>
    </row>
    <row r="470" spans="1:14" ht="29">
      <c r="A470" s="169"/>
      <c r="B470" s="72"/>
      <c r="C470" s="11"/>
      <c r="D470" s="72"/>
      <c r="E470" s="11"/>
      <c r="F470" s="72" t="s">
        <v>869</v>
      </c>
      <c r="G470" s="167" t="s">
        <v>351</v>
      </c>
      <c r="H470" s="13" t="s">
        <v>1210</v>
      </c>
      <c r="I470" s="170">
        <v>18.48</v>
      </c>
      <c r="J470" s="170">
        <v>0</v>
      </c>
      <c r="K470" s="170">
        <v>0</v>
      </c>
      <c r="L470" s="170">
        <v>0</v>
      </c>
      <c r="M470" s="14">
        <v>0</v>
      </c>
      <c r="N470" s="15">
        <v>1</v>
      </c>
    </row>
    <row r="471" spans="1:14">
      <c r="A471" s="169"/>
      <c r="B471" s="72"/>
      <c r="C471" s="11"/>
      <c r="D471" s="72"/>
      <c r="E471" s="11"/>
      <c r="F471" s="72" t="s">
        <v>870</v>
      </c>
      <c r="G471" s="167" t="s">
        <v>351</v>
      </c>
      <c r="H471" s="13" t="s">
        <v>1092</v>
      </c>
      <c r="I471" s="170">
        <v>10</v>
      </c>
      <c r="J471" s="170">
        <v>0</v>
      </c>
      <c r="K471" s="170">
        <v>0</v>
      </c>
      <c r="L471" s="170">
        <v>0</v>
      </c>
      <c r="M471" s="14">
        <v>0</v>
      </c>
      <c r="N471" s="15">
        <v>1</v>
      </c>
    </row>
    <row r="472" spans="1:14" ht="29">
      <c r="A472" s="169"/>
      <c r="B472" s="72"/>
      <c r="C472" s="11"/>
      <c r="D472" s="72"/>
      <c r="E472" s="11"/>
      <c r="F472" s="72" t="s">
        <v>867</v>
      </c>
      <c r="G472" s="167" t="s">
        <v>351</v>
      </c>
      <c r="H472" s="13" t="s">
        <v>1210</v>
      </c>
      <c r="I472" s="170">
        <v>15.28</v>
      </c>
      <c r="J472" s="170">
        <v>0</v>
      </c>
      <c r="K472" s="170">
        <v>0</v>
      </c>
      <c r="L472" s="170">
        <v>0</v>
      </c>
      <c r="M472" s="14">
        <v>0</v>
      </c>
      <c r="N472" s="15">
        <v>1</v>
      </c>
    </row>
    <row r="473" spans="1:14" ht="29">
      <c r="A473" s="169"/>
      <c r="B473" s="72"/>
      <c r="C473" s="11"/>
      <c r="D473" s="72"/>
      <c r="E473" s="11"/>
      <c r="F473" s="72" t="s">
        <v>866</v>
      </c>
      <c r="G473" s="167" t="s">
        <v>351</v>
      </c>
      <c r="H473" s="13" t="s">
        <v>1210</v>
      </c>
      <c r="I473" s="170">
        <v>13.84</v>
      </c>
      <c r="J473" s="170">
        <v>0</v>
      </c>
      <c r="K473" s="170">
        <v>0</v>
      </c>
      <c r="L473" s="170">
        <v>0</v>
      </c>
      <c r="M473" s="14">
        <v>0</v>
      </c>
      <c r="N473" s="15">
        <v>1</v>
      </c>
    </row>
    <row r="474" spans="1:14" ht="29">
      <c r="A474" s="169"/>
      <c r="B474" s="72"/>
      <c r="C474" s="11"/>
      <c r="D474" s="72"/>
      <c r="E474" s="11"/>
      <c r="F474" s="72" t="s">
        <v>871</v>
      </c>
      <c r="G474" s="167" t="s">
        <v>351</v>
      </c>
      <c r="H474" s="13" t="s">
        <v>1210</v>
      </c>
      <c r="I474" s="170">
        <v>4.9000000000000004</v>
      </c>
      <c r="J474" s="170">
        <v>0</v>
      </c>
      <c r="K474" s="170">
        <v>0</v>
      </c>
      <c r="L474" s="170">
        <v>0</v>
      </c>
      <c r="M474" s="14">
        <v>0</v>
      </c>
      <c r="N474" s="15">
        <v>1</v>
      </c>
    </row>
    <row r="475" spans="1:14">
      <c r="A475" s="169"/>
      <c r="B475" s="72"/>
      <c r="C475" s="11"/>
      <c r="D475" s="72"/>
      <c r="E475" s="11"/>
      <c r="F475" s="72" t="s">
        <v>877</v>
      </c>
      <c r="G475" s="167" t="s">
        <v>351</v>
      </c>
      <c r="H475" s="13" t="s">
        <v>1066</v>
      </c>
      <c r="I475" s="170">
        <v>0.61</v>
      </c>
      <c r="J475" s="170">
        <v>0</v>
      </c>
      <c r="K475" s="170">
        <v>0</v>
      </c>
      <c r="L475" s="170">
        <v>0</v>
      </c>
      <c r="M475" s="14">
        <v>0</v>
      </c>
      <c r="N475" s="15">
        <v>1</v>
      </c>
    </row>
    <row r="476" spans="1:14">
      <c r="A476" s="169"/>
      <c r="B476" s="72"/>
      <c r="C476" s="11"/>
      <c r="D476" s="72"/>
      <c r="E476" s="11"/>
      <c r="F476" s="72" t="s">
        <v>873</v>
      </c>
      <c r="G476" s="167" t="s">
        <v>351</v>
      </c>
      <c r="H476" s="13" t="s">
        <v>1092</v>
      </c>
      <c r="I476" s="170">
        <v>16</v>
      </c>
      <c r="J476" s="170">
        <v>0</v>
      </c>
      <c r="K476" s="170">
        <v>0</v>
      </c>
      <c r="L476" s="170">
        <v>0</v>
      </c>
      <c r="M476" s="14">
        <v>0</v>
      </c>
      <c r="N476" s="15">
        <v>1</v>
      </c>
    </row>
    <row r="477" spans="1:14" ht="29">
      <c r="A477" s="169"/>
      <c r="B477" s="72"/>
      <c r="C477" s="11"/>
      <c r="D477" s="72"/>
      <c r="E477" s="11"/>
      <c r="F477" s="72" t="s">
        <v>875</v>
      </c>
      <c r="G477" s="167" t="s">
        <v>351</v>
      </c>
      <c r="H477" s="13" t="s">
        <v>895</v>
      </c>
      <c r="I477" s="170">
        <v>0</v>
      </c>
      <c r="J477" s="170">
        <v>0</v>
      </c>
      <c r="K477" s="170">
        <v>0</v>
      </c>
      <c r="L477" s="170">
        <v>0</v>
      </c>
      <c r="M477" s="14">
        <v>0</v>
      </c>
      <c r="N477" s="15">
        <v>1</v>
      </c>
    </row>
    <row r="478" spans="1:14">
      <c r="A478" s="169"/>
      <c r="B478" s="72"/>
      <c r="C478" s="11"/>
      <c r="D478" s="72"/>
      <c r="E478" s="11"/>
      <c r="F478" s="72" t="s">
        <v>874</v>
      </c>
      <c r="G478" s="167" t="s">
        <v>351</v>
      </c>
      <c r="H478" s="13" t="s">
        <v>1092</v>
      </c>
      <c r="I478" s="170">
        <v>13</v>
      </c>
      <c r="J478" s="170">
        <v>0</v>
      </c>
      <c r="K478" s="170">
        <v>0</v>
      </c>
      <c r="L478" s="170">
        <v>0</v>
      </c>
      <c r="M478" s="14">
        <v>0</v>
      </c>
      <c r="N478" s="15">
        <v>1</v>
      </c>
    </row>
    <row r="479" spans="1:14" ht="29">
      <c r="A479" s="169"/>
      <c r="B479" s="72"/>
      <c r="C479" s="11"/>
      <c r="D479" s="72"/>
      <c r="E479" s="11"/>
      <c r="F479" s="72" t="s">
        <v>1490</v>
      </c>
      <c r="G479" s="11" t="s">
        <v>350</v>
      </c>
      <c r="H479" s="13" t="s">
        <v>1058</v>
      </c>
      <c r="I479" s="170"/>
      <c r="J479" s="170">
        <v>111</v>
      </c>
      <c r="K479" s="170">
        <v>114.33</v>
      </c>
      <c r="L479" s="170">
        <v>117.76</v>
      </c>
      <c r="M479" s="14">
        <v>0</v>
      </c>
      <c r="N479" s="15">
        <v>1</v>
      </c>
    </row>
    <row r="480" spans="1:14" ht="29">
      <c r="A480" s="169"/>
      <c r="B480" s="72"/>
      <c r="C480" s="11"/>
      <c r="D480" s="72"/>
      <c r="E480" s="11"/>
      <c r="F480" s="72" t="s">
        <v>1491</v>
      </c>
      <c r="G480" s="167" t="s">
        <v>350</v>
      </c>
      <c r="H480" s="13" t="s">
        <v>1058</v>
      </c>
      <c r="I480" s="170"/>
      <c r="J480" s="170">
        <v>226</v>
      </c>
      <c r="K480" s="170">
        <v>232.78</v>
      </c>
      <c r="L480" s="170">
        <v>239.76</v>
      </c>
      <c r="M480" s="14">
        <v>0</v>
      </c>
      <c r="N480" s="15">
        <v>1</v>
      </c>
    </row>
    <row r="481" spans="1:14">
      <c r="A481" s="169"/>
      <c r="B481" s="72"/>
      <c r="C481" s="11"/>
      <c r="D481" s="72"/>
      <c r="E481" s="11"/>
      <c r="F481" s="72" t="s">
        <v>1501</v>
      </c>
      <c r="G481" s="167" t="s">
        <v>350</v>
      </c>
      <c r="H481" s="11" t="s">
        <v>1210</v>
      </c>
      <c r="I481" s="170"/>
      <c r="J481" s="170">
        <v>32.64</v>
      </c>
      <c r="K481" s="170">
        <v>29.95</v>
      </c>
      <c r="L481" s="170">
        <v>30.84</v>
      </c>
      <c r="M481" s="14">
        <v>0</v>
      </c>
      <c r="N481" s="15">
        <v>1</v>
      </c>
    </row>
    <row r="482" spans="1:14">
      <c r="A482" s="169"/>
      <c r="B482" s="72"/>
      <c r="C482" s="11"/>
      <c r="D482" s="72"/>
      <c r="E482" s="11"/>
      <c r="F482" s="72" t="s">
        <v>1502</v>
      </c>
      <c r="G482" s="167" t="s">
        <v>350</v>
      </c>
      <c r="H482" s="11" t="s">
        <v>1210</v>
      </c>
      <c r="I482" s="170"/>
      <c r="J482" s="170">
        <v>23.38</v>
      </c>
      <c r="K482" s="170">
        <v>21.58</v>
      </c>
      <c r="L482" s="170">
        <v>22.22</v>
      </c>
      <c r="M482" s="14">
        <v>0</v>
      </c>
      <c r="N482" s="15">
        <v>1</v>
      </c>
    </row>
    <row r="483" spans="1:14">
      <c r="A483" s="169"/>
      <c r="B483" s="72"/>
      <c r="C483" s="11"/>
      <c r="D483" s="72"/>
      <c r="E483" s="11"/>
      <c r="F483" s="72" t="s">
        <v>1492</v>
      </c>
      <c r="G483" s="167" t="s">
        <v>350</v>
      </c>
      <c r="H483" s="11" t="s">
        <v>1067</v>
      </c>
      <c r="I483" s="170"/>
      <c r="J483" s="170">
        <v>4.01</v>
      </c>
      <c r="K483" s="170">
        <v>4.09</v>
      </c>
      <c r="L483" s="170">
        <v>4.09</v>
      </c>
      <c r="M483" s="14">
        <v>0</v>
      </c>
      <c r="N483" s="15">
        <v>1</v>
      </c>
    </row>
    <row r="484" spans="1:14">
      <c r="A484" s="171" t="s">
        <v>1032</v>
      </c>
      <c r="B484" s="171"/>
      <c r="C484" s="171"/>
      <c r="D484" s="171"/>
      <c r="E484" s="171"/>
      <c r="F484" s="171"/>
      <c r="G484" s="171"/>
      <c r="H484" s="171"/>
      <c r="I484" s="172">
        <v>6121.619999999999</v>
      </c>
      <c r="J484" s="172">
        <v>4767.880000000001</v>
      </c>
      <c r="K484" s="172">
        <v>4906.42</v>
      </c>
      <c r="L484" s="172">
        <v>4942.3200000000006</v>
      </c>
      <c r="M484" s="173">
        <v>-1.1554623677769511</v>
      </c>
      <c r="N484" s="174">
        <v>75</v>
      </c>
    </row>
    <row r="485" spans="1:14">
      <c r="A485" s="169" t="s">
        <v>182</v>
      </c>
      <c r="B485" s="72" t="s">
        <v>592</v>
      </c>
      <c r="C485" s="11" t="s">
        <v>595</v>
      </c>
      <c r="D485" s="72" t="s">
        <v>123</v>
      </c>
      <c r="E485" s="11" t="s">
        <v>123</v>
      </c>
      <c r="F485" s="72" t="s">
        <v>1125</v>
      </c>
      <c r="G485" s="11" t="s">
        <v>764</v>
      </c>
      <c r="H485" s="13" t="s">
        <v>1075</v>
      </c>
      <c r="I485" s="170">
        <v>146</v>
      </c>
      <c r="J485" s="170">
        <v>152</v>
      </c>
      <c r="K485" s="170">
        <v>153.52000000000001</v>
      </c>
      <c r="L485" s="170">
        <v>155.06</v>
      </c>
      <c r="M485" s="14">
        <v>4.1095890410958846E-2</v>
      </c>
      <c r="N485" s="15">
        <v>1</v>
      </c>
    </row>
    <row r="486" spans="1:14">
      <c r="A486" s="169"/>
      <c r="B486" s="72"/>
      <c r="C486" s="11"/>
      <c r="D486" s="72"/>
      <c r="E486" s="11"/>
      <c r="F486" s="72" t="s">
        <v>191</v>
      </c>
      <c r="G486" s="167" t="s">
        <v>764</v>
      </c>
      <c r="H486" s="13" t="s">
        <v>1075</v>
      </c>
      <c r="I486" s="170">
        <v>300</v>
      </c>
      <c r="J486" s="170">
        <v>300</v>
      </c>
      <c r="K486" s="170">
        <v>303</v>
      </c>
      <c r="L486" s="170">
        <v>306.02999999999997</v>
      </c>
      <c r="M486" s="14">
        <v>0</v>
      </c>
      <c r="N486" s="15">
        <v>1</v>
      </c>
    </row>
    <row r="487" spans="1:14">
      <c r="A487" s="169"/>
      <c r="B487" s="72"/>
      <c r="C487" s="11"/>
      <c r="D487" s="72"/>
      <c r="E487" s="11"/>
      <c r="F487" s="72" t="s">
        <v>184</v>
      </c>
      <c r="G487" s="167" t="s">
        <v>764</v>
      </c>
      <c r="H487" s="13" t="s">
        <v>1075</v>
      </c>
      <c r="I487" s="170">
        <v>100</v>
      </c>
      <c r="J487" s="170">
        <v>105</v>
      </c>
      <c r="K487" s="170">
        <v>106.05</v>
      </c>
      <c r="L487" s="170">
        <v>107.11</v>
      </c>
      <c r="M487" s="14">
        <v>5.0000000000000044E-2</v>
      </c>
      <c r="N487" s="15">
        <v>1</v>
      </c>
    </row>
    <row r="488" spans="1:14">
      <c r="A488" s="169"/>
      <c r="B488" s="72"/>
      <c r="C488" s="11"/>
      <c r="D488" s="72"/>
      <c r="E488" s="11"/>
      <c r="F488" s="72" t="s">
        <v>195</v>
      </c>
      <c r="G488" s="167" t="s">
        <v>764</v>
      </c>
      <c r="H488" s="13" t="s">
        <v>1075</v>
      </c>
      <c r="I488" s="170">
        <v>136</v>
      </c>
      <c r="J488" s="170">
        <v>0</v>
      </c>
      <c r="K488" s="170">
        <v>0</v>
      </c>
      <c r="L488" s="170">
        <v>0</v>
      </c>
      <c r="M488" s="14">
        <v>0</v>
      </c>
      <c r="N488" s="15">
        <v>1</v>
      </c>
    </row>
    <row r="489" spans="1:14">
      <c r="A489" s="169"/>
      <c r="B489" s="72"/>
      <c r="C489" s="11"/>
      <c r="D489" s="72"/>
      <c r="E489" s="11"/>
      <c r="F489" s="72" t="s">
        <v>190</v>
      </c>
      <c r="G489" s="167" t="s">
        <v>764</v>
      </c>
      <c r="H489" s="13" t="s">
        <v>1075</v>
      </c>
      <c r="I489" s="170">
        <v>193</v>
      </c>
      <c r="J489" s="170">
        <v>193</v>
      </c>
      <c r="K489" s="170">
        <v>194.93</v>
      </c>
      <c r="L489" s="170">
        <v>196.88</v>
      </c>
      <c r="M489" s="14">
        <v>0</v>
      </c>
      <c r="N489" s="15">
        <v>1</v>
      </c>
    </row>
    <row r="490" spans="1:14">
      <c r="A490" s="169"/>
      <c r="B490" s="72"/>
      <c r="C490" s="11"/>
      <c r="D490" s="72"/>
      <c r="E490" s="11"/>
      <c r="F490" s="72" t="s">
        <v>189</v>
      </c>
      <c r="G490" s="167" t="s">
        <v>764</v>
      </c>
      <c r="H490" s="13" t="s">
        <v>1075</v>
      </c>
      <c r="I490" s="170">
        <v>587</v>
      </c>
      <c r="J490" s="170">
        <v>588</v>
      </c>
      <c r="K490" s="170">
        <v>593.88</v>
      </c>
      <c r="L490" s="170">
        <v>599.82000000000005</v>
      </c>
      <c r="M490" s="14">
        <v>1.7035775127767216E-3</v>
      </c>
      <c r="N490" s="15">
        <v>1</v>
      </c>
    </row>
    <row r="491" spans="1:14">
      <c r="A491" s="169"/>
      <c r="B491" s="72"/>
      <c r="C491" s="11"/>
      <c r="D491" s="72"/>
      <c r="E491" s="11"/>
      <c r="F491" s="72" t="s">
        <v>196</v>
      </c>
      <c r="G491" s="167" t="s">
        <v>764</v>
      </c>
      <c r="H491" s="13" t="s">
        <v>1057</v>
      </c>
      <c r="I491" s="170">
        <v>60</v>
      </c>
      <c r="J491" s="170">
        <v>60</v>
      </c>
      <c r="K491" s="170">
        <v>60.6</v>
      </c>
      <c r="L491" s="170">
        <v>61.21</v>
      </c>
      <c r="M491" s="14">
        <v>0</v>
      </c>
      <c r="N491" s="15">
        <v>1</v>
      </c>
    </row>
    <row r="492" spans="1:14">
      <c r="A492" s="169"/>
      <c r="B492" s="72"/>
      <c r="C492" s="11"/>
      <c r="D492" s="72"/>
      <c r="E492" s="11"/>
      <c r="F492" s="72" t="s">
        <v>186</v>
      </c>
      <c r="G492" s="167" t="s">
        <v>764</v>
      </c>
      <c r="H492" s="13" t="s">
        <v>1075</v>
      </c>
      <c r="I492" s="170">
        <v>200</v>
      </c>
      <c r="J492" s="170">
        <v>210</v>
      </c>
      <c r="K492" s="170">
        <v>212.1</v>
      </c>
      <c r="L492" s="170">
        <v>214.22</v>
      </c>
      <c r="M492" s="14">
        <v>5.0000000000000044E-2</v>
      </c>
      <c r="N492" s="15">
        <v>1</v>
      </c>
    </row>
    <row r="493" spans="1:14">
      <c r="A493" s="169"/>
      <c r="B493" s="72"/>
      <c r="C493" s="11"/>
      <c r="D493" s="72"/>
      <c r="E493" s="11"/>
      <c r="F493" s="72" t="s">
        <v>185</v>
      </c>
      <c r="G493" s="167" t="s">
        <v>764</v>
      </c>
      <c r="H493" s="13" t="s">
        <v>1075</v>
      </c>
      <c r="I493" s="170">
        <v>2000</v>
      </c>
      <c r="J493" s="170">
        <v>2000</v>
      </c>
      <c r="K493" s="170">
        <v>2020</v>
      </c>
      <c r="L493" s="170">
        <v>2040.2</v>
      </c>
      <c r="M493" s="14">
        <v>0</v>
      </c>
      <c r="N493" s="15">
        <v>1</v>
      </c>
    </row>
    <row r="494" spans="1:14">
      <c r="A494" s="169"/>
      <c r="B494" s="72"/>
      <c r="C494" s="11"/>
      <c r="D494" s="72"/>
      <c r="E494" s="11"/>
      <c r="F494" s="72" t="s">
        <v>198</v>
      </c>
      <c r="G494" s="167" t="s">
        <v>764</v>
      </c>
      <c r="H494" s="13" t="s">
        <v>1075</v>
      </c>
      <c r="I494" s="170">
        <v>65</v>
      </c>
      <c r="J494" s="170">
        <v>65</v>
      </c>
      <c r="K494" s="170">
        <v>65.650000000000006</v>
      </c>
      <c r="L494" s="170">
        <v>66.31</v>
      </c>
      <c r="M494" s="14">
        <v>0</v>
      </c>
      <c r="N494" s="15">
        <v>1</v>
      </c>
    </row>
    <row r="495" spans="1:14">
      <c r="A495" s="169"/>
      <c r="B495" s="72"/>
      <c r="C495" s="11"/>
      <c r="D495" s="72"/>
      <c r="E495" s="11"/>
      <c r="F495" s="72" t="s">
        <v>197</v>
      </c>
      <c r="G495" s="167" t="s">
        <v>764</v>
      </c>
      <c r="H495" s="13" t="s">
        <v>1075</v>
      </c>
      <c r="I495" s="170">
        <v>50</v>
      </c>
      <c r="J495" s="170">
        <v>52</v>
      </c>
      <c r="K495" s="170">
        <v>52.52</v>
      </c>
      <c r="L495" s="170">
        <v>53.05</v>
      </c>
      <c r="M495" s="14">
        <v>4.0000000000000036E-2</v>
      </c>
      <c r="N495" s="15">
        <v>1</v>
      </c>
    </row>
    <row r="496" spans="1:14">
      <c r="A496" s="169"/>
      <c r="B496" s="72"/>
      <c r="C496" s="11"/>
      <c r="D496" s="72"/>
      <c r="E496" s="11"/>
      <c r="F496" s="72" t="s">
        <v>200</v>
      </c>
      <c r="G496" s="167" t="s">
        <v>764</v>
      </c>
      <c r="H496" s="13" t="s">
        <v>1075</v>
      </c>
      <c r="I496" s="170">
        <v>10</v>
      </c>
      <c r="J496" s="170">
        <v>10</v>
      </c>
      <c r="K496" s="170">
        <v>10.1</v>
      </c>
      <c r="L496" s="170">
        <v>10.199999999999999</v>
      </c>
      <c r="M496" s="14">
        <v>0</v>
      </c>
      <c r="N496" s="15">
        <v>1</v>
      </c>
    </row>
    <row r="497" spans="1:14">
      <c r="A497" s="169"/>
      <c r="B497" s="72"/>
      <c r="C497" s="11"/>
      <c r="D497" s="72"/>
      <c r="E497" s="11"/>
      <c r="F497" s="72" t="s">
        <v>193</v>
      </c>
      <c r="G497" s="167" t="s">
        <v>764</v>
      </c>
      <c r="H497" s="13" t="s">
        <v>1075</v>
      </c>
      <c r="I497" s="170">
        <v>770</v>
      </c>
      <c r="J497" s="170">
        <v>795</v>
      </c>
      <c r="K497" s="170">
        <v>802.95</v>
      </c>
      <c r="L497" s="170">
        <v>810.98</v>
      </c>
      <c r="M497" s="14">
        <v>3.2467532467532534E-2</v>
      </c>
      <c r="N497" s="15">
        <v>1</v>
      </c>
    </row>
    <row r="498" spans="1:14">
      <c r="A498" s="169"/>
      <c r="B498" s="72"/>
      <c r="C498" s="11"/>
      <c r="D498" s="72"/>
      <c r="E498" s="11"/>
      <c r="F498" s="72" t="s">
        <v>188</v>
      </c>
      <c r="G498" s="167" t="s">
        <v>351</v>
      </c>
      <c r="H498" s="167" t="s">
        <v>1075</v>
      </c>
      <c r="I498" s="170">
        <v>217</v>
      </c>
      <c r="J498" s="170">
        <v>0</v>
      </c>
      <c r="K498" s="170">
        <v>0</v>
      </c>
      <c r="L498" s="170">
        <v>0</v>
      </c>
      <c r="M498" s="14">
        <v>0</v>
      </c>
      <c r="N498" s="15">
        <v>1</v>
      </c>
    </row>
    <row r="499" spans="1:14">
      <c r="A499" s="169"/>
      <c r="B499" s="72"/>
      <c r="C499" s="11"/>
      <c r="D499" s="72"/>
      <c r="E499" s="11"/>
      <c r="F499" s="72" t="s">
        <v>187</v>
      </c>
      <c r="G499" s="167" t="s">
        <v>351</v>
      </c>
      <c r="H499" s="167" t="s">
        <v>1075</v>
      </c>
      <c r="I499" s="170">
        <v>3000</v>
      </c>
      <c r="J499" s="170">
        <v>0</v>
      </c>
      <c r="K499" s="170">
        <v>0</v>
      </c>
      <c r="L499" s="170">
        <v>0</v>
      </c>
      <c r="M499" s="14">
        <v>0</v>
      </c>
      <c r="N499" s="15">
        <v>1</v>
      </c>
    </row>
    <row r="500" spans="1:14">
      <c r="A500" s="169"/>
      <c r="B500" s="72"/>
      <c r="C500" s="11"/>
      <c r="D500" s="72"/>
      <c r="E500" s="11"/>
      <c r="F500" s="72" t="s">
        <v>201</v>
      </c>
      <c r="G500" s="167" t="s">
        <v>764</v>
      </c>
      <c r="H500" s="13" t="s">
        <v>1075</v>
      </c>
      <c r="I500" s="170">
        <v>50</v>
      </c>
      <c r="J500" s="170">
        <v>52</v>
      </c>
      <c r="K500" s="170">
        <v>52.52</v>
      </c>
      <c r="L500" s="170">
        <v>53.05</v>
      </c>
      <c r="M500" s="14">
        <v>4.0000000000000036E-2</v>
      </c>
      <c r="N500" s="15">
        <v>1</v>
      </c>
    </row>
    <row r="501" spans="1:14">
      <c r="A501" s="171" t="s">
        <v>805</v>
      </c>
      <c r="B501" s="171"/>
      <c r="C501" s="171"/>
      <c r="D501" s="171"/>
      <c r="E501" s="171"/>
      <c r="F501" s="171"/>
      <c r="G501" s="171"/>
      <c r="H501" s="171"/>
      <c r="I501" s="172">
        <v>7884</v>
      </c>
      <c r="J501" s="172">
        <v>4582</v>
      </c>
      <c r="K501" s="172">
        <v>4627.8200000000006</v>
      </c>
      <c r="L501" s="172">
        <v>4674.12</v>
      </c>
      <c r="M501" s="173">
        <v>0.25526700039126826</v>
      </c>
      <c r="N501" s="174">
        <v>16</v>
      </c>
    </row>
    <row r="502" spans="1:14">
      <c r="A502" s="169" t="s">
        <v>288</v>
      </c>
      <c r="B502" s="72" t="s">
        <v>585</v>
      </c>
      <c r="C502" s="11" t="s">
        <v>598</v>
      </c>
      <c r="D502" s="72" t="s">
        <v>1106</v>
      </c>
      <c r="E502" s="11" t="s">
        <v>287</v>
      </c>
      <c r="F502" s="72" t="s">
        <v>295</v>
      </c>
      <c r="G502" s="11" t="s">
        <v>764</v>
      </c>
      <c r="H502" s="13" t="s">
        <v>1057</v>
      </c>
      <c r="I502" s="170">
        <v>92.61</v>
      </c>
      <c r="J502" s="170">
        <v>96.72</v>
      </c>
      <c r="K502" s="170">
        <v>106.39</v>
      </c>
      <c r="L502" s="170">
        <v>117.03</v>
      </c>
      <c r="M502" s="14">
        <v>4.4379656624554675E-2</v>
      </c>
      <c r="N502" s="15">
        <v>1</v>
      </c>
    </row>
    <row r="503" spans="1:14">
      <c r="A503" s="169"/>
      <c r="B503" s="72"/>
      <c r="C503" s="11"/>
      <c r="D503" s="72"/>
      <c r="E503" s="11"/>
      <c r="F503" s="72" t="s">
        <v>289</v>
      </c>
      <c r="G503" s="167" t="s">
        <v>764</v>
      </c>
      <c r="H503" s="13" t="s">
        <v>1092</v>
      </c>
      <c r="I503" s="170">
        <v>23.5</v>
      </c>
      <c r="J503" s="170">
        <v>24</v>
      </c>
      <c r="K503" s="170">
        <v>24.5</v>
      </c>
      <c r="L503" s="170">
        <v>25</v>
      </c>
      <c r="M503" s="14">
        <v>2.1276595744680771E-2</v>
      </c>
      <c r="N503" s="15">
        <v>1</v>
      </c>
    </row>
    <row r="504" spans="1:14" ht="29">
      <c r="A504" s="169"/>
      <c r="B504" s="72"/>
      <c r="C504" s="11"/>
      <c r="D504" s="72"/>
      <c r="E504" s="11"/>
      <c r="F504" s="72" t="s">
        <v>292</v>
      </c>
      <c r="G504" s="167" t="s">
        <v>764</v>
      </c>
      <c r="H504" s="13" t="s">
        <v>1252</v>
      </c>
      <c r="I504" s="170">
        <v>4.97</v>
      </c>
      <c r="J504" s="170">
        <v>5.17</v>
      </c>
      <c r="K504" s="170">
        <v>5.69</v>
      </c>
      <c r="L504" s="170">
        <v>6.26</v>
      </c>
      <c r="M504" s="14">
        <v>4.0241448692152959E-2</v>
      </c>
      <c r="N504" s="15">
        <v>1</v>
      </c>
    </row>
    <row r="505" spans="1:14">
      <c r="A505" s="169"/>
      <c r="B505" s="72"/>
      <c r="C505" s="11"/>
      <c r="D505" s="72"/>
      <c r="E505" s="11"/>
      <c r="F505" s="72" t="s">
        <v>294</v>
      </c>
      <c r="G505" s="167" t="s">
        <v>764</v>
      </c>
      <c r="H505" s="13" t="s">
        <v>1108</v>
      </c>
      <c r="I505" s="170">
        <v>85.8</v>
      </c>
      <c r="J505" s="170">
        <v>75.709999999999994</v>
      </c>
      <c r="K505" s="170">
        <v>83.28</v>
      </c>
      <c r="L505" s="170">
        <v>91.61</v>
      </c>
      <c r="M505" s="14">
        <v>-0.11759906759906769</v>
      </c>
      <c r="N505" s="15">
        <v>1</v>
      </c>
    </row>
    <row r="506" spans="1:14">
      <c r="A506" s="169"/>
      <c r="B506" s="72"/>
      <c r="C506" s="11"/>
      <c r="D506" s="72"/>
      <c r="E506" s="11"/>
      <c r="F506" s="72" t="s">
        <v>291</v>
      </c>
      <c r="G506" s="167" t="s">
        <v>764</v>
      </c>
      <c r="H506" s="13" t="s">
        <v>1107</v>
      </c>
      <c r="I506" s="170">
        <v>6.91</v>
      </c>
      <c r="J506" s="170">
        <v>7.2</v>
      </c>
      <c r="K506" s="170">
        <v>7.92</v>
      </c>
      <c r="L506" s="170">
        <v>8.7100000000000009</v>
      </c>
      <c r="M506" s="14">
        <v>4.1968162083936278E-2</v>
      </c>
      <c r="N506" s="15">
        <v>1</v>
      </c>
    </row>
    <row r="507" spans="1:14" ht="43.5">
      <c r="A507" s="169"/>
      <c r="B507" s="72"/>
      <c r="C507" s="11"/>
      <c r="D507" s="72"/>
      <c r="E507" s="11"/>
      <c r="F507" s="72" t="s">
        <v>290</v>
      </c>
      <c r="G507" s="167" t="s">
        <v>764</v>
      </c>
      <c r="H507" s="13" t="s">
        <v>1176</v>
      </c>
      <c r="I507" s="170">
        <v>11.05</v>
      </c>
      <c r="J507" s="170">
        <v>11.56</v>
      </c>
      <c r="K507" s="170">
        <v>12.71</v>
      </c>
      <c r="L507" s="170">
        <v>13.98</v>
      </c>
      <c r="M507" s="14">
        <v>4.6153846153846212E-2</v>
      </c>
      <c r="N507" s="15">
        <v>1</v>
      </c>
    </row>
    <row r="508" spans="1:14">
      <c r="A508" s="171" t="s">
        <v>806</v>
      </c>
      <c r="B508" s="171"/>
      <c r="C508" s="171"/>
      <c r="D508" s="171"/>
      <c r="E508" s="171"/>
      <c r="F508" s="171"/>
      <c r="G508" s="171"/>
      <c r="H508" s="171"/>
      <c r="I508" s="172">
        <v>224.84</v>
      </c>
      <c r="J508" s="172">
        <v>220.35999999999999</v>
      </c>
      <c r="K508" s="172">
        <v>240.48999999999998</v>
      </c>
      <c r="L508" s="172">
        <v>262.58999999999997</v>
      </c>
      <c r="M508" s="173">
        <v>7.6420641700103209E-2</v>
      </c>
      <c r="N508" s="174">
        <v>6</v>
      </c>
    </row>
    <row r="509" spans="1:14">
      <c r="A509" s="169" t="s">
        <v>202</v>
      </c>
      <c r="B509" s="72" t="s">
        <v>592</v>
      </c>
      <c r="C509" s="11" t="s">
        <v>595</v>
      </c>
      <c r="D509" s="72" t="s">
        <v>123</v>
      </c>
      <c r="E509" s="11" t="s">
        <v>123</v>
      </c>
      <c r="F509" s="72" t="s">
        <v>1327</v>
      </c>
      <c r="G509" s="11" t="s">
        <v>764</v>
      </c>
      <c r="H509" s="13" t="s">
        <v>1075</v>
      </c>
      <c r="I509" s="170">
        <v>90</v>
      </c>
      <c r="J509" s="170">
        <v>140</v>
      </c>
      <c r="K509" s="170">
        <v>128</v>
      </c>
      <c r="L509" s="170">
        <v>132</v>
      </c>
      <c r="M509" s="14">
        <v>0.55555555555555558</v>
      </c>
      <c r="N509" s="15">
        <v>1</v>
      </c>
    </row>
    <row r="510" spans="1:14">
      <c r="A510" s="169"/>
      <c r="B510" s="72"/>
      <c r="C510" s="11"/>
      <c r="D510" s="72"/>
      <c r="E510" s="11"/>
      <c r="F510" s="72" t="s">
        <v>1326</v>
      </c>
      <c r="G510" s="11" t="s">
        <v>351</v>
      </c>
      <c r="H510" s="13" t="s">
        <v>1075</v>
      </c>
      <c r="I510" s="170">
        <v>93</v>
      </c>
      <c r="J510" s="170">
        <v>0</v>
      </c>
      <c r="K510" s="170">
        <v>0</v>
      </c>
      <c r="L510" s="170">
        <v>0</v>
      </c>
      <c r="M510" s="14">
        <v>0</v>
      </c>
      <c r="N510" s="15">
        <v>1</v>
      </c>
    </row>
    <row r="511" spans="1:14">
      <c r="A511" s="169"/>
      <c r="B511" s="72"/>
      <c r="C511" s="11"/>
      <c r="D511" s="72"/>
      <c r="E511" s="11"/>
      <c r="F511" s="72" t="s">
        <v>1325</v>
      </c>
      <c r="G511" s="167" t="s">
        <v>351</v>
      </c>
      <c r="H511" s="13" t="s">
        <v>1075</v>
      </c>
      <c r="I511" s="170">
        <v>38</v>
      </c>
      <c r="J511" s="170">
        <v>0</v>
      </c>
      <c r="K511" s="170">
        <v>0</v>
      </c>
      <c r="L511" s="170">
        <v>0</v>
      </c>
      <c r="M511" s="14">
        <v>0</v>
      </c>
      <c r="N511" s="15">
        <v>1</v>
      </c>
    </row>
    <row r="512" spans="1:14">
      <c r="A512" s="169"/>
      <c r="B512" s="72"/>
      <c r="C512" s="11"/>
      <c r="D512" s="72"/>
      <c r="E512" s="11"/>
      <c r="F512" s="72" t="s">
        <v>1487</v>
      </c>
      <c r="G512" s="11" t="s">
        <v>764</v>
      </c>
      <c r="H512" s="13" t="s">
        <v>763</v>
      </c>
      <c r="I512" s="170">
        <v>85</v>
      </c>
      <c r="J512" s="170">
        <v>100</v>
      </c>
      <c r="K512" s="170">
        <v>103</v>
      </c>
      <c r="L512" s="170">
        <v>106</v>
      </c>
      <c r="M512" s="14">
        <v>0.17647058823529416</v>
      </c>
      <c r="N512" s="15">
        <v>1</v>
      </c>
    </row>
    <row r="513" spans="1:14">
      <c r="A513" s="169"/>
      <c r="B513" s="72"/>
      <c r="C513" s="11"/>
      <c r="D513" s="72"/>
      <c r="E513" s="11"/>
      <c r="F513" s="72" t="s">
        <v>1488</v>
      </c>
      <c r="G513" s="167" t="s">
        <v>764</v>
      </c>
      <c r="H513" s="13" t="s">
        <v>763</v>
      </c>
      <c r="I513" s="170">
        <v>85</v>
      </c>
      <c r="J513" s="170">
        <v>100</v>
      </c>
      <c r="K513" s="170">
        <v>103</v>
      </c>
      <c r="L513" s="170">
        <v>106</v>
      </c>
      <c r="M513" s="14">
        <v>0.17647058823529416</v>
      </c>
      <c r="N513" s="15">
        <v>1</v>
      </c>
    </row>
    <row r="514" spans="1:14">
      <c r="A514" s="169"/>
      <c r="B514" s="72"/>
      <c r="C514" s="11"/>
      <c r="D514" s="72"/>
      <c r="E514" s="11"/>
      <c r="F514" s="72" t="s">
        <v>1489</v>
      </c>
      <c r="G514" s="167" t="s">
        <v>764</v>
      </c>
      <c r="H514" s="13" t="s">
        <v>763</v>
      </c>
      <c r="I514" s="170">
        <v>70</v>
      </c>
      <c r="J514" s="170">
        <v>80</v>
      </c>
      <c r="K514" s="170">
        <v>82</v>
      </c>
      <c r="L514" s="170">
        <v>85</v>
      </c>
      <c r="M514" s="14">
        <v>0.14285714285714279</v>
      </c>
      <c r="N514" s="15">
        <v>1</v>
      </c>
    </row>
    <row r="515" spans="1:14" ht="29">
      <c r="A515" s="171" t="s">
        <v>807</v>
      </c>
      <c r="B515" s="171"/>
      <c r="C515" s="171"/>
      <c r="D515" s="171"/>
      <c r="E515" s="171"/>
      <c r="F515" s="171"/>
      <c r="G515" s="171"/>
      <c r="H515" s="171"/>
      <c r="I515" s="172">
        <v>461</v>
      </c>
      <c r="J515" s="172">
        <v>420</v>
      </c>
      <c r="K515" s="172">
        <v>416</v>
      </c>
      <c r="L515" s="172">
        <v>429</v>
      </c>
      <c r="M515" s="173">
        <v>1.0513538748832867</v>
      </c>
      <c r="N515" s="174">
        <v>6</v>
      </c>
    </row>
    <row r="516" spans="1:14" ht="29">
      <c r="A516" s="169" t="s">
        <v>717</v>
      </c>
      <c r="B516" s="72" t="s">
        <v>731</v>
      </c>
      <c r="C516" s="11" t="s">
        <v>732</v>
      </c>
      <c r="D516" s="72" t="s">
        <v>1278</v>
      </c>
      <c r="E516" s="11" t="s">
        <v>1278</v>
      </c>
      <c r="F516" s="72" t="s">
        <v>722</v>
      </c>
      <c r="G516" s="11" t="s">
        <v>764</v>
      </c>
      <c r="H516" s="13" t="s">
        <v>1158</v>
      </c>
      <c r="I516" s="170">
        <v>60</v>
      </c>
      <c r="J516" s="170">
        <v>60</v>
      </c>
      <c r="K516" s="170">
        <v>60</v>
      </c>
      <c r="L516" s="170">
        <v>60</v>
      </c>
      <c r="M516" s="14">
        <v>0</v>
      </c>
      <c r="N516" s="15">
        <v>1</v>
      </c>
    </row>
    <row r="517" spans="1:14">
      <c r="A517" s="169"/>
      <c r="B517" s="72"/>
      <c r="C517" s="11"/>
      <c r="D517" s="72"/>
      <c r="E517" s="11"/>
      <c r="F517" s="72" t="s">
        <v>721</v>
      </c>
      <c r="G517" s="167" t="s">
        <v>764</v>
      </c>
      <c r="H517" s="13" t="s">
        <v>1158</v>
      </c>
      <c r="I517" s="170">
        <v>9</v>
      </c>
      <c r="J517" s="170">
        <v>10</v>
      </c>
      <c r="K517" s="170">
        <v>10</v>
      </c>
      <c r="L517" s="170">
        <v>10</v>
      </c>
      <c r="M517" s="14">
        <v>0.11111111111111116</v>
      </c>
      <c r="N517" s="15">
        <v>1</v>
      </c>
    </row>
    <row r="518" spans="1:14" ht="29">
      <c r="A518" s="169"/>
      <c r="B518" s="72"/>
      <c r="C518" s="11"/>
      <c r="D518" s="72"/>
      <c r="E518" s="11"/>
      <c r="F518" s="72" t="s">
        <v>719</v>
      </c>
      <c r="G518" s="167" t="s">
        <v>764</v>
      </c>
      <c r="H518" s="13" t="s">
        <v>1090</v>
      </c>
      <c r="I518" s="170">
        <v>1</v>
      </c>
      <c r="J518" s="170">
        <v>1</v>
      </c>
      <c r="K518" s="170">
        <v>1</v>
      </c>
      <c r="L518" s="170">
        <v>1</v>
      </c>
      <c r="M518" s="14">
        <v>0</v>
      </c>
      <c r="N518" s="15">
        <v>1</v>
      </c>
    </row>
    <row r="519" spans="1:14" ht="29">
      <c r="A519" s="169"/>
      <c r="B519" s="72"/>
      <c r="C519" s="11"/>
      <c r="D519" s="72"/>
      <c r="E519" s="11"/>
      <c r="F519" s="72" t="s">
        <v>718</v>
      </c>
      <c r="G519" s="167" t="s">
        <v>764</v>
      </c>
      <c r="H519" s="13" t="s">
        <v>1089</v>
      </c>
      <c r="I519" s="170">
        <v>3.3</v>
      </c>
      <c r="J519" s="170">
        <v>3.6</v>
      </c>
      <c r="K519" s="170">
        <v>3.6</v>
      </c>
      <c r="L519" s="170">
        <v>3.7</v>
      </c>
      <c r="M519" s="14">
        <v>9.090909090909105E-2</v>
      </c>
      <c r="N519" s="15">
        <v>1</v>
      </c>
    </row>
    <row r="520" spans="1:14">
      <c r="A520" s="169"/>
      <c r="B520" s="72"/>
      <c r="C520" s="11"/>
      <c r="D520" s="72"/>
      <c r="E520" s="11"/>
      <c r="F520" s="72" t="s">
        <v>723</v>
      </c>
      <c r="G520" s="167" t="s">
        <v>764</v>
      </c>
      <c r="H520" s="13" t="s">
        <v>1158</v>
      </c>
      <c r="I520" s="170">
        <v>0.5</v>
      </c>
      <c r="J520" s="170">
        <v>0.5</v>
      </c>
      <c r="K520" s="170">
        <v>1</v>
      </c>
      <c r="L520" s="170">
        <v>1</v>
      </c>
      <c r="M520" s="14">
        <v>0</v>
      </c>
      <c r="N520" s="15">
        <v>1</v>
      </c>
    </row>
    <row r="521" spans="1:14">
      <c r="A521" s="169"/>
      <c r="B521" s="72"/>
      <c r="C521" s="11"/>
      <c r="D521" s="72"/>
      <c r="E521" s="11"/>
      <c r="F521" s="72" t="s">
        <v>1088</v>
      </c>
      <c r="G521" s="167" t="s">
        <v>764</v>
      </c>
      <c r="H521" s="13" t="s">
        <v>1057</v>
      </c>
      <c r="I521" s="170">
        <v>50</v>
      </c>
      <c r="J521" s="170">
        <v>50</v>
      </c>
      <c r="K521" s="170">
        <v>50</v>
      </c>
      <c r="L521" s="170">
        <v>50</v>
      </c>
      <c r="M521" s="14">
        <v>0</v>
      </c>
      <c r="N521" s="15">
        <v>1</v>
      </c>
    </row>
    <row r="522" spans="1:14">
      <c r="A522" s="169"/>
      <c r="B522" s="72"/>
      <c r="C522" s="11"/>
      <c r="D522" s="72"/>
      <c r="E522" s="11"/>
      <c r="F522" s="72" t="s">
        <v>1283</v>
      </c>
      <c r="G522" s="167" t="s">
        <v>764</v>
      </c>
      <c r="H522" s="13" t="s">
        <v>1285</v>
      </c>
      <c r="I522" s="170">
        <v>200</v>
      </c>
      <c r="J522" s="170">
        <v>200</v>
      </c>
      <c r="K522" s="170">
        <v>200</v>
      </c>
      <c r="L522" s="170">
        <v>200</v>
      </c>
      <c r="M522" s="14">
        <v>0</v>
      </c>
      <c r="N522" s="15">
        <v>1</v>
      </c>
    </row>
    <row r="523" spans="1:14">
      <c r="A523" s="169"/>
      <c r="B523" s="72"/>
      <c r="C523" s="11"/>
      <c r="D523" s="72"/>
      <c r="E523" s="11"/>
      <c r="F523" s="72" t="s">
        <v>720</v>
      </c>
      <c r="G523" s="167" t="s">
        <v>764</v>
      </c>
      <c r="H523" s="13" t="s">
        <v>1091</v>
      </c>
      <c r="I523" s="170">
        <v>40</v>
      </c>
      <c r="J523" s="170">
        <v>60</v>
      </c>
      <c r="K523" s="170">
        <v>60</v>
      </c>
      <c r="L523" s="170">
        <v>60</v>
      </c>
      <c r="M523" s="14">
        <v>0.5</v>
      </c>
      <c r="N523" s="15">
        <v>1</v>
      </c>
    </row>
    <row r="524" spans="1:14">
      <c r="A524" s="169"/>
      <c r="B524" s="72"/>
      <c r="C524" s="11"/>
      <c r="D524" s="72"/>
      <c r="E524" s="11"/>
      <c r="F524" s="72" t="s">
        <v>724</v>
      </c>
      <c r="G524" s="167" t="s">
        <v>764</v>
      </c>
      <c r="H524" s="13" t="s">
        <v>1158</v>
      </c>
      <c r="I524" s="170">
        <v>1.5</v>
      </c>
      <c r="J524" s="170">
        <v>2</v>
      </c>
      <c r="K524" s="170">
        <v>2</v>
      </c>
      <c r="L524" s="170">
        <v>2</v>
      </c>
      <c r="M524" s="14">
        <v>0.33333333333333326</v>
      </c>
      <c r="N524" s="15">
        <v>1</v>
      </c>
    </row>
    <row r="525" spans="1:14">
      <c r="A525" s="169"/>
      <c r="B525" s="72"/>
      <c r="C525" s="11"/>
      <c r="D525" s="72"/>
      <c r="E525" s="11"/>
      <c r="F525" s="72" t="s">
        <v>726</v>
      </c>
      <c r="G525" s="167" t="s">
        <v>764</v>
      </c>
      <c r="H525" s="13" t="s">
        <v>1158</v>
      </c>
      <c r="I525" s="170">
        <v>82</v>
      </c>
      <c r="J525" s="170">
        <v>100</v>
      </c>
      <c r="K525" s="170">
        <v>100</v>
      </c>
      <c r="L525" s="170">
        <v>100</v>
      </c>
      <c r="M525" s="14">
        <v>0.21951219512195119</v>
      </c>
      <c r="N525" s="15">
        <v>1</v>
      </c>
    </row>
    <row r="526" spans="1:14">
      <c r="A526" s="169"/>
      <c r="B526" s="72"/>
      <c r="C526" s="11"/>
      <c r="D526" s="72"/>
      <c r="E526" s="11"/>
      <c r="F526" s="72" t="s">
        <v>725</v>
      </c>
      <c r="G526" s="167" t="s">
        <v>764</v>
      </c>
      <c r="H526" s="13" t="s">
        <v>1158</v>
      </c>
      <c r="I526" s="170">
        <v>20</v>
      </c>
      <c r="J526" s="170">
        <v>33</v>
      </c>
      <c r="K526" s="170">
        <v>33</v>
      </c>
      <c r="L526" s="170">
        <v>33</v>
      </c>
      <c r="M526" s="14">
        <v>0.64999999999999991</v>
      </c>
      <c r="N526" s="15">
        <v>1</v>
      </c>
    </row>
    <row r="527" spans="1:14">
      <c r="A527" s="169"/>
      <c r="B527" s="72"/>
      <c r="C527" s="11"/>
      <c r="D527" s="72"/>
      <c r="E527" s="11"/>
      <c r="F527" s="72" t="s">
        <v>1284</v>
      </c>
      <c r="G527" s="167" t="s">
        <v>764</v>
      </c>
      <c r="H527" s="13" t="s">
        <v>1285</v>
      </c>
      <c r="I527" s="170">
        <v>166.5</v>
      </c>
      <c r="J527" s="170">
        <v>166.5</v>
      </c>
      <c r="K527" s="170">
        <v>166.5</v>
      </c>
      <c r="L527" s="170">
        <v>166.5</v>
      </c>
      <c r="M527" s="14">
        <v>0</v>
      </c>
      <c r="N527" s="15">
        <v>1</v>
      </c>
    </row>
    <row r="528" spans="1:14">
      <c r="A528" s="169"/>
      <c r="B528" s="72"/>
      <c r="C528" s="11"/>
      <c r="D528" s="72"/>
      <c r="E528" s="11"/>
      <c r="F528" s="72" t="s">
        <v>1505</v>
      </c>
      <c r="G528" s="11" t="s">
        <v>350</v>
      </c>
      <c r="H528" s="13" t="s">
        <v>1158</v>
      </c>
      <c r="I528" s="170"/>
      <c r="J528" s="170">
        <v>2</v>
      </c>
      <c r="K528" s="170">
        <v>2</v>
      </c>
      <c r="L528" s="170">
        <v>2</v>
      </c>
      <c r="M528" s="14">
        <v>0</v>
      </c>
      <c r="N528" s="15">
        <v>1</v>
      </c>
    </row>
    <row r="529" spans="1:14" ht="29">
      <c r="A529" s="171" t="s">
        <v>808</v>
      </c>
      <c r="B529" s="171"/>
      <c r="C529" s="171"/>
      <c r="D529" s="171"/>
      <c r="E529" s="171"/>
      <c r="F529" s="171"/>
      <c r="G529" s="171"/>
      <c r="H529" s="171"/>
      <c r="I529" s="172">
        <v>633.79999999999995</v>
      </c>
      <c r="J529" s="172">
        <v>688.6</v>
      </c>
      <c r="K529" s="172">
        <v>689.1</v>
      </c>
      <c r="L529" s="172">
        <v>689.2</v>
      </c>
      <c r="M529" s="173">
        <v>1.9048657304754866</v>
      </c>
      <c r="N529" s="174">
        <v>13</v>
      </c>
    </row>
    <row r="530" spans="1:14" ht="29">
      <c r="A530" s="169" t="s">
        <v>641</v>
      </c>
      <c r="B530" s="72" t="s">
        <v>731</v>
      </c>
      <c r="C530" s="11" t="s">
        <v>732</v>
      </c>
      <c r="D530" s="72" t="s">
        <v>1278</v>
      </c>
      <c r="E530" s="11" t="s">
        <v>1278</v>
      </c>
      <c r="F530" s="72" t="s">
        <v>639</v>
      </c>
      <c r="G530" s="11" t="s">
        <v>764</v>
      </c>
      <c r="H530" s="13" t="s">
        <v>1083</v>
      </c>
      <c r="I530" s="170">
        <v>7.5</v>
      </c>
      <c r="J530" s="170">
        <v>7.5</v>
      </c>
      <c r="K530" s="170">
        <v>7.8</v>
      </c>
      <c r="L530" s="170">
        <v>7.95</v>
      </c>
      <c r="M530" s="14">
        <v>0</v>
      </c>
      <c r="N530" s="15">
        <v>1</v>
      </c>
    </row>
    <row r="531" spans="1:14">
      <c r="A531" s="169"/>
      <c r="B531" s="72"/>
      <c r="C531" s="11"/>
      <c r="D531" s="72"/>
      <c r="E531" s="11"/>
      <c r="F531" s="72" t="s">
        <v>640</v>
      </c>
      <c r="G531" s="167" t="s">
        <v>764</v>
      </c>
      <c r="H531" s="13" t="s">
        <v>1092</v>
      </c>
      <c r="I531" s="170">
        <v>15</v>
      </c>
      <c r="J531" s="170">
        <v>15</v>
      </c>
      <c r="K531" s="170">
        <v>15.6</v>
      </c>
      <c r="L531" s="170">
        <v>15.9</v>
      </c>
      <c r="M531" s="14">
        <v>0</v>
      </c>
      <c r="N531" s="15">
        <v>1</v>
      </c>
    </row>
    <row r="532" spans="1:14" ht="29">
      <c r="A532" s="171" t="s">
        <v>809</v>
      </c>
      <c r="B532" s="171"/>
      <c r="C532" s="171"/>
      <c r="D532" s="171"/>
      <c r="E532" s="171"/>
      <c r="F532" s="171"/>
      <c r="G532" s="171"/>
      <c r="H532" s="171"/>
      <c r="I532" s="172">
        <v>22.5</v>
      </c>
      <c r="J532" s="172">
        <v>22.5</v>
      </c>
      <c r="K532" s="172">
        <v>23.4</v>
      </c>
      <c r="L532" s="172">
        <v>23.85</v>
      </c>
      <c r="M532" s="173">
        <v>0</v>
      </c>
      <c r="N532" s="174">
        <v>2</v>
      </c>
    </row>
    <row r="533" spans="1:14">
      <c r="A533" s="169" t="s">
        <v>702</v>
      </c>
      <c r="B533" s="72" t="s">
        <v>731</v>
      </c>
      <c r="C533" s="11" t="s">
        <v>732</v>
      </c>
      <c r="D533" s="72" t="s">
        <v>1278</v>
      </c>
      <c r="E533" s="11" t="s">
        <v>1278</v>
      </c>
      <c r="F533" s="72" t="s">
        <v>711</v>
      </c>
      <c r="G533" s="11" t="s">
        <v>764</v>
      </c>
      <c r="H533" s="13" t="s">
        <v>1158</v>
      </c>
      <c r="I533" s="170">
        <v>0.2</v>
      </c>
      <c r="J533" s="170">
        <v>0.2</v>
      </c>
      <c r="K533" s="170">
        <v>0.2</v>
      </c>
      <c r="L533" s="170">
        <v>0.2</v>
      </c>
      <c r="M533" s="14">
        <v>0</v>
      </c>
      <c r="N533" s="15">
        <v>1</v>
      </c>
    </row>
    <row r="534" spans="1:14">
      <c r="A534" s="169"/>
      <c r="B534" s="72"/>
      <c r="C534" s="11"/>
      <c r="D534" s="72"/>
      <c r="E534" s="11"/>
      <c r="F534" s="72" t="s">
        <v>713</v>
      </c>
      <c r="G534" s="167" t="s">
        <v>764</v>
      </c>
      <c r="H534" s="13" t="s">
        <v>1158</v>
      </c>
      <c r="I534" s="170">
        <v>0.4</v>
      </c>
      <c r="J534" s="170">
        <v>0.4</v>
      </c>
      <c r="K534" s="170">
        <v>0.4</v>
      </c>
      <c r="L534" s="170">
        <v>0.4</v>
      </c>
      <c r="M534" s="14">
        <v>0</v>
      </c>
      <c r="N534" s="15">
        <v>1</v>
      </c>
    </row>
    <row r="535" spans="1:14">
      <c r="A535" s="169"/>
      <c r="B535" s="72"/>
      <c r="C535" s="11"/>
      <c r="D535" s="72"/>
      <c r="E535" s="11"/>
      <c r="F535" s="72" t="s">
        <v>712</v>
      </c>
      <c r="G535" s="167" t="s">
        <v>764</v>
      </c>
      <c r="H535" s="13" t="s">
        <v>1158</v>
      </c>
      <c r="I535" s="170">
        <v>0.3</v>
      </c>
      <c r="J535" s="170">
        <v>0.3</v>
      </c>
      <c r="K535" s="170">
        <v>0.3</v>
      </c>
      <c r="L535" s="170">
        <v>0.3</v>
      </c>
      <c r="M535" s="14">
        <v>0</v>
      </c>
      <c r="N535" s="15">
        <v>1</v>
      </c>
    </row>
    <row r="536" spans="1:14">
      <c r="A536" s="169"/>
      <c r="B536" s="72"/>
      <c r="C536" s="11"/>
      <c r="D536" s="72"/>
      <c r="E536" s="11"/>
      <c r="F536" s="72" t="s">
        <v>714</v>
      </c>
      <c r="G536" s="167" t="s">
        <v>764</v>
      </c>
      <c r="H536" s="13" t="s">
        <v>1158</v>
      </c>
      <c r="I536" s="170">
        <v>1</v>
      </c>
      <c r="J536" s="170">
        <v>1</v>
      </c>
      <c r="K536" s="170">
        <v>1</v>
      </c>
      <c r="L536" s="170">
        <v>1</v>
      </c>
      <c r="M536" s="14">
        <v>0</v>
      </c>
      <c r="N536" s="15">
        <v>1</v>
      </c>
    </row>
    <row r="537" spans="1:14">
      <c r="A537" s="169"/>
      <c r="B537" s="72"/>
      <c r="C537" s="11"/>
      <c r="D537" s="72"/>
      <c r="E537" s="11"/>
      <c r="F537" s="72" t="s">
        <v>716</v>
      </c>
      <c r="G537" s="167" t="s">
        <v>764</v>
      </c>
      <c r="H537" s="13" t="s">
        <v>1158</v>
      </c>
      <c r="I537" s="170">
        <v>0.4</v>
      </c>
      <c r="J537" s="170">
        <v>0.4</v>
      </c>
      <c r="K537" s="170">
        <v>0.4</v>
      </c>
      <c r="L537" s="170">
        <v>0.4</v>
      </c>
      <c r="M537" s="14">
        <v>0</v>
      </c>
      <c r="N537" s="15">
        <v>1</v>
      </c>
    </row>
    <row r="538" spans="1:14">
      <c r="A538" s="169"/>
      <c r="B538" s="72"/>
      <c r="C538" s="11"/>
      <c r="D538" s="72"/>
      <c r="E538" s="11"/>
      <c r="F538" s="72" t="s">
        <v>715</v>
      </c>
      <c r="G538" s="167" t="s">
        <v>764</v>
      </c>
      <c r="H538" s="13" t="s">
        <v>1158</v>
      </c>
      <c r="I538" s="170">
        <v>0.4</v>
      </c>
      <c r="J538" s="170">
        <v>0.4</v>
      </c>
      <c r="K538" s="170">
        <v>0.4</v>
      </c>
      <c r="L538" s="170">
        <v>0.4</v>
      </c>
      <c r="M538" s="14">
        <v>0</v>
      </c>
      <c r="N538" s="15">
        <v>1</v>
      </c>
    </row>
    <row r="539" spans="1:14">
      <c r="A539" s="169"/>
      <c r="B539" s="72"/>
      <c r="C539" s="11"/>
      <c r="D539" s="72"/>
      <c r="E539" s="11"/>
      <c r="F539" s="72" t="s">
        <v>706</v>
      </c>
      <c r="G539" s="167" t="s">
        <v>764</v>
      </c>
      <c r="H539" s="13" t="s">
        <v>1158</v>
      </c>
      <c r="I539" s="170">
        <v>95</v>
      </c>
      <c r="J539" s="170">
        <v>95</v>
      </c>
      <c r="K539" s="170">
        <v>95</v>
      </c>
      <c r="L539" s="170">
        <v>95</v>
      </c>
      <c r="M539" s="14">
        <v>0</v>
      </c>
      <c r="N539" s="15">
        <v>1</v>
      </c>
    </row>
    <row r="540" spans="1:14">
      <c r="A540" s="169"/>
      <c r="B540" s="72"/>
      <c r="C540" s="11"/>
      <c r="D540" s="72"/>
      <c r="E540" s="11"/>
      <c r="F540" s="72" t="s">
        <v>707</v>
      </c>
      <c r="G540" s="167" t="s">
        <v>764</v>
      </c>
      <c r="H540" s="13" t="s">
        <v>1158</v>
      </c>
      <c r="I540" s="170">
        <v>108</v>
      </c>
      <c r="J540" s="170">
        <v>108</v>
      </c>
      <c r="K540" s="170">
        <v>108</v>
      </c>
      <c r="L540" s="170">
        <v>108</v>
      </c>
      <c r="M540" s="14">
        <v>0</v>
      </c>
      <c r="N540" s="15">
        <v>1</v>
      </c>
    </row>
    <row r="541" spans="1:14">
      <c r="A541" s="169"/>
      <c r="B541" s="72"/>
      <c r="C541" s="11"/>
      <c r="D541" s="72"/>
      <c r="E541" s="11"/>
      <c r="F541" s="72" t="s">
        <v>708</v>
      </c>
      <c r="G541" s="167" t="s">
        <v>764</v>
      </c>
      <c r="H541" s="13" t="s">
        <v>1158</v>
      </c>
      <c r="I541" s="170">
        <v>134</v>
      </c>
      <c r="J541" s="170">
        <v>134</v>
      </c>
      <c r="K541" s="170">
        <v>134</v>
      </c>
      <c r="L541" s="170">
        <v>134</v>
      </c>
      <c r="M541" s="14">
        <v>0</v>
      </c>
      <c r="N541" s="15">
        <v>1</v>
      </c>
    </row>
    <row r="542" spans="1:14">
      <c r="A542" s="169"/>
      <c r="B542" s="72"/>
      <c r="C542" s="11"/>
      <c r="D542" s="72"/>
      <c r="E542" s="11"/>
      <c r="F542" s="72" t="s">
        <v>703</v>
      </c>
      <c r="G542" s="167" t="s">
        <v>764</v>
      </c>
      <c r="H542" s="13" t="s">
        <v>1158</v>
      </c>
      <c r="I542" s="170">
        <v>95</v>
      </c>
      <c r="J542" s="170">
        <v>95</v>
      </c>
      <c r="K542" s="170">
        <v>95</v>
      </c>
      <c r="L542" s="170">
        <v>95</v>
      </c>
      <c r="M542" s="14">
        <v>0</v>
      </c>
      <c r="N542" s="15">
        <v>1</v>
      </c>
    </row>
    <row r="543" spans="1:14">
      <c r="A543" s="169"/>
      <c r="B543" s="72"/>
      <c r="C543" s="11"/>
      <c r="D543" s="72"/>
      <c r="E543" s="11"/>
      <c r="F543" s="72" t="s">
        <v>704</v>
      </c>
      <c r="G543" s="167" t="s">
        <v>764</v>
      </c>
      <c r="H543" s="13" t="s">
        <v>1158</v>
      </c>
      <c r="I543" s="170">
        <v>108</v>
      </c>
      <c r="J543" s="170">
        <v>108</v>
      </c>
      <c r="K543" s="170">
        <v>108</v>
      </c>
      <c r="L543" s="170">
        <v>108</v>
      </c>
      <c r="M543" s="14">
        <v>0</v>
      </c>
      <c r="N543" s="15">
        <v>1</v>
      </c>
    </row>
    <row r="544" spans="1:14">
      <c r="A544" s="169"/>
      <c r="B544" s="72"/>
      <c r="C544" s="11"/>
      <c r="D544" s="72"/>
      <c r="E544" s="11"/>
      <c r="F544" s="72" t="s">
        <v>705</v>
      </c>
      <c r="G544" s="167" t="s">
        <v>764</v>
      </c>
      <c r="H544" s="13" t="s">
        <v>1158</v>
      </c>
      <c r="I544" s="170">
        <v>134</v>
      </c>
      <c r="J544" s="170">
        <v>134</v>
      </c>
      <c r="K544" s="170">
        <v>134</v>
      </c>
      <c r="L544" s="170">
        <v>134</v>
      </c>
      <c r="M544" s="14">
        <v>0</v>
      </c>
      <c r="N544" s="15">
        <v>1</v>
      </c>
    </row>
    <row r="545" spans="1:14">
      <c r="A545" s="169"/>
      <c r="B545" s="72"/>
      <c r="C545" s="11"/>
      <c r="D545" s="72"/>
      <c r="E545" s="11"/>
      <c r="F545" s="72" t="s">
        <v>710</v>
      </c>
      <c r="G545" s="167" t="s">
        <v>764</v>
      </c>
      <c r="H545" s="13" t="s">
        <v>1158</v>
      </c>
      <c r="I545" s="170">
        <v>24</v>
      </c>
      <c r="J545" s="170">
        <v>24</v>
      </c>
      <c r="K545" s="170">
        <v>24</v>
      </c>
      <c r="L545" s="170">
        <v>24</v>
      </c>
      <c r="M545" s="14">
        <v>0</v>
      </c>
      <c r="N545" s="15">
        <v>1</v>
      </c>
    </row>
    <row r="546" spans="1:14">
      <c r="A546" s="169"/>
      <c r="B546" s="72"/>
      <c r="C546" s="11"/>
      <c r="D546" s="72"/>
      <c r="E546" s="11"/>
      <c r="F546" s="72" t="s">
        <v>709</v>
      </c>
      <c r="G546" s="167" t="s">
        <v>764</v>
      </c>
      <c r="H546" s="13" t="s">
        <v>1158</v>
      </c>
      <c r="I546" s="170">
        <v>40</v>
      </c>
      <c r="J546" s="170">
        <v>40</v>
      </c>
      <c r="K546" s="170">
        <v>40</v>
      </c>
      <c r="L546" s="170">
        <v>40</v>
      </c>
      <c r="M546" s="14">
        <v>0</v>
      </c>
      <c r="N546" s="15">
        <v>1</v>
      </c>
    </row>
    <row r="547" spans="1:14" ht="29">
      <c r="A547" s="171" t="s">
        <v>810</v>
      </c>
      <c r="B547" s="171"/>
      <c r="C547" s="171"/>
      <c r="D547" s="171"/>
      <c r="E547" s="171"/>
      <c r="F547" s="171"/>
      <c r="G547" s="171"/>
      <c r="H547" s="171"/>
      <c r="I547" s="172">
        <v>740.7</v>
      </c>
      <c r="J547" s="172">
        <v>740.7</v>
      </c>
      <c r="K547" s="172">
        <v>740.7</v>
      </c>
      <c r="L547" s="172">
        <v>740.7</v>
      </c>
      <c r="M547" s="173">
        <v>0</v>
      </c>
      <c r="N547" s="174">
        <v>14</v>
      </c>
    </row>
    <row r="548" spans="1:14" ht="29">
      <c r="A548" s="169" t="s">
        <v>637</v>
      </c>
      <c r="B548" s="72" t="s">
        <v>731</v>
      </c>
      <c r="C548" s="11" t="s">
        <v>732</v>
      </c>
      <c r="D548" s="72" t="s">
        <v>1278</v>
      </c>
      <c r="E548" s="11" t="s">
        <v>1278</v>
      </c>
      <c r="F548" s="72" t="s">
        <v>638</v>
      </c>
      <c r="G548" s="11" t="s">
        <v>764</v>
      </c>
      <c r="H548" s="13" t="s">
        <v>1057</v>
      </c>
      <c r="I548" s="170">
        <v>30</v>
      </c>
      <c r="J548" s="170">
        <v>30</v>
      </c>
      <c r="K548" s="170">
        <v>30</v>
      </c>
      <c r="L548" s="170">
        <v>30</v>
      </c>
      <c r="M548" s="14">
        <v>0</v>
      </c>
      <c r="N548" s="15">
        <v>1</v>
      </c>
    </row>
    <row r="549" spans="1:14" ht="29">
      <c r="A549" s="171" t="s">
        <v>811</v>
      </c>
      <c r="B549" s="171"/>
      <c r="C549" s="171"/>
      <c r="D549" s="171"/>
      <c r="E549" s="171"/>
      <c r="F549" s="171"/>
      <c r="G549" s="171"/>
      <c r="H549" s="171"/>
      <c r="I549" s="172">
        <v>30</v>
      </c>
      <c r="J549" s="172">
        <v>30</v>
      </c>
      <c r="K549" s="172">
        <v>30</v>
      </c>
      <c r="L549" s="172">
        <v>30</v>
      </c>
      <c r="M549" s="173">
        <v>0</v>
      </c>
      <c r="N549" s="174">
        <v>1</v>
      </c>
    </row>
    <row r="550" spans="1:14">
      <c r="A550" s="169" t="s">
        <v>632</v>
      </c>
      <c r="B550" s="72" t="s">
        <v>731</v>
      </c>
      <c r="C550" s="11" t="s">
        <v>732</v>
      </c>
      <c r="D550" s="72" t="s">
        <v>1278</v>
      </c>
      <c r="E550" s="11" t="s">
        <v>1278</v>
      </c>
      <c r="F550" s="72" t="s">
        <v>633</v>
      </c>
      <c r="G550" s="11" t="s">
        <v>764</v>
      </c>
      <c r="H550" s="13" t="s">
        <v>1092</v>
      </c>
      <c r="I550" s="170">
        <v>16.5</v>
      </c>
      <c r="J550" s="170">
        <v>16.5</v>
      </c>
      <c r="K550" s="170">
        <v>16.5</v>
      </c>
      <c r="L550" s="170">
        <v>16.5</v>
      </c>
      <c r="M550" s="14">
        <v>0</v>
      </c>
      <c r="N550" s="15">
        <v>1</v>
      </c>
    </row>
    <row r="551" spans="1:14">
      <c r="A551" s="171" t="s">
        <v>813</v>
      </c>
      <c r="B551" s="171"/>
      <c r="C551" s="171"/>
      <c r="D551" s="171"/>
      <c r="E551" s="171"/>
      <c r="F551" s="171"/>
      <c r="G551" s="171"/>
      <c r="H551" s="171"/>
      <c r="I551" s="172">
        <v>16.5</v>
      </c>
      <c r="J551" s="172">
        <v>16.5</v>
      </c>
      <c r="K551" s="172">
        <v>16.5</v>
      </c>
      <c r="L551" s="172">
        <v>16.5</v>
      </c>
      <c r="M551" s="173">
        <v>0</v>
      </c>
      <c r="N551" s="174">
        <v>1</v>
      </c>
    </row>
    <row r="552" spans="1:14">
      <c r="A552" s="169" t="s">
        <v>636</v>
      </c>
      <c r="B552" s="72" t="s">
        <v>731</v>
      </c>
      <c r="C552" s="11" t="s">
        <v>732</v>
      </c>
      <c r="D552" s="72" t="s">
        <v>1278</v>
      </c>
      <c r="E552" s="11" t="s">
        <v>1278</v>
      </c>
      <c r="F552" s="72" t="s">
        <v>634</v>
      </c>
      <c r="G552" s="11" t="s">
        <v>764</v>
      </c>
      <c r="H552" s="13" t="s">
        <v>1057</v>
      </c>
      <c r="I552" s="170">
        <v>64</v>
      </c>
      <c r="J552" s="170">
        <v>64</v>
      </c>
      <c r="K552" s="170">
        <v>64</v>
      </c>
      <c r="L552" s="170">
        <v>64</v>
      </c>
      <c r="M552" s="14">
        <v>0</v>
      </c>
      <c r="N552" s="15">
        <v>1</v>
      </c>
    </row>
    <row r="553" spans="1:14">
      <c r="A553" s="169"/>
      <c r="B553" s="72"/>
      <c r="C553" s="11"/>
      <c r="D553" s="72"/>
      <c r="E553" s="11"/>
      <c r="F553" s="72" t="s">
        <v>635</v>
      </c>
      <c r="G553" s="167" t="s">
        <v>764</v>
      </c>
      <c r="H553" s="13" t="s">
        <v>1092</v>
      </c>
      <c r="I553" s="170">
        <v>10</v>
      </c>
      <c r="J553" s="170">
        <v>10</v>
      </c>
      <c r="K553" s="170">
        <v>10</v>
      </c>
      <c r="L553" s="170">
        <v>10</v>
      </c>
      <c r="M553" s="14">
        <v>0</v>
      </c>
      <c r="N553" s="15">
        <v>1</v>
      </c>
    </row>
    <row r="554" spans="1:14" ht="29">
      <c r="A554" s="171" t="s">
        <v>814</v>
      </c>
      <c r="B554" s="171"/>
      <c r="C554" s="171"/>
      <c r="D554" s="171"/>
      <c r="E554" s="171"/>
      <c r="F554" s="171"/>
      <c r="G554" s="171"/>
      <c r="H554" s="171"/>
      <c r="I554" s="172">
        <v>74</v>
      </c>
      <c r="J554" s="172">
        <v>74</v>
      </c>
      <c r="K554" s="172">
        <v>74</v>
      </c>
      <c r="L554" s="172">
        <v>74</v>
      </c>
      <c r="M554" s="173">
        <v>0</v>
      </c>
      <c r="N554" s="174">
        <v>2</v>
      </c>
    </row>
    <row r="555" spans="1:14">
      <c r="A555" s="169" t="s">
        <v>1342</v>
      </c>
      <c r="B555" s="72" t="s">
        <v>829</v>
      </c>
      <c r="C555" s="11" t="s">
        <v>984</v>
      </c>
      <c r="D555" s="72" t="s">
        <v>123</v>
      </c>
      <c r="E555" s="11" t="s">
        <v>123</v>
      </c>
      <c r="F555" s="72" t="s">
        <v>1343</v>
      </c>
      <c r="G555" s="11" t="s">
        <v>764</v>
      </c>
      <c r="H555" s="13" t="s">
        <v>1287</v>
      </c>
      <c r="I555" s="170">
        <v>36</v>
      </c>
      <c r="J555" s="170">
        <v>40</v>
      </c>
      <c r="K555" s="170">
        <v>36</v>
      </c>
      <c r="L555" s="170">
        <v>36</v>
      </c>
      <c r="M555" s="14">
        <v>0.11111111111111116</v>
      </c>
      <c r="N555" s="15">
        <v>1</v>
      </c>
    </row>
    <row r="556" spans="1:14">
      <c r="A556" s="171" t="s">
        <v>1362</v>
      </c>
      <c r="B556" s="171"/>
      <c r="C556" s="171"/>
      <c r="D556" s="171"/>
      <c r="E556" s="171"/>
      <c r="F556" s="171"/>
      <c r="G556" s="171"/>
      <c r="H556" s="171"/>
      <c r="I556" s="172">
        <v>36</v>
      </c>
      <c r="J556" s="172">
        <v>40</v>
      </c>
      <c r="K556" s="172">
        <v>36</v>
      </c>
      <c r="L556" s="172">
        <v>36</v>
      </c>
      <c r="M556" s="173">
        <v>0.11111111111111116</v>
      </c>
      <c r="N556" s="174">
        <v>1</v>
      </c>
    </row>
    <row r="557" spans="1:14">
      <c r="A557" s="169" t="s">
        <v>983</v>
      </c>
      <c r="B557" s="72" t="s">
        <v>829</v>
      </c>
      <c r="C557" s="11" t="s">
        <v>984</v>
      </c>
      <c r="D557" s="72" t="s">
        <v>123</v>
      </c>
      <c r="E557" s="11" t="s">
        <v>123</v>
      </c>
      <c r="F557" s="72" t="s">
        <v>125</v>
      </c>
      <c r="G557" s="11" t="s">
        <v>764</v>
      </c>
      <c r="H557" s="13" t="s">
        <v>1092</v>
      </c>
      <c r="I557" s="170">
        <v>25</v>
      </c>
      <c r="J557" s="170">
        <v>30</v>
      </c>
      <c r="K557" s="170">
        <v>30</v>
      </c>
      <c r="L557" s="170">
        <v>30</v>
      </c>
      <c r="M557" s="14">
        <v>0.19999999999999996</v>
      </c>
      <c r="N557" s="15">
        <v>1</v>
      </c>
    </row>
    <row r="558" spans="1:14">
      <c r="A558" s="171" t="s">
        <v>1036</v>
      </c>
      <c r="B558" s="171"/>
      <c r="C558" s="171"/>
      <c r="D558" s="171"/>
      <c r="E558" s="171"/>
      <c r="F558" s="171"/>
      <c r="G558" s="171"/>
      <c r="H558" s="171"/>
      <c r="I558" s="172">
        <v>25</v>
      </c>
      <c r="J558" s="172">
        <v>30</v>
      </c>
      <c r="K558" s="172">
        <v>30</v>
      </c>
      <c r="L558" s="172">
        <v>30</v>
      </c>
      <c r="M558" s="173">
        <v>0.19999999999999996</v>
      </c>
      <c r="N558" s="174">
        <v>1</v>
      </c>
    </row>
    <row r="559" spans="1:14">
      <c r="A559" s="169" t="s">
        <v>556</v>
      </c>
      <c r="B559" s="72" t="s">
        <v>587</v>
      </c>
      <c r="C559" s="11" t="s">
        <v>612</v>
      </c>
      <c r="D559" s="72" t="s">
        <v>614</v>
      </c>
      <c r="E559" s="11" t="s">
        <v>545</v>
      </c>
      <c r="F559" s="72" t="s">
        <v>575</v>
      </c>
      <c r="G559" s="11" t="s">
        <v>764</v>
      </c>
      <c r="H559" s="13" t="s">
        <v>1053</v>
      </c>
      <c r="I559" s="170">
        <v>84.9</v>
      </c>
      <c r="J559" s="170">
        <v>84</v>
      </c>
      <c r="K559" s="170">
        <v>86.52</v>
      </c>
      <c r="L559" s="170">
        <v>89.115600000000001</v>
      </c>
      <c r="M559" s="14">
        <v>-1.0600706713780994E-2</v>
      </c>
      <c r="N559" s="15">
        <v>1</v>
      </c>
    </row>
    <row r="560" spans="1:14">
      <c r="A560" s="169"/>
      <c r="B560" s="72"/>
      <c r="C560" s="11"/>
      <c r="D560" s="72"/>
      <c r="E560" s="11"/>
      <c r="F560" s="72" t="s">
        <v>576</v>
      </c>
      <c r="G560" s="167" t="s">
        <v>764</v>
      </c>
      <c r="H560" s="13" t="s">
        <v>1057</v>
      </c>
      <c r="I560" s="170">
        <v>43.8</v>
      </c>
      <c r="J560" s="170">
        <v>42.6</v>
      </c>
      <c r="K560" s="170">
        <v>43.878</v>
      </c>
      <c r="L560" s="170">
        <v>45.194340000000004</v>
      </c>
      <c r="M560" s="14">
        <v>-2.739726027397249E-2</v>
      </c>
      <c r="N560" s="15">
        <v>1</v>
      </c>
    </row>
    <row r="561" spans="1:14">
      <c r="A561" s="169"/>
      <c r="B561" s="72"/>
      <c r="C561" s="11"/>
      <c r="D561" s="72"/>
      <c r="E561" s="11"/>
      <c r="F561" s="72" t="s">
        <v>582</v>
      </c>
      <c r="G561" s="167" t="s">
        <v>764</v>
      </c>
      <c r="H561" s="13" t="s">
        <v>763</v>
      </c>
      <c r="I561" s="170">
        <v>84.6</v>
      </c>
      <c r="J561" s="170">
        <v>87</v>
      </c>
      <c r="K561" s="170">
        <v>89.61</v>
      </c>
      <c r="L561" s="170">
        <v>92.298299999999998</v>
      </c>
      <c r="M561" s="14">
        <v>2.8368794326241176E-2</v>
      </c>
      <c r="N561" s="15">
        <v>1</v>
      </c>
    </row>
    <row r="562" spans="1:14">
      <c r="A562" s="169"/>
      <c r="B562" s="72"/>
      <c r="C562" s="11"/>
      <c r="D562" s="72"/>
      <c r="E562" s="11"/>
      <c r="F562" s="72" t="s">
        <v>579</v>
      </c>
      <c r="G562" s="167" t="s">
        <v>764</v>
      </c>
      <c r="H562" s="13" t="s">
        <v>763</v>
      </c>
      <c r="I562" s="170">
        <v>21</v>
      </c>
      <c r="J562" s="170">
        <v>21.6</v>
      </c>
      <c r="K562" s="170">
        <v>22.248000000000001</v>
      </c>
      <c r="L562" s="170">
        <v>22.91544</v>
      </c>
      <c r="M562" s="14">
        <v>2.8571428571428692E-2</v>
      </c>
      <c r="N562" s="15">
        <v>1</v>
      </c>
    </row>
    <row r="563" spans="1:14">
      <c r="A563" s="169"/>
      <c r="B563" s="72"/>
      <c r="C563" s="11"/>
      <c r="D563" s="72"/>
      <c r="E563" s="11"/>
      <c r="F563" s="72" t="s">
        <v>578</v>
      </c>
      <c r="G563" s="167" t="s">
        <v>764</v>
      </c>
      <c r="H563" s="13" t="s">
        <v>763</v>
      </c>
      <c r="I563" s="170">
        <v>5.7</v>
      </c>
      <c r="J563" s="170">
        <v>5.7</v>
      </c>
      <c r="K563" s="170">
        <v>5.7</v>
      </c>
      <c r="L563" s="170">
        <v>5.7</v>
      </c>
      <c r="M563" s="14">
        <v>0</v>
      </c>
      <c r="N563" s="15">
        <v>1</v>
      </c>
    </row>
    <row r="564" spans="1:14">
      <c r="A564" s="169"/>
      <c r="B564" s="72"/>
      <c r="C564" s="11"/>
      <c r="D564" s="72"/>
      <c r="E564" s="11"/>
      <c r="F564" s="72" t="s">
        <v>577</v>
      </c>
      <c r="G564" s="167" t="s">
        <v>764</v>
      </c>
      <c r="H564" s="13" t="s">
        <v>763</v>
      </c>
      <c r="I564" s="170">
        <v>43.8</v>
      </c>
      <c r="J564" s="170">
        <v>43.8</v>
      </c>
      <c r="K564" s="170">
        <v>45.113999999999997</v>
      </c>
      <c r="L564" s="170">
        <v>46.467419999999997</v>
      </c>
      <c r="M564" s="14">
        <v>0</v>
      </c>
      <c r="N564" s="15">
        <v>1</v>
      </c>
    </row>
    <row r="565" spans="1:14">
      <c r="A565" s="169"/>
      <c r="B565" s="72"/>
      <c r="C565" s="11"/>
      <c r="D565" s="72"/>
      <c r="E565" s="11"/>
      <c r="F565" s="72" t="s">
        <v>580</v>
      </c>
      <c r="G565" s="167" t="s">
        <v>764</v>
      </c>
      <c r="H565" s="13" t="s">
        <v>763</v>
      </c>
      <c r="I565" s="170">
        <v>61.8</v>
      </c>
      <c r="J565" s="170">
        <v>60</v>
      </c>
      <c r="K565" s="170">
        <v>61.800000000000004</v>
      </c>
      <c r="L565" s="170">
        <v>63.654000000000003</v>
      </c>
      <c r="M565" s="14">
        <v>-2.9126213592232997E-2</v>
      </c>
      <c r="N565" s="15">
        <v>1</v>
      </c>
    </row>
    <row r="566" spans="1:14">
      <c r="A566" s="169"/>
      <c r="B566" s="72"/>
      <c r="C566" s="11"/>
      <c r="D566" s="72"/>
      <c r="E566" s="11"/>
      <c r="F566" s="72" t="s">
        <v>581</v>
      </c>
      <c r="G566" s="167" t="s">
        <v>764</v>
      </c>
      <c r="H566" s="13" t="s">
        <v>763</v>
      </c>
      <c r="I566" s="170">
        <v>19</v>
      </c>
      <c r="J566" s="170">
        <v>19</v>
      </c>
      <c r="K566" s="170">
        <v>19</v>
      </c>
      <c r="L566" s="170">
        <v>19</v>
      </c>
      <c r="M566" s="14">
        <v>0</v>
      </c>
      <c r="N566" s="15">
        <v>1</v>
      </c>
    </row>
    <row r="567" spans="1:14">
      <c r="A567" s="171" t="s">
        <v>815</v>
      </c>
      <c r="B567" s="171"/>
      <c r="C567" s="171"/>
      <c r="D567" s="171"/>
      <c r="E567" s="171"/>
      <c r="F567" s="171"/>
      <c r="G567" s="171"/>
      <c r="H567" s="171"/>
      <c r="I567" s="172">
        <v>364.59999999999997</v>
      </c>
      <c r="J567" s="172">
        <v>363.7</v>
      </c>
      <c r="K567" s="172">
        <v>373.86999999999995</v>
      </c>
      <c r="L567" s="172">
        <v>384.3451</v>
      </c>
      <c r="M567" s="173">
        <v>-1.0183957682316613E-2</v>
      </c>
      <c r="N567" s="174">
        <v>8</v>
      </c>
    </row>
    <row r="568" spans="1:14" ht="29">
      <c r="A568" s="169" t="s">
        <v>210</v>
      </c>
      <c r="B568" s="72" t="s">
        <v>592</v>
      </c>
      <c r="C568" s="11" t="s">
        <v>595</v>
      </c>
      <c r="D568" s="72" t="s">
        <v>123</v>
      </c>
      <c r="E568" s="11" t="s">
        <v>123</v>
      </c>
      <c r="F568" s="72" t="s">
        <v>211</v>
      </c>
      <c r="G568" s="11" t="s">
        <v>764</v>
      </c>
      <c r="H568" s="13" t="s">
        <v>1158</v>
      </c>
      <c r="I568" s="170">
        <v>30</v>
      </c>
      <c r="J568" s="170">
        <v>30</v>
      </c>
      <c r="K568" s="170">
        <v>30</v>
      </c>
      <c r="L568" s="170">
        <v>30</v>
      </c>
      <c r="M568" s="14">
        <v>0</v>
      </c>
      <c r="N568" s="15">
        <v>1</v>
      </c>
    </row>
    <row r="569" spans="1:14">
      <c r="A569" s="169"/>
      <c r="B569" s="72"/>
      <c r="C569" s="11"/>
      <c r="D569" s="72"/>
      <c r="E569" s="11"/>
      <c r="F569" s="72" t="s">
        <v>213</v>
      </c>
      <c r="G569" s="167" t="s">
        <v>764</v>
      </c>
      <c r="H569" s="13" t="s">
        <v>1158</v>
      </c>
      <c r="I569" s="170">
        <v>18</v>
      </c>
      <c r="J569" s="170">
        <v>18</v>
      </c>
      <c r="K569" s="170">
        <v>18</v>
      </c>
      <c r="L569" s="170">
        <v>18</v>
      </c>
      <c r="M569" s="14">
        <v>0</v>
      </c>
      <c r="N569" s="15">
        <v>1</v>
      </c>
    </row>
    <row r="570" spans="1:14">
      <c r="A570" s="169"/>
      <c r="B570" s="72"/>
      <c r="C570" s="11"/>
      <c r="D570" s="72"/>
      <c r="E570" s="11"/>
      <c r="F570" s="72" t="s">
        <v>212</v>
      </c>
      <c r="G570" s="167" t="s">
        <v>764</v>
      </c>
      <c r="H570" s="13" t="s">
        <v>1158</v>
      </c>
      <c r="I570" s="170">
        <v>23</v>
      </c>
      <c r="J570" s="170">
        <v>23</v>
      </c>
      <c r="K570" s="170">
        <v>23</v>
      </c>
      <c r="L570" s="170">
        <v>23</v>
      </c>
      <c r="M570" s="14">
        <v>0</v>
      </c>
      <c r="N570" s="15">
        <v>1</v>
      </c>
    </row>
    <row r="571" spans="1:14">
      <c r="A571" s="169"/>
      <c r="B571" s="72"/>
      <c r="C571" s="11"/>
      <c r="D571" s="72"/>
      <c r="E571" s="11"/>
      <c r="F571" s="72" t="s">
        <v>214</v>
      </c>
      <c r="G571" s="167" t="s">
        <v>764</v>
      </c>
      <c r="H571" s="13" t="s">
        <v>1158</v>
      </c>
      <c r="I571" s="170">
        <v>35</v>
      </c>
      <c r="J571" s="170">
        <v>35</v>
      </c>
      <c r="K571" s="170">
        <v>36</v>
      </c>
      <c r="L571" s="170">
        <v>36</v>
      </c>
      <c r="M571" s="14">
        <v>0</v>
      </c>
      <c r="N571" s="15">
        <v>1</v>
      </c>
    </row>
    <row r="572" spans="1:14">
      <c r="A572" s="169"/>
      <c r="B572" s="72"/>
      <c r="C572" s="11"/>
      <c r="D572" s="72"/>
      <c r="E572" s="11"/>
      <c r="F572" s="72" t="s">
        <v>216</v>
      </c>
      <c r="G572" s="167" t="s">
        <v>764</v>
      </c>
      <c r="H572" s="13" t="s">
        <v>1158</v>
      </c>
      <c r="I572" s="170">
        <v>23</v>
      </c>
      <c r="J572" s="170">
        <v>24</v>
      </c>
      <c r="K572" s="170">
        <v>25</v>
      </c>
      <c r="L572" s="170">
        <v>26</v>
      </c>
      <c r="M572" s="14">
        <v>4.3478260869565188E-2</v>
      </c>
      <c r="N572" s="15">
        <v>1</v>
      </c>
    </row>
    <row r="573" spans="1:14">
      <c r="A573" s="169"/>
      <c r="B573" s="72"/>
      <c r="C573" s="11"/>
      <c r="D573" s="72"/>
      <c r="E573" s="11"/>
      <c r="F573" s="72" t="s">
        <v>215</v>
      </c>
      <c r="G573" s="167" t="s">
        <v>764</v>
      </c>
      <c r="H573" s="13" t="s">
        <v>1158</v>
      </c>
      <c r="I573" s="170">
        <v>27</v>
      </c>
      <c r="J573" s="170">
        <v>28</v>
      </c>
      <c r="K573" s="170">
        <v>29</v>
      </c>
      <c r="L573" s="170">
        <v>30</v>
      </c>
      <c r="M573" s="14">
        <v>3.7037037037036979E-2</v>
      </c>
      <c r="N573" s="15">
        <v>1</v>
      </c>
    </row>
    <row r="574" spans="1:14" ht="43.5">
      <c r="A574" s="171" t="s">
        <v>816</v>
      </c>
      <c r="B574" s="171"/>
      <c r="C574" s="171"/>
      <c r="D574" s="171"/>
      <c r="E574" s="171"/>
      <c r="F574" s="171"/>
      <c r="G574" s="171"/>
      <c r="H574" s="171"/>
      <c r="I574" s="172">
        <v>156</v>
      </c>
      <c r="J574" s="172">
        <v>158</v>
      </c>
      <c r="K574" s="172">
        <v>161</v>
      </c>
      <c r="L574" s="172">
        <v>163</v>
      </c>
      <c r="M574" s="173">
        <v>8.0515297906602168E-2</v>
      </c>
      <c r="N574" s="174">
        <v>6</v>
      </c>
    </row>
    <row r="575" spans="1:14" ht="29">
      <c r="A575" s="169" t="s">
        <v>231</v>
      </c>
      <c r="B575" s="72" t="s">
        <v>594</v>
      </c>
      <c r="C575" s="11" t="s">
        <v>596</v>
      </c>
      <c r="D575" s="72" t="s">
        <v>123</v>
      </c>
      <c r="E575" s="11" t="s">
        <v>123</v>
      </c>
      <c r="F575" s="72" t="s">
        <v>233</v>
      </c>
      <c r="G575" s="11" t="s">
        <v>764</v>
      </c>
      <c r="H575" s="13" t="s">
        <v>1126</v>
      </c>
      <c r="I575" s="170">
        <v>0.28008020250000004</v>
      </c>
      <c r="J575" s="170">
        <v>0.29408421262500006</v>
      </c>
      <c r="K575" s="170">
        <v>0.30878842325625006</v>
      </c>
      <c r="L575" s="170">
        <v>0.32422784441906255</v>
      </c>
      <c r="M575" s="14">
        <v>5.0000000000000044E-2</v>
      </c>
      <c r="N575" s="15">
        <v>1</v>
      </c>
    </row>
    <row r="576" spans="1:14">
      <c r="A576" s="169"/>
      <c r="B576" s="72"/>
      <c r="C576" s="11"/>
      <c r="D576" s="72"/>
      <c r="E576" s="11"/>
      <c r="F576" s="72" t="s">
        <v>234</v>
      </c>
      <c r="G576" s="167" t="s">
        <v>764</v>
      </c>
      <c r="H576" s="13" t="s">
        <v>1126</v>
      </c>
      <c r="I576" s="170">
        <v>9.6486390000000005E-2</v>
      </c>
      <c r="J576" s="170">
        <v>0.10131070950000001</v>
      </c>
      <c r="K576" s="170">
        <v>0.10637624497500002</v>
      </c>
      <c r="L576" s="170">
        <v>0.11169505722375002</v>
      </c>
      <c r="M576" s="14">
        <v>5.0000000000000044E-2</v>
      </c>
      <c r="N576" s="15">
        <v>1</v>
      </c>
    </row>
    <row r="577" spans="1:14">
      <c r="A577" s="169"/>
      <c r="B577" s="72"/>
      <c r="C577" s="11"/>
      <c r="D577" s="72"/>
      <c r="E577" s="11"/>
      <c r="F577" s="72" t="s">
        <v>235</v>
      </c>
      <c r="G577" s="167" t="s">
        <v>764</v>
      </c>
      <c r="H577" s="13" t="s">
        <v>1126</v>
      </c>
      <c r="I577" s="170">
        <v>5.2264012500000012E-2</v>
      </c>
      <c r="J577" s="170">
        <v>5.4877213125000018E-2</v>
      </c>
      <c r="K577" s="170">
        <v>5.7621073781250025E-2</v>
      </c>
      <c r="L577" s="170">
        <v>6.0502127470312528E-2</v>
      </c>
      <c r="M577" s="14">
        <v>5.0000000000000044E-2</v>
      </c>
      <c r="N577" s="15">
        <v>1</v>
      </c>
    </row>
    <row r="578" spans="1:14">
      <c r="A578" s="169"/>
      <c r="B578" s="72"/>
      <c r="C578" s="11"/>
      <c r="D578" s="72"/>
      <c r="E578" s="11"/>
      <c r="F578" s="72" t="s">
        <v>236</v>
      </c>
      <c r="G578" s="167" t="s">
        <v>764</v>
      </c>
      <c r="H578" s="13" t="s">
        <v>1126</v>
      </c>
      <c r="I578" s="170">
        <v>34.717173750000001</v>
      </c>
      <c r="J578" s="170">
        <v>36.453032437499999</v>
      </c>
      <c r="K578" s="170">
        <v>38.275684059375003</v>
      </c>
      <c r="L578" s="170">
        <v>40.189468262343752</v>
      </c>
      <c r="M578" s="14">
        <v>5.0000000000000044E-2</v>
      </c>
      <c r="N578" s="15">
        <v>1</v>
      </c>
    </row>
    <row r="579" spans="1:14">
      <c r="A579" s="169"/>
      <c r="B579" s="72"/>
      <c r="C579" s="11"/>
      <c r="D579" s="72"/>
      <c r="E579" s="11"/>
      <c r="F579" s="72" t="s">
        <v>238</v>
      </c>
      <c r="G579" s="167" t="s">
        <v>764</v>
      </c>
      <c r="H579" s="13" t="s">
        <v>1126</v>
      </c>
      <c r="I579" s="170">
        <v>13.053765375000001</v>
      </c>
      <c r="J579" s="170">
        <v>13.706453643750002</v>
      </c>
      <c r="K579" s="170">
        <v>14.391776325937503</v>
      </c>
      <c r="L579" s="170">
        <v>15.111365142234378</v>
      </c>
      <c r="M579" s="14">
        <v>5.0000000000000044E-2</v>
      </c>
      <c r="N579" s="15">
        <v>1</v>
      </c>
    </row>
    <row r="580" spans="1:14">
      <c r="A580" s="169"/>
      <c r="B580" s="72"/>
      <c r="C580" s="11"/>
      <c r="D580" s="72"/>
      <c r="E580" s="11"/>
      <c r="F580" s="72" t="s">
        <v>241</v>
      </c>
      <c r="G580" s="167" t="s">
        <v>764</v>
      </c>
      <c r="H580" s="13" t="s">
        <v>1126</v>
      </c>
      <c r="I580" s="170">
        <v>10.971006165</v>
      </c>
      <c r="J580" s="170">
        <v>11.519556473250001</v>
      </c>
      <c r="K580" s="170">
        <v>12.095534296912501</v>
      </c>
      <c r="L580" s="170">
        <v>12.700311011758126</v>
      </c>
      <c r="M580" s="14">
        <v>5.0000000000000044E-2</v>
      </c>
      <c r="N580" s="15">
        <v>1</v>
      </c>
    </row>
    <row r="581" spans="1:14">
      <c r="A581" s="169"/>
      <c r="B581" s="72"/>
      <c r="C581" s="11"/>
      <c r="D581" s="72"/>
      <c r="E581" s="11"/>
      <c r="F581" s="72" t="s">
        <v>240</v>
      </c>
      <c r="G581" s="167" t="s">
        <v>764</v>
      </c>
      <c r="H581" s="13" t="s">
        <v>1126</v>
      </c>
      <c r="I581" s="170">
        <v>8.3114917200000011</v>
      </c>
      <c r="J581" s="170">
        <v>8.7270663060000011</v>
      </c>
      <c r="K581" s="170">
        <v>9.163419621300001</v>
      </c>
      <c r="L581" s="170">
        <v>9.6215906023650017</v>
      </c>
      <c r="M581" s="14">
        <v>5.0000000000000044E-2</v>
      </c>
      <c r="N581" s="15">
        <v>1</v>
      </c>
    </row>
    <row r="582" spans="1:14">
      <c r="A582" s="169"/>
      <c r="B582" s="72"/>
      <c r="C582" s="11"/>
      <c r="D582" s="72"/>
      <c r="E582" s="11"/>
      <c r="F582" s="72" t="s">
        <v>239</v>
      </c>
      <c r="G582" s="167" t="s">
        <v>764</v>
      </c>
      <c r="H582" s="13" t="s">
        <v>1126</v>
      </c>
      <c r="I582" s="170">
        <v>3.037120695</v>
      </c>
      <c r="J582" s="170">
        <v>3.1889767297500002</v>
      </c>
      <c r="K582" s="170">
        <v>3.3484255662375002</v>
      </c>
      <c r="L582" s="170">
        <v>3.5158468445493756</v>
      </c>
      <c r="M582" s="14">
        <v>5.0000000000000044E-2</v>
      </c>
      <c r="N582" s="15">
        <v>1</v>
      </c>
    </row>
    <row r="583" spans="1:14">
      <c r="A583" s="169"/>
      <c r="B583" s="72"/>
      <c r="C583" s="11"/>
      <c r="D583" s="72"/>
      <c r="E583" s="11"/>
      <c r="F583" s="72" t="s">
        <v>242</v>
      </c>
      <c r="G583" s="167" t="s">
        <v>764</v>
      </c>
      <c r="H583" s="13" t="s">
        <v>1126</v>
      </c>
      <c r="I583" s="170">
        <v>1.6702511175000001</v>
      </c>
      <c r="J583" s="170">
        <v>1.7537636733750002</v>
      </c>
      <c r="K583" s="170">
        <v>1.8414518570437504</v>
      </c>
      <c r="L583" s="170">
        <v>1.9335244498959379</v>
      </c>
      <c r="M583" s="14">
        <v>5.0000000000000044E-2</v>
      </c>
      <c r="N583" s="15">
        <v>1</v>
      </c>
    </row>
    <row r="584" spans="1:14">
      <c r="A584" s="169"/>
      <c r="B584" s="72"/>
      <c r="C584" s="11"/>
      <c r="D584" s="72"/>
      <c r="E584" s="11"/>
      <c r="F584" s="72" t="s">
        <v>243</v>
      </c>
      <c r="G584" s="167" t="s">
        <v>764</v>
      </c>
      <c r="H584" s="13" t="s">
        <v>1126</v>
      </c>
      <c r="I584" s="170">
        <v>0.32181754500000004</v>
      </c>
      <c r="J584" s="170">
        <v>0.33790842225000006</v>
      </c>
      <c r="K584" s="170">
        <v>0.35480384336250009</v>
      </c>
      <c r="L584" s="170">
        <v>0.3725440355306251</v>
      </c>
      <c r="M584" s="14">
        <v>5.0000000000000044E-2</v>
      </c>
      <c r="N584" s="15">
        <v>1</v>
      </c>
    </row>
    <row r="585" spans="1:14">
      <c r="A585" s="169"/>
      <c r="B585" s="72"/>
      <c r="C585" s="11"/>
      <c r="D585" s="72"/>
      <c r="E585" s="11"/>
      <c r="F585" s="72" t="s">
        <v>246</v>
      </c>
      <c r="G585" s="167" t="s">
        <v>764</v>
      </c>
      <c r="H585" s="13" t="s">
        <v>1126</v>
      </c>
      <c r="I585" s="170">
        <v>3.2166451800000004</v>
      </c>
      <c r="J585" s="170">
        <v>3.3774774390000006</v>
      </c>
      <c r="K585" s="170">
        <v>3.5463513109500009</v>
      </c>
      <c r="L585" s="170">
        <v>3.7236688764975012</v>
      </c>
      <c r="M585" s="14">
        <v>5.0000000000000044E-2</v>
      </c>
      <c r="N585" s="15">
        <v>1</v>
      </c>
    </row>
    <row r="586" spans="1:14">
      <c r="A586" s="169"/>
      <c r="B586" s="72"/>
      <c r="C586" s="11"/>
      <c r="D586" s="72"/>
      <c r="E586" s="11"/>
      <c r="F586" s="72" t="s">
        <v>247</v>
      </c>
      <c r="G586" s="167" t="s">
        <v>764</v>
      </c>
      <c r="H586" s="13" t="s">
        <v>1126</v>
      </c>
      <c r="I586" s="170">
        <v>1.7944786125000003</v>
      </c>
      <c r="J586" s="170">
        <v>1.8842025431250005</v>
      </c>
      <c r="K586" s="170">
        <v>1.9784126702812506</v>
      </c>
      <c r="L586" s="170">
        <v>2.0773333037953132</v>
      </c>
      <c r="M586" s="14">
        <v>5.0000000000000044E-2</v>
      </c>
      <c r="N586" s="15">
        <v>1</v>
      </c>
    </row>
    <row r="587" spans="1:14">
      <c r="A587" s="169"/>
      <c r="B587" s="72"/>
      <c r="C587" s="11"/>
      <c r="D587" s="72"/>
      <c r="E587" s="11"/>
      <c r="F587" s="72" t="s">
        <v>248</v>
      </c>
      <c r="G587" s="167" t="s">
        <v>764</v>
      </c>
      <c r="H587" s="13" t="s">
        <v>1126</v>
      </c>
      <c r="I587" s="170">
        <v>1.1237606100000002</v>
      </c>
      <c r="J587" s="170">
        <v>1.1799486405000001</v>
      </c>
      <c r="K587" s="170">
        <v>1.2389460725250001</v>
      </c>
      <c r="L587" s="170">
        <v>1.3008933761512502</v>
      </c>
      <c r="M587" s="14">
        <v>5.0000000000000044E-2</v>
      </c>
      <c r="N587" s="15">
        <v>1</v>
      </c>
    </row>
    <row r="588" spans="1:14">
      <c r="A588" s="169"/>
      <c r="B588" s="72"/>
      <c r="C588" s="11"/>
      <c r="D588" s="72"/>
      <c r="E588" s="11"/>
      <c r="F588" s="72" t="s">
        <v>249</v>
      </c>
      <c r="G588" s="167" t="s">
        <v>764</v>
      </c>
      <c r="H588" s="13" t="s">
        <v>1126</v>
      </c>
      <c r="I588" s="170">
        <v>0.65621240999999997</v>
      </c>
      <c r="J588" s="170">
        <v>0.68902303050000002</v>
      </c>
      <c r="K588" s="170">
        <v>0.72347418202500002</v>
      </c>
      <c r="L588" s="170">
        <v>0.75964789112625009</v>
      </c>
      <c r="M588" s="14">
        <v>5.0000000000000044E-2</v>
      </c>
      <c r="N588" s="15">
        <v>1</v>
      </c>
    </row>
    <row r="589" spans="1:14">
      <c r="A589" s="169"/>
      <c r="B589" s="72"/>
      <c r="C589" s="11"/>
      <c r="D589" s="72"/>
      <c r="E589" s="11"/>
      <c r="F589" s="72" t="s">
        <v>250</v>
      </c>
      <c r="G589" s="167" t="s">
        <v>764</v>
      </c>
      <c r="H589" s="13" t="s">
        <v>1126</v>
      </c>
      <c r="I589" s="170">
        <v>1.0914022350000001</v>
      </c>
      <c r="J589" s="170">
        <v>1.1459723467500003</v>
      </c>
      <c r="K589" s="170">
        <v>1.2032709640875003</v>
      </c>
      <c r="L589" s="170">
        <v>1.2634345122918753</v>
      </c>
      <c r="M589" s="14">
        <v>5.0000000000000044E-2</v>
      </c>
      <c r="N589" s="15">
        <v>1</v>
      </c>
    </row>
    <row r="590" spans="1:14">
      <c r="A590" s="169"/>
      <c r="B590" s="72"/>
      <c r="C590" s="11"/>
      <c r="D590" s="72"/>
      <c r="E590" s="11"/>
      <c r="F590" s="72" t="s">
        <v>251</v>
      </c>
      <c r="G590" s="167" t="s">
        <v>764</v>
      </c>
      <c r="H590" s="13" t="s">
        <v>1126</v>
      </c>
      <c r="I590" s="170">
        <v>0.64622265750000008</v>
      </c>
      <c r="J590" s="170">
        <v>0.67853379037500006</v>
      </c>
      <c r="K590" s="170">
        <v>0.71246047989375005</v>
      </c>
      <c r="L590" s="170">
        <v>0.74808350388843758</v>
      </c>
      <c r="M590" s="14">
        <v>5.0000000000000044E-2</v>
      </c>
      <c r="N590" s="15">
        <v>1</v>
      </c>
    </row>
    <row r="591" spans="1:14">
      <c r="A591" s="169"/>
      <c r="B591" s="72"/>
      <c r="C591" s="11"/>
      <c r="D591" s="72"/>
      <c r="E591" s="11"/>
      <c r="F591" s="72" t="s">
        <v>244</v>
      </c>
      <c r="G591" s="167" t="s">
        <v>764</v>
      </c>
      <c r="H591" s="13" t="s">
        <v>1126</v>
      </c>
      <c r="I591" s="170">
        <v>4.1698325025000003</v>
      </c>
      <c r="J591" s="170">
        <v>4.3783241276250005</v>
      </c>
      <c r="K591" s="170">
        <v>4.5972403340062504</v>
      </c>
      <c r="L591" s="170">
        <v>4.8271023507065633</v>
      </c>
      <c r="M591" s="14">
        <v>5.0000000000000044E-2</v>
      </c>
      <c r="N591" s="15">
        <v>1</v>
      </c>
    </row>
    <row r="592" spans="1:14">
      <c r="A592" s="169"/>
      <c r="B592" s="72"/>
      <c r="C592" s="11"/>
      <c r="D592" s="72"/>
      <c r="E592" s="11"/>
      <c r="F592" s="72" t="s">
        <v>245</v>
      </c>
      <c r="G592" s="167" t="s">
        <v>764</v>
      </c>
      <c r="H592" s="13" t="s">
        <v>1126</v>
      </c>
      <c r="I592" s="170">
        <v>2.3091884550000001</v>
      </c>
      <c r="J592" s="170">
        <v>2.4246478777500005</v>
      </c>
      <c r="K592" s="170">
        <v>2.5458802716375004</v>
      </c>
      <c r="L592" s="170">
        <v>2.6731742852193756</v>
      </c>
      <c r="M592" s="14">
        <v>5.0000000000000044E-2</v>
      </c>
      <c r="N592" s="15">
        <v>1</v>
      </c>
    </row>
    <row r="593" spans="1:14">
      <c r="A593" s="169"/>
      <c r="B593" s="72"/>
      <c r="C593" s="11"/>
      <c r="D593" s="72"/>
      <c r="E593" s="11"/>
      <c r="F593" s="72" t="s">
        <v>252</v>
      </c>
      <c r="G593" s="167" t="s">
        <v>764</v>
      </c>
      <c r="H593" s="13" t="s">
        <v>1126</v>
      </c>
      <c r="I593" s="170">
        <v>2.6745481350000002</v>
      </c>
      <c r="J593" s="170">
        <v>2.8082755417500005</v>
      </c>
      <c r="K593" s="170">
        <v>2.9486893188375007</v>
      </c>
      <c r="L593" s="170">
        <v>3.0961237847793761</v>
      </c>
      <c r="M593" s="14">
        <v>5.0000000000000044E-2</v>
      </c>
      <c r="N593" s="15">
        <v>1</v>
      </c>
    </row>
    <row r="594" spans="1:14">
      <c r="A594" s="169"/>
      <c r="B594" s="72"/>
      <c r="C594" s="11"/>
      <c r="D594" s="72"/>
      <c r="E594" s="11"/>
      <c r="F594" s="72" t="s">
        <v>253</v>
      </c>
      <c r="G594" s="167" t="s">
        <v>764</v>
      </c>
      <c r="H594" s="13" t="s">
        <v>1126</v>
      </c>
      <c r="I594" s="170">
        <v>5.3496618525000006</v>
      </c>
      <c r="J594" s="170">
        <v>5.6171449451250011</v>
      </c>
      <c r="K594" s="170">
        <v>5.8980021923812513</v>
      </c>
      <c r="L594" s="170">
        <v>6.1929023020003138</v>
      </c>
      <c r="M594" s="14">
        <v>5.0000000000000044E-2</v>
      </c>
      <c r="N594" s="15">
        <v>1</v>
      </c>
    </row>
    <row r="595" spans="1:14">
      <c r="A595" s="169"/>
      <c r="B595" s="72"/>
      <c r="C595" s="11"/>
      <c r="D595" s="72"/>
      <c r="E595" s="11"/>
      <c r="F595" s="72" t="s">
        <v>255</v>
      </c>
      <c r="G595" s="167" t="s">
        <v>764</v>
      </c>
      <c r="H595" s="13" t="s">
        <v>1126</v>
      </c>
      <c r="I595" s="170">
        <v>1.2428978625000002</v>
      </c>
      <c r="J595" s="170">
        <v>1.3050427556250004</v>
      </c>
      <c r="K595" s="170">
        <v>1.3702948934062504</v>
      </c>
      <c r="L595" s="170">
        <v>1.4388096380765629</v>
      </c>
      <c r="M595" s="14">
        <v>5.0000000000000044E-2</v>
      </c>
      <c r="N595" s="15">
        <v>1</v>
      </c>
    </row>
    <row r="596" spans="1:14">
      <c r="A596" s="169"/>
      <c r="B596" s="72"/>
      <c r="C596" s="11"/>
      <c r="D596" s="72"/>
      <c r="E596" s="11"/>
      <c r="F596" s="72" t="s">
        <v>254</v>
      </c>
      <c r="G596" s="167" t="s">
        <v>764</v>
      </c>
      <c r="H596" s="13" t="s">
        <v>1126</v>
      </c>
      <c r="I596" s="170">
        <v>0.62725304250000002</v>
      </c>
      <c r="J596" s="170">
        <v>0.65861569462500003</v>
      </c>
      <c r="K596" s="170">
        <v>0.69154647935625002</v>
      </c>
      <c r="L596" s="170">
        <v>0.72612380332406257</v>
      </c>
      <c r="M596" s="14">
        <v>5.0000000000000044E-2</v>
      </c>
      <c r="N596" s="15">
        <v>1</v>
      </c>
    </row>
    <row r="597" spans="1:14">
      <c r="A597" s="169"/>
      <c r="B597" s="72"/>
      <c r="C597" s="11"/>
      <c r="D597" s="72"/>
      <c r="E597" s="11"/>
      <c r="F597" s="72" t="s">
        <v>256</v>
      </c>
      <c r="G597" s="167" t="s">
        <v>764</v>
      </c>
      <c r="H597" s="13" t="s">
        <v>1126</v>
      </c>
      <c r="I597" s="170">
        <v>3.1043853225000002</v>
      </c>
      <c r="J597" s="170">
        <v>3.2596045886250002</v>
      </c>
      <c r="K597" s="170">
        <v>3.4225848180562504</v>
      </c>
      <c r="L597" s="170">
        <v>3.5937140589590628</v>
      </c>
      <c r="M597" s="14">
        <v>5.0000000000000044E-2</v>
      </c>
      <c r="N597" s="15">
        <v>1</v>
      </c>
    </row>
    <row r="598" spans="1:14">
      <c r="A598" s="169"/>
      <c r="B598" s="72"/>
      <c r="C598" s="11"/>
      <c r="D598" s="72"/>
      <c r="E598" s="11"/>
      <c r="F598" s="72" t="s">
        <v>258</v>
      </c>
      <c r="G598" s="167" t="s">
        <v>764</v>
      </c>
      <c r="H598" s="13" t="s">
        <v>1126</v>
      </c>
      <c r="I598" s="170">
        <v>1.1826230849999999</v>
      </c>
      <c r="J598" s="170">
        <v>1.2417542392500001</v>
      </c>
      <c r="K598" s="170">
        <v>1.3038419512125001</v>
      </c>
      <c r="L598" s="170">
        <v>1.3690340487731252</v>
      </c>
      <c r="M598" s="14">
        <v>5.0000000000000044E-2</v>
      </c>
      <c r="N598" s="15">
        <v>1</v>
      </c>
    </row>
    <row r="599" spans="1:14">
      <c r="A599" s="169"/>
      <c r="B599" s="72"/>
      <c r="C599" s="11"/>
      <c r="D599" s="72"/>
      <c r="E599" s="11"/>
      <c r="F599" s="72" t="s">
        <v>259</v>
      </c>
      <c r="G599" s="167" t="s">
        <v>764</v>
      </c>
      <c r="H599" s="13" t="s">
        <v>1126</v>
      </c>
      <c r="I599" s="170">
        <v>1.4714670600000002</v>
      </c>
      <c r="J599" s="170">
        <v>1.5450404130000002</v>
      </c>
      <c r="K599" s="170">
        <v>1.6222924336500002</v>
      </c>
      <c r="L599" s="170">
        <v>1.7034070553325003</v>
      </c>
      <c r="M599" s="14">
        <v>5.0000000000000044E-2</v>
      </c>
      <c r="N599" s="15">
        <v>1</v>
      </c>
    </row>
    <row r="600" spans="1:14">
      <c r="A600" s="169"/>
      <c r="B600" s="72"/>
      <c r="C600" s="11"/>
      <c r="D600" s="72"/>
      <c r="E600" s="11"/>
      <c r="F600" s="72" t="s">
        <v>261</v>
      </c>
      <c r="G600" s="167" t="s">
        <v>764</v>
      </c>
      <c r="H600" s="13" t="s">
        <v>1126</v>
      </c>
      <c r="I600" s="170">
        <v>2.5869699450000003</v>
      </c>
      <c r="J600" s="170">
        <v>2.7163184422500004</v>
      </c>
      <c r="K600" s="170">
        <v>2.8521343643625006</v>
      </c>
      <c r="L600" s="170">
        <v>2.9947410825806258</v>
      </c>
      <c r="M600" s="14">
        <v>5.0000000000000044E-2</v>
      </c>
      <c r="N600" s="15">
        <v>1</v>
      </c>
    </row>
    <row r="601" spans="1:14">
      <c r="A601" s="169"/>
      <c r="B601" s="72"/>
      <c r="C601" s="11"/>
      <c r="D601" s="72"/>
      <c r="E601" s="11"/>
      <c r="F601" s="72" t="s">
        <v>262</v>
      </c>
      <c r="G601" s="167" t="s">
        <v>764</v>
      </c>
      <c r="H601" s="13" t="s">
        <v>1126</v>
      </c>
      <c r="I601" s="170">
        <v>1.0345540275</v>
      </c>
      <c r="J601" s="170">
        <v>1.0862817288750002</v>
      </c>
      <c r="K601" s="170">
        <v>1.1405958153187503</v>
      </c>
      <c r="L601" s="170">
        <v>1.1976256060846879</v>
      </c>
      <c r="M601" s="14">
        <v>5.0000000000000044E-2</v>
      </c>
      <c r="N601" s="15">
        <v>1</v>
      </c>
    </row>
    <row r="602" spans="1:14">
      <c r="A602" s="169"/>
      <c r="B602" s="72"/>
      <c r="C602" s="11"/>
      <c r="D602" s="72"/>
      <c r="E602" s="11"/>
      <c r="F602" s="72" t="s">
        <v>263</v>
      </c>
      <c r="G602" s="167" t="s">
        <v>764</v>
      </c>
      <c r="H602" s="13" t="s">
        <v>1126</v>
      </c>
      <c r="I602" s="170">
        <v>0.2586387825</v>
      </c>
      <c r="J602" s="170">
        <v>0.27157072162500001</v>
      </c>
      <c r="K602" s="170">
        <v>0.28514925770625005</v>
      </c>
      <c r="L602" s="170">
        <v>0.29940672059156254</v>
      </c>
      <c r="M602" s="14">
        <v>5.0000000000000044E-2</v>
      </c>
      <c r="N602" s="15">
        <v>1</v>
      </c>
    </row>
    <row r="603" spans="1:14">
      <c r="A603" s="169"/>
      <c r="B603" s="72"/>
      <c r="C603" s="11"/>
      <c r="D603" s="72"/>
      <c r="E603" s="11"/>
      <c r="F603" s="72" t="s">
        <v>260</v>
      </c>
      <c r="G603" s="167" t="s">
        <v>764</v>
      </c>
      <c r="H603" s="13" t="s">
        <v>1126</v>
      </c>
      <c r="I603" s="170">
        <v>7.7591535525000008</v>
      </c>
      <c r="J603" s="170">
        <v>8.1471112301250006</v>
      </c>
      <c r="K603" s="170">
        <v>8.5544667916312509</v>
      </c>
      <c r="L603" s="170">
        <v>8.9821901312128141</v>
      </c>
      <c r="M603" s="14">
        <v>5.0000000000000044E-2</v>
      </c>
      <c r="N603" s="15">
        <v>1</v>
      </c>
    </row>
    <row r="604" spans="1:14">
      <c r="A604" s="169"/>
      <c r="B604" s="72"/>
      <c r="C604" s="11"/>
      <c r="D604" s="72"/>
      <c r="E604" s="11"/>
      <c r="F604" s="72" t="s">
        <v>266</v>
      </c>
      <c r="G604" s="167" t="s">
        <v>764</v>
      </c>
      <c r="H604" s="13" t="s">
        <v>1126</v>
      </c>
      <c r="I604" s="170">
        <v>1.5584653350000002</v>
      </c>
      <c r="J604" s="170">
        <v>1.6363886017500002</v>
      </c>
      <c r="K604" s="170">
        <v>1.7182080318375004</v>
      </c>
      <c r="L604" s="170">
        <v>1.8041184334293754</v>
      </c>
      <c r="M604" s="14">
        <v>5.0000000000000044E-2</v>
      </c>
      <c r="N604" s="15">
        <v>1</v>
      </c>
    </row>
    <row r="605" spans="1:14">
      <c r="A605" s="169"/>
      <c r="B605" s="72"/>
      <c r="C605" s="11"/>
      <c r="D605" s="72"/>
      <c r="E605" s="11"/>
      <c r="F605" s="72" t="s">
        <v>267</v>
      </c>
      <c r="G605" s="167" t="s">
        <v>764</v>
      </c>
      <c r="H605" s="13" t="s">
        <v>1126</v>
      </c>
      <c r="I605" s="170">
        <v>3.1165580250000002</v>
      </c>
      <c r="J605" s="170">
        <v>3.2723859262500006</v>
      </c>
      <c r="K605" s="170">
        <v>3.4360052225625006</v>
      </c>
      <c r="L605" s="170">
        <v>3.6078054836906257</v>
      </c>
      <c r="M605" s="14">
        <v>5.0000000000000044E-2</v>
      </c>
      <c r="N605" s="15">
        <v>1</v>
      </c>
    </row>
    <row r="606" spans="1:14">
      <c r="A606" s="169"/>
      <c r="B606" s="72"/>
      <c r="C606" s="11"/>
      <c r="D606" s="72"/>
      <c r="E606" s="11"/>
      <c r="F606" s="72" t="s">
        <v>265</v>
      </c>
      <c r="G606" s="167" t="s">
        <v>764</v>
      </c>
      <c r="H606" s="13" t="s">
        <v>1126</v>
      </c>
      <c r="I606" s="170">
        <v>0.68929182000000011</v>
      </c>
      <c r="J606" s="170">
        <v>0.7237564110000001</v>
      </c>
      <c r="K606" s="170">
        <v>0.75994423155000013</v>
      </c>
      <c r="L606" s="170">
        <v>0.79794144312750015</v>
      </c>
      <c r="M606" s="14">
        <v>5.0000000000000044E-2</v>
      </c>
      <c r="N606" s="15">
        <v>1</v>
      </c>
    </row>
    <row r="607" spans="1:14">
      <c r="A607" s="169"/>
      <c r="B607" s="72"/>
      <c r="C607" s="11"/>
      <c r="D607" s="72"/>
      <c r="E607" s="11"/>
      <c r="F607" s="72" t="s">
        <v>1332</v>
      </c>
      <c r="G607" s="167" t="s">
        <v>764</v>
      </c>
      <c r="H607" s="13" t="s">
        <v>1126</v>
      </c>
      <c r="I607" s="170">
        <v>1.0529999999999999</v>
      </c>
      <c r="J607" s="170">
        <v>1.10565</v>
      </c>
      <c r="K607" s="170">
        <v>1.1609325000000001</v>
      </c>
      <c r="L607" s="170">
        <v>1.2189791250000002</v>
      </c>
      <c r="M607" s="14">
        <v>5.0000000000000044E-2</v>
      </c>
      <c r="N607" s="15">
        <v>1</v>
      </c>
    </row>
    <row r="608" spans="1:14">
      <c r="A608" s="169"/>
      <c r="B608" s="72"/>
      <c r="C608" s="11"/>
      <c r="D608" s="72"/>
      <c r="E608" s="11"/>
      <c r="F608" s="72" t="s">
        <v>264</v>
      </c>
      <c r="G608" s="167" t="s">
        <v>764</v>
      </c>
      <c r="H608" s="13" t="s">
        <v>1126</v>
      </c>
      <c r="I608" s="170">
        <v>0.90433665000000008</v>
      </c>
      <c r="J608" s="170">
        <v>0.94955348250000016</v>
      </c>
      <c r="K608" s="170">
        <v>0.99703115662500019</v>
      </c>
      <c r="L608" s="170">
        <v>1.0468827144562503</v>
      </c>
      <c r="M608" s="14">
        <v>5.0000000000000044E-2</v>
      </c>
      <c r="N608" s="15">
        <v>1</v>
      </c>
    </row>
    <row r="609" spans="1:14">
      <c r="A609" s="169"/>
      <c r="B609" s="72"/>
      <c r="C609" s="11"/>
      <c r="D609" s="72"/>
      <c r="E609" s="11"/>
      <c r="F609" s="72" t="s">
        <v>269</v>
      </c>
      <c r="G609" s="167" t="s">
        <v>764</v>
      </c>
      <c r="H609" s="13" t="s">
        <v>1126</v>
      </c>
      <c r="I609" s="170">
        <v>3.2180674050000002</v>
      </c>
      <c r="J609" s="170">
        <v>3.3789707752500004</v>
      </c>
      <c r="K609" s="170">
        <v>3.5479193140125007</v>
      </c>
      <c r="L609" s="170">
        <v>3.7253152797131257</v>
      </c>
      <c r="M609" s="14">
        <v>5.0000000000000044E-2</v>
      </c>
      <c r="N609" s="15">
        <v>1</v>
      </c>
    </row>
    <row r="610" spans="1:14">
      <c r="A610" s="169"/>
      <c r="B610" s="72"/>
      <c r="C610" s="11"/>
      <c r="D610" s="72"/>
      <c r="E610" s="11"/>
      <c r="F610" s="72" t="s">
        <v>270</v>
      </c>
      <c r="G610" s="167" t="s">
        <v>764</v>
      </c>
      <c r="H610" s="13" t="s">
        <v>1126</v>
      </c>
      <c r="I610" s="170">
        <v>1.077815025</v>
      </c>
      <c r="J610" s="170">
        <v>1.13170577625</v>
      </c>
      <c r="K610" s="170">
        <v>1.1882910650625</v>
      </c>
      <c r="L610" s="170">
        <v>1.247705618315625</v>
      </c>
      <c r="M610" s="14">
        <v>5.0000000000000044E-2</v>
      </c>
      <c r="N610" s="15">
        <v>1</v>
      </c>
    </row>
    <row r="611" spans="1:14">
      <c r="A611" s="169"/>
      <c r="B611" s="72"/>
      <c r="C611" s="11"/>
      <c r="D611" s="72"/>
      <c r="E611" s="11"/>
      <c r="F611" s="72" t="s">
        <v>271</v>
      </c>
      <c r="G611" s="167" t="s">
        <v>764</v>
      </c>
      <c r="H611" s="13" t="s">
        <v>1126</v>
      </c>
      <c r="I611" s="170">
        <v>3.4263913950000005</v>
      </c>
      <c r="J611" s="170">
        <v>3.5977109647500005</v>
      </c>
      <c r="K611" s="170">
        <v>3.7775965129875009</v>
      </c>
      <c r="L611" s="170">
        <v>3.966476338636876</v>
      </c>
      <c r="M611" s="14">
        <v>5.0000000000000044E-2</v>
      </c>
      <c r="N611" s="15">
        <v>1</v>
      </c>
    </row>
    <row r="612" spans="1:14">
      <c r="A612" s="169"/>
      <c r="B612" s="72"/>
      <c r="C612" s="11"/>
      <c r="D612" s="72"/>
      <c r="E612" s="11"/>
      <c r="F612" s="72" t="s">
        <v>272</v>
      </c>
      <c r="G612" s="167" t="s">
        <v>764</v>
      </c>
      <c r="H612" s="13" t="s">
        <v>1126</v>
      </c>
      <c r="I612" s="170">
        <v>1.0908377550000001</v>
      </c>
      <c r="J612" s="170">
        <v>1.1453796427500003</v>
      </c>
      <c r="K612" s="170">
        <v>1.2026486248875004</v>
      </c>
      <c r="L612" s="170">
        <v>1.2627810561318755</v>
      </c>
      <c r="M612" s="14">
        <v>5.0000000000000044E-2</v>
      </c>
      <c r="N612" s="15">
        <v>1</v>
      </c>
    </row>
    <row r="613" spans="1:14">
      <c r="A613" s="169"/>
      <c r="B613" s="72"/>
      <c r="C613" s="11"/>
      <c r="D613" s="72"/>
      <c r="E613" s="11"/>
      <c r="F613" s="72" t="s">
        <v>273</v>
      </c>
      <c r="G613" s="167" t="s">
        <v>764</v>
      </c>
      <c r="H613" s="13" t="s">
        <v>1126</v>
      </c>
      <c r="I613" s="170">
        <v>0.2586387825</v>
      </c>
      <c r="J613" s="170">
        <v>0.27157072162500001</v>
      </c>
      <c r="K613" s="170">
        <v>0.28514925770625005</v>
      </c>
      <c r="L613" s="170">
        <v>0.29940672059156254</v>
      </c>
      <c r="M613" s="14">
        <v>5.0000000000000044E-2</v>
      </c>
      <c r="N613" s="15">
        <v>1</v>
      </c>
    </row>
    <row r="614" spans="1:14">
      <c r="A614" s="169"/>
      <c r="B614" s="72"/>
      <c r="C614" s="11"/>
      <c r="D614" s="72"/>
      <c r="E614" s="11"/>
      <c r="F614" s="72" t="s">
        <v>274</v>
      </c>
      <c r="G614" s="11" t="s">
        <v>351</v>
      </c>
      <c r="H614" s="11" t="s">
        <v>1126</v>
      </c>
      <c r="I614" s="170">
        <v>4.3721401500000008</v>
      </c>
      <c r="J614" s="170">
        <v>0</v>
      </c>
      <c r="K614" s="170">
        <v>0</v>
      </c>
      <c r="L614" s="170">
        <v>0</v>
      </c>
      <c r="M614" s="14">
        <v>0</v>
      </c>
      <c r="N614" s="15">
        <v>1</v>
      </c>
    </row>
    <row r="615" spans="1:14">
      <c r="A615" s="169"/>
      <c r="B615" s="72"/>
      <c r="C615" s="11"/>
      <c r="D615" s="72"/>
      <c r="E615" s="11"/>
      <c r="F615" s="72" t="s">
        <v>275</v>
      </c>
      <c r="G615" s="11" t="s">
        <v>764</v>
      </c>
      <c r="H615" s="13" t="s">
        <v>1126</v>
      </c>
      <c r="I615" s="170">
        <v>22.512013650000004</v>
      </c>
      <c r="J615" s="170">
        <v>23.637614332500004</v>
      </c>
      <c r="K615" s="170">
        <v>24.819495049125006</v>
      </c>
      <c r="L615" s="170">
        <v>26.060469801581256</v>
      </c>
      <c r="M615" s="14">
        <v>5.0000000000000044E-2</v>
      </c>
      <c r="N615" s="15">
        <v>1</v>
      </c>
    </row>
    <row r="616" spans="1:14">
      <c r="A616" s="169"/>
      <c r="B616" s="72"/>
      <c r="C616" s="11"/>
      <c r="D616" s="72"/>
      <c r="E616" s="11"/>
      <c r="F616" s="72" t="s">
        <v>276</v>
      </c>
      <c r="G616" s="167" t="s">
        <v>764</v>
      </c>
      <c r="H616" s="13" t="s">
        <v>1126</v>
      </c>
      <c r="I616" s="170">
        <v>1.6038365175000002</v>
      </c>
      <c r="J616" s="170">
        <v>1.6840283433750003</v>
      </c>
      <c r="K616" s="170">
        <v>1.7682297605437505</v>
      </c>
      <c r="L616" s="170">
        <v>1.856641248570938</v>
      </c>
      <c r="M616" s="14">
        <v>5.0000000000000044E-2</v>
      </c>
      <c r="N616" s="15">
        <v>1</v>
      </c>
    </row>
    <row r="617" spans="1:14">
      <c r="A617" s="169"/>
      <c r="B617" s="72"/>
      <c r="C617" s="11"/>
      <c r="D617" s="72"/>
      <c r="E617" s="11"/>
      <c r="F617" s="72" t="s">
        <v>1522</v>
      </c>
      <c r="G617" s="167" t="s">
        <v>764</v>
      </c>
      <c r="H617" s="13" t="s">
        <v>1126</v>
      </c>
      <c r="I617" s="170">
        <v>14.69</v>
      </c>
      <c r="J617" s="170">
        <v>15.4245</v>
      </c>
      <c r="K617" s="170">
        <v>16.195724999999999</v>
      </c>
      <c r="L617" s="170">
        <v>17.005511250000001</v>
      </c>
      <c r="M617" s="14">
        <v>5.0000000000000044E-2</v>
      </c>
      <c r="N617" s="15">
        <v>1</v>
      </c>
    </row>
    <row r="618" spans="1:14">
      <c r="A618" s="169"/>
      <c r="B618" s="72"/>
      <c r="C618" s="11"/>
      <c r="D618" s="72"/>
      <c r="E618" s="11"/>
      <c r="F618" s="72" t="s">
        <v>1523</v>
      </c>
      <c r="G618" s="167" t="s">
        <v>764</v>
      </c>
      <c r="H618" s="13" t="s">
        <v>1126</v>
      </c>
      <c r="I618" s="170">
        <v>1.1599999999999999</v>
      </c>
      <c r="J618" s="170">
        <v>1.218</v>
      </c>
      <c r="K618" s="170">
        <v>1.2788999999999999</v>
      </c>
      <c r="L618" s="170">
        <v>1.3428450000000001</v>
      </c>
      <c r="M618" s="14">
        <v>5.0000000000000044E-2</v>
      </c>
      <c r="N618" s="15">
        <v>1</v>
      </c>
    </row>
    <row r="619" spans="1:14">
      <c r="A619" s="169"/>
      <c r="B619" s="72"/>
      <c r="C619" s="11"/>
      <c r="D619" s="72"/>
      <c r="E619" s="11"/>
      <c r="F619" s="72" t="s">
        <v>1524</v>
      </c>
      <c r="G619" s="167" t="s">
        <v>764</v>
      </c>
      <c r="H619" s="13" t="s">
        <v>1126</v>
      </c>
      <c r="I619" s="170">
        <v>1.54</v>
      </c>
      <c r="J619" s="170">
        <v>1.6170000000000002</v>
      </c>
      <c r="K619" s="170">
        <v>1.6978500000000003</v>
      </c>
      <c r="L619" s="170">
        <v>1.7827425000000003</v>
      </c>
      <c r="M619" s="14">
        <v>5.0000000000000044E-2</v>
      </c>
      <c r="N619" s="15">
        <v>1</v>
      </c>
    </row>
    <row r="620" spans="1:14">
      <c r="A620" s="169"/>
      <c r="B620" s="72"/>
      <c r="C620" s="11"/>
      <c r="D620" s="72"/>
      <c r="E620" s="11"/>
      <c r="F620" s="72" t="s">
        <v>1525</v>
      </c>
      <c r="G620" s="167" t="s">
        <v>764</v>
      </c>
      <c r="H620" s="13" t="s">
        <v>1126</v>
      </c>
      <c r="I620" s="170">
        <v>1.1140000000000001</v>
      </c>
      <c r="J620" s="170">
        <v>1.1697000000000002</v>
      </c>
      <c r="K620" s="170">
        <v>1.2281850000000003</v>
      </c>
      <c r="L620" s="170">
        <v>1.2895942500000004</v>
      </c>
      <c r="M620" s="14">
        <v>5.0000000000000044E-2</v>
      </c>
      <c r="N620" s="15">
        <v>1</v>
      </c>
    </row>
    <row r="621" spans="1:14" ht="29">
      <c r="A621" s="171" t="s">
        <v>817</v>
      </c>
      <c r="B621" s="171"/>
      <c r="C621" s="171"/>
      <c r="D621" s="171"/>
      <c r="E621" s="171"/>
      <c r="F621" s="171"/>
      <c r="G621" s="171"/>
      <c r="H621" s="171"/>
      <c r="I621" s="172">
        <v>178.19674481249999</v>
      </c>
      <c r="J621" s="172">
        <v>182.51583489562495</v>
      </c>
      <c r="K621" s="172">
        <v>191.64162664040626</v>
      </c>
      <c r="L621" s="172">
        <v>201.22370797242667</v>
      </c>
      <c r="M621" s="173">
        <v>2.2500000000000009</v>
      </c>
      <c r="N621" s="174">
        <v>46</v>
      </c>
    </row>
    <row r="622" spans="1:14">
      <c r="A622" s="169" t="s">
        <v>669</v>
      </c>
      <c r="B622" s="72" t="s">
        <v>734</v>
      </c>
      <c r="C622" s="11" t="s">
        <v>733</v>
      </c>
      <c r="D622" s="72" t="s">
        <v>735</v>
      </c>
      <c r="E622" s="11" t="s">
        <v>558</v>
      </c>
      <c r="F622" s="72" t="s">
        <v>697</v>
      </c>
      <c r="G622" s="11" t="s">
        <v>764</v>
      </c>
      <c r="H622" s="13" t="s">
        <v>1158</v>
      </c>
      <c r="I622" s="170">
        <v>0.11</v>
      </c>
      <c r="J622" s="170">
        <v>0.11</v>
      </c>
      <c r="K622" s="170">
        <v>0.11</v>
      </c>
      <c r="L622" s="170">
        <v>0.12</v>
      </c>
      <c r="M622" s="14">
        <v>0</v>
      </c>
      <c r="N622" s="15">
        <v>1</v>
      </c>
    </row>
    <row r="623" spans="1:14">
      <c r="A623" s="169"/>
      <c r="B623" s="72"/>
      <c r="C623" s="11"/>
      <c r="D623" s="72"/>
      <c r="E623" s="11"/>
      <c r="F623" s="72" t="s">
        <v>698</v>
      </c>
      <c r="G623" s="167" t="s">
        <v>764</v>
      </c>
      <c r="H623" s="13" t="s">
        <v>1158</v>
      </c>
      <c r="I623" s="170">
        <v>0.1</v>
      </c>
      <c r="J623" s="170">
        <v>0.1</v>
      </c>
      <c r="K623" s="170">
        <v>0.1</v>
      </c>
      <c r="L623" s="170">
        <v>0.11</v>
      </c>
      <c r="M623" s="14">
        <v>0</v>
      </c>
      <c r="N623" s="15">
        <v>1</v>
      </c>
    </row>
    <row r="624" spans="1:14">
      <c r="A624" s="169"/>
      <c r="B624" s="72"/>
      <c r="C624" s="11"/>
      <c r="D624" s="72"/>
      <c r="E624" s="11"/>
      <c r="F624" s="72" t="s">
        <v>700</v>
      </c>
      <c r="G624" s="167" t="s">
        <v>764</v>
      </c>
      <c r="H624" s="13" t="s">
        <v>1158</v>
      </c>
      <c r="I624" s="170">
        <v>0.31</v>
      </c>
      <c r="J624" s="170">
        <v>0.31</v>
      </c>
      <c r="K624" s="170">
        <v>0.32</v>
      </c>
      <c r="L624" s="170">
        <v>0.33</v>
      </c>
      <c r="M624" s="14">
        <v>0</v>
      </c>
      <c r="N624" s="15">
        <v>1</v>
      </c>
    </row>
    <row r="625" spans="1:14">
      <c r="A625" s="169"/>
      <c r="B625" s="72"/>
      <c r="C625" s="11"/>
      <c r="D625" s="72"/>
      <c r="E625" s="11"/>
      <c r="F625" s="72" t="s">
        <v>691</v>
      </c>
      <c r="G625" s="167" t="s">
        <v>764</v>
      </c>
      <c r="H625" s="13" t="s">
        <v>1057</v>
      </c>
      <c r="I625" s="170">
        <v>17</v>
      </c>
      <c r="J625" s="170">
        <v>17</v>
      </c>
      <c r="K625" s="170">
        <v>17.34</v>
      </c>
      <c r="L625" s="170">
        <v>18.21</v>
      </c>
      <c r="M625" s="14">
        <v>0</v>
      </c>
      <c r="N625" s="15">
        <v>1</v>
      </c>
    </row>
    <row r="626" spans="1:14" ht="43.5">
      <c r="A626" s="169"/>
      <c r="B626" s="72"/>
      <c r="C626" s="11"/>
      <c r="D626" s="72"/>
      <c r="E626" s="11"/>
      <c r="F626" s="72" t="s">
        <v>689</v>
      </c>
      <c r="G626" s="167" t="s">
        <v>764</v>
      </c>
      <c r="H626" s="13" t="s">
        <v>1166</v>
      </c>
      <c r="I626" s="170">
        <v>5.2</v>
      </c>
      <c r="J626" s="170">
        <v>5.2</v>
      </c>
      <c r="K626" s="170">
        <v>5.3</v>
      </c>
      <c r="L626" s="170">
        <v>5.57</v>
      </c>
      <c r="M626" s="14">
        <v>0</v>
      </c>
      <c r="N626" s="15">
        <v>1</v>
      </c>
    </row>
    <row r="627" spans="1:14" ht="43.5">
      <c r="A627" s="169"/>
      <c r="B627" s="72"/>
      <c r="C627" s="11"/>
      <c r="D627" s="72"/>
      <c r="E627" s="11"/>
      <c r="F627" s="72" t="s">
        <v>690</v>
      </c>
      <c r="G627" s="167" t="s">
        <v>764</v>
      </c>
      <c r="H627" s="13" t="s">
        <v>1166</v>
      </c>
      <c r="I627" s="170">
        <v>5.8</v>
      </c>
      <c r="J627" s="170">
        <v>5.8</v>
      </c>
      <c r="K627" s="170">
        <v>5.92</v>
      </c>
      <c r="L627" s="170">
        <v>6.21</v>
      </c>
      <c r="M627" s="14">
        <v>0</v>
      </c>
      <c r="N627" s="15">
        <v>1</v>
      </c>
    </row>
    <row r="628" spans="1:14">
      <c r="A628" s="169"/>
      <c r="B628" s="72"/>
      <c r="C628" s="11"/>
      <c r="D628" s="72"/>
      <c r="E628" s="11"/>
      <c r="F628" s="72" t="s">
        <v>684</v>
      </c>
      <c r="G628" s="167" t="s">
        <v>764</v>
      </c>
      <c r="H628" s="13" t="s">
        <v>1167</v>
      </c>
      <c r="I628" s="170">
        <v>0.34</v>
      </c>
      <c r="J628" s="170">
        <v>0.34</v>
      </c>
      <c r="K628" s="170">
        <v>0.35</v>
      </c>
      <c r="L628" s="170">
        <v>0.36</v>
      </c>
      <c r="M628" s="14">
        <v>0</v>
      </c>
      <c r="N628" s="15">
        <v>1</v>
      </c>
    </row>
    <row r="629" spans="1:14">
      <c r="A629" s="169"/>
      <c r="B629" s="72"/>
      <c r="C629" s="11"/>
      <c r="D629" s="72"/>
      <c r="E629" s="11"/>
      <c r="F629" s="72" t="s">
        <v>683</v>
      </c>
      <c r="G629" s="167" t="s">
        <v>764</v>
      </c>
      <c r="H629" s="13" t="s">
        <v>1167</v>
      </c>
      <c r="I629" s="170">
        <v>0.2</v>
      </c>
      <c r="J629" s="170">
        <v>0.2</v>
      </c>
      <c r="K629" s="170">
        <v>0.2</v>
      </c>
      <c r="L629" s="170">
        <v>0.21</v>
      </c>
      <c r="M629" s="14">
        <v>0</v>
      </c>
      <c r="N629" s="15">
        <v>1</v>
      </c>
    </row>
    <row r="630" spans="1:14">
      <c r="A630" s="169"/>
      <c r="B630" s="72"/>
      <c r="C630" s="11"/>
      <c r="D630" s="72"/>
      <c r="E630" s="11"/>
      <c r="F630" s="72" t="s">
        <v>699</v>
      </c>
      <c r="G630" s="167" t="s">
        <v>764</v>
      </c>
      <c r="H630" s="13" t="s">
        <v>1158</v>
      </c>
      <c r="I630" s="170">
        <v>0.04</v>
      </c>
      <c r="J630" s="170">
        <v>0.04</v>
      </c>
      <c r="K630" s="170">
        <v>0.04</v>
      </c>
      <c r="L630" s="170">
        <v>0.04</v>
      </c>
      <c r="M630" s="14">
        <v>0</v>
      </c>
      <c r="N630" s="15">
        <v>1</v>
      </c>
    </row>
    <row r="631" spans="1:14">
      <c r="A631" s="169"/>
      <c r="B631" s="72"/>
      <c r="C631" s="11"/>
      <c r="D631" s="72"/>
      <c r="E631" s="11"/>
      <c r="F631" s="72" t="s">
        <v>685</v>
      </c>
      <c r="G631" s="167" t="s">
        <v>764</v>
      </c>
      <c r="H631" s="13" t="s">
        <v>1167</v>
      </c>
      <c r="I631" s="170">
        <v>0.08</v>
      </c>
      <c r="J631" s="170">
        <v>0.08</v>
      </c>
      <c r="K631" s="170">
        <v>0.08</v>
      </c>
      <c r="L631" s="170">
        <v>0.09</v>
      </c>
      <c r="M631" s="14">
        <v>0</v>
      </c>
      <c r="N631" s="15">
        <v>1</v>
      </c>
    </row>
    <row r="632" spans="1:14">
      <c r="A632" s="169"/>
      <c r="B632" s="72"/>
      <c r="C632" s="11"/>
      <c r="D632" s="72"/>
      <c r="E632" s="11"/>
      <c r="F632" s="72" t="s">
        <v>686</v>
      </c>
      <c r="G632" s="167" t="s">
        <v>764</v>
      </c>
      <c r="H632" s="13" t="s">
        <v>1167</v>
      </c>
      <c r="I632" s="170">
        <v>0.08</v>
      </c>
      <c r="J632" s="170">
        <v>0.08</v>
      </c>
      <c r="K632" s="170">
        <v>0.08</v>
      </c>
      <c r="L632" s="170">
        <v>0.09</v>
      </c>
      <c r="M632" s="14">
        <v>0</v>
      </c>
      <c r="N632" s="15">
        <v>1</v>
      </c>
    </row>
    <row r="633" spans="1:14">
      <c r="A633" s="169"/>
      <c r="B633" s="72"/>
      <c r="C633" s="11"/>
      <c r="D633" s="72"/>
      <c r="E633" s="11"/>
      <c r="F633" s="72" t="s">
        <v>1265</v>
      </c>
      <c r="G633" s="167" t="s">
        <v>764</v>
      </c>
      <c r="H633" s="13" t="s">
        <v>1158</v>
      </c>
      <c r="I633" s="170">
        <v>14.95</v>
      </c>
      <c r="J633" s="170">
        <v>14.95</v>
      </c>
      <c r="K633" s="170">
        <v>15.25</v>
      </c>
      <c r="L633" s="170">
        <v>16.010000000000002</v>
      </c>
      <c r="M633" s="14">
        <v>0</v>
      </c>
      <c r="N633" s="15">
        <v>1</v>
      </c>
    </row>
    <row r="634" spans="1:14">
      <c r="A634" s="169"/>
      <c r="B634" s="72"/>
      <c r="C634" s="11"/>
      <c r="D634" s="72"/>
      <c r="E634" s="11"/>
      <c r="F634" s="72" t="s">
        <v>1266</v>
      </c>
      <c r="G634" s="167" t="s">
        <v>764</v>
      </c>
      <c r="H634" s="13" t="s">
        <v>1158</v>
      </c>
      <c r="I634" s="170">
        <v>1.45</v>
      </c>
      <c r="J634" s="170">
        <v>1.45</v>
      </c>
      <c r="K634" s="170">
        <v>1.48</v>
      </c>
      <c r="L634" s="170">
        <v>1.55</v>
      </c>
      <c r="M634" s="14">
        <v>0</v>
      </c>
      <c r="N634" s="15">
        <v>1</v>
      </c>
    </row>
    <row r="635" spans="1:14">
      <c r="A635" s="169"/>
      <c r="B635" s="72"/>
      <c r="C635" s="11"/>
      <c r="D635" s="72"/>
      <c r="E635" s="11"/>
      <c r="F635" s="72" t="s">
        <v>693</v>
      </c>
      <c r="G635" s="167" t="s">
        <v>764</v>
      </c>
      <c r="H635" s="13" t="s">
        <v>1158</v>
      </c>
      <c r="I635" s="170">
        <v>15.71</v>
      </c>
      <c r="J635" s="170">
        <v>15.71</v>
      </c>
      <c r="K635" s="170">
        <v>16.02</v>
      </c>
      <c r="L635" s="170">
        <v>16.829999999999998</v>
      </c>
      <c r="M635" s="14">
        <v>0</v>
      </c>
      <c r="N635" s="15">
        <v>1</v>
      </c>
    </row>
    <row r="636" spans="1:14">
      <c r="A636" s="169"/>
      <c r="B636" s="72"/>
      <c r="C636" s="11"/>
      <c r="D636" s="72"/>
      <c r="E636" s="11"/>
      <c r="F636" s="72" t="s">
        <v>694</v>
      </c>
      <c r="G636" s="167" t="s">
        <v>764</v>
      </c>
      <c r="H636" s="13" t="s">
        <v>1158</v>
      </c>
      <c r="I636" s="170">
        <v>1.1399999999999999</v>
      </c>
      <c r="J636" s="170">
        <v>1.1399999999999999</v>
      </c>
      <c r="K636" s="170">
        <v>1.1599999999999999</v>
      </c>
      <c r="L636" s="170">
        <v>1.22</v>
      </c>
      <c r="M636" s="14">
        <v>0</v>
      </c>
      <c r="N636" s="15">
        <v>1</v>
      </c>
    </row>
    <row r="637" spans="1:14">
      <c r="A637" s="169"/>
      <c r="B637" s="72"/>
      <c r="C637" s="11"/>
      <c r="D637" s="72"/>
      <c r="E637" s="11"/>
      <c r="F637" s="72" t="s">
        <v>681</v>
      </c>
      <c r="G637" s="167" t="s">
        <v>764</v>
      </c>
      <c r="H637" s="13" t="s">
        <v>1167</v>
      </c>
      <c r="I637" s="170">
        <v>0.28000000000000003</v>
      </c>
      <c r="J637" s="170">
        <v>0.28000000000000003</v>
      </c>
      <c r="K637" s="170">
        <v>0.28999999999999998</v>
      </c>
      <c r="L637" s="170">
        <v>0.3</v>
      </c>
      <c r="M637" s="14">
        <v>0</v>
      </c>
      <c r="N637" s="15">
        <v>1</v>
      </c>
    </row>
    <row r="638" spans="1:14">
      <c r="A638" s="169"/>
      <c r="B638" s="72"/>
      <c r="C638" s="11"/>
      <c r="D638" s="72"/>
      <c r="E638" s="11"/>
      <c r="F638" s="72" t="s">
        <v>687</v>
      </c>
      <c r="G638" s="167" t="s">
        <v>764</v>
      </c>
      <c r="H638" s="13" t="s">
        <v>1167</v>
      </c>
      <c r="I638" s="170">
        <v>0.09</v>
      </c>
      <c r="J638" s="170">
        <v>0.09</v>
      </c>
      <c r="K638" s="170">
        <v>0.09</v>
      </c>
      <c r="L638" s="170">
        <v>0.1</v>
      </c>
      <c r="M638" s="14">
        <v>0</v>
      </c>
      <c r="N638" s="15">
        <v>1</v>
      </c>
    </row>
    <row r="639" spans="1:14">
      <c r="A639" s="169"/>
      <c r="B639" s="72"/>
      <c r="C639" s="11"/>
      <c r="D639" s="72"/>
      <c r="E639" s="11"/>
      <c r="F639" s="72" t="s">
        <v>688</v>
      </c>
      <c r="G639" s="167" t="s">
        <v>764</v>
      </c>
      <c r="H639" s="13" t="s">
        <v>1057</v>
      </c>
      <c r="I639" s="170">
        <v>17</v>
      </c>
      <c r="J639" s="170">
        <v>17</v>
      </c>
      <c r="K639" s="170">
        <v>17.34</v>
      </c>
      <c r="L639" s="170">
        <v>18.21</v>
      </c>
      <c r="M639" s="14">
        <v>0</v>
      </c>
      <c r="N639" s="15">
        <v>1</v>
      </c>
    </row>
    <row r="640" spans="1:14">
      <c r="A640" s="169"/>
      <c r="B640" s="72"/>
      <c r="C640" s="11"/>
      <c r="D640" s="72"/>
      <c r="E640" s="11"/>
      <c r="F640" s="72" t="s">
        <v>701</v>
      </c>
      <c r="G640" s="167" t="s">
        <v>764</v>
      </c>
      <c r="H640" s="13" t="s">
        <v>1158</v>
      </c>
      <c r="I640" s="170">
        <v>7.0000000000000007E-2</v>
      </c>
      <c r="J640" s="170">
        <v>7.0000000000000007E-2</v>
      </c>
      <c r="K640" s="170">
        <v>7.0000000000000007E-2</v>
      </c>
      <c r="L640" s="170">
        <v>7.0000000000000007E-2</v>
      </c>
      <c r="M640" s="14">
        <v>0</v>
      </c>
      <c r="N640" s="15">
        <v>1</v>
      </c>
    </row>
    <row r="641" spans="1:14">
      <c r="A641" s="169"/>
      <c r="B641" s="72"/>
      <c r="C641" s="11"/>
      <c r="D641" s="72"/>
      <c r="E641" s="11"/>
      <c r="F641" s="72" t="s">
        <v>682</v>
      </c>
      <c r="G641" s="167" t="s">
        <v>764</v>
      </c>
      <c r="H641" s="13" t="s">
        <v>1167</v>
      </c>
      <c r="I641" s="170">
        <v>0.22</v>
      </c>
      <c r="J641" s="170">
        <v>0.22</v>
      </c>
      <c r="K641" s="170">
        <v>0.22</v>
      </c>
      <c r="L641" s="170">
        <v>0.24</v>
      </c>
      <c r="M641" s="14">
        <v>0</v>
      </c>
      <c r="N641" s="15">
        <v>1</v>
      </c>
    </row>
    <row r="642" spans="1:14">
      <c r="A642" s="169"/>
      <c r="B642" s="72"/>
      <c r="C642" s="11"/>
      <c r="D642" s="72"/>
      <c r="E642" s="11"/>
      <c r="F642" s="72" t="s">
        <v>695</v>
      </c>
      <c r="G642" s="167" t="s">
        <v>764</v>
      </c>
      <c r="H642" s="13" t="s">
        <v>1158</v>
      </c>
      <c r="I642" s="170">
        <v>15.26</v>
      </c>
      <c r="J642" s="170">
        <v>15.26</v>
      </c>
      <c r="K642" s="170">
        <v>15.57</v>
      </c>
      <c r="L642" s="170">
        <v>16.34</v>
      </c>
      <c r="M642" s="14">
        <v>0</v>
      </c>
      <c r="N642" s="15">
        <v>1</v>
      </c>
    </row>
    <row r="643" spans="1:14">
      <c r="A643" s="169"/>
      <c r="B643" s="72"/>
      <c r="C643" s="11"/>
      <c r="D643" s="72"/>
      <c r="E643" s="11"/>
      <c r="F643" s="72" t="s">
        <v>696</v>
      </c>
      <c r="G643" s="167" t="s">
        <v>764</v>
      </c>
      <c r="H643" s="13" t="s">
        <v>1158</v>
      </c>
      <c r="I643" s="170">
        <v>1.45</v>
      </c>
      <c r="J643" s="170">
        <v>1.47</v>
      </c>
      <c r="K643" s="170">
        <v>1.5</v>
      </c>
      <c r="L643" s="170">
        <v>1.57</v>
      </c>
      <c r="M643" s="14">
        <v>1.379310344827589E-2</v>
      </c>
      <c r="N643" s="15">
        <v>1</v>
      </c>
    </row>
    <row r="644" spans="1:14">
      <c r="A644" s="169"/>
      <c r="B644" s="72"/>
      <c r="C644" s="11"/>
      <c r="D644" s="72"/>
      <c r="E644" s="11"/>
      <c r="F644" s="72" t="s">
        <v>692</v>
      </c>
      <c r="G644" s="167" t="s">
        <v>764</v>
      </c>
      <c r="H644" s="13" t="s">
        <v>1158</v>
      </c>
      <c r="I644" s="170">
        <v>5.24</v>
      </c>
      <c r="J644" s="170">
        <v>5.24</v>
      </c>
      <c r="K644" s="170">
        <v>5.34</v>
      </c>
      <c r="L644" s="170">
        <v>5.61</v>
      </c>
      <c r="M644" s="14">
        <v>0</v>
      </c>
      <c r="N644" s="15">
        <v>1</v>
      </c>
    </row>
    <row r="645" spans="1:14" ht="29">
      <c r="A645" s="171" t="s">
        <v>818</v>
      </c>
      <c r="B645" s="171"/>
      <c r="C645" s="171"/>
      <c r="D645" s="171"/>
      <c r="E645" s="171"/>
      <c r="F645" s="171"/>
      <c r="G645" s="171"/>
      <c r="H645" s="171"/>
      <c r="I645" s="172">
        <v>102.11999999999999</v>
      </c>
      <c r="J645" s="172">
        <v>102.13999999999999</v>
      </c>
      <c r="K645" s="172">
        <v>104.17000000000002</v>
      </c>
      <c r="L645" s="172">
        <v>109.38999999999996</v>
      </c>
      <c r="M645" s="173">
        <v>1.379310344827589E-2</v>
      </c>
      <c r="N645" s="174">
        <v>23</v>
      </c>
    </row>
    <row r="646" spans="1:14">
      <c r="A646" s="169" t="s">
        <v>352</v>
      </c>
      <c r="B646" s="72" t="s">
        <v>602</v>
      </c>
      <c r="C646" s="11" t="s">
        <v>601</v>
      </c>
      <c r="D646" s="72" t="s">
        <v>354</v>
      </c>
      <c r="E646" s="11" t="s">
        <v>354</v>
      </c>
      <c r="F646" s="72" t="s">
        <v>60</v>
      </c>
      <c r="G646" s="11" t="s">
        <v>764</v>
      </c>
      <c r="H646" s="13" t="s">
        <v>1057</v>
      </c>
      <c r="I646" s="170">
        <v>98</v>
      </c>
      <c r="J646" s="170">
        <v>106</v>
      </c>
      <c r="K646" s="170">
        <v>109.18</v>
      </c>
      <c r="L646" s="170">
        <v>112.46</v>
      </c>
      <c r="M646" s="14">
        <v>8.163265306122458E-2</v>
      </c>
      <c r="N646" s="15">
        <v>1</v>
      </c>
    </row>
    <row r="647" spans="1:14">
      <c r="A647" s="169"/>
      <c r="B647" s="72"/>
      <c r="C647" s="11"/>
      <c r="D647" s="72"/>
      <c r="E647" s="11"/>
      <c r="F647" s="72" t="s">
        <v>1244</v>
      </c>
      <c r="G647" s="167" t="s">
        <v>764</v>
      </c>
      <c r="H647" s="13" t="s">
        <v>1092</v>
      </c>
      <c r="I647" s="170">
        <v>20</v>
      </c>
      <c r="J647" s="170">
        <v>20</v>
      </c>
      <c r="K647" s="170">
        <v>20</v>
      </c>
      <c r="L647" s="170">
        <v>20</v>
      </c>
      <c r="M647" s="14">
        <v>0</v>
      </c>
      <c r="N647" s="15">
        <v>1</v>
      </c>
    </row>
    <row r="648" spans="1:14">
      <c r="A648" s="171" t="s">
        <v>819</v>
      </c>
      <c r="B648" s="171"/>
      <c r="C648" s="171"/>
      <c r="D648" s="171"/>
      <c r="E648" s="171"/>
      <c r="F648" s="171"/>
      <c r="G648" s="171"/>
      <c r="H648" s="171"/>
      <c r="I648" s="172">
        <v>118</v>
      </c>
      <c r="J648" s="172">
        <v>126</v>
      </c>
      <c r="K648" s="172">
        <v>129.18</v>
      </c>
      <c r="L648" s="172">
        <v>132.45999999999998</v>
      </c>
      <c r="M648" s="173">
        <v>8.163265306122458E-2</v>
      </c>
      <c r="N648" s="174">
        <v>2</v>
      </c>
    </row>
    <row r="649" spans="1:14">
      <c r="A649" s="169" t="s">
        <v>411</v>
      </c>
      <c r="B649" s="72" t="s">
        <v>606</v>
      </c>
      <c r="C649" s="11" t="s">
        <v>605</v>
      </c>
      <c r="D649" s="72" t="s">
        <v>387</v>
      </c>
      <c r="E649" s="11" t="s">
        <v>405</v>
      </c>
      <c r="F649" s="72" t="s">
        <v>412</v>
      </c>
      <c r="G649" s="11" t="s">
        <v>764</v>
      </c>
      <c r="H649" s="13" t="s">
        <v>1057</v>
      </c>
      <c r="I649" s="170">
        <v>73</v>
      </c>
      <c r="J649" s="170">
        <v>75</v>
      </c>
      <c r="K649" s="170">
        <v>79</v>
      </c>
      <c r="L649" s="170">
        <v>83</v>
      </c>
      <c r="M649" s="14">
        <v>2.7397260273972712E-2</v>
      </c>
      <c r="N649" s="15">
        <v>1</v>
      </c>
    </row>
    <row r="650" spans="1:14" ht="29">
      <c r="A650" s="171" t="s">
        <v>820</v>
      </c>
      <c r="B650" s="171"/>
      <c r="C650" s="171"/>
      <c r="D650" s="171"/>
      <c r="E650" s="171"/>
      <c r="F650" s="171"/>
      <c r="G650" s="171"/>
      <c r="H650" s="171"/>
      <c r="I650" s="172">
        <v>73</v>
      </c>
      <c r="J650" s="172">
        <v>75</v>
      </c>
      <c r="K650" s="172">
        <v>79</v>
      </c>
      <c r="L650" s="172">
        <v>83</v>
      </c>
      <c r="M650" s="173">
        <v>2.7397260273972712E-2</v>
      </c>
      <c r="N650" s="174">
        <v>1</v>
      </c>
    </row>
    <row r="651" spans="1:14">
      <c r="A651" s="169" t="s">
        <v>356</v>
      </c>
      <c r="B651" s="72" t="s">
        <v>585</v>
      </c>
      <c r="C651" s="11" t="s">
        <v>603</v>
      </c>
      <c r="D651" s="72" t="s">
        <v>1106</v>
      </c>
      <c r="E651" s="11" t="s">
        <v>355</v>
      </c>
      <c r="F651" s="72" t="s">
        <v>370</v>
      </c>
      <c r="G651" s="11" t="s">
        <v>764</v>
      </c>
      <c r="H651" s="13" t="s">
        <v>763</v>
      </c>
      <c r="I651" s="170">
        <v>515</v>
      </c>
      <c r="J651" s="170">
        <v>540</v>
      </c>
      <c r="K651" s="170">
        <v>550</v>
      </c>
      <c r="L651" s="170">
        <v>566.5</v>
      </c>
      <c r="M651" s="14">
        <v>4.8543689320388328E-2</v>
      </c>
      <c r="N651" s="15">
        <v>1</v>
      </c>
    </row>
    <row r="652" spans="1:14">
      <c r="A652" s="169"/>
      <c r="B652" s="72"/>
      <c r="C652" s="11"/>
      <c r="D652" s="72"/>
      <c r="E652" s="11"/>
      <c r="F652" s="72" t="s">
        <v>369</v>
      </c>
      <c r="G652" s="167" t="s">
        <v>764</v>
      </c>
      <c r="H652" s="13" t="s">
        <v>1092</v>
      </c>
      <c r="I652" s="170">
        <v>27</v>
      </c>
      <c r="J652" s="170">
        <v>28</v>
      </c>
      <c r="K652" s="170">
        <v>29</v>
      </c>
      <c r="L652" s="170">
        <v>30</v>
      </c>
      <c r="M652" s="14">
        <v>3.7037037037036979E-2</v>
      </c>
      <c r="N652" s="15">
        <v>1</v>
      </c>
    </row>
    <row r="653" spans="1:14">
      <c r="A653" s="169"/>
      <c r="B653" s="72"/>
      <c r="C653" s="11"/>
      <c r="D653" s="72"/>
      <c r="E653" s="11"/>
      <c r="F653" s="72" t="s">
        <v>371</v>
      </c>
      <c r="G653" s="167" t="s">
        <v>764</v>
      </c>
      <c r="H653" s="13" t="s">
        <v>763</v>
      </c>
      <c r="I653" s="170">
        <v>12</v>
      </c>
      <c r="J653" s="170">
        <v>13</v>
      </c>
      <c r="K653" s="170">
        <v>14</v>
      </c>
      <c r="L653" s="170">
        <v>14.42</v>
      </c>
      <c r="M653" s="14">
        <v>8.3333333333333259E-2</v>
      </c>
      <c r="N653" s="15">
        <v>1</v>
      </c>
    </row>
    <row r="654" spans="1:14">
      <c r="A654" s="169"/>
      <c r="B654" s="72"/>
      <c r="C654" s="11"/>
      <c r="D654" s="72"/>
      <c r="E654" s="11"/>
      <c r="F654" s="72" t="s">
        <v>375</v>
      </c>
      <c r="G654" s="167" t="s">
        <v>764</v>
      </c>
      <c r="H654" s="13" t="s">
        <v>1092</v>
      </c>
      <c r="I654" s="170">
        <v>27</v>
      </c>
      <c r="J654" s="170">
        <v>28</v>
      </c>
      <c r="K654" s="170">
        <v>29</v>
      </c>
      <c r="L654" s="170">
        <v>30</v>
      </c>
      <c r="M654" s="14">
        <v>3.7037037037036979E-2</v>
      </c>
      <c r="N654" s="15">
        <v>1</v>
      </c>
    </row>
    <row r="655" spans="1:14">
      <c r="A655" s="169"/>
      <c r="B655" s="72"/>
      <c r="C655" s="11"/>
      <c r="D655" s="72"/>
      <c r="E655" s="11"/>
      <c r="F655" s="72" t="s">
        <v>368</v>
      </c>
      <c r="G655" s="167" t="s">
        <v>764</v>
      </c>
      <c r="H655" s="13" t="s">
        <v>1057</v>
      </c>
      <c r="I655" s="170">
        <v>34.5</v>
      </c>
      <c r="J655" s="170">
        <v>34</v>
      </c>
      <c r="K655" s="170">
        <v>35.020000000000003</v>
      </c>
      <c r="L655" s="170">
        <v>36.07</v>
      </c>
      <c r="M655" s="14">
        <v>-1.4492753623188359E-2</v>
      </c>
      <c r="N655" s="15">
        <v>1</v>
      </c>
    </row>
    <row r="656" spans="1:14">
      <c r="A656" s="169"/>
      <c r="B656" s="72"/>
      <c r="C656" s="11"/>
      <c r="D656" s="72"/>
      <c r="E656" s="11"/>
      <c r="F656" s="72" t="s">
        <v>367</v>
      </c>
      <c r="G656" s="167" t="s">
        <v>764</v>
      </c>
      <c r="H656" s="13" t="s">
        <v>1057</v>
      </c>
      <c r="I656" s="170">
        <v>23</v>
      </c>
      <c r="J656" s="170">
        <v>24</v>
      </c>
      <c r="K656" s="170">
        <v>24.72</v>
      </c>
      <c r="L656" s="170">
        <v>25.46</v>
      </c>
      <c r="M656" s="14">
        <v>4.3478260869565188E-2</v>
      </c>
      <c r="N656" s="15">
        <v>1</v>
      </c>
    </row>
    <row r="657" spans="1:14">
      <c r="A657" s="169"/>
      <c r="B657" s="72"/>
      <c r="C657" s="11"/>
      <c r="D657" s="72"/>
      <c r="E657" s="11"/>
      <c r="F657" s="72" t="s">
        <v>358</v>
      </c>
      <c r="G657" s="167" t="s">
        <v>764</v>
      </c>
      <c r="H657" s="13" t="s">
        <v>1158</v>
      </c>
      <c r="I657" s="170">
        <v>101</v>
      </c>
      <c r="J657" s="170">
        <v>103</v>
      </c>
      <c r="K657" s="170">
        <v>105</v>
      </c>
      <c r="L657" s="170">
        <v>107</v>
      </c>
      <c r="M657" s="14">
        <v>1.980198019801982E-2</v>
      </c>
      <c r="N657" s="15">
        <v>1</v>
      </c>
    </row>
    <row r="658" spans="1:14">
      <c r="A658" s="169"/>
      <c r="B658" s="72"/>
      <c r="C658" s="11"/>
      <c r="D658" s="72"/>
      <c r="E658" s="11"/>
      <c r="F658" s="72" t="s">
        <v>360</v>
      </c>
      <c r="G658" s="167" t="s">
        <v>764</v>
      </c>
      <c r="H658" s="13" t="s">
        <v>1158</v>
      </c>
      <c r="I658" s="170">
        <v>19</v>
      </c>
      <c r="J658" s="170">
        <v>21</v>
      </c>
      <c r="K658" s="170">
        <v>22</v>
      </c>
      <c r="L658" s="170">
        <v>23</v>
      </c>
      <c r="M658" s="14">
        <v>0.10526315789473695</v>
      </c>
      <c r="N658" s="15">
        <v>1</v>
      </c>
    </row>
    <row r="659" spans="1:14">
      <c r="A659" s="169"/>
      <c r="B659" s="72"/>
      <c r="C659" s="11"/>
      <c r="D659" s="72"/>
      <c r="E659" s="11"/>
      <c r="F659" s="72" t="s">
        <v>362</v>
      </c>
      <c r="G659" s="167" t="s">
        <v>764</v>
      </c>
      <c r="H659" s="13" t="s">
        <v>1057</v>
      </c>
      <c r="I659" s="170">
        <v>213</v>
      </c>
      <c r="J659" s="170">
        <v>214</v>
      </c>
      <c r="K659" s="170">
        <v>220.42</v>
      </c>
      <c r="L659" s="170">
        <v>227.03</v>
      </c>
      <c r="M659" s="14">
        <v>4.6948356807512415E-3</v>
      </c>
      <c r="N659" s="15">
        <v>1</v>
      </c>
    </row>
    <row r="660" spans="1:14">
      <c r="A660" s="169"/>
      <c r="B660" s="72"/>
      <c r="C660" s="11"/>
      <c r="D660" s="72"/>
      <c r="E660" s="11"/>
      <c r="F660" s="72" t="s">
        <v>361</v>
      </c>
      <c r="G660" s="167" t="s">
        <v>764</v>
      </c>
      <c r="H660" s="13" t="s">
        <v>1057</v>
      </c>
      <c r="I660" s="170">
        <v>142</v>
      </c>
      <c r="J660" s="170">
        <v>155</v>
      </c>
      <c r="K660" s="170">
        <v>159.65</v>
      </c>
      <c r="L660" s="170">
        <v>164.44</v>
      </c>
      <c r="M660" s="14">
        <v>9.1549295774647987E-2</v>
      </c>
      <c r="N660" s="15">
        <v>1</v>
      </c>
    </row>
    <row r="661" spans="1:14">
      <c r="A661" s="169"/>
      <c r="B661" s="72"/>
      <c r="C661" s="11"/>
      <c r="D661" s="72"/>
      <c r="E661" s="11"/>
      <c r="F661" s="72" t="s">
        <v>357</v>
      </c>
      <c r="G661" s="167" t="s">
        <v>764</v>
      </c>
      <c r="H661" s="13" t="s">
        <v>1158</v>
      </c>
      <c r="I661" s="170">
        <v>10</v>
      </c>
      <c r="J661" s="170">
        <v>10</v>
      </c>
      <c r="K661" s="170">
        <v>11</v>
      </c>
      <c r="L661" s="170">
        <v>11</v>
      </c>
      <c r="M661" s="14">
        <v>0</v>
      </c>
      <c r="N661" s="15">
        <v>1</v>
      </c>
    </row>
    <row r="662" spans="1:14">
      <c r="A662" s="169"/>
      <c r="B662" s="72"/>
      <c r="C662" s="11"/>
      <c r="D662" s="72"/>
      <c r="E662" s="11"/>
      <c r="F662" s="72" t="s">
        <v>364</v>
      </c>
      <c r="G662" s="167" t="s">
        <v>764</v>
      </c>
      <c r="H662" s="13" t="s">
        <v>1057</v>
      </c>
      <c r="I662" s="170">
        <v>235.5</v>
      </c>
      <c r="J662" s="170">
        <v>254</v>
      </c>
      <c r="K662" s="170">
        <v>261.62</v>
      </c>
      <c r="L662" s="170">
        <v>269.47000000000003</v>
      </c>
      <c r="M662" s="14">
        <v>7.8556263269639048E-2</v>
      </c>
      <c r="N662" s="15">
        <v>1</v>
      </c>
    </row>
    <row r="663" spans="1:14">
      <c r="A663" s="169"/>
      <c r="B663" s="72"/>
      <c r="C663" s="11"/>
      <c r="D663" s="72"/>
      <c r="E663" s="11"/>
      <c r="F663" s="72" t="s">
        <v>363</v>
      </c>
      <c r="G663" s="167" t="s">
        <v>764</v>
      </c>
      <c r="H663" s="13" t="s">
        <v>1057</v>
      </c>
      <c r="I663" s="170">
        <v>157</v>
      </c>
      <c r="J663" s="170">
        <v>184</v>
      </c>
      <c r="K663" s="170">
        <v>189.52</v>
      </c>
      <c r="L663" s="170">
        <v>195.21</v>
      </c>
      <c r="M663" s="14">
        <v>0.17197452229299359</v>
      </c>
      <c r="N663" s="15">
        <v>1</v>
      </c>
    </row>
    <row r="664" spans="1:14">
      <c r="A664" s="169"/>
      <c r="B664" s="72"/>
      <c r="C664" s="11"/>
      <c r="D664" s="72"/>
      <c r="E664" s="11"/>
      <c r="F664" s="72" t="s">
        <v>366</v>
      </c>
      <c r="G664" s="167" t="s">
        <v>764</v>
      </c>
      <c r="H664" s="13" t="s">
        <v>1057</v>
      </c>
      <c r="I664" s="170">
        <v>82.5</v>
      </c>
      <c r="J664" s="170">
        <v>84</v>
      </c>
      <c r="K664" s="170">
        <v>86.52</v>
      </c>
      <c r="L664" s="170">
        <v>89.12</v>
      </c>
      <c r="M664" s="14">
        <v>1.8181818181818077E-2</v>
      </c>
      <c r="N664" s="15">
        <v>1</v>
      </c>
    </row>
    <row r="665" spans="1:14">
      <c r="A665" s="169"/>
      <c r="B665" s="72"/>
      <c r="C665" s="11"/>
      <c r="D665" s="72"/>
      <c r="E665" s="11"/>
      <c r="F665" s="72" t="s">
        <v>365</v>
      </c>
      <c r="G665" s="167" t="s">
        <v>764</v>
      </c>
      <c r="H665" s="13" t="s">
        <v>1057</v>
      </c>
      <c r="I665" s="170">
        <v>55</v>
      </c>
      <c r="J665" s="170">
        <v>61</v>
      </c>
      <c r="K665" s="170">
        <v>62.83</v>
      </c>
      <c r="L665" s="170">
        <v>64.709999999999994</v>
      </c>
      <c r="M665" s="14">
        <v>0.10909090909090913</v>
      </c>
      <c r="N665" s="15">
        <v>1</v>
      </c>
    </row>
    <row r="666" spans="1:14">
      <c r="A666" s="169"/>
      <c r="B666" s="72"/>
      <c r="C666" s="11"/>
      <c r="D666" s="72"/>
      <c r="E666" s="11"/>
      <c r="F666" s="72" t="s">
        <v>372</v>
      </c>
      <c r="G666" s="167" t="s">
        <v>764</v>
      </c>
      <c r="H666" s="13" t="s">
        <v>1092</v>
      </c>
      <c r="I666" s="170">
        <v>17</v>
      </c>
      <c r="J666" s="170">
        <v>18</v>
      </c>
      <c r="K666" s="170">
        <v>19</v>
      </c>
      <c r="L666" s="170">
        <v>20</v>
      </c>
      <c r="M666" s="14">
        <v>5.8823529411764719E-2</v>
      </c>
      <c r="N666" s="15">
        <v>1</v>
      </c>
    </row>
    <row r="667" spans="1:14">
      <c r="A667" s="169"/>
      <c r="B667" s="72"/>
      <c r="C667" s="11"/>
      <c r="D667" s="72"/>
      <c r="E667" s="11"/>
      <c r="F667" s="72" t="s">
        <v>374</v>
      </c>
      <c r="G667" s="167" t="s">
        <v>764</v>
      </c>
      <c r="H667" s="13" t="s">
        <v>763</v>
      </c>
      <c r="I667" s="170">
        <v>226</v>
      </c>
      <c r="J667" s="170">
        <v>235</v>
      </c>
      <c r="K667" s="170">
        <v>245</v>
      </c>
      <c r="L667" s="170">
        <v>252.35</v>
      </c>
      <c r="M667" s="14">
        <v>3.9823008849557473E-2</v>
      </c>
      <c r="N667" s="15">
        <v>1</v>
      </c>
    </row>
    <row r="668" spans="1:14">
      <c r="A668" s="169"/>
      <c r="B668" s="72"/>
      <c r="C668" s="11"/>
      <c r="D668" s="72"/>
      <c r="E668" s="11"/>
      <c r="F668" s="72" t="s">
        <v>373</v>
      </c>
      <c r="G668" s="167" t="s">
        <v>764</v>
      </c>
      <c r="H668" s="13" t="s">
        <v>763</v>
      </c>
      <c r="I668" s="170">
        <v>75</v>
      </c>
      <c r="J668" s="170">
        <v>78</v>
      </c>
      <c r="K668" s="170">
        <v>81</v>
      </c>
      <c r="L668" s="170">
        <v>83.43</v>
      </c>
      <c r="M668" s="14">
        <v>4.0000000000000036E-2</v>
      </c>
      <c r="N668" s="15">
        <v>1</v>
      </c>
    </row>
    <row r="669" spans="1:14">
      <c r="A669" s="169"/>
      <c r="B669" s="72"/>
      <c r="C669" s="11"/>
      <c r="D669" s="72"/>
      <c r="E669" s="11"/>
      <c r="F669" s="72" t="s">
        <v>383</v>
      </c>
      <c r="G669" s="167" t="s">
        <v>764</v>
      </c>
      <c r="H669" s="13" t="s">
        <v>763</v>
      </c>
      <c r="I669" s="170">
        <v>234</v>
      </c>
      <c r="J669" s="170">
        <v>245</v>
      </c>
      <c r="K669" s="170">
        <v>255</v>
      </c>
      <c r="L669" s="170">
        <v>262.64999999999998</v>
      </c>
      <c r="M669" s="14">
        <v>4.7008547008547064E-2</v>
      </c>
      <c r="N669" s="15">
        <v>1</v>
      </c>
    </row>
    <row r="670" spans="1:14">
      <c r="A670" s="169"/>
      <c r="B670" s="72"/>
      <c r="C670" s="11"/>
      <c r="D670" s="72"/>
      <c r="E670" s="11"/>
      <c r="F670" s="72" t="s">
        <v>384</v>
      </c>
      <c r="G670" s="167" t="s">
        <v>764</v>
      </c>
      <c r="H670" s="13" t="s">
        <v>763</v>
      </c>
      <c r="I670" s="170">
        <v>466</v>
      </c>
      <c r="J670" s="170">
        <v>485</v>
      </c>
      <c r="K670" s="170">
        <v>500</v>
      </c>
      <c r="L670" s="170">
        <v>515</v>
      </c>
      <c r="M670" s="14">
        <v>4.0772532188841248E-2</v>
      </c>
      <c r="N670" s="15">
        <v>1</v>
      </c>
    </row>
    <row r="671" spans="1:14">
      <c r="A671" s="169"/>
      <c r="B671" s="72"/>
      <c r="C671" s="11"/>
      <c r="D671" s="72"/>
      <c r="E671" s="11"/>
      <c r="F671" s="72" t="s">
        <v>382</v>
      </c>
      <c r="G671" s="167" t="s">
        <v>764</v>
      </c>
      <c r="H671" s="13" t="s">
        <v>763</v>
      </c>
      <c r="I671" s="170">
        <v>234</v>
      </c>
      <c r="J671" s="170">
        <v>245</v>
      </c>
      <c r="K671" s="170">
        <v>255</v>
      </c>
      <c r="L671" s="170">
        <v>262.64999999999998</v>
      </c>
      <c r="M671" s="14">
        <v>4.7008547008547064E-2</v>
      </c>
      <c r="N671" s="15">
        <v>1</v>
      </c>
    </row>
    <row r="672" spans="1:14">
      <c r="A672" s="169"/>
      <c r="B672" s="72"/>
      <c r="C672" s="11"/>
      <c r="D672" s="72"/>
      <c r="E672" s="11"/>
      <c r="F672" s="72" t="s">
        <v>380</v>
      </c>
      <c r="G672" s="167" t="s">
        <v>764</v>
      </c>
      <c r="H672" s="13" t="s">
        <v>763</v>
      </c>
      <c r="I672" s="170">
        <v>176</v>
      </c>
      <c r="J672" s="170">
        <v>183</v>
      </c>
      <c r="K672" s="170">
        <v>185</v>
      </c>
      <c r="L672" s="170">
        <v>190.55</v>
      </c>
      <c r="M672" s="14">
        <v>3.9772727272727293E-2</v>
      </c>
      <c r="N672" s="15">
        <v>1</v>
      </c>
    </row>
    <row r="673" spans="1:14">
      <c r="A673" s="169"/>
      <c r="B673" s="72"/>
      <c r="C673" s="11"/>
      <c r="D673" s="72"/>
      <c r="E673" s="11"/>
      <c r="F673" s="72" t="s">
        <v>381</v>
      </c>
      <c r="G673" s="167" t="s">
        <v>764</v>
      </c>
      <c r="H673" s="13" t="s">
        <v>763</v>
      </c>
      <c r="I673" s="170">
        <v>349</v>
      </c>
      <c r="J673" s="170">
        <v>365</v>
      </c>
      <c r="K673" s="170">
        <v>375</v>
      </c>
      <c r="L673" s="170">
        <v>386.25</v>
      </c>
      <c r="M673" s="14">
        <v>4.5845272206303633E-2</v>
      </c>
      <c r="N673" s="15">
        <v>1</v>
      </c>
    </row>
    <row r="674" spans="1:14">
      <c r="A674" s="169"/>
      <c r="B674" s="72"/>
      <c r="C674" s="11"/>
      <c r="D674" s="72"/>
      <c r="E674" s="11"/>
      <c r="F674" s="72" t="s">
        <v>379</v>
      </c>
      <c r="G674" s="167" t="s">
        <v>764</v>
      </c>
      <c r="H674" s="13" t="s">
        <v>763</v>
      </c>
      <c r="I674" s="170">
        <v>176</v>
      </c>
      <c r="J674" s="170">
        <v>183</v>
      </c>
      <c r="K674" s="170">
        <v>185</v>
      </c>
      <c r="L674" s="170">
        <v>190.55</v>
      </c>
      <c r="M674" s="14">
        <v>3.9772727272727293E-2</v>
      </c>
      <c r="N674" s="15">
        <v>1</v>
      </c>
    </row>
    <row r="675" spans="1:14">
      <c r="A675" s="169"/>
      <c r="B675" s="72"/>
      <c r="C675" s="11"/>
      <c r="D675" s="72"/>
      <c r="E675" s="11"/>
      <c r="F675" s="72" t="s">
        <v>377</v>
      </c>
      <c r="G675" s="167" t="s">
        <v>764</v>
      </c>
      <c r="H675" s="13" t="s">
        <v>763</v>
      </c>
      <c r="I675" s="170">
        <v>117</v>
      </c>
      <c r="J675" s="170">
        <v>123</v>
      </c>
      <c r="K675" s="170">
        <v>128</v>
      </c>
      <c r="L675" s="170">
        <v>131.84</v>
      </c>
      <c r="M675" s="14">
        <v>5.1282051282051322E-2</v>
      </c>
      <c r="N675" s="15">
        <v>1</v>
      </c>
    </row>
    <row r="676" spans="1:14">
      <c r="A676" s="169"/>
      <c r="B676" s="72"/>
      <c r="C676" s="11"/>
      <c r="D676" s="72"/>
      <c r="E676" s="11"/>
      <c r="F676" s="72" t="s">
        <v>378</v>
      </c>
      <c r="G676" s="167" t="s">
        <v>764</v>
      </c>
      <c r="H676" s="13" t="s">
        <v>763</v>
      </c>
      <c r="I676" s="170">
        <v>234</v>
      </c>
      <c r="J676" s="170">
        <v>245</v>
      </c>
      <c r="K676" s="170">
        <v>250</v>
      </c>
      <c r="L676" s="170">
        <v>257.5</v>
      </c>
      <c r="M676" s="14">
        <v>4.7008547008547064E-2</v>
      </c>
      <c r="N676" s="15">
        <v>1</v>
      </c>
    </row>
    <row r="677" spans="1:14">
      <c r="A677" s="169"/>
      <c r="B677" s="72"/>
      <c r="C677" s="11"/>
      <c r="D677" s="72"/>
      <c r="E677" s="11"/>
      <c r="F677" s="72" t="s">
        <v>376</v>
      </c>
      <c r="G677" s="167" t="s">
        <v>764</v>
      </c>
      <c r="H677" s="13" t="s">
        <v>763</v>
      </c>
      <c r="I677" s="170">
        <v>117</v>
      </c>
      <c r="J677" s="170">
        <v>123</v>
      </c>
      <c r="K677" s="170">
        <v>128</v>
      </c>
      <c r="L677" s="170">
        <v>131.84</v>
      </c>
      <c r="M677" s="14">
        <v>5.1282051282051322E-2</v>
      </c>
      <c r="N677" s="15">
        <v>1</v>
      </c>
    </row>
    <row r="678" spans="1:14">
      <c r="A678" s="171" t="s">
        <v>821</v>
      </c>
      <c r="B678" s="171"/>
      <c r="C678" s="171"/>
      <c r="D678" s="171"/>
      <c r="E678" s="171"/>
      <c r="F678" s="171"/>
      <c r="G678" s="171"/>
      <c r="H678" s="171"/>
      <c r="I678" s="172">
        <v>4074.5</v>
      </c>
      <c r="J678" s="172">
        <v>4281</v>
      </c>
      <c r="K678" s="172">
        <v>4406.3</v>
      </c>
      <c r="L678" s="172">
        <v>4538.0400000000009</v>
      </c>
      <c r="M678" s="173">
        <v>1.3824489271493536</v>
      </c>
      <c r="N678" s="174">
        <v>27</v>
      </c>
    </row>
    <row r="679" spans="1:14" ht="29">
      <c r="A679" s="169" t="s">
        <v>9</v>
      </c>
      <c r="B679" s="72" t="s">
        <v>585</v>
      </c>
      <c r="C679" s="11" t="s">
        <v>603</v>
      </c>
      <c r="D679" s="72" t="s">
        <v>1106</v>
      </c>
      <c r="E679" s="11" t="s">
        <v>10</v>
      </c>
      <c r="F679" s="72" t="s">
        <v>1291</v>
      </c>
      <c r="G679" s="11" t="s">
        <v>764</v>
      </c>
      <c r="H679" s="13" t="s">
        <v>1057</v>
      </c>
      <c r="I679" s="170">
        <v>80</v>
      </c>
      <c r="J679" s="170">
        <v>80</v>
      </c>
      <c r="K679" s="170">
        <v>82</v>
      </c>
      <c r="L679" s="170">
        <v>82</v>
      </c>
      <c r="M679" s="14">
        <v>0</v>
      </c>
      <c r="N679" s="15">
        <v>1</v>
      </c>
    </row>
    <row r="680" spans="1:14">
      <c r="A680" s="169"/>
      <c r="B680" s="72"/>
      <c r="C680" s="11"/>
      <c r="D680" s="72"/>
      <c r="E680" s="11"/>
      <c r="F680" s="72" t="s">
        <v>15</v>
      </c>
      <c r="G680" s="167" t="s">
        <v>764</v>
      </c>
      <c r="H680" s="13" t="s">
        <v>1155</v>
      </c>
      <c r="I680" s="170">
        <v>80</v>
      </c>
      <c r="J680" s="170">
        <v>80</v>
      </c>
      <c r="K680" s="170">
        <v>82</v>
      </c>
      <c r="L680" s="170">
        <v>82</v>
      </c>
      <c r="M680" s="14">
        <v>0</v>
      </c>
      <c r="N680" s="15">
        <v>1</v>
      </c>
    </row>
    <row r="681" spans="1:14">
      <c r="A681" s="169"/>
      <c r="B681" s="72"/>
      <c r="C681" s="11"/>
      <c r="D681" s="72"/>
      <c r="E681" s="11"/>
      <c r="F681" s="72" t="s">
        <v>11</v>
      </c>
      <c r="G681" s="167" t="s">
        <v>764</v>
      </c>
      <c r="H681" s="13" t="s">
        <v>1094</v>
      </c>
      <c r="I681" s="170">
        <v>380</v>
      </c>
      <c r="J681" s="170">
        <v>380</v>
      </c>
      <c r="K681" s="170">
        <v>389.5</v>
      </c>
      <c r="L681" s="170">
        <v>389.5</v>
      </c>
      <c r="M681" s="14">
        <v>0</v>
      </c>
      <c r="N681" s="15">
        <v>1</v>
      </c>
    </row>
    <row r="682" spans="1:14">
      <c r="A682" s="169"/>
      <c r="B682" s="72"/>
      <c r="C682" s="11"/>
      <c r="D682" s="72"/>
      <c r="E682" s="11"/>
      <c r="F682" s="72" t="s">
        <v>14</v>
      </c>
      <c r="G682" s="167" t="s">
        <v>764</v>
      </c>
      <c r="H682" s="13" t="s">
        <v>1094</v>
      </c>
      <c r="I682" s="170">
        <v>100</v>
      </c>
      <c r="J682" s="170">
        <v>100</v>
      </c>
      <c r="K682" s="170">
        <v>102</v>
      </c>
      <c r="L682" s="170">
        <v>102</v>
      </c>
      <c r="M682" s="14">
        <v>0</v>
      </c>
      <c r="N682" s="15">
        <v>1</v>
      </c>
    </row>
    <row r="683" spans="1:14">
      <c r="A683" s="169"/>
      <c r="B683" s="72"/>
      <c r="C683" s="11"/>
      <c r="D683" s="72"/>
      <c r="E683" s="11"/>
      <c r="F683" s="72" t="s">
        <v>1195</v>
      </c>
      <c r="G683" s="167" t="s">
        <v>764</v>
      </c>
      <c r="H683" s="13" t="s">
        <v>1156</v>
      </c>
      <c r="I683" s="170">
        <v>40</v>
      </c>
      <c r="J683" s="170">
        <v>40</v>
      </c>
      <c r="K683" s="170">
        <v>41</v>
      </c>
      <c r="L683" s="170">
        <v>41</v>
      </c>
      <c r="M683" s="14">
        <v>0</v>
      </c>
      <c r="N683" s="15">
        <v>1</v>
      </c>
    </row>
    <row r="684" spans="1:14">
      <c r="A684" s="169"/>
      <c r="B684" s="72"/>
      <c r="C684" s="11"/>
      <c r="D684" s="72"/>
      <c r="E684" s="11"/>
      <c r="F684" s="72" t="s">
        <v>1196</v>
      </c>
      <c r="G684" s="167" t="s">
        <v>764</v>
      </c>
      <c r="H684" s="13" t="s">
        <v>1156</v>
      </c>
      <c r="I684" s="170">
        <v>40</v>
      </c>
      <c r="J684" s="170">
        <v>40</v>
      </c>
      <c r="K684" s="170">
        <v>41</v>
      </c>
      <c r="L684" s="170">
        <v>41</v>
      </c>
      <c r="M684" s="14">
        <v>0</v>
      </c>
      <c r="N684" s="15">
        <v>1</v>
      </c>
    </row>
    <row r="685" spans="1:14" ht="29">
      <c r="A685" s="169"/>
      <c r="B685" s="72"/>
      <c r="C685" s="11"/>
      <c r="D685" s="72"/>
      <c r="E685" s="11"/>
      <c r="F685" s="72" t="s">
        <v>12</v>
      </c>
      <c r="G685" s="167" t="s">
        <v>764</v>
      </c>
      <c r="H685" s="13" t="s">
        <v>1095</v>
      </c>
      <c r="I685" s="170">
        <v>80</v>
      </c>
      <c r="J685" s="170">
        <v>80</v>
      </c>
      <c r="K685" s="170">
        <v>82</v>
      </c>
      <c r="L685" s="170">
        <v>82</v>
      </c>
      <c r="M685" s="14">
        <v>0</v>
      </c>
      <c r="N685" s="15">
        <v>1</v>
      </c>
    </row>
    <row r="686" spans="1:14" ht="29">
      <c r="A686" s="169"/>
      <c r="B686" s="72"/>
      <c r="C686" s="11"/>
      <c r="D686" s="72"/>
      <c r="E686" s="11"/>
      <c r="F686" s="72" t="s">
        <v>1194</v>
      </c>
      <c r="G686" s="167" t="s">
        <v>764</v>
      </c>
      <c r="H686" s="13" t="s">
        <v>1157</v>
      </c>
      <c r="I686" s="170">
        <v>6</v>
      </c>
      <c r="J686" s="170">
        <v>6</v>
      </c>
      <c r="K686" s="170">
        <v>6</v>
      </c>
      <c r="L686" s="170">
        <v>6</v>
      </c>
      <c r="M686" s="14">
        <v>0</v>
      </c>
      <c r="N686" s="15">
        <v>1</v>
      </c>
    </row>
    <row r="687" spans="1:14" ht="29">
      <c r="A687" s="169"/>
      <c r="B687" s="72"/>
      <c r="C687" s="11"/>
      <c r="D687" s="72"/>
      <c r="E687" s="11"/>
      <c r="F687" s="72" t="s">
        <v>13</v>
      </c>
      <c r="G687" s="167" t="s">
        <v>764</v>
      </c>
      <c r="H687" s="13" t="s">
        <v>1095</v>
      </c>
      <c r="I687" s="170">
        <v>21.75</v>
      </c>
      <c r="J687" s="170">
        <v>21.75</v>
      </c>
      <c r="K687" s="170">
        <v>22.25</v>
      </c>
      <c r="L687" s="170">
        <v>22.25</v>
      </c>
      <c r="M687" s="14">
        <v>0</v>
      </c>
      <c r="N687" s="15">
        <v>1</v>
      </c>
    </row>
    <row r="688" spans="1:14" ht="29">
      <c r="A688" s="171" t="s">
        <v>822</v>
      </c>
      <c r="B688" s="171"/>
      <c r="C688" s="171"/>
      <c r="D688" s="171"/>
      <c r="E688" s="171"/>
      <c r="F688" s="171"/>
      <c r="G688" s="171"/>
      <c r="H688" s="171"/>
      <c r="I688" s="172">
        <v>827.75</v>
      </c>
      <c r="J688" s="172">
        <v>827.75</v>
      </c>
      <c r="K688" s="172">
        <v>847.75</v>
      </c>
      <c r="L688" s="172">
        <v>847.75</v>
      </c>
      <c r="M688" s="173">
        <v>0</v>
      </c>
      <c r="N688" s="174">
        <v>9</v>
      </c>
    </row>
    <row r="689" spans="1:14" ht="29">
      <c r="A689" s="169" t="s">
        <v>34</v>
      </c>
      <c r="B689" s="72" t="s">
        <v>585</v>
      </c>
      <c r="C689" s="11" t="s">
        <v>603</v>
      </c>
      <c r="D689" s="72" t="s">
        <v>1106</v>
      </c>
      <c r="E689" s="11" t="s">
        <v>10</v>
      </c>
      <c r="F689" s="72" t="s">
        <v>38</v>
      </c>
      <c r="G689" s="11" t="s">
        <v>764</v>
      </c>
      <c r="H689" s="13" t="s">
        <v>1158</v>
      </c>
      <c r="I689" s="170">
        <v>4.75</v>
      </c>
      <c r="J689" s="170">
        <v>4.75</v>
      </c>
      <c r="K689" s="170">
        <v>4.75</v>
      </c>
      <c r="L689" s="170">
        <v>5</v>
      </c>
      <c r="M689" s="14">
        <v>0</v>
      </c>
      <c r="N689" s="15">
        <v>1</v>
      </c>
    </row>
    <row r="690" spans="1:14">
      <c r="A690" s="169"/>
      <c r="B690" s="72"/>
      <c r="C690" s="11"/>
      <c r="D690" s="72"/>
      <c r="E690" s="11"/>
      <c r="F690" s="72" t="s">
        <v>1197</v>
      </c>
      <c r="G690" s="167" t="s">
        <v>764</v>
      </c>
      <c r="H690" s="13" t="s">
        <v>1158</v>
      </c>
      <c r="I690" s="170">
        <v>4.5</v>
      </c>
      <c r="J690" s="170">
        <v>4.5</v>
      </c>
      <c r="K690" s="170">
        <v>4.5</v>
      </c>
      <c r="L690" s="170">
        <v>4.5</v>
      </c>
      <c r="M690" s="14">
        <v>0</v>
      </c>
      <c r="N690" s="15">
        <v>1</v>
      </c>
    </row>
    <row r="691" spans="1:14">
      <c r="A691" s="169"/>
      <c r="B691" s="72"/>
      <c r="C691" s="11"/>
      <c r="D691" s="72"/>
      <c r="E691" s="11"/>
      <c r="F691" s="72" t="s">
        <v>36</v>
      </c>
      <c r="G691" s="167" t="s">
        <v>764</v>
      </c>
      <c r="H691" s="13" t="s">
        <v>1158</v>
      </c>
      <c r="I691" s="170">
        <v>2.75</v>
      </c>
      <c r="J691" s="170">
        <v>2.75</v>
      </c>
      <c r="K691" s="170">
        <v>2.75</v>
      </c>
      <c r="L691" s="170">
        <v>2.75</v>
      </c>
      <c r="M691" s="14">
        <v>0</v>
      </c>
      <c r="N691" s="15">
        <v>1</v>
      </c>
    </row>
    <row r="692" spans="1:14">
      <c r="A692" s="169"/>
      <c r="B692" s="72"/>
      <c r="C692" s="11"/>
      <c r="D692" s="72"/>
      <c r="E692" s="11"/>
      <c r="F692" s="72" t="s">
        <v>37</v>
      </c>
      <c r="G692" s="167" t="s">
        <v>764</v>
      </c>
      <c r="H692" s="13" t="s">
        <v>1158</v>
      </c>
      <c r="I692" s="170">
        <v>4.75</v>
      </c>
      <c r="J692" s="170">
        <v>4.75</v>
      </c>
      <c r="K692" s="170">
        <v>4.75</v>
      </c>
      <c r="L692" s="170">
        <v>4.75</v>
      </c>
      <c r="M692" s="14">
        <v>0</v>
      </c>
      <c r="N692" s="15">
        <v>1</v>
      </c>
    </row>
    <row r="693" spans="1:14">
      <c r="A693" s="169"/>
      <c r="B693" s="72"/>
      <c r="C693" s="11"/>
      <c r="D693" s="72"/>
      <c r="E693" s="11"/>
      <c r="F693" s="72" t="s">
        <v>35</v>
      </c>
      <c r="G693" s="167" t="s">
        <v>764</v>
      </c>
      <c r="H693" s="13" t="s">
        <v>1057</v>
      </c>
      <c r="I693" s="170">
        <v>82</v>
      </c>
      <c r="J693" s="170">
        <v>83</v>
      </c>
      <c r="K693" s="170">
        <v>83</v>
      </c>
      <c r="L693" s="170">
        <v>84</v>
      </c>
      <c r="M693" s="14">
        <v>1.2195121951219523E-2</v>
      </c>
      <c r="N693" s="15">
        <v>1</v>
      </c>
    </row>
    <row r="694" spans="1:14">
      <c r="A694" s="169"/>
      <c r="B694" s="72"/>
      <c r="C694" s="11"/>
      <c r="D694" s="72"/>
      <c r="E694" s="11"/>
      <c r="F694" s="72" t="s">
        <v>39</v>
      </c>
      <c r="G694" s="167" t="s">
        <v>764</v>
      </c>
      <c r="H694" s="13" t="s">
        <v>1158</v>
      </c>
      <c r="I694" s="170">
        <v>0.75</v>
      </c>
      <c r="J694" s="170">
        <v>0.75</v>
      </c>
      <c r="K694" s="170">
        <v>0.75</v>
      </c>
      <c r="L694" s="170">
        <v>0.75</v>
      </c>
      <c r="M694" s="14">
        <v>0</v>
      </c>
      <c r="N694" s="15">
        <v>1</v>
      </c>
    </row>
    <row r="695" spans="1:14">
      <c r="A695" s="169"/>
      <c r="B695" s="72"/>
      <c r="C695" s="11"/>
      <c r="D695" s="72"/>
      <c r="E695" s="11"/>
      <c r="F695" s="72" t="s">
        <v>40</v>
      </c>
      <c r="G695" s="167" t="s">
        <v>764</v>
      </c>
      <c r="H695" s="13" t="s">
        <v>1158</v>
      </c>
      <c r="I695" s="170">
        <v>14.5</v>
      </c>
      <c r="J695" s="170">
        <v>14.75</v>
      </c>
      <c r="K695" s="170">
        <v>14.75</v>
      </c>
      <c r="L695" s="170">
        <v>14.75</v>
      </c>
      <c r="M695" s="14">
        <v>1.7241379310344751E-2</v>
      </c>
      <c r="N695" s="15">
        <v>1</v>
      </c>
    </row>
    <row r="696" spans="1:14">
      <c r="A696" s="169"/>
      <c r="B696" s="72"/>
      <c r="C696" s="11"/>
      <c r="D696" s="72"/>
      <c r="E696" s="11"/>
      <c r="F696" s="72" t="s">
        <v>1097</v>
      </c>
      <c r="G696" s="167" t="s">
        <v>764</v>
      </c>
      <c r="H696" s="13" t="s">
        <v>1158</v>
      </c>
      <c r="I696" s="170">
        <v>12.75</v>
      </c>
      <c r="J696" s="170">
        <v>12.75</v>
      </c>
      <c r="K696" s="170">
        <v>12.75</v>
      </c>
      <c r="L696" s="170">
        <v>13</v>
      </c>
      <c r="M696" s="14">
        <v>0</v>
      </c>
      <c r="N696" s="15">
        <v>1</v>
      </c>
    </row>
    <row r="697" spans="1:14">
      <c r="A697" s="169"/>
      <c r="B697" s="72"/>
      <c r="C697" s="11"/>
      <c r="D697" s="72"/>
      <c r="E697" s="11"/>
      <c r="F697" s="72" t="s">
        <v>43</v>
      </c>
      <c r="G697" s="167" t="s">
        <v>764</v>
      </c>
      <c r="H697" s="13" t="s">
        <v>1158</v>
      </c>
      <c r="I697" s="170">
        <v>12</v>
      </c>
      <c r="J697" s="170">
        <v>12</v>
      </c>
      <c r="K697" s="170">
        <v>12</v>
      </c>
      <c r="L697" s="170">
        <v>12.25</v>
      </c>
      <c r="M697" s="14">
        <v>0</v>
      </c>
      <c r="N697" s="15">
        <v>1</v>
      </c>
    </row>
    <row r="698" spans="1:14">
      <c r="A698" s="169"/>
      <c r="B698" s="72"/>
      <c r="C698" s="11"/>
      <c r="D698" s="72"/>
      <c r="E698" s="11"/>
      <c r="F698" s="72" t="s">
        <v>1096</v>
      </c>
      <c r="G698" s="167" t="s">
        <v>764</v>
      </c>
      <c r="H698" s="13" t="s">
        <v>1158</v>
      </c>
      <c r="I698" s="170">
        <v>14.25</v>
      </c>
      <c r="J698" s="170">
        <v>14.5</v>
      </c>
      <c r="K698" s="170">
        <v>14.5</v>
      </c>
      <c r="L698" s="170">
        <v>14.5</v>
      </c>
      <c r="M698" s="14">
        <v>1.7543859649122862E-2</v>
      </c>
      <c r="N698" s="15">
        <v>1</v>
      </c>
    </row>
    <row r="699" spans="1:14">
      <c r="A699" s="169"/>
      <c r="B699" s="72"/>
      <c r="C699" s="11"/>
      <c r="D699" s="72"/>
      <c r="E699" s="11"/>
      <c r="F699" s="72" t="s">
        <v>1098</v>
      </c>
      <c r="G699" s="167" t="s">
        <v>764</v>
      </c>
      <c r="H699" s="13" t="s">
        <v>1158</v>
      </c>
      <c r="I699" s="170">
        <v>0.25</v>
      </c>
      <c r="J699" s="170">
        <v>0.25</v>
      </c>
      <c r="K699" s="170">
        <v>0.25</v>
      </c>
      <c r="L699" s="170">
        <v>0.25</v>
      </c>
      <c r="M699" s="14">
        <v>0</v>
      </c>
      <c r="N699" s="15">
        <v>1</v>
      </c>
    </row>
    <row r="700" spans="1:14">
      <c r="A700" s="169"/>
      <c r="B700" s="72"/>
      <c r="C700" s="11"/>
      <c r="D700" s="72"/>
      <c r="E700" s="11"/>
      <c r="F700" s="72" t="s">
        <v>44</v>
      </c>
      <c r="G700" s="167" t="s">
        <v>764</v>
      </c>
      <c r="H700" s="13" t="s">
        <v>1158</v>
      </c>
      <c r="I700" s="170">
        <v>24.5</v>
      </c>
      <c r="J700" s="170">
        <v>24.5</v>
      </c>
      <c r="K700" s="170">
        <v>24.5</v>
      </c>
      <c r="L700" s="170">
        <v>24.75</v>
      </c>
      <c r="M700" s="14">
        <v>0</v>
      </c>
      <c r="N700" s="15">
        <v>1</v>
      </c>
    </row>
    <row r="701" spans="1:14">
      <c r="A701" s="169"/>
      <c r="B701" s="72"/>
      <c r="C701" s="11"/>
      <c r="D701" s="72"/>
      <c r="E701" s="11"/>
      <c r="F701" s="72" t="s">
        <v>45</v>
      </c>
      <c r="G701" s="167" t="s">
        <v>764</v>
      </c>
      <c r="H701" s="13" t="s">
        <v>1158</v>
      </c>
      <c r="I701" s="170">
        <v>33</v>
      </c>
      <c r="J701" s="170">
        <v>33.25</v>
      </c>
      <c r="K701" s="170">
        <v>33.25</v>
      </c>
      <c r="L701" s="170">
        <v>33.5</v>
      </c>
      <c r="M701" s="14">
        <v>7.575757575757569E-3</v>
      </c>
      <c r="N701" s="15">
        <v>1</v>
      </c>
    </row>
    <row r="702" spans="1:14">
      <c r="A702" s="169"/>
      <c r="B702" s="72"/>
      <c r="C702" s="11"/>
      <c r="D702" s="72"/>
      <c r="E702" s="11"/>
      <c r="F702" s="72" t="s">
        <v>1103</v>
      </c>
      <c r="G702" s="167" t="s">
        <v>764</v>
      </c>
      <c r="H702" s="13" t="s">
        <v>1158</v>
      </c>
      <c r="I702" s="170">
        <v>62.75</v>
      </c>
      <c r="J702" s="170">
        <v>61.75</v>
      </c>
      <c r="K702" s="170">
        <v>61.75</v>
      </c>
      <c r="L702" s="170">
        <v>61.75</v>
      </c>
      <c r="M702" s="14">
        <v>-1.5936254980079667E-2</v>
      </c>
      <c r="N702" s="15">
        <v>1</v>
      </c>
    </row>
    <row r="703" spans="1:14">
      <c r="A703" s="169"/>
      <c r="B703" s="72"/>
      <c r="C703" s="11"/>
      <c r="D703" s="72"/>
      <c r="E703" s="11"/>
      <c r="F703" s="72" t="s">
        <v>42</v>
      </c>
      <c r="G703" s="167" t="s">
        <v>764</v>
      </c>
      <c r="H703" s="13" t="s">
        <v>1158</v>
      </c>
      <c r="I703" s="170">
        <v>12</v>
      </c>
      <c r="J703" s="170">
        <v>12</v>
      </c>
      <c r="K703" s="170">
        <v>12</v>
      </c>
      <c r="L703" s="170">
        <v>12</v>
      </c>
      <c r="M703" s="14">
        <v>0</v>
      </c>
      <c r="N703" s="15">
        <v>1</v>
      </c>
    </row>
    <row r="704" spans="1:14">
      <c r="A704" s="169"/>
      <c r="B704" s="72"/>
      <c r="C704" s="11"/>
      <c r="D704" s="72"/>
      <c r="E704" s="11"/>
      <c r="F704" s="72" t="s">
        <v>1101</v>
      </c>
      <c r="G704" s="167" t="s">
        <v>764</v>
      </c>
      <c r="H704" s="13" t="s">
        <v>1158</v>
      </c>
      <c r="I704" s="170">
        <v>49</v>
      </c>
      <c r="J704" s="170">
        <v>49.25</v>
      </c>
      <c r="K704" s="170">
        <v>49.25</v>
      </c>
      <c r="L704" s="170">
        <v>49.75</v>
      </c>
      <c r="M704" s="14">
        <v>5.1020408163264808E-3</v>
      </c>
      <c r="N704" s="15">
        <v>1</v>
      </c>
    </row>
    <row r="705" spans="1:14">
      <c r="A705" s="169"/>
      <c r="B705" s="72"/>
      <c r="C705" s="11"/>
      <c r="D705" s="72"/>
      <c r="E705" s="11"/>
      <c r="F705" s="72" t="s">
        <v>1102</v>
      </c>
      <c r="G705" s="167" t="s">
        <v>764</v>
      </c>
      <c r="H705" s="13" t="s">
        <v>1158</v>
      </c>
      <c r="I705" s="170">
        <v>45.75</v>
      </c>
      <c r="J705" s="170">
        <v>46</v>
      </c>
      <c r="K705" s="170">
        <v>46</v>
      </c>
      <c r="L705" s="170">
        <v>46.25</v>
      </c>
      <c r="M705" s="14">
        <v>5.464480874316946E-3</v>
      </c>
      <c r="N705" s="15">
        <v>1</v>
      </c>
    </row>
    <row r="706" spans="1:14">
      <c r="A706" s="169"/>
      <c r="B706" s="72"/>
      <c r="C706" s="11"/>
      <c r="D706" s="72"/>
      <c r="E706" s="11"/>
      <c r="F706" s="72" t="s">
        <v>1100</v>
      </c>
      <c r="G706" s="167" t="s">
        <v>764</v>
      </c>
      <c r="H706" s="13" t="s">
        <v>1158</v>
      </c>
      <c r="I706" s="170">
        <v>50</v>
      </c>
      <c r="J706" s="170">
        <v>50.25</v>
      </c>
      <c r="K706" s="170">
        <v>50.25</v>
      </c>
      <c r="L706" s="170">
        <v>51</v>
      </c>
      <c r="M706" s="14">
        <v>4.9999999999998934E-3</v>
      </c>
      <c r="N706" s="15">
        <v>1</v>
      </c>
    </row>
    <row r="707" spans="1:14">
      <c r="A707" s="169"/>
      <c r="B707" s="72"/>
      <c r="C707" s="11"/>
      <c r="D707" s="72"/>
      <c r="E707" s="11"/>
      <c r="F707" s="72" t="s">
        <v>1099</v>
      </c>
      <c r="G707" s="167" t="s">
        <v>764</v>
      </c>
      <c r="H707" s="13" t="s">
        <v>1158</v>
      </c>
      <c r="I707" s="170">
        <v>14.5</v>
      </c>
      <c r="J707" s="170">
        <v>14.75</v>
      </c>
      <c r="K707" s="170">
        <v>14.75</v>
      </c>
      <c r="L707" s="170">
        <v>14.75</v>
      </c>
      <c r="M707" s="14">
        <v>1.7241379310344751E-2</v>
      </c>
      <c r="N707" s="15">
        <v>1</v>
      </c>
    </row>
    <row r="708" spans="1:14" ht="29">
      <c r="A708" s="171" t="s">
        <v>823</v>
      </c>
      <c r="B708" s="171"/>
      <c r="C708" s="171"/>
      <c r="D708" s="171"/>
      <c r="E708" s="171"/>
      <c r="F708" s="171"/>
      <c r="G708" s="171"/>
      <c r="H708" s="171"/>
      <c r="I708" s="172">
        <v>444.75</v>
      </c>
      <c r="J708" s="172">
        <v>446.5</v>
      </c>
      <c r="K708" s="172">
        <v>446.5</v>
      </c>
      <c r="L708" s="172">
        <v>450.25</v>
      </c>
      <c r="M708" s="173">
        <v>7.1427764507353109E-2</v>
      </c>
      <c r="N708" s="174">
        <v>19</v>
      </c>
    </row>
    <row r="709" spans="1:14" ht="29">
      <c r="A709" s="169" t="s">
        <v>46</v>
      </c>
      <c r="B709" s="72" t="s">
        <v>585</v>
      </c>
      <c r="C709" s="11" t="s">
        <v>603</v>
      </c>
      <c r="D709" s="72" t="s">
        <v>1106</v>
      </c>
      <c r="E709" s="11" t="s">
        <v>10</v>
      </c>
      <c r="F709" s="72" t="s">
        <v>55</v>
      </c>
      <c r="G709" s="11" t="s">
        <v>764</v>
      </c>
      <c r="H709" s="13" t="s">
        <v>1053</v>
      </c>
      <c r="I709" s="170">
        <v>252</v>
      </c>
      <c r="J709" s="170">
        <v>252</v>
      </c>
      <c r="K709" s="170">
        <v>264</v>
      </c>
      <c r="L709" s="170">
        <v>264</v>
      </c>
      <c r="M709" s="14">
        <v>0</v>
      </c>
      <c r="N709" s="15">
        <v>1</v>
      </c>
    </row>
    <row r="710" spans="1:14">
      <c r="A710" s="169"/>
      <c r="B710" s="72"/>
      <c r="C710" s="11"/>
      <c r="D710" s="72"/>
      <c r="E710" s="11"/>
      <c r="F710" s="72" t="s">
        <v>56</v>
      </c>
      <c r="G710" s="167" t="s">
        <v>764</v>
      </c>
      <c r="H710" s="13" t="s">
        <v>1053</v>
      </c>
      <c r="I710" s="170">
        <v>277.2</v>
      </c>
      <c r="J710" s="170">
        <v>277.2</v>
      </c>
      <c r="K710" s="170">
        <v>290.39999999999998</v>
      </c>
      <c r="L710" s="170">
        <v>290.39999999999998</v>
      </c>
      <c r="M710" s="14">
        <v>0</v>
      </c>
      <c r="N710" s="15">
        <v>1</v>
      </c>
    </row>
    <row r="711" spans="1:14">
      <c r="A711" s="169"/>
      <c r="B711" s="72"/>
      <c r="C711" s="11"/>
      <c r="D711" s="72"/>
      <c r="E711" s="11"/>
      <c r="F711" s="72" t="s">
        <v>54</v>
      </c>
      <c r="G711" s="167" t="s">
        <v>764</v>
      </c>
      <c r="H711" s="13" t="s">
        <v>1053</v>
      </c>
      <c r="I711" s="170">
        <v>241.92</v>
      </c>
      <c r="J711" s="170">
        <v>241.92</v>
      </c>
      <c r="K711" s="170">
        <v>253</v>
      </c>
      <c r="L711" s="170">
        <v>253</v>
      </c>
      <c r="M711" s="14">
        <v>0</v>
      </c>
      <c r="N711" s="15">
        <v>1</v>
      </c>
    </row>
    <row r="712" spans="1:14">
      <c r="A712" s="169"/>
      <c r="B712" s="72"/>
      <c r="C712" s="11"/>
      <c r="D712" s="72"/>
      <c r="E712" s="11"/>
      <c r="F712" s="72" t="s">
        <v>52</v>
      </c>
      <c r="G712" s="167" t="s">
        <v>764</v>
      </c>
      <c r="H712" s="13" t="s">
        <v>1053</v>
      </c>
      <c r="I712" s="170">
        <v>322.56</v>
      </c>
      <c r="J712" s="170">
        <v>322.56</v>
      </c>
      <c r="K712" s="170">
        <v>337.92</v>
      </c>
      <c r="L712" s="170">
        <v>337.92</v>
      </c>
      <c r="M712" s="14">
        <v>0</v>
      </c>
      <c r="N712" s="15">
        <v>1</v>
      </c>
    </row>
    <row r="713" spans="1:14">
      <c r="A713" s="169"/>
      <c r="B713" s="72"/>
      <c r="C713" s="11"/>
      <c r="D713" s="72"/>
      <c r="E713" s="11"/>
      <c r="F713" s="72" t="s">
        <v>48</v>
      </c>
      <c r="G713" s="167" t="s">
        <v>764</v>
      </c>
      <c r="H713" s="13" t="s">
        <v>1053</v>
      </c>
      <c r="I713" s="170">
        <v>302.39999999999998</v>
      </c>
      <c r="J713" s="170">
        <v>302.39999999999998</v>
      </c>
      <c r="K713" s="170">
        <v>316.8</v>
      </c>
      <c r="L713" s="170">
        <v>316.8</v>
      </c>
      <c r="M713" s="14">
        <v>0</v>
      </c>
      <c r="N713" s="15">
        <v>1</v>
      </c>
    </row>
    <row r="714" spans="1:14">
      <c r="A714" s="169"/>
      <c r="B714" s="72"/>
      <c r="C714" s="11"/>
      <c r="D714" s="72"/>
      <c r="E714" s="11"/>
      <c r="F714" s="72" t="s">
        <v>53</v>
      </c>
      <c r="G714" s="167" t="s">
        <v>764</v>
      </c>
      <c r="H714" s="13" t="s">
        <v>1053</v>
      </c>
      <c r="I714" s="170">
        <v>378</v>
      </c>
      <c r="J714" s="170">
        <v>378</v>
      </c>
      <c r="K714" s="170">
        <v>396</v>
      </c>
      <c r="L714" s="170">
        <v>396</v>
      </c>
      <c r="M714" s="14">
        <v>0</v>
      </c>
      <c r="N714" s="15">
        <v>1</v>
      </c>
    </row>
    <row r="715" spans="1:14">
      <c r="A715" s="169"/>
      <c r="B715" s="72"/>
      <c r="C715" s="11"/>
      <c r="D715" s="72"/>
      <c r="E715" s="11"/>
      <c r="F715" s="72" t="s">
        <v>51</v>
      </c>
      <c r="G715" s="167" t="s">
        <v>764</v>
      </c>
      <c r="H715" s="13" t="s">
        <v>1053</v>
      </c>
      <c r="I715" s="170">
        <v>403.2</v>
      </c>
      <c r="J715" s="170">
        <v>403.2</v>
      </c>
      <c r="K715" s="170">
        <v>422.4</v>
      </c>
      <c r="L715" s="170">
        <v>422.4</v>
      </c>
      <c r="M715" s="14">
        <v>0</v>
      </c>
      <c r="N715" s="15">
        <v>1</v>
      </c>
    </row>
    <row r="716" spans="1:14">
      <c r="A716" s="169"/>
      <c r="B716" s="72"/>
      <c r="C716" s="11"/>
      <c r="D716" s="72"/>
      <c r="E716" s="11"/>
      <c r="F716" s="72" t="s">
        <v>50</v>
      </c>
      <c r="G716" s="167" t="s">
        <v>764</v>
      </c>
      <c r="H716" s="13" t="s">
        <v>1053</v>
      </c>
      <c r="I716" s="170">
        <v>430.08</v>
      </c>
      <c r="J716" s="170">
        <v>430.08</v>
      </c>
      <c r="K716" s="170">
        <v>450.56</v>
      </c>
      <c r="L716" s="170">
        <v>450.56</v>
      </c>
      <c r="M716" s="14">
        <v>0</v>
      </c>
      <c r="N716" s="15">
        <v>1</v>
      </c>
    </row>
    <row r="717" spans="1:14">
      <c r="A717" s="169"/>
      <c r="B717" s="72"/>
      <c r="C717" s="11"/>
      <c r="D717" s="72"/>
      <c r="E717" s="11"/>
      <c r="F717" s="72" t="s">
        <v>49</v>
      </c>
      <c r="G717" s="167" t="s">
        <v>764</v>
      </c>
      <c r="H717" s="13" t="s">
        <v>1053</v>
      </c>
      <c r="I717" s="170">
        <v>336</v>
      </c>
      <c r="J717" s="170">
        <v>336</v>
      </c>
      <c r="K717" s="170">
        <v>352</v>
      </c>
      <c r="L717" s="170">
        <v>352</v>
      </c>
      <c r="M717" s="14">
        <v>0</v>
      </c>
      <c r="N717" s="15">
        <v>1</v>
      </c>
    </row>
    <row r="718" spans="1:14">
      <c r="A718" s="169"/>
      <c r="B718" s="72"/>
      <c r="C718" s="11"/>
      <c r="D718" s="72"/>
      <c r="E718" s="11"/>
      <c r="F718" s="72" t="s">
        <v>47</v>
      </c>
      <c r="G718" s="167" t="s">
        <v>764</v>
      </c>
      <c r="H718" s="13" t="s">
        <v>1159</v>
      </c>
      <c r="I718" s="170">
        <v>0.21</v>
      </c>
      <c r="J718" s="170">
        <v>0.21</v>
      </c>
      <c r="K718" s="170">
        <v>0.22</v>
      </c>
      <c r="L718" s="170">
        <v>0.22</v>
      </c>
      <c r="M718" s="14">
        <v>0</v>
      </c>
      <c r="N718" s="15">
        <v>1</v>
      </c>
    </row>
    <row r="719" spans="1:14">
      <c r="A719" s="169"/>
      <c r="B719" s="72"/>
      <c r="C719" s="11"/>
      <c r="D719" s="72"/>
      <c r="E719" s="11"/>
      <c r="F719" s="72" t="s">
        <v>1292</v>
      </c>
      <c r="G719" s="167" t="s">
        <v>764</v>
      </c>
      <c r="H719" s="13" t="s">
        <v>1053</v>
      </c>
      <c r="I719" s="170">
        <v>30</v>
      </c>
      <c r="J719" s="170">
        <v>30</v>
      </c>
      <c r="K719" s="170">
        <v>30</v>
      </c>
      <c r="L719" s="170">
        <v>30</v>
      </c>
      <c r="M719" s="14">
        <v>0</v>
      </c>
      <c r="N719" s="15">
        <v>1</v>
      </c>
    </row>
    <row r="720" spans="1:14">
      <c r="A720" s="169"/>
      <c r="B720" s="72"/>
      <c r="C720" s="11"/>
      <c r="D720" s="72"/>
      <c r="E720" s="11"/>
      <c r="F720" s="72" t="s">
        <v>57</v>
      </c>
      <c r="G720" s="167" t="s">
        <v>764</v>
      </c>
      <c r="H720" s="13" t="s">
        <v>1053</v>
      </c>
      <c r="I720" s="170">
        <v>15</v>
      </c>
      <c r="J720" s="170">
        <v>15</v>
      </c>
      <c r="K720" s="170">
        <v>16</v>
      </c>
      <c r="L720" s="170">
        <v>16</v>
      </c>
      <c r="M720" s="14">
        <v>0</v>
      </c>
      <c r="N720" s="15">
        <v>1</v>
      </c>
    </row>
    <row r="721" spans="1:14" ht="29">
      <c r="A721" s="171" t="s">
        <v>824</v>
      </c>
      <c r="B721" s="171"/>
      <c r="C721" s="171"/>
      <c r="D721" s="171"/>
      <c r="E721" s="171"/>
      <c r="F721" s="171"/>
      <c r="G721" s="171"/>
      <c r="H721" s="171"/>
      <c r="I721" s="172">
        <v>2988.5699999999997</v>
      </c>
      <c r="J721" s="172">
        <v>2988.5699999999997</v>
      </c>
      <c r="K721" s="172">
        <v>3129.2999999999997</v>
      </c>
      <c r="L721" s="172">
        <v>3129.2999999999997</v>
      </c>
      <c r="M721" s="173">
        <v>0</v>
      </c>
      <c r="N721" s="174">
        <v>12</v>
      </c>
    </row>
    <row r="722" spans="1:14" ht="29">
      <c r="A722" s="169" t="s">
        <v>217</v>
      </c>
      <c r="B722" s="72" t="s">
        <v>592</v>
      </c>
      <c r="C722" s="11" t="s">
        <v>595</v>
      </c>
      <c r="D722" s="72" t="s">
        <v>123</v>
      </c>
      <c r="E722" s="11" t="s">
        <v>123</v>
      </c>
      <c r="F722" s="72" t="s">
        <v>1328</v>
      </c>
      <c r="G722" s="11" t="s">
        <v>764</v>
      </c>
      <c r="H722" s="13" t="s">
        <v>1075</v>
      </c>
      <c r="I722" s="170">
        <v>283</v>
      </c>
      <c r="J722" s="170">
        <v>289</v>
      </c>
      <c r="K722" s="170">
        <v>290</v>
      </c>
      <c r="L722" s="170">
        <v>295</v>
      </c>
      <c r="M722" s="14">
        <v>2.1201413427561766E-2</v>
      </c>
      <c r="N722" s="15">
        <v>1</v>
      </c>
    </row>
    <row r="723" spans="1:14">
      <c r="A723" s="169"/>
      <c r="B723" s="72"/>
      <c r="C723" s="11"/>
      <c r="D723" s="72"/>
      <c r="E723" s="11"/>
      <c r="F723" s="72" t="s">
        <v>1329</v>
      </c>
      <c r="G723" s="167" t="s">
        <v>764</v>
      </c>
      <c r="H723" s="13" t="s">
        <v>1075</v>
      </c>
      <c r="I723" s="170">
        <v>775</v>
      </c>
      <c r="J723" s="170">
        <v>780</v>
      </c>
      <c r="K723" s="170">
        <v>780</v>
      </c>
      <c r="L723" s="170">
        <v>785</v>
      </c>
      <c r="M723" s="14">
        <v>6.4516129032257119E-3</v>
      </c>
      <c r="N723" s="15">
        <v>1</v>
      </c>
    </row>
    <row r="724" spans="1:14">
      <c r="A724" s="169"/>
      <c r="B724" s="72"/>
      <c r="C724" s="11"/>
      <c r="D724" s="72"/>
      <c r="E724" s="11"/>
      <c r="F724" s="72" t="s">
        <v>218</v>
      </c>
      <c r="G724" s="167" t="s">
        <v>764</v>
      </c>
      <c r="H724" s="13" t="s">
        <v>1075</v>
      </c>
      <c r="I724" s="170">
        <v>100</v>
      </c>
      <c r="J724" s="170">
        <v>100</v>
      </c>
      <c r="K724" s="170">
        <v>101</v>
      </c>
      <c r="L724" s="170">
        <v>102</v>
      </c>
      <c r="M724" s="14">
        <v>0</v>
      </c>
      <c r="N724" s="15">
        <v>1</v>
      </c>
    </row>
    <row r="725" spans="1:14">
      <c r="A725" s="169"/>
      <c r="B725" s="72"/>
      <c r="C725" s="11"/>
      <c r="D725" s="72"/>
      <c r="E725" s="11"/>
      <c r="F725" s="72" t="s">
        <v>219</v>
      </c>
      <c r="G725" s="167" t="s">
        <v>764</v>
      </c>
      <c r="H725" s="13" t="s">
        <v>1075</v>
      </c>
      <c r="I725" s="170">
        <v>230</v>
      </c>
      <c r="J725" s="170">
        <v>230</v>
      </c>
      <c r="K725" s="170">
        <v>233</v>
      </c>
      <c r="L725" s="170">
        <v>235</v>
      </c>
      <c r="M725" s="14">
        <v>0</v>
      </c>
      <c r="N725" s="15">
        <v>1</v>
      </c>
    </row>
    <row r="726" spans="1:14">
      <c r="A726" s="169"/>
      <c r="B726" s="72"/>
      <c r="C726" s="11"/>
      <c r="D726" s="72"/>
      <c r="E726" s="11"/>
      <c r="F726" s="72" t="s">
        <v>223</v>
      </c>
      <c r="G726" s="167" t="s">
        <v>764</v>
      </c>
      <c r="H726" s="13" t="s">
        <v>1075</v>
      </c>
      <c r="I726" s="170">
        <v>10</v>
      </c>
      <c r="J726" s="170">
        <v>10</v>
      </c>
      <c r="K726" s="170">
        <v>11</v>
      </c>
      <c r="L726" s="170">
        <v>12</v>
      </c>
      <c r="M726" s="14">
        <v>0</v>
      </c>
      <c r="N726" s="15">
        <v>1</v>
      </c>
    </row>
    <row r="727" spans="1:14">
      <c r="A727" s="169"/>
      <c r="B727" s="72"/>
      <c r="C727" s="11"/>
      <c r="D727" s="72"/>
      <c r="E727" s="11"/>
      <c r="F727" s="72" t="s">
        <v>224</v>
      </c>
      <c r="G727" s="167" t="s">
        <v>764</v>
      </c>
      <c r="H727" s="13" t="s">
        <v>1075</v>
      </c>
      <c r="I727" s="170">
        <v>25</v>
      </c>
      <c r="J727" s="170">
        <v>25</v>
      </c>
      <c r="K727" s="170">
        <v>28</v>
      </c>
      <c r="L727" s="170">
        <v>30</v>
      </c>
      <c r="M727" s="14">
        <v>0</v>
      </c>
      <c r="N727" s="15">
        <v>1</v>
      </c>
    </row>
    <row r="728" spans="1:14">
      <c r="A728" s="169"/>
      <c r="B728" s="72"/>
      <c r="C728" s="11"/>
      <c r="D728" s="72"/>
      <c r="E728" s="11"/>
      <c r="F728" s="72" t="s">
        <v>225</v>
      </c>
      <c r="G728" s="167" t="s">
        <v>764</v>
      </c>
      <c r="H728" s="13" t="s">
        <v>1075</v>
      </c>
      <c r="I728" s="170">
        <v>138</v>
      </c>
      <c r="J728" s="170">
        <v>138</v>
      </c>
      <c r="K728" s="170">
        <v>140</v>
      </c>
      <c r="L728" s="170">
        <v>145</v>
      </c>
      <c r="M728" s="14">
        <v>0</v>
      </c>
      <c r="N728" s="15">
        <v>1</v>
      </c>
    </row>
    <row r="729" spans="1:14">
      <c r="A729" s="169"/>
      <c r="B729" s="72"/>
      <c r="C729" s="11"/>
      <c r="D729" s="72"/>
      <c r="E729" s="11"/>
      <c r="F729" s="72" t="s">
        <v>222</v>
      </c>
      <c r="G729" s="167" t="s">
        <v>764</v>
      </c>
      <c r="H729" s="13" t="s">
        <v>1075</v>
      </c>
      <c r="I729" s="170">
        <v>70</v>
      </c>
      <c r="J729" s="170">
        <v>70</v>
      </c>
      <c r="K729" s="170">
        <v>72</v>
      </c>
      <c r="L729" s="170">
        <v>74</v>
      </c>
      <c r="M729" s="14">
        <v>0</v>
      </c>
      <c r="N729" s="15">
        <v>1</v>
      </c>
    </row>
    <row r="730" spans="1:14" ht="29">
      <c r="A730" s="171" t="s">
        <v>825</v>
      </c>
      <c r="B730" s="171"/>
      <c r="C730" s="171"/>
      <c r="D730" s="171"/>
      <c r="E730" s="171"/>
      <c r="F730" s="171"/>
      <c r="G730" s="171"/>
      <c r="H730" s="171"/>
      <c r="I730" s="172">
        <v>1631</v>
      </c>
      <c r="J730" s="172">
        <v>1642</v>
      </c>
      <c r="K730" s="172">
        <v>1655</v>
      </c>
      <c r="L730" s="172">
        <v>1678</v>
      </c>
      <c r="M730" s="173">
        <v>2.7653026330787478E-2</v>
      </c>
      <c r="N730" s="174">
        <v>8</v>
      </c>
    </row>
    <row r="731" spans="1:14" ht="29">
      <c r="A731" s="169" t="s">
        <v>977</v>
      </c>
      <c r="B731" s="72" t="s">
        <v>829</v>
      </c>
      <c r="C731" s="11" t="s">
        <v>982</v>
      </c>
      <c r="D731" s="72" t="s">
        <v>123</v>
      </c>
      <c r="E731" s="11" t="s">
        <v>123</v>
      </c>
      <c r="F731" s="72" t="s">
        <v>980</v>
      </c>
      <c r="G731" s="11" t="s">
        <v>764</v>
      </c>
      <c r="H731" s="13" t="s">
        <v>1168</v>
      </c>
      <c r="I731" s="170">
        <v>35</v>
      </c>
      <c r="J731" s="170">
        <v>36</v>
      </c>
      <c r="K731" s="170">
        <v>37</v>
      </c>
      <c r="L731" s="170">
        <v>38</v>
      </c>
      <c r="M731" s="14">
        <v>2.857142857142847E-2</v>
      </c>
      <c r="N731" s="15">
        <v>1</v>
      </c>
    </row>
    <row r="732" spans="1:14" ht="29">
      <c r="A732" s="169"/>
      <c r="B732" s="72"/>
      <c r="C732" s="11"/>
      <c r="D732" s="72"/>
      <c r="E732" s="11"/>
      <c r="F732" s="72" t="s">
        <v>979</v>
      </c>
      <c r="G732" s="167" t="s">
        <v>764</v>
      </c>
      <c r="H732" s="13" t="s">
        <v>1168</v>
      </c>
      <c r="I732" s="170">
        <v>49</v>
      </c>
      <c r="J732" s="170">
        <v>50</v>
      </c>
      <c r="K732" s="170">
        <v>52</v>
      </c>
      <c r="L732" s="170">
        <v>54</v>
      </c>
      <c r="M732" s="14">
        <v>2.0408163265306145E-2</v>
      </c>
      <c r="N732" s="15">
        <v>1</v>
      </c>
    </row>
    <row r="733" spans="1:14">
      <c r="A733" s="169"/>
      <c r="B733" s="72"/>
      <c r="C733" s="11"/>
      <c r="D733" s="72"/>
      <c r="E733" s="11"/>
      <c r="F733" s="72" t="s">
        <v>981</v>
      </c>
      <c r="G733" s="167" t="s">
        <v>764</v>
      </c>
      <c r="H733" s="13" t="s">
        <v>1092</v>
      </c>
      <c r="I733" s="170">
        <v>0</v>
      </c>
      <c r="J733" s="170">
        <v>0</v>
      </c>
      <c r="K733" s="170">
        <v>0</v>
      </c>
      <c r="L733" s="170">
        <v>0</v>
      </c>
      <c r="M733" s="14">
        <v>0</v>
      </c>
      <c r="N733" s="15">
        <v>1</v>
      </c>
    </row>
    <row r="734" spans="1:14">
      <c r="A734" s="169"/>
      <c r="B734" s="72"/>
      <c r="C734" s="11"/>
      <c r="D734" s="72"/>
      <c r="E734" s="11"/>
      <c r="F734" s="72" t="s">
        <v>1478</v>
      </c>
      <c r="G734" s="11" t="s">
        <v>350</v>
      </c>
      <c r="H734" s="11" t="s">
        <v>1477</v>
      </c>
      <c r="I734" s="170"/>
      <c r="J734" s="170">
        <v>30</v>
      </c>
      <c r="K734" s="170">
        <v>31</v>
      </c>
      <c r="L734" s="170">
        <v>32</v>
      </c>
      <c r="M734" s="14">
        <v>0</v>
      </c>
      <c r="N734" s="15">
        <v>1</v>
      </c>
    </row>
    <row r="735" spans="1:14" ht="29">
      <c r="A735" s="171" t="s">
        <v>1035</v>
      </c>
      <c r="B735" s="171"/>
      <c r="C735" s="171"/>
      <c r="D735" s="171"/>
      <c r="E735" s="171"/>
      <c r="F735" s="171"/>
      <c r="G735" s="171"/>
      <c r="H735" s="171"/>
      <c r="I735" s="172">
        <v>84</v>
      </c>
      <c r="J735" s="172">
        <v>116</v>
      </c>
      <c r="K735" s="172">
        <v>120</v>
      </c>
      <c r="L735" s="172">
        <v>124</v>
      </c>
      <c r="M735" s="173">
        <v>4.8979591836734615E-2</v>
      </c>
      <c r="N735" s="174">
        <v>4</v>
      </c>
    </row>
    <row r="736" spans="1:14" ht="29">
      <c r="A736" s="169" t="s">
        <v>1272</v>
      </c>
      <c r="B736" s="72" t="s">
        <v>587</v>
      </c>
      <c r="C736" s="11" t="s">
        <v>610</v>
      </c>
      <c r="D736" s="72" t="s">
        <v>614</v>
      </c>
      <c r="E736" s="11" t="s">
        <v>545</v>
      </c>
      <c r="F736" s="72" t="s">
        <v>544</v>
      </c>
      <c r="G736" s="11" t="s">
        <v>764</v>
      </c>
      <c r="H736" s="13" t="s">
        <v>1057</v>
      </c>
      <c r="I736" s="170">
        <v>53</v>
      </c>
      <c r="J736" s="170">
        <v>60</v>
      </c>
      <c r="K736" s="170">
        <v>61.8</v>
      </c>
      <c r="L736" s="170">
        <v>63.65</v>
      </c>
      <c r="M736" s="14">
        <v>0.13207547169811318</v>
      </c>
      <c r="N736" s="15">
        <v>1</v>
      </c>
    </row>
    <row r="737" spans="1:14">
      <c r="A737" s="169"/>
      <c r="B737" s="72"/>
      <c r="C737" s="11"/>
      <c r="D737" s="72"/>
      <c r="E737" s="11"/>
      <c r="F737" s="72" t="s">
        <v>543</v>
      </c>
      <c r="G737" s="167" t="s">
        <v>764</v>
      </c>
      <c r="H737" s="13" t="s">
        <v>763</v>
      </c>
      <c r="I737" s="170">
        <v>89</v>
      </c>
      <c r="J737" s="170">
        <v>101</v>
      </c>
      <c r="K737" s="170">
        <v>104.03</v>
      </c>
      <c r="L737" s="170">
        <v>107.15</v>
      </c>
      <c r="M737" s="14">
        <v>0.13483146067415741</v>
      </c>
      <c r="N737" s="15">
        <v>1</v>
      </c>
    </row>
    <row r="738" spans="1:14" ht="29">
      <c r="A738" s="171" t="s">
        <v>1364</v>
      </c>
      <c r="B738" s="171"/>
      <c r="C738" s="171"/>
      <c r="D738" s="171"/>
      <c r="E738" s="171"/>
      <c r="F738" s="171"/>
      <c r="G738" s="171"/>
      <c r="H738" s="171"/>
      <c r="I738" s="172">
        <v>142</v>
      </c>
      <c r="J738" s="172">
        <v>161</v>
      </c>
      <c r="K738" s="172">
        <v>165.82999999999998</v>
      </c>
      <c r="L738" s="172">
        <v>170.8</v>
      </c>
      <c r="M738" s="173">
        <v>0.26690693237227059</v>
      </c>
      <c r="N738" s="174">
        <v>2</v>
      </c>
    </row>
    <row r="739" spans="1:14" ht="29">
      <c r="A739" s="169" t="s">
        <v>992</v>
      </c>
      <c r="B739" s="72" t="s">
        <v>592</v>
      </c>
      <c r="C739" s="11" t="s">
        <v>991</v>
      </c>
      <c r="D739" s="72" t="s">
        <v>123</v>
      </c>
      <c r="E739" s="11" t="s">
        <v>123</v>
      </c>
      <c r="F739" s="72" t="s">
        <v>994</v>
      </c>
      <c r="G739" s="11" t="s">
        <v>764</v>
      </c>
      <c r="H739" s="13" t="s">
        <v>763</v>
      </c>
      <c r="I739" s="170">
        <v>5</v>
      </c>
      <c r="J739" s="170">
        <v>5</v>
      </c>
      <c r="K739" s="170">
        <v>5.0999999999999996</v>
      </c>
      <c r="L739" s="170">
        <v>5.2</v>
      </c>
      <c r="M739" s="14">
        <v>0</v>
      </c>
      <c r="N739" s="15">
        <v>1</v>
      </c>
    </row>
    <row r="740" spans="1:14">
      <c r="A740" s="169"/>
      <c r="B740" s="72"/>
      <c r="C740" s="11"/>
      <c r="D740" s="72"/>
      <c r="E740" s="11"/>
      <c r="F740" s="72" t="s">
        <v>995</v>
      </c>
      <c r="G740" s="167" t="s">
        <v>764</v>
      </c>
      <c r="H740" s="13" t="s">
        <v>763</v>
      </c>
      <c r="I740" s="170">
        <v>19</v>
      </c>
      <c r="J740" s="170">
        <v>15</v>
      </c>
      <c r="K740" s="170">
        <v>15.3</v>
      </c>
      <c r="L740" s="170">
        <v>15.61</v>
      </c>
      <c r="M740" s="14">
        <v>-0.21052631578947367</v>
      </c>
      <c r="N740" s="15">
        <v>1</v>
      </c>
    </row>
    <row r="741" spans="1:14">
      <c r="A741" s="169"/>
      <c r="B741" s="72"/>
      <c r="C741" s="11"/>
      <c r="D741" s="72"/>
      <c r="E741" s="11"/>
      <c r="F741" s="72" t="s">
        <v>1217</v>
      </c>
      <c r="G741" s="167" t="s">
        <v>764</v>
      </c>
      <c r="H741" s="13" t="s">
        <v>1169</v>
      </c>
      <c r="I741" s="170">
        <v>11</v>
      </c>
      <c r="J741" s="170">
        <v>9</v>
      </c>
      <c r="K741" s="170">
        <v>9.18</v>
      </c>
      <c r="L741" s="170">
        <v>9.36</v>
      </c>
      <c r="M741" s="14">
        <v>-0.18181818181818177</v>
      </c>
      <c r="N741" s="15">
        <v>1</v>
      </c>
    </row>
    <row r="742" spans="1:14">
      <c r="A742" s="169"/>
      <c r="B742" s="72"/>
      <c r="C742" s="11"/>
      <c r="D742" s="72"/>
      <c r="E742" s="11"/>
      <c r="F742" s="72" t="s">
        <v>993</v>
      </c>
      <c r="G742" s="167" t="s">
        <v>764</v>
      </c>
      <c r="H742" s="13" t="s">
        <v>763</v>
      </c>
      <c r="I742" s="170">
        <v>0.16</v>
      </c>
      <c r="J742" s="170">
        <v>0.12</v>
      </c>
      <c r="K742" s="170">
        <v>0.12</v>
      </c>
      <c r="L742" s="170">
        <v>0.12</v>
      </c>
      <c r="M742" s="14">
        <v>-0.25</v>
      </c>
      <c r="N742" s="15">
        <v>1</v>
      </c>
    </row>
    <row r="743" spans="1:14">
      <c r="A743" s="169"/>
      <c r="B743" s="72"/>
      <c r="C743" s="11"/>
      <c r="D743" s="72"/>
      <c r="E743" s="11"/>
      <c r="F743" s="72" t="s">
        <v>1216</v>
      </c>
      <c r="G743" s="167" t="s">
        <v>764</v>
      </c>
      <c r="H743" s="13" t="s">
        <v>1169</v>
      </c>
      <c r="I743" s="170">
        <v>12</v>
      </c>
      <c r="J743" s="170">
        <v>6</v>
      </c>
      <c r="K743" s="170">
        <v>6.12</v>
      </c>
      <c r="L743" s="170">
        <v>6.24</v>
      </c>
      <c r="M743" s="14">
        <v>-0.5</v>
      </c>
      <c r="N743" s="15">
        <v>1</v>
      </c>
    </row>
    <row r="744" spans="1:14">
      <c r="A744" s="169"/>
      <c r="B744" s="72"/>
      <c r="C744" s="11"/>
      <c r="D744" s="72"/>
      <c r="E744" s="11"/>
      <c r="F744" s="72" t="s">
        <v>1214</v>
      </c>
      <c r="G744" s="167" t="s">
        <v>764</v>
      </c>
      <c r="H744" s="13" t="s">
        <v>1169</v>
      </c>
      <c r="I744" s="170">
        <v>23</v>
      </c>
      <c r="J744" s="170">
        <v>18</v>
      </c>
      <c r="K744" s="170">
        <v>18.36</v>
      </c>
      <c r="L744" s="170">
        <v>18.73</v>
      </c>
      <c r="M744" s="14">
        <v>-0.21739130434782605</v>
      </c>
      <c r="N744" s="15">
        <v>1</v>
      </c>
    </row>
    <row r="745" spans="1:14">
      <c r="A745" s="169"/>
      <c r="B745" s="72"/>
      <c r="C745" s="11"/>
      <c r="D745" s="72"/>
      <c r="E745" s="11"/>
      <c r="F745" s="72" t="s">
        <v>996</v>
      </c>
      <c r="G745" s="167" t="s">
        <v>764</v>
      </c>
      <c r="H745" s="13" t="s">
        <v>763</v>
      </c>
      <c r="I745" s="170">
        <v>95</v>
      </c>
      <c r="J745" s="170">
        <v>104</v>
      </c>
      <c r="K745" s="170">
        <v>106.08</v>
      </c>
      <c r="L745" s="170">
        <v>108.2</v>
      </c>
      <c r="M745" s="14">
        <v>9.473684210526323E-2</v>
      </c>
      <c r="N745" s="15">
        <v>1</v>
      </c>
    </row>
    <row r="746" spans="1:14">
      <c r="A746" s="169"/>
      <c r="B746" s="72"/>
      <c r="C746" s="11"/>
      <c r="D746" s="72"/>
      <c r="E746" s="11"/>
      <c r="F746" s="72" t="s">
        <v>1215</v>
      </c>
      <c r="G746" s="167" t="s">
        <v>764</v>
      </c>
      <c r="H746" s="13" t="s">
        <v>1169</v>
      </c>
      <c r="I746" s="170">
        <v>28</v>
      </c>
      <c r="J746" s="170">
        <v>23</v>
      </c>
      <c r="K746" s="170">
        <v>23.46</v>
      </c>
      <c r="L746" s="170">
        <v>23.93</v>
      </c>
      <c r="M746" s="14">
        <v>-0.1785714285714286</v>
      </c>
      <c r="N746" s="15">
        <v>1</v>
      </c>
    </row>
    <row r="747" spans="1:14">
      <c r="A747" s="169"/>
      <c r="B747" s="72"/>
      <c r="C747" s="11"/>
      <c r="D747" s="72"/>
      <c r="E747" s="11"/>
      <c r="F747" s="72" t="s">
        <v>997</v>
      </c>
      <c r="G747" s="167" t="s">
        <v>764</v>
      </c>
      <c r="H747" s="13" t="s">
        <v>763</v>
      </c>
      <c r="I747" s="170">
        <v>217</v>
      </c>
      <c r="J747" s="170">
        <v>211</v>
      </c>
      <c r="K747" s="170">
        <v>215.22</v>
      </c>
      <c r="L747" s="170">
        <v>219.52</v>
      </c>
      <c r="M747" s="14">
        <v>-2.7649769585253448E-2</v>
      </c>
      <c r="N747" s="15">
        <v>1</v>
      </c>
    </row>
    <row r="748" spans="1:14">
      <c r="A748" s="169"/>
      <c r="B748" s="72"/>
      <c r="C748" s="11"/>
      <c r="D748" s="72"/>
      <c r="E748" s="11"/>
      <c r="F748" s="72" t="s">
        <v>998</v>
      </c>
      <c r="G748" s="167" t="s">
        <v>764</v>
      </c>
      <c r="H748" s="13" t="s">
        <v>763</v>
      </c>
      <c r="I748" s="170">
        <v>280</v>
      </c>
      <c r="J748" s="170">
        <v>335</v>
      </c>
      <c r="K748" s="170">
        <v>341.7</v>
      </c>
      <c r="L748" s="170">
        <v>348.53</v>
      </c>
      <c r="M748" s="14">
        <v>0.1964285714285714</v>
      </c>
      <c r="N748" s="15">
        <v>1</v>
      </c>
    </row>
    <row r="749" spans="1:14">
      <c r="A749" s="169"/>
      <c r="B749" s="72"/>
      <c r="C749" s="11"/>
      <c r="D749" s="72"/>
      <c r="E749" s="11"/>
      <c r="F749" s="72" t="s">
        <v>1212</v>
      </c>
      <c r="G749" s="167" t="s">
        <v>764</v>
      </c>
      <c r="H749" s="13" t="s">
        <v>1213</v>
      </c>
      <c r="I749" s="170">
        <v>69</v>
      </c>
      <c r="J749" s="170">
        <v>60</v>
      </c>
      <c r="K749" s="170">
        <v>61.2</v>
      </c>
      <c r="L749" s="170">
        <v>62.42</v>
      </c>
      <c r="M749" s="14">
        <v>-0.13043478260869568</v>
      </c>
      <c r="N749" s="15">
        <v>1</v>
      </c>
    </row>
    <row r="750" spans="1:14" ht="29">
      <c r="A750" s="171" t="s">
        <v>1039</v>
      </c>
      <c r="B750" s="171"/>
      <c r="C750" s="171"/>
      <c r="D750" s="171"/>
      <c r="E750" s="171"/>
      <c r="F750" s="171"/>
      <c r="G750" s="171"/>
      <c r="H750" s="171"/>
      <c r="I750" s="172">
        <v>759.16</v>
      </c>
      <c r="J750" s="172">
        <v>786.12</v>
      </c>
      <c r="K750" s="172">
        <v>801.84</v>
      </c>
      <c r="L750" s="172">
        <v>817.86</v>
      </c>
      <c r="M750" s="173">
        <v>-1.4052263691870248</v>
      </c>
      <c r="N750" s="174">
        <v>11</v>
      </c>
    </row>
    <row r="751" spans="1:14" ht="29">
      <c r="A751" s="169" t="s">
        <v>990</v>
      </c>
      <c r="B751" s="72" t="s">
        <v>592</v>
      </c>
      <c r="C751" s="11" t="s">
        <v>991</v>
      </c>
      <c r="D751" s="72" t="s">
        <v>123</v>
      </c>
      <c r="E751" s="11" t="s">
        <v>123</v>
      </c>
      <c r="F751" s="72" t="s">
        <v>974</v>
      </c>
      <c r="G751" s="11" t="s">
        <v>764</v>
      </c>
      <c r="H751" s="13" t="s">
        <v>1057</v>
      </c>
      <c r="I751" s="170">
        <v>96</v>
      </c>
      <c r="J751" s="170">
        <v>100</v>
      </c>
      <c r="K751" s="170">
        <v>105</v>
      </c>
      <c r="L751" s="170">
        <v>110</v>
      </c>
      <c r="M751" s="14">
        <v>4.1666666666666741E-2</v>
      </c>
      <c r="N751" s="15">
        <v>1</v>
      </c>
    </row>
    <row r="752" spans="1:14" ht="29">
      <c r="A752" s="171" t="s">
        <v>1038</v>
      </c>
      <c r="B752" s="171"/>
      <c r="C752" s="171"/>
      <c r="D752" s="171"/>
      <c r="E752" s="171"/>
      <c r="F752" s="171"/>
      <c r="G752" s="171"/>
      <c r="H752" s="171"/>
      <c r="I752" s="172">
        <v>96</v>
      </c>
      <c r="J752" s="172">
        <v>100</v>
      </c>
      <c r="K752" s="172">
        <v>105</v>
      </c>
      <c r="L752" s="172">
        <v>110</v>
      </c>
      <c r="M752" s="173">
        <v>4.1666666666666741E-2</v>
      </c>
      <c r="N752" s="174">
        <v>1</v>
      </c>
    </row>
    <row r="753" spans="1:14" ht="29">
      <c r="A753" s="169" t="s">
        <v>124</v>
      </c>
      <c r="B753" s="72" t="s">
        <v>594</v>
      </c>
      <c r="C753" s="11" t="s">
        <v>593</v>
      </c>
      <c r="D753" s="72" t="s">
        <v>123</v>
      </c>
      <c r="E753" s="11" t="s">
        <v>123</v>
      </c>
      <c r="F753" s="72" t="s">
        <v>126</v>
      </c>
      <c r="G753" s="11" t="s">
        <v>764</v>
      </c>
      <c r="H753" s="13" t="s">
        <v>1161</v>
      </c>
      <c r="I753" s="170">
        <v>1.7</v>
      </c>
      <c r="J753" s="170">
        <v>1.75</v>
      </c>
      <c r="K753" s="170">
        <v>1.8</v>
      </c>
      <c r="L753" s="170">
        <v>1.85</v>
      </c>
      <c r="M753" s="14">
        <v>2.941176470588247E-2</v>
      </c>
      <c r="N753" s="15">
        <v>1</v>
      </c>
    </row>
    <row r="754" spans="1:14">
      <c r="A754" s="169"/>
      <c r="B754" s="72"/>
      <c r="C754" s="11"/>
      <c r="D754" s="72"/>
      <c r="E754" s="11"/>
      <c r="F754" s="72" t="s">
        <v>125</v>
      </c>
      <c r="G754" s="167" t="s">
        <v>764</v>
      </c>
      <c r="H754" s="13" t="s">
        <v>1092</v>
      </c>
      <c r="I754" s="170">
        <v>8</v>
      </c>
      <c r="J754" s="170">
        <v>9</v>
      </c>
      <c r="K754" s="170">
        <v>10</v>
      </c>
      <c r="L754" s="170">
        <v>10</v>
      </c>
      <c r="M754" s="14">
        <v>0.125</v>
      </c>
      <c r="N754" s="15">
        <v>1</v>
      </c>
    </row>
    <row r="755" spans="1:14" ht="29">
      <c r="A755" s="171" t="s">
        <v>826</v>
      </c>
      <c r="B755" s="171"/>
      <c r="C755" s="171"/>
      <c r="D755" s="171"/>
      <c r="E755" s="171"/>
      <c r="F755" s="171"/>
      <c r="G755" s="171"/>
      <c r="H755" s="171"/>
      <c r="I755" s="172">
        <v>9.6999999999999993</v>
      </c>
      <c r="J755" s="172">
        <v>10.75</v>
      </c>
      <c r="K755" s="172">
        <v>11.8</v>
      </c>
      <c r="L755" s="172">
        <v>11.85</v>
      </c>
      <c r="M755" s="173">
        <v>0.15441176470588247</v>
      </c>
      <c r="N755" s="174">
        <v>2</v>
      </c>
    </row>
    <row r="756" spans="1:14">
      <c r="A756" s="169" t="s">
        <v>18</v>
      </c>
      <c r="B756" s="72" t="s">
        <v>585</v>
      </c>
      <c r="C756" s="11" t="s">
        <v>603</v>
      </c>
      <c r="D756" s="72" t="s">
        <v>1106</v>
      </c>
      <c r="E756" s="11" t="s">
        <v>10</v>
      </c>
      <c r="F756" s="72" t="s">
        <v>29</v>
      </c>
      <c r="G756" s="11" t="s">
        <v>764</v>
      </c>
      <c r="H756" s="13" t="s">
        <v>1057</v>
      </c>
      <c r="I756" s="170">
        <v>68</v>
      </c>
      <c r="J756" s="170">
        <v>68</v>
      </c>
      <c r="K756" s="170">
        <v>68</v>
      </c>
      <c r="L756" s="170">
        <v>68</v>
      </c>
      <c r="M756" s="14">
        <v>0</v>
      </c>
      <c r="N756" s="15">
        <v>1</v>
      </c>
    </row>
    <row r="757" spans="1:14">
      <c r="A757" s="169"/>
      <c r="B757" s="72"/>
      <c r="C757" s="11"/>
      <c r="D757" s="72"/>
      <c r="E757" s="11"/>
      <c r="F757" s="72" t="s">
        <v>28</v>
      </c>
      <c r="G757" s="167" t="s">
        <v>764</v>
      </c>
      <c r="H757" s="13" t="s">
        <v>1057</v>
      </c>
      <c r="I757" s="170">
        <v>68</v>
      </c>
      <c r="J757" s="170">
        <v>68</v>
      </c>
      <c r="K757" s="170">
        <v>68</v>
      </c>
      <c r="L757" s="170">
        <v>68</v>
      </c>
      <c r="M757" s="14">
        <v>0</v>
      </c>
      <c r="N757" s="15">
        <v>1</v>
      </c>
    </row>
    <row r="758" spans="1:14">
      <c r="A758" s="169"/>
      <c r="B758" s="72"/>
      <c r="C758" s="11"/>
      <c r="D758" s="72"/>
      <c r="E758" s="11"/>
      <c r="F758" s="72" t="s">
        <v>27</v>
      </c>
      <c r="G758" s="167" t="s">
        <v>764</v>
      </c>
      <c r="H758" s="13" t="s">
        <v>1057</v>
      </c>
      <c r="I758" s="170">
        <v>68</v>
      </c>
      <c r="J758" s="170">
        <v>68</v>
      </c>
      <c r="K758" s="170">
        <v>68</v>
      </c>
      <c r="L758" s="170">
        <v>68</v>
      </c>
      <c r="M758" s="14">
        <v>0</v>
      </c>
      <c r="N758" s="15">
        <v>1</v>
      </c>
    </row>
    <row r="759" spans="1:14">
      <c r="A759" s="169"/>
      <c r="B759" s="72"/>
      <c r="C759" s="11"/>
      <c r="D759" s="72"/>
      <c r="E759" s="11"/>
      <c r="F759" s="72" t="s">
        <v>33</v>
      </c>
      <c r="G759" s="167" t="s">
        <v>764</v>
      </c>
      <c r="H759" s="13" t="s">
        <v>1057</v>
      </c>
      <c r="I759" s="170">
        <v>68</v>
      </c>
      <c r="J759" s="170">
        <v>68</v>
      </c>
      <c r="K759" s="170">
        <v>68</v>
      </c>
      <c r="L759" s="170">
        <v>68</v>
      </c>
      <c r="M759" s="14">
        <v>0</v>
      </c>
      <c r="N759" s="15">
        <v>1</v>
      </c>
    </row>
    <row r="760" spans="1:14">
      <c r="A760" s="169"/>
      <c r="B760" s="72"/>
      <c r="C760" s="11"/>
      <c r="D760" s="72"/>
      <c r="E760" s="11"/>
      <c r="F760" s="72" t="s">
        <v>20</v>
      </c>
      <c r="G760" s="167" t="s">
        <v>764</v>
      </c>
      <c r="H760" s="13" t="s">
        <v>1057</v>
      </c>
      <c r="I760" s="170">
        <v>68</v>
      </c>
      <c r="J760" s="170">
        <v>68</v>
      </c>
      <c r="K760" s="170">
        <v>68</v>
      </c>
      <c r="L760" s="170">
        <v>68</v>
      </c>
      <c r="M760" s="14">
        <v>0</v>
      </c>
      <c r="N760" s="15">
        <v>1</v>
      </c>
    </row>
    <row r="761" spans="1:14">
      <c r="A761" s="169"/>
      <c r="B761" s="72"/>
      <c r="C761" s="11"/>
      <c r="D761" s="72"/>
      <c r="E761" s="11"/>
      <c r="F761" s="72" t="s">
        <v>24</v>
      </c>
      <c r="G761" s="167" t="s">
        <v>764</v>
      </c>
      <c r="H761" s="13" t="s">
        <v>1057</v>
      </c>
      <c r="I761" s="170">
        <v>68</v>
      </c>
      <c r="J761" s="170">
        <v>68</v>
      </c>
      <c r="K761" s="170">
        <v>68</v>
      </c>
      <c r="L761" s="170">
        <v>68</v>
      </c>
      <c r="M761" s="14">
        <v>0</v>
      </c>
      <c r="N761" s="15">
        <v>1</v>
      </c>
    </row>
    <row r="762" spans="1:14">
      <c r="A762" s="169"/>
      <c r="B762" s="72"/>
      <c r="C762" s="11"/>
      <c r="D762" s="72"/>
      <c r="E762" s="11"/>
      <c r="F762" s="72" t="s">
        <v>21</v>
      </c>
      <c r="G762" s="167" t="s">
        <v>764</v>
      </c>
      <c r="H762" s="13" t="s">
        <v>1057</v>
      </c>
      <c r="I762" s="170">
        <v>68</v>
      </c>
      <c r="J762" s="170">
        <v>68</v>
      </c>
      <c r="K762" s="170">
        <v>68</v>
      </c>
      <c r="L762" s="170">
        <v>68</v>
      </c>
      <c r="M762" s="14">
        <v>0</v>
      </c>
      <c r="N762" s="15">
        <v>1</v>
      </c>
    </row>
    <row r="763" spans="1:14">
      <c r="A763" s="169"/>
      <c r="B763" s="72"/>
      <c r="C763" s="11"/>
      <c r="D763" s="72"/>
      <c r="E763" s="11"/>
      <c r="F763" s="72" t="s">
        <v>22</v>
      </c>
      <c r="G763" s="167" t="s">
        <v>764</v>
      </c>
      <c r="H763" s="13" t="s">
        <v>1057</v>
      </c>
      <c r="I763" s="170">
        <v>68</v>
      </c>
      <c r="J763" s="170">
        <v>68</v>
      </c>
      <c r="K763" s="170">
        <v>68</v>
      </c>
      <c r="L763" s="170">
        <v>68</v>
      </c>
      <c r="M763" s="14">
        <v>0</v>
      </c>
      <c r="N763" s="15">
        <v>1</v>
      </c>
    </row>
    <row r="764" spans="1:14">
      <c r="A764" s="169"/>
      <c r="B764" s="72"/>
      <c r="C764" s="11"/>
      <c r="D764" s="72"/>
      <c r="E764" s="11"/>
      <c r="F764" s="72" t="s">
        <v>23</v>
      </c>
      <c r="G764" s="167" t="s">
        <v>764</v>
      </c>
      <c r="H764" s="13" t="s">
        <v>1057</v>
      </c>
      <c r="I764" s="170">
        <v>68</v>
      </c>
      <c r="J764" s="170">
        <v>68</v>
      </c>
      <c r="K764" s="170">
        <v>68</v>
      </c>
      <c r="L764" s="170">
        <v>68</v>
      </c>
      <c r="M764" s="14">
        <v>0</v>
      </c>
      <c r="N764" s="15">
        <v>1</v>
      </c>
    </row>
    <row r="765" spans="1:14">
      <c r="A765" s="169"/>
      <c r="B765" s="72"/>
      <c r="C765" s="11"/>
      <c r="D765" s="72"/>
      <c r="E765" s="11"/>
      <c r="F765" s="72" t="s">
        <v>25</v>
      </c>
      <c r="G765" s="167" t="s">
        <v>764</v>
      </c>
      <c r="H765" s="13" t="s">
        <v>1057</v>
      </c>
      <c r="I765" s="170">
        <v>68</v>
      </c>
      <c r="J765" s="170">
        <v>68</v>
      </c>
      <c r="K765" s="170">
        <v>68</v>
      </c>
      <c r="L765" s="170">
        <v>68</v>
      </c>
      <c r="M765" s="14">
        <v>0</v>
      </c>
      <c r="N765" s="15">
        <v>1</v>
      </c>
    </row>
    <row r="766" spans="1:14">
      <c r="A766" s="169"/>
      <c r="B766" s="72"/>
      <c r="C766" s="11"/>
      <c r="D766" s="72"/>
      <c r="E766" s="11"/>
      <c r="F766" s="72" t="s">
        <v>26</v>
      </c>
      <c r="G766" s="167" t="s">
        <v>764</v>
      </c>
      <c r="H766" s="13" t="s">
        <v>1057</v>
      </c>
      <c r="I766" s="170">
        <v>68</v>
      </c>
      <c r="J766" s="170">
        <v>68</v>
      </c>
      <c r="K766" s="170">
        <v>68</v>
      </c>
      <c r="L766" s="170">
        <v>68</v>
      </c>
      <c r="M766" s="14">
        <v>0</v>
      </c>
      <c r="N766" s="15">
        <v>1</v>
      </c>
    </row>
    <row r="767" spans="1:14">
      <c r="A767" s="169"/>
      <c r="B767" s="72"/>
      <c r="C767" s="11"/>
      <c r="D767" s="72"/>
      <c r="E767" s="11"/>
      <c r="F767" s="72" t="s">
        <v>31</v>
      </c>
      <c r="G767" s="167" t="s">
        <v>764</v>
      </c>
      <c r="H767" s="13" t="s">
        <v>1057</v>
      </c>
      <c r="I767" s="170">
        <v>68</v>
      </c>
      <c r="J767" s="170">
        <v>68</v>
      </c>
      <c r="K767" s="170">
        <v>68</v>
      </c>
      <c r="L767" s="170">
        <v>68</v>
      </c>
      <c r="M767" s="14">
        <v>0</v>
      </c>
      <c r="N767" s="15">
        <v>1</v>
      </c>
    </row>
    <row r="768" spans="1:14">
      <c r="A768" s="169"/>
      <c r="B768" s="72"/>
      <c r="C768" s="11"/>
      <c r="D768" s="72"/>
      <c r="E768" s="11"/>
      <c r="F768" s="72" t="s">
        <v>30</v>
      </c>
      <c r="G768" s="167" t="s">
        <v>764</v>
      </c>
      <c r="H768" s="13" t="s">
        <v>1057</v>
      </c>
      <c r="I768" s="170">
        <v>68</v>
      </c>
      <c r="J768" s="170">
        <v>68</v>
      </c>
      <c r="K768" s="170">
        <v>68</v>
      </c>
      <c r="L768" s="170">
        <v>68</v>
      </c>
      <c r="M768" s="14">
        <v>0</v>
      </c>
      <c r="N768" s="15">
        <v>1</v>
      </c>
    </row>
    <row r="769" spans="1:14">
      <c r="A769" s="169"/>
      <c r="B769" s="72"/>
      <c r="C769" s="11"/>
      <c r="D769" s="72"/>
      <c r="E769" s="11"/>
      <c r="F769" s="72" t="s">
        <v>32</v>
      </c>
      <c r="G769" s="167" t="s">
        <v>764</v>
      </c>
      <c r="H769" s="13" t="s">
        <v>1057</v>
      </c>
      <c r="I769" s="170">
        <v>68</v>
      </c>
      <c r="J769" s="170">
        <v>68</v>
      </c>
      <c r="K769" s="170">
        <v>68</v>
      </c>
      <c r="L769" s="170">
        <v>68</v>
      </c>
      <c r="M769" s="14">
        <v>0</v>
      </c>
      <c r="N769" s="15">
        <v>1</v>
      </c>
    </row>
    <row r="770" spans="1:14">
      <c r="A770" s="171" t="s">
        <v>827</v>
      </c>
      <c r="B770" s="171"/>
      <c r="C770" s="171"/>
      <c r="D770" s="171"/>
      <c r="E770" s="171"/>
      <c r="F770" s="171"/>
      <c r="G770" s="171"/>
      <c r="H770" s="171"/>
      <c r="I770" s="172">
        <v>952</v>
      </c>
      <c r="J770" s="172">
        <v>952</v>
      </c>
      <c r="K770" s="172">
        <v>952</v>
      </c>
      <c r="L770" s="172">
        <v>952</v>
      </c>
      <c r="M770" s="173">
        <v>0</v>
      </c>
      <c r="N770" s="174">
        <v>14</v>
      </c>
    </row>
    <row r="771" spans="1:14" ht="29">
      <c r="A771" s="169" t="s">
        <v>1173</v>
      </c>
      <c r="B771" s="72" t="s">
        <v>592</v>
      </c>
      <c r="C771" s="11" t="s">
        <v>595</v>
      </c>
      <c r="D771" s="72" t="s">
        <v>123</v>
      </c>
      <c r="E771" s="11" t="s">
        <v>123</v>
      </c>
      <c r="F771" s="72" t="s">
        <v>1317</v>
      </c>
      <c r="G771" s="11" t="s">
        <v>764</v>
      </c>
      <c r="H771" s="13" t="s">
        <v>1075</v>
      </c>
      <c r="I771" s="170">
        <v>1835</v>
      </c>
      <c r="J771" s="170">
        <v>1860</v>
      </c>
      <c r="K771" s="170">
        <v>1898</v>
      </c>
      <c r="L771" s="170">
        <v>1936</v>
      </c>
      <c r="M771" s="14">
        <v>1.3623978201634968E-2</v>
      </c>
      <c r="N771" s="15">
        <v>1</v>
      </c>
    </row>
    <row r="772" spans="1:14">
      <c r="A772" s="169"/>
      <c r="B772" s="72"/>
      <c r="C772" s="11"/>
      <c r="D772" s="72"/>
      <c r="E772" s="11"/>
      <c r="F772" s="72" t="s">
        <v>1316</v>
      </c>
      <c r="G772" s="167" t="s">
        <v>764</v>
      </c>
      <c r="H772" s="13" t="s">
        <v>1075</v>
      </c>
      <c r="I772" s="170">
        <v>315</v>
      </c>
      <c r="J772" s="170">
        <v>320</v>
      </c>
      <c r="K772" s="170">
        <v>327</v>
      </c>
      <c r="L772" s="170">
        <v>334</v>
      </c>
      <c r="M772" s="14">
        <v>1.5873015873015817E-2</v>
      </c>
      <c r="N772" s="15">
        <v>1</v>
      </c>
    </row>
    <row r="773" spans="1:14">
      <c r="A773" s="169"/>
      <c r="B773" s="72"/>
      <c r="C773" s="11"/>
      <c r="D773" s="72"/>
      <c r="E773" s="11"/>
      <c r="F773" s="72" t="s">
        <v>1124</v>
      </c>
      <c r="G773" s="167" t="s">
        <v>764</v>
      </c>
      <c r="H773" s="13" t="s">
        <v>1075</v>
      </c>
      <c r="I773" s="170">
        <v>25</v>
      </c>
      <c r="J773" s="170">
        <v>25</v>
      </c>
      <c r="K773" s="170">
        <v>26</v>
      </c>
      <c r="L773" s="170">
        <v>27</v>
      </c>
      <c r="M773" s="14">
        <v>0</v>
      </c>
      <c r="N773" s="15">
        <v>1</v>
      </c>
    </row>
    <row r="774" spans="1:14">
      <c r="A774" s="169"/>
      <c r="B774" s="72"/>
      <c r="C774" s="11"/>
      <c r="D774" s="72"/>
      <c r="E774" s="11"/>
      <c r="F774" s="72" t="s">
        <v>1318</v>
      </c>
      <c r="G774" s="167" t="s">
        <v>764</v>
      </c>
      <c r="H774" s="13" t="s">
        <v>1075</v>
      </c>
      <c r="I774" s="170">
        <v>20</v>
      </c>
      <c r="J774" s="170">
        <v>20</v>
      </c>
      <c r="K774" s="170">
        <v>21</v>
      </c>
      <c r="L774" s="170">
        <v>22</v>
      </c>
      <c r="M774" s="14">
        <v>0</v>
      </c>
      <c r="N774" s="15">
        <v>1</v>
      </c>
    </row>
    <row r="775" spans="1:14">
      <c r="A775" s="169"/>
      <c r="B775" s="72"/>
      <c r="C775" s="11"/>
      <c r="D775" s="72"/>
      <c r="E775" s="11"/>
      <c r="F775" s="72" t="s">
        <v>1319</v>
      </c>
      <c r="G775" s="11" t="s">
        <v>351</v>
      </c>
      <c r="H775" s="13" t="s">
        <v>1075</v>
      </c>
      <c r="I775" s="170">
        <v>10</v>
      </c>
      <c r="J775" s="170">
        <v>0</v>
      </c>
      <c r="K775" s="170">
        <v>0</v>
      </c>
      <c r="L775" s="170">
        <v>0</v>
      </c>
      <c r="M775" s="14">
        <v>0</v>
      </c>
      <c r="N775" s="15">
        <v>1</v>
      </c>
    </row>
    <row r="776" spans="1:14">
      <c r="A776" s="169"/>
      <c r="B776" s="72"/>
      <c r="C776" s="11"/>
      <c r="D776" s="72"/>
      <c r="E776" s="11"/>
      <c r="F776" s="72" t="s">
        <v>1312</v>
      </c>
      <c r="G776" s="11" t="s">
        <v>764</v>
      </c>
      <c r="H776" s="13" t="s">
        <v>1075</v>
      </c>
      <c r="I776" s="170">
        <v>75</v>
      </c>
      <c r="J776" s="170">
        <v>75</v>
      </c>
      <c r="K776" s="170">
        <v>77</v>
      </c>
      <c r="L776" s="170">
        <v>79</v>
      </c>
      <c r="M776" s="14">
        <v>0</v>
      </c>
      <c r="N776" s="15">
        <v>1</v>
      </c>
    </row>
    <row r="777" spans="1:14">
      <c r="A777" s="169"/>
      <c r="B777" s="72"/>
      <c r="C777" s="11"/>
      <c r="D777" s="72"/>
      <c r="E777" s="11"/>
      <c r="F777" s="72" t="s">
        <v>1310</v>
      </c>
      <c r="G777" s="167" t="s">
        <v>764</v>
      </c>
      <c r="H777" s="13" t="s">
        <v>1075</v>
      </c>
      <c r="I777" s="170">
        <v>150</v>
      </c>
      <c r="J777" s="170">
        <v>150</v>
      </c>
      <c r="K777" s="170">
        <v>153</v>
      </c>
      <c r="L777" s="170">
        <v>157</v>
      </c>
      <c r="M777" s="14">
        <v>0</v>
      </c>
      <c r="N777" s="15">
        <v>1</v>
      </c>
    </row>
    <row r="778" spans="1:14">
      <c r="A778" s="169"/>
      <c r="B778" s="72"/>
      <c r="C778" s="11"/>
      <c r="D778" s="72"/>
      <c r="E778" s="11"/>
      <c r="F778" s="72" t="s">
        <v>1311</v>
      </c>
      <c r="G778" s="167" t="s">
        <v>764</v>
      </c>
      <c r="H778" s="13" t="s">
        <v>1075</v>
      </c>
      <c r="I778" s="170">
        <v>225</v>
      </c>
      <c r="J778" s="170">
        <v>225</v>
      </c>
      <c r="K778" s="170">
        <v>235</v>
      </c>
      <c r="L778" s="170">
        <v>240</v>
      </c>
      <c r="M778" s="14">
        <v>0</v>
      </c>
      <c r="N778" s="15">
        <v>1</v>
      </c>
    </row>
    <row r="779" spans="1:14">
      <c r="A779" s="169"/>
      <c r="B779" s="72"/>
      <c r="C779" s="11"/>
      <c r="D779" s="72"/>
      <c r="E779" s="11"/>
      <c r="F779" s="72" t="s">
        <v>1122</v>
      </c>
      <c r="G779" s="11" t="s">
        <v>351</v>
      </c>
      <c r="H779" s="13" t="s">
        <v>1075</v>
      </c>
      <c r="I779" s="170">
        <v>40</v>
      </c>
      <c r="J779" s="170">
        <v>0</v>
      </c>
      <c r="K779" s="170">
        <v>0</v>
      </c>
      <c r="L779" s="170">
        <v>0</v>
      </c>
      <c r="M779" s="14">
        <v>0</v>
      </c>
      <c r="N779" s="15">
        <v>1</v>
      </c>
    </row>
    <row r="780" spans="1:14">
      <c r="A780" s="169"/>
      <c r="B780" s="72"/>
      <c r="C780" s="11"/>
      <c r="D780" s="72"/>
      <c r="E780" s="11"/>
      <c r="F780" s="72" t="s">
        <v>166</v>
      </c>
      <c r="G780" s="167" t="s">
        <v>351</v>
      </c>
      <c r="H780" s="13" t="s">
        <v>1075</v>
      </c>
      <c r="I780" s="170">
        <v>30</v>
      </c>
      <c r="J780" s="170">
        <v>0</v>
      </c>
      <c r="K780" s="170">
        <v>0</v>
      </c>
      <c r="L780" s="170">
        <v>0</v>
      </c>
      <c r="M780" s="14">
        <v>0</v>
      </c>
      <c r="N780" s="15">
        <v>1</v>
      </c>
    </row>
    <row r="781" spans="1:14">
      <c r="A781" s="169"/>
      <c r="B781" s="72"/>
      <c r="C781" s="11"/>
      <c r="D781" s="72"/>
      <c r="E781" s="11"/>
      <c r="F781" s="72" t="s">
        <v>1309</v>
      </c>
      <c r="G781" s="11" t="s">
        <v>764</v>
      </c>
      <c r="H781" s="13" t="s">
        <v>1075</v>
      </c>
      <c r="I781" s="170">
        <v>1200</v>
      </c>
      <c r="J781" s="170">
        <v>1000</v>
      </c>
      <c r="K781" s="170">
        <v>1020</v>
      </c>
      <c r="L781" s="170">
        <v>1041</v>
      </c>
      <c r="M781" s="14">
        <v>-0.16666666666666663</v>
      </c>
      <c r="N781" s="15">
        <v>1</v>
      </c>
    </row>
    <row r="782" spans="1:14">
      <c r="A782" s="169"/>
      <c r="B782" s="72"/>
      <c r="C782" s="11"/>
      <c r="D782" s="72"/>
      <c r="E782" s="11"/>
      <c r="F782" s="72" t="s">
        <v>167</v>
      </c>
      <c r="G782" s="11" t="s">
        <v>351</v>
      </c>
      <c r="H782" s="13" t="s">
        <v>1075</v>
      </c>
      <c r="I782" s="170">
        <v>28</v>
      </c>
      <c r="J782" s="170">
        <v>0</v>
      </c>
      <c r="K782" s="170">
        <v>0</v>
      </c>
      <c r="L782" s="170">
        <v>0</v>
      </c>
      <c r="M782" s="14">
        <v>0</v>
      </c>
      <c r="N782" s="15">
        <v>1</v>
      </c>
    </row>
    <row r="783" spans="1:14" ht="43.5">
      <c r="A783" s="169"/>
      <c r="B783" s="72"/>
      <c r="C783" s="11"/>
      <c r="D783" s="72"/>
      <c r="E783" s="11"/>
      <c r="F783" s="72" t="s">
        <v>141</v>
      </c>
      <c r="G783" s="167" t="s">
        <v>351</v>
      </c>
      <c r="H783" s="13" t="s">
        <v>1306</v>
      </c>
      <c r="I783" s="170">
        <v>4230</v>
      </c>
      <c r="J783" s="170">
        <v>0</v>
      </c>
      <c r="K783" s="170">
        <v>0</v>
      </c>
      <c r="L783" s="170">
        <v>0</v>
      </c>
      <c r="M783" s="14">
        <v>0</v>
      </c>
      <c r="N783" s="15">
        <v>1</v>
      </c>
    </row>
    <row r="784" spans="1:14" ht="43.5">
      <c r="A784" s="169"/>
      <c r="B784" s="72"/>
      <c r="C784" s="11"/>
      <c r="D784" s="72"/>
      <c r="E784" s="11"/>
      <c r="F784" s="72" t="s">
        <v>140</v>
      </c>
      <c r="G784" s="167" t="s">
        <v>351</v>
      </c>
      <c r="H784" s="13" t="s">
        <v>1306</v>
      </c>
      <c r="I784" s="170">
        <v>3040</v>
      </c>
      <c r="J784" s="170">
        <v>0</v>
      </c>
      <c r="K784" s="170">
        <v>0</v>
      </c>
      <c r="L784" s="170">
        <v>0</v>
      </c>
      <c r="M784" s="14">
        <v>0</v>
      </c>
      <c r="N784" s="15">
        <v>1</v>
      </c>
    </row>
    <row r="785" spans="1:14" ht="43.5">
      <c r="A785" s="169"/>
      <c r="B785" s="72"/>
      <c r="C785" s="11"/>
      <c r="D785" s="72"/>
      <c r="E785" s="11"/>
      <c r="F785" s="72" t="s">
        <v>139</v>
      </c>
      <c r="G785" s="167" t="s">
        <v>351</v>
      </c>
      <c r="H785" s="13" t="s">
        <v>1306</v>
      </c>
      <c r="I785" s="170">
        <v>5100</v>
      </c>
      <c r="J785" s="170">
        <v>0</v>
      </c>
      <c r="K785" s="170">
        <v>0</v>
      </c>
      <c r="L785" s="170">
        <v>0</v>
      </c>
      <c r="M785" s="14">
        <v>0</v>
      </c>
      <c r="N785" s="15">
        <v>1</v>
      </c>
    </row>
    <row r="786" spans="1:14" ht="43.5">
      <c r="A786" s="169"/>
      <c r="B786" s="72"/>
      <c r="C786" s="11"/>
      <c r="D786" s="72"/>
      <c r="E786" s="11"/>
      <c r="F786" s="72" t="s">
        <v>138</v>
      </c>
      <c r="G786" s="167" t="s">
        <v>351</v>
      </c>
      <c r="H786" s="13" t="s">
        <v>1306</v>
      </c>
      <c r="I786" s="170">
        <v>3580</v>
      </c>
      <c r="J786" s="170">
        <v>0</v>
      </c>
      <c r="K786" s="170">
        <v>0</v>
      </c>
      <c r="L786" s="170">
        <v>0</v>
      </c>
      <c r="M786" s="14">
        <v>0</v>
      </c>
      <c r="N786" s="15">
        <v>1</v>
      </c>
    </row>
    <row r="787" spans="1:14" ht="43.5">
      <c r="A787" s="169"/>
      <c r="B787" s="72"/>
      <c r="C787" s="11"/>
      <c r="D787" s="72"/>
      <c r="E787" s="11"/>
      <c r="F787" s="72" t="s">
        <v>137</v>
      </c>
      <c r="G787" s="167" t="s">
        <v>351</v>
      </c>
      <c r="H787" s="13" t="s">
        <v>1306</v>
      </c>
      <c r="I787" s="170">
        <v>7720</v>
      </c>
      <c r="J787" s="170">
        <v>0</v>
      </c>
      <c r="K787" s="170">
        <v>0</v>
      </c>
      <c r="L787" s="170">
        <v>0</v>
      </c>
      <c r="M787" s="14">
        <v>0</v>
      </c>
      <c r="N787" s="15">
        <v>1</v>
      </c>
    </row>
    <row r="788" spans="1:14" ht="43.5">
      <c r="A788" s="169"/>
      <c r="B788" s="72"/>
      <c r="C788" s="11"/>
      <c r="D788" s="72"/>
      <c r="E788" s="11"/>
      <c r="F788" s="72" t="s">
        <v>143</v>
      </c>
      <c r="G788" s="167" t="s">
        <v>351</v>
      </c>
      <c r="H788" s="13" t="s">
        <v>1306</v>
      </c>
      <c r="I788" s="170">
        <v>3260</v>
      </c>
      <c r="J788" s="170">
        <v>0</v>
      </c>
      <c r="K788" s="170">
        <v>0</v>
      </c>
      <c r="L788" s="170">
        <v>0</v>
      </c>
      <c r="M788" s="14">
        <v>0</v>
      </c>
      <c r="N788" s="15">
        <v>1</v>
      </c>
    </row>
    <row r="789" spans="1:14" ht="43.5">
      <c r="A789" s="169"/>
      <c r="B789" s="72"/>
      <c r="C789" s="11"/>
      <c r="D789" s="72"/>
      <c r="E789" s="11"/>
      <c r="F789" s="72" t="s">
        <v>142</v>
      </c>
      <c r="G789" s="167" t="s">
        <v>351</v>
      </c>
      <c r="H789" s="13" t="s">
        <v>1306</v>
      </c>
      <c r="I789" s="170">
        <v>2500</v>
      </c>
      <c r="J789" s="170">
        <v>0</v>
      </c>
      <c r="K789" s="170">
        <v>0</v>
      </c>
      <c r="L789" s="170">
        <v>0</v>
      </c>
      <c r="M789" s="14">
        <v>0</v>
      </c>
      <c r="N789" s="15">
        <v>1</v>
      </c>
    </row>
    <row r="790" spans="1:14">
      <c r="A790" s="169"/>
      <c r="B790" s="72"/>
      <c r="C790" s="11"/>
      <c r="D790" s="72"/>
      <c r="E790" s="11"/>
      <c r="F790" s="72" t="s">
        <v>131</v>
      </c>
      <c r="G790" s="11" t="s">
        <v>764</v>
      </c>
      <c r="H790" s="13" t="s">
        <v>1182</v>
      </c>
      <c r="I790" s="170">
        <v>1900</v>
      </c>
      <c r="J790" s="170">
        <v>1900</v>
      </c>
      <c r="K790" s="170">
        <v>1938</v>
      </c>
      <c r="L790" s="170">
        <v>1977</v>
      </c>
      <c r="M790" s="14">
        <v>0</v>
      </c>
      <c r="N790" s="15">
        <v>1</v>
      </c>
    </row>
    <row r="791" spans="1:14">
      <c r="A791" s="169"/>
      <c r="B791" s="72"/>
      <c r="C791" s="11"/>
      <c r="D791" s="72"/>
      <c r="E791" s="11"/>
      <c r="F791" s="72" t="s">
        <v>129</v>
      </c>
      <c r="G791" s="167" t="s">
        <v>764</v>
      </c>
      <c r="H791" s="13" t="s">
        <v>1182</v>
      </c>
      <c r="I791" s="170">
        <v>2200</v>
      </c>
      <c r="J791" s="170">
        <v>2200</v>
      </c>
      <c r="K791" s="170">
        <v>2244</v>
      </c>
      <c r="L791" s="170">
        <v>2289</v>
      </c>
      <c r="M791" s="14">
        <v>0</v>
      </c>
      <c r="N791" s="15">
        <v>1</v>
      </c>
    </row>
    <row r="792" spans="1:14">
      <c r="A792" s="169"/>
      <c r="B792" s="72"/>
      <c r="C792" s="11"/>
      <c r="D792" s="72"/>
      <c r="E792" s="11"/>
      <c r="F792" s="72" t="s">
        <v>128</v>
      </c>
      <c r="G792" s="167" t="s">
        <v>764</v>
      </c>
      <c r="H792" s="13" t="s">
        <v>1182</v>
      </c>
      <c r="I792" s="170">
        <v>1500</v>
      </c>
      <c r="J792" s="170">
        <v>1500</v>
      </c>
      <c r="K792" s="170">
        <v>1530</v>
      </c>
      <c r="L792" s="170">
        <v>1561</v>
      </c>
      <c r="M792" s="14">
        <v>0</v>
      </c>
      <c r="N792" s="15">
        <v>1</v>
      </c>
    </row>
    <row r="793" spans="1:14">
      <c r="A793" s="169"/>
      <c r="B793" s="72"/>
      <c r="C793" s="11"/>
      <c r="D793" s="72"/>
      <c r="E793" s="11"/>
      <c r="F793" s="72" t="s">
        <v>132</v>
      </c>
      <c r="G793" s="167" t="s">
        <v>764</v>
      </c>
      <c r="H793" s="13" t="s">
        <v>1182</v>
      </c>
      <c r="I793" s="170">
        <v>1000</v>
      </c>
      <c r="J793" s="170">
        <v>999.6</v>
      </c>
      <c r="K793" s="170">
        <v>1020</v>
      </c>
      <c r="L793" s="170">
        <v>1041</v>
      </c>
      <c r="M793" s="14">
        <v>-3.9999999999995595E-4</v>
      </c>
      <c r="N793" s="15">
        <v>1</v>
      </c>
    </row>
    <row r="794" spans="1:14">
      <c r="A794" s="169"/>
      <c r="B794" s="72"/>
      <c r="C794" s="11"/>
      <c r="D794" s="72"/>
      <c r="E794" s="11"/>
      <c r="F794" s="72" t="s">
        <v>179</v>
      </c>
      <c r="G794" s="167" t="s">
        <v>764</v>
      </c>
      <c r="H794" s="13" t="s">
        <v>1057</v>
      </c>
      <c r="I794" s="170">
        <v>100</v>
      </c>
      <c r="J794" s="170">
        <v>100</v>
      </c>
      <c r="K794" s="170">
        <v>102</v>
      </c>
      <c r="L794" s="170">
        <v>104</v>
      </c>
      <c r="M794" s="14">
        <v>0</v>
      </c>
      <c r="N794" s="15">
        <v>1</v>
      </c>
    </row>
    <row r="795" spans="1:14">
      <c r="A795" s="169"/>
      <c r="B795" s="72"/>
      <c r="C795" s="11"/>
      <c r="D795" s="72"/>
      <c r="E795" s="11"/>
      <c r="F795" s="72" t="s">
        <v>1313</v>
      </c>
      <c r="G795" s="167" t="s">
        <v>764</v>
      </c>
      <c r="H795" s="13" t="s">
        <v>1287</v>
      </c>
      <c r="I795" s="170">
        <v>36</v>
      </c>
      <c r="J795" s="170">
        <v>36</v>
      </c>
      <c r="K795" s="170">
        <v>37</v>
      </c>
      <c r="L795" s="170">
        <v>38</v>
      </c>
      <c r="M795" s="14">
        <v>0</v>
      </c>
      <c r="N795" s="15">
        <v>1</v>
      </c>
    </row>
    <row r="796" spans="1:14">
      <c r="A796" s="169"/>
      <c r="B796" s="72"/>
      <c r="C796" s="11"/>
      <c r="D796" s="72"/>
      <c r="E796" s="11"/>
      <c r="F796" s="72" t="s">
        <v>1314</v>
      </c>
      <c r="G796" s="11" t="s">
        <v>351</v>
      </c>
      <c r="H796" s="13" t="s">
        <v>1287</v>
      </c>
      <c r="I796" s="170">
        <v>24</v>
      </c>
      <c r="J796" s="170">
        <v>0</v>
      </c>
      <c r="K796" s="170">
        <v>0</v>
      </c>
      <c r="L796" s="170">
        <v>0</v>
      </c>
      <c r="M796" s="14">
        <v>0</v>
      </c>
      <c r="N796" s="15">
        <v>1</v>
      </c>
    </row>
    <row r="797" spans="1:14">
      <c r="A797" s="169"/>
      <c r="B797" s="72"/>
      <c r="C797" s="11"/>
      <c r="D797" s="72"/>
      <c r="E797" s="11"/>
      <c r="F797" s="72" t="s">
        <v>1315</v>
      </c>
      <c r="G797" s="167" t="s">
        <v>351</v>
      </c>
      <c r="H797" s="13" t="s">
        <v>1287</v>
      </c>
      <c r="I797" s="170">
        <v>10</v>
      </c>
      <c r="J797" s="170">
        <v>0</v>
      </c>
      <c r="K797" s="170">
        <v>0</v>
      </c>
      <c r="L797" s="170">
        <v>0</v>
      </c>
      <c r="M797" s="14">
        <v>0</v>
      </c>
      <c r="N797" s="15">
        <v>1</v>
      </c>
    </row>
    <row r="798" spans="1:14">
      <c r="A798" s="169"/>
      <c r="B798" s="72"/>
      <c r="C798" s="11"/>
      <c r="D798" s="72"/>
      <c r="E798" s="11"/>
      <c r="F798" s="72" t="s">
        <v>147</v>
      </c>
      <c r="G798" s="11" t="s">
        <v>764</v>
      </c>
      <c r="H798" s="13" t="s">
        <v>1182</v>
      </c>
      <c r="I798" s="170">
        <v>1300</v>
      </c>
      <c r="J798" s="170">
        <v>1390</v>
      </c>
      <c r="K798" s="170">
        <v>1418</v>
      </c>
      <c r="L798" s="170">
        <v>1447</v>
      </c>
      <c r="M798" s="14">
        <v>6.9230769230769207E-2</v>
      </c>
      <c r="N798" s="15">
        <v>1</v>
      </c>
    </row>
    <row r="799" spans="1:14">
      <c r="A799" s="169"/>
      <c r="B799" s="72"/>
      <c r="C799" s="11"/>
      <c r="D799" s="72"/>
      <c r="E799" s="11"/>
      <c r="F799" s="72" t="s">
        <v>148</v>
      </c>
      <c r="G799" s="167" t="s">
        <v>764</v>
      </c>
      <c r="H799" s="13" t="s">
        <v>1182</v>
      </c>
      <c r="I799" s="170">
        <v>2150</v>
      </c>
      <c r="J799" s="170">
        <v>2440</v>
      </c>
      <c r="K799" s="170">
        <v>2489</v>
      </c>
      <c r="L799" s="170">
        <v>2539</v>
      </c>
      <c r="M799" s="14">
        <v>0.13488372093023249</v>
      </c>
      <c r="N799" s="15">
        <v>1</v>
      </c>
    </row>
    <row r="800" spans="1:14">
      <c r="A800" s="169"/>
      <c r="B800" s="72"/>
      <c r="C800" s="11"/>
      <c r="D800" s="72"/>
      <c r="E800" s="11"/>
      <c r="F800" s="72" t="s">
        <v>178</v>
      </c>
      <c r="G800" s="167" t="s">
        <v>764</v>
      </c>
      <c r="H800" s="13" t="s">
        <v>1075</v>
      </c>
      <c r="I800" s="170">
        <v>1.5</v>
      </c>
      <c r="J800" s="170">
        <v>1</v>
      </c>
      <c r="K800" s="170">
        <v>1.1000000000000001</v>
      </c>
      <c r="L800" s="170">
        <v>1.2</v>
      </c>
      <c r="M800" s="14">
        <v>-0.33333333333333337</v>
      </c>
      <c r="N800" s="15">
        <v>1</v>
      </c>
    </row>
    <row r="801" spans="1:14">
      <c r="A801" s="169"/>
      <c r="B801" s="72"/>
      <c r="C801" s="11"/>
      <c r="D801" s="72"/>
      <c r="E801" s="11"/>
      <c r="F801" s="72" t="s">
        <v>1307</v>
      </c>
      <c r="G801" s="11" t="s">
        <v>351</v>
      </c>
      <c r="H801" s="13" t="s">
        <v>1075</v>
      </c>
      <c r="I801" s="170">
        <v>200</v>
      </c>
      <c r="J801" s="170">
        <v>0</v>
      </c>
      <c r="K801" s="170">
        <v>0</v>
      </c>
      <c r="L801" s="170">
        <v>0</v>
      </c>
      <c r="M801" s="14">
        <v>0</v>
      </c>
      <c r="N801" s="15">
        <v>1</v>
      </c>
    </row>
    <row r="802" spans="1:14">
      <c r="A802" s="169"/>
      <c r="B802" s="72"/>
      <c r="C802" s="11"/>
      <c r="D802" s="72"/>
      <c r="E802" s="11"/>
      <c r="F802" s="72" t="s">
        <v>1308</v>
      </c>
      <c r="G802" s="11" t="s">
        <v>764</v>
      </c>
      <c r="H802" s="13" t="s">
        <v>1075</v>
      </c>
      <c r="I802" s="170">
        <v>427</v>
      </c>
      <c r="J802" s="170">
        <v>500</v>
      </c>
      <c r="K802" s="170">
        <v>510</v>
      </c>
      <c r="L802" s="170">
        <v>521</v>
      </c>
      <c r="M802" s="14">
        <v>0.17096018735362994</v>
      </c>
      <c r="N802" s="15">
        <v>1</v>
      </c>
    </row>
    <row r="803" spans="1:14">
      <c r="A803" s="169"/>
      <c r="B803" s="72"/>
      <c r="C803" s="11"/>
      <c r="D803" s="72"/>
      <c r="E803" s="11"/>
      <c r="F803" s="72" t="s">
        <v>1121</v>
      </c>
      <c r="G803" s="167" t="s">
        <v>764</v>
      </c>
      <c r="H803" s="13" t="s">
        <v>1075</v>
      </c>
      <c r="I803" s="170">
        <v>40</v>
      </c>
      <c r="J803" s="170">
        <v>40</v>
      </c>
      <c r="K803" s="170">
        <v>41</v>
      </c>
      <c r="L803" s="170">
        <v>42</v>
      </c>
      <c r="M803" s="14">
        <v>0</v>
      </c>
      <c r="N803" s="15">
        <v>1</v>
      </c>
    </row>
    <row r="804" spans="1:14">
      <c r="A804" s="169"/>
      <c r="B804" s="72"/>
      <c r="C804" s="11"/>
      <c r="D804" s="72"/>
      <c r="E804" s="11"/>
      <c r="F804" s="72" t="s">
        <v>161</v>
      </c>
      <c r="G804" s="167" t="s">
        <v>764</v>
      </c>
      <c r="H804" s="13" t="s">
        <v>1075</v>
      </c>
      <c r="I804" s="170">
        <v>12</v>
      </c>
      <c r="J804" s="170">
        <v>10</v>
      </c>
      <c r="K804" s="170">
        <v>11</v>
      </c>
      <c r="L804" s="170">
        <v>12</v>
      </c>
      <c r="M804" s="14">
        <v>-0.16666666666666663</v>
      </c>
      <c r="N804" s="15">
        <v>1</v>
      </c>
    </row>
    <row r="805" spans="1:14">
      <c r="A805" s="169"/>
      <c r="B805" s="72"/>
      <c r="C805" s="11"/>
      <c r="D805" s="72"/>
      <c r="E805" s="11"/>
      <c r="F805" s="72" t="s">
        <v>162</v>
      </c>
      <c r="G805" s="167" t="s">
        <v>764</v>
      </c>
      <c r="H805" s="13" t="s">
        <v>1075</v>
      </c>
      <c r="I805" s="170">
        <v>4</v>
      </c>
      <c r="J805" s="170">
        <v>4</v>
      </c>
      <c r="K805" s="170">
        <v>5</v>
      </c>
      <c r="L805" s="170">
        <v>6</v>
      </c>
      <c r="M805" s="14">
        <v>0</v>
      </c>
      <c r="N805" s="15">
        <v>1</v>
      </c>
    </row>
    <row r="806" spans="1:14">
      <c r="A806" s="169"/>
      <c r="B806" s="72"/>
      <c r="C806" s="11"/>
      <c r="D806" s="72"/>
      <c r="E806" s="11"/>
      <c r="F806" s="72" t="s">
        <v>1123</v>
      </c>
      <c r="G806" s="11" t="s">
        <v>351</v>
      </c>
      <c r="H806" s="13" t="s">
        <v>1075</v>
      </c>
      <c r="I806" s="170">
        <v>40</v>
      </c>
      <c r="J806" s="170">
        <v>0</v>
      </c>
      <c r="K806" s="170">
        <v>0</v>
      </c>
      <c r="L806" s="170">
        <v>0</v>
      </c>
      <c r="M806" s="14">
        <v>0</v>
      </c>
      <c r="N806" s="15">
        <v>1</v>
      </c>
    </row>
    <row r="807" spans="1:14">
      <c r="A807" s="169"/>
      <c r="B807" s="72"/>
      <c r="C807" s="11"/>
      <c r="D807" s="72"/>
      <c r="E807" s="11"/>
      <c r="F807" s="72" t="s">
        <v>1461</v>
      </c>
      <c r="G807" s="11" t="s">
        <v>764</v>
      </c>
      <c r="H807" s="13" t="s">
        <v>1075</v>
      </c>
      <c r="I807" s="170">
        <v>10</v>
      </c>
      <c r="J807" s="170">
        <v>10</v>
      </c>
      <c r="K807" s="170">
        <v>11</v>
      </c>
      <c r="L807" s="170">
        <v>12</v>
      </c>
      <c r="M807" s="14">
        <v>0</v>
      </c>
      <c r="N807" s="15">
        <v>1</v>
      </c>
    </row>
    <row r="808" spans="1:14">
      <c r="A808" s="169"/>
      <c r="B808" s="72"/>
      <c r="C808" s="11"/>
      <c r="D808" s="72"/>
      <c r="E808" s="11"/>
      <c r="F808" s="72" t="s">
        <v>1462</v>
      </c>
      <c r="G808" s="167" t="s">
        <v>764</v>
      </c>
      <c r="H808" s="13" t="s">
        <v>1287</v>
      </c>
      <c r="I808" s="170">
        <v>1300</v>
      </c>
      <c r="J808" s="170">
        <v>1400</v>
      </c>
      <c r="K808" s="170">
        <v>1428</v>
      </c>
      <c r="L808" s="170">
        <v>1457</v>
      </c>
      <c r="M808" s="14">
        <v>7.6923076923076872E-2</v>
      </c>
      <c r="N808" s="15">
        <v>1</v>
      </c>
    </row>
    <row r="809" spans="1:14">
      <c r="A809" s="169"/>
      <c r="B809" s="72"/>
      <c r="C809" s="11"/>
      <c r="D809" s="72"/>
      <c r="E809" s="11"/>
      <c r="F809" s="72" t="s">
        <v>1463</v>
      </c>
      <c r="G809" s="167" t="s">
        <v>764</v>
      </c>
      <c r="H809" s="13" t="s">
        <v>1287</v>
      </c>
      <c r="I809" s="170">
        <v>1150</v>
      </c>
      <c r="J809" s="170">
        <v>1200</v>
      </c>
      <c r="K809" s="170">
        <v>1224</v>
      </c>
      <c r="L809" s="170">
        <v>1249</v>
      </c>
      <c r="M809" s="14">
        <v>4.3478260869565188E-2</v>
      </c>
      <c r="N809" s="15">
        <v>1</v>
      </c>
    </row>
    <row r="810" spans="1:14">
      <c r="A810" s="169"/>
      <c r="B810" s="72"/>
      <c r="C810" s="11"/>
      <c r="D810" s="72"/>
      <c r="E810" s="11"/>
      <c r="F810" s="72" t="s">
        <v>1464</v>
      </c>
      <c r="G810" s="11" t="s">
        <v>350</v>
      </c>
      <c r="H810" s="13" t="s">
        <v>1075</v>
      </c>
      <c r="I810" s="170"/>
      <c r="J810" s="170">
        <v>1000</v>
      </c>
      <c r="K810" s="170">
        <v>1020</v>
      </c>
      <c r="L810" s="170">
        <v>1041</v>
      </c>
      <c r="M810" s="14">
        <v>0</v>
      </c>
      <c r="N810" s="15">
        <v>1</v>
      </c>
    </row>
    <row r="811" spans="1:14">
      <c r="A811" s="169"/>
      <c r="B811" s="72"/>
      <c r="C811" s="11"/>
      <c r="D811" s="72"/>
      <c r="E811" s="11"/>
      <c r="F811" s="72" t="s">
        <v>1465</v>
      </c>
      <c r="G811" s="167" t="s">
        <v>350</v>
      </c>
      <c r="H811" s="13" t="s">
        <v>1075</v>
      </c>
      <c r="I811" s="170"/>
      <c r="J811" s="170">
        <v>200</v>
      </c>
      <c r="K811" s="170">
        <v>204</v>
      </c>
      <c r="L811" s="170">
        <v>209</v>
      </c>
      <c r="M811" s="14">
        <v>0</v>
      </c>
      <c r="N811" s="15">
        <v>1</v>
      </c>
    </row>
    <row r="812" spans="1:14">
      <c r="A812" s="169"/>
      <c r="B812" s="72"/>
      <c r="C812" s="11"/>
      <c r="D812" s="72"/>
      <c r="E812" s="11"/>
      <c r="F812" s="72" t="s">
        <v>1466</v>
      </c>
      <c r="G812" s="167" t="s">
        <v>350</v>
      </c>
      <c r="H812" s="13" t="s">
        <v>1075</v>
      </c>
      <c r="I812" s="170"/>
      <c r="J812" s="170">
        <v>150</v>
      </c>
      <c r="K812" s="170">
        <v>153</v>
      </c>
      <c r="L812" s="170">
        <v>157</v>
      </c>
      <c r="M812" s="14">
        <v>0</v>
      </c>
      <c r="N812" s="15">
        <v>1</v>
      </c>
    </row>
    <row r="813" spans="1:14">
      <c r="A813" s="169"/>
      <c r="B813" s="72"/>
      <c r="C813" s="11"/>
      <c r="D813" s="72"/>
      <c r="E813" s="11"/>
      <c r="F813" s="72" t="s">
        <v>1467</v>
      </c>
      <c r="G813" s="167" t="s">
        <v>350</v>
      </c>
      <c r="H813" s="13" t="s">
        <v>1075</v>
      </c>
      <c r="I813" s="170"/>
      <c r="J813" s="170">
        <v>75</v>
      </c>
      <c r="K813" s="170">
        <v>77</v>
      </c>
      <c r="L813" s="170">
        <v>79</v>
      </c>
      <c r="M813" s="14">
        <v>0</v>
      </c>
      <c r="N813" s="15">
        <v>1</v>
      </c>
    </row>
    <row r="814" spans="1:14">
      <c r="A814" s="169"/>
      <c r="B814" s="72"/>
      <c r="C814" s="11"/>
      <c r="D814" s="72"/>
      <c r="E814" s="11"/>
      <c r="F814" s="72" t="s">
        <v>1468</v>
      </c>
      <c r="G814" s="167" t="s">
        <v>350</v>
      </c>
      <c r="H814" s="13" t="s">
        <v>1075</v>
      </c>
      <c r="I814" s="170"/>
      <c r="J814" s="170">
        <v>200</v>
      </c>
      <c r="K814" s="170">
        <v>204</v>
      </c>
      <c r="L814" s="170">
        <v>209</v>
      </c>
      <c r="M814" s="14">
        <v>0</v>
      </c>
      <c r="N814" s="15">
        <v>1</v>
      </c>
    </row>
    <row r="815" spans="1:14">
      <c r="A815" s="169"/>
      <c r="B815" s="72"/>
      <c r="C815" s="11"/>
      <c r="D815" s="72"/>
      <c r="E815" s="11"/>
      <c r="F815" s="72" t="s">
        <v>1469</v>
      </c>
      <c r="G815" s="167" t="s">
        <v>350</v>
      </c>
      <c r="H815" s="13" t="s">
        <v>1075</v>
      </c>
      <c r="I815" s="170"/>
      <c r="J815" s="170">
        <v>6300</v>
      </c>
      <c r="K815" s="170">
        <v>6426</v>
      </c>
      <c r="L815" s="170">
        <v>6555</v>
      </c>
      <c r="M815" s="14">
        <v>0</v>
      </c>
      <c r="N815" s="15">
        <v>1</v>
      </c>
    </row>
    <row r="816" spans="1:14">
      <c r="A816" s="169"/>
      <c r="B816" s="72"/>
      <c r="C816" s="11"/>
      <c r="D816" s="72"/>
      <c r="E816" s="11"/>
      <c r="F816" s="72" t="s">
        <v>1470</v>
      </c>
      <c r="G816" s="167" t="s">
        <v>350</v>
      </c>
      <c r="H816" s="13" t="s">
        <v>1075</v>
      </c>
      <c r="I816" s="170"/>
      <c r="J816" s="170">
        <v>80</v>
      </c>
      <c r="K816" s="170">
        <v>82</v>
      </c>
      <c r="L816" s="170">
        <v>84</v>
      </c>
      <c r="M816" s="14">
        <v>0</v>
      </c>
      <c r="N816" s="15">
        <v>1</v>
      </c>
    </row>
    <row r="817" spans="1:14">
      <c r="A817" s="169"/>
      <c r="B817" s="72"/>
      <c r="C817" s="11"/>
      <c r="D817" s="72"/>
      <c r="E817" s="11"/>
      <c r="F817" s="72" t="s">
        <v>1471</v>
      </c>
      <c r="G817" s="167" t="s">
        <v>350</v>
      </c>
      <c r="H817" s="13" t="s">
        <v>1075</v>
      </c>
      <c r="I817" s="170"/>
      <c r="J817" s="170">
        <v>26</v>
      </c>
      <c r="K817" s="170">
        <v>27</v>
      </c>
      <c r="L817" s="170">
        <v>28</v>
      </c>
      <c r="M817" s="14">
        <v>0</v>
      </c>
      <c r="N817" s="15">
        <v>1</v>
      </c>
    </row>
    <row r="818" spans="1:14">
      <c r="A818" s="169"/>
      <c r="B818" s="72"/>
      <c r="C818" s="11"/>
      <c r="D818" s="72"/>
      <c r="E818" s="11"/>
      <c r="F818" s="72" t="s">
        <v>1472</v>
      </c>
      <c r="G818" s="167" t="s">
        <v>350</v>
      </c>
      <c r="H818" s="13" t="s">
        <v>1182</v>
      </c>
      <c r="I818" s="170"/>
      <c r="J818" s="170">
        <v>50</v>
      </c>
      <c r="K818" s="170">
        <v>51</v>
      </c>
      <c r="L818" s="170">
        <v>53</v>
      </c>
      <c r="M818" s="14">
        <v>0</v>
      </c>
      <c r="N818" s="15">
        <v>1</v>
      </c>
    </row>
    <row r="819" spans="1:14">
      <c r="A819" s="169"/>
      <c r="B819" s="72"/>
      <c r="C819" s="11"/>
      <c r="D819" s="72"/>
      <c r="E819" s="11"/>
      <c r="F819" s="72" t="s">
        <v>1473</v>
      </c>
      <c r="G819" s="167" t="s">
        <v>350</v>
      </c>
      <c r="H819" s="13" t="s">
        <v>1182</v>
      </c>
      <c r="I819" s="170"/>
      <c r="J819" s="170">
        <v>100</v>
      </c>
      <c r="K819" s="170">
        <v>102</v>
      </c>
      <c r="L819" s="170">
        <v>105</v>
      </c>
      <c r="M819" s="14">
        <v>0</v>
      </c>
      <c r="N819" s="15">
        <v>1</v>
      </c>
    </row>
    <row r="820" spans="1:14">
      <c r="A820" s="169"/>
      <c r="B820" s="72"/>
      <c r="C820" s="11"/>
      <c r="D820" s="72"/>
      <c r="E820" s="11"/>
      <c r="F820" s="72" t="s">
        <v>1474</v>
      </c>
      <c r="G820" s="167" t="s">
        <v>350</v>
      </c>
      <c r="H820" s="13" t="s">
        <v>1182</v>
      </c>
      <c r="I820" s="170"/>
      <c r="J820" s="170">
        <v>200</v>
      </c>
      <c r="K820" s="170">
        <v>204</v>
      </c>
      <c r="L820" s="170">
        <v>209</v>
      </c>
      <c r="M820" s="14">
        <v>0</v>
      </c>
      <c r="N820" s="15">
        <v>1</v>
      </c>
    </row>
    <row r="821" spans="1:14">
      <c r="A821" s="169"/>
      <c r="B821" s="72"/>
      <c r="C821" s="11"/>
      <c r="D821" s="72"/>
      <c r="E821" s="11"/>
      <c r="F821" s="72" t="s">
        <v>1475</v>
      </c>
      <c r="G821" s="167" t="s">
        <v>350</v>
      </c>
      <c r="H821" s="13" t="s">
        <v>1182</v>
      </c>
      <c r="I821" s="170"/>
      <c r="J821" s="170">
        <v>300</v>
      </c>
      <c r="K821" s="170">
        <v>306</v>
      </c>
      <c r="L821" s="170">
        <v>313</v>
      </c>
      <c r="M821" s="14">
        <v>0</v>
      </c>
      <c r="N821" s="15">
        <v>1</v>
      </c>
    </row>
    <row r="822" spans="1:14">
      <c r="A822" s="169"/>
      <c r="B822" s="72"/>
      <c r="C822" s="11"/>
      <c r="D822" s="72"/>
      <c r="E822" s="11"/>
      <c r="F822" s="72" t="s">
        <v>1476</v>
      </c>
      <c r="G822" s="167" t="s">
        <v>350</v>
      </c>
      <c r="H822" s="13" t="s">
        <v>1182</v>
      </c>
      <c r="I822" s="170"/>
      <c r="J822" s="170">
        <v>75</v>
      </c>
      <c r="K822" s="170">
        <v>77</v>
      </c>
      <c r="L822" s="170">
        <v>79</v>
      </c>
      <c r="M822" s="14">
        <v>0</v>
      </c>
      <c r="N822" s="15">
        <v>1</v>
      </c>
    </row>
    <row r="823" spans="1:14" ht="29">
      <c r="A823" s="171" t="s">
        <v>1174</v>
      </c>
      <c r="B823" s="171"/>
      <c r="C823" s="171"/>
      <c r="D823" s="171"/>
      <c r="E823" s="171"/>
      <c r="F823" s="171"/>
      <c r="G823" s="171"/>
      <c r="H823" s="171"/>
      <c r="I823" s="172">
        <v>46787.5</v>
      </c>
      <c r="J823" s="172">
        <v>26161.599999999999</v>
      </c>
      <c r="K823" s="172">
        <v>26699.1</v>
      </c>
      <c r="L823" s="172">
        <v>27253.200000000001</v>
      </c>
      <c r="M823" s="173">
        <v>-0.1420936572847421</v>
      </c>
      <c r="N823" s="174">
        <v>52</v>
      </c>
    </row>
    <row r="824" spans="1:14" ht="29">
      <c r="A824" s="169" t="s">
        <v>1418</v>
      </c>
      <c r="B824" s="72" t="s">
        <v>602</v>
      </c>
      <c r="C824" s="11" t="s">
        <v>1417</v>
      </c>
      <c r="D824" s="72" t="s">
        <v>354</v>
      </c>
      <c r="E824" s="11" t="s">
        <v>354</v>
      </c>
      <c r="F824" s="72" t="s">
        <v>1420</v>
      </c>
      <c r="G824" s="11" t="s">
        <v>764</v>
      </c>
      <c r="H824" s="13" t="s">
        <v>1057</v>
      </c>
      <c r="I824" s="170">
        <v>30</v>
      </c>
      <c r="J824" s="170">
        <v>30</v>
      </c>
      <c r="K824" s="170">
        <v>30</v>
      </c>
      <c r="L824" s="170">
        <v>30</v>
      </c>
      <c r="M824" s="14">
        <v>0</v>
      </c>
      <c r="N824" s="15">
        <v>1</v>
      </c>
    </row>
    <row r="825" spans="1:14">
      <c r="A825" s="169"/>
      <c r="B825" s="72"/>
      <c r="C825" s="11"/>
      <c r="D825" s="72"/>
      <c r="E825" s="11"/>
      <c r="F825" s="72" t="s">
        <v>1421</v>
      </c>
      <c r="G825" s="167" t="s">
        <v>764</v>
      </c>
      <c r="H825" s="13" t="s">
        <v>1057</v>
      </c>
      <c r="I825" s="170">
        <v>70</v>
      </c>
      <c r="J825" s="170">
        <v>70</v>
      </c>
      <c r="K825" s="170">
        <v>70</v>
      </c>
      <c r="L825" s="170">
        <v>70</v>
      </c>
      <c r="M825" s="14">
        <v>0</v>
      </c>
      <c r="N825" s="15">
        <v>1</v>
      </c>
    </row>
    <row r="826" spans="1:14">
      <c r="A826" s="169"/>
      <c r="B826" s="72"/>
      <c r="C826" s="11"/>
      <c r="D826" s="72"/>
      <c r="E826" s="11"/>
      <c r="F826" s="72" t="s">
        <v>1422</v>
      </c>
      <c r="G826" s="167" t="s">
        <v>764</v>
      </c>
      <c r="H826" s="13" t="s">
        <v>1057</v>
      </c>
      <c r="I826" s="170">
        <v>8</v>
      </c>
      <c r="J826" s="170">
        <v>15</v>
      </c>
      <c r="K826" s="170">
        <v>15</v>
      </c>
      <c r="L826" s="170">
        <v>16</v>
      </c>
      <c r="M826" s="14">
        <v>0.875</v>
      </c>
      <c r="N826" s="15">
        <v>1</v>
      </c>
    </row>
    <row r="827" spans="1:14">
      <c r="A827" s="169"/>
      <c r="B827" s="72"/>
      <c r="C827" s="11"/>
      <c r="D827" s="72"/>
      <c r="E827" s="11"/>
      <c r="F827" s="72" t="s">
        <v>1423</v>
      </c>
      <c r="G827" s="167" t="s">
        <v>764</v>
      </c>
      <c r="H827" s="13" t="s">
        <v>1057</v>
      </c>
      <c r="I827" s="170">
        <v>40</v>
      </c>
      <c r="J827" s="170">
        <v>40</v>
      </c>
      <c r="K827" s="170">
        <v>40</v>
      </c>
      <c r="L827" s="170">
        <v>45</v>
      </c>
      <c r="M827" s="14">
        <v>0</v>
      </c>
      <c r="N827" s="15">
        <v>1</v>
      </c>
    </row>
    <row r="828" spans="1:14">
      <c r="A828" s="169"/>
      <c r="B828" s="72"/>
      <c r="C828" s="11"/>
      <c r="D828" s="72"/>
      <c r="E828" s="11"/>
      <c r="F828" s="72" t="s">
        <v>1424</v>
      </c>
      <c r="G828" s="167" t="s">
        <v>764</v>
      </c>
      <c r="H828" s="13" t="s">
        <v>1057</v>
      </c>
      <c r="I828" s="170">
        <v>20</v>
      </c>
      <c r="J828" s="170">
        <v>30</v>
      </c>
      <c r="K828" s="170">
        <v>30</v>
      </c>
      <c r="L828" s="170">
        <v>30</v>
      </c>
      <c r="M828" s="14">
        <v>0.5</v>
      </c>
      <c r="N828" s="15">
        <v>1</v>
      </c>
    </row>
    <row r="829" spans="1:14">
      <c r="A829" s="169"/>
      <c r="B829" s="72"/>
      <c r="C829" s="11"/>
      <c r="D829" s="72"/>
      <c r="E829" s="11"/>
      <c r="F829" s="72" t="s">
        <v>1425</v>
      </c>
      <c r="G829" s="167" t="s">
        <v>764</v>
      </c>
      <c r="H829" s="13" t="s">
        <v>1057</v>
      </c>
      <c r="I829" s="170">
        <v>65</v>
      </c>
      <c r="J829" s="170">
        <v>70</v>
      </c>
      <c r="K829" s="170">
        <v>70</v>
      </c>
      <c r="L829" s="170">
        <v>70</v>
      </c>
      <c r="M829" s="14">
        <v>7.6923076923076872E-2</v>
      </c>
      <c r="N829" s="15">
        <v>1</v>
      </c>
    </row>
    <row r="830" spans="1:14">
      <c r="A830" s="169"/>
      <c r="B830" s="72"/>
      <c r="C830" s="11"/>
      <c r="D830" s="72"/>
      <c r="E830" s="11"/>
      <c r="F830" s="72" t="s">
        <v>1426</v>
      </c>
      <c r="G830" s="11" t="s">
        <v>351</v>
      </c>
      <c r="H830" s="13" t="s">
        <v>1057</v>
      </c>
      <c r="I830" s="170">
        <v>36</v>
      </c>
      <c r="J830" s="170">
        <v>0</v>
      </c>
      <c r="K830" s="170">
        <v>0</v>
      </c>
      <c r="L830" s="170">
        <v>0</v>
      </c>
      <c r="M830" s="14">
        <v>0</v>
      </c>
      <c r="N830" s="15">
        <v>1</v>
      </c>
    </row>
    <row r="831" spans="1:14">
      <c r="A831" s="169"/>
      <c r="B831" s="72"/>
      <c r="C831" s="11"/>
      <c r="D831" s="72"/>
      <c r="E831" s="11"/>
      <c r="F831" s="72" t="s">
        <v>1427</v>
      </c>
      <c r="G831" s="167" t="s">
        <v>351</v>
      </c>
      <c r="H831" s="13" t="s">
        <v>1057</v>
      </c>
      <c r="I831" s="170">
        <v>75</v>
      </c>
      <c r="J831" s="170">
        <v>0</v>
      </c>
      <c r="K831" s="170">
        <v>0</v>
      </c>
      <c r="L831" s="170">
        <v>0</v>
      </c>
      <c r="M831" s="14">
        <v>0</v>
      </c>
      <c r="N831" s="15">
        <v>1</v>
      </c>
    </row>
    <row r="832" spans="1:14">
      <c r="A832" s="169"/>
      <c r="B832" s="72"/>
      <c r="C832" s="11"/>
      <c r="D832" s="72"/>
      <c r="E832" s="11"/>
      <c r="F832" s="72" t="s">
        <v>1495</v>
      </c>
      <c r="G832" s="11" t="s">
        <v>350</v>
      </c>
      <c r="H832" s="13" t="s">
        <v>1057</v>
      </c>
      <c r="I832" s="170"/>
      <c r="J832" s="170">
        <v>15</v>
      </c>
      <c r="K832" s="170">
        <v>15</v>
      </c>
      <c r="L832" s="170">
        <v>16</v>
      </c>
      <c r="M832" s="14">
        <v>0</v>
      </c>
      <c r="N832" s="15">
        <v>1</v>
      </c>
    </row>
    <row r="833" spans="1:14">
      <c r="A833" s="169"/>
      <c r="B833" s="72"/>
      <c r="C833" s="11"/>
      <c r="D833" s="72"/>
      <c r="E833" s="11"/>
      <c r="F833" s="72" t="s">
        <v>1496</v>
      </c>
      <c r="G833" s="167" t="s">
        <v>350</v>
      </c>
      <c r="H833" s="13" t="s">
        <v>1057</v>
      </c>
      <c r="I833" s="170"/>
      <c r="J833" s="170">
        <v>40</v>
      </c>
      <c r="K833" s="170">
        <v>40</v>
      </c>
      <c r="L833" s="170">
        <v>40</v>
      </c>
      <c r="M833" s="14">
        <v>0</v>
      </c>
      <c r="N833" s="15">
        <v>1</v>
      </c>
    </row>
    <row r="834" spans="1:14">
      <c r="A834" s="169"/>
      <c r="B834" s="72"/>
      <c r="C834" s="11"/>
      <c r="D834" s="72"/>
      <c r="E834" s="11"/>
      <c r="F834" s="72" t="s">
        <v>1497</v>
      </c>
      <c r="G834" s="167" t="s">
        <v>350</v>
      </c>
      <c r="H834" s="13" t="s">
        <v>1057</v>
      </c>
      <c r="I834" s="170"/>
      <c r="J834" s="170">
        <v>70</v>
      </c>
      <c r="K834" s="170">
        <v>70</v>
      </c>
      <c r="L834" s="170">
        <v>75</v>
      </c>
      <c r="M834" s="14">
        <v>0</v>
      </c>
      <c r="N834" s="15">
        <v>1</v>
      </c>
    </row>
    <row r="835" spans="1:14" ht="29">
      <c r="A835" s="171" t="s">
        <v>1511</v>
      </c>
      <c r="B835" s="171"/>
      <c r="C835" s="171"/>
      <c r="D835" s="171"/>
      <c r="E835" s="171"/>
      <c r="F835" s="171"/>
      <c r="G835" s="171"/>
      <c r="H835" s="171"/>
      <c r="I835" s="172">
        <v>344</v>
      </c>
      <c r="J835" s="172">
        <v>380</v>
      </c>
      <c r="K835" s="172">
        <v>380</v>
      </c>
      <c r="L835" s="172">
        <v>392</v>
      </c>
      <c r="M835" s="173">
        <v>1.4519230769230769</v>
      </c>
      <c r="N835" s="174">
        <v>11</v>
      </c>
    </row>
    <row r="836" spans="1:14" ht="43.5">
      <c r="A836" s="169" t="s">
        <v>1415</v>
      </c>
      <c r="B836" s="72" t="s">
        <v>731</v>
      </c>
      <c r="C836" s="11" t="s">
        <v>730</v>
      </c>
      <c r="D836" s="72" t="s">
        <v>1278</v>
      </c>
      <c r="E836" s="11" t="s">
        <v>1278</v>
      </c>
      <c r="F836" s="72" t="s">
        <v>627</v>
      </c>
      <c r="G836" s="11" t="s">
        <v>764</v>
      </c>
      <c r="H836" s="13" t="s">
        <v>763</v>
      </c>
      <c r="I836" s="170">
        <v>11</v>
      </c>
      <c r="J836" s="170">
        <v>11</v>
      </c>
      <c r="K836" s="170">
        <v>11</v>
      </c>
      <c r="L836" s="170">
        <v>11</v>
      </c>
      <c r="M836" s="14">
        <v>0</v>
      </c>
      <c r="N836" s="15">
        <v>1</v>
      </c>
    </row>
    <row r="837" spans="1:14">
      <c r="A837" s="169"/>
      <c r="B837" s="72"/>
      <c r="C837" s="11"/>
      <c r="D837" s="72"/>
      <c r="E837" s="11"/>
      <c r="F837" s="72" t="s">
        <v>1281</v>
      </c>
      <c r="G837" s="167" t="s">
        <v>764</v>
      </c>
      <c r="H837" s="13" t="s">
        <v>763</v>
      </c>
      <c r="I837" s="170">
        <v>11</v>
      </c>
      <c r="J837" s="170">
        <v>13</v>
      </c>
      <c r="K837" s="170">
        <v>13</v>
      </c>
      <c r="L837" s="170">
        <v>13</v>
      </c>
      <c r="M837" s="14">
        <v>0.18181818181818188</v>
      </c>
      <c r="N837" s="15">
        <v>1</v>
      </c>
    </row>
    <row r="838" spans="1:14">
      <c r="A838" s="169"/>
      <c r="B838" s="72"/>
      <c r="C838" s="11"/>
      <c r="D838" s="72"/>
      <c r="E838" s="11"/>
      <c r="F838" s="72" t="s">
        <v>623</v>
      </c>
      <c r="G838" s="167" t="s">
        <v>764</v>
      </c>
      <c r="H838" s="13" t="s">
        <v>763</v>
      </c>
      <c r="I838" s="170">
        <v>7</v>
      </c>
      <c r="J838" s="170">
        <v>7</v>
      </c>
      <c r="K838" s="170">
        <v>7</v>
      </c>
      <c r="L838" s="170">
        <v>7</v>
      </c>
      <c r="M838" s="14">
        <v>0</v>
      </c>
      <c r="N838" s="15">
        <v>1</v>
      </c>
    </row>
    <row r="839" spans="1:14">
      <c r="A839" s="169"/>
      <c r="B839" s="72"/>
      <c r="C839" s="11"/>
      <c r="D839" s="72"/>
      <c r="E839" s="11"/>
      <c r="F839" s="72" t="s">
        <v>1282</v>
      </c>
      <c r="G839" s="167" t="s">
        <v>764</v>
      </c>
      <c r="H839" s="13" t="s">
        <v>763</v>
      </c>
      <c r="I839" s="170">
        <v>13</v>
      </c>
      <c r="J839" s="170">
        <v>13</v>
      </c>
      <c r="K839" s="170">
        <v>13</v>
      </c>
      <c r="L839" s="170">
        <v>13</v>
      </c>
      <c r="M839" s="14">
        <v>0</v>
      </c>
      <c r="N839" s="15">
        <v>1</v>
      </c>
    </row>
    <row r="840" spans="1:14">
      <c r="A840" s="169"/>
      <c r="B840" s="72"/>
      <c r="C840" s="11"/>
      <c r="D840" s="72"/>
      <c r="E840" s="11"/>
      <c r="F840" s="72" t="s">
        <v>624</v>
      </c>
      <c r="G840" s="167" t="s">
        <v>764</v>
      </c>
      <c r="H840" s="13" t="s">
        <v>763</v>
      </c>
      <c r="I840" s="170">
        <v>9</v>
      </c>
      <c r="J840" s="170">
        <v>7</v>
      </c>
      <c r="K840" s="170">
        <v>7</v>
      </c>
      <c r="L840" s="170">
        <v>7</v>
      </c>
      <c r="M840" s="14">
        <v>-0.22222222222222221</v>
      </c>
      <c r="N840" s="15">
        <v>1</v>
      </c>
    </row>
    <row r="841" spans="1:14">
      <c r="A841" s="169"/>
      <c r="B841" s="72"/>
      <c r="C841" s="11"/>
      <c r="D841" s="72"/>
      <c r="E841" s="11"/>
      <c r="F841" s="72" t="s">
        <v>1280</v>
      </c>
      <c r="G841" s="167" t="s">
        <v>764</v>
      </c>
      <c r="H841" s="13" t="s">
        <v>763</v>
      </c>
      <c r="I841" s="170">
        <v>9</v>
      </c>
      <c r="J841" s="170">
        <v>9</v>
      </c>
      <c r="K841" s="170">
        <v>9</v>
      </c>
      <c r="L841" s="170">
        <v>9</v>
      </c>
      <c r="M841" s="14">
        <v>0</v>
      </c>
      <c r="N841" s="15">
        <v>1</v>
      </c>
    </row>
    <row r="842" spans="1:14">
      <c r="A842" s="169"/>
      <c r="B842" s="72"/>
      <c r="C842" s="11"/>
      <c r="D842" s="72"/>
      <c r="E842" s="11"/>
      <c r="F842" s="72" t="s">
        <v>619</v>
      </c>
      <c r="G842" s="167" t="s">
        <v>764</v>
      </c>
      <c r="H842" s="13" t="s">
        <v>763</v>
      </c>
      <c r="I842" s="170">
        <v>7</v>
      </c>
      <c r="J842" s="170">
        <v>7</v>
      </c>
      <c r="K842" s="170">
        <v>7</v>
      </c>
      <c r="L842" s="170">
        <v>7</v>
      </c>
      <c r="M842" s="14">
        <v>0</v>
      </c>
      <c r="N842" s="15">
        <v>1</v>
      </c>
    </row>
    <row r="843" spans="1:14">
      <c r="A843" s="169"/>
      <c r="B843" s="72"/>
      <c r="C843" s="11"/>
      <c r="D843" s="72"/>
      <c r="E843" s="11"/>
      <c r="F843" s="72" t="s">
        <v>629</v>
      </c>
      <c r="G843" s="167" t="s">
        <v>764</v>
      </c>
      <c r="H843" s="13" t="s">
        <v>763</v>
      </c>
      <c r="I843" s="170">
        <v>8</v>
      </c>
      <c r="J843" s="170">
        <v>8</v>
      </c>
      <c r="K843" s="170">
        <v>8</v>
      </c>
      <c r="L843" s="170">
        <v>8</v>
      </c>
      <c r="M843" s="14">
        <v>0</v>
      </c>
      <c r="N843" s="15">
        <v>1</v>
      </c>
    </row>
    <row r="844" spans="1:14">
      <c r="A844" s="169"/>
      <c r="B844" s="72"/>
      <c r="C844" s="11"/>
      <c r="D844" s="72"/>
      <c r="E844" s="11"/>
      <c r="F844" s="72" t="s">
        <v>620</v>
      </c>
      <c r="G844" s="167" t="s">
        <v>764</v>
      </c>
      <c r="H844" s="13" t="s">
        <v>763</v>
      </c>
      <c r="I844" s="170">
        <v>13</v>
      </c>
      <c r="J844" s="170">
        <v>13</v>
      </c>
      <c r="K844" s="170">
        <v>13</v>
      </c>
      <c r="L844" s="170">
        <v>13</v>
      </c>
      <c r="M844" s="14">
        <v>0</v>
      </c>
      <c r="N844" s="15">
        <v>1</v>
      </c>
    </row>
    <row r="845" spans="1:14">
      <c r="A845" s="169"/>
      <c r="B845" s="72"/>
      <c r="C845" s="11"/>
      <c r="D845" s="72"/>
      <c r="E845" s="11"/>
      <c r="F845" s="72" t="s">
        <v>1279</v>
      </c>
      <c r="G845" s="167" t="s">
        <v>764</v>
      </c>
      <c r="H845" s="13" t="s">
        <v>763</v>
      </c>
      <c r="I845" s="170">
        <v>15</v>
      </c>
      <c r="J845" s="170">
        <v>15</v>
      </c>
      <c r="K845" s="170">
        <v>15</v>
      </c>
      <c r="L845" s="170">
        <v>15</v>
      </c>
      <c r="M845" s="14">
        <v>0</v>
      </c>
      <c r="N845" s="15">
        <v>1</v>
      </c>
    </row>
    <row r="846" spans="1:14">
      <c r="A846" s="169"/>
      <c r="B846" s="72"/>
      <c r="C846" s="11"/>
      <c r="D846" s="72"/>
      <c r="E846" s="11"/>
      <c r="F846" s="72" t="s">
        <v>621</v>
      </c>
      <c r="G846" s="167" t="s">
        <v>764</v>
      </c>
      <c r="H846" s="13" t="s">
        <v>763</v>
      </c>
      <c r="I846" s="170">
        <v>10</v>
      </c>
      <c r="J846" s="170">
        <v>10</v>
      </c>
      <c r="K846" s="170">
        <v>10</v>
      </c>
      <c r="L846" s="170">
        <v>10</v>
      </c>
      <c r="M846" s="14">
        <v>0</v>
      </c>
      <c r="N846" s="15">
        <v>1</v>
      </c>
    </row>
    <row r="847" spans="1:14">
      <c r="A847" s="169"/>
      <c r="B847" s="72"/>
      <c r="C847" s="11"/>
      <c r="D847" s="72"/>
      <c r="E847" s="11"/>
      <c r="F847" s="72" t="s">
        <v>622</v>
      </c>
      <c r="G847" s="167" t="s">
        <v>764</v>
      </c>
      <c r="H847" s="13" t="s">
        <v>763</v>
      </c>
      <c r="I847" s="170">
        <v>7</v>
      </c>
      <c r="J847" s="170">
        <v>7</v>
      </c>
      <c r="K847" s="170">
        <v>7</v>
      </c>
      <c r="L847" s="170">
        <v>7</v>
      </c>
      <c r="M847" s="14">
        <v>0</v>
      </c>
      <c r="N847" s="15">
        <v>1</v>
      </c>
    </row>
    <row r="848" spans="1:14">
      <c r="A848" s="169"/>
      <c r="B848" s="72"/>
      <c r="C848" s="11"/>
      <c r="D848" s="72"/>
      <c r="E848" s="11"/>
      <c r="F848" s="72" t="s">
        <v>625</v>
      </c>
      <c r="G848" s="167" t="s">
        <v>764</v>
      </c>
      <c r="H848" s="13" t="s">
        <v>763</v>
      </c>
      <c r="I848" s="170">
        <v>24</v>
      </c>
      <c r="J848" s="170">
        <v>24</v>
      </c>
      <c r="K848" s="170">
        <v>24</v>
      </c>
      <c r="L848" s="170">
        <v>24</v>
      </c>
      <c r="M848" s="14">
        <v>0</v>
      </c>
      <c r="N848" s="15">
        <v>1</v>
      </c>
    </row>
    <row r="849" spans="1:14">
      <c r="A849" s="169"/>
      <c r="B849" s="72"/>
      <c r="C849" s="11"/>
      <c r="D849" s="72"/>
      <c r="E849" s="11"/>
      <c r="F849" s="72" t="s">
        <v>626</v>
      </c>
      <c r="G849" s="167" t="s">
        <v>764</v>
      </c>
      <c r="H849" s="13" t="s">
        <v>763</v>
      </c>
      <c r="I849" s="170">
        <v>30</v>
      </c>
      <c r="J849" s="170">
        <v>30</v>
      </c>
      <c r="K849" s="170">
        <v>30</v>
      </c>
      <c r="L849" s="170">
        <v>30</v>
      </c>
      <c r="M849" s="14">
        <v>0</v>
      </c>
      <c r="N849" s="15">
        <v>1</v>
      </c>
    </row>
    <row r="850" spans="1:14">
      <c r="A850" s="169"/>
      <c r="B850" s="72"/>
      <c r="C850" s="11"/>
      <c r="D850" s="72"/>
      <c r="E850" s="11"/>
      <c r="F850" s="72" t="s">
        <v>1503</v>
      </c>
      <c r="G850" s="167" t="s">
        <v>764</v>
      </c>
      <c r="H850" s="13" t="s">
        <v>763</v>
      </c>
      <c r="I850" s="170">
        <v>10</v>
      </c>
      <c r="J850" s="170">
        <v>10</v>
      </c>
      <c r="K850" s="170">
        <v>10</v>
      </c>
      <c r="L850" s="170">
        <v>10</v>
      </c>
      <c r="M850" s="14">
        <v>0</v>
      </c>
      <c r="N850" s="15">
        <v>1</v>
      </c>
    </row>
    <row r="851" spans="1:14">
      <c r="A851" s="169"/>
      <c r="B851" s="72"/>
      <c r="C851" s="11"/>
      <c r="D851" s="72"/>
      <c r="E851" s="11"/>
      <c r="F851" s="72" t="s">
        <v>1504</v>
      </c>
      <c r="G851" s="167" t="s">
        <v>350</v>
      </c>
      <c r="H851" s="167" t="s">
        <v>763</v>
      </c>
      <c r="I851" s="170"/>
      <c r="J851" s="170">
        <v>36</v>
      </c>
      <c r="K851" s="170">
        <v>36</v>
      </c>
      <c r="L851" s="170">
        <v>36</v>
      </c>
      <c r="M851" s="14">
        <v>0</v>
      </c>
      <c r="N851" s="15">
        <v>1</v>
      </c>
    </row>
    <row r="852" spans="1:14" ht="43.5">
      <c r="A852" s="171" t="s">
        <v>1512</v>
      </c>
      <c r="B852" s="171"/>
      <c r="C852" s="171"/>
      <c r="D852" s="171"/>
      <c r="E852" s="171"/>
      <c r="F852" s="171"/>
      <c r="G852" s="171"/>
      <c r="H852" s="171"/>
      <c r="I852" s="172">
        <v>184</v>
      </c>
      <c r="J852" s="172">
        <v>220</v>
      </c>
      <c r="K852" s="172">
        <v>220</v>
      </c>
      <c r="L852" s="172">
        <v>220</v>
      </c>
      <c r="M852" s="173">
        <v>-4.0404040404040331E-2</v>
      </c>
      <c r="N852" s="174">
        <v>16</v>
      </c>
    </row>
    <row r="853" spans="1:14">
      <c r="A853" s="169" t="s">
        <v>763</v>
      </c>
      <c r="B853" s="72" t="s">
        <v>763</v>
      </c>
      <c r="C853" s="11" t="s">
        <v>763</v>
      </c>
      <c r="D853" s="72" t="s">
        <v>763</v>
      </c>
      <c r="E853" s="11" t="s">
        <v>763</v>
      </c>
      <c r="F853" s="72" t="s">
        <v>763</v>
      </c>
      <c r="G853" s="11" t="s">
        <v>763</v>
      </c>
      <c r="H853" s="13" t="s">
        <v>763</v>
      </c>
      <c r="I853" s="170"/>
      <c r="J853" s="170"/>
      <c r="K853" s="170">
        <v>0</v>
      </c>
      <c r="L853" s="170"/>
      <c r="M853" s="14"/>
      <c r="N853" s="15"/>
    </row>
    <row r="854" spans="1:14">
      <c r="A854" s="171" t="s">
        <v>1509</v>
      </c>
      <c r="B854" s="171"/>
      <c r="C854" s="171"/>
      <c r="D854" s="171"/>
      <c r="E854" s="171"/>
      <c r="F854" s="171"/>
      <c r="G854" s="171"/>
      <c r="H854" s="171"/>
      <c r="I854" s="172"/>
      <c r="J854" s="172"/>
      <c r="K854" s="172">
        <v>0</v>
      </c>
      <c r="L854" s="172"/>
      <c r="M854" s="173"/>
      <c r="N854" s="174"/>
    </row>
    <row r="855" spans="1:14" ht="29">
      <c r="A855" s="169" t="s">
        <v>1434</v>
      </c>
      <c r="B855" s="72" t="s">
        <v>592</v>
      </c>
      <c r="C855" s="11" t="s">
        <v>991</v>
      </c>
      <c r="D855" s="72" t="s">
        <v>123</v>
      </c>
      <c r="E855" s="11" t="s">
        <v>123</v>
      </c>
      <c r="F855" s="72" t="s">
        <v>1435</v>
      </c>
      <c r="G855" s="11" t="s">
        <v>764</v>
      </c>
      <c r="H855" s="13" t="s">
        <v>1449</v>
      </c>
      <c r="I855" s="170">
        <v>387</v>
      </c>
      <c r="J855" s="170">
        <v>396</v>
      </c>
      <c r="K855" s="170">
        <v>405</v>
      </c>
      <c r="L855" s="170">
        <v>417.15000000000003</v>
      </c>
      <c r="M855" s="14">
        <v>2.3255813953488413E-2</v>
      </c>
      <c r="N855" s="15">
        <v>1</v>
      </c>
    </row>
    <row r="856" spans="1:14">
      <c r="A856" s="169"/>
      <c r="B856" s="72"/>
      <c r="C856" s="11"/>
      <c r="D856" s="72"/>
      <c r="E856" s="11"/>
      <c r="F856" s="72" t="s">
        <v>1436</v>
      </c>
      <c r="G856" s="167" t="s">
        <v>764</v>
      </c>
      <c r="H856" s="13" t="s">
        <v>1449</v>
      </c>
      <c r="I856" s="170">
        <v>237</v>
      </c>
      <c r="J856" s="170">
        <v>241</v>
      </c>
      <c r="K856" s="170">
        <v>246</v>
      </c>
      <c r="L856" s="170">
        <v>253.38</v>
      </c>
      <c r="M856" s="14">
        <v>1.6877637130801704E-2</v>
      </c>
      <c r="N856" s="15">
        <v>1</v>
      </c>
    </row>
    <row r="857" spans="1:14">
      <c r="A857" s="169"/>
      <c r="B857" s="72"/>
      <c r="C857" s="11"/>
      <c r="D857" s="72"/>
      <c r="E857" s="11"/>
      <c r="F857" s="72" t="s">
        <v>1437</v>
      </c>
      <c r="G857" s="167" t="s">
        <v>764</v>
      </c>
      <c r="H857" s="13" t="s">
        <v>1449</v>
      </c>
      <c r="I857" s="170">
        <v>4118</v>
      </c>
      <c r="J857" s="170">
        <v>4191</v>
      </c>
      <c r="K857" s="170">
        <v>4267</v>
      </c>
      <c r="L857" s="170">
        <v>4395.01</v>
      </c>
      <c r="M857" s="14">
        <v>1.7727051966974328E-2</v>
      </c>
      <c r="N857" s="15">
        <v>1</v>
      </c>
    </row>
    <row r="858" spans="1:14">
      <c r="A858" s="169"/>
      <c r="B858" s="72"/>
      <c r="C858" s="11"/>
      <c r="D858" s="72"/>
      <c r="E858" s="11"/>
      <c r="F858" s="72" t="s">
        <v>1438</v>
      </c>
      <c r="G858" s="167" t="s">
        <v>764</v>
      </c>
      <c r="H858" s="13" t="s">
        <v>1449</v>
      </c>
      <c r="I858" s="170">
        <v>1753</v>
      </c>
      <c r="J858" s="170">
        <v>1790</v>
      </c>
      <c r="K858" s="170">
        <v>1828</v>
      </c>
      <c r="L858" s="170">
        <v>1882.8400000000001</v>
      </c>
      <c r="M858" s="14">
        <v>2.1106674272675319E-2</v>
      </c>
      <c r="N858" s="15">
        <v>1</v>
      </c>
    </row>
    <row r="859" spans="1:14">
      <c r="A859" s="169"/>
      <c r="B859" s="72"/>
      <c r="C859" s="11"/>
      <c r="D859" s="72"/>
      <c r="E859" s="11"/>
      <c r="F859" s="72" t="s">
        <v>1439</v>
      </c>
      <c r="G859" s="167" t="s">
        <v>764</v>
      </c>
      <c r="H859" s="13" t="s">
        <v>1449</v>
      </c>
      <c r="I859" s="170">
        <v>1809</v>
      </c>
      <c r="J859" s="170">
        <v>1846</v>
      </c>
      <c r="K859" s="170">
        <v>1884</v>
      </c>
      <c r="L859" s="170">
        <v>1940.52</v>
      </c>
      <c r="M859" s="14">
        <v>2.0453289110005546E-2</v>
      </c>
      <c r="N859" s="15">
        <v>1</v>
      </c>
    </row>
    <row r="860" spans="1:14">
      <c r="A860" s="169"/>
      <c r="B860" s="72"/>
      <c r="C860" s="11"/>
      <c r="D860" s="72"/>
      <c r="E860" s="11"/>
      <c r="F860" s="72" t="s">
        <v>1440</v>
      </c>
      <c r="G860" s="167" t="s">
        <v>764</v>
      </c>
      <c r="H860" s="13" t="s">
        <v>1449</v>
      </c>
      <c r="I860" s="170">
        <v>324</v>
      </c>
      <c r="J860" s="170">
        <v>328</v>
      </c>
      <c r="K860" s="170">
        <v>333</v>
      </c>
      <c r="L860" s="170">
        <v>342.99</v>
      </c>
      <c r="M860" s="14">
        <v>1.2345679012345734E-2</v>
      </c>
      <c r="N860" s="15">
        <v>1</v>
      </c>
    </row>
    <row r="861" spans="1:14">
      <c r="A861" s="169"/>
      <c r="B861" s="72"/>
      <c r="C861" s="11"/>
      <c r="D861" s="72"/>
      <c r="E861" s="11"/>
      <c r="F861" s="72" t="s">
        <v>1441</v>
      </c>
      <c r="G861" s="167" t="s">
        <v>764</v>
      </c>
      <c r="H861" s="13" t="s">
        <v>1449</v>
      </c>
      <c r="I861" s="170">
        <v>466</v>
      </c>
      <c r="J861" s="170">
        <v>475</v>
      </c>
      <c r="K861" s="170">
        <v>485</v>
      </c>
      <c r="L861" s="170">
        <v>499.55</v>
      </c>
      <c r="M861" s="14">
        <v>1.93133047210301E-2</v>
      </c>
      <c r="N861" s="15">
        <v>1</v>
      </c>
    </row>
    <row r="862" spans="1:14">
      <c r="A862" s="169"/>
      <c r="B862" s="72"/>
      <c r="C862" s="11"/>
      <c r="D862" s="72"/>
      <c r="E862" s="11"/>
      <c r="F862" s="72" t="s">
        <v>1442</v>
      </c>
      <c r="G862" s="167" t="s">
        <v>764</v>
      </c>
      <c r="H862" s="13" t="s">
        <v>1450</v>
      </c>
      <c r="I862" s="170">
        <v>10156</v>
      </c>
      <c r="J862" s="170">
        <v>10339</v>
      </c>
      <c r="K862" s="170">
        <v>10529</v>
      </c>
      <c r="L862" s="170">
        <v>10844.87</v>
      </c>
      <c r="M862" s="14">
        <v>1.8018905080740444E-2</v>
      </c>
      <c r="N862" s="15">
        <v>1</v>
      </c>
    </row>
    <row r="863" spans="1:14">
      <c r="A863" s="169"/>
      <c r="B863" s="72"/>
      <c r="C863" s="11"/>
      <c r="D863" s="72"/>
      <c r="E863" s="11"/>
      <c r="F863" s="72" t="s">
        <v>1443</v>
      </c>
      <c r="G863" s="167" t="s">
        <v>764</v>
      </c>
      <c r="H863" s="13" t="s">
        <v>1450</v>
      </c>
      <c r="I863" s="170">
        <v>10433</v>
      </c>
      <c r="J863" s="170">
        <v>10617</v>
      </c>
      <c r="K863" s="170">
        <v>10807</v>
      </c>
      <c r="L863" s="170">
        <v>11131.210000000001</v>
      </c>
      <c r="M863" s="14">
        <v>1.7636346209144005E-2</v>
      </c>
      <c r="N863" s="15">
        <v>1</v>
      </c>
    </row>
    <row r="864" spans="1:14">
      <c r="A864" s="169"/>
      <c r="B864" s="72"/>
      <c r="C864" s="11"/>
      <c r="D864" s="72"/>
      <c r="E864" s="11"/>
      <c r="F864" s="72" t="s">
        <v>1444</v>
      </c>
      <c r="G864" s="167" t="s">
        <v>764</v>
      </c>
      <c r="H864" s="13" t="s">
        <v>1450</v>
      </c>
      <c r="I864" s="170">
        <v>25189</v>
      </c>
      <c r="J864" s="170">
        <v>25741</v>
      </c>
      <c r="K864" s="170">
        <v>26309</v>
      </c>
      <c r="L864" s="170">
        <v>27098.27</v>
      </c>
      <c r="M864" s="14">
        <v>2.1914327682718726E-2</v>
      </c>
      <c r="N864" s="15">
        <v>1</v>
      </c>
    </row>
    <row r="865" spans="1:14">
      <c r="A865" s="169"/>
      <c r="B865" s="72"/>
      <c r="C865" s="11"/>
      <c r="D865" s="72"/>
      <c r="E865" s="11"/>
      <c r="F865" s="72" t="s">
        <v>1445</v>
      </c>
      <c r="G865" s="167" t="s">
        <v>764</v>
      </c>
      <c r="H865" s="13" t="s">
        <v>1449</v>
      </c>
      <c r="I865" s="170">
        <v>1614</v>
      </c>
      <c r="J865" s="170">
        <v>1651</v>
      </c>
      <c r="K865" s="170">
        <v>1689</v>
      </c>
      <c r="L865" s="170">
        <v>1739.67</v>
      </c>
      <c r="M865" s="14">
        <v>2.2924411400247813E-2</v>
      </c>
      <c r="N865" s="15">
        <v>1</v>
      </c>
    </row>
    <row r="866" spans="1:14">
      <c r="A866" s="169"/>
      <c r="B866" s="72"/>
      <c r="C866" s="11"/>
      <c r="D866" s="72"/>
      <c r="E866" s="11"/>
      <c r="F866" s="72" t="s">
        <v>1446</v>
      </c>
      <c r="G866" s="167" t="s">
        <v>764</v>
      </c>
      <c r="H866" s="13" t="s">
        <v>1449</v>
      </c>
      <c r="I866" s="170">
        <v>1614</v>
      </c>
      <c r="J866" s="170">
        <v>1651</v>
      </c>
      <c r="K866" s="170">
        <v>1689</v>
      </c>
      <c r="L866" s="170">
        <v>1739.67</v>
      </c>
      <c r="M866" s="14">
        <v>2.2924411400247813E-2</v>
      </c>
      <c r="N866" s="15">
        <v>1</v>
      </c>
    </row>
    <row r="867" spans="1:14">
      <c r="A867" s="169"/>
      <c r="B867" s="72"/>
      <c r="C867" s="11"/>
      <c r="D867" s="72"/>
      <c r="E867" s="11"/>
      <c r="F867" s="72" t="s">
        <v>1447</v>
      </c>
      <c r="G867" s="167" t="s">
        <v>764</v>
      </c>
      <c r="H867" s="13" t="s">
        <v>1449</v>
      </c>
      <c r="I867" s="170">
        <v>988</v>
      </c>
      <c r="J867" s="170">
        <v>1006</v>
      </c>
      <c r="K867" s="170">
        <v>1025</v>
      </c>
      <c r="L867" s="170">
        <v>1055.75</v>
      </c>
      <c r="M867" s="14">
        <v>1.8218623481781382E-2</v>
      </c>
      <c r="N867" s="15">
        <v>1</v>
      </c>
    </row>
    <row r="868" spans="1:14">
      <c r="A868" s="169"/>
      <c r="B868" s="72"/>
      <c r="C868" s="11"/>
      <c r="D868" s="72"/>
      <c r="E868" s="11"/>
      <c r="F868" s="72" t="s">
        <v>1448</v>
      </c>
      <c r="G868" s="167" t="s">
        <v>764</v>
      </c>
      <c r="H868" s="13" t="s">
        <v>1449</v>
      </c>
      <c r="I868" s="170">
        <v>711</v>
      </c>
      <c r="J868" s="170">
        <v>730</v>
      </c>
      <c r="K868" s="170">
        <v>749</v>
      </c>
      <c r="L868" s="170">
        <v>771.47</v>
      </c>
      <c r="M868" s="14">
        <v>2.6722925457102642E-2</v>
      </c>
      <c r="N868" s="15">
        <v>1</v>
      </c>
    </row>
    <row r="869" spans="1:14" ht="29">
      <c r="A869" s="171" t="s">
        <v>1451</v>
      </c>
      <c r="B869" s="171"/>
      <c r="C869" s="171"/>
      <c r="D869" s="171"/>
      <c r="E869" s="171"/>
      <c r="F869" s="171"/>
      <c r="G869" s="171"/>
      <c r="H869" s="171"/>
      <c r="I869" s="172">
        <v>59799</v>
      </c>
      <c r="J869" s="172">
        <v>61002</v>
      </c>
      <c r="K869" s="172">
        <v>62245</v>
      </c>
      <c r="L869" s="172">
        <v>64112.349999999991</v>
      </c>
      <c r="M869" s="173">
        <v>0.27943940087930397</v>
      </c>
      <c r="N869" s="174">
        <v>14</v>
      </c>
    </row>
    <row r="870" spans="1:14" ht="43.5">
      <c r="A870" s="169" t="s">
        <v>1452</v>
      </c>
      <c r="B870" s="72" t="s">
        <v>592</v>
      </c>
      <c r="C870" s="11" t="s">
        <v>595</v>
      </c>
      <c r="D870" s="72" t="s">
        <v>123</v>
      </c>
      <c r="E870" s="11" t="s">
        <v>123</v>
      </c>
      <c r="F870" s="72" t="s">
        <v>1432</v>
      </c>
      <c r="G870" s="11" t="s">
        <v>764</v>
      </c>
      <c r="H870" s="13" t="s">
        <v>1126</v>
      </c>
      <c r="I870" s="170">
        <v>1309</v>
      </c>
      <c r="J870" s="170">
        <v>1348</v>
      </c>
      <c r="K870" s="170">
        <v>1388</v>
      </c>
      <c r="L870" s="170">
        <v>1430</v>
      </c>
      <c r="M870" s="14">
        <v>2.9793735676088673E-2</v>
      </c>
      <c r="N870" s="15">
        <v>1</v>
      </c>
    </row>
    <row r="871" spans="1:14">
      <c r="A871" s="169"/>
      <c r="B871" s="72"/>
      <c r="C871" s="11"/>
      <c r="D871" s="72"/>
      <c r="E871" s="11"/>
      <c r="F871" s="72" t="s">
        <v>1433</v>
      </c>
      <c r="G871" s="167" t="s">
        <v>764</v>
      </c>
      <c r="H871" s="13" t="s">
        <v>1126</v>
      </c>
      <c r="I871" s="170">
        <v>1048</v>
      </c>
      <c r="J871" s="170">
        <v>1079</v>
      </c>
      <c r="K871" s="170">
        <v>1111</v>
      </c>
      <c r="L871" s="170">
        <v>1144</v>
      </c>
      <c r="M871" s="14">
        <v>2.9580152671755622E-2</v>
      </c>
      <c r="N871" s="15">
        <v>1</v>
      </c>
    </row>
    <row r="872" spans="1:14" ht="58">
      <c r="A872" s="171" t="s">
        <v>1453</v>
      </c>
      <c r="B872" s="171"/>
      <c r="C872" s="171"/>
      <c r="D872" s="171"/>
      <c r="E872" s="171"/>
      <c r="F872" s="171"/>
      <c r="G872" s="171"/>
      <c r="H872" s="171"/>
      <c r="I872" s="172">
        <v>2357</v>
      </c>
      <c r="J872" s="172">
        <v>2427</v>
      </c>
      <c r="K872" s="172">
        <v>2499</v>
      </c>
      <c r="L872" s="172">
        <v>2574</v>
      </c>
      <c r="M872" s="173">
        <v>5.9373888347844295E-2</v>
      </c>
      <c r="N872" s="174">
        <v>2</v>
      </c>
    </row>
    <row r="873" spans="1:14">
      <c r="A873" s="169" t="s">
        <v>1486</v>
      </c>
      <c r="B873" s="72" t="s">
        <v>1356</v>
      </c>
      <c r="C873" s="11" t="s">
        <v>976</v>
      </c>
      <c r="D873" s="72" t="s">
        <v>1355</v>
      </c>
      <c r="E873" s="11" t="s">
        <v>1105</v>
      </c>
      <c r="F873" s="72" t="s">
        <v>1305</v>
      </c>
      <c r="G873" s="11" t="s">
        <v>351</v>
      </c>
      <c r="H873" s="13" t="s">
        <v>1114</v>
      </c>
      <c r="I873" s="170">
        <v>595</v>
      </c>
      <c r="J873" s="170">
        <v>0</v>
      </c>
      <c r="K873" s="170">
        <v>0</v>
      </c>
      <c r="L873" s="170">
        <v>0</v>
      </c>
      <c r="M873" s="14">
        <v>0</v>
      </c>
      <c r="N873" s="15">
        <v>1</v>
      </c>
    </row>
    <row r="874" spans="1:14">
      <c r="A874" s="169"/>
      <c r="B874" s="72"/>
      <c r="C874" s="11"/>
      <c r="D874" s="72"/>
      <c r="E874" s="11"/>
      <c r="F874" s="72" t="s">
        <v>974</v>
      </c>
      <c r="G874" s="167" t="s">
        <v>351</v>
      </c>
      <c r="H874" s="13" t="s">
        <v>1057</v>
      </c>
      <c r="I874" s="170">
        <v>119</v>
      </c>
      <c r="J874" s="170">
        <v>0</v>
      </c>
      <c r="K874" s="170">
        <v>0</v>
      </c>
      <c r="L874" s="170">
        <v>0</v>
      </c>
      <c r="M874" s="14">
        <v>0</v>
      </c>
      <c r="N874" s="15">
        <v>1</v>
      </c>
    </row>
    <row r="875" spans="1:14" ht="43.5">
      <c r="A875" s="169"/>
      <c r="B875" s="72"/>
      <c r="C875" s="11"/>
      <c r="D875" s="72"/>
      <c r="E875" s="11"/>
      <c r="F875" s="72" t="s">
        <v>965</v>
      </c>
      <c r="G875" s="11" t="s">
        <v>764</v>
      </c>
      <c r="H875" s="13" t="s">
        <v>1113</v>
      </c>
      <c r="I875" s="170">
        <v>14</v>
      </c>
      <c r="J875" s="170">
        <v>14</v>
      </c>
      <c r="K875" s="170">
        <v>14</v>
      </c>
      <c r="L875" s="170">
        <v>14</v>
      </c>
      <c r="M875" s="14">
        <v>0</v>
      </c>
      <c r="N875" s="15">
        <v>1</v>
      </c>
    </row>
    <row r="876" spans="1:14" ht="43.5">
      <c r="A876" s="169"/>
      <c r="B876" s="72"/>
      <c r="C876" s="11"/>
      <c r="D876" s="72"/>
      <c r="E876" s="11"/>
      <c r="F876" s="72" t="s">
        <v>1302</v>
      </c>
      <c r="G876" s="167" t="s">
        <v>764</v>
      </c>
      <c r="H876" s="13" t="s">
        <v>1113</v>
      </c>
      <c r="I876" s="170">
        <v>7</v>
      </c>
      <c r="J876" s="170">
        <v>7</v>
      </c>
      <c r="K876" s="170">
        <v>7</v>
      </c>
      <c r="L876" s="170">
        <v>7</v>
      </c>
      <c r="M876" s="14">
        <v>0</v>
      </c>
      <c r="N876" s="15">
        <v>1</v>
      </c>
    </row>
    <row r="877" spans="1:14" ht="43.5">
      <c r="A877" s="169"/>
      <c r="B877" s="72"/>
      <c r="C877" s="11"/>
      <c r="D877" s="72"/>
      <c r="E877" s="11"/>
      <c r="F877" s="72" t="s">
        <v>968</v>
      </c>
      <c r="G877" s="167" t="s">
        <v>764</v>
      </c>
      <c r="H877" s="13" t="s">
        <v>1113</v>
      </c>
      <c r="I877" s="170">
        <v>5</v>
      </c>
      <c r="J877" s="170">
        <v>5</v>
      </c>
      <c r="K877" s="170">
        <v>5</v>
      </c>
      <c r="L877" s="170">
        <v>5</v>
      </c>
      <c r="M877" s="14">
        <v>0</v>
      </c>
      <c r="N877" s="15">
        <v>1</v>
      </c>
    </row>
    <row r="878" spans="1:14" ht="43.5">
      <c r="A878" s="169"/>
      <c r="B878" s="72"/>
      <c r="C878" s="11"/>
      <c r="D878" s="72"/>
      <c r="E878" s="11"/>
      <c r="F878" s="72" t="s">
        <v>1304</v>
      </c>
      <c r="G878" s="167" t="s">
        <v>764</v>
      </c>
      <c r="H878" s="13" t="s">
        <v>1113</v>
      </c>
      <c r="I878" s="170">
        <v>9</v>
      </c>
      <c r="J878" s="170">
        <v>9</v>
      </c>
      <c r="K878" s="170">
        <v>9</v>
      </c>
      <c r="L878" s="170">
        <v>9</v>
      </c>
      <c r="M878" s="14">
        <v>0</v>
      </c>
      <c r="N878" s="15">
        <v>1</v>
      </c>
    </row>
    <row r="879" spans="1:14" ht="43.5">
      <c r="A879" s="169"/>
      <c r="B879" s="72"/>
      <c r="C879" s="11"/>
      <c r="D879" s="72"/>
      <c r="E879" s="11"/>
      <c r="F879" s="72" t="s">
        <v>1301</v>
      </c>
      <c r="G879" s="167" t="s">
        <v>764</v>
      </c>
      <c r="H879" s="13" t="s">
        <v>1113</v>
      </c>
      <c r="I879" s="170">
        <v>6</v>
      </c>
      <c r="J879" s="170">
        <v>6</v>
      </c>
      <c r="K879" s="170">
        <v>6</v>
      </c>
      <c r="L879" s="170">
        <v>6</v>
      </c>
      <c r="M879" s="14">
        <v>0</v>
      </c>
      <c r="N879" s="15">
        <v>1</v>
      </c>
    </row>
    <row r="880" spans="1:14" ht="43.5">
      <c r="A880" s="169"/>
      <c r="B880" s="72"/>
      <c r="C880" s="11"/>
      <c r="D880" s="72"/>
      <c r="E880" s="11"/>
      <c r="F880" s="72" t="s">
        <v>969</v>
      </c>
      <c r="G880" s="167" t="s">
        <v>764</v>
      </c>
      <c r="H880" s="13" t="s">
        <v>1113</v>
      </c>
      <c r="I880" s="170">
        <v>2</v>
      </c>
      <c r="J880" s="170">
        <v>2</v>
      </c>
      <c r="K880" s="170">
        <v>2</v>
      </c>
      <c r="L880" s="170">
        <v>2</v>
      </c>
      <c r="M880" s="14">
        <v>0</v>
      </c>
      <c r="N880" s="15">
        <v>1</v>
      </c>
    </row>
    <row r="881" spans="1:14" ht="43.5">
      <c r="A881" s="169"/>
      <c r="B881" s="72"/>
      <c r="C881" s="11"/>
      <c r="D881" s="72"/>
      <c r="E881" s="11"/>
      <c r="F881" s="72" t="s">
        <v>1303</v>
      </c>
      <c r="G881" s="167" t="s">
        <v>764</v>
      </c>
      <c r="H881" s="13" t="s">
        <v>1113</v>
      </c>
      <c r="I881" s="170">
        <v>8</v>
      </c>
      <c r="J881" s="170">
        <v>8</v>
      </c>
      <c r="K881" s="170">
        <v>8</v>
      </c>
      <c r="L881" s="170">
        <v>8</v>
      </c>
      <c r="M881" s="14">
        <v>0</v>
      </c>
      <c r="N881" s="15">
        <v>1</v>
      </c>
    </row>
    <row r="882" spans="1:14">
      <c r="A882" s="171" t="s">
        <v>1513</v>
      </c>
      <c r="B882" s="171"/>
      <c r="C882" s="171"/>
      <c r="D882" s="171"/>
      <c r="E882" s="171"/>
      <c r="F882" s="171"/>
      <c r="G882" s="171"/>
      <c r="H882" s="171"/>
      <c r="I882" s="172">
        <v>765</v>
      </c>
      <c r="J882" s="172">
        <v>51</v>
      </c>
      <c r="K882" s="172">
        <v>51</v>
      </c>
      <c r="L882" s="172">
        <v>51</v>
      </c>
      <c r="M882" s="173">
        <v>0</v>
      </c>
      <c r="N882" s="174">
        <v>9</v>
      </c>
    </row>
    <row r="883" spans="1:14">
      <c r="A883" s="169" t="s">
        <v>1499</v>
      </c>
      <c r="B883" s="72" t="s">
        <v>592</v>
      </c>
      <c r="C883" s="11" t="s">
        <v>991</v>
      </c>
      <c r="D883" s="72" t="s">
        <v>123</v>
      </c>
      <c r="E883" s="11" t="s">
        <v>123</v>
      </c>
      <c r="F883" s="72" t="s">
        <v>1500</v>
      </c>
      <c r="G883" s="11" t="s">
        <v>764</v>
      </c>
      <c r="H883" s="13" t="s">
        <v>763</v>
      </c>
      <c r="I883" s="170">
        <v>0.04</v>
      </c>
      <c r="J883" s="170">
        <v>0.1</v>
      </c>
      <c r="K883" s="170">
        <v>0.1</v>
      </c>
      <c r="L883" s="170">
        <v>0.1</v>
      </c>
      <c r="M883" s="14">
        <v>1.5</v>
      </c>
      <c r="N883" s="15">
        <v>1</v>
      </c>
    </row>
    <row r="884" spans="1:14">
      <c r="A884" s="171" t="s">
        <v>1510</v>
      </c>
      <c r="B884" s="171"/>
      <c r="C884" s="171"/>
      <c r="D884" s="171"/>
      <c r="E884" s="171"/>
      <c r="F884" s="171"/>
      <c r="G884" s="171"/>
      <c r="H884" s="171"/>
      <c r="I884" s="172">
        <v>0.04</v>
      </c>
      <c r="J884" s="172">
        <v>0.1</v>
      </c>
      <c r="K884" s="172">
        <v>0.1</v>
      </c>
      <c r="L884" s="172">
        <v>0.1</v>
      </c>
      <c r="M884" s="173">
        <v>1.5</v>
      </c>
      <c r="N884" s="174">
        <v>1</v>
      </c>
    </row>
    <row r="885" spans="1:14" ht="43.5">
      <c r="A885" s="169" t="s">
        <v>1574</v>
      </c>
      <c r="B885" s="72" t="s">
        <v>594</v>
      </c>
      <c r="C885" s="11" t="s">
        <v>596</v>
      </c>
      <c r="D885" s="72" t="s">
        <v>123</v>
      </c>
      <c r="E885" s="11" t="s">
        <v>123</v>
      </c>
      <c r="F885" s="72" t="s">
        <v>1527</v>
      </c>
      <c r="G885" s="11" t="s">
        <v>764</v>
      </c>
      <c r="H885" s="13" t="s">
        <v>763</v>
      </c>
      <c r="I885" s="170">
        <v>27.500000000000004</v>
      </c>
      <c r="J885" s="170">
        <v>28.875000000000004</v>
      </c>
      <c r="K885" s="170">
        <v>30.318750000000005</v>
      </c>
      <c r="L885" s="170">
        <v>31.834687500000008</v>
      </c>
      <c r="M885" s="14">
        <v>5.0000000000000044E-2</v>
      </c>
      <c r="N885" s="15">
        <v>1</v>
      </c>
    </row>
    <row r="886" spans="1:14">
      <c r="A886" s="169"/>
      <c r="B886" s="72"/>
      <c r="C886" s="11"/>
      <c r="D886" s="72"/>
      <c r="E886" s="11"/>
      <c r="F886" s="72" t="s">
        <v>1528</v>
      </c>
      <c r="G886" s="167" t="s">
        <v>764</v>
      </c>
      <c r="H886" s="13" t="s">
        <v>763</v>
      </c>
      <c r="I886" s="170">
        <v>16.5</v>
      </c>
      <c r="J886" s="170">
        <v>17.324999999999999</v>
      </c>
      <c r="K886" s="170">
        <v>18.19125</v>
      </c>
      <c r="L886" s="170">
        <v>19.1008125</v>
      </c>
      <c r="M886" s="14">
        <v>5.0000000000000044E-2</v>
      </c>
      <c r="N886" s="15">
        <v>1</v>
      </c>
    </row>
    <row r="887" spans="1:14">
      <c r="A887" s="169"/>
      <c r="B887" s="72"/>
      <c r="C887" s="11"/>
      <c r="D887" s="72"/>
      <c r="E887" s="11"/>
      <c r="F887" s="72" t="s">
        <v>1529</v>
      </c>
      <c r="G887" s="167" t="s">
        <v>764</v>
      </c>
      <c r="H887" s="13" t="s">
        <v>763</v>
      </c>
      <c r="I887" s="170">
        <v>16.5</v>
      </c>
      <c r="J887" s="170">
        <v>17.324999999999999</v>
      </c>
      <c r="K887" s="170">
        <v>18.19125</v>
      </c>
      <c r="L887" s="170">
        <v>19.1008125</v>
      </c>
      <c r="M887" s="14">
        <v>5.0000000000000044E-2</v>
      </c>
      <c r="N887" s="15">
        <v>1</v>
      </c>
    </row>
    <row r="888" spans="1:14">
      <c r="A888" s="169"/>
      <c r="B888" s="72"/>
      <c r="C888" s="11"/>
      <c r="D888" s="72"/>
      <c r="E888" s="11"/>
      <c r="F888" s="72" t="s">
        <v>1530</v>
      </c>
      <c r="G888" s="167" t="s">
        <v>764</v>
      </c>
      <c r="H888" s="13" t="s">
        <v>763</v>
      </c>
      <c r="I888" s="170">
        <v>5.5</v>
      </c>
      <c r="J888" s="170">
        <v>5.7750000000000004</v>
      </c>
      <c r="K888" s="170">
        <v>6.0637500000000006</v>
      </c>
      <c r="L888" s="170">
        <v>6.3669375000000006</v>
      </c>
      <c r="M888" s="14">
        <v>5.0000000000000044E-2</v>
      </c>
      <c r="N888" s="15">
        <v>1</v>
      </c>
    </row>
    <row r="889" spans="1:14">
      <c r="A889" s="169"/>
      <c r="B889" s="72"/>
      <c r="C889" s="11"/>
      <c r="D889" s="72"/>
      <c r="E889" s="11"/>
      <c r="F889" s="72" t="s">
        <v>1531</v>
      </c>
      <c r="G889" s="167" t="s">
        <v>764</v>
      </c>
      <c r="H889" s="13" t="s">
        <v>763</v>
      </c>
      <c r="I889" s="170">
        <v>65</v>
      </c>
      <c r="J889" s="170">
        <v>68.25</v>
      </c>
      <c r="K889" s="170">
        <v>71.662500000000009</v>
      </c>
      <c r="L889" s="170">
        <v>75.245625000000018</v>
      </c>
      <c r="M889" s="14">
        <v>5.0000000000000044E-2</v>
      </c>
      <c r="N889" s="15">
        <v>1</v>
      </c>
    </row>
    <row r="890" spans="1:14">
      <c r="A890" s="169"/>
      <c r="B890" s="72"/>
      <c r="C890" s="11"/>
      <c r="D890" s="72"/>
      <c r="E890" s="11"/>
      <c r="F890" s="72" t="s">
        <v>1532</v>
      </c>
      <c r="G890" s="167" t="s">
        <v>764</v>
      </c>
      <c r="H890" s="13" t="s">
        <v>763</v>
      </c>
      <c r="I890" s="170">
        <v>12.100000000000001</v>
      </c>
      <c r="J890" s="170">
        <v>12.705000000000002</v>
      </c>
      <c r="K890" s="170">
        <v>13.340250000000003</v>
      </c>
      <c r="L890" s="170">
        <v>14.007262500000003</v>
      </c>
      <c r="M890" s="14">
        <v>5.0000000000000044E-2</v>
      </c>
      <c r="N890" s="15">
        <v>1</v>
      </c>
    </row>
    <row r="891" spans="1:14">
      <c r="A891" s="169"/>
      <c r="B891" s="72"/>
      <c r="C891" s="11"/>
      <c r="D891" s="72"/>
      <c r="E891" s="11"/>
      <c r="F891" s="72" t="s">
        <v>1533</v>
      </c>
      <c r="G891" s="167" t="s">
        <v>764</v>
      </c>
      <c r="H891" s="13" t="s">
        <v>763</v>
      </c>
      <c r="I891" s="170">
        <v>16.5</v>
      </c>
      <c r="J891" s="170">
        <v>17.324999999999999</v>
      </c>
      <c r="K891" s="170">
        <v>18.19125</v>
      </c>
      <c r="L891" s="170">
        <v>19.1008125</v>
      </c>
      <c r="M891" s="14">
        <v>5.0000000000000044E-2</v>
      </c>
      <c r="N891" s="15">
        <v>1</v>
      </c>
    </row>
    <row r="892" spans="1:14">
      <c r="A892" s="169"/>
      <c r="B892" s="72"/>
      <c r="C892" s="11"/>
      <c r="D892" s="72"/>
      <c r="E892" s="11"/>
      <c r="F892" s="72" t="s">
        <v>1534</v>
      </c>
      <c r="G892" s="167" t="s">
        <v>764</v>
      </c>
      <c r="H892" s="13" t="s">
        <v>763</v>
      </c>
      <c r="I892" s="170">
        <v>16.5</v>
      </c>
      <c r="J892" s="170">
        <v>17.324999999999999</v>
      </c>
      <c r="K892" s="170">
        <v>18.19125</v>
      </c>
      <c r="L892" s="170">
        <v>19.1008125</v>
      </c>
      <c r="M892" s="14">
        <v>5.0000000000000044E-2</v>
      </c>
      <c r="N892" s="15">
        <v>1</v>
      </c>
    </row>
    <row r="893" spans="1:14">
      <c r="A893" s="169"/>
      <c r="B893" s="72"/>
      <c r="C893" s="11"/>
      <c r="D893" s="72"/>
      <c r="E893" s="11"/>
      <c r="F893" s="72" t="s">
        <v>1535</v>
      </c>
      <c r="G893" s="167" t="s">
        <v>764</v>
      </c>
      <c r="H893" s="13" t="s">
        <v>763</v>
      </c>
      <c r="I893" s="170">
        <v>11</v>
      </c>
      <c r="J893" s="170">
        <v>11.55</v>
      </c>
      <c r="K893" s="170">
        <v>12.127500000000001</v>
      </c>
      <c r="L893" s="170">
        <v>12.733875000000001</v>
      </c>
      <c r="M893" s="14">
        <v>5.0000000000000044E-2</v>
      </c>
      <c r="N893" s="15">
        <v>1</v>
      </c>
    </row>
    <row r="894" spans="1:14">
      <c r="A894" s="169"/>
      <c r="B894" s="72"/>
      <c r="C894" s="11"/>
      <c r="D894" s="72"/>
      <c r="E894" s="11"/>
      <c r="F894" s="72" t="s">
        <v>1536</v>
      </c>
      <c r="G894" s="167" t="s">
        <v>764</v>
      </c>
      <c r="H894" s="13" t="s">
        <v>763</v>
      </c>
      <c r="I894" s="170">
        <v>13.200000000000001</v>
      </c>
      <c r="J894" s="170">
        <v>13.860000000000001</v>
      </c>
      <c r="K894" s="170">
        <v>14.553000000000003</v>
      </c>
      <c r="L894" s="170">
        <v>15.280650000000003</v>
      </c>
      <c r="M894" s="14">
        <v>5.0000000000000044E-2</v>
      </c>
      <c r="N894" s="15">
        <v>1</v>
      </c>
    </row>
    <row r="895" spans="1:14">
      <c r="A895" s="169"/>
      <c r="B895" s="72"/>
      <c r="C895" s="11"/>
      <c r="D895" s="72"/>
      <c r="E895" s="11"/>
      <c r="F895" s="72" t="s">
        <v>1537</v>
      </c>
      <c r="G895" s="167" t="s">
        <v>764</v>
      </c>
      <c r="H895" s="13" t="s">
        <v>763</v>
      </c>
      <c r="I895" s="170">
        <v>17.600000000000001</v>
      </c>
      <c r="J895" s="170">
        <v>18.480000000000004</v>
      </c>
      <c r="K895" s="170">
        <v>19.404000000000003</v>
      </c>
      <c r="L895" s="170">
        <v>20.374200000000005</v>
      </c>
      <c r="M895" s="14">
        <v>5.0000000000000044E-2</v>
      </c>
      <c r="N895" s="15">
        <v>1</v>
      </c>
    </row>
    <row r="896" spans="1:14">
      <c r="A896" s="169"/>
      <c r="B896" s="72"/>
      <c r="C896" s="11"/>
      <c r="D896" s="72"/>
      <c r="E896" s="11"/>
      <c r="F896" s="72" t="s">
        <v>1538</v>
      </c>
      <c r="G896" s="167" t="s">
        <v>764</v>
      </c>
      <c r="H896" s="13" t="s">
        <v>763</v>
      </c>
      <c r="I896" s="170">
        <v>0</v>
      </c>
      <c r="J896" s="170">
        <v>0</v>
      </c>
      <c r="K896" s="170">
        <v>0</v>
      </c>
      <c r="L896" s="170">
        <v>0</v>
      </c>
      <c r="M896" s="14">
        <v>0</v>
      </c>
      <c r="N896" s="15">
        <v>1</v>
      </c>
    </row>
    <row r="897" spans="1:14">
      <c r="A897" s="169"/>
      <c r="B897" s="72"/>
      <c r="C897" s="11"/>
      <c r="D897" s="72"/>
      <c r="E897" s="11"/>
      <c r="F897" s="72" t="s">
        <v>1539</v>
      </c>
      <c r="G897" s="167" t="s">
        <v>764</v>
      </c>
      <c r="H897" s="13" t="s">
        <v>763</v>
      </c>
      <c r="I897" s="170">
        <v>275</v>
      </c>
      <c r="J897" s="170">
        <v>288.75</v>
      </c>
      <c r="K897" s="170">
        <v>303.1875</v>
      </c>
      <c r="L897" s="170">
        <v>318.34687500000001</v>
      </c>
      <c r="M897" s="14">
        <v>5.0000000000000044E-2</v>
      </c>
      <c r="N897" s="15">
        <v>1</v>
      </c>
    </row>
    <row r="898" spans="1:14">
      <c r="A898" s="169"/>
      <c r="B898" s="72"/>
      <c r="C898" s="11"/>
      <c r="D898" s="72"/>
      <c r="E898" s="11"/>
      <c r="F898" s="72" t="s">
        <v>1540</v>
      </c>
      <c r="G898" s="167" t="s">
        <v>764</v>
      </c>
      <c r="H898" s="13" t="s">
        <v>763</v>
      </c>
      <c r="I898" s="170">
        <v>16.5</v>
      </c>
      <c r="J898" s="170">
        <v>17.324999999999999</v>
      </c>
      <c r="K898" s="170">
        <v>18.19125</v>
      </c>
      <c r="L898" s="170">
        <v>19.1008125</v>
      </c>
      <c r="M898" s="14">
        <v>5.0000000000000044E-2</v>
      </c>
      <c r="N898" s="15">
        <v>1</v>
      </c>
    </row>
    <row r="899" spans="1:14">
      <c r="A899" s="169"/>
      <c r="B899" s="72"/>
      <c r="C899" s="11"/>
      <c r="D899" s="72"/>
      <c r="E899" s="11"/>
      <c r="F899" s="72" t="s">
        <v>1541</v>
      </c>
      <c r="G899" s="167" t="s">
        <v>764</v>
      </c>
      <c r="H899" s="13" t="s">
        <v>763</v>
      </c>
      <c r="I899" s="170">
        <v>5.5</v>
      </c>
      <c r="J899" s="170">
        <v>5.7750000000000004</v>
      </c>
      <c r="K899" s="170">
        <v>6.0637500000000006</v>
      </c>
      <c r="L899" s="170">
        <v>6.3669375000000006</v>
      </c>
      <c r="M899" s="14">
        <v>5.0000000000000044E-2</v>
      </c>
      <c r="N899" s="15">
        <v>1</v>
      </c>
    </row>
    <row r="900" spans="1:14">
      <c r="A900" s="169"/>
      <c r="B900" s="72"/>
      <c r="C900" s="11"/>
      <c r="D900" s="72"/>
      <c r="E900" s="11"/>
      <c r="F900" s="72" t="s">
        <v>1542</v>
      </c>
      <c r="G900" s="167" t="s">
        <v>764</v>
      </c>
      <c r="H900" s="13" t="s">
        <v>763</v>
      </c>
      <c r="I900" s="170">
        <v>12.100000000000001</v>
      </c>
      <c r="J900" s="170">
        <v>12.705000000000002</v>
      </c>
      <c r="K900" s="170">
        <v>13.340250000000003</v>
      </c>
      <c r="L900" s="170">
        <v>14.007262500000003</v>
      </c>
      <c r="M900" s="14">
        <v>5.0000000000000044E-2</v>
      </c>
      <c r="N900" s="15">
        <v>1</v>
      </c>
    </row>
    <row r="901" spans="1:14">
      <c r="A901" s="169"/>
      <c r="B901" s="72"/>
      <c r="C901" s="11"/>
      <c r="D901" s="72"/>
      <c r="E901" s="11"/>
      <c r="F901" s="72" t="s">
        <v>1543</v>
      </c>
      <c r="G901" s="167" t="s">
        <v>764</v>
      </c>
      <c r="H901" s="13" t="s">
        <v>763</v>
      </c>
      <c r="I901" s="170">
        <v>6.6000000000000005</v>
      </c>
      <c r="J901" s="170">
        <v>6.9300000000000006</v>
      </c>
      <c r="K901" s="170">
        <v>7.2765000000000013</v>
      </c>
      <c r="L901" s="170">
        <v>7.6403250000000016</v>
      </c>
      <c r="M901" s="14">
        <v>5.0000000000000044E-2</v>
      </c>
      <c r="N901" s="15">
        <v>1</v>
      </c>
    </row>
    <row r="902" spans="1:14">
      <c r="A902" s="169"/>
      <c r="B902" s="72"/>
      <c r="C902" s="11"/>
      <c r="D902" s="72"/>
      <c r="E902" s="11"/>
      <c r="F902" s="72" t="s">
        <v>1544</v>
      </c>
      <c r="G902" s="167" t="s">
        <v>764</v>
      </c>
      <c r="H902" s="13" t="s">
        <v>763</v>
      </c>
      <c r="I902" s="170">
        <v>20.900000000000002</v>
      </c>
      <c r="J902" s="170">
        <v>21.945000000000004</v>
      </c>
      <c r="K902" s="170">
        <v>23.042250000000006</v>
      </c>
      <c r="L902" s="170">
        <v>24.194362500000008</v>
      </c>
      <c r="M902" s="14">
        <v>5.0000000000000044E-2</v>
      </c>
      <c r="N902" s="15">
        <v>1</v>
      </c>
    </row>
    <row r="903" spans="1:14">
      <c r="A903" s="169"/>
      <c r="B903" s="72"/>
      <c r="C903" s="11"/>
      <c r="D903" s="72"/>
      <c r="E903" s="11"/>
      <c r="F903" s="72" t="s">
        <v>1545</v>
      </c>
      <c r="G903" s="167" t="s">
        <v>764</v>
      </c>
      <c r="H903" s="13" t="s">
        <v>763</v>
      </c>
      <c r="I903" s="170">
        <v>8.8000000000000007</v>
      </c>
      <c r="J903" s="170">
        <v>9.240000000000002</v>
      </c>
      <c r="K903" s="170">
        <v>9.7020000000000017</v>
      </c>
      <c r="L903" s="170">
        <v>10.187100000000003</v>
      </c>
      <c r="M903" s="14">
        <v>5.0000000000000044E-2</v>
      </c>
      <c r="N903" s="15">
        <v>1</v>
      </c>
    </row>
    <row r="904" spans="1:14">
      <c r="A904" s="169"/>
      <c r="B904" s="72"/>
      <c r="C904" s="11"/>
      <c r="D904" s="72"/>
      <c r="E904" s="11"/>
      <c r="F904" s="72" t="s">
        <v>1546</v>
      </c>
      <c r="G904" s="167" t="s">
        <v>764</v>
      </c>
      <c r="H904" s="13" t="s">
        <v>763</v>
      </c>
      <c r="I904" s="170">
        <v>6.6000000000000005</v>
      </c>
      <c r="J904" s="170">
        <v>6.9300000000000006</v>
      </c>
      <c r="K904" s="170">
        <v>7.2765000000000013</v>
      </c>
      <c r="L904" s="170">
        <v>7.6403250000000016</v>
      </c>
      <c r="M904" s="14">
        <v>5.0000000000000044E-2</v>
      </c>
      <c r="N904" s="15">
        <v>1</v>
      </c>
    </row>
    <row r="905" spans="1:14">
      <c r="A905" s="169"/>
      <c r="B905" s="72"/>
      <c r="C905" s="11"/>
      <c r="D905" s="72"/>
      <c r="E905" s="11"/>
      <c r="F905" s="72" t="s">
        <v>1547</v>
      </c>
      <c r="G905" s="167" t="s">
        <v>764</v>
      </c>
      <c r="H905" s="13" t="s">
        <v>763</v>
      </c>
      <c r="I905" s="170">
        <v>34.1</v>
      </c>
      <c r="J905" s="170">
        <v>35.805</v>
      </c>
      <c r="K905" s="170">
        <v>37.59525</v>
      </c>
      <c r="L905" s="170">
        <v>39.475012499999998</v>
      </c>
      <c r="M905" s="14">
        <v>5.0000000000000044E-2</v>
      </c>
      <c r="N905" s="15">
        <v>1</v>
      </c>
    </row>
    <row r="906" spans="1:14">
      <c r="A906" s="169"/>
      <c r="B906" s="72"/>
      <c r="C906" s="11"/>
      <c r="D906" s="72"/>
      <c r="E906" s="11"/>
      <c r="F906" s="72" t="s">
        <v>1548</v>
      </c>
      <c r="G906" s="167" t="s">
        <v>764</v>
      </c>
      <c r="H906" s="13" t="s">
        <v>763</v>
      </c>
      <c r="I906" s="170">
        <v>14.850000000000001</v>
      </c>
      <c r="J906" s="170">
        <v>15.592500000000003</v>
      </c>
      <c r="K906" s="170">
        <v>16.372125000000004</v>
      </c>
      <c r="L906" s="170">
        <v>17.190731250000006</v>
      </c>
      <c r="M906" s="14">
        <v>5.0000000000000044E-2</v>
      </c>
      <c r="N906" s="15">
        <v>1</v>
      </c>
    </row>
    <row r="907" spans="1:14">
      <c r="A907" s="169"/>
      <c r="B907" s="72"/>
      <c r="C907" s="11"/>
      <c r="D907" s="72"/>
      <c r="E907" s="11"/>
      <c r="F907" s="72" t="s">
        <v>1549</v>
      </c>
      <c r="G907" s="167" t="s">
        <v>764</v>
      </c>
      <c r="H907" s="13" t="s">
        <v>763</v>
      </c>
      <c r="I907" s="170">
        <v>236.50000000000003</v>
      </c>
      <c r="J907" s="170">
        <v>248.32500000000005</v>
      </c>
      <c r="K907" s="170">
        <v>260.74125000000004</v>
      </c>
      <c r="L907" s="170">
        <v>273.77831250000003</v>
      </c>
      <c r="M907" s="14">
        <v>5.0000000000000044E-2</v>
      </c>
      <c r="N907" s="15">
        <v>1</v>
      </c>
    </row>
    <row r="908" spans="1:14">
      <c r="A908" s="169"/>
      <c r="B908" s="72"/>
      <c r="C908" s="11"/>
      <c r="D908" s="72"/>
      <c r="E908" s="11"/>
      <c r="F908" s="72" t="s">
        <v>1550</v>
      </c>
      <c r="G908" s="167" t="s">
        <v>764</v>
      </c>
      <c r="H908" s="13" t="s">
        <v>763</v>
      </c>
      <c r="I908" s="170">
        <v>80.850000000000009</v>
      </c>
      <c r="J908" s="170">
        <v>84.892500000000013</v>
      </c>
      <c r="K908" s="170">
        <v>89.137125000000012</v>
      </c>
      <c r="L908" s="170">
        <v>93.593981250000013</v>
      </c>
      <c r="M908" s="14">
        <v>5.0000000000000044E-2</v>
      </c>
      <c r="N908" s="15">
        <v>1</v>
      </c>
    </row>
    <row r="909" spans="1:14">
      <c r="A909" s="169"/>
      <c r="B909" s="72"/>
      <c r="C909" s="11"/>
      <c r="D909" s="72"/>
      <c r="E909" s="11"/>
      <c r="F909" s="72" t="s">
        <v>1551</v>
      </c>
      <c r="G909" s="167" t="s">
        <v>764</v>
      </c>
      <c r="H909" s="13" t="s">
        <v>763</v>
      </c>
      <c r="I909" s="170">
        <v>16.5</v>
      </c>
      <c r="J909" s="170">
        <v>17.324999999999999</v>
      </c>
      <c r="K909" s="170">
        <v>18.19125</v>
      </c>
      <c r="L909" s="170">
        <v>19.1008125</v>
      </c>
      <c r="M909" s="14">
        <v>5.0000000000000044E-2</v>
      </c>
      <c r="N909" s="15">
        <v>1</v>
      </c>
    </row>
    <row r="910" spans="1:14">
      <c r="A910" s="169"/>
      <c r="B910" s="72"/>
      <c r="C910" s="11"/>
      <c r="D910" s="72"/>
      <c r="E910" s="11"/>
      <c r="F910" s="72" t="s">
        <v>1552</v>
      </c>
      <c r="G910" s="167" t="s">
        <v>764</v>
      </c>
      <c r="H910" s="13" t="s">
        <v>763</v>
      </c>
      <c r="I910" s="170">
        <v>104.50000000000001</v>
      </c>
      <c r="J910" s="170">
        <v>109.72500000000002</v>
      </c>
      <c r="K910" s="170">
        <v>115.21125000000004</v>
      </c>
      <c r="L910" s="170">
        <v>120.97181250000004</v>
      </c>
      <c r="M910" s="14">
        <v>5.0000000000000044E-2</v>
      </c>
      <c r="N910" s="15">
        <v>1</v>
      </c>
    </row>
    <row r="911" spans="1:14">
      <c r="A911" s="169"/>
      <c r="B911" s="72"/>
      <c r="C911" s="11"/>
      <c r="D911" s="72"/>
      <c r="E911" s="11"/>
      <c r="F911" s="72" t="s">
        <v>1553</v>
      </c>
      <c r="G911" s="167" t="s">
        <v>764</v>
      </c>
      <c r="H911" s="13" t="s">
        <v>763</v>
      </c>
      <c r="I911" s="170">
        <v>6.6000000000000005</v>
      </c>
      <c r="J911" s="170">
        <v>6.9300000000000006</v>
      </c>
      <c r="K911" s="170">
        <v>7.2765000000000013</v>
      </c>
      <c r="L911" s="170">
        <v>7.6403250000000016</v>
      </c>
      <c r="M911" s="14">
        <v>5.0000000000000044E-2</v>
      </c>
      <c r="N911" s="15">
        <v>1</v>
      </c>
    </row>
    <row r="912" spans="1:14">
      <c r="A912" s="169"/>
      <c r="B912" s="72"/>
      <c r="C912" s="11"/>
      <c r="D912" s="72"/>
      <c r="E912" s="11"/>
      <c r="F912" s="72" t="s">
        <v>1554</v>
      </c>
      <c r="G912" s="167" t="s">
        <v>764</v>
      </c>
      <c r="H912" s="13" t="s">
        <v>763</v>
      </c>
      <c r="I912" s="170">
        <v>9.3500000000000014</v>
      </c>
      <c r="J912" s="170">
        <v>9.8175000000000026</v>
      </c>
      <c r="K912" s="170">
        <v>10.308375000000003</v>
      </c>
      <c r="L912" s="170">
        <v>10.823793750000004</v>
      </c>
      <c r="M912" s="14">
        <v>5.0000000000000044E-2</v>
      </c>
      <c r="N912" s="15">
        <v>1</v>
      </c>
    </row>
    <row r="913" spans="1:14">
      <c r="A913" s="169"/>
      <c r="B913" s="72"/>
      <c r="C913" s="11"/>
      <c r="D913" s="72"/>
      <c r="E913" s="11"/>
      <c r="F913" s="72" t="s">
        <v>1555</v>
      </c>
      <c r="G913" s="167" t="s">
        <v>764</v>
      </c>
      <c r="H913" s="13" t="s">
        <v>763</v>
      </c>
      <c r="I913" s="170">
        <v>5.5</v>
      </c>
      <c r="J913" s="170">
        <v>5.7750000000000004</v>
      </c>
      <c r="K913" s="170">
        <v>6.0637500000000006</v>
      </c>
      <c r="L913" s="170">
        <v>6.3669375000000006</v>
      </c>
      <c r="M913" s="14">
        <v>5.0000000000000044E-2</v>
      </c>
      <c r="N913" s="15">
        <v>1</v>
      </c>
    </row>
    <row r="914" spans="1:14">
      <c r="A914" s="169"/>
      <c r="B914" s="72"/>
      <c r="C914" s="11"/>
      <c r="D914" s="72"/>
      <c r="E914" s="11"/>
      <c r="F914" s="72" t="s">
        <v>1556</v>
      </c>
      <c r="G914" s="167" t="s">
        <v>764</v>
      </c>
      <c r="H914" s="13" t="s">
        <v>763</v>
      </c>
      <c r="I914" s="170">
        <v>12.100000000000001</v>
      </c>
      <c r="J914" s="170">
        <v>12.705000000000002</v>
      </c>
      <c r="K914" s="170">
        <v>13.340250000000003</v>
      </c>
      <c r="L914" s="170">
        <v>14.007262500000003</v>
      </c>
      <c r="M914" s="14">
        <v>5.0000000000000044E-2</v>
      </c>
      <c r="N914" s="15">
        <v>1</v>
      </c>
    </row>
    <row r="915" spans="1:14">
      <c r="A915" s="169"/>
      <c r="B915" s="72"/>
      <c r="C915" s="11"/>
      <c r="D915" s="72"/>
      <c r="E915" s="11"/>
      <c r="F915" s="72" t="s">
        <v>1557</v>
      </c>
      <c r="G915" s="167" t="s">
        <v>764</v>
      </c>
      <c r="H915" s="13" t="s">
        <v>763</v>
      </c>
      <c r="I915" s="170">
        <v>77</v>
      </c>
      <c r="J915" s="170">
        <v>80.850000000000009</v>
      </c>
      <c r="K915" s="170">
        <v>84.892500000000013</v>
      </c>
      <c r="L915" s="170">
        <v>89.137125000000012</v>
      </c>
      <c r="M915" s="14">
        <v>5.0000000000000044E-2</v>
      </c>
      <c r="N915" s="15">
        <v>1</v>
      </c>
    </row>
    <row r="916" spans="1:14">
      <c r="A916" s="169"/>
      <c r="B916" s="72"/>
      <c r="C916" s="11"/>
      <c r="D916" s="72"/>
      <c r="E916" s="11"/>
      <c r="F916" s="72" t="s">
        <v>1558</v>
      </c>
      <c r="G916" s="167" t="s">
        <v>764</v>
      </c>
      <c r="H916" s="13" t="s">
        <v>763</v>
      </c>
      <c r="I916" s="170">
        <v>38.5</v>
      </c>
      <c r="J916" s="170">
        <v>40.425000000000004</v>
      </c>
      <c r="K916" s="170">
        <v>42.446250000000006</v>
      </c>
      <c r="L916" s="170">
        <v>44.568562500000006</v>
      </c>
      <c r="M916" s="14">
        <v>5.0000000000000044E-2</v>
      </c>
      <c r="N916" s="15">
        <v>1</v>
      </c>
    </row>
    <row r="917" spans="1:14">
      <c r="A917" s="169"/>
      <c r="B917" s="72"/>
      <c r="C917" s="11"/>
      <c r="D917" s="72"/>
      <c r="E917" s="11"/>
      <c r="F917" s="72" t="s">
        <v>1559</v>
      </c>
      <c r="G917" s="167" t="s">
        <v>764</v>
      </c>
      <c r="H917" s="13" t="s">
        <v>763</v>
      </c>
      <c r="I917" s="170">
        <v>13.200000000000001</v>
      </c>
      <c r="J917" s="170">
        <v>13.860000000000001</v>
      </c>
      <c r="K917" s="170">
        <v>14.553000000000003</v>
      </c>
      <c r="L917" s="170">
        <v>15.280650000000003</v>
      </c>
      <c r="M917" s="14">
        <v>5.0000000000000044E-2</v>
      </c>
      <c r="N917" s="15">
        <v>1</v>
      </c>
    </row>
    <row r="918" spans="1:14">
      <c r="A918" s="169"/>
      <c r="B918" s="72"/>
      <c r="C918" s="11"/>
      <c r="D918" s="72"/>
      <c r="E918" s="11"/>
      <c r="F918" s="72" t="s">
        <v>1560</v>
      </c>
      <c r="G918" s="167" t="s">
        <v>764</v>
      </c>
      <c r="H918" s="13" t="s">
        <v>763</v>
      </c>
      <c r="I918" s="170">
        <v>5.5</v>
      </c>
      <c r="J918" s="170">
        <v>5.7750000000000004</v>
      </c>
      <c r="K918" s="170">
        <v>6.0637500000000006</v>
      </c>
      <c r="L918" s="170">
        <v>6.3669375000000006</v>
      </c>
      <c r="M918" s="14">
        <v>5.0000000000000044E-2</v>
      </c>
      <c r="N918" s="15">
        <v>1</v>
      </c>
    </row>
    <row r="919" spans="1:14">
      <c r="A919" s="169"/>
      <c r="B919" s="72"/>
      <c r="C919" s="11"/>
      <c r="D919" s="72"/>
      <c r="E919" s="11"/>
      <c r="F919" s="72" t="s">
        <v>1561</v>
      </c>
      <c r="G919" s="167" t="s">
        <v>764</v>
      </c>
      <c r="H919" s="13" t="s">
        <v>763</v>
      </c>
      <c r="I919" s="170">
        <v>16.5</v>
      </c>
      <c r="J919" s="170">
        <v>17.324999999999999</v>
      </c>
      <c r="K919" s="170">
        <v>18.19125</v>
      </c>
      <c r="L919" s="170">
        <v>19.1008125</v>
      </c>
      <c r="M919" s="14">
        <v>5.0000000000000044E-2</v>
      </c>
      <c r="N919" s="15">
        <v>1</v>
      </c>
    </row>
    <row r="920" spans="1:14">
      <c r="A920" s="169"/>
      <c r="B920" s="72"/>
      <c r="C920" s="11"/>
      <c r="D920" s="72"/>
      <c r="E920" s="11"/>
      <c r="F920" s="72" t="s">
        <v>1562</v>
      </c>
      <c r="G920" s="167" t="s">
        <v>764</v>
      </c>
      <c r="H920" s="13" t="s">
        <v>763</v>
      </c>
      <c r="I920" s="170">
        <v>302.5</v>
      </c>
      <c r="J920" s="170">
        <v>317.625</v>
      </c>
      <c r="K920" s="170">
        <v>333.50625000000002</v>
      </c>
      <c r="L920" s="170">
        <v>350.18156250000004</v>
      </c>
      <c r="M920" s="14">
        <v>5.0000000000000044E-2</v>
      </c>
      <c r="N920" s="15">
        <v>1</v>
      </c>
    </row>
    <row r="921" spans="1:14">
      <c r="A921" s="169"/>
      <c r="B921" s="72"/>
      <c r="C921" s="11"/>
      <c r="D921" s="72"/>
      <c r="E921" s="11"/>
      <c r="F921" s="72" t="s">
        <v>1563</v>
      </c>
      <c r="G921" s="167" t="s">
        <v>764</v>
      </c>
      <c r="H921" s="13" t="s">
        <v>763</v>
      </c>
      <c r="I921" s="170">
        <v>11</v>
      </c>
      <c r="J921" s="170">
        <v>11.55</v>
      </c>
      <c r="K921" s="170">
        <v>12.127500000000001</v>
      </c>
      <c r="L921" s="170">
        <v>12.733875000000001</v>
      </c>
      <c r="M921" s="14">
        <v>5.0000000000000044E-2</v>
      </c>
      <c r="N921" s="15">
        <v>1</v>
      </c>
    </row>
    <row r="922" spans="1:14">
      <c r="A922" s="169"/>
      <c r="B922" s="72"/>
      <c r="C922" s="11"/>
      <c r="D922" s="72"/>
      <c r="E922" s="11"/>
      <c r="F922" s="72" t="s">
        <v>1564</v>
      </c>
      <c r="G922" s="167" t="s">
        <v>764</v>
      </c>
      <c r="H922" s="13" t="s">
        <v>763</v>
      </c>
      <c r="I922" s="170">
        <v>10</v>
      </c>
      <c r="J922" s="170">
        <v>10.5</v>
      </c>
      <c r="K922" s="170">
        <v>11.025</v>
      </c>
      <c r="L922" s="170">
        <v>11.576250000000002</v>
      </c>
      <c r="M922" s="14">
        <v>5.0000000000000044E-2</v>
      </c>
      <c r="N922" s="15">
        <v>1</v>
      </c>
    </row>
    <row r="923" spans="1:14">
      <c r="A923" s="169"/>
      <c r="B923" s="72"/>
      <c r="C923" s="11"/>
      <c r="D923" s="72"/>
      <c r="E923" s="11"/>
      <c r="F923" s="72" t="s">
        <v>1565</v>
      </c>
      <c r="G923" s="167" t="s">
        <v>764</v>
      </c>
      <c r="H923" s="13" t="s">
        <v>763</v>
      </c>
      <c r="I923" s="170">
        <v>77</v>
      </c>
      <c r="J923" s="170">
        <v>80.850000000000009</v>
      </c>
      <c r="K923" s="170">
        <v>84.892500000000013</v>
      </c>
      <c r="L923" s="170">
        <v>89.137125000000012</v>
      </c>
      <c r="M923" s="14">
        <v>5.0000000000000044E-2</v>
      </c>
      <c r="N923" s="15">
        <v>1</v>
      </c>
    </row>
    <row r="924" spans="1:14">
      <c r="A924" s="169"/>
      <c r="B924" s="72"/>
      <c r="C924" s="11"/>
      <c r="D924" s="72"/>
      <c r="E924" s="11"/>
      <c r="F924" s="72" t="s">
        <v>1566</v>
      </c>
      <c r="G924" s="167" t="s">
        <v>764</v>
      </c>
      <c r="H924" s="13" t="s">
        <v>763</v>
      </c>
      <c r="I924" s="170">
        <v>16.5</v>
      </c>
      <c r="J924" s="170">
        <v>17.324999999999999</v>
      </c>
      <c r="K924" s="170">
        <v>18.19125</v>
      </c>
      <c r="L924" s="170">
        <v>19.1008125</v>
      </c>
      <c r="M924" s="14">
        <v>5.0000000000000044E-2</v>
      </c>
      <c r="N924" s="15">
        <v>1</v>
      </c>
    </row>
    <row r="925" spans="1:14">
      <c r="A925" s="169"/>
      <c r="B925" s="72"/>
      <c r="C925" s="11"/>
      <c r="D925" s="72"/>
      <c r="E925" s="11"/>
      <c r="F925" s="72" t="s">
        <v>1567</v>
      </c>
      <c r="G925" s="167" t="s">
        <v>764</v>
      </c>
      <c r="H925" s="13" t="s">
        <v>763</v>
      </c>
      <c r="I925" s="170">
        <v>6.6000000000000005</v>
      </c>
      <c r="J925" s="170">
        <v>6.9300000000000006</v>
      </c>
      <c r="K925" s="170">
        <v>7.2765000000000013</v>
      </c>
      <c r="L925" s="170">
        <v>7.6403250000000016</v>
      </c>
      <c r="M925" s="14">
        <v>5.0000000000000044E-2</v>
      </c>
      <c r="N925" s="15">
        <v>1</v>
      </c>
    </row>
    <row r="926" spans="1:14">
      <c r="A926" s="169"/>
      <c r="B926" s="72"/>
      <c r="C926" s="11"/>
      <c r="D926" s="72"/>
      <c r="E926" s="11"/>
      <c r="F926" s="72" t="s">
        <v>1568</v>
      </c>
      <c r="G926" s="167" t="s">
        <v>764</v>
      </c>
      <c r="H926" s="13" t="s">
        <v>763</v>
      </c>
      <c r="I926" s="170">
        <v>27.500000000000004</v>
      </c>
      <c r="J926" s="170">
        <v>28.875000000000004</v>
      </c>
      <c r="K926" s="170">
        <v>30.318750000000005</v>
      </c>
      <c r="L926" s="170">
        <v>31.834687500000008</v>
      </c>
      <c r="M926" s="14">
        <v>5.0000000000000044E-2</v>
      </c>
      <c r="N926" s="15">
        <v>1</v>
      </c>
    </row>
    <row r="927" spans="1:14">
      <c r="A927" s="169"/>
      <c r="B927" s="72"/>
      <c r="C927" s="11"/>
      <c r="D927" s="72"/>
      <c r="E927" s="11"/>
      <c r="F927" s="72" t="s">
        <v>1569</v>
      </c>
      <c r="G927" s="167" t="s">
        <v>764</v>
      </c>
      <c r="H927" s="13" t="s">
        <v>763</v>
      </c>
      <c r="I927" s="170">
        <v>12.100000000000001</v>
      </c>
      <c r="J927" s="170">
        <v>12.705000000000002</v>
      </c>
      <c r="K927" s="170">
        <v>13.340250000000003</v>
      </c>
      <c r="L927" s="170">
        <v>14.007262500000003</v>
      </c>
      <c r="M927" s="14">
        <v>5.0000000000000044E-2</v>
      </c>
      <c r="N927" s="15">
        <v>1</v>
      </c>
    </row>
    <row r="928" spans="1:14">
      <c r="A928" s="169"/>
      <c r="B928" s="72"/>
      <c r="C928" s="11"/>
      <c r="D928" s="72"/>
      <c r="E928" s="11"/>
      <c r="F928" s="72" t="s">
        <v>1570</v>
      </c>
      <c r="G928" s="167" t="s">
        <v>764</v>
      </c>
      <c r="H928" s="13" t="s">
        <v>763</v>
      </c>
      <c r="I928" s="170">
        <v>5.5</v>
      </c>
      <c r="J928" s="170">
        <v>5.7750000000000004</v>
      </c>
      <c r="K928" s="170">
        <v>6.0637500000000006</v>
      </c>
      <c r="L928" s="170">
        <v>6.3669375000000006</v>
      </c>
      <c r="M928" s="14">
        <v>5.0000000000000044E-2</v>
      </c>
      <c r="N928" s="15">
        <v>1</v>
      </c>
    </row>
    <row r="929" spans="1:14">
      <c r="A929" s="169"/>
      <c r="B929" s="72"/>
      <c r="C929" s="11"/>
      <c r="D929" s="72"/>
      <c r="E929" s="11"/>
      <c r="F929" s="72" t="s">
        <v>1571</v>
      </c>
      <c r="G929" s="167" t="s">
        <v>764</v>
      </c>
      <c r="H929" s="13" t="s">
        <v>763</v>
      </c>
      <c r="I929" s="170">
        <v>44</v>
      </c>
      <c r="J929" s="170">
        <v>46.2</v>
      </c>
      <c r="K929" s="170">
        <v>48.510000000000005</v>
      </c>
      <c r="L929" s="170">
        <v>50.935500000000005</v>
      </c>
      <c r="M929" s="14">
        <v>5.0000000000000044E-2</v>
      </c>
      <c r="N929" s="15">
        <v>1</v>
      </c>
    </row>
    <row r="930" spans="1:14">
      <c r="A930" s="169"/>
      <c r="B930" s="72"/>
      <c r="C930" s="11"/>
      <c r="D930" s="72"/>
      <c r="E930" s="11"/>
      <c r="F930" s="72" t="s">
        <v>1572</v>
      </c>
      <c r="G930" s="167" t="s">
        <v>764</v>
      </c>
      <c r="H930" s="13" t="s">
        <v>763</v>
      </c>
      <c r="I930" s="170">
        <v>6.6000000000000005</v>
      </c>
      <c r="J930" s="170">
        <v>6.9300000000000006</v>
      </c>
      <c r="K930" s="170">
        <v>7.2765000000000013</v>
      </c>
      <c r="L930" s="170">
        <v>7.6403250000000016</v>
      </c>
      <c r="M930" s="14">
        <v>5.0000000000000044E-2</v>
      </c>
      <c r="N930" s="15">
        <v>1</v>
      </c>
    </row>
    <row r="931" spans="1:14">
      <c r="A931" s="169"/>
      <c r="B931" s="72"/>
      <c r="C931" s="11"/>
      <c r="D931" s="72"/>
      <c r="E931" s="11"/>
      <c r="F931" s="72" t="s">
        <v>1573</v>
      </c>
      <c r="G931" s="167" t="s">
        <v>764</v>
      </c>
      <c r="H931" s="13" t="s">
        <v>763</v>
      </c>
      <c r="I931" s="170">
        <v>11</v>
      </c>
      <c r="J931" s="170">
        <v>11.55</v>
      </c>
      <c r="K931" s="170">
        <v>12.127500000000001</v>
      </c>
      <c r="L931" s="170">
        <v>12.733875000000001</v>
      </c>
      <c r="M931" s="14">
        <v>5.0000000000000044E-2</v>
      </c>
      <c r="N931" s="15">
        <v>1</v>
      </c>
    </row>
    <row r="932" spans="1:14" ht="43.5">
      <c r="A932" s="171" t="s">
        <v>1575</v>
      </c>
      <c r="B932" s="171"/>
      <c r="C932" s="171"/>
      <c r="D932" s="171"/>
      <c r="E932" s="171"/>
      <c r="F932" s="171"/>
      <c r="G932" s="171"/>
      <c r="H932" s="171"/>
      <c r="I932" s="172">
        <v>1771.7499999999995</v>
      </c>
      <c r="J932" s="172">
        <v>1860.3375000000003</v>
      </c>
      <c r="K932" s="172">
        <v>1953.3543750000003</v>
      </c>
      <c r="L932" s="172">
        <v>2051.0220937500003</v>
      </c>
      <c r="M932" s="173">
        <v>2.3000000000000007</v>
      </c>
      <c r="N932" s="174">
        <v>47</v>
      </c>
    </row>
    <row r="933" spans="1:14" ht="15" thickBot="1">
      <c r="A933" s="175" t="s">
        <v>779</v>
      </c>
      <c r="B933" s="175"/>
      <c r="C933" s="175"/>
      <c r="D933" s="175"/>
      <c r="E933" s="175"/>
      <c r="F933" s="175"/>
      <c r="G933" s="175"/>
      <c r="H933" s="175"/>
      <c r="I933" s="176">
        <v>233742.92114481254</v>
      </c>
      <c r="J933" s="176">
        <v>215557.25533489554</v>
      </c>
      <c r="K933" s="176">
        <v>219910.95150164058</v>
      </c>
      <c r="L933" s="176">
        <v>224871.86780172223</v>
      </c>
      <c r="M933" s="177">
        <v>30.916527174588886</v>
      </c>
      <c r="N933" s="178">
        <v>857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3"/>
  <sheetViews>
    <sheetView workbookViewId="0">
      <selection activeCell="E10" sqref="E10"/>
    </sheetView>
  </sheetViews>
  <sheetFormatPr defaultRowHeight="14.5"/>
  <cols>
    <col min="1" max="1" width="23.7265625" customWidth="1"/>
    <col min="4" max="4" width="18.54296875" customWidth="1"/>
    <col min="5" max="5" width="17" customWidth="1"/>
    <col min="6" max="6" width="39.453125" customWidth="1"/>
    <col min="8" max="8" width="10.26953125" customWidth="1"/>
    <col min="9" max="12" width="12.54296875" bestFit="1" customWidth="1"/>
  </cols>
  <sheetData>
    <row r="1" spans="1:14" ht="18.5">
      <c r="A1" s="73" t="s">
        <v>1428</v>
      </c>
    </row>
    <row r="3" spans="1:14" ht="15" thickBot="1"/>
    <row r="4" spans="1:14">
      <c r="A4" s="165"/>
      <c r="B4" s="165"/>
      <c r="C4" s="165"/>
      <c r="D4" s="165"/>
      <c r="E4" s="165"/>
      <c r="F4" s="165"/>
      <c r="G4" s="165"/>
      <c r="H4" s="165"/>
      <c r="I4" s="165" t="s">
        <v>1151</v>
      </c>
      <c r="J4" s="165"/>
      <c r="K4" s="165"/>
      <c r="L4" s="165"/>
      <c r="M4" s="165"/>
      <c r="N4" s="165"/>
    </row>
    <row r="5" spans="1:14" ht="58">
      <c r="A5" s="168" t="s">
        <v>780</v>
      </c>
      <c r="B5" s="168" t="s">
        <v>559</v>
      </c>
      <c r="C5" s="168" t="s">
        <v>560</v>
      </c>
      <c r="D5" s="168" t="s">
        <v>561</v>
      </c>
      <c r="E5" s="168" t="s">
        <v>19</v>
      </c>
      <c r="F5" s="168" t="s">
        <v>3</v>
      </c>
      <c r="G5" s="166" t="s">
        <v>1429</v>
      </c>
      <c r="H5" s="168" t="s">
        <v>1051</v>
      </c>
      <c r="I5" s="168" t="s">
        <v>1514</v>
      </c>
      <c r="J5" s="168" t="s">
        <v>1515</v>
      </c>
      <c r="K5" s="168" t="s">
        <v>1516</v>
      </c>
      <c r="L5" s="168" t="s">
        <v>1517</v>
      </c>
      <c r="M5" s="168" t="s">
        <v>1518</v>
      </c>
      <c r="N5" s="168" t="s">
        <v>766</v>
      </c>
    </row>
    <row r="6" spans="1:14" ht="29">
      <c r="A6" s="169" t="s">
        <v>277</v>
      </c>
      <c r="B6" s="72" t="s">
        <v>594</v>
      </c>
      <c r="C6" s="11" t="s">
        <v>597</v>
      </c>
      <c r="D6" s="72" t="s">
        <v>123</v>
      </c>
      <c r="E6" s="11" t="s">
        <v>123</v>
      </c>
      <c r="F6" s="72" t="s">
        <v>1333</v>
      </c>
      <c r="G6" s="11" t="s">
        <v>764</v>
      </c>
      <c r="H6" s="13" t="s">
        <v>1158</v>
      </c>
      <c r="I6" s="170">
        <v>2000</v>
      </c>
      <c r="J6" s="170">
        <v>2000</v>
      </c>
      <c r="K6" s="170">
        <v>2020</v>
      </c>
      <c r="L6" s="170">
        <v>2040.2</v>
      </c>
      <c r="M6" s="14">
        <v>0</v>
      </c>
      <c r="N6" s="15">
        <v>1</v>
      </c>
    </row>
    <row r="7" spans="1:14">
      <c r="A7" s="169"/>
      <c r="B7" s="72"/>
      <c r="C7" s="11"/>
      <c r="D7" s="72"/>
      <c r="E7" s="11"/>
      <c r="F7" s="72" t="s">
        <v>1334</v>
      </c>
      <c r="G7" s="167" t="s">
        <v>764</v>
      </c>
      <c r="H7" s="13" t="s">
        <v>1158</v>
      </c>
      <c r="I7" s="170">
        <v>2500</v>
      </c>
      <c r="J7" s="170">
        <v>2500</v>
      </c>
      <c r="K7" s="170">
        <v>2525</v>
      </c>
      <c r="L7" s="170">
        <v>2550.25</v>
      </c>
      <c r="M7" s="14">
        <v>0</v>
      </c>
      <c r="N7" s="15">
        <v>1</v>
      </c>
    </row>
    <row r="8" spans="1:14">
      <c r="A8" s="169"/>
      <c r="B8" s="72"/>
      <c r="C8" s="11"/>
      <c r="D8" s="72"/>
      <c r="E8" s="11"/>
      <c r="F8" s="72" t="s">
        <v>281</v>
      </c>
      <c r="G8" s="167" t="s">
        <v>764</v>
      </c>
      <c r="H8" s="13" t="s">
        <v>1158</v>
      </c>
      <c r="I8" s="170">
        <v>250</v>
      </c>
      <c r="J8" s="170">
        <v>250</v>
      </c>
      <c r="K8" s="170">
        <v>252.5</v>
      </c>
      <c r="L8" s="170">
        <v>255.02500000000001</v>
      </c>
      <c r="M8" s="14">
        <v>0</v>
      </c>
      <c r="N8" s="15">
        <v>1</v>
      </c>
    </row>
    <row r="9" spans="1:14">
      <c r="A9" s="169"/>
      <c r="B9" s="72"/>
      <c r="C9" s="11"/>
      <c r="D9" s="72"/>
      <c r="E9" s="11"/>
      <c r="F9" s="72" t="s">
        <v>280</v>
      </c>
      <c r="G9" s="167" t="s">
        <v>764</v>
      </c>
      <c r="H9" s="13" t="s">
        <v>1158</v>
      </c>
      <c r="I9" s="170">
        <v>250</v>
      </c>
      <c r="J9" s="170">
        <v>250</v>
      </c>
      <c r="K9" s="170">
        <v>252.5</v>
      </c>
      <c r="L9" s="170">
        <v>255.02500000000001</v>
      </c>
      <c r="M9" s="14">
        <v>0</v>
      </c>
      <c r="N9" s="15">
        <v>1</v>
      </c>
    </row>
    <row r="10" spans="1:14">
      <c r="A10" s="169"/>
      <c r="B10" s="72"/>
      <c r="C10" s="11"/>
      <c r="D10" s="72"/>
      <c r="E10" s="11"/>
      <c r="F10" s="72" t="s">
        <v>279</v>
      </c>
      <c r="G10" s="167" t="s">
        <v>764</v>
      </c>
      <c r="H10" s="13" t="s">
        <v>1158</v>
      </c>
      <c r="I10" s="170">
        <v>500</v>
      </c>
      <c r="J10" s="170">
        <v>500</v>
      </c>
      <c r="K10" s="170">
        <v>505</v>
      </c>
      <c r="L10" s="170">
        <v>510.05</v>
      </c>
      <c r="M10" s="14">
        <v>0</v>
      </c>
      <c r="N10" s="15">
        <v>1</v>
      </c>
    </row>
    <row r="11" spans="1:14">
      <c r="A11" s="169"/>
      <c r="B11" s="72"/>
      <c r="C11" s="11"/>
      <c r="D11" s="72"/>
      <c r="E11" s="11"/>
      <c r="F11" s="72" t="s">
        <v>284</v>
      </c>
      <c r="G11" s="167" t="s">
        <v>764</v>
      </c>
      <c r="H11" s="13" t="s">
        <v>1158</v>
      </c>
      <c r="I11" s="170">
        <v>1000</v>
      </c>
      <c r="J11" s="170">
        <v>1000</v>
      </c>
      <c r="K11" s="170">
        <v>1010</v>
      </c>
      <c r="L11" s="170">
        <v>1020.1</v>
      </c>
      <c r="M11" s="14">
        <v>0</v>
      </c>
      <c r="N11" s="15">
        <v>1</v>
      </c>
    </row>
    <row r="12" spans="1:14">
      <c r="A12" s="169"/>
      <c r="B12" s="72"/>
      <c r="C12" s="11"/>
      <c r="D12" s="72"/>
      <c r="E12" s="11"/>
      <c r="F12" s="72" t="s">
        <v>286</v>
      </c>
      <c r="G12" s="167" t="s">
        <v>764</v>
      </c>
      <c r="H12" s="13" t="s">
        <v>1158</v>
      </c>
      <c r="I12" s="170">
        <v>500</v>
      </c>
      <c r="J12" s="170">
        <v>500</v>
      </c>
      <c r="K12" s="170">
        <v>505</v>
      </c>
      <c r="L12" s="170">
        <v>510.05</v>
      </c>
      <c r="M12" s="14">
        <v>0</v>
      </c>
      <c r="N12" s="15">
        <v>1</v>
      </c>
    </row>
    <row r="13" spans="1:14">
      <c r="A13" s="169"/>
      <c r="B13" s="72"/>
      <c r="C13" s="11"/>
      <c r="D13" s="72"/>
      <c r="E13" s="11"/>
      <c r="F13" s="72" t="s">
        <v>278</v>
      </c>
      <c r="G13" s="167" t="s">
        <v>764</v>
      </c>
      <c r="H13" s="13" t="s">
        <v>1158</v>
      </c>
      <c r="I13" s="170">
        <v>1500</v>
      </c>
      <c r="J13" s="170">
        <v>1800</v>
      </c>
      <c r="K13" s="170">
        <v>1818</v>
      </c>
      <c r="L13" s="170">
        <v>1836.18</v>
      </c>
      <c r="M13" s="14">
        <v>0.19999999999999996</v>
      </c>
      <c r="N13" s="15">
        <v>1</v>
      </c>
    </row>
    <row r="14" spans="1:14">
      <c r="A14" s="169"/>
      <c r="B14" s="72"/>
      <c r="C14" s="11"/>
      <c r="D14" s="72"/>
      <c r="E14" s="11"/>
      <c r="F14" s="72" t="s">
        <v>283</v>
      </c>
      <c r="G14" s="167" t="s">
        <v>764</v>
      </c>
      <c r="H14" s="13" t="s">
        <v>1158</v>
      </c>
      <c r="I14" s="170">
        <v>155</v>
      </c>
      <c r="J14" s="170">
        <v>160</v>
      </c>
      <c r="K14" s="170">
        <v>161.6</v>
      </c>
      <c r="L14" s="170">
        <v>163.21600000000001</v>
      </c>
      <c r="M14" s="14">
        <v>3.2258064516129004E-2</v>
      </c>
      <c r="N14" s="15">
        <v>1</v>
      </c>
    </row>
    <row r="15" spans="1:14">
      <c r="A15" s="169"/>
      <c r="B15" s="72"/>
      <c r="C15" s="11"/>
      <c r="D15" s="72"/>
      <c r="E15" s="11"/>
      <c r="F15" s="72" t="s">
        <v>285</v>
      </c>
      <c r="G15" s="167" t="s">
        <v>764</v>
      </c>
      <c r="H15" s="13" t="s">
        <v>1158</v>
      </c>
      <c r="I15" s="170">
        <v>420</v>
      </c>
      <c r="J15" s="170">
        <v>420</v>
      </c>
      <c r="K15" s="170">
        <v>424.2</v>
      </c>
      <c r="L15" s="170">
        <v>428.44200000000001</v>
      </c>
      <c r="M15" s="14">
        <v>0</v>
      </c>
      <c r="N15" s="15">
        <v>1</v>
      </c>
    </row>
    <row r="16" spans="1:14" ht="29">
      <c r="A16" s="171" t="s">
        <v>783</v>
      </c>
      <c r="B16" s="171"/>
      <c r="C16" s="171"/>
      <c r="D16" s="171"/>
      <c r="E16" s="171"/>
      <c r="F16" s="171"/>
      <c r="G16" s="171"/>
      <c r="H16" s="171"/>
      <c r="I16" s="172">
        <v>9075</v>
      </c>
      <c r="J16" s="172">
        <v>9380</v>
      </c>
      <c r="K16" s="172">
        <v>9473.8000000000011</v>
      </c>
      <c r="L16" s="172">
        <v>9568.5380000000005</v>
      </c>
      <c r="M16" s="173">
        <v>0.23225806451612896</v>
      </c>
      <c r="N16" s="174">
        <v>10</v>
      </c>
    </row>
    <row r="17" spans="1:14" ht="29">
      <c r="A17" s="169" t="s">
        <v>985</v>
      </c>
      <c r="B17" s="72" t="s">
        <v>592</v>
      </c>
      <c r="C17" s="11" t="s">
        <v>595</v>
      </c>
      <c r="D17" s="72" t="s">
        <v>123</v>
      </c>
      <c r="E17" s="11" t="s">
        <v>123</v>
      </c>
      <c r="F17" s="72" t="s">
        <v>575</v>
      </c>
      <c r="G17" s="11" t="s">
        <v>764</v>
      </c>
      <c r="H17" s="13" t="s">
        <v>1158</v>
      </c>
      <c r="I17" s="170">
        <v>62</v>
      </c>
      <c r="J17" s="170">
        <v>62</v>
      </c>
      <c r="K17" s="170">
        <v>62</v>
      </c>
      <c r="L17" s="170">
        <v>62</v>
      </c>
      <c r="M17" s="14">
        <v>0</v>
      </c>
      <c r="N17" s="15">
        <v>1</v>
      </c>
    </row>
    <row r="18" spans="1:14">
      <c r="A18" s="169"/>
      <c r="B18" s="72"/>
      <c r="C18" s="11"/>
      <c r="D18" s="72"/>
      <c r="E18" s="11"/>
      <c r="F18" s="72" t="s">
        <v>987</v>
      </c>
      <c r="G18" s="167" t="s">
        <v>764</v>
      </c>
      <c r="H18" s="13" t="s">
        <v>1158</v>
      </c>
      <c r="I18" s="170">
        <v>80</v>
      </c>
      <c r="J18" s="170">
        <v>80</v>
      </c>
      <c r="K18" s="170">
        <v>80</v>
      </c>
      <c r="L18" s="170">
        <v>82</v>
      </c>
      <c r="M18" s="14">
        <v>0</v>
      </c>
      <c r="N18" s="15">
        <v>1</v>
      </c>
    </row>
    <row r="19" spans="1:14">
      <c r="A19" s="169"/>
      <c r="B19" s="72"/>
      <c r="C19" s="11"/>
      <c r="D19" s="72"/>
      <c r="E19" s="11"/>
      <c r="F19" s="72" t="s">
        <v>989</v>
      </c>
      <c r="G19" s="167" t="s">
        <v>764</v>
      </c>
      <c r="H19" s="13" t="s">
        <v>1158</v>
      </c>
      <c r="I19" s="170">
        <v>43</v>
      </c>
      <c r="J19" s="170">
        <v>43</v>
      </c>
      <c r="K19" s="170">
        <v>43</v>
      </c>
      <c r="L19" s="170">
        <v>44</v>
      </c>
      <c r="M19" s="14">
        <v>0</v>
      </c>
      <c r="N19" s="15">
        <v>1</v>
      </c>
    </row>
    <row r="20" spans="1:14">
      <c r="A20" s="169"/>
      <c r="B20" s="72"/>
      <c r="C20" s="11"/>
      <c r="D20" s="72"/>
      <c r="E20" s="11"/>
      <c r="F20" s="72" t="s">
        <v>986</v>
      </c>
      <c r="G20" s="167" t="s">
        <v>764</v>
      </c>
      <c r="H20" s="13" t="s">
        <v>1158</v>
      </c>
      <c r="I20" s="170">
        <v>29</v>
      </c>
      <c r="J20" s="170">
        <v>30</v>
      </c>
      <c r="K20" s="170">
        <v>29</v>
      </c>
      <c r="L20" s="170">
        <v>29</v>
      </c>
      <c r="M20" s="14">
        <v>3.4482758620689724E-2</v>
      </c>
      <c r="N20" s="15">
        <v>1</v>
      </c>
    </row>
    <row r="21" spans="1:14">
      <c r="A21" s="169"/>
      <c r="B21" s="72"/>
      <c r="C21" s="11"/>
      <c r="D21" s="72"/>
      <c r="E21" s="11"/>
      <c r="F21" s="72" t="s">
        <v>988</v>
      </c>
      <c r="G21" s="167" t="s">
        <v>764</v>
      </c>
      <c r="H21" s="13" t="s">
        <v>1158</v>
      </c>
      <c r="I21" s="170">
        <v>110</v>
      </c>
      <c r="J21" s="170">
        <v>110</v>
      </c>
      <c r="K21" s="170">
        <v>110</v>
      </c>
      <c r="L21" s="170">
        <v>110</v>
      </c>
      <c r="M21" s="14">
        <v>0</v>
      </c>
      <c r="N21" s="15">
        <v>1</v>
      </c>
    </row>
    <row r="22" spans="1:14" ht="29">
      <c r="A22" s="171" t="s">
        <v>1037</v>
      </c>
      <c r="B22" s="171"/>
      <c r="C22" s="171"/>
      <c r="D22" s="171"/>
      <c r="E22" s="171"/>
      <c r="F22" s="171"/>
      <c r="G22" s="171"/>
      <c r="H22" s="171"/>
      <c r="I22" s="172">
        <v>324</v>
      </c>
      <c r="J22" s="172">
        <v>325</v>
      </c>
      <c r="K22" s="172">
        <v>324</v>
      </c>
      <c r="L22" s="172">
        <v>327</v>
      </c>
      <c r="M22" s="173">
        <v>3.4482758620689724E-2</v>
      </c>
      <c r="N22" s="174">
        <v>5</v>
      </c>
    </row>
    <row r="23" spans="1:14">
      <c r="A23" s="169" t="s">
        <v>121</v>
      </c>
      <c r="B23" s="72" t="s">
        <v>592</v>
      </c>
      <c r="C23" s="11" t="s">
        <v>591</v>
      </c>
      <c r="D23" s="72" t="s">
        <v>123</v>
      </c>
      <c r="E23" s="11" t="s">
        <v>123</v>
      </c>
      <c r="F23" s="72" t="s">
        <v>122</v>
      </c>
      <c r="G23" s="11" t="s">
        <v>764</v>
      </c>
      <c r="H23" s="13" t="s">
        <v>1057</v>
      </c>
      <c r="I23" s="170">
        <v>600</v>
      </c>
      <c r="J23" s="170">
        <v>600</v>
      </c>
      <c r="K23" s="170">
        <v>600</v>
      </c>
      <c r="L23" s="170">
        <v>600</v>
      </c>
      <c r="M23" s="14">
        <v>0</v>
      </c>
      <c r="N23" s="15">
        <v>1</v>
      </c>
    </row>
    <row r="24" spans="1:14">
      <c r="A24" s="171" t="s">
        <v>784</v>
      </c>
      <c r="B24" s="171"/>
      <c r="C24" s="171"/>
      <c r="D24" s="171"/>
      <c r="E24" s="171"/>
      <c r="F24" s="171"/>
      <c r="G24" s="171"/>
      <c r="H24" s="171"/>
      <c r="I24" s="172">
        <v>600</v>
      </c>
      <c r="J24" s="172">
        <v>600</v>
      </c>
      <c r="K24" s="172">
        <v>600</v>
      </c>
      <c r="L24" s="172">
        <v>600</v>
      </c>
      <c r="M24" s="173">
        <v>0</v>
      </c>
      <c r="N24" s="174">
        <v>1</v>
      </c>
    </row>
    <row r="25" spans="1:14" ht="29">
      <c r="A25" s="169" t="s">
        <v>1261</v>
      </c>
      <c r="B25" s="72" t="s">
        <v>602</v>
      </c>
      <c r="C25" s="11" t="s">
        <v>729</v>
      </c>
      <c r="D25" s="72" t="s">
        <v>354</v>
      </c>
      <c r="E25" s="11" t="s">
        <v>354</v>
      </c>
      <c r="F25" s="72" t="s">
        <v>727</v>
      </c>
      <c r="G25" s="11" t="s">
        <v>764</v>
      </c>
      <c r="H25" s="13" t="s">
        <v>1576</v>
      </c>
      <c r="I25" s="170">
        <v>3201</v>
      </c>
      <c r="J25" s="170">
        <v>3573</v>
      </c>
      <c r="K25" s="170">
        <v>3681</v>
      </c>
      <c r="L25" s="170">
        <v>3791</v>
      </c>
      <c r="M25" s="14">
        <v>0.11621368322399239</v>
      </c>
      <c r="N25" s="15">
        <v>1</v>
      </c>
    </row>
    <row r="26" spans="1:14">
      <c r="A26" s="169"/>
      <c r="B26" s="72"/>
      <c r="C26" s="11"/>
      <c r="D26" s="72"/>
      <c r="E26" s="11"/>
      <c r="F26" s="72" t="s">
        <v>728</v>
      </c>
      <c r="G26" s="167" t="s">
        <v>764</v>
      </c>
      <c r="H26" s="13" t="s">
        <v>1577</v>
      </c>
      <c r="I26" s="170">
        <v>360</v>
      </c>
      <c r="J26" s="170">
        <v>373</v>
      </c>
      <c r="K26" s="170">
        <v>373</v>
      </c>
      <c r="L26" s="170">
        <v>373</v>
      </c>
      <c r="M26" s="14">
        <v>3.6111111111111205E-2</v>
      </c>
      <c r="N26" s="15">
        <v>1</v>
      </c>
    </row>
    <row r="27" spans="1:14" ht="29">
      <c r="A27" s="171" t="s">
        <v>1358</v>
      </c>
      <c r="B27" s="171"/>
      <c r="C27" s="171"/>
      <c r="D27" s="171"/>
      <c r="E27" s="171"/>
      <c r="F27" s="171"/>
      <c r="G27" s="171"/>
      <c r="H27" s="171"/>
      <c r="I27" s="172">
        <v>3561</v>
      </c>
      <c r="J27" s="172">
        <v>3946</v>
      </c>
      <c r="K27" s="172">
        <v>4054</v>
      </c>
      <c r="L27" s="172">
        <v>4164</v>
      </c>
      <c r="M27" s="173">
        <v>0.1523247943351036</v>
      </c>
      <c r="N27" s="174">
        <v>2</v>
      </c>
    </row>
    <row r="28" spans="1:14">
      <c r="A28" s="169" t="s">
        <v>63</v>
      </c>
      <c r="B28" s="72" t="s">
        <v>589</v>
      </c>
      <c r="C28" s="11" t="s">
        <v>590</v>
      </c>
      <c r="D28" s="72" t="s">
        <v>61</v>
      </c>
      <c r="E28" s="11" t="s">
        <v>61</v>
      </c>
      <c r="F28" s="72" t="s">
        <v>116</v>
      </c>
      <c r="G28" s="11" t="s">
        <v>764</v>
      </c>
      <c r="H28" s="13" t="s">
        <v>1057</v>
      </c>
      <c r="I28" s="170">
        <v>24.35</v>
      </c>
      <c r="J28" s="170">
        <v>24.85</v>
      </c>
      <c r="K28" s="170">
        <v>25.6</v>
      </c>
      <c r="L28" s="170">
        <v>26.36</v>
      </c>
      <c r="M28" s="14">
        <v>2.0533880903490731E-2</v>
      </c>
      <c r="N28" s="15">
        <v>1</v>
      </c>
    </row>
    <row r="29" spans="1:14">
      <c r="A29" s="169"/>
      <c r="B29" s="72"/>
      <c r="C29" s="11"/>
      <c r="D29" s="72"/>
      <c r="E29" s="11"/>
      <c r="F29" s="72" t="s">
        <v>119</v>
      </c>
      <c r="G29" s="167" t="s">
        <v>764</v>
      </c>
      <c r="H29" s="13" t="s">
        <v>1057</v>
      </c>
      <c r="I29" s="170">
        <v>24.25</v>
      </c>
      <c r="J29" s="170">
        <v>24.7</v>
      </c>
      <c r="K29" s="170">
        <v>25.44</v>
      </c>
      <c r="L29" s="170">
        <v>26.2</v>
      </c>
      <c r="M29" s="14">
        <v>1.8556701030927769E-2</v>
      </c>
      <c r="N29" s="15">
        <v>1</v>
      </c>
    </row>
    <row r="30" spans="1:14">
      <c r="A30" s="169"/>
      <c r="B30" s="72"/>
      <c r="C30" s="11"/>
      <c r="D30" s="72"/>
      <c r="E30" s="11"/>
      <c r="F30" s="72" t="s">
        <v>118</v>
      </c>
      <c r="G30" s="167" t="s">
        <v>764</v>
      </c>
      <c r="H30" s="13" t="s">
        <v>1057</v>
      </c>
      <c r="I30" s="170">
        <v>25.3</v>
      </c>
      <c r="J30" s="170">
        <v>25.79</v>
      </c>
      <c r="K30" s="170">
        <v>26.56</v>
      </c>
      <c r="L30" s="170">
        <v>27.36</v>
      </c>
      <c r="M30" s="14">
        <v>1.9367588932806212E-2</v>
      </c>
      <c r="N30" s="15">
        <v>1</v>
      </c>
    </row>
    <row r="31" spans="1:14">
      <c r="A31" s="169"/>
      <c r="B31" s="72"/>
      <c r="C31" s="11"/>
      <c r="D31" s="72"/>
      <c r="E31" s="11"/>
      <c r="F31" s="72" t="s">
        <v>109</v>
      </c>
      <c r="G31" s="167" t="s">
        <v>764</v>
      </c>
      <c r="H31" s="13" t="s">
        <v>1092</v>
      </c>
      <c r="I31" s="170">
        <v>3</v>
      </c>
      <c r="J31" s="170">
        <v>3</v>
      </c>
      <c r="K31" s="170">
        <v>3</v>
      </c>
      <c r="L31" s="170">
        <v>3</v>
      </c>
      <c r="M31" s="14">
        <v>0</v>
      </c>
      <c r="N31" s="15">
        <v>1</v>
      </c>
    </row>
    <row r="32" spans="1:14">
      <c r="A32" s="169"/>
      <c r="B32" s="72"/>
      <c r="C32" s="11"/>
      <c r="D32" s="72"/>
      <c r="E32" s="11"/>
      <c r="F32" s="72" t="s">
        <v>120</v>
      </c>
      <c r="G32" s="167" t="s">
        <v>764</v>
      </c>
      <c r="H32" s="13" t="s">
        <v>1092</v>
      </c>
      <c r="I32" s="170">
        <v>14.9</v>
      </c>
      <c r="J32" s="170">
        <v>15.35</v>
      </c>
      <c r="K32" s="170">
        <v>15.81</v>
      </c>
      <c r="L32" s="170">
        <v>16.28</v>
      </c>
      <c r="M32" s="14">
        <v>3.0201342281879207E-2</v>
      </c>
      <c r="N32" s="15">
        <v>1</v>
      </c>
    </row>
    <row r="33" spans="1:14">
      <c r="A33" s="169"/>
      <c r="B33" s="72"/>
      <c r="C33" s="11"/>
      <c r="D33" s="72"/>
      <c r="E33" s="11"/>
      <c r="F33" s="72" t="s">
        <v>108</v>
      </c>
      <c r="G33" s="167" t="s">
        <v>764</v>
      </c>
      <c r="H33" s="13" t="s">
        <v>1188</v>
      </c>
      <c r="I33" s="170">
        <v>1.78</v>
      </c>
      <c r="J33" s="170">
        <v>0</v>
      </c>
      <c r="K33" s="170">
        <v>0</v>
      </c>
      <c r="L33" s="170">
        <v>0</v>
      </c>
      <c r="M33" s="14">
        <v>0</v>
      </c>
      <c r="N33" s="15">
        <v>1</v>
      </c>
    </row>
    <row r="34" spans="1:14">
      <c r="A34" s="169"/>
      <c r="B34" s="72"/>
      <c r="C34" s="11"/>
      <c r="D34" s="72"/>
      <c r="E34" s="11"/>
      <c r="F34" s="72" t="s">
        <v>96</v>
      </c>
      <c r="G34" s="167" t="s">
        <v>764</v>
      </c>
      <c r="H34" s="13" t="s">
        <v>1057</v>
      </c>
      <c r="I34" s="170">
        <v>493</v>
      </c>
      <c r="J34" s="170">
        <v>546</v>
      </c>
      <c r="K34" s="170">
        <v>562.38</v>
      </c>
      <c r="L34" s="170">
        <v>579.25</v>
      </c>
      <c r="M34" s="14">
        <v>0.10750507099391471</v>
      </c>
      <c r="N34" s="15">
        <v>1</v>
      </c>
    </row>
    <row r="35" spans="1:14">
      <c r="A35" s="169"/>
      <c r="B35" s="72"/>
      <c r="C35" s="11"/>
      <c r="D35" s="72"/>
      <c r="E35" s="11"/>
      <c r="F35" s="72" t="s">
        <v>94</v>
      </c>
      <c r="G35" s="167" t="s">
        <v>764</v>
      </c>
      <c r="H35" s="13" t="s">
        <v>1158</v>
      </c>
      <c r="I35" s="170">
        <v>4285</v>
      </c>
      <c r="J35" s="170">
        <v>5678</v>
      </c>
      <c r="K35" s="170">
        <v>5848</v>
      </c>
      <c r="L35" s="170">
        <v>6023.79</v>
      </c>
      <c r="M35" s="14">
        <v>0.32508751458576435</v>
      </c>
      <c r="N35" s="15">
        <v>1</v>
      </c>
    </row>
    <row r="36" spans="1:14">
      <c r="A36" s="169"/>
      <c r="B36" s="72"/>
      <c r="C36" s="11"/>
      <c r="D36" s="72"/>
      <c r="E36" s="11"/>
      <c r="F36" s="72" t="s">
        <v>1189</v>
      </c>
      <c r="G36" s="167" t="s">
        <v>764</v>
      </c>
      <c r="H36" s="13" t="s">
        <v>1126</v>
      </c>
      <c r="I36" s="170">
        <v>3417</v>
      </c>
      <c r="J36" s="170">
        <v>4686</v>
      </c>
      <c r="K36" s="170">
        <v>4826.58</v>
      </c>
      <c r="L36" s="170">
        <v>4971.38</v>
      </c>
      <c r="M36" s="14">
        <v>0.37137840210711159</v>
      </c>
      <c r="N36" s="15">
        <v>1</v>
      </c>
    </row>
    <row r="37" spans="1:14">
      <c r="A37" s="169"/>
      <c r="B37" s="72"/>
      <c r="C37" s="11"/>
      <c r="D37" s="72"/>
      <c r="E37" s="11"/>
      <c r="F37" s="72" t="s">
        <v>115</v>
      </c>
      <c r="G37" s="167" t="s">
        <v>764</v>
      </c>
      <c r="H37" s="13" t="s">
        <v>1057</v>
      </c>
      <c r="I37" s="170">
        <v>25.85</v>
      </c>
      <c r="J37" s="170">
        <v>25.86</v>
      </c>
      <c r="K37" s="170">
        <v>26.64</v>
      </c>
      <c r="L37" s="170">
        <v>27.43</v>
      </c>
      <c r="M37" s="14">
        <v>3.8684719535786449E-4</v>
      </c>
      <c r="N37" s="15">
        <v>1</v>
      </c>
    </row>
    <row r="38" spans="1:14">
      <c r="A38" s="169"/>
      <c r="B38" s="72"/>
      <c r="C38" s="11"/>
      <c r="D38" s="72"/>
      <c r="E38" s="11"/>
      <c r="F38" s="72" t="s">
        <v>107</v>
      </c>
      <c r="G38" s="167" t="s">
        <v>764</v>
      </c>
      <c r="H38" s="13" t="s">
        <v>1158</v>
      </c>
      <c r="I38" s="170">
        <v>0.82</v>
      </c>
      <c r="J38" s="170">
        <v>0</v>
      </c>
      <c r="K38" s="170">
        <v>0</v>
      </c>
      <c r="L38" s="170">
        <v>0</v>
      </c>
      <c r="M38" s="14">
        <v>0</v>
      </c>
      <c r="N38" s="15">
        <v>1</v>
      </c>
    </row>
    <row r="39" spans="1:14">
      <c r="A39" s="169"/>
      <c r="B39" s="72"/>
      <c r="C39" s="11"/>
      <c r="D39" s="72"/>
      <c r="E39" s="11"/>
      <c r="F39" s="72" t="s">
        <v>112</v>
      </c>
      <c r="G39" s="167" t="s">
        <v>764</v>
      </c>
      <c r="H39" s="13" t="s">
        <v>1057</v>
      </c>
      <c r="I39" s="170">
        <v>46.9</v>
      </c>
      <c r="J39" s="170">
        <v>53.25</v>
      </c>
      <c r="K39" s="170">
        <v>54.85</v>
      </c>
      <c r="L39" s="170">
        <v>56.49</v>
      </c>
      <c r="M39" s="14">
        <v>0.1353944562899787</v>
      </c>
      <c r="N39" s="15">
        <v>1</v>
      </c>
    </row>
    <row r="40" spans="1:14">
      <c r="A40" s="169"/>
      <c r="B40" s="72"/>
      <c r="C40" s="11"/>
      <c r="D40" s="72"/>
      <c r="E40" s="11"/>
      <c r="F40" s="72" t="s">
        <v>117</v>
      </c>
      <c r="G40" s="167" t="s">
        <v>764</v>
      </c>
      <c r="H40" s="13" t="s">
        <v>1057</v>
      </c>
      <c r="I40" s="170">
        <v>22.8</v>
      </c>
      <c r="J40" s="170">
        <v>23.25</v>
      </c>
      <c r="K40" s="170">
        <v>23.95</v>
      </c>
      <c r="L40" s="170">
        <v>24.67</v>
      </c>
      <c r="M40" s="14">
        <v>1.9736842105263053E-2</v>
      </c>
      <c r="N40" s="15">
        <v>1</v>
      </c>
    </row>
    <row r="41" spans="1:14">
      <c r="A41" s="169"/>
      <c r="B41" s="72"/>
      <c r="C41" s="11"/>
      <c r="D41" s="72"/>
      <c r="E41" s="11"/>
      <c r="F41" s="72" t="s">
        <v>93</v>
      </c>
      <c r="G41" s="167" t="s">
        <v>764</v>
      </c>
      <c r="H41" s="13" t="s">
        <v>1057</v>
      </c>
      <c r="I41" s="170">
        <v>82.4</v>
      </c>
      <c r="J41" s="170">
        <v>100</v>
      </c>
      <c r="K41" s="170">
        <v>110</v>
      </c>
      <c r="L41" s="170">
        <v>120</v>
      </c>
      <c r="M41" s="14">
        <v>0.21359223300970864</v>
      </c>
      <c r="N41" s="15">
        <v>1</v>
      </c>
    </row>
    <row r="42" spans="1:14">
      <c r="A42" s="169"/>
      <c r="B42" s="72"/>
      <c r="C42" s="11"/>
      <c r="D42" s="72"/>
      <c r="E42" s="11"/>
      <c r="F42" s="72" t="s">
        <v>85</v>
      </c>
      <c r="G42" s="167" t="s">
        <v>764</v>
      </c>
      <c r="H42" s="13" t="s">
        <v>1057</v>
      </c>
      <c r="I42" s="170">
        <v>219</v>
      </c>
      <c r="J42" s="170">
        <v>277</v>
      </c>
      <c r="K42" s="170">
        <v>285.31</v>
      </c>
      <c r="L42" s="170">
        <v>293.87</v>
      </c>
      <c r="M42" s="14">
        <v>0.26484018264840192</v>
      </c>
      <c r="N42" s="15">
        <v>1</v>
      </c>
    </row>
    <row r="43" spans="1:14">
      <c r="A43" s="169"/>
      <c r="B43" s="72"/>
      <c r="C43" s="11"/>
      <c r="D43" s="72"/>
      <c r="E43" s="11"/>
      <c r="F43" s="72" t="s">
        <v>82</v>
      </c>
      <c r="G43" s="167" t="s">
        <v>764</v>
      </c>
      <c r="H43" s="13" t="s">
        <v>1158</v>
      </c>
      <c r="I43" s="170">
        <v>2581</v>
      </c>
      <c r="J43" s="170">
        <v>3116</v>
      </c>
      <c r="K43" s="170">
        <v>3209.48</v>
      </c>
      <c r="L43" s="170">
        <v>3305.76</v>
      </c>
      <c r="M43" s="14">
        <v>0.20728399845021306</v>
      </c>
      <c r="N43" s="15">
        <v>1</v>
      </c>
    </row>
    <row r="44" spans="1:14">
      <c r="A44" s="169"/>
      <c r="B44" s="72"/>
      <c r="C44" s="11"/>
      <c r="D44" s="72"/>
      <c r="E44" s="11"/>
      <c r="F44" s="72" t="s">
        <v>83</v>
      </c>
      <c r="G44" s="11" t="s">
        <v>351</v>
      </c>
      <c r="H44" s="13" t="s">
        <v>1158</v>
      </c>
      <c r="I44" s="170">
        <v>2120</v>
      </c>
      <c r="J44" s="170">
        <v>0</v>
      </c>
      <c r="K44" s="170">
        <v>0</v>
      </c>
      <c r="L44" s="170">
        <v>0</v>
      </c>
      <c r="M44" s="14">
        <v>0</v>
      </c>
      <c r="N44" s="15">
        <v>1</v>
      </c>
    </row>
    <row r="45" spans="1:14">
      <c r="A45" s="169"/>
      <c r="B45" s="72"/>
      <c r="C45" s="11"/>
      <c r="D45" s="72"/>
      <c r="E45" s="11"/>
      <c r="F45" s="72" t="s">
        <v>1191</v>
      </c>
      <c r="G45" s="11" t="s">
        <v>764</v>
      </c>
      <c r="H45" s="13" t="s">
        <v>1126</v>
      </c>
      <c r="I45" s="170">
        <v>1981</v>
      </c>
      <c r="J45" s="170">
        <v>3101</v>
      </c>
      <c r="K45" s="170">
        <v>3194.03</v>
      </c>
      <c r="L45" s="170">
        <v>3289.85</v>
      </c>
      <c r="M45" s="14">
        <v>0.56537102473498235</v>
      </c>
      <c r="N45" s="15">
        <v>1</v>
      </c>
    </row>
    <row r="46" spans="1:14">
      <c r="A46" s="169"/>
      <c r="B46" s="72"/>
      <c r="C46" s="11"/>
      <c r="D46" s="72"/>
      <c r="E46" s="11"/>
      <c r="F46" s="72" t="s">
        <v>90</v>
      </c>
      <c r="G46" s="167" t="s">
        <v>764</v>
      </c>
      <c r="H46" s="13" t="s">
        <v>1144</v>
      </c>
      <c r="I46" s="170">
        <v>400</v>
      </c>
      <c r="J46" s="170">
        <v>400</v>
      </c>
      <c r="K46" s="170">
        <v>400</v>
      </c>
      <c r="L46" s="170">
        <v>400</v>
      </c>
      <c r="M46" s="14">
        <v>0</v>
      </c>
      <c r="N46" s="15">
        <v>1</v>
      </c>
    </row>
    <row r="47" spans="1:14">
      <c r="A47" s="169"/>
      <c r="B47" s="72"/>
      <c r="C47" s="11"/>
      <c r="D47" s="72"/>
      <c r="E47" s="11"/>
      <c r="F47" s="72" t="s">
        <v>91</v>
      </c>
      <c r="G47" s="167" t="s">
        <v>764</v>
      </c>
      <c r="H47" s="13" t="s">
        <v>1144</v>
      </c>
      <c r="I47" s="170">
        <v>600</v>
      </c>
      <c r="J47" s="170">
        <v>600</v>
      </c>
      <c r="K47" s="170">
        <v>600</v>
      </c>
      <c r="L47" s="170">
        <v>600</v>
      </c>
      <c r="M47" s="14">
        <v>0</v>
      </c>
      <c r="N47" s="15">
        <v>1</v>
      </c>
    </row>
    <row r="48" spans="1:14">
      <c r="A48" s="169"/>
      <c r="B48" s="72"/>
      <c r="C48" s="11"/>
      <c r="D48" s="72"/>
      <c r="E48" s="11"/>
      <c r="F48" s="72" t="s">
        <v>92</v>
      </c>
      <c r="G48" s="167" t="s">
        <v>764</v>
      </c>
      <c r="H48" s="13" t="s">
        <v>1144</v>
      </c>
      <c r="I48" s="170">
        <v>1000</v>
      </c>
      <c r="J48" s="170">
        <v>1000</v>
      </c>
      <c r="K48" s="170">
        <v>1000</v>
      </c>
      <c r="L48" s="170">
        <v>1000</v>
      </c>
      <c r="M48" s="14">
        <v>0</v>
      </c>
      <c r="N48" s="15">
        <v>1</v>
      </c>
    </row>
    <row r="49" spans="1:14">
      <c r="A49" s="169"/>
      <c r="B49" s="72"/>
      <c r="C49" s="11"/>
      <c r="D49" s="72"/>
      <c r="E49" s="11"/>
      <c r="F49" s="72" t="s">
        <v>67</v>
      </c>
      <c r="G49" s="167" t="s">
        <v>764</v>
      </c>
      <c r="H49" s="13" t="s">
        <v>1057</v>
      </c>
      <c r="I49" s="170">
        <v>395</v>
      </c>
      <c r="J49" s="170">
        <v>464</v>
      </c>
      <c r="K49" s="170">
        <v>477.92</v>
      </c>
      <c r="L49" s="170">
        <v>492.26</v>
      </c>
      <c r="M49" s="14">
        <v>0.17468354430379751</v>
      </c>
      <c r="N49" s="15">
        <v>1</v>
      </c>
    </row>
    <row r="50" spans="1:14">
      <c r="A50" s="169"/>
      <c r="B50" s="72"/>
      <c r="C50" s="11"/>
      <c r="D50" s="72"/>
      <c r="E50" s="11"/>
      <c r="F50" s="72" t="s">
        <v>1160</v>
      </c>
      <c r="G50" s="167" t="s">
        <v>764</v>
      </c>
      <c r="H50" s="13" t="s">
        <v>1158</v>
      </c>
      <c r="I50" s="170">
        <v>3706</v>
      </c>
      <c r="J50" s="170">
        <v>4415</v>
      </c>
      <c r="K50" s="170">
        <v>4547.45</v>
      </c>
      <c r="L50" s="170">
        <v>4683.87</v>
      </c>
      <c r="M50" s="14">
        <v>0.19131138694009708</v>
      </c>
      <c r="N50" s="15">
        <v>1</v>
      </c>
    </row>
    <row r="51" spans="1:14">
      <c r="A51" s="169"/>
      <c r="B51" s="72"/>
      <c r="C51" s="11"/>
      <c r="D51" s="72"/>
      <c r="E51" s="11"/>
      <c r="F51" s="72" t="s">
        <v>65</v>
      </c>
      <c r="G51" s="167" t="s">
        <v>764</v>
      </c>
      <c r="H51" s="13" t="s">
        <v>1126</v>
      </c>
      <c r="I51" s="170">
        <v>4084</v>
      </c>
      <c r="J51" s="170">
        <v>5228</v>
      </c>
      <c r="K51" s="170">
        <v>5384.84</v>
      </c>
      <c r="L51" s="170">
        <v>5546.39</v>
      </c>
      <c r="M51" s="14">
        <v>0.28011753183153765</v>
      </c>
      <c r="N51" s="15">
        <v>1</v>
      </c>
    </row>
    <row r="52" spans="1:14">
      <c r="A52" s="169"/>
      <c r="B52" s="72"/>
      <c r="C52" s="11"/>
      <c r="D52" s="72"/>
      <c r="E52" s="11"/>
      <c r="F52" s="72" t="s">
        <v>77</v>
      </c>
      <c r="G52" s="167" t="s">
        <v>764</v>
      </c>
      <c r="H52" s="13" t="s">
        <v>1057</v>
      </c>
      <c r="I52" s="170">
        <v>248</v>
      </c>
      <c r="J52" s="170">
        <v>307</v>
      </c>
      <c r="K52" s="170">
        <v>316.20999999999998</v>
      </c>
      <c r="L52" s="170">
        <v>325.7</v>
      </c>
      <c r="M52" s="14">
        <v>0.23790322580645151</v>
      </c>
      <c r="N52" s="15">
        <v>1</v>
      </c>
    </row>
    <row r="53" spans="1:14">
      <c r="A53" s="169"/>
      <c r="B53" s="72"/>
      <c r="C53" s="11"/>
      <c r="D53" s="72"/>
      <c r="E53" s="11"/>
      <c r="F53" s="72" t="s">
        <v>74</v>
      </c>
      <c r="G53" s="167" t="s">
        <v>764</v>
      </c>
      <c r="H53" s="13" t="s">
        <v>1158</v>
      </c>
      <c r="I53" s="170">
        <v>2727</v>
      </c>
      <c r="J53" s="170">
        <v>3425</v>
      </c>
      <c r="K53" s="170">
        <v>3527.75</v>
      </c>
      <c r="L53" s="170">
        <v>3633.58</v>
      </c>
      <c r="M53" s="14">
        <v>0.25595892922625585</v>
      </c>
      <c r="N53" s="15">
        <v>1</v>
      </c>
    </row>
    <row r="54" spans="1:14">
      <c r="A54" s="169"/>
      <c r="B54" s="72"/>
      <c r="C54" s="11"/>
      <c r="D54" s="72"/>
      <c r="E54" s="11"/>
      <c r="F54" s="72" t="s">
        <v>1193</v>
      </c>
      <c r="G54" s="167" t="s">
        <v>764</v>
      </c>
      <c r="H54" s="13" t="s">
        <v>1126</v>
      </c>
      <c r="I54" s="170">
        <v>2236</v>
      </c>
      <c r="J54" s="170">
        <v>3347</v>
      </c>
      <c r="K54" s="170">
        <v>3447.41</v>
      </c>
      <c r="L54" s="170">
        <v>3550.83</v>
      </c>
      <c r="M54" s="14">
        <v>0.4968694096601074</v>
      </c>
      <c r="N54" s="15">
        <v>1</v>
      </c>
    </row>
    <row r="55" spans="1:14">
      <c r="A55" s="169"/>
      <c r="B55" s="72"/>
      <c r="C55" s="11"/>
      <c r="D55" s="72"/>
      <c r="E55" s="11"/>
      <c r="F55" s="72" t="s">
        <v>1506</v>
      </c>
      <c r="G55" s="167" t="s">
        <v>764</v>
      </c>
      <c r="H55" s="13" t="s">
        <v>1092</v>
      </c>
      <c r="I55" s="170">
        <v>14.5</v>
      </c>
      <c r="J55" s="170">
        <v>14.1</v>
      </c>
      <c r="K55" s="170">
        <v>14.52</v>
      </c>
      <c r="L55" s="170">
        <v>14.96</v>
      </c>
      <c r="M55" s="14">
        <v>-2.7586206896551779E-2</v>
      </c>
      <c r="N55" s="15">
        <v>1</v>
      </c>
    </row>
    <row r="56" spans="1:14" ht="43.5">
      <c r="A56" s="169"/>
      <c r="B56" s="72"/>
      <c r="C56" s="11"/>
      <c r="D56" s="72"/>
      <c r="E56" s="11"/>
      <c r="F56" s="72" t="s">
        <v>1507</v>
      </c>
      <c r="G56" s="167" t="s">
        <v>764</v>
      </c>
      <c r="H56" s="13" t="s">
        <v>1143</v>
      </c>
      <c r="I56" s="170">
        <v>15</v>
      </c>
      <c r="J56" s="170">
        <v>15</v>
      </c>
      <c r="K56" s="170">
        <v>15</v>
      </c>
      <c r="L56" s="170">
        <v>15</v>
      </c>
      <c r="M56" s="14">
        <v>0</v>
      </c>
      <c r="N56" s="15">
        <v>1</v>
      </c>
    </row>
    <row r="57" spans="1:14">
      <c r="A57" s="169"/>
      <c r="B57" s="72"/>
      <c r="C57" s="11"/>
      <c r="D57" s="72"/>
      <c r="E57" s="11"/>
      <c r="F57" s="72" t="s">
        <v>1508</v>
      </c>
      <c r="G57" s="167" t="s">
        <v>764</v>
      </c>
      <c r="H57" s="13" t="s">
        <v>1092</v>
      </c>
      <c r="I57" s="170">
        <v>14.9</v>
      </c>
      <c r="J57" s="170">
        <v>15</v>
      </c>
      <c r="K57" s="170">
        <v>15.45</v>
      </c>
      <c r="L57" s="170">
        <v>15.91</v>
      </c>
      <c r="M57" s="14">
        <v>6.7114093959730337E-3</v>
      </c>
      <c r="N57" s="15">
        <v>1</v>
      </c>
    </row>
    <row r="58" spans="1:14">
      <c r="A58" s="171" t="s">
        <v>786</v>
      </c>
      <c r="B58" s="171"/>
      <c r="C58" s="171"/>
      <c r="D58" s="171"/>
      <c r="E58" s="171"/>
      <c r="F58" s="171"/>
      <c r="G58" s="171"/>
      <c r="H58" s="171"/>
      <c r="I58" s="172">
        <v>30808.75</v>
      </c>
      <c r="J58" s="172">
        <v>36930.15</v>
      </c>
      <c r="K58" s="172">
        <v>37984.179999999986</v>
      </c>
      <c r="L58" s="172">
        <v>39070.19</v>
      </c>
      <c r="M58" s="173">
        <v>3.9152053155374684</v>
      </c>
      <c r="N58" s="174">
        <v>30</v>
      </c>
    </row>
    <row r="59" spans="1:14" ht="29">
      <c r="A59" s="169" t="s">
        <v>911</v>
      </c>
      <c r="B59" s="72" t="s">
        <v>731</v>
      </c>
      <c r="C59" s="11" t="s">
        <v>910</v>
      </c>
      <c r="D59" s="72" t="s">
        <v>1278</v>
      </c>
      <c r="E59" s="11" t="s">
        <v>1278</v>
      </c>
      <c r="F59" s="72" t="s">
        <v>914</v>
      </c>
      <c r="G59" s="11" t="s">
        <v>764</v>
      </c>
      <c r="H59" s="13" t="s">
        <v>1057</v>
      </c>
      <c r="I59" s="170">
        <v>40</v>
      </c>
      <c r="J59" s="170">
        <v>40</v>
      </c>
      <c r="K59" s="170">
        <v>40</v>
      </c>
      <c r="L59" s="170">
        <v>40</v>
      </c>
      <c r="M59" s="14">
        <v>0</v>
      </c>
      <c r="N59" s="15">
        <v>1</v>
      </c>
    </row>
    <row r="60" spans="1:14">
      <c r="A60" s="169"/>
      <c r="B60" s="72"/>
      <c r="C60" s="11"/>
      <c r="D60" s="72"/>
      <c r="E60" s="11"/>
      <c r="F60" s="72" t="s">
        <v>915</v>
      </c>
      <c r="G60" s="167" t="s">
        <v>764</v>
      </c>
      <c r="H60" s="13" t="s">
        <v>1057</v>
      </c>
      <c r="I60" s="170">
        <v>75</v>
      </c>
      <c r="J60" s="170">
        <v>75</v>
      </c>
      <c r="K60" s="170">
        <v>75</v>
      </c>
      <c r="L60" s="170">
        <v>75</v>
      </c>
      <c r="M60" s="14">
        <v>0</v>
      </c>
      <c r="N60" s="15">
        <v>1</v>
      </c>
    </row>
    <row r="61" spans="1:14">
      <c r="A61" s="169"/>
      <c r="B61" s="72"/>
      <c r="C61" s="11"/>
      <c r="D61" s="72"/>
      <c r="E61" s="11"/>
      <c r="F61" s="72" t="s">
        <v>913</v>
      </c>
      <c r="G61" s="167" t="s">
        <v>764</v>
      </c>
      <c r="H61" s="13" t="s">
        <v>1057</v>
      </c>
      <c r="I61" s="170">
        <v>75</v>
      </c>
      <c r="J61" s="170">
        <v>75</v>
      </c>
      <c r="K61" s="170">
        <v>75</v>
      </c>
      <c r="L61" s="170">
        <v>75</v>
      </c>
      <c r="M61" s="14">
        <v>0</v>
      </c>
      <c r="N61" s="15">
        <v>1</v>
      </c>
    </row>
    <row r="62" spans="1:14">
      <c r="A62" s="169"/>
      <c r="B62" s="72"/>
      <c r="C62" s="11"/>
      <c r="D62" s="72"/>
      <c r="E62" s="11"/>
      <c r="F62" s="72" t="s">
        <v>917</v>
      </c>
      <c r="G62" s="167" t="s">
        <v>764</v>
      </c>
      <c r="H62" s="13" t="s">
        <v>1057</v>
      </c>
      <c r="I62" s="170">
        <v>3700</v>
      </c>
      <c r="J62" s="170">
        <v>3700</v>
      </c>
      <c r="K62" s="170">
        <v>3700</v>
      </c>
      <c r="L62" s="170">
        <v>3700</v>
      </c>
      <c r="M62" s="14">
        <v>0</v>
      </c>
      <c r="N62" s="15">
        <v>1</v>
      </c>
    </row>
    <row r="63" spans="1:14">
      <c r="A63" s="169"/>
      <c r="B63" s="72"/>
      <c r="C63" s="11"/>
      <c r="D63" s="72"/>
      <c r="E63" s="11"/>
      <c r="F63" s="72" t="s">
        <v>919</v>
      </c>
      <c r="G63" s="167" t="s">
        <v>764</v>
      </c>
      <c r="H63" s="13" t="s">
        <v>1057</v>
      </c>
      <c r="I63" s="170">
        <v>3200</v>
      </c>
      <c r="J63" s="170">
        <v>3200</v>
      </c>
      <c r="K63" s="170">
        <v>3200</v>
      </c>
      <c r="L63" s="170">
        <v>3200</v>
      </c>
      <c r="M63" s="14">
        <v>0</v>
      </c>
      <c r="N63" s="15">
        <v>1</v>
      </c>
    </row>
    <row r="64" spans="1:14">
      <c r="A64" s="169"/>
      <c r="B64" s="72"/>
      <c r="C64" s="11"/>
      <c r="D64" s="72"/>
      <c r="E64" s="11"/>
      <c r="F64" s="72" t="s">
        <v>918</v>
      </c>
      <c r="G64" s="167" t="s">
        <v>764</v>
      </c>
      <c r="H64" s="13" t="s">
        <v>1057</v>
      </c>
      <c r="I64" s="170">
        <v>400</v>
      </c>
      <c r="J64" s="170">
        <v>400</v>
      </c>
      <c r="K64" s="170">
        <v>400</v>
      </c>
      <c r="L64" s="170">
        <v>400</v>
      </c>
      <c r="M64" s="14">
        <v>0</v>
      </c>
      <c r="N64" s="15">
        <v>1</v>
      </c>
    </row>
    <row r="65" spans="1:14">
      <c r="A65" s="169"/>
      <c r="B65" s="72"/>
      <c r="C65" s="11"/>
      <c r="D65" s="72"/>
      <c r="E65" s="11"/>
      <c r="F65" s="72" t="s">
        <v>916</v>
      </c>
      <c r="G65" s="167" t="s">
        <v>764</v>
      </c>
      <c r="H65" s="13" t="s">
        <v>1057</v>
      </c>
      <c r="I65" s="170">
        <v>3700</v>
      </c>
      <c r="J65" s="170">
        <v>3700</v>
      </c>
      <c r="K65" s="170">
        <v>3700</v>
      </c>
      <c r="L65" s="170">
        <v>3700</v>
      </c>
      <c r="M65" s="14">
        <v>0</v>
      </c>
      <c r="N65" s="15">
        <v>1</v>
      </c>
    </row>
    <row r="66" spans="1:14">
      <c r="A66" s="169"/>
      <c r="B66" s="72"/>
      <c r="C66" s="11"/>
      <c r="D66" s="72"/>
      <c r="E66" s="11"/>
      <c r="F66" s="72" t="s">
        <v>920</v>
      </c>
      <c r="G66" s="167" t="s">
        <v>764</v>
      </c>
      <c r="H66" s="13" t="s">
        <v>1057</v>
      </c>
      <c r="I66" s="170">
        <v>300</v>
      </c>
      <c r="J66" s="170">
        <v>300</v>
      </c>
      <c r="K66" s="170">
        <v>300</v>
      </c>
      <c r="L66" s="170">
        <v>300</v>
      </c>
      <c r="M66" s="14">
        <v>0</v>
      </c>
      <c r="N66" s="15">
        <v>1</v>
      </c>
    </row>
    <row r="67" spans="1:14">
      <c r="A67" s="169"/>
      <c r="B67" s="72"/>
      <c r="C67" s="11"/>
      <c r="D67" s="72"/>
      <c r="E67" s="11"/>
      <c r="F67" s="72" t="s">
        <v>949</v>
      </c>
      <c r="G67" s="167" t="s">
        <v>764</v>
      </c>
      <c r="H67" s="13" t="s">
        <v>1057</v>
      </c>
      <c r="I67" s="170">
        <v>46</v>
      </c>
      <c r="J67" s="170">
        <v>46</v>
      </c>
      <c r="K67" s="170">
        <v>46</v>
      </c>
      <c r="L67" s="170">
        <v>46</v>
      </c>
      <c r="M67" s="14">
        <v>0</v>
      </c>
      <c r="N67" s="15">
        <v>1</v>
      </c>
    </row>
    <row r="68" spans="1:14">
      <c r="A68" s="169"/>
      <c r="B68" s="72"/>
      <c r="C68" s="11"/>
      <c r="D68" s="72"/>
      <c r="E68" s="11"/>
      <c r="F68" s="72" t="s">
        <v>947</v>
      </c>
      <c r="G68" s="167" t="s">
        <v>764</v>
      </c>
      <c r="H68" s="13" t="s">
        <v>1057</v>
      </c>
      <c r="I68" s="170">
        <v>46</v>
      </c>
      <c r="J68" s="170">
        <v>46</v>
      </c>
      <c r="K68" s="170">
        <v>46</v>
      </c>
      <c r="L68" s="170">
        <v>46</v>
      </c>
      <c r="M68" s="14">
        <v>0</v>
      </c>
      <c r="N68" s="15">
        <v>1</v>
      </c>
    </row>
    <row r="69" spans="1:14">
      <c r="A69" s="169"/>
      <c r="B69" s="72"/>
      <c r="C69" s="11"/>
      <c r="D69" s="72"/>
      <c r="E69" s="11"/>
      <c r="F69" s="72" t="s">
        <v>933</v>
      </c>
      <c r="G69" s="167" t="s">
        <v>764</v>
      </c>
      <c r="H69" s="13" t="s">
        <v>1057</v>
      </c>
      <c r="I69" s="170">
        <v>22</v>
      </c>
      <c r="J69" s="170">
        <v>22</v>
      </c>
      <c r="K69" s="170">
        <v>22</v>
      </c>
      <c r="L69" s="170">
        <v>22</v>
      </c>
      <c r="M69" s="14">
        <v>0</v>
      </c>
      <c r="N69" s="15">
        <v>1</v>
      </c>
    </row>
    <row r="70" spans="1:14">
      <c r="A70" s="169"/>
      <c r="B70" s="72"/>
      <c r="C70" s="11"/>
      <c r="D70" s="72"/>
      <c r="E70" s="11"/>
      <c r="F70" s="72" t="s">
        <v>934</v>
      </c>
      <c r="G70" s="167" t="s">
        <v>764</v>
      </c>
      <c r="H70" s="13" t="s">
        <v>1057</v>
      </c>
      <c r="I70" s="170">
        <v>8</v>
      </c>
      <c r="J70" s="170">
        <v>8</v>
      </c>
      <c r="K70" s="170">
        <v>8</v>
      </c>
      <c r="L70" s="170">
        <v>8</v>
      </c>
      <c r="M70" s="14">
        <v>0</v>
      </c>
      <c r="N70" s="15">
        <v>1</v>
      </c>
    </row>
    <row r="71" spans="1:14">
      <c r="A71" s="169"/>
      <c r="B71" s="72"/>
      <c r="C71" s="11"/>
      <c r="D71" s="72"/>
      <c r="E71" s="11"/>
      <c r="F71" s="72" t="s">
        <v>1007</v>
      </c>
      <c r="G71" s="167" t="s">
        <v>764</v>
      </c>
      <c r="H71" s="13" t="s">
        <v>1057</v>
      </c>
      <c r="I71" s="170">
        <v>8</v>
      </c>
      <c r="J71" s="170">
        <v>8</v>
      </c>
      <c r="K71" s="170">
        <v>8</v>
      </c>
      <c r="L71" s="170">
        <v>8</v>
      </c>
      <c r="M71" s="14">
        <v>0</v>
      </c>
      <c r="N71" s="15">
        <v>1</v>
      </c>
    </row>
    <row r="72" spans="1:14">
      <c r="A72" s="169"/>
      <c r="B72" s="72"/>
      <c r="C72" s="11"/>
      <c r="D72" s="72"/>
      <c r="E72" s="11"/>
      <c r="F72" s="72" t="s">
        <v>1008</v>
      </c>
      <c r="G72" s="167" t="s">
        <v>764</v>
      </c>
      <c r="H72" s="13" t="s">
        <v>1057</v>
      </c>
      <c r="I72" s="170">
        <v>65</v>
      </c>
      <c r="J72" s="170">
        <v>65</v>
      </c>
      <c r="K72" s="170">
        <v>65</v>
      </c>
      <c r="L72" s="170">
        <v>65</v>
      </c>
      <c r="M72" s="14">
        <v>0</v>
      </c>
      <c r="N72" s="15">
        <v>1</v>
      </c>
    </row>
    <row r="73" spans="1:14">
      <c r="A73" s="169"/>
      <c r="B73" s="72"/>
      <c r="C73" s="11"/>
      <c r="D73" s="72"/>
      <c r="E73" s="11"/>
      <c r="F73" s="72" t="s">
        <v>924</v>
      </c>
      <c r="G73" s="11" t="s">
        <v>351</v>
      </c>
      <c r="H73" s="13" t="s">
        <v>1057</v>
      </c>
      <c r="I73" s="170">
        <v>105</v>
      </c>
      <c r="J73" s="170">
        <v>0</v>
      </c>
      <c r="K73" s="170">
        <v>0</v>
      </c>
      <c r="L73" s="170">
        <v>0</v>
      </c>
      <c r="M73" s="14">
        <v>0</v>
      </c>
      <c r="N73" s="15">
        <v>1</v>
      </c>
    </row>
    <row r="74" spans="1:14">
      <c r="A74" s="169"/>
      <c r="B74" s="72"/>
      <c r="C74" s="11"/>
      <c r="D74" s="72"/>
      <c r="E74" s="11"/>
      <c r="F74" s="72" t="s">
        <v>951</v>
      </c>
      <c r="G74" s="167" t="s">
        <v>351</v>
      </c>
      <c r="H74" s="13" t="s">
        <v>1057</v>
      </c>
      <c r="I74" s="170">
        <v>46</v>
      </c>
      <c r="J74" s="170">
        <v>0</v>
      </c>
      <c r="K74" s="170">
        <v>0</v>
      </c>
      <c r="L74" s="170">
        <v>0</v>
      </c>
      <c r="M74" s="14">
        <v>0</v>
      </c>
      <c r="N74" s="15">
        <v>1</v>
      </c>
    </row>
    <row r="75" spans="1:14">
      <c r="A75" s="169"/>
      <c r="B75" s="72"/>
      <c r="C75" s="11"/>
      <c r="D75" s="72"/>
      <c r="E75" s="11"/>
      <c r="F75" s="72" t="s">
        <v>953</v>
      </c>
      <c r="G75" s="11" t="s">
        <v>764</v>
      </c>
      <c r="H75" s="13" t="s">
        <v>1057</v>
      </c>
      <c r="I75" s="170">
        <v>40</v>
      </c>
      <c r="J75" s="170">
        <v>40</v>
      </c>
      <c r="K75" s="170">
        <v>40</v>
      </c>
      <c r="L75" s="170">
        <v>40</v>
      </c>
      <c r="M75" s="14">
        <v>0</v>
      </c>
      <c r="N75" s="15">
        <v>1</v>
      </c>
    </row>
    <row r="76" spans="1:14">
      <c r="A76" s="169"/>
      <c r="B76" s="72"/>
      <c r="C76" s="11"/>
      <c r="D76" s="72"/>
      <c r="E76" s="11"/>
      <c r="F76" s="72" t="s">
        <v>1353</v>
      </c>
      <c r="G76" s="167" t="s">
        <v>764</v>
      </c>
      <c r="H76" s="13" t="s">
        <v>1057</v>
      </c>
      <c r="I76" s="170">
        <v>250</v>
      </c>
      <c r="J76" s="170">
        <v>250</v>
      </c>
      <c r="K76" s="170">
        <v>250</v>
      </c>
      <c r="L76" s="170">
        <v>250</v>
      </c>
      <c r="M76" s="14">
        <v>0</v>
      </c>
      <c r="N76" s="15">
        <v>1</v>
      </c>
    </row>
    <row r="77" spans="1:14">
      <c r="A77" s="169"/>
      <c r="B77" s="72"/>
      <c r="C77" s="11"/>
      <c r="D77" s="72"/>
      <c r="E77" s="11"/>
      <c r="F77" s="72" t="s">
        <v>940</v>
      </c>
      <c r="G77" s="11" t="s">
        <v>351</v>
      </c>
      <c r="H77" s="13" t="s">
        <v>1057</v>
      </c>
      <c r="I77" s="170">
        <v>42</v>
      </c>
      <c r="J77" s="170">
        <v>0</v>
      </c>
      <c r="K77" s="170">
        <v>0</v>
      </c>
      <c r="L77" s="170">
        <v>0</v>
      </c>
      <c r="M77" s="14">
        <v>0</v>
      </c>
      <c r="N77" s="15">
        <v>1</v>
      </c>
    </row>
    <row r="78" spans="1:14">
      <c r="A78" s="169"/>
      <c r="B78" s="72"/>
      <c r="C78" s="11"/>
      <c r="D78" s="72"/>
      <c r="E78" s="11"/>
      <c r="F78" s="72" t="s">
        <v>945</v>
      </c>
      <c r="G78" s="11" t="s">
        <v>764</v>
      </c>
      <c r="H78" s="13" t="s">
        <v>1057</v>
      </c>
      <c r="I78" s="170">
        <v>12</v>
      </c>
      <c r="J78" s="170">
        <v>12</v>
      </c>
      <c r="K78" s="170">
        <v>12</v>
      </c>
      <c r="L78" s="170">
        <v>12</v>
      </c>
      <c r="M78" s="14">
        <v>0</v>
      </c>
      <c r="N78" s="15">
        <v>1</v>
      </c>
    </row>
    <row r="79" spans="1:14">
      <c r="A79" s="169"/>
      <c r="B79" s="72"/>
      <c r="C79" s="11"/>
      <c r="D79" s="72"/>
      <c r="E79" s="11"/>
      <c r="F79" s="72" t="s">
        <v>942</v>
      </c>
      <c r="G79" s="167" t="s">
        <v>764</v>
      </c>
      <c r="H79" s="13" t="s">
        <v>1057</v>
      </c>
      <c r="I79" s="170">
        <v>42</v>
      </c>
      <c r="J79" s="170">
        <v>42</v>
      </c>
      <c r="K79" s="170">
        <v>42</v>
      </c>
      <c r="L79" s="170">
        <v>42</v>
      </c>
      <c r="M79" s="14">
        <v>0</v>
      </c>
      <c r="N79" s="15">
        <v>1</v>
      </c>
    </row>
    <row r="80" spans="1:14">
      <c r="A80" s="169"/>
      <c r="B80" s="72"/>
      <c r="C80" s="11"/>
      <c r="D80" s="72"/>
      <c r="E80" s="11"/>
      <c r="F80" s="72" t="s">
        <v>943</v>
      </c>
      <c r="G80" s="167" t="s">
        <v>764</v>
      </c>
      <c r="H80" s="13" t="s">
        <v>1057</v>
      </c>
      <c r="I80" s="170">
        <v>8</v>
      </c>
      <c r="J80" s="170">
        <v>8</v>
      </c>
      <c r="K80" s="170">
        <v>8</v>
      </c>
      <c r="L80" s="170">
        <v>8</v>
      </c>
      <c r="M80" s="14">
        <v>0</v>
      </c>
      <c r="N80" s="15">
        <v>1</v>
      </c>
    </row>
    <row r="81" spans="1:14">
      <c r="A81" s="169"/>
      <c r="B81" s="72"/>
      <c r="C81" s="11"/>
      <c r="D81" s="72"/>
      <c r="E81" s="11"/>
      <c r="F81" s="72" t="s">
        <v>926</v>
      </c>
      <c r="G81" s="167" t="s">
        <v>764</v>
      </c>
      <c r="H81" s="13" t="s">
        <v>1057</v>
      </c>
      <c r="I81" s="170">
        <v>8</v>
      </c>
      <c r="J81" s="170">
        <v>8</v>
      </c>
      <c r="K81" s="170">
        <v>8</v>
      </c>
      <c r="L81" s="170">
        <v>8</v>
      </c>
      <c r="M81" s="14">
        <v>0</v>
      </c>
      <c r="N81" s="15">
        <v>1</v>
      </c>
    </row>
    <row r="82" spans="1:14">
      <c r="A82" s="169"/>
      <c r="B82" s="72"/>
      <c r="C82" s="11"/>
      <c r="D82" s="72"/>
      <c r="E82" s="11"/>
      <c r="F82" s="72" t="s">
        <v>961</v>
      </c>
      <c r="G82" s="167" t="s">
        <v>764</v>
      </c>
      <c r="H82" s="13" t="s">
        <v>1057</v>
      </c>
      <c r="I82" s="170">
        <v>42</v>
      </c>
      <c r="J82" s="170">
        <v>42</v>
      </c>
      <c r="K82" s="170">
        <v>42</v>
      </c>
      <c r="L82" s="170">
        <v>42</v>
      </c>
      <c r="M82" s="14">
        <v>0</v>
      </c>
      <c r="N82" s="15">
        <v>1</v>
      </c>
    </row>
    <row r="83" spans="1:14">
      <c r="A83" s="169"/>
      <c r="B83" s="72"/>
      <c r="C83" s="11"/>
      <c r="D83" s="72"/>
      <c r="E83" s="11"/>
      <c r="F83" s="72" t="s">
        <v>962</v>
      </c>
      <c r="G83" s="167" t="s">
        <v>764</v>
      </c>
      <c r="H83" s="13" t="s">
        <v>1057</v>
      </c>
      <c r="I83" s="170">
        <v>8</v>
      </c>
      <c r="J83" s="170">
        <v>8</v>
      </c>
      <c r="K83" s="170">
        <v>8</v>
      </c>
      <c r="L83" s="170">
        <v>8</v>
      </c>
      <c r="M83" s="14">
        <v>0</v>
      </c>
      <c r="N83" s="15">
        <v>1</v>
      </c>
    </row>
    <row r="84" spans="1:14">
      <c r="A84" s="169"/>
      <c r="B84" s="72"/>
      <c r="C84" s="11"/>
      <c r="D84" s="72"/>
      <c r="E84" s="11"/>
      <c r="F84" s="72" t="s">
        <v>921</v>
      </c>
      <c r="G84" s="167" t="s">
        <v>764</v>
      </c>
      <c r="H84" s="13" t="s">
        <v>1057</v>
      </c>
      <c r="I84" s="170">
        <v>42</v>
      </c>
      <c r="J84" s="170">
        <v>42</v>
      </c>
      <c r="K84" s="170">
        <v>42</v>
      </c>
      <c r="L84" s="170">
        <v>42</v>
      </c>
      <c r="M84" s="14">
        <v>0</v>
      </c>
      <c r="N84" s="15">
        <v>1</v>
      </c>
    </row>
    <row r="85" spans="1:14">
      <c r="A85" s="169"/>
      <c r="B85" s="72"/>
      <c r="C85" s="11"/>
      <c r="D85" s="72"/>
      <c r="E85" s="11"/>
      <c r="F85" s="72" t="s">
        <v>922</v>
      </c>
      <c r="G85" s="167" t="s">
        <v>764</v>
      </c>
      <c r="H85" s="13" t="s">
        <v>1057</v>
      </c>
      <c r="I85" s="170">
        <v>8</v>
      </c>
      <c r="J85" s="170">
        <v>8</v>
      </c>
      <c r="K85" s="170">
        <v>8</v>
      </c>
      <c r="L85" s="170">
        <v>8</v>
      </c>
      <c r="M85" s="14">
        <v>0</v>
      </c>
      <c r="N85" s="15">
        <v>1</v>
      </c>
    </row>
    <row r="86" spans="1:14">
      <c r="A86" s="169"/>
      <c r="B86" s="72"/>
      <c r="C86" s="11"/>
      <c r="D86" s="72"/>
      <c r="E86" s="11"/>
      <c r="F86" s="72" t="s">
        <v>936</v>
      </c>
      <c r="G86" s="167" t="s">
        <v>764</v>
      </c>
      <c r="H86" s="13" t="s">
        <v>1057</v>
      </c>
      <c r="I86" s="170">
        <v>22</v>
      </c>
      <c r="J86" s="170">
        <v>22</v>
      </c>
      <c r="K86" s="170">
        <v>22</v>
      </c>
      <c r="L86" s="170">
        <v>22</v>
      </c>
      <c r="M86" s="14">
        <v>0</v>
      </c>
      <c r="N86" s="15">
        <v>1</v>
      </c>
    </row>
    <row r="87" spans="1:14">
      <c r="A87" s="169"/>
      <c r="B87" s="72"/>
      <c r="C87" s="11"/>
      <c r="D87" s="72"/>
      <c r="E87" s="11"/>
      <c r="F87" s="72" t="s">
        <v>938</v>
      </c>
      <c r="G87" s="167" t="s">
        <v>764</v>
      </c>
      <c r="H87" s="13" t="s">
        <v>1057</v>
      </c>
      <c r="I87" s="170">
        <v>42</v>
      </c>
      <c r="J87" s="170">
        <v>42</v>
      </c>
      <c r="K87" s="170">
        <v>42</v>
      </c>
      <c r="L87" s="170">
        <v>42</v>
      </c>
      <c r="M87" s="14">
        <v>0</v>
      </c>
      <c r="N87" s="15">
        <v>1</v>
      </c>
    </row>
    <row r="88" spans="1:14">
      <c r="A88" s="169"/>
      <c r="B88" s="72"/>
      <c r="C88" s="11"/>
      <c r="D88" s="72"/>
      <c r="E88" s="11"/>
      <c r="F88" s="72" t="s">
        <v>928</v>
      </c>
      <c r="G88" s="167" t="s">
        <v>764</v>
      </c>
      <c r="H88" s="13" t="s">
        <v>1057</v>
      </c>
      <c r="I88" s="170">
        <v>42</v>
      </c>
      <c r="J88" s="170">
        <v>42</v>
      </c>
      <c r="K88" s="170">
        <v>42</v>
      </c>
      <c r="L88" s="170">
        <v>42</v>
      </c>
      <c r="M88" s="14">
        <v>0</v>
      </c>
      <c r="N88" s="15">
        <v>1</v>
      </c>
    </row>
    <row r="89" spans="1:14">
      <c r="A89" s="169"/>
      <c r="B89" s="72"/>
      <c r="C89" s="11"/>
      <c r="D89" s="72"/>
      <c r="E89" s="11"/>
      <c r="F89" s="72" t="s">
        <v>929</v>
      </c>
      <c r="G89" s="167" t="s">
        <v>764</v>
      </c>
      <c r="H89" s="13" t="s">
        <v>1057</v>
      </c>
      <c r="I89" s="170">
        <v>8</v>
      </c>
      <c r="J89" s="170">
        <v>8</v>
      </c>
      <c r="K89" s="170">
        <v>8</v>
      </c>
      <c r="L89" s="170">
        <v>8</v>
      </c>
      <c r="M89" s="14">
        <v>0</v>
      </c>
      <c r="N89" s="15">
        <v>1</v>
      </c>
    </row>
    <row r="90" spans="1:14">
      <c r="A90" s="169"/>
      <c r="B90" s="72"/>
      <c r="C90" s="11"/>
      <c r="D90" s="72"/>
      <c r="E90" s="11"/>
      <c r="F90" s="72" t="s">
        <v>931</v>
      </c>
      <c r="G90" s="167" t="s">
        <v>764</v>
      </c>
      <c r="H90" s="13" t="s">
        <v>1057</v>
      </c>
      <c r="I90" s="170">
        <v>46</v>
      </c>
      <c r="J90" s="170">
        <v>46</v>
      </c>
      <c r="K90" s="170">
        <v>46</v>
      </c>
      <c r="L90" s="170">
        <v>46</v>
      </c>
      <c r="M90" s="14">
        <v>0</v>
      </c>
      <c r="N90" s="15">
        <v>1</v>
      </c>
    </row>
    <row r="91" spans="1:14">
      <c r="A91" s="169"/>
      <c r="B91" s="72"/>
      <c r="C91" s="11"/>
      <c r="D91" s="72"/>
      <c r="E91" s="11"/>
      <c r="F91" s="72" t="s">
        <v>957</v>
      </c>
      <c r="G91" s="167" t="s">
        <v>764</v>
      </c>
      <c r="H91" s="13" t="s">
        <v>1057</v>
      </c>
      <c r="I91" s="170">
        <v>46</v>
      </c>
      <c r="J91" s="170">
        <v>46</v>
      </c>
      <c r="K91" s="170">
        <v>46</v>
      </c>
      <c r="L91" s="170">
        <v>46</v>
      </c>
      <c r="M91" s="14">
        <v>0</v>
      </c>
      <c r="N91" s="15">
        <v>1</v>
      </c>
    </row>
    <row r="92" spans="1:14">
      <c r="A92" s="169"/>
      <c r="B92" s="72"/>
      <c r="C92" s="11"/>
      <c r="D92" s="72"/>
      <c r="E92" s="11"/>
      <c r="F92" s="72" t="s">
        <v>959</v>
      </c>
      <c r="G92" s="167" t="s">
        <v>764</v>
      </c>
      <c r="H92" s="13" t="s">
        <v>1057</v>
      </c>
      <c r="I92" s="170">
        <v>46</v>
      </c>
      <c r="J92" s="170">
        <v>46</v>
      </c>
      <c r="K92" s="170">
        <v>46</v>
      </c>
      <c r="L92" s="170">
        <v>46</v>
      </c>
      <c r="M92" s="14">
        <v>0</v>
      </c>
      <c r="N92" s="15">
        <v>1</v>
      </c>
    </row>
    <row r="93" spans="1:14">
      <c r="A93" s="169"/>
      <c r="B93" s="72"/>
      <c r="C93" s="11"/>
      <c r="D93" s="72"/>
      <c r="E93" s="11"/>
      <c r="F93" s="72" t="s">
        <v>955</v>
      </c>
      <c r="G93" s="167" t="s">
        <v>764</v>
      </c>
      <c r="H93" s="13" t="s">
        <v>1057</v>
      </c>
      <c r="I93" s="170">
        <v>40</v>
      </c>
      <c r="J93" s="170">
        <v>40</v>
      </c>
      <c r="K93" s="170">
        <v>40</v>
      </c>
      <c r="L93" s="170">
        <v>40</v>
      </c>
      <c r="M93" s="14">
        <v>0</v>
      </c>
      <c r="N93" s="15">
        <v>1</v>
      </c>
    </row>
    <row r="94" spans="1:14" ht="29">
      <c r="A94" s="171" t="s">
        <v>1041</v>
      </c>
      <c r="B94" s="171"/>
      <c r="C94" s="171"/>
      <c r="D94" s="171"/>
      <c r="E94" s="171"/>
      <c r="F94" s="171"/>
      <c r="G94" s="171"/>
      <c r="H94" s="171"/>
      <c r="I94" s="172">
        <v>12630</v>
      </c>
      <c r="J94" s="172">
        <v>12437</v>
      </c>
      <c r="K94" s="172">
        <v>12437</v>
      </c>
      <c r="L94" s="172">
        <v>12437</v>
      </c>
      <c r="M94" s="173">
        <v>0</v>
      </c>
      <c r="N94" s="174">
        <v>35</v>
      </c>
    </row>
    <row r="95" spans="1:14" ht="29">
      <c r="A95" s="169" t="s">
        <v>399</v>
      </c>
      <c r="B95" s="72" t="s">
        <v>606</v>
      </c>
      <c r="C95" s="11" t="s">
        <v>605</v>
      </c>
      <c r="D95" s="72" t="s">
        <v>387</v>
      </c>
      <c r="E95" s="11" t="s">
        <v>405</v>
      </c>
      <c r="F95" s="72" t="s">
        <v>400</v>
      </c>
      <c r="G95" s="11" t="s">
        <v>764</v>
      </c>
      <c r="H95" s="13" t="s">
        <v>1075</v>
      </c>
      <c r="I95" s="170">
        <v>53</v>
      </c>
      <c r="J95" s="170">
        <v>68</v>
      </c>
      <c r="K95" s="170">
        <v>71.400000000000006</v>
      </c>
      <c r="L95" s="170">
        <v>74.97</v>
      </c>
      <c r="M95" s="14">
        <v>0.28301886792452824</v>
      </c>
      <c r="N95" s="15">
        <v>1</v>
      </c>
    </row>
    <row r="96" spans="1:14">
      <c r="A96" s="169"/>
      <c r="B96" s="72"/>
      <c r="C96" s="11"/>
      <c r="D96" s="72"/>
      <c r="E96" s="11"/>
      <c r="F96" s="72" t="s">
        <v>402</v>
      </c>
      <c r="G96" s="167" t="s">
        <v>764</v>
      </c>
      <c r="H96" s="13" t="s">
        <v>1075</v>
      </c>
      <c r="I96" s="170">
        <v>95</v>
      </c>
      <c r="J96" s="170">
        <v>109</v>
      </c>
      <c r="K96" s="170">
        <v>114.45</v>
      </c>
      <c r="L96" s="170">
        <v>120.17</v>
      </c>
      <c r="M96" s="14">
        <v>0.14736842105263159</v>
      </c>
      <c r="N96" s="15">
        <v>1</v>
      </c>
    </row>
    <row r="97" spans="1:14">
      <c r="A97" s="169"/>
      <c r="B97" s="72"/>
      <c r="C97" s="11"/>
      <c r="D97" s="72"/>
      <c r="E97" s="11"/>
      <c r="F97" s="72" t="s">
        <v>401</v>
      </c>
      <c r="G97" s="167" t="s">
        <v>764</v>
      </c>
      <c r="H97" s="13" t="s">
        <v>1075</v>
      </c>
      <c r="I97" s="170">
        <v>91</v>
      </c>
      <c r="J97" s="170">
        <v>112</v>
      </c>
      <c r="K97" s="170">
        <v>117.6</v>
      </c>
      <c r="L97" s="170">
        <v>123.48</v>
      </c>
      <c r="M97" s="14">
        <v>0.23076923076923084</v>
      </c>
      <c r="N97" s="15">
        <v>1</v>
      </c>
    </row>
    <row r="98" spans="1:14">
      <c r="A98" s="169"/>
      <c r="B98" s="72"/>
      <c r="C98" s="11"/>
      <c r="D98" s="72"/>
      <c r="E98" s="11"/>
      <c r="F98" s="72" t="s">
        <v>403</v>
      </c>
      <c r="G98" s="167" t="s">
        <v>764</v>
      </c>
      <c r="H98" s="13" t="s">
        <v>1057</v>
      </c>
      <c r="I98" s="170">
        <v>59</v>
      </c>
      <c r="J98" s="170">
        <v>67</v>
      </c>
      <c r="K98" s="170">
        <v>70.349999999999994</v>
      </c>
      <c r="L98" s="170">
        <v>73.87</v>
      </c>
      <c r="M98" s="14">
        <v>0.13559322033898313</v>
      </c>
      <c r="N98" s="15">
        <v>1</v>
      </c>
    </row>
    <row r="99" spans="1:14" ht="43.5">
      <c r="A99" s="171" t="s">
        <v>788</v>
      </c>
      <c r="B99" s="171"/>
      <c r="C99" s="171"/>
      <c r="D99" s="171"/>
      <c r="E99" s="171"/>
      <c r="F99" s="171"/>
      <c r="G99" s="171"/>
      <c r="H99" s="171"/>
      <c r="I99" s="172">
        <v>298</v>
      </c>
      <c r="J99" s="172">
        <v>356</v>
      </c>
      <c r="K99" s="172">
        <v>373.80000000000007</v>
      </c>
      <c r="L99" s="172">
        <v>392.49</v>
      </c>
      <c r="M99" s="173">
        <v>0.7967497400853738</v>
      </c>
      <c r="N99" s="174">
        <v>4</v>
      </c>
    </row>
    <row r="100" spans="1:14" ht="29">
      <c r="A100" s="169" t="s">
        <v>226</v>
      </c>
      <c r="B100" s="72" t="s">
        <v>592</v>
      </c>
      <c r="C100" s="11" t="s">
        <v>595</v>
      </c>
      <c r="D100" s="72" t="s">
        <v>123</v>
      </c>
      <c r="E100" s="11" t="s">
        <v>123</v>
      </c>
      <c r="F100" s="72" t="s">
        <v>229</v>
      </c>
      <c r="G100" s="11" t="s">
        <v>764</v>
      </c>
      <c r="H100" s="13" t="s">
        <v>1057</v>
      </c>
      <c r="I100" s="170">
        <v>7</v>
      </c>
      <c r="J100" s="170">
        <v>7</v>
      </c>
      <c r="K100" s="170">
        <v>7</v>
      </c>
      <c r="L100" s="170">
        <v>7</v>
      </c>
      <c r="M100" s="14">
        <v>0</v>
      </c>
      <c r="N100" s="15">
        <v>1</v>
      </c>
    </row>
    <row r="101" spans="1:14">
      <c r="A101" s="169"/>
      <c r="B101" s="72"/>
      <c r="C101" s="11"/>
      <c r="D101" s="72"/>
      <c r="E101" s="11"/>
      <c r="F101" s="72" t="s">
        <v>227</v>
      </c>
      <c r="G101" s="167" t="s">
        <v>764</v>
      </c>
      <c r="H101" s="13" t="s">
        <v>1057</v>
      </c>
      <c r="I101" s="170">
        <v>27</v>
      </c>
      <c r="J101" s="170">
        <v>28</v>
      </c>
      <c r="K101" s="170">
        <v>29</v>
      </c>
      <c r="L101" s="170">
        <v>30</v>
      </c>
      <c r="M101" s="14">
        <v>3.7037037037036979E-2</v>
      </c>
      <c r="N101" s="15">
        <v>1</v>
      </c>
    </row>
    <row r="102" spans="1:14">
      <c r="A102" s="169"/>
      <c r="B102" s="72"/>
      <c r="C102" s="11"/>
      <c r="D102" s="72"/>
      <c r="E102" s="11"/>
      <c r="F102" s="72" t="s">
        <v>228</v>
      </c>
      <c r="G102" s="167" t="s">
        <v>764</v>
      </c>
      <c r="H102" s="13" t="s">
        <v>1057</v>
      </c>
      <c r="I102" s="170">
        <v>13</v>
      </c>
      <c r="J102" s="170">
        <v>15</v>
      </c>
      <c r="K102" s="170">
        <v>15</v>
      </c>
      <c r="L102" s="170">
        <v>16</v>
      </c>
      <c r="M102" s="14">
        <v>0.15384615384615374</v>
      </c>
      <c r="N102" s="15">
        <v>1</v>
      </c>
    </row>
    <row r="103" spans="1:14">
      <c r="A103" s="169"/>
      <c r="B103" s="72"/>
      <c r="C103" s="11"/>
      <c r="D103" s="72"/>
      <c r="E103" s="11"/>
      <c r="F103" s="72" t="s">
        <v>1330</v>
      </c>
      <c r="G103" s="167" t="s">
        <v>764</v>
      </c>
      <c r="H103" s="13" t="s">
        <v>1126</v>
      </c>
      <c r="I103" s="170">
        <v>107</v>
      </c>
      <c r="J103" s="170">
        <v>110</v>
      </c>
      <c r="K103" s="170">
        <v>113</v>
      </c>
      <c r="L103" s="170">
        <v>117</v>
      </c>
      <c r="M103" s="14">
        <v>2.8037383177569986E-2</v>
      </c>
      <c r="N103" s="15">
        <v>1</v>
      </c>
    </row>
    <row r="104" spans="1:14">
      <c r="A104" s="169"/>
      <c r="B104" s="72"/>
      <c r="C104" s="11"/>
      <c r="D104" s="72"/>
      <c r="E104" s="11"/>
      <c r="F104" s="72" t="s">
        <v>230</v>
      </c>
      <c r="G104" s="167" t="s">
        <v>764</v>
      </c>
      <c r="H104" s="13" t="s">
        <v>1057</v>
      </c>
      <c r="I104" s="170">
        <v>35</v>
      </c>
      <c r="J104" s="170">
        <v>160</v>
      </c>
      <c r="K104" s="170">
        <v>165</v>
      </c>
      <c r="L104" s="170">
        <v>170</v>
      </c>
      <c r="M104" s="14">
        <v>3.5714285714285712</v>
      </c>
      <c r="N104" s="15">
        <v>1</v>
      </c>
    </row>
    <row r="105" spans="1:14" ht="29">
      <c r="A105" s="171" t="s">
        <v>789</v>
      </c>
      <c r="B105" s="171"/>
      <c r="C105" s="171"/>
      <c r="D105" s="171"/>
      <c r="E105" s="171"/>
      <c r="F105" s="171"/>
      <c r="G105" s="171"/>
      <c r="H105" s="171"/>
      <c r="I105" s="172">
        <v>189</v>
      </c>
      <c r="J105" s="172">
        <v>320</v>
      </c>
      <c r="K105" s="172">
        <v>329</v>
      </c>
      <c r="L105" s="172">
        <v>340</v>
      </c>
      <c r="M105" s="173">
        <v>3.7903491454893317</v>
      </c>
      <c r="N105" s="174">
        <v>5</v>
      </c>
    </row>
    <row r="106" spans="1:14" ht="29">
      <c r="A106" s="169" t="s">
        <v>1009</v>
      </c>
      <c r="B106" s="72" t="s">
        <v>587</v>
      </c>
      <c r="C106" s="11" t="s">
        <v>1014</v>
      </c>
      <c r="D106" s="72" t="s">
        <v>614</v>
      </c>
      <c r="E106" s="11" t="s">
        <v>545</v>
      </c>
      <c r="F106" s="72" t="s">
        <v>1273</v>
      </c>
      <c r="G106" s="11" t="s">
        <v>764</v>
      </c>
      <c r="H106" s="13" t="s">
        <v>1057</v>
      </c>
      <c r="I106" s="170">
        <v>90</v>
      </c>
      <c r="J106" s="170">
        <v>102</v>
      </c>
      <c r="K106" s="170">
        <v>102</v>
      </c>
      <c r="L106" s="170">
        <v>102</v>
      </c>
      <c r="M106" s="14">
        <v>0.1333333333333333</v>
      </c>
      <c r="N106" s="15">
        <v>1</v>
      </c>
    </row>
    <row r="107" spans="1:14" ht="29">
      <c r="A107" s="169"/>
      <c r="B107" s="72"/>
      <c r="C107" s="11"/>
      <c r="D107" s="72"/>
      <c r="E107" s="11"/>
      <c r="F107" s="72" t="s">
        <v>1013</v>
      </c>
      <c r="G107" s="167" t="s">
        <v>764</v>
      </c>
      <c r="H107" s="13" t="s">
        <v>1170</v>
      </c>
      <c r="I107" s="170">
        <v>1</v>
      </c>
      <c r="J107" s="170">
        <v>1</v>
      </c>
      <c r="K107" s="170">
        <v>1</v>
      </c>
      <c r="L107" s="170">
        <v>1</v>
      </c>
      <c r="M107" s="14">
        <v>0</v>
      </c>
      <c r="N107" s="15">
        <v>1</v>
      </c>
    </row>
    <row r="108" spans="1:14">
      <c r="A108" s="169"/>
      <c r="B108" s="72"/>
      <c r="C108" s="11"/>
      <c r="D108" s="72"/>
      <c r="E108" s="11"/>
      <c r="F108" s="72" t="s">
        <v>1012</v>
      </c>
      <c r="G108" s="11" t="s">
        <v>351</v>
      </c>
      <c r="H108" s="13" t="s">
        <v>1057</v>
      </c>
      <c r="I108" s="170">
        <v>60</v>
      </c>
      <c r="J108" s="170">
        <v>0</v>
      </c>
      <c r="K108" s="170">
        <v>0</v>
      </c>
      <c r="L108" s="170">
        <v>0</v>
      </c>
      <c r="M108" s="14">
        <v>0</v>
      </c>
      <c r="N108" s="15">
        <v>1</v>
      </c>
    </row>
    <row r="109" spans="1:14">
      <c r="A109" s="169"/>
      <c r="B109" s="72"/>
      <c r="C109" s="11"/>
      <c r="D109" s="72"/>
      <c r="E109" s="11"/>
      <c r="F109" s="72" t="s">
        <v>1020</v>
      </c>
      <c r="G109" s="11" t="s">
        <v>764</v>
      </c>
      <c r="H109" s="13" t="s">
        <v>1057</v>
      </c>
      <c r="I109" s="170">
        <v>200</v>
      </c>
      <c r="J109" s="170">
        <v>280</v>
      </c>
      <c r="K109" s="170">
        <v>280</v>
      </c>
      <c r="L109" s="170">
        <v>280</v>
      </c>
      <c r="M109" s="14">
        <v>0.39999999999999991</v>
      </c>
      <c r="N109" s="15">
        <v>1</v>
      </c>
    </row>
    <row r="110" spans="1:14">
      <c r="A110" s="169"/>
      <c r="B110" s="72"/>
      <c r="C110" s="11"/>
      <c r="D110" s="72"/>
      <c r="E110" s="11"/>
      <c r="F110" s="72" t="s">
        <v>1087</v>
      </c>
      <c r="G110" s="167" t="s">
        <v>764</v>
      </c>
      <c r="H110" s="13" t="s">
        <v>1057</v>
      </c>
      <c r="I110" s="170">
        <v>109</v>
      </c>
      <c r="J110" s="170">
        <v>127</v>
      </c>
      <c r="K110" s="170">
        <v>127</v>
      </c>
      <c r="L110" s="170">
        <v>127</v>
      </c>
      <c r="M110" s="14">
        <v>0.16513761467889898</v>
      </c>
      <c r="N110" s="15">
        <v>1</v>
      </c>
    </row>
    <row r="111" spans="1:14">
      <c r="A111" s="169"/>
      <c r="B111" s="72"/>
      <c r="C111" s="11"/>
      <c r="D111" s="72"/>
      <c r="E111" s="11"/>
      <c r="F111" s="72" t="s">
        <v>1494</v>
      </c>
      <c r="G111" s="11" t="s">
        <v>350</v>
      </c>
      <c r="H111" s="11" t="s">
        <v>1170</v>
      </c>
      <c r="I111" s="170"/>
      <c r="J111" s="170">
        <v>25</v>
      </c>
      <c r="K111" s="170">
        <v>25</v>
      </c>
      <c r="L111" s="170">
        <v>25</v>
      </c>
      <c r="M111" s="14">
        <v>0</v>
      </c>
      <c r="N111" s="15">
        <v>1</v>
      </c>
    </row>
    <row r="112" spans="1:14" ht="29">
      <c r="A112" s="171" t="s">
        <v>1042</v>
      </c>
      <c r="B112" s="171"/>
      <c r="C112" s="171"/>
      <c r="D112" s="171"/>
      <c r="E112" s="171"/>
      <c r="F112" s="171"/>
      <c r="G112" s="171"/>
      <c r="H112" s="171"/>
      <c r="I112" s="172">
        <v>460</v>
      </c>
      <c r="J112" s="172">
        <v>535</v>
      </c>
      <c r="K112" s="172">
        <v>535</v>
      </c>
      <c r="L112" s="172">
        <v>535</v>
      </c>
      <c r="M112" s="173">
        <v>0.6984709480122322</v>
      </c>
      <c r="N112" s="174">
        <v>6</v>
      </c>
    </row>
    <row r="113" spans="1:14" ht="29">
      <c r="A113" s="169" t="s">
        <v>642</v>
      </c>
      <c r="B113" s="72" t="s">
        <v>734</v>
      </c>
      <c r="C113" s="11" t="s">
        <v>733</v>
      </c>
      <c r="D113" s="72" t="s">
        <v>735</v>
      </c>
      <c r="E113" s="11" t="s">
        <v>558</v>
      </c>
      <c r="F113" s="72" t="s">
        <v>647</v>
      </c>
      <c r="G113" s="11" t="s">
        <v>764</v>
      </c>
      <c r="H113" s="13" t="s">
        <v>1057</v>
      </c>
      <c r="I113" s="170">
        <v>19</v>
      </c>
      <c r="J113" s="170">
        <v>19</v>
      </c>
      <c r="K113" s="170">
        <v>20</v>
      </c>
      <c r="L113" s="170">
        <v>21</v>
      </c>
      <c r="M113" s="14">
        <v>0</v>
      </c>
      <c r="N113" s="15">
        <v>1</v>
      </c>
    </row>
    <row r="114" spans="1:14">
      <c r="A114" s="169"/>
      <c r="B114" s="72"/>
      <c r="C114" s="11"/>
      <c r="D114" s="72"/>
      <c r="E114" s="11"/>
      <c r="F114" s="72" t="s">
        <v>649</v>
      </c>
      <c r="G114" s="167" t="s">
        <v>764</v>
      </c>
      <c r="H114" s="13" t="s">
        <v>1057</v>
      </c>
      <c r="I114" s="170">
        <v>21</v>
      </c>
      <c r="J114" s="170">
        <v>21</v>
      </c>
      <c r="K114" s="170">
        <v>20</v>
      </c>
      <c r="L114" s="170">
        <v>21</v>
      </c>
      <c r="M114" s="14">
        <v>0</v>
      </c>
      <c r="N114" s="15">
        <v>1</v>
      </c>
    </row>
    <row r="115" spans="1:14">
      <c r="A115" s="169"/>
      <c r="B115" s="72"/>
      <c r="C115" s="11"/>
      <c r="D115" s="72"/>
      <c r="E115" s="11"/>
      <c r="F115" s="72" t="s">
        <v>652</v>
      </c>
      <c r="G115" s="167" t="s">
        <v>764</v>
      </c>
      <c r="H115" s="13" t="s">
        <v>1057</v>
      </c>
      <c r="I115" s="170">
        <v>14</v>
      </c>
      <c r="J115" s="170">
        <v>14</v>
      </c>
      <c r="K115" s="170">
        <v>28</v>
      </c>
      <c r="L115" s="170">
        <v>30</v>
      </c>
      <c r="M115" s="14">
        <v>0</v>
      </c>
      <c r="N115" s="15">
        <v>1</v>
      </c>
    </row>
    <row r="116" spans="1:14">
      <c r="A116" s="169"/>
      <c r="B116" s="72"/>
      <c r="C116" s="11"/>
      <c r="D116" s="72"/>
      <c r="E116" s="11"/>
      <c r="F116" s="72" t="s">
        <v>1267</v>
      </c>
      <c r="G116" s="167" t="s">
        <v>764</v>
      </c>
      <c r="H116" s="13" t="s">
        <v>1057</v>
      </c>
      <c r="I116" s="170">
        <v>37</v>
      </c>
      <c r="J116" s="170">
        <v>37</v>
      </c>
      <c r="K116" s="170">
        <v>22</v>
      </c>
      <c r="L116" s="170">
        <v>23</v>
      </c>
      <c r="M116" s="14">
        <v>0</v>
      </c>
      <c r="N116" s="15">
        <v>1</v>
      </c>
    </row>
    <row r="117" spans="1:14">
      <c r="A117" s="169"/>
      <c r="B117" s="72"/>
      <c r="C117" s="11"/>
      <c r="D117" s="72"/>
      <c r="E117" s="11"/>
      <c r="F117" s="72" t="s">
        <v>653</v>
      </c>
      <c r="G117" s="167" t="s">
        <v>764</v>
      </c>
      <c r="H117" s="13" t="s">
        <v>1057</v>
      </c>
      <c r="I117" s="170">
        <v>27</v>
      </c>
      <c r="J117" s="170">
        <v>27</v>
      </c>
      <c r="K117" s="170">
        <v>51</v>
      </c>
      <c r="L117" s="170">
        <v>54</v>
      </c>
      <c r="M117" s="14">
        <v>0</v>
      </c>
      <c r="N117" s="15">
        <v>1</v>
      </c>
    </row>
    <row r="118" spans="1:14">
      <c r="A118" s="169"/>
      <c r="B118" s="72"/>
      <c r="C118" s="11"/>
      <c r="D118" s="72"/>
      <c r="E118" s="11"/>
      <c r="F118" s="72" t="s">
        <v>654</v>
      </c>
      <c r="G118" s="167" t="s">
        <v>764</v>
      </c>
      <c r="H118" s="13" t="s">
        <v>1057</v>
      </c>
      <c r="I118" s="170">
        <v>14</v>
      </c>
      <c r="J118" s="170">
        <v>14</v>
      </c>
      <c r="K118" s="170">
        <v>15</v>
      </c>
      <c r="L118" s="170">
        <v>15</v>
      </c>
      <c r="M118" s="14">
        <v>0</v>
      </c>
      <c r="N118" s="15">
        <v>1</v>
      </c>
    </row>
    <row r="119" spans="1:14">
      <c r="A119" s="169"/>
      <c r="B119" s="72"/>
      <c r="C119" s="11"/>
      <c r="D119" s="72"/>
      <c r="E119" s="11"/>
      <c r="F119" s="72" t="s">
        <v>1268</v>
      </c>
      <c r="G119" s="167" t="s">
        <v>764</v>
      </c>
      <c r="H119" s="13" t="s">
        <v>1057</v>
      </c>
      <c r="I119" s="170">
        <v>33</v>
      </c>
      <c r="J119" s="170">
        <v>33</v>
      </c>
      <c r="K119" s="170">
        <v>35</v>
      </c>
      <c r="L119" s="170">
        <v>37</v>
      </c>
      <c r="M119" s="14">
        <v>0</v>
      </c>
      <c r="N119" s="15">
        <v>1</v>
      </c>
    </row>
    <row r="120" spans="1:14">
      <c r="A120" s="169"/>
      <c r="B120" s="72"/>
      <c r="C120" s="11"/>
      <c r="D120" s="72"/>
      <c r="E120" s="11"/>
      <c r="F120" s="72" t="s">
        <v>646</v>
      </c>
      <c r="G120" s="167" t="s">
        <v>764</v>
      </c>
      <c r="H120" s="13" t="s">
        <v>1057</v>
      </c>
      <c r="I120" s="170">
        <v>40</v>
      </c>
      <c r="J120" s="170">
        <v>40</v>
      </c>
      <c r="K120" s="170">
        <v>42</v>
      </c>
      <c r="L120" s="170">
        <v>45</v>
      </c>
      <c r="M120" s="14">
        <v>0</v>
      </c>
      <c r="N120" s="15">
        <v>1</v>
      </c>
    </row>
    <row r="121" spans="1:14">
      <c r="A121" s="169"/>
      <c r="B121" s="72"/>
      <c r="C121" s="11"/>
      <c r="D121" s="72"/>
      <c r="E121" s="11"/>
      <c r="F121" s="72" t="s">
        <v>655</v>
      </c>
      <c r="G121" s="167" t="s">
        <v>764</v>
      </c>
      <c r="H121" s="13" t="s">
        <v>763</v>
      </c>
      <c r="I121" s="170">
        <v>98</v>
      </c>
      <c r="J121" s="170">
        <v>100</v>
      </c>
      <c r="K121" s="170">
        <v>105</v>
      </c>
      <c r="L121" s="170">
        <v>110</v>
      </c>
      <c r="M121" s="14">
        <v>2.0408163265306145E-2</v>
      </c>
      <c r="N121" s="15">
        <v>1</v>
      </c>
    </row>
    <row r="122" spans="1:14">
      <c r="A122" s="169"/>
      <c r="B122" s="72"/>
      <c r="C122" s="11"/>
      <c r="D122" s="72"/>
      <c r="E122" s="11"/>
      <c r="F122" s="72" t="s">
        <v>648</v>
      </c>
      <c r="G122" s="167" t="s">
        <v>764</v>
      </c>
      <c r="H122" s="13" t="s">
        <v>1057</v>
      </c>
      <c r="I122" s="170">
        <v>19</v>
      </c>
      <c r="J122" s="170">
        <v>19</v>
      </c>
      <c r="K122" s="170">
        <v>20</v>
      </c>
      <c r="L122" s="170">
        <v>21</v>
      </c>
      <c r="M122" s="14">
        <v>0</v>
      </c>
      <c r="N122" s="15">
        <v>1</v>
      </c>
    </row>
    <row r="123" spans="1:14">
      <c r="A123" s="169"/>
      <c r="B123" s="72"/>
      <c r="C123" s="11"/>
      <c r="D123" s="72"/>
      <c r="E123" s="11"/>
      <c r="F123" s="72" t="s">
        <v>650</v>
      </c>
      <c r="G123" s="167" t="s">
        <v>764</v>
      </c>
      <c r="H123" s="13" t="s">
        <v>1057</v>
      </c>
      <c r="I123" s="170">
        <v>49</v>
      </c>
      <c r="J123" s="170">
        <v>49</v>
      </c>
      <c r="K123" s="170">
        <v>39</v>
      </c>
      <c r="L123" s="170">
        <v>41</v>
      </c>
      <c r="M123" s="14">
        <v>0</v>
      </c>
      <c r="N123" s="15">
        <v>1</v>
      </c>
    </row>
    <row r="124" spans="1:14">
      <c r="A124" s="169"/>
      <c r="B124" s="72"/>
      <c r="C124" s="11"/>
      <c r="D124" s="72"/>
      <c r="E124" s="11"/>
      <c r="F124" s="72" t="s">
        <v>658</v>
      </c>
      <c r="G124" s="11" t="s">
        <v>351</v>
      </c>
      <c r="H124" s="13" t="s">
        <v>763</v>
      </c>
      <c r="I124" s="170">
        <v>51</v>
      </c>
      <c r="J124" s="170">
        <v>0</v>
      </c>
      <c r="K124" s="170">
        <v>0</v>
      </c>
      <c r="L124" s="170">
        <v>0</v>
      </c>
      <c r="M124" s="14">
        <v>0</v>
      </c>
      <c r="N124" s="15">
        <v>1</v>
      </c>
    </row>
    <row r="125" spans="1:14">
      <c r="A125" s="169"/>
      <c r="B125" s="72"/>
      <c r="C125" s="11"/>
      <c r="D125" s="72"/>
      <c r="E125" s="11"/>
      <c r="F125" s="72" t="s">
        <v>660</v>
      </c>
      <c r="G125" s="167" t="s">
        <v>351</v>
      </c>
      <c r="H125" s="13" t="s">
        <v>763</v>
      </c>
      <c r="I125" s="170">
        <v>51</v>
      </c>
      <c r="J125" s="170">
        <v>0</v>
      </c>
      <c r="K125" s="170">
        <v>0</v>
      </c>
      <c r="L125" s="170">
        <v>0</v>
      </c>
      <c r="M125" s="14">
        <v>0</v>
      </c>
      <c r="N125" s="15">
        <v>1</v>
      </c>
    </row>
    <row r="126" spans="1:14">
      <c r="A126" s="169"/>
      <c r="B126" s="72"/>
      <c r="C126" s="11"/>
      <c r="D126" s="72"/>
      <c r="E126" s="11"/>
      <c r="F126" s="72" t="s">
        <v>662</v>
      </c>
      <c r="G126" s="167" t="s">
        <v>351</v>
      </c>
      <c r="H126" s="13" t="s">
        <v>763</v>
      </c>
      <c r="I126" s="170">
        <v>34</v>
      </c>
      <c r="J126" s="170">
        <v>0</v>
      </c>
      <c r="K126" s="170">
        <v>0</v>
      </c>
      <c r="L126" s="170">
        <v>0</v>
      </c>
      <c r="M126" s="14">
        <v>0</v>
      </c>
      <c r="N126" s="15">
        <v>1</v>
      </c>
    </row>
    <row r="127" spans="1:14">
      <c r="A127" s="169"/>
      <c r="B127" s="72"/>
      <c r="C127" s="11"/>
      <c r="D127" s="72"/>
      <c r="E127" s="11"/>
      <c r="F127" s="72" t="s">
        <v>657</v>
      </c>
      <c r="G127" s="167" t="s">
        <v>351</v>
      </c>
      <c r="H127" s="13" t="s">
        <v>763</v>
      </c>
      <c r="I127" s="170">
        <v>170</v>
      </c>
      <c r="J127" s="170">
        <v>0</v>
      </c>
      <c r="K127" s="170">
        <v>0</v>
      </c>
      <c r="L127" s="170">
        <v>0</v>
      </c>
      <c r="M127" s="14">
        <v>0</v>
      </c>
      <c r="N127" s="15">
        <v>1</v>
      </c>
    </row>
    <row r="128" spans="1:14" ht="29">
      <c r="A128" s="169"/>
      <c r="B128" s="72"/>
      <c r="C128" s="11"/>
      <c r="D128" s="72"/>
      <c r="E128" s="11"/>
      <c r="F128" s="72" t="s">
        <v>666</v>
      </c>
      <c r="G128" s="11" t="s">
        <v>764</v>
      </c>
      <c r="H128" s="13" t="s">
        <v>895</v>
      </c>
      <c r="I128" s="170">
        <v>0</v>
      </c>
      <c r="J128" s="170">
        <v>0</v>
      </c>
      <c r="K128" s="170">
        <v>0</v>
      </c>
      <c r="L128" s="170">
        <v>0</v>
      </c>
      <c r="M128" s="14">
        <v>0</v>
      </c>
      <c r="N128" s="15">
        <v>1</v>
      </c>
    </row>
    <row r="129" spans="1:14">
      <c r="A129" s="169"/>
      <c r="B129" s="72"/>
      <c r="C129" s="11"/>
      <c r="D129" s="72"/>
      <c r="E129" s="11"/>
      <c r="F129" s="72" t="s">
        <v>663</v>
      </c>
      <c r="G129" s="11" t="s">
        <v>351</v>
      </c>
      <c r="H129" s="13" t="s">
        <v>763</v>
      </c>
      <c r="I129" s="170">
        <v>136</v>
      </c>
      <c r="J129" s="170">
        <v>0</v>
      </c>
      <c r="K129" s="170">
        <v>0</v>
      </c>
      <c r="L129" s="170">
        <v>0</v>
      </c>
      <c r="M129" s="14">
        <v>0</v>
      </c>
      <c r="N129" s="15">
        <v>1</v>
      </c>
    </row>
    <row r="130" spans="1:14">
      <c r="A130" s="169"/>
      <c r="B130" s="72"/>
      <c r="C130" s="11"/>
      <c r="D130" s="72"/>
      <c r="E130" s="11"/>
      <c r="F130" s="72" t="s">
        <v>664</v>
      </c>
      <c r="G130" s="167" t="s">
        <v>351</v>
      </c>
      <c r="H130" s="13" t="s">
        <v>763</v>
      </c>
      <c r="I130" s="170">
        <v>204</v>
      </c>
      <c r="J130" s="170">
        <v>0</v>
      </c>
      <c r="K130" s="170">
        <v>0</v>
      </c>
      <c r="L130" s="170">
        <v>0</v>
      </c>
      <c r="M130" s="14">
        <v>0</v>
      </c>
      <c r="N130" s="15">
        <v>1</v>
      </c>
    </row>
    <row r="131" spans="1:14">
      <c r="A131" s="169"/>
      <c r="B131" s="72"/>
      <c r="C131" s="11"/>
      <c r="D131" s="72"/>
      <c r="E131" s="11"/>
      <c r="F131" s="72" t="s">
        <v>656</v>
      </c>
      <c r="G131" s="167" t="s">
        <v>351</v>
      </c>
      <c r="H131" s="13" t="s">
        <v>763</v>
      </c>
      <c r="I131" s="170">
        <v>170</v>
      </c>
      <c r="J131" s="170">
        <v>0</v>
      </c>
      <c r="K131" s="170">
        <v>0</v>
      </c>
      <c r="L131" s="170">
        <v>0</v>
      </c>
      <c r="M131" s="14">
        <v>0</v>
      </c>
      <c r="N131" s="15">
        <v>1</v>
      </c>
    </row>
    <row r="132" spans="1:14">
      <c r="A132" s="169"/>
      <c r="B132" s="72"/>
      <c r="C132" s="11"/>
      <c r="D132" s="72"/>
      <c r="E132" s="11"/>
      <c r="F132" s="72" t="s">
        <v>665</v>
      </c>
      <c r="G132" s="11" t="s">
        <v>764</v>
      </c>
      <c r="H132" s="13" t="s">
        <v>1057</v>
      </c>
      <c r="I132" s="170">
        <v>68</v>
      </c>
      <c r="J132" s="170">
        <v>69</v>
      </c>
      <c r="K132" s="170">
        <v>73</v>
      </c>
      <c r="L132" s="170">
        <v>77</v>
      </c>
      <c r="M132" s="14">
        <v>1.4705882352941124E-2</v>
      </c>
      <c r="N132" s="15">
        <v>1</v>
      </c>
    </row>
    <row r="133" spans="1:14">
      <c r="A133" s="169"/>
      <c r="B133" s="72"/>
      <c r="C133" s="11"/>
      <c r="D133" s="72"/>
      <c r="E133" s="11"/>
      <c r="F133" s="72" t="s">
        <v>659</v>
      </c>
      <c r="G133" s="11" t="s">
        <v>351</v>
      </c>
      <c r="H133" s="13" t="s">
        <v>763</v>
      </c>
      <c r="I133" s="170">
        <v>34</v>
      </c>
      <c r="J133" s="170">
        <v>0</v>
      </c>
      <c r="K133" s="170">
        <v>0</v>
      </c>
      <c r="L133" s="170">
        <v>0</v>
      </c>
      <c r="M133" s="14">
        <v>0</v>
      </c>
      <c r="N133" s="15">
        <v>1</v>
      </c>
    </row>
    <row r="134" spans="1:14">
      <c r="A134" s="169"/>
      <c r="B134" s="72"/>
      <c r="C134" s="11"/>
      <c r="D134" s="72"/>
      <c r="E134" s="11"/>
      <c r="F134" s="72" t="s">
        <v>661</v>
      </c>
      <c r="G134" s="167" t="s">
        <v>351</v>
      </c>
      <c r="H134" s="13" t="s">
        <v>763</v>
      </c>
      <c r="I134" s="170">
        <v>204</v>
      </c>
      <c r="J134" s="170">
        <v>0</v>
      </c>
      <c r="K134" s="170">
        <v>0</v>
      </c>
      <c r="L134" s="170">
        <v>0</v>
      </c>
      <c r="M134" s="14">
        <v>0</v>
      </c>
      <c r="N134" s="15">
        <v>1</v>
      </c>
    </row>
    <row r="135" spans="1:14" ht="29">
      <c r="A135" s="171" t="s">
        <v>790</v>
      </c>
      <c r="B135" s="171"/>
      <c r="C135" s="171"/>
      <c r="D135" s="171"/>
      <c r="E135" s="171"/>
      <c r="F135" s="171"/>
      <c r="G135" s="171"/>
      <c r="H135" s="171"/>
      <c r="I135" s="172">
        <v>1493</v>
      </c>
      <c r="J135" s="172">
        <v>442</v>
      </c>
      <c r="K135" s="172">
        <v>470</v>
      </c>
      <c r="L135" s="172">
        <v>495</v>
      </c>
      <c r="M135" s="173">
        <v>3.5114045618247269E-2</v>
      </c>
      <c r="N135" s="174">
        <v>22</v>
      </c>
    </row>
    <row r="136" spans="1:14" ht="29">
      <c r="A136" s="169" t="s">
        <v>413</v>
      </c>
      <c r="B136" s="72" t="s">
        <v>606</v>
      </c>
      <c r="C136" s="11" t="s">
        <v>605</v>
      </c>
      <c r="D136" s="72" t="s">
        <v>387</v>
      </c>
      <c r="E136" s="11" t="s">
        <v>405</v>
      </c>
      <c r="F136" s="72" t="s">
        <v>414</v>
      </c>
      <c r="G136" s="11" t="s">
        <v>764</v>
      </c>
      <c r="H136" s="13" t="s">
        <v>1057</v>
      </c>
      <c r="I136" s="170">
        <v>101</v>
      </c>
      <c r="J136" s="170">
        <v>121</v>
      </c>
      <c r="K136" s="170">
        <v>127.05</v>
      </c>
      <c r="L136" s="170">
        <v>133.4</v>
      </c>
      <c r="M136" s="14">
        <v>0.19801980198019797</v>
      </c>
      <c r="N136" s="15">
        <v>1</v>
      </c>
    </row>
    <row r="137" spans="1:14">
      <c r="A137" s="169"/>
      <c r="B137" s="72"/>
      <c r="C137" s="11"/>
      <c r="D137" s="72"/>
      <c r="E137" s="11"/>
      <c r="F137" s="72" t="s">
        <v>415</v>
      </c>
      <c r="G137" s="167" t="s">
        <v>764</v>
      </c>
      <c r="H137" s="11" t="s">
        <v>1092</v>
      </c>
      <c r="I137" s="170">
        <v>0</v>
      </c>
      <c r="J137" s="170">
        <v>0</v>
      </c>
      <c r="K137" s="170">
        <v>0</v>
      </c>
      <c r="L137" s="170">
        <v>0</v>
      </c>
      <c r="M137" s="14">
        <v>0</v>
      </c>
      <c r="N137" s="15">
        <v>1</v>
      </c>
    </row>
    <row r="138" spans="1:14" ht="43.5">
      <c r="A138" s="171" t="s">
        <v>791</v>
      </c>
      <c r="B138" s="171"/>
      <c r="C138" s="171"/>
      <c r="D138" s="171"/>
      <c r="E138" s="171"/>
      <c r="F138" s="171"/>
      <c r="G138" s="171"/>
      <c r="H138" s="171"/>
      <c r="I138" s="172">
        <v>101</v>
      </c>
      <c r="J138" s="172">
        <v>121</v>
      </c>
      <c r="K138" s="172">
        <v>127.05</v>
      </c>
      <c r="L138" s="172">
        <v>133.4</v>
      </c>
      <c r="M138" s="173">
        <v>0.19801980198019797</v>
      </c>
      <c r="N138" s="174">
        <v>2</v>
      </c>
    </row>
    <row r="139" spans="1:14" ht="29">
      <c r="A139" s="169" t="s">
        <v>999</v>
      </c>
      <c r="B139" s="72" t="s">
        <v>606</v>
      </c>
      <c r="C139" s="11" t="s">
        <v>605</v>
      </c>
      <c r="D139" s="72" t="s">
        <v>387</v>
      </c>
      <c r="E139" s="11" t="s">
        <v>405</v>
      </c>
      <c r="F139" s="72" t="s">
        <v>1005</v>
      </c>
      <c r="G139" s="11" t="s">
        <v>764</v>
      </c>
      <c r="H139" s="13" t="s">
        <v>1083</v>
      </c>
      <c r="I139" s="170">
        <v>0.5</v>
      </c>
      <c r="J139" s="170">
        <v>0.47</v>
      </c>
      <c r="K139" s="170">
        <v>0.49</v>
      </c>
      <c r="L139" s="170">
        <v>0.52</v>
      </c>
      <c r="M139" s="14">
        <v>-6.0000000000000053E-2</v>
      </c>
      <c r="N139" s="15">
        <v>1</v>
      </c>
    </row>
    <row r="140" spans="1:14">
      <c r="A140" s="169"/>
      <c r="B140" s="72"/>
      <c r="C140" s="11"/>
      <c r="D140" s="72"/>
      <c r="E140" s="11"/>
      <c r="F140" s="72" t="s">
        <v>1183</v>
      </c>
      <c r="G140" s="167" t="s">
        <v>764</v>
      </c>
      <c r="H140" s="13" t="s">
        <v>1184</v>
      </c>
      <c r="I140" s="170">
        <v>9.4000000000000004E-3</v>
      </c>
      <c r="J140" s="170">
        <v>8.9999999999999993E-3</v>
      </c>
      <c r="K140" s="170">
        <v>9.4999999999999998E-3</v>
      </c>
      <c r="L140" s="170">
        <v>9.9000000000000008E-3</v>
      </c>
      <c r="M140" s="14">
        <v>-4.2553191489361764E-2</v>
      </c>
      <c r="N140" s="15">
        <v>1</v>
      </c>
    </row>
    <row r="141" spans="1:14">
      <c r="A141" s="169"/>
      <c r="B141" s="72"/>
      <c r="C141" s="11"/>
      <c r="D141" s="72"/>
      <c r="E141" s="11"/>
      <c r="F141" s="72" t="s">
        <v>1002</v>
      </c>
      <c r="G141" s="167" t="s">
        <v>764</v>
      </c>
      <c r="H141" s="13" t="s">
        <v>1085</v>
      </c>
      <c r="I141" s="170">
        <v>52</v>
      </c>
      <c r="J141" s="170">
        <v>52</v>
      </c>
      <c r="K141" s="170">
        <v>54.6</v>
      </c>
      <c r="L141" s="170">
        <v>57.33</v>
      </c>
      <c r="M141" s="14">
        <v>0</v>
      </c>
      <c r="N141" s="15">
        <v>1</v>
      </c>
    </row>
    <row r="142" spans="1:14">
      <c r="A142" s="169"/>
      <c r="B142" s="72"/>
      <c r="C142" s="11"/>
      <c r="D142" s="72"/>
      <c r="E142" s="11"/>
      <c r="F142" s="72" t="s">
        <v>1003</v>
      </c>
      <c r="G142" s="167" t="s">
        <v>764</v>
      </c>
      <c r="H142" s="13" t="s">
        <v>1083</v>
      </c>
      <c r="I142" s="170">
        <v>-4.7</v>
      </c>
      <c r="J142" s="170">
        <v>-6.7</v>
      </c>
      <c r="K142" s="170">
        <v>-7.04</v>
      </c>
      <c r="L142" s="170">
        <v>-7.39</v>
      </c>
      <c r="M142" s="14">
        <v>0.42553191489361697</v>
      </c>
      <c r="N142" s="15">
        <v>1</v>
      </c>
    </row>
    <row r="143" spans="1:14">
      <c r="A143" s="169"/>
      <c r="B143" s="72"/>
      <c r="C143" s="11"/>
      <c r="D143" s="72"/>
      <c r="E143" s="11"/>
      <c r="F143" s="72" t="s">
        <v>1000</v>
      </c>
      <c r="G143" s="167" t="s">
        <v>764</v>
      </c>
      <c r="H143" s="13" t="s">
        <v>1083</v>
      </c>
      <c r="I143" s="170">
        <v>8.6999999999999993</v>
      </c>
      <c r="J143" s="170">
        <v>13.4</v>
      </c>
      <c r="K143" s="170">
        <v>14.07</v>
      </c>
      <c r="L143" s="170">
        <v>14.77</v>
      </c>
      <c r="M143" s="14">
        <v>0.54022988505747138</v>
      </c>
      <c r="N143" s="15">
        <v>1</v>
      </c>
    </row>
    <row r="144" spans="1:14">
      <c r="A144" s="169"/>
      <c r="B144" s="72"/>
      <c r="C144" s="11"/>
      <c r="D144" s="72"/>
      <c r="E144" s="11"/>
      <c r="F144" s="72" t="s">
        <v>1004</v>
      </c>
      <c r="G144" s="167" t="s">
        <v>764</v>
      </c>
      <c r="H144" s="13" t="s">
        <v>1083</v>
      </c>
      <c r="I144" s="170">
        <v>0.45</v>
      </c>
      <c r="J144" s="170">
        <v>0.43</v>
      </c>
      <c r="K144" s="170">
        <v>0.45</v>
      </c>
      <c r="L144" s="170">
        <v>0.47</v>
      </c>
      <c r="M144" s="14">
        <v>-4.4444444444444509E-2</v>
      </c>
      <c r="N144" s="15">
        <v>1</v>
      </c>
    </row>
    <row r="145" spans="1:14" ht="29">
      <c r="A145" s="171" t="s">
        <v>1040</v>
      </c>
      <c r="B145" s="171"/>
      <c r="C145" s="171"/>
      <c r="D145" s="171"/>
      <c r="E145" s="171"/>
      <c r="F145" s="171"/>
      <c r="G145" s="171"/>
      <c r="H145" s="171"/>
      <c r="I145" s="172">
        <v>56.959400000000002</v>
      </c>
      <c r="J145" s="172">
        <v>59.608999999999995</v>
      </c>
      <c r="K145" s="172">
        <v>62.579500000000003</v>
      </c>
      <c r="L145" s="172">
        <v>65.70989999999999</v>
      </c>
      <c r="M145" s="173">
        <v>0.81876416401728203</v>
      </c>
      <c r="N145" s="174">
        <v>6</v>
      </c>
    </row>
    <row r="146" spans="1:14" ht="29">
      <c r="A146" s="169" t="s">
        <v>394</v>
      </c>
      <c r="B146" s="72" t="s">
        <v>606</v>
      </c>
      <c r="C146" s="11" t="s">
        <v>605</v>
      </c>
      <c r="D146" s="72" t="s">
        <v>387</v>
      </c>
      <c r="E146" s="11" t="s">
        <v>405</v>
      </c>
      <c r="F146" s="72" t="s">
        <v>396</v>
      </c>
      <c r="G146" s="11" t="s">
        <v>764</v>
      </c>
      <c r="H146" s="13" t="s">
        <v>1056</v>
      </c>
      <c r="I146" s="170">
        <v>1.43</v>
      </c>
      <c r="J146" s="170">
        <v>1.41</v>
      </c>
      <c r="K146" s="170">
        <v>1.48</v>
      </c>
      <c r="L146" s="170">
        <v>1.56</v>
      </c>
      <c r="M146" s="14">
        <v>-1.3986013986013957E-2</v>
      </c>
      <c r="N146" s="15">
        <v>1</v>
      </c>
    </row>
    <row r="147" spans="1:14">
      <c r="A147" s="169"/>
      <c r="B147" s="72"/>
      <c r="C147" s="11"/>
      <c r="D147" s="72"/>
      <c r="E147" s="11"/>
      <c r="F147" s="72" t="s">
        <v>395</v>
      </c>
      <c r="G147" s="167" t="s">
        <v>764</v>
      </c>
      <c r="H147" s="13" t="s">
        <v>1057</v>
      </c>
      <c r="I147" s="170">
        <v>94</v>
      </c>
      <c r="J147" s="170">
        <v>97</v>
      </c>
      <c r="K147" s="170">
        <v>101.85</v>
      </c>
      <c r="L147" s="170">
        <v>106.94</v>
      </c>
      <c r="M147" s="14">
        <v>3.1914893617021267E-2</v>
      </c>
      <c r="N147" s="15">
        <v>1</v>
      </c>
    </row>
    <row r="148" spans="1:14">
      <c r="A148" s="169"/>
      <c r="B148" s="72"/>
      <c r="C148" s="11"/>
      <c r="D148" s="72"/>
      <c r="E148" s="11"/>
      <c r="F148" s="72" t="s">
        <v>397</v>
      </c>
      <c r="G148" s="167" t="s">
        <v>764</v>
      </c>
      <c r="H148" s="13" t="s">
        <v>1057</v>
      </c>
      <c r="I148" s="170">
        <v>6.5000000000000002E-2</v>
      </c>
      <c r="J148" s="170">
        <v>6.3E-2</v>
      </c>
      <c r="K148" s="170">
        <v>6.6000000000000003E-2</v>
      </c>
      <c r="L148" s="170">
        <v>6.9000000000000006E-2</v>
      </c>
      <c r="M148" s="14">
        <v>-3.0769230769230771E-2</v>
      </c>
      <c r="N148" s="15">
        <v>1</v>
      </c>
    </row>
    <row r="149" spans="1:14">
      <c r="A149" s="169"/>
      <c r="B149" s="72"/>
      <c r="C149" s="11"/>
      <c r="D149" s="72"/>
      <c r="E149" s="11"/>
      <c r="F149" s="72" t="s">
        <v>398</v>
      </c>
      <c r="G149" s="167" t="s">
        <v>764</v>
      </c>
      <c r="H149" s="13" t="s">
        <v>1076</v>
      </c>
      <c r="I149" s="170">
        <v>4</v>
      </c>
      <c r="J149" s="170">
        <v>4</v>
      </c>
      <c r="K149" s="170">
        <v>4.2</v>
      </c>
      <c r="L149" s="170">
        <v>4.41</v>
      </c>
      <c r="M149" s="14">
        <v>0</v>
      </c>
      <c r="N149" s="15">
        <v>1</v>
      </c>
    </row>
    <row r="150" spans="1:14" ht="43.5">
      <c r="A150" s="171" t="s">
        <v>792</v>
      </c>
      <c r="B150" s="171"/>
      <c r="C150" s="171"/>
      <c r="D150" s="171"/>
      <c r="E150" s="171"/>
      <c r="F150" s="171"/>
      <c r="G150" s="171"/>
      <c r="H150" s="171"/>
      <c r="I150" s="172">
        <v>99.495000000000005</v>
      </c>
      <c r="J150" s="172">
        <v>102.473</v>
      </c>
      <c r="K150" s="172">
        <v>107.596</v>
      </c>
      <c r="L150" s="172">
        <v>112.979</v>
      </c>
      <c r="M150" s="173">
        <v>-1.284035113822346E-2</v>
      </c>
      <c r="N150" s="174">
        <v>4</v>
      </c>
    </row>
    <row r="151" spans="1:14" ht="29">
      <c r="A151" s="169" t="s">
        <v>1218</v>
      </c>
      <c r="B151" s="72" t="s">
        <v>606</v>
      </c>
      <c r="C151" s="11" t="s">
        <v>605</v>
      </c>
      <c r="D151" s="72" t="s">
        <v>387</v>
      </c>
      <c r="E151" s="11" t="s">
        <v>405</v>
      </c>
      <c r="F151" s="72" t="s">
        <v>417</v>
      </c>
      <c r="G151" s="11" t="s">
        <v>764</v>
      </c>
      <c r="H151" s="13" t="s">
        <v>1092</v>
      </c>
      <c r="I151" s="170">
        <v>32</v>
      </c>
      <c r="J151" s="170">
        <v>32</v>
      </c>
      <c r="K151" s="170">
        <v>34</v>
      </c>
      <c r="L151" s="170">
        <v>34</v>
      </c>
      <c r="M151" s="14">
        <v>0</v>
      </c>
      <c r="N151" s="15">
        <v>1</v>
      </c>
    </row>
    <row r="152" spans="1:14" ht="29">
      <c r="A152" s="171" t="s">
        <v>1219</v>
      </c>
      <c r="B152" s="171"/>
      <c r="C152" s="171"/>
      <c r="D152" s="171"/>
      <c r="E152" s="171"/>
      <c r="F152" s="171"/>
      <c r="G152" s="171"/>
      <c r="H152" s="171"/>
      <c r="I152" s="172">
        <v>32</v>
      </c>
      <c r="J152" s="172">
        <v>32</v>
      </c>
      <c r="K152" s="172">
        <v>34</v>
      </c>
      <c r="L152" s="172">
        <v>34</v>
      </c>
      <c r="M152" s="173">
        <v>0</v>
      </c>
      <c r="N152" s="174">
        <v>1</v>
      </c>
    </row>
    <row r="153" spans="1:14" ht="29">
      <c r="A153" s="169" t="s">
        <v>404</v>
      </c>
      <c r="B153" s="72" t="s">
        <v>606</v>
      </c>
      <c r="C153" s="11" t="s">
        <v>605</v>
      </c>
      <c r="D153" s="72" t="s">
        <v>387</v>
      </c>
      <c r="E153" s="11" t="s">
        <v>405</v>
      </c>
      <c r="F153" s="72" t="s">
        <v>1341</v>
      </c>
      <c r="G153" s="11" t="s">
        <v>764</v>
      </c>
      <c r="H153" s="13" t="s">
        <v>1057</v>
      </c>
      <c r="I153" s="170">
        <v>95</v>
      </c>
      <c r="J153" s="170">
        <v>104</v>
      </c>
      <c r="K153" s="170">
        <v>109.2</v>
      </c>
      <c r="L153" s="170">
        <v>114.66</v>
      </c>
      <c r="M153" s="14">
        <v>9.473684210526323E-2</v>
      </c>
      <c r="N153" s="15">
        <v>1</v>
      </c>
    </row>
    <row r="154" spans="1:14">
      <c r="A154" s="169"/>
      <c r="B154" s="72"/>
      <c r="C154" s="11"/>
      <c r="D154" s="72"/>
      <c r="E154" s="11"/>
      <c r="F154" s="72" t="s">
        <v>1247</v>
      </c>
      <c r="G154" s="11" t="s">
        <v>351</v>
      </c>
      <c r="H154" s="13" t="s">
        <v>1057</v>
      </c>
      <c r="I154" s="170">
        <v>9</v>
      </c>
      <c r="J154" s="170">
        <v>0</v>
      </c>
      <c r="K154" s="170">
        <v>0</v>
      </c>
      <c r="L154" s="170">
        <v>0</v>
      </c>
      <c r="M154" s="14">
        <v>0</v>
      </c>
      <c r="N154" s="15">
        <v>1</v>
      </c>
    </row>
    <row r="155" spans="1:14">
      <c r="A155" s="169"/>
      <c r="B155" s="72"/>
      <c r="C155" s="11"/>
      <c r="D155" s="72"/>
      <c r="E155" s="11"/>
      <c r="F155" s="72" t="s">
        <v>1248</v>
      </c>
      <c r="G155" s="167" t="s">
        <v>351</v>
      </c>
      <c r="H155" s="13" t="s">
        <v>1057</v>
      </c>
      <c r="I155" s="170">
        <v>14.5</v>
      </c>
      <c r="J155" s="170">
        <v>0</v>
      </c>
      <c r="K155" s="170">
        <v>0</v>
      </c>
      <c r="L155" s="170">
        <v>0</v>
      </c>
      <c r="M155" s="14">
        <v>0</v>
      </c>
      <c r="N155" s="15">
        <v>1</v>
      </c>
    </row>
    <row r="156" spans="1:14">
      <c r="A156" s="169"/>
      <c r="B156" s="72"/>
      <c r="C156" s="11"/>
      <c r="D156" s="72"/>
      <c r="E156" s="11"/>
      <c r="F156" s="72" t="s">
        <v>1249</v>
      </c>
      <c r="G156" s="11" t="s">
        <v>764</v>
      </c>
      <c r="H156" s="13" t="s">
        <v>1057</v>
      </c>
      <c r="I156" s="170">
        <v>14.5</v>
      </c>
      <c r="J156" s="170">
        <v>15</v>
      </c>
      <c r="K156" s="170">
        <v>15.75</v>
      </c>
      <c r="L156" s="170">
        <v>16.54</v>
      </c>
      <c r="M156" s="14">
        <v>3.4482758620689724E-2</v>
      </c>
      <c r="N156" s="15">
        <v>1</v>
      </c>
    </row>
    <row r="157" spans="1:14">
      <c r="A157" s="169"/>
      <c r="B157" s="72"/>
      <c r="C157" s="11"/>
      <c r="D157" s="72"/>
      <c r="E157" s="11"/>
      <c r="F157" s="72" t="s">
        <v>1250</v>
      </c>
      <c r="G157" s="167" t="s">
        <v>764</v>
      </c>
      <c r="H157" s="13" t="s">
        <v>1057</v>
      </c>
      <c r="I157" s="170">
        <v>20</v>
      </c>
      <c r="J157" s="170">
        <v>21</v>
      </c>
      <c r="K157" s="170">
        <v>22.05</v>
      </c>
      <c r="L157" s="170">
        <v>23.15</v>
      </c>
      <c r="M157" s="14">
        <v>5.0000000000000044E-2</v>
      </c>
      <c r="N157" s="15">
        <v>1</v>
      </c>
    </row>
    <row r="158" spans="1:14">
      <c r="A158" s="169"/>
      <c r="B158" s="72"/>
      <c r="C158" s="11"/>
      <c r="D158" s="72"/>
      <c r="E158" s="11"/>
      <c r="F158" s="72" t="s">
        <v>1245</v>
      </c>
      <c r="G158" s="167" t="s">
        <v>764</v>
      </c>
      <c r="H158" s="13" t="s">
        <v>1057</v>
      </c>
      <c r="I158" s="170">
        <v>9</v>
      </c>
      <c r="J158" s="170">
        <v>10</v>
      </c>
      <c r="K158" s="170">
        <v>10.5</v>
      </c>
      <c r="L158" s="170">
        <v>11.03</v>
      </c>
      <c r="M158" s="14">
        <v>0.11111111111111116</v>
      </c>
      <c r="N158" s="15">
        <v>1</v>
      </c>
    </row>
    <row r="159" spans="1:14">
      <c r="A159" s="169"/>
      <c r="B159" s="72"/>
      <c r="C159" s="11"/>
      <c r="D159" s="72"/>
      <c r="E159" s="11"/>
      <c r="F159" s="72" t="s">
        <v>1246</v>
      </c>
      <c r="G159" s="167" t="s">
        <v>764</v>
      </c>
      <c r="H159" s="13" t="s">
        <v>1057</v>
      </c>
      <c r="I159" s="170">
        <v>14.5</v>
      </c>
      <c r="J159" s="170">
        <v>15</v>
      </c>
      <c r="K159" s="170">
        <v>15.75</v>
      </c>
      <c r="L159" s="170">
        <v>16.54</v>
      </c>
      <c r="M159" s="14">
        <v>3.4482758620689724E-2</v>
      </c>
      <c r="N159" s="15">
        <v>1</v>
      </c>
    </row>
    <row r="160" spans="1:14">
      <c r="A160" s="169"/>
      <c r="B160" s="72"/>
      <c r="C160" s="11"/>
      <c r="D160" s="72"/>
      <c r="E160" s="11"/>
      <c r="F160" s="72" t="s">
        <v>1482</v>
      </c>
      <c r="G160" s="11" t="s">
        <v>350</v>
      </c>
      <c r="H160" s="13" t="s">
        <v>1057</v>
      </c>
      <c r="I160" s="170"/>
      <c r="J160" s="170">
        <v>21</v>
      </c>
      <c r="K160" s="170">
        <v>22.05</v>
      </c>
      <c r="L160" s="170">
        <v>23.15</v>
      </c>
      <c r="M160" s="14">
        <v>0</v>
      </c>
      <c r="N160" s="15">
        <v>1</v>
      </c>
    </row>
    <row r="161" spans="1:14">
      <c r="A161" s="169"/>
      <c r="B161" s="72"/>
      <c r="C161" s="11"/>
      <c r="D161" s="72"/>
      <c r="E161" s="11"/>
      <c r="F161" s="72" t="s">
        <v>1483</v>
      </c>
      <c r="G161" s="167" t="s">
        <v>350</v>
      </c>
      <c r="H161" s="13" t="s">
        <v>1057</v>
      </c>
      <c r="I161" s="170"/>
      <c r="J161" s="170">
        <v>15</v>
      </c>
      <c r="K161" s="170">
        <v>15.75</v>
      </c>
      <c r="L161" s="170">
        <v>16.54</v>
      </c>
      <c r="M161" s="14">
        <v>0</v>
      </c>
      <c r="N161" s="15">
        <v>1</v>
      </c>
    </row>
    <row r="162" spans="1:14">
      <c r="A162" s="169"/>
      <c r="B162" s="72"/>
      <c r="C162" s="11"/>
      <c r="D162" s="72"/>
      <c r="E162" s="11"/>
      <c r="F162" s="72" t="s">
        <v>1484</v>
      </c>
      <c r="G162" s="11" t="s">
        <v>764</v>
      </c>
      <c r="H162" s="13" t="s">
        <v>1057</v>
      </c>
      <c r="I162" s="170">
        <v>20</v>
      </c>
      <c r="J162" s="170">
        <v>21</v>
      </c>
      <c r="K162" s="170">
        <v>22.05</v>
      </c>
      <c r="L162" s="170">
        <v>23.15</v>
      </c>
      <c r="M162" s="14">
        <v>5.0000000000000044E-2</v>
      </c>
      <c r="N162" s="15">
        <v>1</v>
      </c>
    </row>
    <row r="163" spans="1:14">
      <c r="A163" s="169"/>
      <c r="B163" s="72"/>
      <c r="C163" s="11"/>
      <c r="D163" s="72"/>
      <c r="E163" s="11"/>
      <c r="F163" s="72" t="s">
        <v>1485</v>
      </c>
      <c r="G163" s="167" t="s">
        <v>764</v>
      </c>
      <c r="H163" s="13" t="s">
        <v>1057</v>
      </c>
      <c r="I163" s="170">
        <v>7.25</v>
      </c>
      <c r="J163" s="170">
        <v>7.5</v>
      </c>
      <c r="K163" s="170">
        <v>7.88</v>
      </c>
      <c r="L163" s="170">
        <v>8.27</v>
      </c>
      <c r="M163" s="14">
        <v>3.4482758620689724E-2</v>
      </c>
      <c r="N163" s="15">
        <v>1</v>
      </c>
    </row>
    <row r="164" spans="1:14" ht="29">
      <c r="A164" s="171" t="s">
        <v>793</v>
      </c>
      <c r="B164" s="171"/>
      <c r="C164" s="171"/>
      <c r="D164" s="171"/>
      <c r="E164" s="171"/>
      <c r="F164" s="171"/>
      <c r="G164" s="171"/>
      <c r="H164" s="171"/>
      <c r="I164" s="172">
        <v>203.75</v>
      </c>
      <c r="J164" s="172">
        <v>229.5</v>
      </c>
      <c r="K164" s="172">
        <v>240.98000000000002</v>
      </c>
      <c r="L164" s="172">
        <v>253.03</v>
      </c>
      <c r="M164" s="173">
        <v>0.40929622907844365</v>
      </c>
      <c r="N164" s="174">
        <v>11</v>
      </c>
    </row>
    <row r="165" spans="1:14" ht="29">
      <c r="A165" s="169" t="s">
        <v>388</v>
      </c>
      <c r="B165" s="72" t="s">
        <v>606</v>
      </c>
      <c r="C165" s="11" t="s">
        <v>605</v>
      </c>
      <c r="D165" s="72" t="s">
        <v>387</v>
      </c>
      <c r="E165" s="11" t="s">
        <v>405</v>
      </c>
      <c r="F165" s="72" t="s">
        <v>1350</v>
      </c>
      <c r="G165" s="11" t="s">
        <v>764</v>
      </c>
      <c r="H165" s="13" t="s">
        <v>1351</v>
      </c>
      <c r="I165" s="170">
        <v>1</v>
      </c>
      <c r="J165" s="170">
        <v>2</v>
      </c>
      <c r="K165" s="170">
        <v>2.1</v>
      </c>
      <c r="L165" s="170">
        <v>2.21</v>
      </c>
      <c r="M165" s="14">
        <v>1</v>
      </c>
      <c r="N165" s="15">
        <v>1</v>
      </c>
    </row>
    <row r="166" spans="1:14">
      <c r="A166" s="169"/>
      <c r="B166" s="72"/>
      <c r="C166" s="11"/>
      <c r="D166" s="72"/>
      <c r="E166" s="11"/>
      <c r="F166" s="72" t="s">
        <v>393</v>
      </c>
      <c r="G166" s="167" t="s">
        <v>764</v>
      </c>
      <c r="H166" s="13" t="s">
        <v>1057</v>
      </c>
      <c r="I166" s="170">
        <v>52</v>
      </c>
      <c r="J166" s="170">
        <v>60</v>
      </c>
      <c r="K166" s="170">
        <v>63</v>
      </c>
      <c r="L166" s="170">
        <v>66.150000000000006</v>
      </c>
      <c r="M166" s="14">
        <v>0.15384615384615374</v>
      </c>
      <c r="N166" s="15">
        <v>1</v>
      </c>
    </row>
    <row r="167" spans="1:14">
      <c r="A167" s="169"/>
      <c r="B167" s="72"/>
      <c r="C167" s="11"/>
      <c r="D167" s="72"/>
      <c r="E167" s="11"/>
      <c r="F167" s="72" t="s">
        <v>1349</v>
      </c>
      <c r="G167" s="167" t="s">
        <v>764</v>
      </c>
      <c r="H167" s="13" t="s">
        <v>1057</v>
      </c>
      <c r="I167" s="170">
        <v>25</v>
      </c>
      <c r="J167" s="170">
        <v>30</v>
      </c>
      <c r="K167" s="170">
        <v>31.28</v>
      </c>
      <c r="L167" s="170">
        <v>32.840000000000003</v>
      </c>
      <c r="M167" s="14">
        <v>0.19999999999999996</v>
      </c>
      <c r="N167" s="15">
        <v>1</v>
      </c>
    </row>
    <row r="168" spans="1:14">
      <c r="A168" s="169"/>
      <c r="B168" s="72"/>
      <c r="C168" s="11"/>
      <c r="D168" s="72"/>
      <c r="E168" s="11"/>
      <c r="F168" s="72" t="s">
        <v>1345</v>
      </c>
      <c r="G168" s="11" t="s">
        <v>351</v>
      </c>
      <c r="H168" s="13" t="s">
        <v>1352</v>
      </c>
      <c r="I168" s="170">
        <v>200</v>
      </c>
      <c r="J168" s="170">
        <v>0</v>
      </c>
      <c r="K168" s="170">
        <v>0</v>
      </c>
      <c r="L168" s="170">
        <v>0</v>
      </c>
      <c r="M168" s="14">
        <v>0</v>
      </c>
      <c r="N168" s="15">
        <v>1</v>
      </c>
    </row>
    <row r="169" spans="1:14">
      <c r="A169" s="169"/>
      <c r="B169" s="72"/>
      <c r="C169" s="11"/>
      <c r="D169" s="72"/>
      <c r="E169" s="11"/>
      <c r="F169" s="72" t="s">
        <v>1348</v>
      </c>
      <c r="G169" s="11" t="s">
        <v>764</v>
      </c>
      <c r="H169" s="13" t="s">
        <v>1352</v>
      </c>
      <c r="I169" s="170">
        <v>501</v>
      </c>
      <c r="J169" s="170">
        <v>536</v>
      </c>
      <c r="K169" s="170">
        <v>562.79999999999995</v>
      </c>
      <c r="L169" s="170">
        <v>590.94000000000005</v>
      </c>
      <c r="M169" s="14">
        <v>6.9860279441117834E-2</v>
      </c>
      <c r="N169" s="15">
        <v>1</v>
      </c>
    </row>
    <row r="170" spans="1:14">
      <c r="A170" s="169"/>
      <c r="B170" s="72"/>
      <c r="C170" s="11"/>
      <c r="D170" s="72"/>
      <c r="E170" s="11"/>
      <c r="F170" s="72" t="s">
        <v>1346</v>
      </c>
      <c r="G170" s="11" t="s">
        <v>351</v>
      </c>
      <c r="H170" s="13" t="s">
        <v>1352</v>
      </c>
      <c r="I170" s="170">
        <v>250</v>
      </c>
      <c r="J170" s="170">
        <v>0</v>
      </c>
      <c r="K170" s="170">
        <v>0</v>
      </c>
      <c r="L170" s="170">
        <v>0</v>
      </c>
      <c r="M170" s="14">
        <v>0</v>
      </c>
      <c r="N170" s="15">
        <v>1</v>
      </c>
    </row>
    <row r="171" spans="1:14">
      <c r="A171" s="169"/>
      <c r="B171" s="72"/>
      <c r="C171" s="11"/>
      <c r="D171" s="72"/>
      <c r="E171" s="11"/>
      <c r="F171" s="72" t="s">
        <v>1347</v>
      </c>
      <c r="G171" s="167" t="s">
        <v>351</v>
      </c>
      <c r="H171" s="13" t="s">
        <v>1352</v>
      </c>
      <c r="I171" s="170">
        <v>300</v>
      </c>
      <c r="J171" s="170">
        <v>0</v>
      </c>
      <c r="K171" s="170">
        <v>0</v>
      </c>
      <c r="L171" s="170">
        <v>0</v>
      </c>
      <c r="M171" s="14">
        <v>0</v>
      </c>
      <c r="N171" s="15">
        <v>1</v>
      </c>
    </row>
    <row r="172" spans="1:14">
      <c r="A172" s="169"/>
      <c r="B172" s="72"/>
      <c r="C172" s="11"/>
      <c r="D172" s="72"/>
      <c r="E172" s="11"/>
      <c r="F172" s="72" t="s">
        <v>391</v>
      </c>
      <c r="G172" s="11" t="s">
        <v>764</v>
      </c>
      <c r="H172" s="13" t="s">
        <v>1185</v>
      </c>
      <c r="I172" s="170">
        <v>501</v>
      </c>
      <c r="J172" s="170">
        <v>536</v>
      </c>
      <c r="K172" s="170">
        <v>562.79999999999995</v>
      </c>
      <c r="L172" s="170">
        <v>590.94000000000005</v>
      </c>
      <c r="M172" s="14">
        <v>6.9860279441117834E-2</v>
      </c>
      <c r="N172" s="15">
        <v>1</v>
      </c>
    </row>
    <row r="173" spans="1:14">
      <c r="A173" s="169"/>
      <c r="B173" s="72"/>
      <c r="C173" s="11"/>
      <c r="D173" s="72"/>
      <c r="E173" s="11"/>
      <c r="F173" s="72" t="s">
        <v>1481</v>
      </c>
      <c r="G173" s="11" t="s">
        <v>350</v>
      </c>
      <c r="H173" s="13" t="s">
        <v>1352</v>
      </c>
      <c r="I173" s="170"/>
      <c r="J173" s="170">
        <v>270</v>
      </c>
      <c r="K173" s="170">
        <v>283.5</v>
      </c>
      <c r="L173" s="170">
        <v>297.68</v>
      </c>
      <c r="M173" s="14">
        <v>0</v>
      </c>
      <c r="N173" s="15">
        <v>1</v>
      </c>
    </row>
    <row r="174" spans="1:14" ht="43.5">
      <c r="A174" s="171" t="s">
        <v>794</v>
      </c>
      <c r="B174" s="171"/>
      <c r="C174" s="171"/>
      <c r="D174" s="171"/>
      <c r="E174" s="171"/>
      <c r="F174" s="171"/>
      <c r="G174" s="171"/>
      <c r="H174" s="171"/>
      <c r="I174" s="172">
        <v>1830</v>
      </c>
      <c r="J174" s="172">
        <v>1434</v>
      </c>
      <c r="K174" s="172">
        <v>1505.48</v>
      </c>
      <c r="L174" s="172">
        <v>1580.7600000000002</v>
      </c>
      <c r="M174" s="173">
        <v>1.4935667127283894</v>
      </c>
      <c r="N174" s="174">
        <v>9</v>
      </c>
    </row>
    <row r="175" spans="1:14" ht="29">
      <c r="A175" s="169" t="s">
        <v>1</v>
      </c>
      <c r="B175" s="72" t="s">
        <v>583</v>
      </c>
      <c r="C175" s="11" t="s">
        <v>584</v>
      </c>
      <c r="D175" s="72" t="s">
        <v>618</v>
      </c>
      <c r="E175" s="11" t="s">
        <v>2</v>
      </c>
      <c r="F175" s="72" t="s">
        <v>6</v>
      </c>
      <c r="G175" s="11" t="s">
        <v>764</v>
      </c>
      <c r="H175" s="13" t="s">
        <v>1057</v>
      </c>
      <c r="I175" s="170">
        <v>105</v>
      </c>
      <c r="J175" s="170">
        <v>89</v>
      </c>
      <c r="K175" s="170">
        <v>90</v>
      </c>
      <c r="L175" s="170">
        <v>91</v>
      </c>
      <c r="M175" s="14">
        <v>-0.15238095238095239</v>
      </c>
      <c r="N175" s="15">
        <v>1</v>
      </c>
    </row>
    <row r="176" spans="1:14">
      <c r="A176" s="169"/>
      <c r="B176" s="72"/>
      <c r="C176" s="11"/>
      <c r="D176" s="72"/>
      <c r="E176" s="11"/>
      <c r="F176" s="72" t="s">
        <v>4</v>
      </c>
      <c r="G176" s="167" t="s">
        <v>351</v>
      </c>
      <c r="H176" s="167" t="s">
        <v>1092</v>
      </c>
      <c r="I176" s="170">
        <v>0</v>
      </c>
      <c r="J176" s="170">
        <v>0</v>
      </c>
      <c r="K176" s="170">
        <v>0</v>
      </c>
      <c r="L176" s="170">
        <v>0</v>
      </c>
      <c r="M176" s="14">
        <v>0</v>
      </c>
      <c r="N176" s="15">
        <v>1</v>
      </c>
    </row>
    <row r="177" spans="1:14">
      <c r="A177" s="169"/>
      <c r="B177" s="72"/>
      <c r="C177" s="11"/>
      <c r="D177" s="72"/>
      <c r="E177" s="11"/>
      <c r="F177" s="72" t="s">
        <v>1372</v>
      </c>
      <c r="G177" s="167" t="s">
        <v>351</v>
      </c>
      <c r="H177" s="167" t="s">
        <v>1092</v>
      </c>
      <c r="I177" s="170">
        <v>0</v>
      </c>
      <c r="J177" s="170">
        <v>0</v>
      </c>
      <c r="K177" s="170">
        <v>0</v>
      </c>
      <c r="L177" s="170">
        <v>0</v>
      </c>
      <c r="M177" s="14">
        <v>0</v>
      </c>
      <c r="N177" s="15">
        <v>1</v>
      </c>
    </row>
    <row r="178" spans="1:14">
      <c r="A178" s="169"/>
      <c r="B178" s="72"/>
      <c r="C178" s="11"/>
      <c r="D178" s="72"/>
      <c r="E178" s="11"/>
      <c r="F178" s="140" t="s">
        <v>1643</v>
      </c>
      <c r="G178" s="167" t="s">
        <v>350</v>
      </c>
      <c r="H178" s="167" t="s">
        <v>1645</v>
      </c>
      <c r="I178" s="170">
        <v>0</v>
      </c>
      <c r="J178" s="170">
        <v>15</v>
      </c>
      <c r="K178" s="170">
        <v>15</v>
      </c>
      <c r="L178" s="170">
        <v>16</v>
      </c>
      <c r="M178" s="14">
        <v>0</v>
      </c>
      <c r="N178" s="15">
        <v>1</v>
      </c>
    </row>
    <row r="179" spans="1:14">
      <c r="A179" s="169"/>
      <c r="B179" s="72"/>
      <c r="C179" s="11"/>
      <c r="D179" s="72"/>
      <c r="E179" s="11"/>
      <c r="F179" s="140" t="s">
        <v>1644</v>
      </c>
      <c r="G179" s="167" t="s">
        <v>350</v>
      </c>
      <c r="H179" s="167" t="s">
        <v>1645</v>
      </c>
      <c r="I179" s="170">
        <v>0</v>
      </c>
      <c r="J179" s="170">
        <v>9</v>
      </c>
      <c r="K179" s="170">
        <v>9</v>
      </c>
      <c r="L179" s="170">
        <v>9</v>
      </c>
      <c r="M179" s="14">
        <v>0</v>
      </c>
      <c r="N179" s="15">
        <v>1</v>
      </c>
    </row>
    <row r="180" spans="1:14" ht="43.5">
      <c r="A180" s="171" t="s">
        <v>795</v>
      </c>
      <c r="B180" s="171"/>
      <c r="C180" s="171"/>
      <c r="D180" s="171"/>
      <c r="E180" s="171"/>
      <c r="F180" s="171"/>
      <c r="G180" s="171"/>
      <c r="H180" s="171"/>
      <c r="I180" s="172">
        <v>105</v>
      </c>
      <c r="J180" s="172">
        <v>113</v>
      </c>
      <c r="K180" s="172">
        <v>114</v>
      </c>
      <c r="L180" s="172">
        <v>116</v>
      </c>
      <c r="M180" s="173">
        <v>-0.15238095238095239</v>
      </c>
      <c r="N180" s="174">
        <v>5</v>
      </c>
    </row>
    <row r="181" spans="1:14" ht="43.5">
      <c r="A181" s="169" t="s">
        <v>1276</v>
      </c>
      <c r="B181" s="72" t="s">
        <v>583</v>
      </c>
      <c r="C181" s="11" t="s">
        <v>584</v>
      </c>
      <c r="D181" s="72" t="s">
        <v>618</v>
      </c>
      <c r="E181" s="11" t="s">
        <v>2</v>
      </c>
      <c r="F181" s="72" t="s">
        <v>4</v>
      </c>
      <c r="G181" s="11" t="s">
        <v>764</v>
      </c>
      <c r="H181" s="13" t="s">
        <v>1092</v>
      </c>
      <c r="I181" s="170">
        <v>10</v>
      </c>
      <c r="J181" s="170">
        <v>10</v>
      </c>
      <c r="K181" s="170">
        <v>10</v>
      </c>
      <c r="L181" s="170">
        <v>10</v>
      </c>
      <c r="M181" s="14">
        <v>0</v>
      </c>
      <c r="N181" s="15">
        <v>1</v>
      </c>
    </row>
    <row r="182" spans="1:14">
      <c r="A182" s="169"/>
      <c r="B182" s="72"/>
      <c r="C182" s="11"/>
      <c r="D182" s="72"/>
      <c r="E182" s="11"/>
      <c r="F182" s="72" t="s">
        <v>1277</v>
      </c>
      <c r="G182" s="167" t="s">
        <v>764</v>
      </c>
      <c r="H182" s="13" t="s">
        <v>1057</v>
      </c>
      <c r="I182" s="170">
        <v>115</v>
      </c>
      <c r="J182" s="170">
        <v>115</v>
      </c>
      <c r="K182" s="170">
        <v>117</v>
      </c>
      <c r="L182" s="170">
        <v>119</v>
      </c>
      <c r="M182" s="14">
        <v>0</v>
      </c>
      <c r="N182" s="15">
        <v>1</v>
      </c>
    </row>
    <row r="183" spans="1:14">
      <c r="A183" s="169"/>
      <c r="B183" s="72"/>
      <c r="C183" s="11"/>
      <c r="D183" s="72"/>
      <c r="E183" s="11"/>
      <c r="F183" s="72" t="s">
        <v>1526</v>
      </c>
      <c r="G183" s="11" t="s">
        <v>350</v>
      </c>
      <c r="H183" s="13" t="s">
        <v>1057</v>
      </c>
      <c r="I183" s="170"/>
      <c r="J183" s="170">
        <v>85</v>
      </c>
      <c r="K183" s="170">
        <v>86</v>
      </c>
      <c r="L183" s="170">
        <v>87</v>
      </c>
      <c r="M183" s="14">
        <v>0</v>
      </c>
      <c r="N183" s="15">
        <v>1</v>
      </c>
    </row>
    <row r="184" spans="1:14" ht="58">
      <c r="A184" s="171" t="s">
        <v>1359</v>
      </c>
      <c r="B184" s="171"/>
      <c r="C184" s="171"/>
      <c r="D184" s="171"/>
      <c r="E184" s="171"/>
      <c r="F184" s="171"/>
      <c r="G184" s="171"/>
      <c r="H184" s="171"/>
      <c r="I184" s="172">
        <v>125</v>
      </c>
      <c r="J184" s="172">
        <v>210</v>
      </c>
      <c r="K184" s="172">
        <v>213</v>
      </c>
      <c r="L184" s="172">
        <v>216</v>
      </c>
      <c r="M184" s="173">
        <v>0</v>
      </c>
      <c r="N184" s="174">
        <v>3</v>
      </c>
    </row>
    <row r="185" spans="1:14" ht="29">
      <c r="A185" s="169" t="s">
        <v>1338</v>
      </c>
      <c r="B185" s="72" t="s">
        <v>592</v>
      </c>
      <c r="C185" s="11" t="s">
        <v>595</v>
      </c>
      <c r="D185" s="72" t="s">
        <v>123</v>
      </c>
      <c r="E185" s="11" t="s">
        <v>123</v>
      </c>
      <c r="F185" s="72" t="s">
        <v>1340</v>
      </c>
      <c r="G185" s="11" t="s">
        <v>764</v>
      </c>
      <c r="H185" s="13" t="s">
        <v>1480</v>
      </c>
      <c r="I185" s="170">
        <v>75</v>
      </c>
      <c r="J185" s="170">
        <v>85</v>
      </c>
      <c r="K185" s="170">
        <v>87.55</v>
      </c>
      <c r="L185" s="170">
        <v>90.18</v>
      </c>
      <c r="M185" s="14">
        <v>0.1333333333333333</v>
      </c>
      <c r="N185" s="15">
        <v>1</v>
      </c>
    </row>
    <row r="186" spans="1:14">
      <c r="A186" s="169"/>
      <c r="B186" s="72"/>
      <c r="C186" s="11"/>
      <c r="D186" s="72"/>
      <c r="E186" s="11"/>
      <c r="F186" s="72" t="s">
        <v>1341</v>
      </c>
      <c r="G186" s="167" t="s">
        <v>764</v>
      </c>
      <c r="H186" s="13" t="s">
        <v>1057</v>
      </c>
      <c r="I186" s="170">
        <v>100</v>
      </c>
      <c r="J186" s="170">
        <v>100</v>
      </c>
      <c r="K186" s="170">
        <v>103</v>
      </c>
      <c r="L186" s="170">
        <v>106.09</v>
      </c>
      <c r="M186" s="14">
        <v>0</v>
      </c>
      <c r="N186" s="15">
        <v>1</v>
      </c>
    </row>
    <row r="187" spans="1:14" ht="29">
      <c r="A187" s="169"/>
      <c r="B187" s="72"/>
      <c r="C187" s="11"/>
      <c r="D187" s="72"/>
      <c r="E187" s="11"/>
      <c r="F187" s="72" t="s">
        <v>1479</v>
      </c>
      <c r="G187" s="167" t="s">
        <v>764</v>
      </c>
      <c r="H187" s="13" t="s">
        <v>1480</v>
      </c>
      <c r="I187" s="170">
        <v>250</v>
      </c>
      <c r="J187" s="170">
        <v>250</v>
      </c>
      <c r="K187" s="170">
        <v>257.5</v>
      </c>
      <c r="L187" s="170">
        <v>265.23</v>
      </c>
      <c r="M187" s="14">
        <v>0</v>
      </c>
      <c r="N187" s="15">
        <v>1</v>
      </c>
    </row>
    <row r="188" spans="1:14" ht="29">
      <c r="A188" s="171" t="s">
        <v>1360</v>
      </c>
      <c r="B188" s="171"/>
      <c r="C188" s="171"/>
      <c r="D188" s="171"/>
      <c r="E188" s="171"/>
      <c r="F188" s="171"/>
      <c r="G188" s="171"/>
      <c r="H188" s="171"/>
      <c r="I188" s="172">
        <v>425</v>
      </c>
      <c r="J188" s="172">
        <v>435</v>
      </c>
      <c r="K188" s="172">
        <v>448.05</v>
      </c>
      <c r="L188" s="172">
        <v>461.5</v>
      </c>
      <c r="M188" s="173">
        <v>0.1333333333333333</v>
      </c>
      <c r="N188" s="174">
        <v>3</v>
      </c>
    </row>
    <row r="189" spans="1:14" ht="29">
      <c r="A189" s="169" t="s">
        <v>1015</v>
      </c>
      <c r="B189" s="72" t="s">
        <v>587</v>
      </c>
      <c r="C189" s="11" t="s">
        <v>1030</v>
      </c>
      <c r="D189" s="72" t="s">
        <v>614</v>
      </c>
      <c r="E189" s="11" t="s">
        <v>545</v>
      </c>
      <c r="F189" s="72" t="s">
        <v>1024</v>
      </c>
      <c r="G189" s="11" t="s">
        <v>764</v>
      </c>
      <c r="H189" s="13" t="s">
        <v>1057</v>
      </c>
      <c r="I189" s="170">
        <v>168</v>
      </c>
      <c r="J189" s="170">
        <v>168</v>
      </c>
      <c r="K189" s="170">
        <v>168</v>
      </c>
      <c r="L189" s="170">
        <v>168</v>
      </c>
      <c r="M189" s="14">
        <v>0</v>
      </c>
      <c r="N189" s="15">
        <v>1</v>
      </c>
    </row>
    <row r="190" spans="1:14">
      <c r="A190" s="169"/>
      <c r="B190" s="72"/>
      <c r="C190" s="11"/>
      <c r="D190" s="72"/>
      <c r="E190" s="11"/>
      <c r="F190" s="72" t="s">
        <v>1023</v>
      </c>
      <c r="G190" s="167" t="s">
        <v>764</v>
      </c>
      <c r="H190" s="13" t="s">
        <v>1057</v>
      </c>
      <c r="I190" s="170">
        <v>158</v>
      </c>
      <c r="J190" s="170">
        <v>158</v>
      </c>
      <c r="K190" s="170">
        <v>158</v>
      </c>
      <c r="L190" s="170">
        <v>158</v>
      </c>
      <c r="M190" s="14">
        <v>0</v>
      </c>
      <c r="N190" s="15">
        <v>1</v>
      </c>
    </row>
    <row r="191" spans="1:14">
      <c r="A191" s="169"/>
      <c r="B191" s="72"/>
      <c r="C191" s="11"/>
      <c r="D191" s="72"/>
      <c r="E191" s="11"/>
      <c r="F191" s="72" t="s">
        <v>1025</v>
      </c>
      <c r="G191" s="167" t="s">
        <v>764</v>
      </c>
      <c r="H191" s="13" t="s">
        <v>1057</v>
      </c>
      <c r="I191" s="170">
        <v>176</v>
      </c>
      <c r="J191" s="170">
        <v>176</v>
      </c>
      <c r="K191" s="170">
        <v>176</v>
      </c>
      <c r="L191" s="170">
        <v>176</v>
      </c>
      <c r="M191" s="14">
        <v>0</v>
      </c>
      <c r="N191" s="15">
        <v>1</v>
      </c>
    </row>
    <row r="192" spans="1:14">
      <c r="A192" s="169"/>
      <c r="B192" s="72"/>
      <c r="C192" s="11"/>
      <c r="D192" s="72"/>
      <c r="E192" s="11"/>
      <c r="F192" s="72" t="s">
        <v>1022</v>
      </c>
      <c r="G192" s="167" t="s">
        <v>764</v>
      </c>
      <c r="H192" s="13" t="s">
        <v>1057</v>
      </c>
      <c r="I192" s="170">
        <v>166</v>
      </c>
      <c r="J192" s="170">
        <v>166</v>
      </c>
      <c r="K192" s="170">
        <v>166</v>
      </c>
      <c r="L192" s="170">
        <v>166</v>
      </c>
      <c r="M192" s="14">
        <v>0</v>
      </c>
      <c r="N192" s="15">
        <v>1</v>
      </c>
    </row>
    <row r="193" spans="1:14">
      <c r="A193" s="169"/>
      <c r="B193" s="72"/>
      <c r="C193" s="11"/>
      <c r="D193" s="72"/>
      <c r="E193" s="11"/>
      <c r="F193" s="72" t="s">
        <v>1028</v>
      </c>
      <c r="G193" s="11" t="s">
        <v>351</v>
      </c>
      <c r="H193" s="13" t="s">
        <v>1057</v>
      </c>
      <c r="I193" s="170">
        <v>9</v>
      </c>
      <c r="J193" s="170">
        <v>0</v>
      </c>
      <c r="K193" s="170">
        <v>0</v>
      </c>
      <c r="L193" s="170">
        <v>0</v>
      </c>
      <c r="M193" s="14">
        <v>0</v>
      </c>
      <c r="N193" s="15">
        <v>1</v>
      </c>
    </row>
    <row r="194" spans="1:14">
      <c r="A194" s="169"/>
      <c r="B194" s="72"/>
      <c r="C194" s="11"/>
      <c r="D194" s="72"/>
      <c r="E194" s="11"/>
      <c r="F194" s="72" t="s">
        <v>1021</v>
      </c>
      <c r="G194" s="11" t="s">
        <v>764</v>
      </c>
      <c r="H194" s="13" t="s">
        <v>1057</v>
      </c>
      <c r="I194" s="170">
        <v>425</v>
      </c>
      <c r="J194" s="170">
        <v>425</v>
      </c>
      <c r="K194" s="170">
        <v>425</v>
      </c>
      <c r="L194" s="170">
        <v>425</v>
      </c>
      <c r="M194" s="14">
        <v>0</v>
      </c>
      <c r="N194" s="15">
        <v>1</v>
      </c>
    </row>
    <row r="195" spans="1:14">
      <c r="A195" s="169"/>
      <c r="B195" s="72"/>
      <c r="C195" s="11"/>
      <c r="D195" s="72"/>
      <c r="E195" s="11"/>
      <c r="F195" s="72" t="s">
        <v>1018</v>
      </c>
      <c r="G195" s="167" t="s">
        <v>764</v>
      </c>
      <c r="H195" s="13" t="s">
        <v>1057</v>
      </c>
      <c r="I195" s="170">
        <v>109.51</v>
      </c>
      <c r="J195" s="170">
        <v>109.6</v>
      </c>
      <c r="K195" s="170">
        <v>109.6</v>
      </c>
      <c r="L195" s="170">
        <v>109.6</v>
      </c>
      <c r="M195" s="14">
        <v>8.2184275408625496E-4</v>
      </c>
      <c r="N195" s="15">
        <v>1</v>
      </c>
    </row>
    <row r="196" spans="1:14">
      <c r="A196" s="169"/>
      <c r="B196" s="72"/>
      <c r="C196" s="11"/>
      <c r="D196" s="72"/>
      <c r="E196" s="11"/>
      <c r="F196" s="72" t="s">
        <v>1026</v>
      </c>
      <c r="G196" s="11" t="s">
        <v>351</v>
      </c>
      <c r="H196" s="13" t="s">
        <v>1057</v>
      </c>
      <c r="I196" s="170">
        <v>219</v>
      </c>
      <c r="J196" s="170">
        <v>0</v>
      </c>
      <c r="K196" s="170">
        <v>0</v>
      </c>
      <c r="L196" s="170">
        <v>0</v>
      </c>
      <c r="M196" s="14">
        <v>0</v>
      </c>
      <c r="N196" s="15">
        <v>1</v>
      </c>
    </row>
    <row r="197" spans="1:14">
      <c r="A197" s="169"/>
      <c r="B197" s="72"/>
      <c r="C197" s="11"/>
      <c r="D197" s="72"/>
      <c r="E197" s="11"/>
      <c r="F197" s="72" t="s">
        <v>1029</v>
      </c>
      <c r="G197" s="167" t="s">
        <v>351</v>
      </c>
      <c r="H197" s="13" t="s">
        <v>1057</v>
      </c>
      <c r="I197" s="170">
        <v>67</v>
      </c>
      <c r="J197" s="170">
        <v>0</v>
      </c>
      <c r="K197" s="170">
        <v>0</v>
      </c>
      <c r="L197" s="170">
        <v>0</v>
      </c>
      <c r="M197" s="14">
        <v>0</v>
      </c>
      <c r="N197" s="15">
        <v>1</v>
      </c>
    </row>
    <row r="198" spans="1:14">
      <c r="A198" s="169"/>
      <c r="B198" s="72"/>
      <c r="C198" s="11"/>
      <c r="D198" s="72"/>
      <c r="E198" s="11"/>
      <c r="F198" s="72" t="s">
        <v>1274</v>
      </c>
      <c r="G198" s="11" t="s">
        <v>764</v>
      </c>
      <c r="H198" s="13" t="s">
        <v>1057</v>
      </c>
      <c r="I198" s="170">
        <v>142</v>
      </c>
      <c r="J198" s="170">
        <v>146.37</v>
      </c>
      <c r="K198" s="170">
        <v>149.91</v>
      </c>
      <c r="L198" s="170">
        <v>149.91</v>
      </c>
      <c r="M198" s="14">
        <v>3.0774647887323869E-2</v>
      </c>
      <c r="N198" s="15">
        <v>1</v>
      </c>
    </row>
    <row r="199" spans="1:14">
      <c r="A199" s="169"/>
      <c r="B199" s="72"/>
      <c r="C199" s="11"/>
      <c r="D199" s="72"/>
      <c r="E199" s="11"/>
      <c r="F199" s="72" t="s">
        <v>1275</v>
      </c>
      <c r="G199" s="167" t="s">
        <v>764</v>
      </c>
      <c r="H199" s="13" t="s">
        <v>1057</v>
      </c>
      <c r="I199" s="170">
        <v>59.57</v>
      </c>
      <c r="J199" s="170">
        <v>59.65</v>
      </c>
      <c r="K199" s="170">
        <v>59.65</v>
      </c>
      <c r="L199" s="170">
        <v>59.65</v>
      </c>
      <c r="M199" s="14">
        <v>1.3429578646970697E-3</v>
      </c>
      <c r="N199" s="15">
        <v>1</v>
      </c>
    </row>
    <row r="200" spans="1:14">
      <c r="A200" s="169"/>
      <c r="B200" s="72"/>
      <c r="C200" s="11"/>
      <c r="D200" s="72"/>
      <c r="E200" s="11"/>
      <c r="F200" s="72" t="s">
        <v>1020</v>
      </c>
      <c r="G200" s="167" t="s">
        <v>764</v>
      </c>
      <c r="H200" s="13" t="s">
        <v>1057</v>
      </c>
      <c r="I200" s="170">
        <v>715</v>
      </c>
      <c r="J200" s="170">
        <v>715</v>
      </c>
      <c r="K200" s="170">
        <v>715</v>
      </c>
      <c r="L200" s="170">
        <v>715</v>
      </c>
      <c r="M200" s="14">
        <v>0</v>
      </c>
      <c r="N200" s="15">
        <v>1</v>
      </c>
    </row>
    <row r="201" spans="1:14">
      <c r="A201" s="169"/>
      <c r="B201" s="72"/>
      <c r="C201" s="11"/>
      <c r="D201" s="72"/>
      <c r="E201" s="11"/>
      <c r="F201" s="72" t="s">
        <v>1027</v>
      </c>
      <c r="G201" s="11" t="s">
        <v>351</v>
      </c>
      <c r="H201" s="13" t="s">
        <v>1057</v>
      </c>
      <c r="I201" s="170">
        <v>248</v>
      </c>
      <c r="J201" s="170">
        <v>0</v>
      </c>
      <c r="K201" s="170">
        <v>0</v>
      </c>
      <c r="L201" s="170">
        <v>0</v>
      </c>
      <c r="M201" s="14">
        <v>0</v>
      </c>
      <c r="N201" s="15">
        <v>1</v>
      </c>
    </row>
    <row r="202" spans="1:14" ht="43.5">
      <c r="A202" s="171" t="s">
        <v>1043</v>
      </c>
      <c r="B202" s="171"/>
      <c r="C202" s="171"/>
      <c r="D202" s="171"/>
      <c r="E202" s="171"/>
      <c r="F202" s="171"/>
      <c r="G202" s="171"/>
      <c r="H202" s="171"/>
      <c r="I202" s="172">
        <v>2662.08</v>
      </c>
      <c r="J202" s="172">
        <v>2123.62</v>
      </c>
      <c r="K202" s="172">
        <v>2127.16</v>
      </c>
      <c r="L202" s="172">
        <v>2127.16</v>
      </c>
      <c r="M202" s="173">
        <v>3.2939448506107194E-2</v>
      </c>
      <c r="N202" s="174">
        <v>13</v>
      </c>
    </row>
    <row r="203" spans="1:14" ht="29">
      <c r="A203" s="169" t="s">
        <v>418</v>
      </c>
      <c r="B203" s="72" t="s">
        <v>608</v>
      </c>
      <c r="C203" s="11" t="s">
        <v>607</v>
      </c>
      <c r="D203" s="72" t="s">
        <v>1493</v>
      </c>
      <c r="E203" s="11" t="s">
        <v>1493</v>
      </c>
      <c r="F203" s="72" t="s">
        <v>521</v>
      </c>
      <c r="G203" s="11" t="s">
        <v>764</v>
      </c>
      <c r="H203" s="13" t="s">
        <v>1165</v>
      </c>
      <c r="I203" s="170">
        <v>275</v>
      </c>
      <c r="J203" s="170">
        <v>275</v>
      </c>
      <c r="K203" s="170">
        <v>275</v>
      </c>
      <c r="L203" s="170">
        <v>283</v>
      </c>
      <c r="M203" s="14">
        <v>0</v>
      </c>
      <c r="N203" s="15">
        <v>1</v>
      </c>
    </row>
    <row r="204" spans="1:14">
      <c r="A204" s="169"/>
      <c r="B204" s="72"/>
      <c r="C204" s="11"/>
      <c r="D204" s="72"/>
      <c r="E204" s="11"/>
      <c r="F204" s="72" t="s">
        <v>516</v>
      </c>
      <c r="G204" s="167" t="s">
        <v>764</v>
      </c>
      <c r="H204" s="13" t="s">
        <v>1165</v>
      </c>
      <c r="I204" s="170">
        <v>280</v>
      </c>
      <c r="J204" s="170">
        <v>280</v>
      </c>
      <c r="K204" s="170">
        <v>280</v>
      </c>
      <c r="L204" s="170">
        <v>288</v>
      </c>
      <c r="M204" s="14">
        <v>0</v>
      </c>
      <c r="N204" s="15">
        <v>1</v>
      </c>
    </row>
    <row r="205" spans="1:14">
      <c r="A205" s="169"/>
      <c r="B205" s="72"/>
      <c r="C205" s="11"/>
      <c r="D205" s="72"/>
      <c r="E205" s="11"/>
      <c r="F205" s="72" t="s">
        <v>1139</v>
      </c>
      <c r="G205" s="167" t="s">
        <v>764</v>
      </c>
      <c r="H205" s="13" t="s">
        <v>1158</v>
      </c>
      <c r="I205" s="170">
        <v>350</v>
      </c>
      <c r="J205" s="170">
        <v>350</v>
      </c>
      <c r="K205" s="170">
        <v>350</v>
      </c>
      <c r="L205" s="170">
        <v>361</v>
      </c>
      <c r="M205" s="14">
        <v>0</v>
      </c>
      <c r="N205" s="15">
        <v>1</v>
      </c>
    </row>
    <row r="206" spans="1:14">
      <c r="A206" s="169"/>
      <c r="B206" s="72"/>
      <c r="C206" s="11"/>
      <c r="D206" s="72"/>
      <c r="E206" s="11"/>
      <c r="F206" s="72" t="s">
        <v>512</v>
      </c>
      <c r="G206" s="167" t="s">
        <v>764</v>
      </c>
      <c r="H206" s="13" t="s">
        <v>1158</v>
      </c>
      <c r="I206" s="170">
        <v>100</v>
      </c>
      <c r="J206" s="170">
        <v>100</v>
      </c>
      <c r="K206" s="170">
        <v>103</v>
      </c>
      <c r="L206" s="170">
        <v>106</v>
      </c>
      <c r="M206" s="14">
        <v>0</v>
      </c>
      <c r="N206" s="15">
        <v>1</v>
      </c>
    </row>
    <row r="207" spans="1:14">
      <c r="A207" s="169"/>
      <c r="B207" s="72"/>
      <c r="C207" s="11"/>
      <c r="D207" s="72"/>
      <c r="E207" s="11"/>
      <c r="F207" s="72" t="s">
        <v>508</v>
      </c>
      <c r="G207" s="167" t="s">
        <v>764</v>
      </c>
      <c r="H207" s="13" t="s">
        <v>1158</v>
      </c>
      <c r="I207" s="170">
        <v>330</v>
      </c>
      <c r="J207" s="170">
        <v>330</v>
      </c>
      <c r="K207" s="170">
        <v>330</v>
      </c>
      <c r="L207" s="170">
        <v>340</v>
      </c>
      <c r="M207" s="14">
        <v>0</v>
      </c>
      <c r="N207" s="15">
        <v>1</v>
      </c>
    </row>
    <row r="208" spans="1:14">
      <c r="A208" s="169"/>
      <c r="B208" s="72"/>
      <c r="C208" s="11"/>
      <c r="D208" s="72"/>
      <c r="E208" s="11"/>
      <c r="F208" s="72" t="s">
        <v>523</v>
      </c>
      <c r="G208" s="167" t="s">
        <v>764</v>
      </c>
      <c r="H208" s="13" t="s">
        <v>1158</v>
      </c>
      <c r="I208" s="170">
        <v>200</v>
      </c>
      <c r="J208" s="170">
        <v>200</v>
      </c>
      <c r="K208" s="170">
        <v>200</v>
      </c>
      <c r="L208" s="170">
        <v>206</v>
      </c>
      <c r="M208" s="14">
        <v>0</v>
      </c>
      <c r="N208" s="15">
        <v>1</v>
      </c>
    </row>
    <row r="209" spans="1:14">
      <c r="A209" s="169"/>
      <c r="B209" s="72"/>
      <c r="C209" s="11"/>
      <c r="D209" s="72"/>
      <c r="E209" s="11"/>
      <c r="F209" s="72" t="s">
        <v>524</v>
      </c>
      <c r="G209" s="167" t="s">
        <v>764</v>
      </c>
      <c r="H209" s="13" t="s">
        <v>1158</v>
      </c>
      <c r="I209" s="170">
        <v>250</v>
      </c>
      <c r="J209" s="170">
        <v>250</v>
      </c>
      <c r="K209" s="170">
        <v>250</v>
      </c>
      <c r="L209" s="170">
        <v>258</v>
      </c>
      <c r="M209" s="14">
        <v>0</v>
      </c>
      <c r="N209" s="15">
        <v>1</v>
      </c>
    </row>
    <row r="210" spans="1:14">
      <c r="A210" s="169"/>
      <c r="B210" s="72"/>
      <c r="C210" s="11"/>
      <c r="D210" s="72"/>
      <c r="E210" s="11"/>
      <c r="F210" s="72" t="s">
        <v>513</v>
      </c>
      <c r="G210" s="167" t="s">
        <v>764</v>
      </c>
      <c r="H210" s="13" t="s">
        <v>1126</v>
      </c>
      <c r="I210" s="170">
        <v>750</v>
      </c>
      <c r="J210" s="170">
        <v>750</v>
      </c>
      <c r="K210" s="170">
        <v>773</v>
      </c>
      <c r="L210" s="170">
        <v>796</v>
      </c>
      <c r="M210" s="14">
        <v>0</v>
      </c>
      <c r="N210" s="15">
        <v>1</v>
      </c>
    </row>
    <row r="211" spans="1:14">
      <c r="A211" s="169"/>
      <c r="B211" s="72"/>
      <c r="C211" s="11"/>
      <c r="D211" s="72"/>
      <c r="E211" s="11"/>
      <c r="F211" s="72" t="s">
        <v>515</v>
      </c>
      <c r="G211" s="167" t="s">
        <v>764</v>
      </c>
      <c r="H211" s="13" t="s">
        <v>1126</v>
      </c>
      <c r="I211" s="170">
        <v>750</v>
      </c>
      <c r="J211" s="170">
        <v>750</v>
      </c>
      <c r="K211" s="170">
        <v>773</v>
      </c>
      <c r="L211" s="170">
        <v>796</v>
      </c>
      <c r="M211" s="14">
        <v>0</v>
      </c>
      <c r="N211" s="15">
        <v>1</v>
      </c>
    </row>
    <row r="212" spans="1:14">
      <c r="A212" s="169"/>
      <c r="B212" s="72"/>
      <c r="C212" s="11"/>
      <c r="D212" s="72"/>
      <c r="E212" s="11"/>
      <c r="F212" s="72" t="s">
        <v>509</v>
      </c>
      <c r="G212" s="167" t="s">
        <v>764</v>
      </c>
      <c r="H212" s="13" t="s">
        <v>1158</v>
      </c>
      <c r="I212" s="170">
        <v>150</v>
      </c>
      <c r="J212" s="170">
        <v>150</v>
      </c>
      <c r="K212" s="170">
        <v>155</v>
      </c>
      <c r="L212" s="170">
        <v>160</v>
      </c>
      <c r="M212" s="14">
        <v>0</v>
      </c>
      <c r="N212" s="15">
        <v>1</v>
      </c>
    </row>
    <row r="213" spans="1:14">
      <c r="A213" s="169"/>
      <c r="B213" s="72"/>
      <c r="C213" s="11"/>
      <c r="D213" s="72"/>
      <c r="E213" s="11"/>
      <c r="F213" s="72" t="s">
        <v>522</v>
      </c>
      <c r="G213" s="167" t="s">
        <v>764</v>
      </c>
      <c r="H213" s="13" t="s">
        <v>1126</v>
      </c>
      <c r="I213" s="170">
        <v>325</v>
      </c>
      <c r="J213" s="170">
        <v>325</v>
      </c>
      <c r="K213" s="170">
        <v>325</v>
      </c>
      <c r="L213" s="170">
        <v>335</v>
      </c>
      <c r="M213" s="14">
        <v>0</v>
      </c>
      <c r="N213" s="15">
        <v>1</v>
      </c>
    </row>
    <row r="214" spans="1:14">
      <c r="A214" s="169"/>
      <c r="B214" s="72"/>
      <c r="C214" s="11"/>
      <c r="D214" s="72"/>
      <c r="E214" s="11"/>
      <c r="F214" s="72" t="s">
        <v>518</v>
      </c>
      <c r="G214" s="167" t="s">
        <v>764</v>
      </c>
      <c r="H214" s="13" t="s">
        <v>1126</v>
      </c>
      <c r="I214" s="170">
        <v>350</v>
      </c>
      <c r="J214" s="170">
        <v>350</v>
      </c>
      <c r="K214" s="170">
        <v>350</v>
      </c>
      <c r="L214" s="170">
        <v>361</v>
      </c>
      <c r="M214" s="14">
        <v>0</v>
      </c>
      <c r="N214" s="15">
        <v>1</v>
      </c>
    </row>
    <row r="215" spans="1:14">
      <c r="A215" s="169"/>
      <c r="B215" s="72"/>
      <c r="C215" s="11"/>
      <c r="D215" s="72"/>
      <c r="E215" s="11"/>
      <c r="F215" s="72" t="s">
        <v>1336</v>
      </c>
      <c r="G215" s="167" t="s">
        <v>764</v>
      </c>
      <c r="H215" s="13" t="s">
        <v>1126</v>
      </c>
      <c r="I215" s="170">
        <v>50</v>
      </c>
      <c r="J215" s="170">
        <v>50</v>
      </c>
      <c r="K215" s="170">
        <v>52</v>
      </c>
      <c r="L215" s="170">
        <v>54</v>
      </c>
      <c r="M215" s="14">
        <v>0</v>
      </c>
      <c r="N215" s="15">
        <v>1</v>
      </c>
    </row>
    <row r="216" spans="1:14">
      <c r="A216" s="169"/>
      <c r="B216" s="72"/>
      <c r="C216" s="11"/>
      <c r="D216" s="72"/>
      <c r="E216" s="11"/>
      <c r="F216" s="72" t="s">
        <v>1335</v>
      </c>
      <c r="G216" s="167" t="s">
        <v>764</v>
      </c>
      <c r="H216" s="13" t="s">
        <v>1158</v>
      </c>
      <c r="I216" s="170">
        <v>400</v>
      </c>
      <c r="J216" s="170">
        <v>400</v>
      </c>
      <c r="K216" s="170">
        <v>400</v>
      </c>
      <c r="L216" s="170">
        <v>400</v>
      </c>
      <c r="M216" s="14">
        <v>0</v>
      </c>
      <c r="N216" s="15">
        <v>1</v>
      </c>
    </row>
    <row r="217" spans="1:14">
      <c r="A217" s="169"/>
      <c r="B217" s="72"/>
      <c r="C217" s="11"/>
      <c r="D217" s="72"/>
      <c r="E217" s="11"/>
      <c r="F217" s="72" t="s">
        <v>511</v>
      </c>
      <c r="G217" s="167" t="s">
        <v>764</v>
      </c>
      <c r="H217" s="13" t="s">
        <v>1158</v>
      </c>
      <c r="I217" s="170">
        <v>50</v>
      </c>
      <c r="J217" s="170">
        <v>50</v>
      </c>
      <c r="K217" s="170">
        <v>52</v>
      </c>
      <c r="L217" s="170">
        <v>54</v>
      </c>
      <c r="M217" s="14">
        <v>0</v>
      </c>
      <c r="N217" s="15">
        <v>1</v>
      </c>
    </row>
    <row r="218" spans="1:14">
      <c r="A218" s="169"/>
      <c r="B218" s="72"/>
      <c r="C218" s="11"/>
      <c r="D218" s="72"/>
      <c r="E218" s="11"/>
      <c r="F218" s="72" t="s">
        <v>1337</v>
      </c>
      <c r="G218" s="167" t="s">
        <v>764</v>
      </c>
      <c r="H218" s="13" t="s">
        <v>1165</v>
      </c>
      <c r="I218" s="170">
        <v>40</v>
      </c>
      <c r="J218" s="170">
        <v>40</v>
      </c>
      <c r="K218" s="170">
        <v>41</v>
      </c>
      <c r="L218" s="170">
        <v>42</v>
      </c>
      <c r="M218" s="14">
        <v>0</v>
      </c>
      <c r="N218" s="15">
        <v>1</v>
      </c>
    </row>
    <row r="219" spans="1:14">
      <c r="A219" s="169"/>
      <c r="B219" s="72"/>
      <c r="C219" s="11"/>
      <c r="D219" s="72"/>
      <c r="E219" s="11"/>
      <c r="F219" s="72" t="s">
        <v>1140</v>
      </c>
      <c r="G219" s="167" t="s">
        <v>764</v>
      </c>
      <c r="H219" s="13" t="s">
        <v>1165</v>
      </c>
      <c r="I219" s="170">
        <v>480</v>
      </c>
      <c r="J219" s="170">
        <v>480</v>
      </c>
      <c r="K219" s="170">
        <v>480</v>
      </c>
      <c r="L219" s="170">
        <v>494</v>
      </c>
      <c r="M219" s="14">
        <v>0</v>
      </c>
      <c r="N219" s="15">
        <v>1</v>
      </c>
    </row>
    <row r="220" spans="1:14">
      <c r="A220" s="169"/>
      <c r="B220" s="72"/>
      <c r="C220" s="11"/>
      <c r="D220" s="72"/>
      <c r="E220" s="11"/>
      <c r="F220" s="72" t="s">
        <v>1141</v>
      </c>
      <c r="G220" s="167" t="s">
        <v>764</v>
      </c>
      <c r="H220" s="13" t="s">
        <v>1126</v>
      </c>
      <c r="I220" s="170">
        <v>600</v>
      </c>
      <c r="J220" s="170">
        <v>600</v>
      </c>
      <c r="K220" s="170">
        <v>600</v>
      </c>
      <c r="L220" s="170">
        <v>618</v>
      </c>
      <c r="M220" s="14">
        <v>0</v>
      </c>
      <c r="N220" s="15">
        <v>1</v>
      </c>
    </row>
    <row r="221" spans="1:14">
      <c r="A221" s="169"/>
      <c r="B221" s="72"/>
      <c r="C221" s="11"/>
      <c r="D221" s="72"/>
      <c r="E221" s="11"/>
      <c r="F221" s="72" t="s">
        <v>514</v>
      </c>
      <c r="G221" s="167" t="s">
        <v>764</v>
      </c>
      <c r="H221" s="13" t="s">
        <v>1057</v>
      </c>
      <c r="I221" s="170">
        <v>100</v>
      </c>
      <c r="J221" s="170">
        <v>100</v>
      </c>
      <c r="K221" s="170">
        <v>103</v>
      </c>
      <c r="L221" s="170">
        <v>106</v>
      </c>
      <c r="M221" s="14">
        <v>0</v>
      </c>
      <c r="N221" s="15">
        <v>1</v>
      </c>
    </row>
    <row r="222" spans="1:14">
      <c r="A222" s="169"/>
      <c r="B222" s="72"/>
      <c r="C222" s="11"/>
      <c r="D222" s="72"/>
      <c r="E222" s="11"/>
      <c r="F222" s="72" t="s">
        <v>510</v>
      </c>
      <c r="G222" s="167" t="s">
        <v>764</v>
      </c>
      <c r="H222" s="13" t="s">
        <v>1158</v>
      </c>
      <c r="I222" s="170">
        <v>150</v>
      </c>
      <c r="J222" s="170">
        <v>150</v>
      </c>
      <c r="K222" s="170">
        <v>155</v>
      </c>
      <c r="L222" s="170">
        <v>160</v>
      </c>
      <c r="M222" s="14">
        <v>0</v>
      </c>
      <c r="N222" s="15">
        <v>1</v>
      </c>
    </row>
    <row r="223" spans="1:14">
      <c r="A223" s="169"/>
      <c r="B223" s="72"/>
      <c r="C223" s="11"/>
      <c r="D223" s="72"/>
      <c r="E223" s="11"/>
      <c r="F223" s="72" t="s">
        <v>517</v>
      </c>
      <c r="G223" s="167" t="s">
        <v>764</v>
      </c>
      <c r="H223" s="13" t="s">
        <v>1158</v>
      </c>
      <c r="I223" s="170">
        <v>125</v>
      </c>
      <c r="J223" s="170">
        <v>125</v>
      </c>
      <c r="K223" s="170">
        <v>129</v>
      </c>
      <c r="L223" s="170">
        <v>133</v>
      </c>
      <c r="M223" s="14">
        <v>0</v>
      </c>
      <c r="N223" s="15">
        <v>1</v>
      </c>
    </row>
    <row r="224" spans="1:14">
      <c r="A224" s="169"/>
      <c r="B224" s="72"/>
      <c r="C224" s="11"/>
      <c r="D224" s="72"/>
      <c r="E224" s="11"/>
      <c r="F224" s="72" t="s">
        <v>493</v>
      </c>
      <c r="G224" s="167" t="s">
        <v>764</v>
      </c>
      <c r="H224" s="13" t="s">
        <v>1158</v>
      </c>
      <c r="I224" s="170">
        <v>130</v>
      </c>
      <c r="J224" s="170">
        <v>130</v>
      </c>
      <c r="K224" s="170">
        <v>130</v>
      </c>
      <c r="L224" s="170">
        <v>134</v>
      </c>
      <c r="M224" s="14">
        <v>0</v>
      </c>
      <c r="N224" s="15">
        <v>1</v>
      </c>
    </row>
    <row r="225" spans="1:14">
      <c r="A225" s="169"/>
      <c r="B225" s="72"/>
      <c r="C225" s="11"/>
      <c r="D225" s="72"/>
      <c r="E225" s="11"/>
      <c r="F225" s="72" t="s">
        <v>494</v>
      </c>
      <c r="G225" s="167" t="s">
        <v>764</v>
      </c>
      <c r="H225" s="13" t="s">
        <v>1158</v>
      </c>
      <c r="I225" s="170">
        <v>140</v>
      </c>
      <c r="J225" s="170">
        <v>140</v>
      </c>
      <c r="K225" s="170">
        <v>140</v>
      </c>
      <c r="L225" s="170">
        <v>144</v>
      </c>
      <c r="M225" s="14">
        <v>0</v>
      </c>
      <c r="N225" s="15">
        <v>1</v>
      </c>
    </row>
    <row r="226" spans="1:14">
      <c r="A226" s="169"/>
      <c r="B226" s="72"/>
      <c r="C226" s="11"/>
      <c r="D226" s="72"/>
      <c r="E226" s="11"/>
      <c r="F226" s="72" t="s">
        <v>495</v>
      </c>
      <c r="G226" s="167" t="s">
        <v>764</v>
      </c>
      <c r="H226" s="13" t="s">
        <v>1158</v>
      </c>
      <c r="I226" s="170">
        <v>150</v>
      </c>
      <c r="J226" s="170">
        <v>150</v>
      </c>
      <c r="K226" s="170">
        <v>150</v>
      </c>
      <c r="L226" s="170">
        <v>155</v>
      </c>
      <c r="M226" s="14">
        <v>0</v>
      </c>
      <c r="N226" s="15">
        <v>1</v>
      </c>
    </row>
    <row r="227" spans="1:14">
      <c r="A227" s="169"/>
      <c r="B227" s="72"/>
      <c r="C227" s="11"/>
      <c r="D227" s="72"/>
      <c r="E227" s="11"/>
      <c r="F227" s="72" t="s">
        <v>429</v>
      </c>
      <c r="G227" s="167" t="s">
        <v>764</v>
      </c>
      <c r="H227" s="13" t="s">
        <v>1158</v>
      </c>
      <c r="I227" s="170">
        <v>30</v>
      </c>
      <c r="J227" s="170">
        <v>30</v>
      </c>
      <c r="K227" s="170">
        <v>31</v>
      </c>
      <c r="L227" s="170">
        <v>32</v>
      </c>
      <c r="M227" s="14">
        <v>0</v>
      </c>
      <c r="N227" s="15">
        <v>1</v>
      </c>
    </row>
    <row r="228" spans="1:14">
      <c r="A228" s="169"/>
      <c r="B228" s="72"/>
      <c r="C228" s="11"/>
      <c r="D228" s="72"/>
      <c r="E228" s="11"/>
      <c r="F228" s="72" t="s">
        <v>427</v>
      </c>
      <c r="G228" s="167" t="s">
        <v>764</v>
      </c>
      <c r="H228" s="13" t="s">
        <v>1158</v>
      </c>
      <c r="I228" s="170">
        <v>20</v>
      </c>
      <c r="J228" s="170">
        <v>20</v>
      </c>
      <c r="K228" s="170">
        <v>21</v>
      </c>
      <c r="L228" s="170">
        <v>22</v>
      </c>
      <c r="M228" s="14">
        <v>0</v>
      </c>
      <c r="N228" s="15">
        <v>1</v>
      </c>
    </row>
    <row r="229" spans="1:14">
      <c r="A229" s="169"/>
      <c r="B229" s="72"/>
      <c r="C229" s="11"/>
      <c r="D229" s="72"/>
      <c r="E229" s="11"/>
      <c r="F229" s="72" t="s">
        <v>428</v>
      </c>
      <c r="G229" s="167" t="s">
        <v>764</v>
      </c>
      <c r="H229" s="13" t="s">
        <v>1158</v>
      </c>
      <c r="I229" s="170">
        <v>40</v>
      </c>
      <c r="J229" s="170">
        <v>40</v>
      </c>
      <c r="K229" s="170">
        <v>41</v>
      </c>
      <c r="L229" s="170">
        <v>42</v>
      </c>
      <c r="M229" s="14">
        <v>0</v>
      </c>
      <c r="N229" s="15">
        <v>1</v>
      </c>
    </row>
    <row r="230" spans="1:14">
      <c r="A230" s="169"/>
      <c r="B230" s="72"/>
      <c r="C230" s="11"/>
      <c r="D230" s="72"/>
      <c r="E230" s="11"/>
      <c r="F230" s="72" t="s">
        <v>431</v>
      </c>
      <c r="G230" s="167" t="s">
        <v>764</v>
      </c>
      <c r="H230" s="13" t="s">
        <v>1158</v>
      </c>
      <c r="I230" s="170">
        <v>10</v>
      </c>
      <c r="J230" s="170">
        <v>10</v>
      </c>
      <c r="K230" s="170">
        <v>10</v>
      </c>
      <c r="L230" s="170">
        <v>10</v>
      </c>
      <c r="M230" s="14">
        <v>0</v>
      </c>
      <c r="N230" s="15">
        <v>1</v>
      </c>
    </row>
    <row r="231" spans="1:14">
      <c r="A231" s="169"/>
      <c r="B231" s="72"/>
      <c r="C231" s="11"/>
      <c r="D231" s="72"/>
      <c r="E231" s="11"/>
      <c r="F231" s="72" t="s">
        <v>432</v>
      </c>
      <c r="G231" s="167" t="s">
        <v>764</v>
      </c>
      <c r="H231" s="13" t="s">
        <v>1126</v>
      </c>
      <c r="I231" s="170">
        <v>25</v>
      </c>
      <c r="J231" s="170">
        <v>25</v>
      </c>
      <c r="K231" s="170">
        <v>26</v>
      </c>
      <c r="L231" s="170">
        <v>27</v>
      </c>
      <c r="M231" s="14">
        <v>0</v>
      </c>
      <c r="N231" s="15">
        <v>1</v>
      </c>
    </row>
    <row r="232" spans="1:14">
      <c r="A232" s="169"/>
      <c r="B232" s="72"/>
      <c r="C232" s="11"/>
      <c r="D232" s="72"/>
      <c r="E232" s="11"/>
      <c r="F232" s="72" t="s">
        <v>433</v>
      </c>
      <c r="G232" s="167" t="s">
        <v>764</v>
      </c>
      <c r="H232" s="13" t="s">
        <v>1158</v>
      </c>
      <c r="I232" s="170">
        <v>10</v>
      </c>
      <c r="J232" s="170">
        <v>10</v>
      </c>
      <c r="K232" s="170">
        <v>10</v>
      </c>
      <c r="L232" s="170">
        <v>10</v>
      </c>
      <c r="M232" s="14">
        <v>0</v>
      </c>
      <c r="N232" s="15">
        <v>1</v>
      </c>
    </row>
    <row r="233" spans="1:14">
      <c r="A233" s="169"/>
      <c r="B233" s="72"/>
      <c r="C233" s="11"/>
      <c r="D233" s="72"/>
      <c r="E233" s="11"/>
      <c r="F233" s="72" t="s">
        <v>419</v>
      </c>
      <c r="G233" s="167" t="s">
        <v>764</v>
      </c>
      <c r="H233" s="13" t="s">
        <v>1057</v>
      </c>
      <c r="I233" s="170">
        <v>106</v>
      </c>
      <c r="J233" s="170">
        <v>103</v>
      </c>
      <c r="K233" s="170">
        <v>105</v>
      </c>
      <c r="L233" s="170">
        <v>108</v>
      </c>
      <c r="M233" s="14">
        <v>-2.8301886792452824E-2</v>
      </c>
      <c r="N233" s="15">
        <v>1</v>
      </c>
    </row>
    <row r="234" spans="1:14">
      <c r="A234" s="169"/>
      <c r="B234" s="72"/>
      <c r="C234" s="11"/>
      <c r="D234" s="72"/>
      <c r="E234" s="11"/>
      <c r="F234" s="72" t="s">
        <v>425</v>
      </c>
      <c r="G234" s="167" t="s">
        <v>764</v>
      </c>
      <c r="H234" s="13" t="s">
        <v>1057</v>
      </c>
      <c r="I234" s="170">
        <v>100</v>
      </c>
      <c r="J234" s="170">
        <v>103</v>
      </c>
      <c r="K234" s="170">
        <v>106</v>
      </c>
      <c r="L234" s="170">
        <v>109</v>
      </c>
      <c r="M234" s="14">
        <v>3.0000000000000027E-2</v>
      </c>
      <c r="N234" s="15">
        <v>1</v>
      </c>
    </row>
    <row r="235" spans="1:14">
      <c r="A235" s="169"/>
      <c r="B235" s="72"/>
      <c r="C235" s="11"/>
      <c r="D235" s="72"/>
      <c r="E235" s="11"/>
      <c r="F235" s="72" t="s">
        <v>420</v>
      </c>
      <c r="G235" s="167" t="s">
        <v>764</v>
      </c>
      <c r="H235" s="13" t="s">
        <v>1057</v>
      </c>
      <c r="I235" s="170">
        <v>92</v>
      </c>
      <c r="J235" s="170">
        <v>96</v>
      </c>
      <c r="K235" s="170">
        <v>100</v>
      </c>
      <c r="L235" s="170">
        <v>104</v>
      </c>
      <c r="M235" s="14">
        <v>4.3478260869565188E-2</v>
      </c>
      <c r="N235" s="15">
        <v>1</v>
      </c>
    </row>
    <row r="236" spans="1:14">
      <c r="A236" s="169"/>
      <c r="B236" s="72"/>
      <c r="C236" s="11"/>
      <c r="D236" s="72"/>
      <c r="E236" s="11"/>
      <c r="F236" s="72" t="s">
        <v>424</v>
      </c>
      <c r="G236" s="167" t="s">
        <v>764</v>
      </c>
      <c r="H236" s="13" t="s">
        <v>1057</v>
      </c>
      <c r="I236" s="170">
        <v>101</v>
      </c>
      <c r="J236" s="170">
        <v>104</v>
      </c>
      <c r="K236" s="170">
        <v>107</v>
      </c>
      <c r="L236" s="170">
        <v>110</v>
      </c>
      <c r="M236" s="14">
        <v>2.9702970297029729E-2</v>
      </c>
      <c r="N236" s="15">
        <v>1</v>
      </c>
    </row>
    <row r="237" spans="1:14">
      <c r="A237" s="169"/>
      <c r="B237" s="72"/>
      <c r="C237" s="11"/>
      <c r="D237" s="72"/>
      <c r="E237" s="11"/>
      <c r="F237" s="72" t="s">
        <v>423</v>
      </c>
      <c r="G237" s="167" t="s">
        <v>764</v>
      </c>
      <c r="H237" s="13" t="s">
        <v>1057</v>
      </c>
      <c r="I237" s="170">
        <v>80</v>
      </c>
      <c r="J237" s="170">
        <v>82</v>
      </c>
      <c r="K237" s="170">
        <v>84</v>
      </c>
      <c r="L237" s="170">
        <v>87</v>
      </c>
      <c r="M237" s="14">
        <v>2.4999999999999911E-2</v>
      </c>
      <c r="N237" s="15">
        <v>1</v>
      </c>
    </row>
    <row r="238" spans="1:14">
      <c r="A238" s="169"/>
      <c r="B238" s="72"/>
      <c r="C238" s="11"/>
      <c r="D238" s="72"/>
      <c r="E238" s="11"/>
      <c r="F238" s="72" t="s">
        <v>426</v>
      </c>
      <c r="G238" s="167" t="s">
        <v>764</v>
      </c>
      <c r="H238" s="13" t="s">
        <v>1057</v>
      </c>
      <c r="I238" s="170">
        <v>110</v>
      </c>
      <c r="J238" s="170">
        <v>112</v>
      </c>
      <c r="K238" s="170">
        <v>114</v>
      </c>
      <c r="L238" s="170">
        <v>116</v>
      </c>
      <c r="M238" s="14">
        <v>1.8181818181818077E-2</v>
      </c>
      <c r="N238" s="15">
        <v>1</v>
      </c>
    </row>
    <row r="239" spans="1:14">
      <c r="A239" s="169"/>
      <c r="B239" s="72"/>
      <c r="C239" s="11"/>
      <c r="D239" s="72"/>
      <c r="E239" s="11"/>
      <c r="F239" s="72" t="s">
        <v>422</v>
      </c>
      <c r="G239" s="11" t="s">
        <v>351</v>
      </c>
      <c r="H239" s="13" t="s">
        <v>1057</v>
      </c>
      <c r="I239" s="170">
        <v>95</v>
      </c>
      <c r="J239" s="170">
        <v>0</v>
      </c>
      <c r="K239" s="170">
        <v>0</v>
      </c>
      <c r="L239" s="170">
        <v>0</v>
      </c>
      <c r="M239" s="14">
        <v>0</v>
      </c>
      <c r="N239" s="15">
        <v>1</v>
      </c>
    </row>
    <row r="240" spans="1:14">
      <c r="A240" s="169"/>
      <c r="B240" s="72"/>
      <c r="C240" s="11"/>
      <c r="D240" s="72"/>
      <c r="E240" s="11"/>
      <c r="F240" s="72" t="s">
        <v>421</v>
      </c>
      <c r="G240" s="11" t="s">
        <v>764</v>
      </c>
      <c r="H240" s="13" t="s">
        <v>1057</v>
      </c>
      <c r="I240" s="170">
        <v>22</v>
      </c>
      <c r="J240" s="170">
        <v>22</v>
      </c>
      <c r="K240" s="170">
        <v>23</v>
      </c>
      <c r="L240" s="170">
        <v>24</v>
      </c>
      <c r="M240" s="14">
        <v>0</v>
      </c>
      <c r="N240" s="15">
        <v>1</v>
      </c>
    </row>
    <row r="241" spans="1:14">
      <c r="A241" s="169"/>
      <c r="B241" s="72"/>
      <c r="C241" s="11"/>
      <c r="D241" s="72"/>
      <c r="E241" s="11"/>
      <c r="F241" s="72" t="s">
        <v>498</v>
      </c>
      <c r="G241" s="167" t="s">
        <v>764</v>
      </c>
      <c r="H241" s="13" t="s">
        <v>1165</v>
      </c>
      <c r="I241" s="170">
        <v>150</v>
      </c>
      <c r="J241" s="170">
        <v>150</v>
      </c>
      <c r="K241" s="170">
        <v>155</v>
      </c>
      <c r="L241" s="170">
        <v>160</v>
      </c>
      <c r="M241" s="14">
        <v>0</v>
      </c>
      <c r="N241" s="15">
        <v>1</v>
      </c>
    </row>
    <row r="242" spans="1:14">
      <c r="A242" s="169"/>
      <c r="B242" s="72"/>
      <c r="C242" s="11"/>
      <c r="D242" s="72"/>
      <c r="E242" s="11"/>
      <c r="F242" s="72" t="s">
        <v>499</v>
      </c>
      <c r="G242" s="167" t="s">
        <v>764</v>
      </c>
      <c r="H242" s="13" t="s">
        <v>1126</v>
      </c>
      <c r="I242" s="170">
        <v>300</v>
      </c>
      <c r="J242" s="170">
        <v>300</v>
      </c>
      <c r="K242" s="170">
        <v>309</v>
      </c>
      <c r="L242" s="170">
        <v>318</v>
      </c>
      <c r="M242" s="14">
        <v>0</v>
      </c>
      <c r="N242" s="15">
        <v>1</v>
      </c>
    </row>
    <row r="243" spans="1:14">
      <c r="A243" s="169"/>
      <c r="B243" s="72"/>
      <c r="C243" s="11"/>
      <c r="D243" s="72"/>
      <c r="E243" s="11"/>
      <c r="F243" s="72" t="s">
        <v>502</v>
      </c>
      <c r="G243" s="167" t="s">
        <v>764</v>
      </c>
      <c r="H243" s="13" t="s">
        <v>1165</v>
      </c>
      <c r="I243" s="170">
        <v>265</v>
      </c>
      <c r="J243" s="170">
        <v>265</v>
      </c>
      <c r="K243" s="170">
        <v>273</v>
      </c>
      <c r="L243" s="170">
        <v>281</v>
      </c>
      <c r="M243" s="14">
        <v>0</v>
      </c>
      <c r="N243" s="15">
        <v>1</v>
      </c>
    </row>
    <row r="244" spans="1:14">
      <c r="A244" s="169"/>
      <c r="B244" s="72"/>
      <c r="C244" s="11"/>
      <c r="D244" s="72"/>
      <c r="E244" s="11"/>
      <c r="F244" s="72" t="s">
        <v>503</v>
      </c>
      <c r="G244" s="167" t="s">
        <v>764</v>
      </c>
      <c r="H244" s="13" t="s">
        <v>1126</v>
      </c>
      <c r="I244" s="170">
        <v>305</v>
      </c>
      <c r="J244" s="170">
        <v>305</v>
      </c>
      <c r="K244" s="170">
        <v>314</v>
      </c>
      <c r="L244" s="170">
        <v>323</v>
      </c>
      <c r="M244" s="14">
        <v>0</v>
      </c>
      <c r="N244" s="15">
        <v>1</v>
      </c>
    </row>
    <row r="245" spans="1:14">
      <c r="A245" s="169"/>
      <c r="B245" s="72"/>
      <c r="C245" s="11"/>
      <c r="D245" s="72"/>
      <c r="E245" s="11"/>
      <c r="F245" s="72" t="s">
        <v>504</v>
      </c>
      <c r="G245" s="167" t="s">
        <v>764</v>
      </c>
      <c r="H245" s="13" t="s">
        <v>1165</v>
      </c>
      <c r="I245" s="170">
        <v>185</v>
      </c>
      <c r="J245" s="170">
        <v>185</v>
      </c>
      <c r="K245" s="170">
        <v>191</v>
      </c>
      <c r="L245" s="170">
        <v>197</v>
      </c>
      <c r="M245" s="14">
        <v>0</v>
      </c>
      <c r="N245" s="15">
        <v>1</v>
      </c>
    </row>
    <row r="246" spans="1:14">
      <c r="A246" s="169"/>
      <c r="B246" s="72"/>
      <c r="C246" s="11"/>
      <c r="D246" s="72"/>
      <c r="E246" s="11"/>
      <c r="F246" s="72" t="s">
        <v>505</v>
      </c>
      <c r="G246" s="167" t="s">
        <v>764</v>
      </c>
      <c r="H246" s="13" t="s">
        <v>1126</v>
      </c>
      <c r="I246" s="170">
        <v>335</v>
      </c>
      <c r="J246" s="170">
        <v>335</v>
      </c>
      <c r="K246" s="170">
        <v>345</v>
      </c>
      <c r="L246" s="170">
        <v>355</v>
      </c>
      <c r="M246" s="14">
        <v>0</v>
      </c>
      <c r="N246" s="15">
        <v>1</v>
      </c>
    </row>
    <row r="247" spans="1:14">
      <c r="A247" s="169"/>
      <c r="B247" s="72"/>
      <c r="C247" s="11"/>
      <c r="D247" s="72"/>
      <c r="E247" s="11"/>
      <c r="F247" s="72" t="s">
        <v>500</v>
      </c>
      <c r="G247" s="167" t="s">
        <v>764</v>
      </c>
      <c r="H247" s="13" t="s">
        <v>1165</v>
      </c>
      <c r="I247" s="170">
        <v>55</v>
      </c>
      <c r="J247" s="170">
        <v>55</v>
      </c>
      <c r="K247" s="170">
        <v>57</v>
      </c>
      <c r="L247" s="170">
        <v>59</v>
      </c>
      <c r="M247" s="14">
        <v>0</v>
      </c>
      <c r="N247" s="15">
        <v>1</v>
      </c>
    </row>
    <row r="248" spans="1:14">
      <c r="A248" s="169"/>
      <c r="B248" s="72"/>
      <c r="C248" s="11"/>
      <c r="D248" s="72"/>
      <c r="E248" s="11"/>
      <c r="F248" s="72" t="s">
        <v>501</v>
      </c>
      <c r="G248" s="167" t="s">
        <v>764</v>
      </c>
      <c r="H248" s="13" t="s">
        <v>1126</v>
      </c>
      <c r="I248" s="170">
        <v>100</v>
      </c>
      <c r="J248" s="170">
        <v>100</v>
      </c>
      <c r="K248" s="170">
        <v>103</v>
      </c>
      <c r="L248" s="170">
        <v>106</v>
      </c>
      <c r="M248" s="14">
        <v>0</v>
      </c>
      <c r="N248" s="15">
        <v>1</v>
      </c>
    </row>
    <row r="249" spans="1:14">
      <c r="A249" s="169"/>
      <c r="B249" s="72"/>
      <c r="C249" s="11"/>
      <c r="D249" s="72"/>
      <c r="E249" s="11"/>
      <c r="F249" s="72" t="s">
        <v>1578</v>
      </c>
      <c r="G249" s="167" t="s">
        <v>764</v>
      </c>
      <c r="H249" s="11" t="s">
        <v>1164</v>
      </c>
      <c r="I249" s="170">
        <v>25</v>
      </c>
      <c r="J249" s="170">
        <v>25</v>
      </c>
      <c r="K249" s="170">
        <v>26</v>
      </c>
      <c r="L249" s="170">
        <v>27</v>
      </c>
      <c r="M249" s="14">
        <v>0</v>
      </c>
      <c r="N249" s="15">
        <v>1</v>
      </c>
    </row>
    <row r="250" spans="1:14">
      <c r="A250" s="169"/>
      <c r="B250" s="72"/>
      <c r="C250" s="11"/>
      <c r="D250" s="72"/>
      <c r="E250" s="11"/>
      <c r="F250" s="72" t="s">
        <v>1579</v>
      </c>
      <c r="G250" s="167" t="s">
        <v>764</v>
      </c>
      <c r="H250" s="11" t="s">
        <v>1165</v>
      </c>
      <c r="I250" s="170">
        <v>40</v>
      </c>
      <c r="J250" s="170">
        <v>40</v>
      </c>
      <c r="K250" s="170">
        <v>41</v>
      </c>
      <c r="L250" s="170">
        <v>42</v>
      </c>
      <c r="M250" s="14">
        <v>0</v>
      </c>
      <c r="N250" s="15">
        <v>1</v>
      </c>
    </row>
    <row r="251" spans="1:14">
      <c r="A251" s="169"/>
      <c r="B251" s="72"/>
      <c r="C251" s="11"/>
      <c r="D251" s="72"/>
      <c r="E251" s="11"/>
      <c r="F251" s="72" t="s">
        <v>1580</v>
      </c>
      <c r="G251" s="167" t="s">
        <v>764</v>
      </c>
      <c r="H251" s="11" t="s">
        <v>1126</v>
      </c>
      <c r="I251" s="170">
        <v>75</v>
      </c>
      <c r="J251" s="170">
        <v>75</v>
      </c>
      <c r="K251" s="170">
        <v>77</v>
      </c>
      <c r="L251" s="170">
        <v>79</v>
      </c>
      <c r="M251" s="14">
        <v>0</v>
      </c>
      <c r="N251" s="15">
        <v>1</v>
      </c>
    </row>
    <row r="252" spans="1:14">
      <c r="A252" s="169"/>
      <c r="B252" s="72"/>
      <c r="C252" s="11"/>
      <c r="D252" s="72"/>
      <c r="E252" s="11"/>
      <c r="F252" s="72" t="s">
        <v>1581</v>
      </c>
      <c r="G252" s="167" t="s">
        <v>764</v>
      </c>
      <c r="H252" s="11" t="s">
        <v>1126</v>
      </c>
      <c r="I252" s="170">
        <v>40</v>
      </c>
      <c r="J252" s="170">
        <v>40</v>
      </c>
      <c r="K252" s="170">
        <v>41</v>
      </c>
      <c r="L252" s="170">
        <v>42</v>
      </c>
      <c r="M252" s="14">
        <v>0</v>
      </c>
      <c r="N252" s="15">
        <v>1</v>
      </c>
    </row>
    <row r="253" spans="1:14">
      <c r="A253" s="169"/>
      <c r="B253" s="72"/>
      <c r="C253" s="11"/>
      <c r="D253" s="72"/>
      <c r="E253" s="11"/>
      <c r="F253" s="72" t="s">
        <v>1582</v>
      </c>
      <c r="G253" s="167" t="s">
        <v>764</v>
      </c>
      <c r="H253" s="11" t="s">
        <v>1158</v>
      </c>
      <c r="I253" s="170">
        <v>25</v>
      </c>
      <c r="J253" s="170">
        <v>25</v>
      </c>
      <c r="K253" s="170">
        <v>26</v>
      </c>
      <c r="L253" s="170">
        <v>27</v>
      </c>
      <c r="M253" s="14">
        <v>0</v>
      </c>
      <c r="N253" s="15">
        <v>1</v>
      </c>
    </row>
    <row r="254" spans="1:14">
      <c r="A254" s="169"/>
      <c r="B254" s="72"/>
      <c r="C254" s="11"/>
      <c r="D254" s="72"/>
      <c r="E254" s="11"/>
      <c r="F254" s="72" t="s">
        <v>1583</v>
      </c>
      <c r="G254" s="167" t="s">
        <v>764</v>
      </c>
      <c r="H254" s="11" t="s">
        <v>1126</v>
      </c>
      <c r="I254" s="170">
        <v>45</v>
      </c>
      <c r="J254" s="170">
        <v>45</v>
      </c>
      <c r="K254" s="170">
        <v>46</v>
      </c>
      <c r="L254" s="170">
        <v>47</v>
      </c>
      <c r="M254" s="14">
        <v>0</v>
      </c>
      <c r="N254" s="15">
        <v>1</v>
      </c>
    </row>
    <row r="255" spans="1:14">
      <c r="A255" s="169"/>
      <c r="B255" s="72"/>
      <c r="C255" s="11"/>
      <c r="D255" s="72"/>
      <c r="E255" s="11"/>
      <c r="F255" s="72" t="s">
        <v>1584</v>
      </c>
      <c r="G255" s="11" t="s">
        <v>351</v>
      </c>
      <c r="H255" s="11" t="s">
        <v>1126</v>
      </c>
      <c r="I255" s="170">
        <v>40</v>
      </c>
      <c r="J255" s="170">
        <v>0</v>
      </c>
      <c r="K255" s="170">
        <v>0</v>
      </c>
      <c r="L255" s="170">
        <v>0</v>
      </c>
      <c r="M255" s="14">
        <v>0</v>
      </c>
      <c r="N255" s="15">
        <v>1</v>
      </c>
    </row>
    <row r="256" spans="1:14">
      <c r="A256" s="169"/>
      <c r="B256" s="72"/>
      <c r="C256" s="11"/>
      <c r="D256" s="72"/>
      <c r="E256" s="11"/>
      <c r="F256" s="72" t="s">
        <v>1585</v>
      </c>
      <c r="G256" s="11" t="s">
        <v>764</v>
      </c>
      <c r="H256" s="11" t="s">
        <v>1165</v>
      </c>
      <c r="I256" s="170">
        <v>15</v>
      </c>
      <c r="J256" s="170">
        <v>15</v>
      </c>
      <c r="K256" s="170">
        <v>15</v>
      </c>
      <c r="L256" s="170">
        <v>15</v>
      </c>
      <c r="M256" s="14">
        <v>0</v>
      </c>
      <c r="N256" s="15">
        <v>1</v>
      </c>
    </row>
    <row r="257" spans="1:14">
      <c r="A257" s="169"/>
      <c r="B257" s="72"/>
      <c r="C257" s="11"/>
      <c r="D257" s="72"/>
      <c r="E257" s="11"/>
      <c r="F257" s="72" t="s">
        <v>1586</v>
      </c>
      <c r="G257" s="167" t="s">
        <v>764</v>
      </c>
      <c r="H257" s="11" t="s">
        <v>1126</v>
      </c>
      <c r="I257" s="170">
        <v>25</v>
      </c>
      <c r="J257" s="170">
        <v>25</v>
      </c>
      <c r="K257" s="170">
        <v>26</v>
      </c>
      <c r="L257" s="170">
        <v>27</v>
      </c>
      <c r="M257" s="14">
        <v>0</v>
      </c>
      <c r="N257" s="15">
        <v>1</v>
      </c>
    </row>
    <row r="258" spans="1:14">
      <c r="A258" s="169"/>
      <c r="B258" s="72"/>
      <c r="C258" s="11"/>
      <c r="D258" s="72"/>
      <c r="E258" s="11"/>
      <c r="F258" s="72" t="s">
        <v>1587</v>
      </c>
      <c r="G258" s="167" t="s">
        <v>764</v>
      </c>
      <c r="H258" s="11" t="s">
        <v>1165</v>
      </c>
      <c r="I258" s="170">
        <v>25</v>
      </c>
      <c r="J258" s="170">
        <v>25</v>
      </c>
      <c r="K258" s="170">
        <v>26</v>
      </c>
      <c r="L258" s="170">
        <v>27</v>
      </c>
      <c r="M258" s="14">
        <v>0</v>
      </c>
      <c r="N258" s="15">
        <v>1</v>
      </c>
    </row>
    <row r="259" spans="1:14">
      <c r="A259" s="169"/>
      <c r="B259" s="72"/>
      <c r="C259" s="11"/>
      <c r="D259" s="72"/>
      <c r="E259" s="11"/>
      <c r="F259" s="72" t="s">
        <v>1588</v>
      </c>
      <c r="G259" s="167" t="s">
        <v>764</v>
      </c>
      <c r="H259" s="11" t="s">
        <v>1126</v>
      </c>
      <c r="I259" s="170">
        <v>50</v>
      </c>
      <c r="J259" s="170">
        <v>50</v>
      </c>
      <c r="K259" s="170">
        <v>52</v>
      </c>
      <c r="L259" s="170">
        <v>54</v>
      </c>
      <c r="M259" s="14">
        <v>0</v>
      </c>
      <c r="N259" s="15">
        <v>1</v>
      </c>
    </row>
    <row r="260" spans="1:14">
      <c r="A260" s="169"/>
      <c r="B260" s="72"/>
      <c r="C260" s="11"/>
      <c r="D260" s="72"/>
      <c r="E260" s="11"/>
      <c r="F260" s="72" t="s">
        <v>1589</v>
      </c>
      <c r="G260" s="167" t="s">
        <v>764</v>
      </c>
      <c r="H260" s="11" t="s">
        <v>1165</v>
      </c>
      <c r="I260" s="170">
        <v>25</v>
      </c>
      <c r="J260" s="170">
        <v>25</v>
      </c>
      <c r="K260" s="170">
        <v>26</v>
      </c>
      <c r="L260" s="170">
        <v>27</v>
      </c>
      <c r="M260" s="14">
        <v>0</v>
      </c>
      <c r="N260" s="15">
        <v>1</v>
      </c>
    </row>
    <row r="261" spans="1:14">
      <c r="A261" s="169"/>
      <c r="B261" s="72"/>
      <c r="C261" s="11"/>
      <c r="D261" s="72"/>
      <c r="E261" s="11"/>
      <c r="F261" s="72" t="s">
        <v>1590</v>
      </c>
      <c r="G261" s="167" t="s">
        <v>764</v>
      </c>
      <c r="H261" s="11" t="s">
        <v>1126</v>
      </c>
      <c r="I261" s="170">
        <v>50</v>
      </c>
      <c r="J261" s="170">
        <v>50</v>
      </c>
      <c r="K261" s="170">
        <v>52</v>
      </c>
      <c r="L261" s="170">
        <v>54</v>
      </c>
      <c r="M261" s="14">
        <v>0</v>
      </c>
      <c r="N261" s="15">
        <v>1</v>
      </c>
    </row>
    <row r="262" spans="1:14">
      <c r="A262" s="169"/>
      <c r="B262" s="72"/>
      <c r="C262" s="11"/>
      <c r="D262" s="72"/>
      <c r="E262" s="11"/>
      <c r="F262" s="72" t="s">
        <v>1591</v>
      </c>
      <c r="G262" s="167" t="s">
        <v>764</v>
      </c>
      <c r="H262" s="11" t="s">
        <v>1165</v>
      </c>
      <c r="I262" s="170">
        <v>25</v>
      </c>
      <c r="J262" s="170">
        <v>25</v>
      </c>
      <c r="K262" s="170">
        <v>26</v>
      </c>
      <c r="L262" s="170">
        <v>27</v>
      </c>
      <c r="M262" s="14">
        <v>0</v>
      </c>
      <c r="N262" s="15">
        <v>1</v>
      </c>
    </row>
    <row r="263" spans="1:14">
      <c r="A263" s="169"/>
      <c r="B263" s="72"/>
      <c r="C263" s="11"/>
      <c r="D263" s="72"/>
      <c r="E263" s="11"/>
      <c r="F263" s="72" t="s">
        <v>1592</v>
      </c>
      <c r="G263" s="167" t="s">
        <v>764</v>
      </c>
      <c r="H263" s="11" t="s">
        <v>1126</v>
      </c>
      <c r="I263" s="170">
        <v>50</v>
      </c>
      <c r="J263" s="170">
        <v>50</v>
      </c>
      <c r="K263" s="170">
        <v>52</v>
      </c>
      <c r="L263" s="170">
        <v>54</v>
      </c>
      <c r="M263" s="14">
        <v>0</v>
      </c>
      <c r="N263" s="15">
        <v>1</v>
      </c>
    </row>
    <row r="264" spans="1:14">
      <c r="A264" s="169"/>
      <c r="B264" s="72"/>
      <c r="C264" s="11"/>
      <c r="D264" s="72"/>
      <c r="E264" s="11"/>
      <c r="F264" s="72" t="s">
        <v>1593</v>
      </c>
      <c r="G264" s="167" t="s">
        <v>764</v>
      </c>
      <c r="H264" s="11" t="s">
        <v>1165</v>
      </c>
      <c r="I264" s="170">
        <v>40</v>
      </c>
      <c r="J264" s="170">
        <v>40</v>
      </c>
      <c r="K264" s="170">
        <v>41</v>
      </c>
      <c r="L264" s="170">
        <v>42</v>
      </c>
      <c r="M264" s="14">
        <v>0</v>
      </c>
      <c r="N264" s="15">
        <v>1</v>
      </c>
    </row>
    <row r="265" spans="1:14">
      <c r="A265" s="169"/>
      <c r="B265" s="72"/>
      <c r="C265" s="11"/>
      <c r="D265" s="72"/>
      <c r="E265" s="11"/>
      <c r="F265" s="72" t="s">
        <v>1594</v>
      </c>
      <c r="G265" s="167" t="s">
        <v>764</v>
      </c>
      <c r="H265" s="11" t="s">
        <v>1126</v>
      </c>
      <c r="I265" s="170">
        <v>75</v>
      </c>
      <c r="J265" s="170">
        <v>75</v>
      </c>
      <c r="K265" s="170">
        <v>77</v>
      </c>
      <c r="L265" s="170">
        <v>79</v>
      </c>
      <c r="M265" s="14">
        <v>0</v>
      </c>
      <c r="N265" s="15">
        <v>1</v>
      </c>
    </row>
    <row r="266" spans="1:14">
      <c r="A266" s="169"/>
      <c r="B266" s="72"/>
      <c r="C266" s="11"/>
      <c r="D266" s="72"/>
      <c r="E266" s="11"/>
      <c r="F266" s="72" t="s">
        <v>1595</v>
      </c>
      <c r="G266" s="11" t="s">
        <v>351</v>
      </c>
      <c r="H266" s="11" t="s">
        <v>1126</v>
      </c>
      <c r="I266" s="170">
        <v>45</v>
      </c>
      <c r="J266" s="170">
        <v>0</v>
      </c>
      <c r="K266" s="170">
        <v>0</v>
      </c>
      <c r="L266" s="170">
        <v>0</v>
      </c>
      <c r="M266" s="14">
        <v>0</v>
      </c>
      <c r="N266" s="15">
        <v>1</v>
      </c>
    </row>
    <row r="267" spans="1:14">
      <c r="A267" s="169"/>
      <c r="B267" s="72"/>
      <c r="C267" s="11"/>
      <c r="D267" s="72"/>
      <c r="E267" s="11"/>
      <c r="F267" s="72" t="s">
        <v>1596</v>
      </c>
      <c r="G267" s="11" t="s">
        <v>764</v>
      </c>
      <c r="H267" s="11" t="s">
        <v>1126</v>
      </c>
      <c r="I267" s="170">
        <v>75</v>
      </c>
      <c r="J267" s="170">
        <v>75</v>
      </c>
      <c r="K267" s="170">
        <v>77</v>
      </c>
      <c r="L267" s="170">
        <v>79</v>
      </c>
      <c r="M267" s="14">
        <v>0</v>
      </c>
      <c r="N267" s="15">
        <v>1</v>
      </c>
    </row>
    <row r="268" spans="1:14">
      <c r="A268" s="169"/>
      <c r="B268" s="72"/>
      <c r="C268" s="11"/>
      <c r="D268" s="72"/>
      <c r="E268" s="11"/>
      <c r="F268" s="72" t="s">
        <v>1597</v>
      </c>
      <c r="G268" s="167" t="s">
        <v>764</v>
      </c>
      <c r="H268" s="11" t="s">
        <v>1165</v>
      </c>
      <c r="I268" s="170">
        <v>48</v>
      </c>
      <c r="J268" s="170">
        <v>48</v>
      </c>
      <c r="K268" s="170">
        <v>49</v>
      </c>
      <c r="L268" s="170">
        <v>50</v>
      </c>
      <c r="M268" s="14">
        <v>0</v>
      </c>
      <c r="N268" s="15">
        <v>1</v>
      </c>
    </row>
    <row r="269" spans="1:14">
      <c r="A269" s="169"/>
      <c r="B269" s="72"/>
      <c r="C269" s="11"/>
      <c r="D269" s="72"/>
      <c r="E269" s="11"/>
      <c r="F269" s="72" t="s">
        <v>1598</v>
      </c>
      <c r="G269" s="167" t="s">
        <v>764</v>
      </c>
      <c r="H269" s="11" t="s">
        <v>1126</v>
      </c>
      <c r="I269" s="170">
        <v>60</v>
      </c>
      <c r="J269" s="170">
        <v>60</v>
      </c>
      <c r="K269" s="170">
        <v>62</v>
      </c>
      <c r="L269" s="170">
        <v>64</v>
      </c>
      <c r="M269" s="14">
        <v>0</v>
      </c>
      <c r="N269" s="15">
        <v>1</v>
      </c>
    </row>
    <row r="270" spans="1:14">
      <c r="A270" s="169"/>
      <c r="B270" s="72"/>
      <c r="C270" s="11"/>
      <c r="D270" s="72"/>
      <c r="E270" s="11"/>
      <c r="F270" s="72" t="s">
        <v>1599</v>
      </c>
      <c r="G270" s="167" t="s">
        <v>764</v>
      </c>
      <c r="H270" s="11" t="s">
        <v>1165</v>
      </c>
      <c r="I270" s="170">
        <v>40</v>
      </c>
      <c r="J270" s="170">
        <v>40</v>
      </c>
      <c r="K270" s="170">
        <v>41</v>
      </c>
      <c r="L270" s="170">
        <v>42</v>
      </c>
      <c r="M270" s="14">
        <v>0</v>
      </c>
      <c r="N270" s="15">
        <v>1</v>
      </c>
    </row>
    <row r="271" spans="1:14">
      <c r="A271" s="169"/>
      <c r="B271" s="72"/>
      <c r="C271" s="11"/>
      <c r="D271" s="72"/>
      <c r="E271" s="11"/>
      <c r="F271" s="72" t="s">
        <v>1600</v>
      </c>
      <c r="G271" s="167" t="s">
        <v>764</v>
      </c>
      <c r="H271" s="11" t="s">
        <v>1126</v>
      </c>
      <c r="I271" s="170">
        <v>75</v>
      </c>
      <c r="J271" s="170">
        <v>75</v>
      </c>
      <c r="K271" s="170">
        <v>77</v>
      </c>
      <c r="L271" s="170">
        <v>79</v>
      </c>
      <c r="M271" s="14">
        <v>0</v>
      </c>
      <c r="N271" s="15">
        <v>1</v>
      </c>
    </row>
    <row r="272" spans="1:14">
      <c r="A272" s="169"/>
      <c r="B272" s="72"/>
      <c r="C272" s="11"/>
      <c r="D272" s="72"/>
      <c r="E272" s="11"/>
      <c r="F272" s="72" t="s">
        <v>1601</v>
      </c>
      <c r="G272" s="167" t="s">
        <v>764</v>
      </c>
      <c r="H272" s="11" t="s">
        <v>1165</v>
      </c>
      <c r="I272" s="170">
        <v>40</v>
      </c>
      <c r="J272" s="170">
        <v>40</v>
      </c>
      <c r="K272" s="170">
        <v>41</v>
      </c>
      <c r="L272" s="170">
        <v>42</v>
      </c>
      <c r="M272" s="14">
        <v>0</v>
      </c>
      <c r="N272" s="15">
        <v>1</v>
      </c>
    </row>
    <row r="273" spans="1:14">
      <c r="A273" s="169"/>
      <c r="B273" s="72"/>
      <c r="C273" s="11"/>
      <c r="D273" s="72"/>
      <c r="E273" s="11"/>
      <c r="F273" s="72" t="s">
        <v>1602</v>
      </c>
      <c r="G273" s="167" t="s">
        <v>764</v>
      </c>
      <c r="H273" s="11" t="s">
        <v>1165</v>
      </c>
      <c r="I273" s="170">
        <v>150</v>
      </c>
      <c r="J273" s="170">
        <v>150</v>
      </c>
      <c r="K273" s="170">
        <v>155</v>
      </c>
      <c r="L273" s="170">
        <v>160</v>
      </c>
      <c r="M273" s="14">
        <v>0</v>
      </c>
      <c r="N273" s="15">
        <v>1</v>
      </c>
    </row>
    <row r="274" spans="1:14">
      <c r="A274" s="169"/>
      <c r="B274" s="72"/>
      <c r="C274" s="11"/>
      <c r="D274" s="72"/>
      <c r="E274" s="11"/>
      <c r="F274" s="72" t="s">
        <v>1603</v>
      </c>
      <c r="G274" s="167" t="s">
        <v>764</v>
      </c>
      <c r="H274" s="11" t="s">
        <v>1126</v>
      </c>
      <c r="I274" s="170">
        <v>300</v>
      </c>
      <c r="J274" s="170">
        <v>300</v>
      </c>
      <c r="K274" s="170">
        <v>309</v>
      </c>
      <c r="L274" s="170">
        <v>318</v>
      </c>
      <c r="M274" s="14">
        <v>0</v>
      </c>
      <c r="N274" s="15">
        <v>1</v>
      </c>
    </row>
    <row r="275" spans="1:14">
      <c r="A275" s="169"/>
      <c r="B275" s="72"/>
      <c r="C275" s="11"/>
      <c r="D275" s="72"/>
      <c r="E275" s="11"/>
      <c r="F275" s="72" t="s">
        <v>1604</v>
      </c>
      <c r="G275" s="167" t="s">
        <v>764</v>
      </c>
      <c r="H275" s="11" t="s">
        <v>1165</v>
      </c>
      <c r="I275" s="170">
        <v>40</v>
      </c>
      <c r="J275" s="170">
        <v>40</v>
      </c>
      <c r="K275" s="170">
        <v>41</v>
      </c>
      <c r="L275" s="170">
        <v>42</v>
      </c>
      <c r="M275" s="14">
        <v>0</v>
      </c>
      <c r="N275" s="15">
        <v>1</v>
      </c>
    </row>
    <row r="276" spans="1:14">
      <c r="A276" s="169"/>
      <c r="B276" s="72"/>
      <c r="C276" s="11"/>
      <c r="D276" s="72"/>
      <c r="E276" s="11"/>
      <c r="F276" s="72" t="s">
        <v>1605</v>
      </c>
      <c r="G276" s="167" t="s">
        <v>764</v>
      </c>
      <c r="H276" s="11" t="s">
        <v>1126</v>
      </c>
      <c r="I276" s="170">
        <v>75</v>
      </c>
      <c r="J276" s="170">
        <v>75</v>
      </c>
      <c r="K276" s="170">
        <v>77</v>
      </c>
      <c r="L276" s="170">
        <v>79</v>
      </c>
      <c r="M276" s="14">
        <v>0</v>
      </c>
      <c r="N276" s="15">
        <v>1</v>
      </c>
    </row>
    <row r="277" spans="1:14">
      <c r="A277" s="169"/>
      <c r="B277" s="72"/>
      <c r="C277" s="11"/>
      <c r="D277" s="72"/>
      <c r="E277" s="11"/>
      <c r="F277" s="72" t="s">
        <v>1606</v>
      </c>
      <c r="G277" s="167" t="s">
        <v>764</v>
      </c>
      <c r="H277" s="11" t="s">
        <v>1165</v>
      </c>
      <c r="I277" s="170">
        <v>25</v>
      </c>
      <c r="J277" s="170">
        <v>25</v>
      </c>
      <c r="K277" s="170">
        <v>26</v>
      </c>
      <c r="L277" s="170">
        <v>27</v>
      </c>
      <c r="M277" s="14">
        <v>0</v>
      </c>
      <c r="N277" s="15">
        <v>1</v>
      </c>
    </row>
    <row r="278" spans="1:14">
      <c r="A278" s="169"/>
      <c r="B278" s="72"/>
      <c r="C278" s="11"/>
      <c r="D278" s="72"/>
      <c r="E278" s="11"/>
      <c r="F278" s="72" t="s">
        <v>1607</v>
      </c>
      <c r="G278" s="167" t="s">
        <v>764</v>
      </c>
      <c r="H278" s="11" t="s">
        <v>1126</v>
      </c>
      <c r="I278" s="170">
        <v>50</v>
      </c>
      <c r="J278" s="170">
        <v>50</v>
      </c>
      <c r="K278" s="170">
        <v>52</v>
      </c>
      <c r="L278" s="170">
        <v>54</v>
      </c>
      <c r="M278" s="14">
        <v>0</v>
      </c>
      <c r="N278" s="15">
        <v>1</v>
      </c>
    </row>
    <row r="279" spans="1:14">
      <c r="A279" s="169"/>
      <c r="B279" s="72"/>
      <c r="C279" s="11"/>
      <c r="D279" s="72"/>
      <c r="E279" s="11"/>
      <c r="F279" s="72" t="s">
        <v>1608</v>
      </c>
      <c r="G279" s="167" t="s">
        <v>764</v>
      </c>
      <c r="H279" s="11" t="s">
        <v>1165</v>
      </c>
      <c r="I279" s="170">
        <v>100</v>
      </c>
      <c r="J279" s="170">
        <v>100</v>
      </c>
      <c r="K279" s="170">
        <v>103</v>
      </c>
      <c r="L279" s="170">
        <v>106</v>
      </c>
      <c r="M279" s="14">
        <v>0</v>
      </c>
      <c r="N279" s="15">
        <v>1</v>
      </c>
    </row>
    <row r="280" spans="1:14">
      <c r="A280" s="169"/>
      <c r="B280" s="72"/>
      <c r="C280" s="11"/>
      <c r="D280" s="72"/>
      <c r="E280" s="11"/>
      <c r="F280" s="72" t="s">
        <v>1609</v>
      </c>
      <c r="G280" s="167" t="s">
        <v>764</v>
      </c>
      <c r="H280" s="11" t="s">
        <v>1126</v>
      </c>
      <c r="I280" s="170">
        <v>200</v>
      </c>
      <c r="J280" s="170">
        <v>200</v>
      </c>
      <c r="K280" s="170">
        <v>206</v>
      </c>
      <c r="L280" s="170">
        <v>212</v>
      </c>
      <c r="M280" s="14">
        <v>0</v>
      </c>
      <c r="N280" s="15">
        <v>1</v>
      </c>
    </row>
    <row r="281" spans="1:14">
      <c r="A281" s="169"/>
      <c r="B281" s="72"/>
      <c r="C281" s="11"/>
      <c r="D281" s="72"/>
      <c r="E281" s="11"/>
      <c r="F281" s="72" t="s">
        <v>1610</v>
      </c>
      <c r="G281" s="167" t="s">
        <v>764</v>
      </c>
      <c r="H281" s="11" t="s">
        <v>1126</v>
      </c>
      <c r="I281" s="170">
        <v>25</v>
      </c>
      <c r="J281" s="170">
        <v>25</v>
      </c>
      <c r="K281" s="170">
        <v>26</v>
      </c>
      <c r="L281" s="170">
        <v>27</v>
      </c>
      <c r="M281" s="14">
        <v>0</v>
      </c>
      <c r="N281" s="15">
        <v>1</v>
      </c>
    </row>
    <row r="282" spans="1:14">
      <c r="A282" s="169"/>
      <c r="B282" s="72"/>
      <c r="C282" s="11"/>
      <c r="D282" s="72"/>
      <c r="E282" s="11"/>
      <c r="F282" s="72" t="s">
        <v>1611</v>
      </c>
      <c r="G282" s="167" t="s">
        <v>764</v>
      </c>
      <c r="H282" s="11" t="s">
        <v>1158</v>
      </c>
      <c r="I282" s="170">
        <v>20</v>
      </c>
      <c r="J282" s="170">
        <v>20</v>
      </c>
      <c r="K282" s="170">
        <v>21</v>
      </c>
      <c r="L282" s="170">
        <v>22</v>
      </c>
      <c r="M282" s="14">
        <v>0</v>
      </c>
      <c r="N282" s="15">
        <v>1</v>
      </c>
    </row>
    <row r="283" spans="1:14">
      <c r="A283" s="169"/>
      <c r="B283" s="72"/>
      <c r="C283" s="11"/>
      <c r="D283" s="72"/>
      <c r="E283" s="11"/>
      <c r="F283" s="72" t="s">
        <v>1612</v>
      </c>
      <c r="G283" s="167" t="s">
        <v>764</v>
      </c>
      <c r="H283" s="11" t="s">
        <v>1158</v>
      </c>
      <c r="I283" s="170">
        <v>15</v>
      </c>
      <c r="J283" s="170">
        <v>15</v>
      </c>
      <c r="K283" s="170">
        <v>15</v>
      </c>
      <c r="L283" s="170">
        <v>15</v>
      </c>
      <c r="M283" s="14">
        <v>0</v>
      </c>
      <c r="N283" s="15">
        <v>1</v>
      </c>
    </row>
    <row r="284" spans="1:14">
      <c r="A284" s="169"/>
      <c r="B284" s="72"/>
      <c r="C284" s="11"/>
      <c r="D284" s="72"/>
      <c r="E284" s="11"/>
      <c r="F284" s="72" t="s">
        <v>1613</v>
      </c>
      <c r="G284" s="167" t="s">
        <v>764</v>
      </c>
      <c r="H284" s="11" t="s">
        <v>1158</v>
      </c>
      <c r="I284" s="170">
        <v>25</v>
      </c>
      <c r="J284" s="170">
        <v>25</v>
      </c>
      <c r="K284" s="170">
        <v>26</v>
      </c>
      <c r="L284" s="170">
        <v>27</v>
      </c>
      <c r="M284" s="14">
        <v>0</v>
      </c>
      <c r="N284" s="15">
        <v>1</v>
      </c>
    </row>
    <row r="285" spans="1:14">
      <c r="A285" s="169"/>
      <c r="B285" s="72"/>
      <c r="C285" s="11"/>
      <c r="D285" s="72"/>
      <c r="E285" s="11"/>
      <c r="F285" s="72" t="s">
        <v>1614</v>
      </c>
      <c r="G285" s="167" t="s">
        <v>764</v>
      </c>
      <c r="H285" s="11" t="s">
        <v>1158</v>
      </c>
      <c r="I285" s="170">
        <v>20</v>
      </c>
      <c r="J285" s="170">
        <v>20</v>
      </c>
      <c r="K285" s="170">
        <v>21</v>
      </c>
      <c r="L285" s="170">
        <v>22</v>
      </c>
      <c r="M285" s="14">
        <v>0</v>
      </c>
      <c r="N285" s="15">
        <v>1</v>
      </c>
    </row>
    <row r="286" spans="1:14">
      <c r="A286" s="169"/>
      <c r="B286" s="72"/>
      <c r="C286" s="11"/>
      <c r="D286" s="72"/>
      <c r="E286" s="11"/>
      <c r="F286" s="72" t="s">
        <v>1615</v>
      </c>
      <c r="G286" s="167" t="s">
        <v>764</v>
      </c>
      <c r="H286" s="11" t="s">
        <v>1158</v>
      </c>
      <c r="I286" s="170">
        <v>15</v>
      </c>
      <c r="J286" s="170">
        <v>15</v>
      </c>
      <c r="K286" s="170">
        <v>15</v>
      </c>
      <c r="L286" s="170">
        <v>15</v>
      </c>
      <c r="M286" s="14">
        <v>0</v>
      </c>
      <c r="N286" s="15">
        <v>1</v>
      </c>
    </row>
    <row r="287" spans="1:14">
      <c r="A287" s="169"/>
      <c r="B287" s="72"/>
      <c r="C287" s="11"/>
      <c r="D287" s="72"/>
      <c r="E287" s="11"/>
      <c r="F287" s="72" t="s">
        <v>1616</v>
      </c>
      <c r="G287" s="167" t="s">
        <v>764</v>
      </c>
      <c r="H287" s="11" t="s">
        <v>1158</v>
      </c>
      <c r="I287" s="170">
        <v>10</v>
      </c>
      <c r="J287" s="170">
        <v>10</v>
      </c>
      <c r="K287" s="170">
        <v>10</v>
      </c>
      <c r="L287" s="170">
        <v>10</v>
      </c>
      <c r="M287" s="14">
        <v>0</v>
      </c>
      <c r="N287" s="15">
        <v>1</v>
      </c>
    </row>
    <row r="288" spans="1:14">
      <c r="A288" s="169"/>
      <c r="B288" s="72"/>
      <c r="C288" s="11"/>
      <c r="D288" s="72"/>
      <c r="E288" s="11"/>
      <c r="F288" s="72" t="s">
        <v>1617</v>
      </c>
      <c r="G288" s="167" t="s">
        <v>764</v>
      </c>
      <c r="H288" s="11" t="s">
        <v>1158</v>
      </c>
      <c r="I288" s="170">
        <v>25</v>
      </c>
      <c r="J288" s="170">
        <v>25</v>
      </c>
      <c r="K288" s="170">
        <v>26</v>
      </c>
      <c r="L288" s="170">
        <v>27</v>
      </c>
      <c r="M288" s="14">
        <v>0</v>
      </c>
      <c r="N288" s="15">
        <v>1</v>
      </c>
    </row>
    <row r="289" spans="1:14">
      <c r="A289" s="169"/>
      <c r="B289" s="72"/>
      <c r="C289" s="11"/>
      <c r="D289" s="72"/>
      <c r="E289" s="11"/>
      <c r="F289" s="72" t="s">
        <v>1618</v>
      </c>
      <c r="G289" s="167" t="s">
        <v>764</v>
      </c>
      <c r="H289" s="11" t="s">
        <v>1165</v>
      </c>
      <c r="I289" s="170">
        <v>65</v>
      </c>
      <c r="J289" s="170">
        <v>65</v>
      </c>
      <c r="K289" s="170">
        <v>67</v>
      </c>
      <c r="L289" s="170">
        <v>69</v>
      </c>
      <c r="M289" s="14">
        <v>0</v>
      </c>
      <c r="N289" s="15">
        <v>1</v>
      </c>
    </row>
    <row r="290" spans="1:14">
      <c r="A290" s="169"/>
      <c r="B290" s="72"/>
      <c r="C290" s="11"/>
      <c r="D290" s="72"/>
      <c r="E290" s="11"/>
      <c r="F290" s="72" t="s">
        <v>1619</v>
      </c>
      <c r="G290" s="167" t="s">
        <v>764</v>
      </c>
      <c r="H290" s="11" t="s">
        <v>1126</v>
      </c>
      <c r="I290" s="170">
        <v>125</v>
      </c>
      <c r="J290" s="170">
        <v>125</v>
      </c>
      <c r="K290" s="170">
        <v>129</v>
      </c>
      <c r="L290" s="170">
        <v>133</v>
      </c>
      <c r="M290" s="14">
        <v>0</v>
      </c>
      <c r="N290" s="15">
        <v>1</v>
      </c>
    </row>
    <row r="291" spans="1:14">
      <c r="A291" s="169"/>
      <c r="B291" s="72"/>
      <c r="C291" s="11"/>
      <c r="D291" s="72"/>
      <c r="E291" s="11"/>
      <c r="F291" s="72" t="s">
        <v>1620</v>
      </c>
      <c r="G291" s="167" t="s">
        <v>764</v>
      </c>
      <c r="H291" s="11" t="s">
        <v>1126</v>
      </c>
      <c r="I291" s="170">
        <v>175</v>
      </c>
      <c r="J291" s="170">
        <v>175</v>
      </c>
      <c r="K291" s="170">
        <v>180</v>
      </c>
      <c r="L291" s="170">
        <v>185</v>
      </c>
      <c r="M291" s="14">
        <v>0</v>
      </c>
      <c r="N291" s="15">
        <v>1</v>
      </c>
    </row>
    <row r="292" spans="1:14">
      <c r="A292" s="169"/>
      <c r="B292" s="72"/>
      <c r="C292" s="11"/>
      <c r="D292" s="72"/>
      <c r="E292" s="11"/>
      <c r="F292" s="72" t="s">
        <v>1621</v>
      </c>
      <c r="G292" s="167" t="s">
        <v>764</v>
      </c>
      <c r="H292" s="11" t="s">
        <v>1158</v>
      </c>
      <c r="I292" s="170">
        <v>5</v>
      </c>
      <c r="J292" s="170">
        <v>5</v>
      </c>
      <c r="K292" s="170">
        <v>5</v>
      </c>
      <c r="L292" s="170">
        <v>5</v>
      </c>
      <c r="M292" s="14">
        <v>0</v>
      </c>
      <c r="N292" s="15">
        <v>1</v>
      </c>
    </row>
    <row r="293" spans="1:14">
      <c r="A293" s="169"/>
      <c r="B293" s="72"/>
      <c r="C293" s="11"/>
      <c r="D293" s="72"/>
      <c r="E293" s="11"/>
      <c r="F293" s="72" t="s">
        <v>1622</v>
      </c>
      <c r="G293" s="167" t="s">
        <v>764</v>
      </c>
      <c r="H293" s="11" t="s">
        <v>1158</v>
      </c>
      <c r="I293" s="170">
        <v>100</v>
      </c>
      <c r="J293" s="170">
        <v>100</v>
      </c>
      <c r="K293" s="170">
        <v>103</v>
      </c>
      <c r="L293" s="170">
        <v>106</v>
      </c>
      <c r="M293" s="14">
        <v>0</v>
      </c>
      <c r="N293" s="15">
        <v>1</v>
      </c>
    </row>
    <row r="294" spans="1:14">
      <c r="A294" s="169"/>
      <c r="B294" s="72"/>
      <c r="C294" s="11"/>
      <c r="D294" s="72"/>
      <c r="E294" s="11"/>
      <c r="F294" s="72" t="s">
        <v>1623</v>
      </c>
      <c r="G294" s="167" t="s">
        <v>764</v>
      </c>
      <c r="H294" s="11" t="s">
        <v>1158</v>
      </c>
      <c r="I294" s="170">
        <v>50</v>
      </c>
      <c r="J294" s="170">
        <v>50</v>
      </c>
      <c r="K294" s="170">
        <v>52</v>
      </c>
      <c r="L294" s="170">
        <v>54</v>
      </c>
      <c r="M294" s="14">
        <v>0</v>
      </c>
      <c r="N294" s="15">
        <v>1</v>
      </c>
    </row>
    <row r="295" spans="1:14">
      <c r="A295" s="169"/>
      <c r="B295" s="72"/>
      <c r="C295" s="11"/>
      <c r="D295" s="72"/>
      <c r="E295" s="11"/>
      <c r="F295" s="72" t="s">
        <v>1624</v>
      </c>
      <c r="G295" s="167" t="s">
        <v>764</v>
      </c>
      <c r="H295" s="11" t="s">
        <v>1158</v>
      </c>
      <c r="I295" s="170">
        <v>10</v>
      </c>
      <c r="J295" s="170">
        <v>10</v>
      </c>
      <c r="K295" s="170">
        <v>10</v>
      </c>
      <c r="L295" s="170">
        <v>10</v>
      </c>
      <c r="M295" s="14">
        <v>0</v>
      </c>
      <c r="N295" s="15">
        <v>1</v>
      </c>
    </row>
    <row r="296" spans="1:14">
      <c r="A296" s="169"/>
      <c r="B296" s="72"/>
      <c r="C296" s="11"/>
      <c r="D296" s="72"/>
      <c r="E296" s="11"/>
      <c r="F296" s="72" t="s">
        <v>1625</v>
      </c>
      <c r="G296" s="167" t="s">
        <v>764</v>
      </c>
      <c r="H296" s="11" t="s">
        <v>1165</v>
      </c>
      <c r="I296" s="170">
        <v>90</v>
      </c>
      <c r="J296" s="170">
        <v>90</v>
      </c>
      <c r="K296" s="170">
        <v>93</v>
      </c>
      <c r="L296" s="170">
        <v>96</v>
      </c>
      <c r="M296" s="14">
        <v>0</v>
      </c>
      <c r="N296" s="15">
        <v>1</v>
      </c>
    </row>
    <row r="297" spans="1:14">
      <c r="A297" s="169"/>
      <c r="B297" s="72"/>
      <c r="C297" s="11"/>
      <c r="D297" s="72"/>
      <c r="E297" s="11"/>
      <c r="F297" s="72" t="s">
        <v>1626</v>
      </c>
      <c r="G297" s="167" t="s">
        <v>764</v>
      </c>
      <c r="H297" s="11" t="s">
        <v>1126</v>
      </c>
      <c r="I297" s="170">
        <v>175</v>
      </c>
      <c r="J297" s="170">
        <v>175</v>
      </c>
      <c r="K297" s="170">
        <v>180</v>
      </c>
      <c r="L297" s="170">
        <v>185</v>
      </c>
      <c r="M297" s="14">
        <v>0</v>
      </c>
      <c r="N297" s="15">
        <v>1</v>
      </c>
    </row>
    <row r="298" spans="1:14">
      <c r="A298" s="169"/>
      <c r="B298" s="72"/>
      <c r="C298" s="11"/>
      <c r="D298" s="72"/>
      <c r="E298" s="11"/>
      <c r="F298" s="72" t="s">
        <v>1627</v>
      </c>
      <c r="G298" s="167" t="s">
        <v>764</v>
      </c>
      <c r="H298" s="11" t="s">
        <v>1158</v>
      </c>
      <c r="I298" s="170">
        <v>15</v>
      </c>
      <c r="J298" s="170">
        <v>15</v>
      </c>
      <c r="K298" s="170">
        <v>15</v>
      </c>
      <c r="L298" s="170">
        <v>15</v>
      </c>
      <c r="M298" s="14">
        <v>0</v>
      </c>
      <c r="N298" s="15">
        <v>1</v>
      </c>
    </row>
    <row r="299" spans="1:14">
      <c r="A299" s="169"/>
      <c r="B299" s="72"/>
      <c r="C299" s="11"/>
      <c r="D299" s="72"/>
      <c r="E299" s="11"/>
      <c r="F299" s="72" t="s">
        <v>1628</v>
      </c>
      <c r="G299" s="167" t="s">
        <v>764</v>
      </c>
      <c r="H299" s="11" t="s">
        <v>1158</v>
      </c>
      <c r="I299" s="170">
        <v>5</v>
      </c>
      <c r="J299" s="170">
        <v>5</v>
      </c>
      <c r="K299" s="170">
        <v>5</v>
      </c>
      <c r="L299" s="170">
        <v>5</v>
      </c>
      <c r="M299" s="14">
        <v>0</v>
      </c>
      <c r="N299" s="15">
        <v>1</v>
      </c>
    </row>
    <row r="300" spans="1:14">
      <c r="A300" s="169"/>
      <c r="B300" s="72"/>
      <c r="C300" s="11"/>
      <c r="D300" s="72"/>
      <c r="E300" s="11"/>
      <c r="F300" s="72" t="s">
        <v>1629</v>
      </c>
      <c r="G300" s="11" t="s">
        <v>351</v>
      </c>
      <c r="H300" s="11" t="s">
        <v>1165</v>
      </c>
      <c r="I300" s="170">
        <v>165</v>
      </c>
      <c r="J300" s="170">
        <v>0</v>
      </c>
      <c r="K300" s="170">
        <v>0</v>
      </c>
      <c r="L300" s="170">
        <v>0</v>
      </c>
      <c r="M300" s="14">
        <v>0</v>
      </c>
      <c r="N300" s="15">
        <v>1</v>
      </c>
    </row>
    <row r="301" spans="1:14">
      <c r="A301" s="169"/>
      <c r="B301" s="72"/>
      <c r="C301" s="11"/>
      <c r="D301" s="72"/>
      <c r="E301" s="11"/>
      <c r="F301" s="72" t="s">
        <v>1630</v>
      </c>
      <c r="G301" s="167" t="s">
        <v>351</v>
      </c>
      <c r="H301" s="11" t="s">
        <v>1126</v>
      </c>
      <c r="I301" s="170">
        <v>325</v>
      </c>
      <c r="J301" s="170">
        <v>0</v>
      </c>
      <c r="K301" s="170">
        <v>0</v>
      </c>
      <c r="L301" s="170">
        <v>0</v>
      </c>
      <c r="M301" s="14">
        <v>0</v>
      </c>
      <c r="N301" s="15">
        <v>1</v>
      </c>
    </row>
    <row r="302" spans="1:14">
      <c r="A302" s="169"/>
      <c r="B302" s="72"/>
      <c r="C302" s="11"/>
      <c r="D302" s="72"/>
      <c r="E302" s="11"/>
      <c r="F302" s="72" t="s">
        <v>1631</v>
      </c>
      <c r="G302" s="167" t="s">
        <v>351</v>
      </c>
      <c r="H302" s="11" t="s">
        <v>1126</v>
      </c>
      <c r="I302" s="170">
        <v>25</v>
      </c>
      <c r="J302" s="170">
        <v>0</v>
      </c>
      <c r="K302" s="170">
        <v>0</v>
      </c>
      <c r="L302" s="170">
        <v>0</v>
      </c>
      <c r="M302" s="14">
        <v>0</v>
      </c>
      <c r="N302" s="15">
        <v>1</v>
      </c>
    </row>
    <row r="303" spans="1:14">
      <c r="A303" s="169"/>
      <c r="B303" s="72"/>
      <c r="C303" s="11"/>
      <c r="D303" s="72"/>
      <c r="E303" s="11"/>
      <c r="F303" s="72" t="s">
        <v>1632</v>
      </c>
      <c r="G303" s="11" t="s">
        <v>764</v>
      </c>
      <c r="H303" s="11" t="s">
        <v>1126</v>
      </c>
      <c r="I303" s="170">
        <v>50</v>
      </c>
      <c r="J303" s="170">
        <v>50</v>
      </c>
      <c r="K303" s="170">
        <v>52</v>
      </c>
      <c r="L303" s="170">
        <v>54</v>
      </c>
      <c r="M303" s="14">
        <v>0</v>
      </c>
      <c r="N303" s="15">
        <v>1</v>
      </c>
    </row>
    <row r="304" spans="1:14">
      <c r="A304" s="169"/>
      <c r="B304" s="72"/>
      <c r="C304" s="11"/>
      <c r="D304" s="72"/>
      <c r="E304" s="11"/>
      <c r="F304" s="72" t="s">
        <v>1633</v>
      </c>
      <c r="G304" s="167" t="s">
        <v>764</v>
      </c>
      <c r="H304" s="11" t="s">
        <v>1165</v>
      </c>
      <c r="I304" s="170">
        <v>75</v>
      </c>
      <c r="J304" s="170">
        <v>75</v>
      </c>
      <c r="K304" s="170">
        <v>77</v>
      </c>
      <c r="L304" s="170">
        <v>79</v>
      </c>
      <c r="M304" s="14">
        <v>0</v>
      </c>
      <c r="N304" s="15">
        <v>1</v>
      </c>
    </row>
    <row r="305" spans="1:14">
      <c r="A305" s="169"/>
      <c r="B305" s="72"/>
      <c r="C305" s="11"/>
      <c r="D305" s="72"/>
      <c r="E305" s="11"/>
      <c r="F305" s="72" t="s">
        <v>1634</v>
      </c>
      <c r="G305" s="167" t="s">
        <v>764</v>
      </c>
      <c r="H305" s="11" t="s">
        <v>1126</v>
      </c>
      <c r="I305" s="170">
        <v>150</v>
      </c>
      <c r="J305" s="170">
        <v>150</v>
      </c>
      <c r="K305" s="170">
        <v>155</v>
      </c>
      <c r="L305" s="170">
        <v>160</v>
      </c>
      <c r="M305" s="14">
        <v>0</v>
      </c>
      <c r="N305" s="15">
        <v>1</v>
      </c>
    </row>
    <row r="306" spans="1:14">
      <c r="A306" s="169"/>
      <c r="B306" s="72"/>
      <c r="C306" s="11"/>
      <c r="D306" s="72"/>
      <c r="E306" s="11"/>
      <c r="F306" s="72" t="s">
        <v>1635</v>
      </c>
      <c r="G306" s="167" t="s">
        <v>764</v>
      </c>
      <c r="H306" s="11" t="s">
        <v>1165</v>
      </c>
      <c r="I306" s="170">
        <v>50</v>
      </c>
      <c r="J306" s="170">
        <v>50</v>
      </c>
      <c r="K306" s="170">
        <v>52</v>
      </c>
      <c r="L306" s="170">
        <v>54</v>
      </c>
      <c r="M306" s="14">
        <v>0</v>
      </c>
      <c r="N306" s="15">
        <v>1</v>
      </c>
    </row>
    <row r="307" spans="1:14">
      <c r="A307" s="169"/>
      <c r="B307" s="72"/>
      <c r="C307" s="11"/>
      <c r="D307" s="72"/>
      <c r="E307" s="11"/>
      <c r="F307" s="72" t="s">
        <v>1636</v>
      </c>
      <c r="G307" s="167" t="s">
        <v>764</v>
      </c>
      <c r="H307" s="11" t="s">
        <v>1126</v>
      </c>
      <c r="I307" s="170">
        <v>100</v>
      </c>
      <c r="J307" s="170">
        <v>100</v>
      </c>
      <c r="K307" s="170">
        <v>103</v>
      </c>
      <c r="L307" s="170">
        <v>106</v>
      </c>
      <c r="M307" s="14">
        <v>0</v>
      </c>
      <c r="N307" s="15">
        <v>1</v>
      </c>
    </row>
    <row r="308" spans="1:14">
      <c r="A308" s="169"/>
      <c r="B308" s="72"/>
      <c r="C308" s="11"/>
      <c r="D308" s="72"/>
      <c r="E308" s="11"/>
      <c r="F308" s="72" t="s">
        <v>1637</v>
      </c>
      <c r="G308" s="167" t="s">
        <v>764</v>
      </c>
      <c r="H308" s="11" t="s">
        <v>1158</v>
      </c>
      <c r="I308" s="170">
        <v>10</v>
      </c>
      <c r="J308" s="170">
        <v>10</v>
      </c>
      <c r="K308" s="170">
        <v>10</v>
      </c>
      <c r="L308" s="170">
        <v>10</v>
      </c>
      <c r="M308" s="14">
        <v>0</v>
      </c>
      <c r="N308" s="15">
        <v>1</v>
      </c>
    </row>
    <row r="309" spans="1:14">
      <c r="A309" s="169"/>
      <c r="B309" s="72"/>
      <c r="C309" s="11"/>
      <c r="D309" s="72"/>
      <c r="E309" s="11"/>
      <c r="F309" s="72" t="s">
        <v>1638</v>
      </c>
      <c r="G309" s="11" t="s">
        <v>351</v>
      </c>
      <c r="H309" s="11" t="s">
        <v>1158</v>
      </c>
      <c r="I309" s="170">
        <v>20</v>
      </c>
      <c r="J309" s="170">
        <v>0</v>
      </c>
      <c r="K309" s="170">
        <v>0</v>
      </c>
      <c r="L309" s="170">
        <v>0</v>
      </c>
      <c r="M309" s="14">
        <v>0</v>
      </c>
      <c r="N309" s="15">
        <v>1</v>
      </c>
    </row>
    <row r="310" spans="1:14">
      <c r="A310" s="169"/>
      <c r="B310" s="72"/>
      <c r="C310" s="11"/>
      <c r="D310" s="72"/>
      <c r="E310" s="11"/>
      <c r="F310" s="72" t="s">
        <v>1639</v>
      </c>
      <c r="G310" s="11" t="s">
        <v>764</v>
      </c>
      <c r="H310" s="11" t="s">
        <v>1158</v>
      </c>
      <c r="I310" s="170">
        <v>100</v>
      </c>
      <c r="J310" s="170">
        <v>100</v>
      </c>
      <c r="K310" s="170">
        <v>103</v>
      </c>
      <c r="L310" s="170">
        <v>106</v>
      </c>
      <c r="M310" s="14">
        <v>0</v>
      </c>
      <c r="N310" s="15">
        <v>1</v>
      </c>
    </row>
    <row r="311" spans="1:14">
      <c r="A311" s="169"/>
      <c r="B311" s="72"/>
      <c r="C311" s="11"/>
      <c r="D311" s="72"/>
      <c r="E311" s="11"/>
      <c r="F311" s="72" t="s">
        <v>1640</v>
      </c>
      <c r="G311" s="167" t="s">
        <v>764</v>
      </c>
      <c r="H311" s="11" t="s">
        <v>1165</v>
      </c>
      <c r="I311" s="170">
        <v>15</v>
      </c>
      <c r="J311" s="170">
        <v>15</v>
      </c>
      <c r="K311" s="170">
        <v>15</v>
      </c>
      <c r="L311" s="170">
        <v>15</v>
      </c>
      <c r="M311" s="14">
        <v>0</v>
      </c>
      <c r="N311" s="15">
        <v>1</v>
      </c>
    </row>
    <row r="312" spans="1:14">
      <c r="A312" s="169"/>
      <c r="B312" s="72"/>
      <c r="C312" s="11"/>
      <c r="D312" s="72"/>
      <c r="E312" s="11"/>
      <c r="F312" s="72" t="s">
        <v>1641</v>
      </c>
      <c r="G312" s="167" t="s">
        <v>764</v>
      </c>
      <c r="H312" s="11" t="s">
        <v>1126</v>
      </c>
      <c r="I312" s="170">
        <v>25</v>
      </c>
      <c r="J312" s="170">
        <v>25</v>
      </c>
      <c r="K312" s="170">
        <v>26</v>
      </c>
      <c r="L312" s="170">
        <v>27</v>
      </c>
      <c r="M312" s="14">
        <v>0</v>
      </c>
      <c r="N312" s="15">
        <v>1</v>
      </c>
    </row>
    <row r="313" spans="1:14">
      <c r="A313" s="169"/>
      <c r="B313" s="72"/>
      <c r="C313" s="11"/>
      <c r="D313" s="72"/>
      <c r="E313" s="11"/>
      <c r="F313" s="72" t="s">
        <v>1642</v>
      </c>
      <c r="G313" s="11" t="s">
        <v>351</v>
      </c>
      <c r="H313" s="11" t="s">
        <v>1158</v>
      </c>
      <c r="I313" s="170">
        <v>40</v>
      </c>
      <c r="J313" s="170">
        <v>0</v>
      </c>
      <c r="K313" s="170">
        <v>0</v>
      </c>
      <c r="L313" s="170">
        <v>0</v>
      </c>
      <c r="M313" s="14">
        <v>0</v>
      </c>
      <c r="N313" s="15">
        <v>1</v>
      </c>
    </row>
    <row r="314" spans="1:14" ht="29">
      <c r="A314" s="171" t="s">
        <v>796</v>
      </c>
      <c r="B314" s="171"/>
      <c r="C314" s="171"/>
      <c r="D314" s="171"/>
      <c r="E314" s="171"/>
      <c r="F314" s="171"/>
      <c r="G314" s="171"/>
      <c r="H314" s="171"/>
      <c r="I314" s="172">
        <v>13174</v>
      </c>
      <c r="J314" s="172">
        <v>12430</v>
      </c>
      <c r="K314" s="172">
        <v>12679</v>
      </c>
      <c r="L314" s="172">
        <v>13047</v>
      </c>
      <c r="M314" s="173">
        <v>0.11806116255596011</v>
      </c>
      <c r="N314" s="174">
        <v>111</v>
      </c>
    </row>
    <row r="315" spans="1:14">
      <c r="A315" s="169" t="s">
        <v>555</v>
      </c>
      <c r="B315" s="72" t="s">
        <v>587</v>
      </c>
      <c r="C315" s="11" t="s">
        <v>611</v>
      </c>
      <c r="D315" s="72" t="s">
        <v>614</v>
      </c>
      <c r="E315" s="11" t="s">
        <v>545</v>
      </c>
      <c r="F315" s="72" t="s">
        <v>570</v>
      </c>
      <c r="G315" s="11" t="s">
        <v>764</v>
      </c>
      <c r="H315" s="13" t="s">
        <v>1519</v>
      </c>
      <c r="I315" s="170">
        <v>900</v>
      </c>
      <c r="J315" s="170">
        <v>900</v>
      </c>
      <c r="K315" s="170">
        <v>900</v>
      </c>
      <c r="L315" s="170">
        <v>900</v>
      </c>
      <c r="M315" s="14">
        <v>0</v>
      </c>
      <c r="N315" s="15">
        <v>1</v>
      </c>
    </row>
    <row r="316" spans="1:14">
      <c r="A316" s="169"/>
      <c r="B316" s="72"/>
      <c r="C316" s="11"/>
      <c r="D316" s="72"/>
      <c r="E316" s="11"/>
      <c r="F316" s="72" t="s">
        <v>573</v>
      </c>
      <c r="G316" s="167" t="s">
        <v>764</v>
      </c>
      <c r="H316" s="13" t="s">
        <v>1519</v>
      </c>
      <c r="I316" s="170">
        <v>150</v>
      </c>
      <c r="J316" s="170">
        <v>150</v>
      </c>
      <c r="K316" s="170">
        <v>150</v>
      </c>
      <c r="L316" s="170">
        <v>150</v>
      </c>
      <c r="M316" s="14">
        <v>0</v>
      </c>
      <c r="N316" s="15">
        <v>1</v>
      </c>
    </row>
    <row r="317" spans="1:14">
      <c r="A317" s="169"/>
      <c r="B317" s="72"/>
      <c r="C317" s="11"/>
      <c r="D317" s="72"/>
      <c r="E317" s="11"/>
      <c r="F317" s="72" t="s">
        <v>571</v>
      </c>
      <c r="G317" s="167" t="s">
        <v>764</v>
      </c>
      <c r="H317" s="13" t="s">
        <v>1519</v>
      </c>
      <c r="I317" s="170">
        <v>2700</v>
      </c>
      <c r="J317" s="170">
        <v>2700</v>
      </c>
      <c r="K317" s="170">
        <v>2700</v>
      </c>
      <c r="L317" s="170">
        <v>2700</v>
      </c>
      <c r="M317" s="14">
        <v>0</v>
      </c>
      <c r="N317" s="15">
        <v>1</v>
      </c>
    </row>
    <row r="318" spans="1:14">
      <c r="A318" s="169"/>
      <c r="B318" s="72"/>
      <c r="C318" s="11"/>
      <c r="D318" s="72"/>
      <c r="E318" s="11"/>
      <c r="F318" s="72" t="s">
        <v>574</v>
      </c>
      <c r="G318" s="167" t="s">
        <v>764</v>
      </c>
      <c r="H318" s="13" t="s">
        <v>1057</v>
      </c>
      <c r="I318" s="170">
        <v>95</v>
      </c>
      <c r="J318" s="170">
        <v>95</v>
      </c>
      <c r="K318" s="170">
        <v>95</v>
      </c>
      <c r="L318" s="170">
        <v>95</v>
      </c>
      <c r="M318" s="14">
        <v>0</v>
      </c>
      <c r="N318" s="15">
        <v>1</v>
      </c>
    </row>
    <row r="319" spans="1:14">
      <c r="A319" s="169"/>
      <c r="B319" s="72"/>
      <c r="C319" s="11"/>
      <c r="D319" s="72"/>
      <c r="E319" s="11"/>
      <c r="F319" s="72" t="s">
        <v>572</v>
      </c>
      <c r="G319" s="167" t="s">
        <v>764</v>
      </c>
      <c r="H319" s="13" t="s">
        <v>1519</v>
      </c>
      <c r="I319" s="170">
        <v>1800</v>
      </c>
      <c r="J319" s="170">
        <v>1800</v>
      </c>
      <c r="K319" s="170">
        <v>1800</v>
      </c>
      <c r="L319" s="170">
        <v>1800</v>
      </c>
      <c r="M319" s="14">
        <v>0</v>
      </c>
      <c r="N319" s="15">
        <v>1</v>
      </c>
    </row>
    <row r="320" spans="1:14">
      <c r="A320" s="171" t="s">
        <v>797</v>
      </c>
      <c r="B320" s="171"/>
      <c r="C320" s="171"/>
      <c r="D320" s="171"/>
      <c r="E320" s="171"/>
      <c r="F320" s="171"/>
      <c r="G320" s="171"/>
      <c r="H320" s="171"/>
      <c r="I320" s="172">
        <v>5645</v>
      </c>
      <c r="J320" s="172">
        <v>5645</v>
      </c>
      <c r="K320" s="172">
        <v>5645</v>
      </c>
      <c r="L320" s="172">
        <v>5645</v>
      </c>
      <c r="M320" s="173">
        <v>0</v>
      </c>
      <c r="N320" s="174">
        <v>5</v>
      </c>
    </row>
    <row r="321" spans="1:14" ht="29">
      <c r="A321" s="169" t="s">
        <v>546</v>
      </c>
      <c r="B321" s="72" t="s">
        <v>587</v>
      </c>
      <c r="C321" s="11" t="s">
        <v>611</v>
      </c>
      <c r="D321" s="72" t="s">
        <v>614</v>
      </c>
      <c r="E321" s="11" t="s">
        <v>545</v>
      </c>
      <c r="F321" s="72" t="s">
        <v>562</v>
      </c>
      <c r="G321" s="11" t="s">
        <v>764</v>
      </c>
      <c r="H321" s="13" t="s">
        <v>1521</v>
      </c>
      <c r="I321" s="170">
        <v>90</v>
      </c>
      <c r="J321" s="170">
        <v>94</v>
      </c>
      <c r="K321" s="170">
        <v>98</v>
      </c>
      <c r="L321" s="170">
        <v>102</v>
      </c>
      <c r="M321" s="14">
        <v>4.4444444444444509E-2</v>
      </c>
      <c r="N321" s="15">
        <v>1</v>
      </c>
    </row>
    <row r="322" spans="1:14" ht="29">
      <c r="A322" s="169"/>
      <c r="B322" s="72"/>
      <c r="C322" s="11"/>
      <c r="D322" s="72"/>
      <c r="E322" s="11"/>
      <c r="F322" s="72" t="s">
        <v>563</v>
      </c>
      <c r="G322" s="167" t="s">
        <v>764</v>
      </c>
      <c r="H322" s="13" t="s">
        <v>1521</v>
      </c>
      <c r="I322" s="170">
        <v>29</v>
      </c>
      <c r="J322" s="170">
        <v>30</v>
      </c>
      <c r="K322" s="170">
        <v>31</v>
      </c>
      <c r="L322" s="170">
        <v>32</v>
      </c>
      <c r="M322" s="14">
        <v>3.4482758620689724E-2</v>
      </c>
      <c r="N322" s="15">
        <v>1</v>
      </c>
    </row>
    <row r="323" spans="1:14">
      <c r="A323" s="169"/>
      <c r="B323" s="72"/>
      <c r="C323" s="11"/>
      <c r="D323" s="72"/>
      <c r="E323" s="11"/>
      <c r="F323" s="72" t="s">
        <v>569</v>
      </c>
      <c r="G323" s="167" t="s">
        <v>764</v>
      </c>
      <c r="H323" s="13" t="s">
        <v>1520</v>
      </c>
      <c r="I323" s="170">
        <v>0.03</v>
      </c>
      <c r="J323" s="170">
        <v>0.03</v>
      </c>
      <c r="K323" s="170">
        <v>0.02</v>
      </c>
      <c r="L323" s="170">
        <v>0.02</v>
      </c>
      <c r="M323" s="14">
        <v>0</v>
      </c>
      <c r="N323" s="15">
        <v>1</v>
      </c>
    </row>
    <row r="324" spans="1:14">
      <c r="A324" s="169"/>
      <c r="B324" s="72"/>
      <c r="C324" s="11"/>
      <c r="D324" s="72"/>
      <c r="E324" s="11"/>
      <c r="F324" s="72" t="s">
        <v>568</v>
      </c>
      <c r="G324" s="167" t="s">
        <v>764</v>
      </c>
      <c r="H324" s="13" t="s">
        <v>1520</v>
      </c>
      <c r="I324" s="170">
        <v>0.05</v>
      </c>
      <c r="J324" s="170">
        <v>0.05</v>
      </c>
      <c r="K324" s="170">
        <v>0.04</v>
      </c>
      <c r="L324" s="170">
        <v>0.04</v>
      </c>
      <c r="M324" s="14">
        <v>0</v>
      </c>
      <c r="N324" s="15">
        <v>1</v>
      </c>
    </row>
    <row r="325" spans="1:14" ht="29">
      <c r="A325" s="169"/>
      <c r="B325" s="72"/>
      <c r="C325" s="11"/>
      <c r="D325" s="72"/>
      <c r="E325" s="11"/>
      <c r="F325" s="72" t="s">
        <v>566</v>
      </c>
      <c r="G325" s="167" t="s">
        <v>764</v>
      </c>
      <c r="H325" s="13" t="s">
        <v>1521</v>
      </c>
      <c r="I325" s="170">
        <v>10</v>
      </c>
      <c r="J325" s="170">
        <v>10</v>
      </c>
      <c r="K325" s="170">
        <v>10</v>
      </c>
      <c r="L325" s="170">
        <v>10</v>
      </c>
      <c r="M325" s="14">
        <v>0</v>
      </c>
      <c r="N325" s="15">
        <v>1</v>
      </c>
    </row>
    <row r="326" spans="1:14" ht="29">
      <c r="A326" s="169"/>
      <c r="B326" s="72"/>
      <c r="C326" s="11"/>
      <c r="D326" s="72"/>
      <c r="E326" s="11"/>
      <c r="F326" s="72" t="s">
        <v>567</v>
      </c>
      <c r="G326" s="167" t="s">
        <v>764</v>
      </c>
      <c r="H326" s="13" t="s">
        <v>1521</v>
      </c>
      <c r="I326" s="170">
        <v>5</v>
      </c>
      <c r="J326" s="170">
        <v>5</v>
      </c>
      <c r="K326" s="170">
        <v>5</v>
      </c>
      <c r="L326" s="170">
        <v>5</v>
      </c>
      <c r="M326" s="14">
        <v>0</v>
      </c>
      <c r="N326" s="15">
        <v>1</v>
      </c>
    </row>
    <row r="327" spans="1:14" ht="29">
      <c r="A327" s="169"/>
      <c r="B327" s="72"/>
      <c r="C327" s="11"/>
      <c r="D327" s="72"/>
      <c r="E327" s="11"/>
      <c r="F327" s="72" t="s">
        <v>564</v>
      </c>
      <c r="G327" s="167" t="s">
        <v>764</v>
      </c>
      <c r="H327" s="13" t="s">
        <v>1521</v>
      </c>
      <c r="I327" s="170">
        <v>10</v>
      </c>
      <c r="J327" s="170">
        <v>10</v>
      </c>
      <c r="K327" s="170">
        <v>10</v>
      </c>
      <c r="L327" s="170">
        <v>10</v>
      </c>
      <c r="M327" s="14">
        <v>0</v>
      </c>
      <c r="N327" s="15">
        <v>1</v>
      </c>
    </row>
    <row r="328" spans="1:14" ht="29">
      <c r="A328" s="169"/>
      <c r="B328" s="72"/>
      <c r="C328" s="11"/>
      <c r="D328" s="72"/>
      <c r="E328" s="11"/>
      <c r="F328" s="72" t="s">
        <v>565</v>
      </c>
      <c r="G328" s="167" t="s">
        <v>764</v>
      </c>
      <c r="H328" s="13" t="s">
        <v>1521</v>
      </c>
      <c r="I328" s="170">
        <v>3</v>
      </c>
      <c r="J328" s="170">
        <v>3</v>
      </c>
      <c r="K328" s="170">
        <v>3</v>
      </c>
      <c r="L328" s="170">
        <v>3</v>
      </c>
      <c r="M328" s="14">
        <v>0</v>
      </c>
      <c r="N328" s="15">
        <v>1</v>
      </c>
    </row>
    <row r="329" spans="1:14">
      <c r="A329" s="171" t="s">
        <v>798</v>
      </c>
      <c r="B329" s="171"/>
      <c r="C329" s="171"/>
      <c r="D329" s="171"/>
      <c r="E329" s="171"/>
      <c r="F329" s="171"/>
      <c r="G329" s="171"/>
      <c r="H329" s="171"/>
      <c r="I329" s="172">
        <v>147.07999999999998</v>
      </c>
      <c r="J329" s="172">
        <v>152.07999999999998</v>
      </c>
      <c r="K329" s="172">
        <v>157.06</v>
      </c>
      <c r="L329" s="172">
        <v>162.06</v>
      </c>
      <c r="M329" s="173">
        <v>7.8927203065134233E-2</v>
      </c>
      <c r="N329" s="174">
        <v>8</v>
      </c>
    </row>
    <row r="330" spans="1:14" ht="29">
      <c r="A330" s="169" t="s">
        <v>335</v>
      </c>
      <c r="B330" s="72" t="s">
        <v>594</v>
      </c>
      <c r="C330" s="11" t="s">
        <v>600</v>
      </c>
      <c r="D330" s="72" t="s">
        <v>123</v>
      </c>
      <c r="E330" s="11" t="s">
        <v>123</v>
      </c>
      <c r="F330" s="72" t="s">
        <v>336</v>
      </c>
      <c r="G330" s="11" t="s">
        <v>764</v>
      </c>
      <c r="H330" s="13" t="s">
        <v>1068</v>
      </c>
      <c r="I330" s="170">
        <v>5.56</v>
      </c>
      <c r="J330" s="170">
        <v>5.86</v>
      </c>
      <c r="K330" s="170">
        <v>5.86</v>
      </c>
      <c r="L330" s="170">
        <v>5.86</v>
      </c>
      <c r="M330" s="14">
        <v>5.3956834532374209E-2</v>
      </c>
      <c r="N330" s="15">
        <v>1</v>
      </c>
    </row>
    <row r="331" spans="1:14">
      <c r="A331" s="169"/>
      <c r="B331" s="72"/>
      <c r="C331" s="11"/>
      <c r="D331" s="72"/>
      <c r="E331" s="11"/>
      <c r="F331" s="72" t="s">
        <v>342</v>
      </c>
      <c r="G331" s="167" t="s">
        <v>764</v>
      </c>
      <c r="H331" s="13" t="s">
        <v>1115</v>
      </c>
      <c r="I331" s="170">
        <v>18.72</v>
      </c>
      <c r="J331" s="170">
        <v>18.48</v>
      </c>
      <c r="K331" s="170">
        <v>18.48</v>
      </c>
      <c r="L331" s="170">
        <v>18.48</v>
      </c>
      <c r="M331" s="14">
        <v>-1.2820512820512775E-2</v>
      </c>
      <c r="N331" s="15">
        <v>1</v>
      </c>
    </row>
    <row r="332" spans="1:14">
      <c r="A332" s="169"/>
      <c r="B332" s="72"/>
      <c r="C332" s="11"/>
      <c r="D332" s="72"/>
      <c r="E332" s="11"/>
      <c r="F332" s="72" t="s">
        <v>343</v>
      </c>
      <c r="G332" s="167" t="s">
        <v>764</v>
      </c>
      <c r="H332" s="13" t="s">
        <v>1115</v>
      </c>
      <c r="I332" s="170">
        <v>0.46</v>
      </c>
      <c r="J332" s="170">
        <v>0.48</v>
      </c>
      <c r="K332" s="170">
        <v>0.48</v>
      </c>
      <c r="L332" s="170">
        <v>0.48</v>
      </c>
      <c r="M332" s="14">
        <v>4.3478260869565188E-2</v>
      </c>
      <c r="N332" s="15">
        <v>1</v>
      </c>
    </row>
    <row r="333" spans="1:14">
      <c r="A333" s="169"/>
      <c r="B333" s="72"/>
      <c r="C333" s="11"/>
      <c r="D333" s="72"/>
      <c r="E333" s="11"/>
      <c r="F333" s="72" t="s">
        <v>344</v>
      </c>
      <c r="G333" s="167" t="s">
        <v>764</v>
      </c>
      <c r="H333" s="13" t="s">
        <v>1115</v>
      </c>
      <c r="I333" s="170">
        <v>1.34</v>
      </c>
      <c r="J333" s="170">
        <v>1.54</v>
      </c>
      <c r="K333" s="170">
        <v>1.54</v>
      </c>
      <c r="L333" s="170">
        <v>1.54</v>
      </c>
      <c r="M333" s="14">
        <v>0.14925373134328357</v>
      </c>
      <c r="N333" s="15">
        <v>1</v>
      </c>
    </row>
    <row r="334" spans="1:14">
      <c r="A334" s="169"/>
      <c r="B334" s="72"/>
      <c r="C334" s="11"/>
      <c r="D334" s="72"/>
      <c r="E334" s="11"/>
      <c r="F334" s="72" t="s">
        <v>1331</v>
      </c>
      <c r="G334" s="167" t="s">
        <v>764</v>
      </c>
      <c r="H334" s="13" t="s">
        <v>1115</v>
      </c>
      <c r="I334" s="170">
        <v>2.52</v>
      </c>
      <c r="J334" s="170">
        <v>2.5499999999999998</v>
      </c>
      <c r="K334" s="170">
        <v>2.5499999999999998</v>
      </c>
      <c r="L334" s="170">
        <v>2.5499999999999998</v>
      </c>
      <c r="M334" s="14">
        <v>1.1904761904761862E-2</v>
      </c>
      <c r="N334" s="15">
        <v>1</v>
      </c>
    </row>
    <row r="335" spans="1:14" ht="43.5">
      <c r="A335" s="169"/>
      <c r="B335" s="72"/>
      <c r="C335" s="11"/>
      <c r="D335" s="72"/>
      <c r="E335" s="11"/>
      <c r="F335" s="72" t="s">
        <v>346</v>
      </c>
      <c r="G335" s="167" t="s">
        <v>764</v>
      </c>
      <c r="H335" s="13" t="s">
        <v>1147</v>
      </c>
      <c r="I335" s="170">
        <v>30</v>
      </c>
      <c r="J335" s="170">
        <v>30</v>
      </c>
      <c r="K335" s="170">
        <v>30</v>
      </c>
      <c r="L335" s="170">
        <v>30</v>
      </c>
      <c r="M335" s="14">
        <v>0</v>
      </c>
      <c r="N335" s="15">
        <v>1</v>
      </c>
    </row>
    <row r="336" spans="1:14" ht="43.5">
      <c r="A336" s="169"/>
      <c r="B336" s="72"/>
      <c r="C336" s="11"/>
      <c r="D336" s="72"/>
      <c r="E336" s="11"/>
      <c r="F336" s="72" t="s">
        <v>347</v>
      </c>
      <c r="G336" s="167" t="s">
        <v>764</v>
      </c>
      <c r="H336" s="13" t="s">
        <v>1147</v>
      </c>
      <c r="I336" s="170">
        <v>48</v>
      </c>
      <c r="J336" s="170">
        <v>48</v>
      </c>
      <c r="K336" s="170">
        <v>48</v>
      </c>
      <c r="L336" s="170">
        <v>48</v>
      </c>
      <c r="M336" s="14">
        <v>0</v>
      </c>
      <c r="N336" s="15">
        <v>1</v>
      </c>
    </row>
    <row r="337" spans="1:14">
      <c r="A337" s="169"/>
      <c r="B337" s="72"/>
      <c r="C337" s="11"/>
      <c r="D337" s="72"/>
      <c r="E337" s="11"/>
      <c r="F337" s="72" t="s">
        <v>348</v>
      </c>
      <c r="G337" s="167" t="s">
        <v>764</v>
      </c>
      <c r="H337" s="13" t="s">
        <v>1057</v>
      </c>
      <c r="I337" s="170">
        <v>65</v>
      </c>
      <c r="J337" s="170">
        <v>67</v>
      </c>
      <c r="K337" s="170">
        <v>67</v>
      </c>
      <c r="L337" s="170">
        <v>67</v>
      </c>
      <c r="M337" s="14">
        <v>3.076923076923066E-2</v>
      </c>
      <c r="N337" s="15">
        <v>1</v>
      </c>
    </row>
    <row r="338" spans="1:14">
      <c r="A338" s="169"/>
      <c r="B338" s="72"/>
      <c r="C338" s="11"/>
      <c r="D338" s="72"/>
      <c r="E338" s="11"/>
      <c r="F338" s="72" t="s">
        <v>349</v>
      </c>
      <c r="G338" s="167" t="s">
        <v>764</v>
      </c>
      <c r="H338" s="13" t="s">
        <v>1057</v>
      </c>
      <c r="I338" s="170">
        <v>84</v>
      </c>
      <c r="J338" s="170">
        <v>87</v>
      </c>
      <c r="K338" s="170">
        <v>87</v>
      </c>
      <c r="L338" s="170">
        <v>87</v>
      </c>
      <c r="M338" s="14">
        <v>3.5714285714285809E-2</v>
      </c>
      <c r="N338" s="15">
        <v>1</v>
      </c>
    </row>
    <row r="339" spans="1:14" ht="29">
      <c r="A339" s="171" t="s">
        <v>799</v>
      </c>
      <c r="B339" s="171"/>
      <c r="C339" s="171"/>
      <c r="D339" s="171"/>
      <c r="E339" s="171"/>
      <c r="F339" s="171"/>
      <c r="G339" s="171"/>
      <c r="H339" s="171"/>
      <c r="I339" s="172">
        <v>255.6</v>
      </c>
      <c r="J339" s="172">
        <v>260.90999999999997</v>
      </c>
      <c r="K339" s="172">
        <v>260.90999999999997</v>
      </c>
      <c r="L339" s="172">
        <v>260.90999999999997</v>
      </c>
      <c r="M339" s="173">
        <v>0.31225659231298852</v>
      </c>
      <c r="N339" s="174">
        <v>9</v>
      </c>
    </row>
    <row r="340" spans="1:14" ht="29">
      <c r="A340" s="169" t="s">
        <v>328</v>
      </c>
      <c r="B340" s="72" t="s">
        <v>594</v>
      </c>
      <c r="C340" s="11" t="s">
        <v>600</v>
      </c>
      <c r="D340" s="72" t="s">
        <v>123</v>
      </c>
      <c r="E340" s="11" t="s">
        <v>123</v>
      </c>
      <c r="F340" s="72" t="s">
        <v>330</v>
      </c>
      <c r="G340" s="11" t="s">
        <v>764</v>
      </c>
      <c r="H340" s="13" t="s">
        <v>1057</v>
      </c>
      <c r="I340" s="170">
        <v>239</v>
      </c>
      <c r="J340" s="170">
        <v>223</v>
      </c>
      <c r="K340" s="170">
        <v>223</v>
      </c>
      <c r="L340" s="170">
        <v>223</v>
      </c>
      <c r="M340" s="14">
        <v>-6.6945606694560622E-2</v>
      </c>
      <c r="N340" s="15">
        <v>1</v>
      </c>
    </row>
    <row r="341" spans="1:14">
      <c r="A341" s="169"/>
      <c r="B341" s="72"/>
      <c r="C341" s="11"/>
      <c r="D341" s="72"/>
      <c r="E341" s="11"/>
      <c r="F341" s="72" t="s">
        <v>329</v>
      </c>
      <c r="G341" s="167" t="s">
        <v>764</v>
      </c>
      <c r="H341" s="13" t="s">
        <v>1057</v>
      </c>
      <c r="I341" s="170">
        <v>217</v>
      </c>
      <c r="J341" s="170">
        <v>203</v>
      </c>
      <c r="K341" s="170">
        <v>203</v>
      </c>
      <c r="L341" s="170">
        <v>203</v>
      </c>
      <c r="M341" s="14">
        <v>-6.4516129032258118E-2</v>
      </c>
      <c r="N341" s="15">
        <v>1</v>
      </c>
    </row>
    <row r="342" spans="1:14">
      <c r="A342" s="169"/>
      <c r="B342" s="72"/>
      <c r="C342" s="11"/>
      <c r="D342" s="72"/>
      <c r="E342" s="11"/>
      <c r="F342" s="72" t="s">
        <v>331</v>
      </c>
      <c r="G342" s="167" t="s">
        <v>764</v>
      </c>
      <c r="H342" s="13" t="s">
        <v>1057</v>
      </c>
      <c r="I342" s="170">
        <v>341</v>
      </c>
      <c r="J342" s="170">
        <v>319</v>
      </c>
      <c r="K342" s="170">
        <v>319</v>
      </c>
      <c r="L342" s="170">
        <v>319</v>
      </c>
      <c r="M342" s="14">
        <v>-6.4516129032258118E-2</v>
      </c>
      <c r="N342" s="15">
        <v>1</v>
      </c>
    </row>
    <row r="343" spans="1:14">
      <c r="A343" s="169"/>
      <c r="B343" s="72"/>
      <c r="C343" s="11"/>
      <c r="D343" s="72"/>
      <c r="E343" s="11"/>
      <c r="F343" s="72" t="s">
        <v>333</v>
      </c>
      <c r="G343" s="167" t="s">
        <v>764</v>
      </c>
      <c r="H343" s="13" t="s">
        <v>1057</v>
      </c>
      <c r="I343" s="170">
        <v>189</v>
      </c>
      <c r="J343" s="170">
        <v>197</v>
      </c>
      <c r="K343" s="170">
        <v>197</v>
      </c>
      <c r="L343" s="170">
        <v>197</v>
      </c>
      <c r="M343" s="14">
        <v>4.2328042328042326E-2</v>
      </c>
      <c r="N343" s="15">
        <v>1</v>
      </c>
    </row>
    <row r="344" spans="1:14">
      <c r="A344" s="169"/>
      <c r="B344" s="72"/>
      <c r="C344" s="11"/>
      <c r="D344" s="72"/>
      <c r="E344" s="11"/>
      <c r="F344" s="72" t="s">
        <v>332</v>
      </c>
      <c r="G344" s="167" t="s">
        <v>764</v>
      </c>
      <c r="H344" s="13" t="s">
        <v>1057</v>
      </c>
      <c r="I344" s="170">
        <v>172</v>
      </c>
      <c r="J344" s="170">
        <v>179</v>
      </c>
      <c r="K344" s="170">
        <v>179</v>
      </c>
      <c r="L344" s="170">
        <v>179</v>
      </c>
      <c r="M344" s="14">
        <v>4.0697674418604723E-2</v>
      </c>
      <c r="N344" s="15">
        <v>1</v>
      </c>
    </row>
    <row r="345" spans="1:14">
      <c r="A345" s="169"/>
      <c r="B345" s="72"/>
      <c r="C345" s="11"/>
      <c r="D345" s="72"/>
      <c r="E345" s="11"/>
      <c r="F345" s="72" t="s">
        <v>334</v>
      </c>
      <c r="G345" s="167" t="s">
        <v>764</v>
      </c>
      <c r="H345" s="13" t="s">
        <v>1057</v>
      </c>
      <c r="I345" s="170">
        <v>270</v>
      </c>
      <c r="J345" s="170">
        <v>281</v>
      </c>
      <c r="K345" s="170">
        <v>281</v>
      </c>
      <c r="L345" s="170">
        <v>281</v>
      </c>
      <c r="M345" s="14">
        <v>4.0740740740740744E-2</v>
      </c>
      <c r="N345" s="15">
        <v>1</v>
      </c>
    </row>
    <row r="346" spans="1:14" ht="29">
      <c r="A346" s="171" t="s">
        <v>800</v>
      </c>
      <c r="B346" s="171"/>
      <c r="C346" s="171"/>
      <c r="D346" s="171"/>
      <c r="E346" s="171"/>
      <c r="F346" s="171"/>
      <c r="G346" s="171"/>
      <c r="H346" s="171"/>
      <c r="I346" s="172">
        <v>1428</v>
      </c>
      <c r="J346" s="172">
        <v>1402</v>
      </c>
      <c r="K346" s="172">
        <v>1402</v>
      </c>
      <c r="L346" s="172">
        <v>1402</v>
      </c>
      <c r="M346" s="173">
        <v>-7.2211407271689065E-2</v>
      </c>
      <c r="N346" s="174">
        <v>6</v>
      </c>
    </row>
    <row r="347" spans="1:14" ht="29">
      <c r="A347" s="169" t="s">
        <v>316</v>
      </c>
      <c r="B347" s="72" t="s">
        <v>594</v>
      </c>
      <c r="C347" s="11" t="s">
        <v>600</v>
      </c>
      <c r="D347" s="72" t="s">
        <v>123</v>
      </c>
      <c r="E347" s="11" t="s">
        <v>123</v>
      </c>
      <c r="F347" s="72" t="s">
        <v>1251</v>
      </c>
      <c r="G347" s="11" t="s">
        <v>764</v>
      </c>
      <c r="H347" s="13" t="s">
        <v>1057</v>
      </c>
      <c r="I347" s="170">
        <v>222.19</v>
      </c>
      <c r="J347" s="170">
        <v>213.36</v>
      </c>
      <c r="K347" s="170">
        <v>213.36</v>
      </c>
      <c r="L347" s="170">
        <v>213.36</v>
      </c>
      <c r="M347" s="14">
        <v>-3.9740762410549468E-2</v>
      </c>
      <c r="N347" s="15">
        <v>1</v>
      </c>
    </row>
    <row r="348" spans="1:14">
      <c r="A348" s="169"/>
      <c r="B348" s="72"/>
      <c r="C348" s="11"/>
      <c r="D348" s="72"/>
      <c r="E348" s="11"/>
      <c r="F348" s="72" t="s">
        <v>1117</v>
      </c>
      <c r="G348" s="167" t="s">
        <v>764</v>
      </c>
      <c r="H348" s="13" t="s">
        <v>1057</v>
      </c>
      <c r="I348" s="170">
        <v>162.72</v>
      </c>
      <c r="J348" s="170">
        <v>148.21</v>
      </c>
      <c r="K348" s="170">
        <v>148.21</v>
      </c>
      <c r="L348" s="170">
        <v>148.21</v>
      </c>
      <c r="M348" s="14">
        <v>-8.9171583087512274E-2</v>
      </c>
      <c r="N348" s="15">
        <v>1</v>
      </c>
    </row>
    <row r="349" spans="1:14">
      <c r="A349" s="169"/>
      <c r="B349" s="72"/>
      <c r="C349" s="11"/>
      <c r="D349" s="72"/>
      <c r="E349" s="11"/>
      <c r="F349" s="72" t="s">
        <v>1116</v>
      </c>
      <c r="G349" s="167" t="s">
        <v>764</v>
      </c>
      <c r="H349" s="13" t="s">
        <v>1057</v>
      </c>
      <c r="I349" s="170">
        <v>116.73</v>
      </c>
      <c r="J349" s="170">
        <v>99.88</v>
      </c>
      <c r="K349" s="170">
        <v>99.88</v>
      </c>
      <c r="L349" s="170">
        <v>99.88</v>
      </c>
      <c r="M349" s="14">
        <v>-0.14435020988606195</v>
      </c>
      <c r="N349" s="15">
        <v>1</v>
      </c>
    </row>
    <row r="350" spans="1:14" ht="29">
      <c r="A350" s="169"/>
      <c r="B350" s="72"/>
      <c r="C350" s="11"/>
      <c r="D350" s="72"/>
      <c r="E350" s="11"/>
      <c r="F350" s="72" t="s">
        <v>326</v>
      </c>
      <c r="G350" s="167" t="s">
        <v>764</v>
      </c>
      <c r="H350" s="13" t="s">
        <v>1163</v>
      </c>
      <c r="I350" s="170">
        <v>102</v>
      </c>
      <c r="J350" s="170">
        <v>100.98</v>
      </c>
      <c r="K350" s="170">
        <v>100.98</v>
      </c>
      <c r="L350" s="170">
        <v>100.98</v>
      </c>
      <c r="M350" s="14">
        <v>-1.0000000000000009E-2</v>
      </c>
      <c r="N350" s="15">
        <v>1</v>
      </c>
    </row>
    <row r="351" spans="1:14">
      <c r="A351" s="169"/>
      <c r="B351" s="72"/>
      <c r="C351" s="11"/>
      <c r="D351" s="72"/>
      <c r="E351" s="11"/>
      <c r="F351" s="72" t="s">
        <v>325</v>
      </c>
      <c r="G351" s="167" t="s">
        <v>764</v>
      </c>
      <c r="H351" s="13" t="s">
        <v>1162</v>
      </c>
      <c r="I351" s="170">
        <v>429.04</v>
      </c>
      <c r="J351" s="170">
        <v>398.88</v>
      </c>
      <c r="K351" s="170">
        <v>398.88</v>
      </c>
      <c r="L351" s="170">
        <v>398.88</v>
      </c>
      <c r="M351" s="14">
        <v>-7.0296475853067419E-2</v>
      </c>
      <c r="N351" s="15">
        <v>1</v>
      </c>
    </row>
    <row r="352" spans="1:14">
      <c r="A352" s="169"/>
      <c r="B352" s="72"/>
      <c r="C352" s="11"/>
      <c r="D352" s="72"/>
      <c r="E352" s="11"/>
      <c r="F352" s="72" t="s">
        <v>324</v>
      </c>
      <c r="G352" s="167" t="s">
        <v>764</v>
      </c>
      <c r="H352" s="13" t="s">
        <v>1053</v>
      </c>
      <c r="I352" s="170">
        <v>41.62</v>
      </c>
      <c r="J352" s="170">
        <v>43.32</v>
      </c>
      <c r="K352" s="170">
        <v>43.32</v>
      </c>
      <c r="L352" s="170">
        <v>43.32</v>
      </c>
      <c r="M352" s="14">
        <v>4.0845747236905483E-2</v>
      </c>
      <c r="N352" s="15">
        <v>1</v>
      </c>
    </row>
    <row r="353" spans="1:14">
      <c r="A353" s="169"/>
      <c r="B353" s="72"/>
      <c r="C353" s="11"/>
      <c r="D353" s="72"/>
      <c r="E353" s="11"/>
      <c r="F353" s="72" t="s">
        <v>319</v>
      </c>
      <c r="G353" s="167" t="s">
        <v>764</v>
      </c>
      <c r="H353" s="13" t="s">
        <v>1053</v>
      </c>
      <c r="I353" s="170">
        <v>233.4</v>
      </c>
      <c r="J353" s="170">
        <v>248.67</v>
      </c>
      <c r="K353" s="170">
        <v>248.67</v>
      </c>
      <c r="L353" s="170">
        <v>248.67</v>
      </c>
      <c r="M353" s="14">
        <v>6.5424164524421569E-2</v>
      </c>
      <c r="N353" s="15">
        <v>1</v>
      </c>
    </row>
    <row r="354" spans="1:14">
      <c r="A354" s="169"/>
      <c r="B354" s="72"/>
      <c r="C354" s="11"/>
      <c r="D354" s="72"/>
      <c r="E354" s="11"/>
      <c r="F354" s="72" t="s">
        <v>318</v>
      </c>
      <c r="G354" s="167" t="s">
        <v>764</v>
      </c>
      <c r="H354" s="13" t="s">
        <v>1053</v>
      </c>
      <c r="I354" s="170">
        <v>333</v>
      </c>
      <c r="J354" s="170">
        <v>350.92</v>
      </c>
      <c r="K354" s="170">
        <v>350.92</v>
      </c>
      <c r="L354" s="170">
        <v>350.92</v>
      </c>
      <c r="M354" s="14">
        <v>5.3813813813813782E-2</v>
      </c>
      <c r="N354" s="15">
        <v>1</v>
      </c>
    </row>
    <row r="355" spans="1:14">
      <c r="A355" s="169"/>
      <c r="B355" s="72"/>
      <c r="C355" s="11"/>
      <c r="D355" s="72"/>
      <c r="E355" s="11"/>
      <c r="F355" s="72" t="s">
        <v>317</v>
      </c>
      <c r="G355" s="167" t="s">
        <v>764</v>
      </c>
      <c r="H355" s="13" t="s">
        <v>1053</v>
      </c>
      <c r="I355" s="170">
        <v>365.7</v>
      </c>
      <c r="J355" s="170">
        <v>386.43</v>
      </c>
      <c r="K355" s="170">
        <v>386.43</v>
      </c>
      <c r="L355" s="170">
        <v>386.43</v>
      </c>
      <c r="M355" s="14">
        <v>5.6685808039376617E-2</v>
      </c>
      <c r="N355" s="15">
        <v>1</v>
      </c>
    </row>
    <row r="356" spans="1:14">
      <c r="A356" s="169"/>
      <c r="B356" s="72"/>
      <c r="C356" s="11"/>
      <c r="D356" s="72"/>
      <c r="E356" s="11"/>
      <c r="F356" s="72" t="s">
        <v>320</v>
      </c>
      <c r="G356" s="167" t="s">
        <v>764</v>
      </c>
      <c r="H356" s="13" t="s">
        <v>1053</v>
      </c>
      <c r="I356" s="170">
        <v>65.41</v>
      </c>
      <c r="J356" s="170">
        <v>68.400000000000006</v>
      </c>
      <c r="K356" s="170">
        <v>68.400000000000006</v>
      </c>
      <c r="L356" s="170">
        <v>68.400000000000006</v>
      </c>
      <c r="M356" s="14">
        <v>4.5711664883045566E-2</v>
      </c>
      <c r="N356" s="15">
        <v>1</v>
      </c>
    </row>
    <row r="357" spans="1:14">
      <c r="A357" s="169"/>
      <c r="B357" s="72"/>
      <c r="C357" s="11"/>
      <c r="D357" s="72"/>
      <c r="E357" s="11"/>
      <c r="F357" s="72" t="s">
        <v>321</v>
      </c>
      <c r="G357" s="167" t="s">
        <v>764</v>
      </c>
      <c r="H357" s="13" t="s">
        <v>1053</v>
      </c>
      <c r="I357" s="170">
        <v>62.44</v>
      </c>
      <c r="J357" s="170">
        <v>65.27</v>
      </c>
      <c r="K357" s="170">
        <v>65.27</v>
      </c>
      <c r="L357" s="170">
        <v>65.27</v>
      </c>
      <c r="M357" s="14">
        <v>4.5323510570147274E-2</v>
      </c>
      <c r="N357" s="15">
        <v>1</v>
      </c>
    </row>
    <row r="358" spans="1:14">
      <c r="A358" s="169"/>
      <c r="B358" s="72"/>
      <c r="C358" s="11"/>
      <c r="D358" s="72"/>
      <c r="E358" s="11"/>
      <c r="F358" s="72" t="s">
        <v>322</v>
      </c>
      <c r="G358" s="167" t="s">
        <v>764</v>
      </c>
      <c r="H358" s="13" t="s">
        <v>1053</v>
      </c>
      <c r="I358" s="170">
        <v>105.55</v>
      </c>
      <c r="J358" s="170">
        <v>113.22</v>
      </c>
      <c r="K358" s="170">
        <v>113.22</v>
      </c>
      <c r="L358" s="170">
        <v>113.22</v>
      </c>
      <c r="M358" s="14">
        <v>7.266698247276171E-2</v>
      </c>
      <c r="N358" s="15">
        <v>1</v>
      </c>
    </row>
    <row r="359" spans="1:14">
      <c r="A359" s="169"/>
      <c r="B359" s="72"/>
      <c r="C359" s="11"/>
      <c r="D359" s="72"/>
      <c r="E359" s="11"/>
      <c r="F359" s="72" t="s">
        <v>323</v>
      </c>
      <c r="G359" s="167" t="s">
        <v>764</v>
      </c>
      <c r="H359" s="13" t="s">
        <v>1053</v>
      </c>
      <c r="I359" s="170">
        <v>276.51</v>
      </c>
      <c r="J359" s="170">
        <v>291.25</v>
      </c>
      <c r="K359" s="170">
        <v>291.25</v>
      </c>
      <c r="L359" s="170">
        <v>291.25</v>
      </c>
      <c r="M359" s="14">
        <v>5.3307294492061841E-2</v>
      </c>
      <c r="N359" s="15">
        <v>1</v>
      </c>
    </row>
    <row r="360" spans="1:14" ht="29">
      <c r="A360" s="171" t="s">
        <v>801</v>
      </c>
      <c r="B360" s="171"/>
      <c r="C360" s="171"/>
      <c r="D360" s="171"/>
      <c r="E360" s="171"/>
      <c r="F360" s="171"/>
      <c r="G360" s="171"/>
      <c r="H360" s="171"/>
      <c r="I360" s="172">
        <v>2516.3100000000004</v>
      </c>
      <c r="J360" s="172">
        <v>2528.79</v>
      </c>
      <c r="K360" s="172">
        <v>2528.79</v>
      </c>
      <c r="L360" s="172">
        <v>2528.79</v>
      </c>
      <c r="M360" s="173">
        <v>8.0219954795342718E-2</v>
      </c>
      <c r="N360" s="174">
        <v>13</v>
      </c>
    </row>
    <row r="361" spans="1:14" ht="29">
      <c r="A361" s="169" t="s">
        <v>1253</v>
      </c>
      <c r="B361" s="72" t="s">
        <v>731</v>
      </c>
      <c r="C361" s="11" t="s">
        <v>1257</v>
      </c>
      <c r="D361" s="72" t="s">
        <v>1278</v>
      </c>
      <c r="E361" s="11" t="s">
        <v>1278</v>
      </c>
      <c r="F361" s="72" t="s">
        <v>1286</v>
      </c>
      <c r="G361" s="11" t="s">
        <v>764</v>
      </c>
      <c r="H361" s="13" t="s">
        <v>1057</v>
      </c>
      <c r="I361" s="170">
        <v>40.5</v>
      </c>
      <c r="J361" s="170">
        <v>41.5</v>
      </c>
      <c r="K361" s="170">
        <v>41.5</v>
      </c>
      <c r="L361" s="170">
        <v>42.75</v>
      </c>
      <c r="M361" s="14">
        <v>2.4691358024691468E-2</v>
      </c>
      <c r="N361" s="15">
        <v>1</v>
      </c>
    </row>
    <row r="362" spans="1:14">
      <c r="A362" s="169"/>
      <c r="B362" s="72"/>
      <c r="C362" s="11"/>
      <c r="D362" s="72"/>
      <c r="E362" s="11"/>
      <c r="F362" s="72" t="s">
        <v>1262</v>
      </c>
      <c r="G362" s="167" t="s">
        <v>764</v>
      </c>
      <c r="H362" s="13" t="s">
        <v>1287</v>
      </c>
      <c r="I362" s="170">
        <v>35</v>
      </c>
      <c r="J362" s="170">
        <v>35</v>
      </c>
      <c r="K362" s="170">
        <v>35</v>
      </c>
      <c r="L362" s="170">
        <v>35</v>
      </c>
      <c r="M362" s="14">
        <v>0</v>
      </c>
      <c r="N362" s="15">
        <v>1</v>
      </c>
    </row>
    <row r="363" spans="1:14">
      <c r="A363" s="169"/>
      <c r="B363" s="72"/>
      <c r="C363" s="11"/>
      <c r="D363" s="72"/>
      <c r="E363" s="11"/>
      <c r="F363" s="72" t="s">
        <v>1264</v>
      </c>
      <c r="G363" s="167" t="s">
        <v>764</v>
      </c>
      <c r="H363" s="13" t="s">
        <v>1057</v>
      </c>
      <c r="I363" s="170">
        <v>75</v>
      </c>
      <c r="J363" s="170">
        <v>75</v>
      </c>
      <c r="K363" s="170">
        <v>77.25</v>
      </c>
      <c r="L363" s="170">
        <v>77.25</v>
      </c>
      <c r="M363" s="14">
        <v>0</v>
      </c>
      <c r="N363" s="15">
        <v>1</v>
      </c>
    </row>
    <row r="364" spans="1:14">
      <c r="A364" s="169"/>
      <c r="B364" s="72"/>
      <c r="C364" s="11"/>
      <c r="D364" s="72"/>
      <c r="E364" s="11"/>
      <c r="F364" s="72" t="s">
        <v>1255</v>
      </c>
      <c r="G364" s="167" t="s">
        <v>764</v>
      </c>
      <c r="H364" s="13" t="s">
        <v>1287</v>
      </c>
      <c r="I364" s="170">
        <v>65</v>
      </c>
      <c r="J364" s="170">
        <v>70</v>
      </c>
      <c r="K364" s="170">
        <v>70</v>
      </c>
      <c r="L364" s="170">
        <v>72.099999999999994</v>
      </c>
      <c r="M364" s="14">
        <v>7.6923076923076872E-2</v>
      </c>
      <c r="N364" s="15">
        <v>1</v>
      </c>
    </row>
    <row r="365" spans="1:14">
      <c r="A365" s="169"/>
      <c r="B365" s="72"/>
      <c r="C365" s="11"/>
      <c r="D365" s="72"/>
      <c r="E365" s="11"/>
      <c r="F365" s="72" t="s">
        <v>1254</v>
      </c>
      <c r="G365" s="167" t="s">
        <v>764</v>
      </c>
      <c r="H365" s="13" t="s">
        <v>1287</v>
      </c>
      <c r="I365" s="170">
        <v>186</v>
      </c>
      <c r="J365" s="170">
        <v>140</v>
      </c>
      <c r="K365" s="170">
        <v>140</v>
      </c>
      <c r="L365" s="170">
        <v>140</v>
      </c>
      <c r="M365" s="14">
        <v>-0.24731182795698925</v>
      </c>
      <c r="N365" s="15">
        <v>1</v>
      </c>
    </row>
    <row r="366" spans="1:14">
      <c r="A366" s="169"/>
      <c r="B366" s="72"/>
      <c r="C366" s="11"/>
      <c r="D366" s="72"/>
      <c r="E366" s="11"/>
      <c r="F366" s="72" t="s">
        <v>4</v>
      </c>
      <c r="G366" s="167" t="s">
        <v>764</v>
      </c>
      <c r="H366" s="13" t="s">
        <v>1092</v>
      </c>
      <c r="I366" s="170">
        <v>10</v>
      </c>
      <c r="J366" s="170">
        <v>10</v>
      </c>
      <c r="K366" s="170">
        <v>10</v>
      </c>
      <c r="L366" s="170">
        <v>10</v>
      </c>
      <c r="M366" s="14">
        <v>0</v>
      </c>
      <c r="N366" s="15">
        <v>1</v>
      </c>
    </row>
    <row r="367" spans="1:14">
      <c r="A367" s="169"/>
      <c r="B367" s="72"/>
      <c r="C367" s="11"/>
      <c r="D367" s="72"/>
      <c r="E367" s="11"/>
      <c r="F367" s="72" t="s">
        <v>1289</v>
      </c>
      <c r="G367" s="167" t="s">
        <v>764</v>
      </c>
      <c r="H367" s="13" t="s">
        <v>1287</v>
      </c>
      <c r="I367" s="170">
        <v>10</v>
      </c>
      <c r="J367" s="170">
        <v>10</v>
      </c>
      <c r="K367" s="170">
        <v>10</v>
      </c>
      <c r="L367" s="170">
        <v>10</v>
      </c>
      <c r="M367" s="14">
        <v>0</v>
      </c>
      <c r="N367" s="15">
        <v>1</v>
      </c>
    </row>
    <row r="368" spans="1:14">
      <c r="A368" s="169"/>
      <c r="B368" s="72"/>
      <c r="C368" s="11"/>
      <c r="D368" s="72"/>
      <c r="E368" s="11"/>
      <c r="F368" s="72" t="s">
        <v>1288</v>
      </c>
      <c r="G368" s="167" t="s">
        <v>764</v>
      </c>
      <c r="H368" s="13" t="s">
        <v>1287</v>
      </c>
      <c r="I368" s="170">
        <v>10</v>
      </c>
      <c r="J368" s="170">
        <v>10</v>
      </c>
      <c r="K368" s="170">
        <v>10</v>
      </c>
      <c r="L368" s="170">
        <v>10</v>
      </c>
      <c r="M368" s="14">
        <v>0</v>
      </c>
      <c r="N368" s="15">
        <v>1</v>
      </c>
    </row>
    <row r="369" spans="1:14">
      <c r="A369" s="169"/>
      <c r="B369" s="72"/>
      <c r="C369" s="11"/>
      <c r="D369" s="72"/>
      <c r="E369" s="11"/>
      <c r="F369" s="72" t="s">
        <v>1256</v>
      </c>
      <c r="G369" s="167" t="s">
        <v>764</v>
      </c>
      <c r="H369" s="13" t="s">
        <v>1287</v>
      </c>
      <c r="I369" s="170">
        <v>18</v>
      </c>
      <c r="J369" s="170">
        <v>18</v>
      </c>
      <c r="K369" s="170">
        <v>18</v>
      </c>
      <c r="L369" s="170">
        <v>18</v>
      </c>
      <c r="M369" s="14">
        <v>0</v>
      </c>
      <c r="N369" s="15">
        <v>1</v>
      </c>
    </row>
    <row r="370" spans="1:14">
      <c r="A370" s="169"/>
      <c r="B370" s="72"/>
      <c r="C370" s="11"/>
      <c r="D370" s="72"/>
      <c r="E370" s="11"/>
      <c r="F370" s="72" t="s">
        <v>1263</v>
      </c>
      <c r="G370" s="167" t="s">
        <v>764</v>
      </c>
      <c r="H370" s="13" t="s">
        <v>1287</v>
      </c>
      <c r="I370" s="170">
        <v>20</v>
      </c>
      <c r="J370" s="170">
        <v>20</v>
      </c>
      <c r="K370" s="170">
        <v>20</v>
      </c>
      <c r="L370" s="170">
        <v>20</v>
      </c>
      <c r="M370" s="14">
        <v>0</v>
      </c>
      <c r="N370" s="15">
        <v>1</v>
      </c>
    </row>
    <row r="371" spans="1:14" ht="29">
      <c r="A371" s="171" t="s">
        <v>1361</v>
      </c>
      <c r="B371" s="171"/>
      <c r="C371" s="171"/>
      <c r="D371" s="171"/>
      <c r="E371" s="171"/>
      <c r="F371" s="171"/>
      <c r="G371" s="171"/>
      <c r="H371" s="171"/>
      <c r="I371" s="172">
        <v>469.5</v>
      </c>
      <c r="J371" s="172">
        <v>429.5</v>
      </c>
      <c r="K371" s="172">
        <v>431.75</v>
      </c>
      <c r="L371" s="172">
        <v>435.1</v>
      </c>
      <c r="M371" s="173">
        <v>-0.14569739300922091</v>
      </c>
      <c r="N371" s="174">
        <v>10</v>
      </c>
    </row>
    <row r="372" spans="1:14" ht="29">
      <c r="A372" s="169" t="s">
        <v>58</v>
      </c>
      <c r="B372" s="72" t="s">
        <v>587</v>
      </c>
      <c r="C372" s="11" t="s">
        <v>588</v>
      </c>
      <c r="D372" s="72" t="s">
        <v>614</v>
      </c>
      <c r="E372" s="11" t="s">
        <v>545</v>
      </c>
      <c r="F372" s="72" t="s">
        <v>60</v>
      </c>
      <c r="G372" s="11" t="s">
        <v>764</v>
      </c>
      <c r="H372" s="13" t="s">
        <v>1057</v>
      </c>
      <c r="I372" s="170">
        <v>96.4</v>
      </c>
      <c r="J372" s="170">
        <v>99.6</v>
      </c>
      <c r="K372" s="170">
        <v>102.91</v>
      </c>
      <c r="L372" s="170">
        <v>106.32</v>
      </c>
      <c r="M372" s="14">
        <v>3.3195020746887849E-2</v>
      </c>
      <c r="N372" s="15">
        <v>1</v>
      </c>
    </row>
    <row r="373" spans="1:14" ht="29">
      <c r="A373" s="171" t="s">
        <v>803</v>
      </c>
      <c r="B373" s="171"/>
      <c r="C373" s="171"/>
      <c r="D373" s="171"/>
      <c r="E373" s="171"/>
      <c r="F373" s="171"/>
      <c r="G373" s="171"/>
      <c r="H373" s="171"/>
      <c r="I373" s="172">
        <v>96.4</v>
      </c>
      <c r="J373" s="172">
        <v>99.6</v>
      </c>
      <c r="K373" s="172">
        <v>102.91</v>
      </c>
      <c r="L373" s="172">
        <v>106.32</v>
      </c>
      <c r="M373" s="173">
        <v>3.3195020746887849E-2</v>
      </c>
      <c r="N373" s="174">
        <v>1</v>
      </c>
    </row>
    <row r="374" spans="1:14" ht="43.5">
      <c r="A374" s="169" t="s">
        <v>526</v>
      </c>
      <c r="B374" s="72" t="s">
        <v>585</v>
      </c>
      <c r="C374" s="11" t="s">
        <v>609</v>
      </c>
      <c r="D374" s="72" t="s">
        <v>1106</v>
      </c>
      <c r="E374" s="11" t="s">
        <v>1296</v>
      </c>
      <c r="F374" s="72" t="s">
        <v>1297</v>
      </c>
      <c r="G374" s="11" t="s">
        <v>764</v>
      </c>
      <c r="H374" s="13" t="s">
        <v>1113</v>
      </c>
      <c r="I374" s="170">
        <v>1.8</v>
      </c>
      <c r="J374" s="170">
        <v>1.8</v>
      </c>
      <c r="K374" s="170">
        <v>1.8</v>
      </c>
      <c r="L374" s="170">
        <v>1.8</v>
      </c>
      <c r="M374" s="14">
        <v>0</v>
      </c>
      <c r="N374" s="15">
        <v>1</v>
      </c>
    </row>
    <row r="375" spans="1:14" ht="43.5">
      <c r="A375" s="169"/>
      <c r="B375" s="72"/>
      <c r="C375" s="11"/>
      <c r="D375" s="72"/>
      <c r="E375" s="11"/>
      <c r="F375" s="72" t="s">
        <v>1299</v>
      </c>
      <c r="G375" s="167" t="s">
        <v>764</v>
      </c>
      <c r="H375" s="13" t="s">
        <v>1113</v>
      </c>
      <c r="I375" s="170">
        <v>0.8</v>
      </c>
      <c r="J375" s="170">
        <v>0.8</v>
      </c>
      <c r="K375" s="170">
        <v>0.8</v>
      </c>
      <c r="L375" s="170">
        <v>0.8</v>
      </c>
      <c r="M375" s="14">
        <v>0</v>
      </c>
      <c r="N375" s="15">
        <v>1</v>
      </c>
    </row>
    <row r="376" spans="1:14" ht="43.5">
      <c r="A376" s="169"/>
      <c r="B376" s="72"/>
      <c r="C376" s="11"/>
      <c r="D376" s="72"/>
      <c r="E376" s="11"/>
      <c r="F376" s="72" t="s">
        <v>1298</v>
      </c>
      <c r="G376" s="167" t="s">
        <v>764</v>
      </c>
      <c r="H376" s="13" t="s">
        <v>1113</v>
      </c>
      <c r="I376" s="170">
        <v>1.4</v>
      </c>
      <c r="J376" s="170">
        <v>1.4</v>
      </c>
      <c r="K376" s="170">
        <v>1.4</v>
      </c>
      <c r="L376" s="170">
        <v>1.4</v>
      </c>
      <c r="M376" s="14">
        <v>0</v>
      </c>
      <c r="N376" s="15">
        <v>1</v>
      </c>
    </row>
    <row r="377" spans="1:14" ht="43.5">
      <c r="A377" s="169"/>
      <c r="B377" s="72"/>
      <c r="C377" s="11"/>
      <c r="D377" s="72"/>
      <c r="E377" s="11"/>
      <c r="F377" s="72" t="s">
        <v>1300</v>
      </c>
      <c r="G377" s="167" t="s">
        <v>764</v>
      </c>
      <c r="H377" s="13" t="s">
        <v>1113</v>
      </c>
      <c r="I377" s="170">
        <v>0.4</v>
      </c>
      <c r="J377" s="170">
        <v>0.4</v>
      </c>
      <c r="K377" s="170">
        <v>0.4</v>
      </c>
      <c r="L377" s="170">
        <v>0.4</v>
      </c>
      <c r="M377" s="14">
        <v>0</v>
      </c>
      <c r="N377" s="15">
        <v>1</v>
      </c>
    </row>
    <row r="378" spans="1:14">
      <c r="A378" s="169"/>
      <c r="B378" s="72"/>
      <c r="C378" s="11"/>
      <c r="D378" s="72"/>
      <c r="E378" s="11"/>
      <c r="F378" s="72" t="s">
        <v>537</v>
      </c>
      <c r="G378" s="167" t="s">
        <v>764</v>
      </c>
      <c r="H378" s="13" t="s">
        <v>1057</v>
      </c>
      <c r="I378" s="170">
        <v>71</v>
      </c>
      <c r="J378" s="170">
        <v>73</v>
      </c>
      <c r="K378" s="170">
        <v>75.19</v>
      </c>
      <c r="L378" s="170">
        <v>77.45</v>
      </c>
      <c r="M378" s="14">
        <v>2.8169014084507005E-2</v>
      </c>
      <c r="N378" s="15">
        <v>1</v>
      </c>
    </row>
    <row r="379" spans="1:14">
      <c r="A379" s="169"/>
      <c r="B379" s="72"/>
      <c r="C379" s="11"/>
      <c r="D379" s="72"/>
      <c r="E379" s="11"/>
      <c r="F379" s="72" t="s">
        <v>534</v>
      </c>
      <c r="G379" s="167" t="s">
        <v>764</v>
      </c>
      <c r="H379" s="13" t="s">
        <v>1057</v>
      </c>
      <c r="I379" s="170">
        <v>122</v>
      </c>
      <c r="J379" s="170">
        <v>146</v>
      </c>
      <c r="K379" s="170">
        <v>150.38</v>
      </c>
      <c r="L379" s="170">
        <v>154.88999999999999</v>
      </c>
      <c r="M379" s="14">
        <v>0.19672131147540983</v>
      </c>
      <c r="N379" s="15">
        <v>1</v>
      </c>
    </row>
    <row r="380" spans="1:14">
      <c r="A380" s="169"/>
      <c r="B380" s="72"/>
      <c r="C380" s="11"/>
      <c r="D380" s="72"/>
      <c r="E380" s="11"/>
      <c r="F380" s="72" t="s">
        <v>536</v>
      </c>
      <c r="G380" s="167" t="s">
        <v>764</v>
      </c>
      <c r="H380" s="13" t="s">
        <v>1057</v>
      </c>
      <c r="I380" s="170">
        <v>77</v>
      </c>
      <c r="J380" s="170">
        <v>79</v>
      </c>
      <c r="K380" s="170">
        <v>81.37</v>
      </c>
      <c r="L380" s="170">
        <v>83.81</v>
      </c>
      <c r="M380" s="14">
        <v>2.5974025974025983E-2</v>
      </c>
      <c r="N380" s="15">
        <v>1</v>
      </c>
    </row>
    <row r="381" spans="1:14">
      <c r="A381" s="169"/>
      <c r="B381" s="72"/>
      <c r="C381" s="11"/>
      <c r="D381" s="72"/>
      <c r="E381" s="11"/>
      <c r="F381" s="72" t="s">
        <v>528</v>
      </c>
      <c r="G381" s="167" t="s">
        <v>764</v>
      </c>
      <c r="H381" s="13" t="s">
        <v>1057</v>
      </c>
      <c r="I381" s="170">
        <v>136</v>
      </c>
      <c r="J381" s="170">
        <v>141</v>
      </c>
      <c r="K381" s="170">
        <v>145.22999999999999</v>
      </c>
      <c r="L381" s="170">
        <v>149.59</v>
      </c>
      <c r="M381" s="14">
        <v>3.6764705882353033E-2</v>
      </c>
      <c r="N381" s="15">
        <v>1</v>
      </c>
    </row>
    <row r="382" spans="1:14">
      <c r="A382" s="169"/>
      <c r="B382" s="72"/>
      <c r="C382" s="11"/>
      <c r="D382" s="72"/>
      <c r="E382" s="11"/>
      <c r="F382" s="72" t="s">
        <v>532</v>
      </c>
      <c r="G382" s="167" t="s">
        <v>764</v>
      </c>
      <c r="H382" s="13" t="s">
        <v>1057</v>
      </c>
      <c r="I382" s="170">
        <v>137</v>
      </c>
      <c r="J382" s="170">
        <v>151</v>
      </c>
      <c r="K382" s="170">
        <v>155.53</v>
      </c>
      <c r="L382" s="170">
        <v>160.19999999999999</v>
      </c>
      <c r="M382" s="14">
        <v>0.10218978102189791</v>
      </c>
      <c r="N382" s="15">
        <v>1</v>
      </c>
    </row>
    <row r="383" spans="1:14">
      <c r="A383" s="169"/>
      <c r="B383" s="72"/>
      <c r="C383" s="11"/>
      <c r="D383" s="72"/>
      <c r="E383" s="11"/>
      <c r="F383" s="72" t="s">
        <v>527</v>
      </c>
      <c r="G383" s="167" t="s">
        <v>764</v>
      </c>
      <c r="H383" s="13" t="s">
        <v>1057</v>
      </c>
      <c r="I383" s="170">
        <v>208</v>
      </c>
      <c r="J383" s="170">
        <v>226</v>
      </c>
      <c r="K383" s="170">
        <v>232.78</v>
      </c>
      <c r="L383" s="170">
        <v>239.76</v>
      </c>
      <c r="M383" s="14">
        <v>8.6538461538461453E-2</v>
      </c>
      <c r="N383" s="15">
        <v>1</v>
      </c>
    </row>
    <row r="384" spans="1:14">
      <c r="A384" s="169"/>
      <c r="B384" s="72"/>
      <c r="C384" s="11"/>
      <c r="D384" s="72"/>
      <c r="E384" s="11"/>
      <c r="F384" s="72" t="s">
        <v>531</v>
      </c>
      <c r="G384" s="167" t="s">
        <v>764</v>
      </c>
      <c r="H384" s="13" t="s">
        <v>1057</v>
      </c>
      <c r="I384" s="170">
        <v>194</v>
      </c>
      <c r="J384" s="170">
        <v>187</v>
      </c>
      <c r="K384" s="170">
        <v>192.61</v>
      </c>
      <c r="L384" s="170">
        <v>198.39</v>
      </c>
      <c r="M384" s="14">
        <v>-3.6082474226804107E-2</v>
      </c>
      <c r="N384" s="15">
        <v>1</v>
      </c>
    </row>
    <row r="385" spans="1:14">
      <c r="A385" s="169"/>
      <c r="B385" s="72"/>
      <c r="C385" s="11"/>
      <c r="D385" s="72"/>
      <c r="E385" s="11"/>
      <c r="F385" s="72" t="s">
        <v>530</v>
      </c>
      <c r="G385" s="167" t="s">
        <v>764</v>
      </c>
      <c r="H385" s="13" t="s">
        <v>1057</v>
      </c>
      <c r="I385" s="170">
        <v>105</v>
      </c>
      <c r="J385" s="170">
        <v>98</v>
      </c>
      <c r="K385" s="170">
        <v>100.94</v>
      </c>
      <c r="L385" s="170">
        <v>103.97</v>
      </c>
      <c r="M385" s="14">
        <v>-6.6666666666666652E-2</v>
      </c>
      <c r="N385" s="15">
        <v>1</v>
      </c>
    </row>
    <row r="386" spans="1:14">
      <c r="A386" s="169"/>
      <c r="B386" s="72"/>
      <c r="C386" s="11"/>
      <c r="D386" s="72"/>
      <c r="E386" s="11"/>
      <c r="F386" s="72" t="s">
        <v>533</v>
      </c>
      <c r="G386" s="167" t="s">
        <v>764</v>
      </c>
      <c r="H386" s="13" t="s">
        <v>1057</v>
      </c>
      <c r="I386" s="170">
        <v>97</v>
      </c>
      <c r="J386" s="170">
        <v>96</v>
      </c>
      <c r="K386" s="170">
        <v>98.88</v>
      </c>
      <c r="L386" s="170">
        <v>101.85</v>
      </c>
      <c r="M386" s="14">
        <v>-1.0309278350515427E-2</v>
      </c>
      <c r="N386" s="15">
        <v>1</v>
      </c>
    </row>
    <row r="387" spans="1:14">
      <c r="A387" s="169"/>
      <c r="B387" s="72"/>
      <c r="C387" s="11"/>
      <c r="D387" s="72"/>
      <c r="E387" s="11"/>
      <c r="F387" s="72" t="s">
        <v>538</v>
      </c>
      <c r="G387" s="167" t="s">
        <v>764</v>
      </c>
      <c r="H387" s="13" t="s">
        <v>1112</v>
      </c>
      <c r="I387" s="170">
        <v>8</v>
      </c>
      <c r="J387" s="170">
        <v>8</v>
      </c>
      <c r="K387" s="170">
        <v>8</v>
      </c>
      <c r="L387" s="170">
        <v>8</v>
      </c>
      <c r="M387" s="14">
        <v>0</v>
      </c>
      <c r="N387" s="15">
        <v>1</v>
      </c>
    </row>
    <row r="388" spans="1:14">
      <c r="A388" s="169"/>
      <c r="B388" s="72"/>
      <c r="C388" s="11"/>
      <c r="D388" s="72"/>
      <c r="E388" s="11"/>
      <c r="F388" s="72" t="s">
        <v>535</v>
      </c>
      <c r="G388" s="167" t="s">
        <v>764</v>
      </c>
      <c r="H388" s="13" t="s">
        <v>1057</v>
      </c>
      <c r="I388" s="170">
        <v>112</v>
      </c>
      <c r="J388" s="170">
        <v>115</v>
      </c>
      <c r="K388" s="170">
        <v>118.45</v>
      </c>
      <c r="L388" s="170">
        <v>122</v>
      </c>
      <c r="M388" s="14">
        <v>2.6785714285714191E-2</v>
      </c>
      <c r="N388" s="15">
        <v>1</v>
      </c>
    </row>
    <row r="389" spans="1:14">
      <c r="A389" s="169"/>
      <c r="B389" s="72"/>
      <c r="C389" s="11"/>
      <c r="D389" s="72"/>
      <c r="E389" s="11"/>
      <c r="F389" s="72" t="s">
        <v>529</v>
      </c>
      <c r="G389" s="167" t="s">
        <v>764</v>
      </c>
      <c r="H389" s="13" t="s">
        <v>1057</v>
      </c>
      <c r="I389" s="170">
        <v>117</v>
      </c>
      <c r="J389" s="170">
        <v>119</v>
      </c>
      <c r="K389" s="170">
        <v>122.57</v>
      </c>
      <c r="L389" s="170">
        <v>126.25</v>
      </c>
      <c r="M389" s="14">
        <v>1.7094017094017033E-2</v>
      </c>
      <c r="N389" s="15">
        <v>1</v>
      </c>
    </row>
    <row r="390" spans="1:14">
      <c r="A390" s="169"/>
      <c r="B390" s="72"/>
      <c r="C390" s="11"/>
      <c r="D390" s="72"/>
      <c r="E390" s="11"/>
      <c r="F390" s="72" t="s">
        <v>1498</v>
      </c>
      <c r="G390" s="167" t="s">
        <v>764</v>
      </c>
      <c r="H390" s="13" t="s">
        <v>1057</v>
      </c>
      <c r="I390" s="170">
        <v>160</v>
      </c>
      <c r="J390" s="170">
        <v>168</v>
      </c>
      <c r="K390" s="170">
        <v>173.04</v>
      </c>
      <c r="L390" s="170">
        <v>178.23</v>
      </c>
      <c r="M390" s="14">
        <v>5.0000000000000044E-2</v>
      </c>
      <c r="N390" s="15">
        <v>1</v>
      </c>
    </row>
    <row r="391" spans="1:14">
      <c r="A391" s="171" t="s">
        <v>804</v>
      </c>
      <c r="B391" s="171"/>
      <c r="C391" s="171"/>
      <c r="D391" s="171"/>
      <c r="E391" s="171"/>
      <c r="F391" s="171"/>
      <c r="G391" s="171"/>
      <c r="H391" s="171"/>
      <c r="I391" s="172">
        <v>1548.4</v>
      </c>
      <c r="J391" s="172">
        <v>1611.4</v>
      </c>
      <c r="K391" s="172">
        <v>1659.37</v>
      </c>
      <c r="L391" s="172">
        <v>1708.7899999999997</v>
      </c>
      <c r="M391" s="173">
        <v>0.4571786121124003</v>
      </c>
      <c r="N391" s="174">
        <v>17</v>
      </c>
    </row>
    <row r="392" spans="1:14" ht="29">
      <c r="A392" s="169" t="s">
        <v>898</v>
      </c>
      <c r="B392" s="72" t="s">
        <v>592</v>
      </c>
      <c r="C392" s="11" t="s">
        <v>595</v>
      </c>
      <c r="D392" s="72" t="s">
        <v>123</v>
      </c>
      <c r="E392" s="11" t="s">
        <v>123</v>
      </c>
      <c r="F392" s="72" t="s">
        <v>904</v>
      </c>
      <c r="G392" s="11" t="s">
        <v>764</v>
      </c>
      <c r="H392" s="13" t="s">
        <v>1158</v>
      </c>
      <c r="I392" s="170">
        <v>299</v>
      </c>
      <c r="J392" s="170">
        <v>299</v>
      </c>
      <c r="K392" s="170">
        <v>307.97000000000003</v>
      </c>
      <c r="L392" s="170">
        <v>317.20999999999998</v>
      </c>
      <c r="M392" s="14">
        <v>0</v>
      </c>
      <c r="N392" s="15">
        <v>1</v>
      </c>
    </row>
    <row r="393" spans="1:14">
      <c r="A393" s="169"/>
      <c r="B393" s="72"/>
      <c r="C393" s="11"/>
      <c r="D393" s="72"/>
      <c r="E393" s="11"/>
      <c r="F393" s="72" t="s">
        <v>906</v>
      </c>
      <c r="G393" s="167" t="s">
        <v>764</v>
      </c>
      <c r="H393" s="13" t="s">
        <v>1158</v>
      </c>
      <c r="I393" s="170">
        <v>220</v>
      </c>
      <c r="J393" s="170">
        <v>530</v>
      </c>
      <c r="K393" s="170">
        <v>545.9</v>
      </c>
      <c r="L393" s="170">
        <v>562.28</v>
      </c>
      <c r="M393" s="14">
        <v>1.4090909090909092</v>
      </c>
      <c r="N393" s="15">
        <v>1</v>
      </c>
    </row>
    <row r="394" spans="1:14">
      <c r="A394" s="169"/>
      <c r="B394" s="72"/>
      <c r="C394" s="11"/>
      <c r="D394" s="72"/>
      <c r="E394" s="11"/>
      <c r="F394" s="72" t="s">
        <v>909</v>
      </c>
      <c r="G394" s="167" t="s">
        <v>764</v>
      </c>
      <c r="H394" s="13" t="s">
        <v>1057</v>
      </c>
      <c r="I394" s="170">
        <v>53</v>
      </c>
      <c r="J394" s="170">
        <v>89</v>
      </c>
      <c r="K394" s="170">
        <v>91.67</v>
      </c>
      <c r="L394" s="170">
        <v>94.42</v>
      </c>
      <c r="M394" s="14">
        <v>0.679245283018868</v>
      </c>
      <c r="N394" s="15">
        <v>1</v>
      </c>
    </row>
    <row r="395" spans="1:14">
      <c r="A395" s="169"/>
      <c r="B395" s="72"/>
      <c r="C395" s="11"/>
      <c r="D395" s="72"/>
      <c r="E395" s="11"/>
      <c r="F395" s="72" t="s">
        <v>900</v>
      </c>
      <c r="G395" s="167" t="s">
        <v>764</v>
      </c>
      <c r="H395" s="13" t="s">
        <v>1057</v>
      </c>
      <c r="I395" s="170">
        <v>96</v>
      </c>
      <c r="J395" s="170">
        <v>112</v>
      </c>
      <c r="K395" s="170">
        <v>115.36</v>
      </c>
      <c r="L395" s="170">
        <v>118.82</v>
      </c>
      <c r="M395" s="14">
        <v>0.16666666666666674</v>
      </c>
      <c r="N395" s="15">
        <v>1</v>
      </c>
    </row>
    <row r="396" spans="1:14">
      <c r="A396" s="169"/>
      <c r="B396" s="72"/>
      <c r="C396" s="11"/>
      <c r="D396" s="72"/>
      <c r="E396" s="11"/>
      <c r="F396" s="72" t="s">
        <v>907</v>
      </c>
      <c r="G396" s="167" t="s">
        <v>764</v>
      </c>
      <c r="H396" s="13" t="s">
        <v>1158</v>
      </c>
      <c r="I396" s="170">
        <v>404</v>
      </c>
      <c r="J396" s="170">
        <v>668</v>
      </c>
      <c r="K396" s="170">
        <v>688.04</v>
      </c>
      <c r="L396" s="170">
        <v>708.68</v>
      </c>
      <c r="M396" s="14">
        <v>0.65346534653465338</v>
      </c>
      <c r="N396" s="15">
        <v>1</v>
      </c>
    </row>
    <row r="397" spans="1:14">
      <c r="A397" s="169"/>
      <c r="B397" s="72"/>
      <c r="C397" s="11"/>
      <c r="D397" s="72"/>
      <c r="E397" s="11"/>
      <c r="F397" s="72" t="s">
        <v>908</v>
      </c>
      <c r="G397" s="11" t="s">
        <v>351</v>
      </c>
      <c r="H397" s="13" t="s">
        <v>1158</v>
      </c>
      <c r="I397" s="170">
        <v>323</v>
      </c>
      <c r="J397" s="170">
        <v>0</v>
      </c>
      <c r="K397" s="170">
        <v>0</v>
      </c>
      <c r="L397" s="170">
        <v>0</v>
      </c>
      <c r="M397" s="14">
        <v>0</v>
      </c>
      <c r="N397" s="15">
        <v>1</v>
      </c>
    </row>
    <row r="398" spans="1:14">
      <c r="A398" s="169"/>
      <c r="B398" s="72"/>
      <c r="C398" s="11"/>
      <c r="D398" s="72"/>
      <c r="E398" s="11"/>
      <c r="F398" s="72" t="s">
        <v>905</v>
      </c>
      <c r="G398" s="11" t="s">
        <v>764</v>
      </c>
      <c r="H398" s="13" t="s">
        <v>1092</v>
      </c>
      <c r="I398" s="170">
        <v>17</v>
      </c>
      <c r="J398" s="170">
        <v>18</v>
      </c>
      <c r="K398" s="170">
        <v>19</v>
      </c>
      <c r="L398" s="170">
        <v>19</v>
      </c>
      <c r="M398" s="14">
        <v>5.8823529411764719E-2</v>
      </c>
      <c r="N398" s="15">
        <v>1</v>
      </c>
    </row>
    <row r="399" spans="1:14">
      <c r="A399" s="169"/>
      <c r="B399" s="72"/>
      <c r="C399" s="11"/>
      <c r="D399" s="72"/>
      <c r="E399" s="11"/>
      <c r="F399" s="72" t="s">
        <v>901</v>
      </c>
      <c r="G399" s="167" t="s">
        <v>764</v>
      </c>
      <c r="H399" s="13" t="s">
        <v>1057</v>
      </c>
      <c r="I399" s="170">
        <v>160</v>
      </c>
      <c r="J399" s="170">
        <v>512</v>
      </c>
      <c r="K399" s="170">
        <v>527.36</v>
      </c>
      <c r="L399" s="170">
        <v>543.17999999999995</v>
      </c>
      <c r="M399" s="14">
        <v>2.2000000000000002</v>
      </c>
      <c r="N399" s="15">
        <v>1</v>
      </c>
    </row>
    <row r="400" spans="1:14">
      <c r="A400" s="169"/>
      <c r="B400" s="72"/>
      <c r="C400" s="11"/>
      <c r="D400" s="72"/>
      <c r="E400" s="11"/>
      <c r="F400" s="72" t="s">
        <v>903</v>
      </c>
      <c r="G400" s="167" t="s">
        <v>764</v>
      </c>
      <c r="H400" s="13" t="s">
        <v>1158</v>
      </c>
      <c r="I400" s="170">
        <v>44</v>
      </c>
      <c r="J400" s="170">
        <v>72</v>
      </c>
      <c r="K400" s="170">
        <v>74.16</v>
      </c>
      <c r="L400" s="170">
        <v>76.38</v>
      </c>
      <c r="M400" s="14">
        <v>0.63636363636363646</v>
      </c>
      <c r="N400" s="15">
        <v>1</v>
      </c>
    </row>
    <row r="401" spans="1:14">
      <c r="A401" s="169"/>
      <c r="B401" s="72"/>
      <c r="C401" s="11"/>
      <c r="D401" s="72"/>
      <c r="E401" s="11"/>
      <c r="F401" s="72" t="s">
        <v>1457</v>
      </c>
      <c r="G401" s="167" t="s">
        <v>764</v>
      </c>
      <c r="H401" s="13" t="s">
        <v>1057</v>
      </c>
      <c r="I401" s="170">
        <v>54</v>
      </c>
      <c r="J401" s="170">
        <v>67</v>
      </c>
      <c r="K401" s="170">
        <v>69.010000000000005</v>
      </c>
      <c r="L401" s="170">
        <v>71.08</v>
      </c>
      <c r="M401" s="14">
        <v>0.2407407407407407</v>
      </c>
      <c r="N401" s="15">
        <v>1</v>
      </c>
    </row>
    <row r="402" spans="1:14">
      <c r="A402" s="169"/>
      <c r="B402" s="72"/>
      <c r="C402" s="11"/>
      <c r="D402" s="72"/>
      <c r="E402" s="11"/>
      <c r="F402" s="72" t="s">
        <v>1456</v>
      </c>
      <c r="G402" s="167" t="s">
        <v>764</v>
      </c>
      <c r="H402" s="13" t="s">
        <v>1057</v>
      </c>
      <c r="I402" s="170">
        <v>263</v>
      </c>
      <c r="J402" s="170">
        <v>408</v>
      </c>
      <c r="K402" s="170">
        <v>420.24</v>
      </c>
      <c r="L402" s="170">
        <v>432.85</v>
      </c>
      <c r="M402" s="14">
        <v>0.55133079847908739</v>
      </c>
      <c r="N402" s="15">
        <v>1</v>
      </c>
    </row>
    <row r="403" spans="1:14">
      <c r="A403" s="169"/>
      <c r="B403" s="72"/>
      <c r="C403" s="11"/>
      <c r="D403" s="72"/>
      <c r="E403" s="11"/>
      <c r="F403" s="72" t="s">
        <v>1458</v>
      </c>
      <c r="G403" s="167" t="s">
        <v>764</v>
      </c>
      <c r="H403" s="13" t="s">
        <v>1158</v>
      </c>
      <c r="I403" s="170">
        <v>20</v>
      </c>
      <c r="J403" s="170">
        <v>20</v>
      </c>
      <c r="K403" s="170">
        <v>20.6</v>
      </c>
      <c r="L403" s="170">
        <v>21.22</v>
      </c>
      <c r="M403" s="14">
        <v>0</v>
      </c>
      <c r="N403" s="15">
        <v>1</v>
      </c>
    </row>
    <row r="404" spans="1:14">
      <c r="A404" s="169"/>
      <c r="B404" s="72"/>
      <c r="C404" s="11"/>
      <c r="D404" s="72"/>
      <c r="E404" s="11"/>
      <c r="F404" s="72" t="s">
        <v>1459</v>
      </c>
      <c r="G404" s="167" t="s">
        <v>350</v>
      </c>
      <c r="H404" s="167" t="s">
        <v>1460</v>
      </c>
      <c r="I404" s="170"/>
      <c r="J404" s="170">
        <v>867</v>
      </c>
      <c r="K404" s="170">
        <v>893.01</v>
      </c>
      <c r="L404" s="170">
        <v>919.8</v>
      </c>
      <c r="M404" s="14">
        <v>0</v>
      </c>
      <c r="N404" s="15">
        <v>1</v>
      </c>
    </row>
    <row r="405" spans="1:14" ht="29">
      <c r="A405" s="171" t="s">
        <v>1033</v>
      </c>
      <c r="B405" s="171"/>
      <c r="C405" s="171"/>
      <c r="D405" s="171"/>
      <c r="E405" s="171"/>
      <c r="F405" s="171"/>
      <c r="G405" s="171"/>
      <c r="H405" s="171"/>
      <c r="I405" s="172">
        <v>1953</v>
      </c>
      <c r="J405" s="172">
        <v>3662</v>
      </c>
      <c r="K405" s="172">
        <v>3772.3199999999997</v>
      </c>
      <c r="L405" s="172">
        <v>3884.9199999999992</v>
      </c>
      <c r="M405" s="173">
        <v>6.5957269103063263</v>
      </c>
      <c r="N405" s="174">
        <v>13</v>
      </c>
    </row>
    <row r="406" spans="1:14">
      <c r="A406" s="169" t="s">
        <v>1269</v>
      </c>
      <c r="B406" s="72" t="s">
        <v>734</v>
      </c>
      <c r="C406" s="11" t="s">
        <v>733</v>
      </c>
      <c r="D406" s="72" t="s">
        <v>735</v>
      </c>
      <c r="E406" s="11" t="s">
        <v>558</v>
      </c>
      <c r="F406" s="72" t="s">
        <v>1271</v>
      </c>
      <c r="G406" s="11" t="s">
        <v>764</v>
      </c>
      <c r="H406" s="13" t="s">
        <v>1057</v>
      </c>
      <c r="I406" s="170">
        <v>67</v>
      </c>
      <c r="J406" s="170">
        <v>67</v>
      </c>
      <c r="K406" s="170">
        <v>68</v>
      </c>
      <c r="L406" s="170">
        <v>69</v>
      </c>
      <c r="M406" s="14">
        <v>0</v>
      </c>
      <c r="N406" s="15">
        <v>1</v>
      </c>
    </row>
    <row r="407" spans="1:14">
      <c r="A407" s="169"/>
      <c r="B407" s="72"/>
      <c r="C407" s="11"/>
      <c r="D407" s="72"/>
      <c r="E407" s="11"/>
      <c r="F407" s="72" t="s">
        <v>1270</v>
      </c>
      <c r="G407" s="167" t="s">
        <v>764</v>
      </c>
      <c r="H407" s="13" t="s">
        <v>1057</v>
      </c>
      <c r="I407" s="170">
        <v>84</v>
      </c>
      <c r="J407" s="170">
        <v>84</v>
      </c>
      <c r="K407" s="170">
        <v>85</v>
      </c>
      <c r="L407" s="170">
        <v>87</v>
      </c>
      <c r="M407" s="14">
        <v>0</v>
      </c>
      <c r="N407" s="15">
        <v>1</v>
      </c>
    </row>
    <row r="408" spans="1:14">
      <c r="A408" s="171" t="s">
        <v>1363</v>
      </c>
      <c r="B408" s="171"/>
      <c r="C408" s="171"/>
      <c r="D408" s="171"/>
      <c r="E408" s="171"/>
      <c r="F408" s="171"/>
      <c r="G408" s="171"/>
      <c r="H408" s="171"/>
      <c r="I408" s="172">
        <v>151</v>
      </c>
      <c r="J408" s="172">
        <v>151</v>
      </c>
      <c r="K408" s="172">
        <v>153</v>
      </c>
      <c r="L408" s="172">
        <v>156</v>
      </c>
      <c r="M408" s="173">
        <v>0</v>
      </c>
      <c r="N408" s="174">
        <v>2</v>
      </c>
    </row>
    <row r="409" spans="1:14">
      <c r="A409" s="169" t="s">
        <v>897</v>
      </c>
      <c r="B409" s="72" t="s">
        <v>585</v>
      </c>
      <c r="C409" s="11" t="s">
        <v>613</v>
      </c>
      <c r="D409" s="72" t="s">
        <v>1106</v>
      </c>
      <c r="E409" s="11" t="s">
        <v>828</v>
      </c>
      <c r="F409" s="72" t="s">
        <v>1323</v>
      </c>
      <c r="G409" s="11" t="s">
        <v>351</v>
      </c>
      <c r="H409" s="13" t="s">
        <v>1057</v>
      </c>
      <c r="I409" s="170">
        <v>82</v>
      </c>
      <c r="J409" s="170">
        <v>0</v>
      </c>
      <c r="K409" s="170">
        <v>0</v>
      </c>
      <c r="L409" s="170">
        <v>0</v>
      </c>
      <c r="M409" s="14">
        <v>0</v>
      </c>
      <c r="N409" s="15">
        <v>1</v>
      </c>
    </row>
    <row r="410" spans="1:14">
      <c r="A410" s="169"/>
      <c r="B410" s="72"/>
      <c r="C410" s="11"/>
      <c r="D410" s="72"/>
      <c r="E410" s="11"/>
      <c r="F410" s="72" t="s">
        <v>1322</v>
      </c>
      <c r="G410" s="167" t="s">
        <v>351</v>
      </c>
      <c r="H410" s="13" t="s">
        <v>1321</v>
      </c>
      <c r="I410" s="170">
        <v>82</v>
      </c>
      <c r="J410" s="170">
        <v>0</v>
      </c>
      <c r="K410" s="170">
        <v>0</v>
      </c>
      <c r="L410" s="170">
        <v>0</v>
      </c>
      <c r="M410" s="14">
        <v>0</v>
      </c>
      <c r="N410" s="15">
        <v>1</v>
      </c>
    </row>
    <row r="411" spans="1:14" ht="29">
      <c r="A411" s="169"/>
      <c r="B411" s="72"/>
      <c r="C411" s="11"/>
      <c r="D411" s="72"/>
      <c r="E411" s="11"/>
      <c r="F411" s="72" t="s">
        <v>833</v>
      </c>
      <c r="G411" s="11" t="s">
        <v>764</v>
      </c>
      <c r="H411" s="13" t="s">
        <v>1071</v>
      </c>
      <c r="I411" s="170">
        <v>42</v>
      </c>
      <c r="J411" s="170">
        <v>37</v>
      </c>
      <c r="K411" s="170">
        <v>37</v>
      </c>
      <c r="L411" s="170">
        <v>37</v>
      </c>
      <c r="M411" s="14">
        <v>-0.11904761904761907</v>
      </c>
      <c r="N411" s="15">
        <v>1</v>
      </c>
    </row>
    <row r="412" spans="1:14" ht="29">
      <c r="A412" s="169"/>
      <c r="B412" s="72"/>
      <c r="C412" s="11"/>
      <c r="D412" s="72"/>
      <c r="E412" s="11"/>
      <c r="F412" s="72" t="s">
        <v>834</v>
      </c>
      <c r="G412" s="167" t="s">
        <v>764</v>
      </c>
      <c r="H412" s="13" t="s">
        <v>1071</v>
      </c>
      <c r="I412" s="170">
        <v>331</v>
      </c>
      <c r="J412" s="170">
        <v>406</v>
      </c>
      <c r="K412" s="170">
        <v>406</v>
      </c>
      <c r="L412" s="170">
        <v>406</v>
      </c>
      <c r="M412" s="14">
        <v>0.22658610271903323</v>
      </c>
      <c r="N412" s="15">
        <v>1</v>
      </c>
    </row>
    <row r="413" spans="1:14" ht="29">
      <c r="A413" s="169"/>
      <c r="B413" s="72"/>
      <c r="C413" s="11"/>
      <c r="D413" s="72"/>
      <c r="E413" s="11"/>
      <c r="F413" s="72" t="s">
        <v>839</v>
      </c>
      <c r="G413" s="167" t="s">
        <v>764</v>
      </c>
      <c r="H413" s="13" t="s">
        <v>1200</v>
      </c>
      <c r="I413" s="170">
        <v>216</v>
      </c>
      <c r="J413" s="170">
        <v>242</v>
      </c>
      <c r="K413" s="170">
        <v>242</v>
      </c>
      <c r="L413" s="170">
        <v>242</v>
      </c>
      <c r="M413" s="14">
        <v>0.12037037037037046</v>
      </c>
      <c r="N413" s="15">
        <v>1</v>
      </c>
    </row>
    <row r="414" spans="1:14" ht="29">
      <c r="A414" s="169"/>
      <c r="B414" s="72"/>
      <c r="C414" s="11"/>
      <c r="D414" s="72"/>
      <c r="E414" s="11"/>
      <c r="F414" s="72" t="s">
        <v>840</v>
      </c>
      <c r="G414" s="167" t="s">
        <v>764</v>
      </c>
      <c r="H414" s="13" t="s">
        <v>1201</v>
      </c>
      <c r="I414" s="170">
        <v>633</v>
      </c>
      <c r="J414" s="170">
        <v>636</v>
      </c>
      <c r="K414" s="170">
        <v>636</v>
      </c>
      <c r="L414" s="170">
        <v>636</v>
      </c>
      <c r="M414" s="14">
        <v>4.7393364928909332E-3</v>
      </c>
      <c r="N414" s="15">
        <v>1</v>
      </c>
    </row>
    <row r="415" spans="1:14" ht="29">
      <c r="A415" s="169"/>
      <c r="B415" s="72"/>
      <c r="C415" s="11"/>
      <c r="D415" s="72"/>
      <c r="E415" s="11"/>
      <c r="F415" s="72" t="s">
        <v>838</v>
      </c>
      <c r="G415" s="167" t="s">
        <v>764</v>
      </c>
      <c r="H415" s="13" t="s">
        <v>1071</v>
      </c>
      <c r="I415" s="170">
        <v>510</v>
      </c>
      <c r="J415" s="170">
        <v>481</v>
      </c>
      <c r="K415" s="170">
        <v>481</v>
      </c>
      <c r="L415" s="170">
        <v>481</v>
      </c>
      <c r="M415" s="14">
        <v>-5.6862745098039236E-2</v>
      </c>
      <c r="N415" s="15">
        <v>1</v>
      </c>
    </row>
    <row r="416" spans="1:14">
      <c r="A416" s="169"/>
      <c r="B416" s="72"/>
      <c r="C416" s="11"/>
      <c r="D416" s="72"/>
      <c r="E416" s="11"/>
      <c r="F416" s="72" t="s">
        <v>837</v>
      </c>
      <c r="G416" s="167" t="s">
        <v>764</v>
      </c>
      <c r="H416" s="11" t="s">
        <v>895</v>
      </c>
      <c r="I416" s="170">
        <v>0</v>
      </c>
      <c r="J416" s="170">
        <v>0</v>
      </c>
      <c r="K416" s="170">
        <v>0</v>
      </c>
      <c r="L416" s="170">
        <v>0</v>
      </c>
      <c r="M416" s="14">
        <v>0</v>
      </c>
      <c r="N416" s="15">
        <v>1</v>
      </c>
    </row>
    <row r="417" spans="1:14" ht="29">
      <c r="A417" s="169"/>
      <c r="B417" s="72"/>
      <c r="C417" s="11"/>
      <c r="D417" s="72"/>
      <c r="E417" s="11"/>
      <c r="F417" s="72" t="s">
        <v>836</v>
      </c>
      <c r="G417" s="167" t="s">
        <v>764</v>
      </c>
      <c r="H417" s="13" t="s">
        <v>1200</v>
      </c>
      <c r="I417" s="170">
        <v>521</v>
      </c>
      <c r="J417" s="170">
        <v>426</v>
      </c>
      <c r="K417" s="170">
        <v>426</v>
      </c>
      <c r="L417" s="170">
        <v>426</v>
      </c>
      <c r="M417" s="14">
        <v>-0.18234165067178498</v>
      </c>
      <c r="N417" s="15">
        <v>1</v>
      </c>
    </row>
    <row r="418" spans="1:14" ht="29">
      <c r="A418" s="169"/>
      <c r="B418" s="72"/>
      <c r="C418" s="11"/>
      <c r="D418" s="72"/>
      <c r="E418" s="11"/>
      <c r="F418" s="72" t="s">
        <v>835</v>
      </c>
      <c r="G418" s="167" t="s">
        <v>764</v>
      </c>
      <c r="H418" s="13" t="s">
        <v>1071</v>
      </c>
      <c r="I418" s="170">
        <v>322</v>
      </c>
      <c r="J418" s="170">
        <v>391</v>
      </c>
      <c r="K418" s="170">
        <v>391</v>
      </c>
      <c r="L418" s="170">
        <v>391</v>
      </c>
      <c r="M418" s="14">
        <v>0.21428571428571419</v>
      </c>
      <c r="N418" s="15">
        <v>1</v>
      </c>
    </row>
    <row r="419" spans="1:14" ht="58">
      <c r="A419" s="169"/>
      <c r="B419" s="72"/>
      <c r="C419" s="11"/>
      <c r="D419" s="72"/>
      <c r="E419" s="11"/>
      <c r="F419" s="72" t="s">
        <v>1202</v>
      </c>
      <c r="G419" s="167" t="s">
        <v>764</v>
      </c>
      <c r="H419" s="13" t="s">
        <v>1203</v>
      </c>
      <c r="I419" s="170">
        <v>3.6</v>
      </c>
      <c r="J419" s="170">
        <v>3.49</v>
      </c>
      <c r="K419" s="170">
        <v>3.49</v>
      </c>
      <c r="L419" s="170">
        <v>3.49</v>
      </c>
      <c r="M419" s="14">
        <v>-3.0555555555555558E-2</v>
      </c>
      <c r="N419" s="15">
        <v>1</v>
      </c>
    </row>
    <row r="420" spans="1:14">
      <c r="A420" s="169"/>
      <c r="B420" s="72"/>
      <c r="C420" s="11"/>
      <c r="D420" s="72"/>
      <c r="E420" s="11"/>
      <c r="F420" s="72" t="s">
        <v>842</v>
      </c>
      <c r="G420" s="167" t="s">
        <v>764</v>
      </c>
      <c r="H420" s="11" t="s">
        <v>895</v>
      </c>
      <c r="I420" s="170">
        <v>0</v>
      </c>
      <c r="J420" s="170">
        <v>0</v>
      </c>
      <c r="K420" s="170">
        <v>0</v>
      </c>
      <c r="L420" s="170">
        <v>0</v>
      </c>
      <c r="M420" s="14">
        <v>0</v>
      </c>
      <c r="N420" s="15">
        <v>1</v>
      </c>
    </row>
    <row r="421" spans="1:14">
      <c r="A421" s="169"/>
      <c r="B421" s="72"/>
      <c r="C421" s="11"/>
      <c r="D421" s="72"/>
      <c r="E421" s="11"/>
      <c r="F421" s="72" t="s">
        <v>841</v>
      </c>
      <c r="G421" s="167" t="s">
        <v>764</v>
      </c>
      <c r="H421" s="13" t="s">
        <v>1057</v>
      </c>
      <c r="I421" s="170">
        <v>126</v>
      </c>
      <c r="J421" s="170">
        <v>130</v>
      </c>
      <c r="K421" s="170">
        <v>130</v>
      </c>
      <c r="L421" s="170">
        <v>130</v>
      </c>
      <c r="M421" s="14">
        <v>3.1746031746031855E-2</v>
      </c>
      <c r="N421" s="15">
        <v>1</v>
      </c>
    </row>
    <row r="422" spans="1:14">
      <c r="A422" s="169"/>
      <c r="B422" s="72"/>
      <c r="C422" s="11"/>
      <c r="D422" s="72"/>
      <c r="E422" s="11"/>
      <c r="F422" s="72" t="s">
        <v>1320</v>
      </c>
      <c r="G422" s="167" t="s">
        <v>764</v>
      </c>
      <c r="H422" s="13" t="s">
        <v>1057</v>
      </c>
      <c r="I422" s="170">
        <v>90</v>
      </c>
      <c r="J422" s="170">
        <v>18</v>
      </c>
      <c r="K422" s="170">
        <v>131.84</v>
      </c>
      <c r="L422" s="170">
        <v>135.80000000000001</v>
      </c>
      <c r="M422" s="14">
        <v>-0.8</v>
      </c>
      <c r="N422" s="15">
        <v>1</v>
      </c>
    </row>
    <row r="423" spans="1:14" ht="29">
      <c r="A423" s="169"/>
      <c r="B423" s="72"/>
      <c r="C423" s="11"/>
      <c r="D423" s="72"/>
      <c r="E423" s="11"/>
      <c r="F423" s="72" t="s">
        <v>847</v>
      </c>
      <c r="G423" s="11" t="s">
        <v>351</v>
      </c>
      <c r="H423" s="13" t="s">
        <v>1058</v>
      </c>
      <c r="I423" s="170">
        <v>570</v>
      </c>
      <c r="J423" s="170">
        <v>0</v>
      </c>
      <c r="K423" s="170">
        <v>0</v>
      </c>
      <c r="L423" s="170">
        <v>0</v>
      </c>
      <c r="M423" s="14">
        <v>0</v>
      </c>
      <c r="N423" s="15">
        <v>1</v>
      </c>
    </row>
    <row r="424" spans="1:14" ht="29">
      <c r="A424" s="169"/>
      <c r="B424" s="72"/>
      <c r="C424" s="11"/>
      <c r="D424" s="72"/>
      <c r="E424" s="11"/>
      <c r="F424" s="72" t="s">
        <v>846</v>
      </c>
      <c r="G424" s="167" t="s">
        <v>351</v>
      </c>
      <c r="H424" s="13" t="s">
        <v>1058</v>
      </c>
      <c r="I424" s="170">
        <v>243</v>
      </c>
      <c r="J424" s="170">
        <v>0</v>
      </c>
      <c r="K424" s="170">
        <v>0</v>
      </c>
      <c r="L424" s="170">
        <v>0</v>
      </c>
      <c r="M424" s="14">
        <v>0</v>
      </c>
      <c r="N424" s="15">
        <v>1</v>
      </c>
    </row>
    <row r="425" spans="1:14" ht="29">
      <c r="A425" s="169"/>
      <c r="B425" s="72"/>
      <c r="C425" s="11"/>
      <c r="D425" s="72"/>
      <c r="E425" s="11"/>
      <c r="F425" s="72" t="s">
        <v>849</v>
      </c>
      <c r="G425" s="167" t="s">
        <v>351</v>
      </c>
      <c r="H425" s="13" t="s">
        <v>1058</v>
      </c>
      <c r="I425" s="170">
        <v>200</v>
      </c>
      <c r="J425" s="170">
        <v>0</v>
      </c>
      <c r="K425" s="170">
        <v>0</v>
      </c>
      <c r="L425" s="170">
        <v>0</v>
      </c>
      <c r="M425" s="14">
        <v>0</v>
      </c>
      <c r="N425" s="15">
        <v>1</v>
      </c>
    </row>
    <row r="426" spans="1:14" ht="29">
      <c r="A426" s="169"/>
      <c r="B426" s="72"/>
      <c r="C426" s="11"/>
      <c r="D426" s="72"/>
      <c r="E426" s="11"/>
      <c r="F426" s="72" t="s">
        <v>848</v>
      </c>
      <c r="G426" s="167" t="s">
        <v>351</v>
      </c>
      <c r="H426" s="13" t="s">
        <v>1058</v>
      </c>
      <c r="I426" s="170">
        <v>100</v>
      </c>
      <c r="J426" s="170">
        <v>0</v>
      </c>
      <c r="K426" s="170">
        <v>0</v>
      </c>
      <c r="L426" s="170">
        <v>0</v>
      </c>
      <c r="M426" s="14">
        <v>0</v>
      </c>
      <c r="N426" s="15">
        <v>1</v>
      </c>
    </row>
    <row r="427" spans="1:14" ht="29">
      <c r="A427" s="169"/>
      <c r="B427" s="72"/>
      <c r="C427" s="11"/>
      <c r="D427" s="72"/>
      <c r="E427" s="11"/>
      <c r="F427" s="72" t="s">
        <v>1295</v>
      </c>
      <c r="G427" s="167" t="s">
        <v>351</v>
      </c>
      <c r="H427" s="13" t="s">
        <v>1058</v>
      </c>
      <c r="I427" s="170">
        <v>200</v>
      </c>
      <c r="J427" s="170">
        <v>0</v>
      </c>
      <c r="K427" s="170">
        <v>0</v>
      </c>
      <c r="L427" s="170">
        <v>0</v>
      </c>
      <c r="M427" s="14">
        <v>0</v>
      </c>
      <c r="N427" s="15">
        <v>1</v>
      </c>
    </row>
    <row r="428" spans="1:14" ht="29">
      <c r="A428" s="169"/>
      <c r="B428" s="72"/>
      <c r="C428" s="11"/>
      <c r="D428" s="72"/>
      <c r="E428" s="11"/>
      <c r="F428" s="72" t="s">
        <v>1294</v>
      </c>
      <c r="G428" s="167" t="s">
        <v>351</v>
      </c>
      <c r="H428" s="13" t="s">
        <v>1058</v>
      </c>
      <c r="I428" s="170">
        <v>100</v>
      </c>
      <c r="J428" s="170">
        <v>0</v>
      </c>
      <c r="K428" s="170">
        <v>0</v>
      </c>
      <c r="L428" s="170">
        <v>0</v>
      </c>
      <c r="M428" s="14">
        <v>0</v>
      </c>
      <c r="N428" s="15">
        <v>1</v>
      </c>
    </row>
    <row r="429" spans="1:14" ht="43.5">
      <c r="A429" s="169"/>
      <c r="B429" s="72"/>
      <c r="C429" s="11"/>
      <c r="D429" s="72"/>
      <c r="E429" s="11"/>
      <c r="F429" s="72" t="s">
        <v>854</v>
      </c>
      <c r="G429" s="11" t="s">
        <v>764</v>
      </c>
      <c r="H429" s="13" t="s">
        <v>1061</v>
      </c>
      <c r="I429" s="170">
        <v>5</v>
      </c>
      <c r="J429" s="170">
        <v>2.11</v>
      </c>
      <c r="K429" s="170">
        <v>2.11</v>
      </c>
      <c r="L429" s="170">
        <v>2.11</v>
      </c>
      <c r="M429" s="14">
        <v>-0.57800000000000007</v>
      </c>
      <c r="N429" s="15">
        <v>1</v>
      </c>
    </row>
    <row r="430" spans="1:14" ht="29">
      <c r="A430" s="169"/>
      <c r="B430" s="72"/>
      <c r="C430" s="11"/>
      <c r="D430" s="72"/>
      <c r="E430" s="11"/>
      <c r="F430" s="72" t="s">
        <v>856</v>
      </c>
      <c r="G430" s="167" t="s">
        <v>764</v>
      </c>
      <c r="H430" s="13" t="s">
        <v>1063</v>
      </c>
      <c r="I430" s="170">
        <v>5</v>
      </c>
      <c r="J430" s="170">
        <v>2.9</v>
      </c>
      <c r="K430" s="170">
        <v>2.9</v>
      </c>
      <c r="L430" s="170">
        <v>2.9</v>
      </c>
      <c r="M430" s="14">
        <v>-0.42000000000000004</v>
      </c>
      <c r="N430" s="15">
        <v>1</v>
      </c>
    </row>
    <row r="431" spans="1:14" ht="43.5">
      <c r="A431" s="169"/>
      <c r="B431" s="72"/>
      <c r="C431" s="11"/>
      <c r="D431" s="72"/>
      <c r="E431" s="11"/>
      <c r="F431" s="72" t="s">
        <v>853</v>
      </c>
      <c r="G431" s="167" t="s">
        <v>764</v>
      </c>
      <c r="H431" s="13" t="s">
        <v>1060</v>
      </c>
      <c r="I431" s="170">
        <v>20</v>
      </c>
      <c r="J431" s="170">
        <v>13.5</v>
      </c>
      <c r="K431" s="170">
        <v>13.5</v>
      </c>
      <c r="L431" s="170">
        <v>13.5</v>
      </c>
      <c r="M431" s="14">
        <v>-0.32499999999999996</v>
      </c>
      <c r="N431" s="15">
        <v>1</v>
      </c>
    </row>
    <row r="432" spans="1:14" ht="43.5">
      <c r="A432" s="169"/>
      <c r="B432" s="72"/>
      <c r="C432" s="11"/>
      <c r="D432" s="72"/>
      <c r="E432" s="11"/>
      <c r="F432" s="72" t="s">
        <v>855</v>
      </c>
      <c r="G432" s="167" t="s">
        <v>764</v>
      </c>
      <c r="H432" s="13" t="s">
        <v>1062</v>
      </c>
      <c r="I432" s="170">
        <v>629</v>
      </c>
      <c r="J432" s="170">
        <v>685</v>
      </c>
      <c r="K432" s="170">
        <v>685</v>
      </c>
      <c r="L432" s="170">
        <v>685</v>
      </c>
      <c r="M432" s="14">
        <v>8.9030206677265467E-2</v>
      </c>
      <c r="N432" s="15">
        <v>1</v>
      </c>
    </row>
    <row r="433" spans="1:14" ht="29">
      <c r="A433" s="169"/>
      <c r="B433" s="72"/>
      <c r="C433" s="11"/>
      <c r="D433" s="72"/>
      <c r="E433" s="11"/>
      <c r="F433" s="72" t="s">
        <v>857</v>
      </c>
      <c r="G433" s="167" t="s">
        <v>764</v>
      </c>
      <c r="H433" s="13" t="s">
        <v>1056</v>
      </c>
      <c r="I433" s="170">
        <v>0.19</v>
      </c>
      <c r="J433" s="170">
        <v>0.18</v>
      </c>
      <c r="K433" s="170">
        <v>0.18</v>
      </c>
      <c r="L433" s="170">
        <v>0.18</v>
      </c>
      <c r="M433" s="14">
        <v>-5.2631578947368474E-2</v>
      </c>
      <c r="N433" s="15">
        <v>1</v>
      </c>
    </row>
    <row r="434" spans="1:14" ht="29">
      <c r="A434" s="169"/>
      <c r="B434" s="72"/>
      <c r="C434" s="11"/>
      <c r="D434" s="72"/>
      <c r="E434" s="11"/>
      <c r="F434" s="72" t="s">
        <v>858</v>
      </c>
      <c r="G434" s="167" t="s">
        <v>764</v>
      </c>
      <c r="H434" s="13" t="s">
        <v>1056</v>
      </c>
      <c r="I434" s="170">
        <v>0.05</v>
      </c>
      <c r="J434" s="170">
        <v>0.04</v>
      </c>
      <c r="K434" s="170">
        <v>0.04</v>
      </c>
      <c r="L434" s="170">
        <v>0.04</v>
      </c>
      <c r="M434" s="14">
        <v>-0.20000000000000007</v>
      </c>
      <c r="N434" s="15">
        <v>1</v>
      </c>
    </row>
    <row r="435" spans="1:14" ht="43.5">
      <c r="A435" s="169"/>
      <c r="B435" s="72"/>
      <c r="C435" s="11"/>
      <c r="D435" s="72"/>
      <c r="E435" s="11"/>
      <c r="F435" s="72" t="s">
        <v>1204</v>
      </c>
      <c r="G435" s="167" t="s">
        <v>764</v>
      </c>
      <c r="H435" s="13" t="s">
        <v>1054</v>
      </c>
      <c r="I435" s="170">
        <v>16</v>
      </c>
      <c r="J435" s="170">
        <v>17.309999999999999</v>
      </c>
      <c r="K435" s="170">
        <v>17.309999999999999</v>
      </c>
      <c r="L435" s="170">
        <v>17.309999999999999</v>
      </c>
      <c r="M435" s="14">
        <v>8.187499999999992E-2</v>
      </c>
      <c r="N435" s="15">
        <v>1</v>
      </c>
    </row>
    <row r="436" spans="1:14" ht="29">
      <c r="A436" s="169"/>
      <c r="B436" s="72"/>
      <c r="C436" s="11"/>
      <c r="D436" s="72"/>
      <c r="E436" s="11"/>
      <c r="F436" s="72" t="s">
        <v>843</v>
      </c>
      <c r="G436" s="167" t="s">
        <v>764</v>
      </c>
      <c r="H436" s="13" t="s">
        <v>1055</v>
      </c>
      <c r="I436" s="170">
        <v>0.16</v>
      </c>
      <c r="J436" s="170">
        <v>0.15</v>
      </c>
      <c r="K436" s="170">
        <v>0.15</v>
      </c>
      <c r="L436" s="170">
        <v>0.15</v>
      </c>
      <c r="M436" s="14">
        <v>-6.25E-2</v>
      </c>
      <c r="N436" s="15">
        <v>1</v>
      </c>
    </row>
    <row r="437" spans="1:14" ht="29">
      <c r="A437" s="169"/>
      <c r="B437" s="72"/>
      <c r="C437" s="11"/>
      <c r="D437" s="72"/>
      <c r="E437" s="11"/>
      <c r="F437" s="72" t="s">
        <v>844</v>
      </c>
      <c r="G437" s="167" t="s">
        <v>764</v>
      </c>
      <c r="H437" s="13" t="s">
        <v>1056</v>
      </c>
      <c r="I437" s="170">
        <v>0.04</v>
      </c>
      <c r="J437" s="170">
        <v>0.04</v>
      </c>
      <c r="K437" s="170">
        <v>0.04</v>
      </c>
      <c r="L437" s="170">
        <v>0.04</v>
      </c>
      <c r="M437" s="14">
        <v>0</v>
      </c>
      <c r="N437" s="15">
        <v>1</v>
      </c>
    </row>
    <row r="438" spans="1:14" ht="29">
      <c r="A438" s="169"/>
      <c r="B438" s="72"/>
      <c r="C438" s="11"/>
      <c r="D438" s="72"/>
      <c r="E438" s="11"/>
      <c r="F438" s="72" t="s">
        <v>1205</v>
      </c>
      <c r="G438" s="167" t="s">
        <v>764</v>
      </c>
      <c r="H438" s="13" t="s">
        <v>1056</v>
      </c>
      <c r="I438" s="170">
        <v>0.14000000000000001</v>
      </c>
      <c r="J438" s="170">
        <v>0.13</v>
      </c>
      <c r="K438" s="170">
        <v>0.13</v>
      </c>
      <c r="L438" s="170">
        <v>0.13</v>
      </c>
      <c r="M438" s="14">
        <v>-7.1428571428571508E-2</v>
      </c>
      <c r="N438" s="15">
        <v>1</v>
      </c>
    </row>
    <row r="439" spans="1:14">
      <c r="A439" s="169"/>
      <c r="B439" s="72"/>
      <c r="C439" s="11"/>
      <c r="D439" s="72"/>
      <c r="E439" s="11"/>
      <c r="F439" s="72" t="s">
        <v>859</v>
      </c>
      <c r="G439" s="11" t="s">
        <v>351</v>
      </c>
      <c r="H439" s="13" t="s">
        <v>1053</v>
      </c>
      <c r="I439" s="170">
        <v>15</v>
      </c>
      <c r="J439" s="170">
        <v>0</v>
      </c>
      <c r="K439" s="170">
        <v>0</v>
      </c>
      <c r="L439" s="170">
        <v>0</v>
      </c>
      <c r="M439" s="14">
        <v>0</v>
      </c>
      <c r="N439" s="15">
        <v>1</v>
      </c>
    </row>
    <row r="440" spans="1:14">
      <c r="A440" s="169"/>
      <c r="B440" s="72"/>
      <c r="C440" s="11"/>
      <c r="D440" s="72"/>
      <c r="E440" s="11"/>
      <c r="F440" s="72" t="s">
        <v>860</v>
      </c>
      <c r="G440" s="167" t="s">
        <v>351</v>
      </c>
      <c r="H440" s="13" t="s">
        <v>1053</v>
      </c>
      <c r="I440" s="170">
        <v>90</v>
      </c>
      <c r="J440" s="170">
        <v>0</v>
      </c>
      <c r="K440" s="170">
        <v>0</v>
      </c>
      <c r="L440" s="170">
        <v>0</v>
      </c>
      <c r="M440" s="14">
        <v>0</v>
      </c>
      <c r="N440" s="15">
        <v>1</v>
      </c>
    </row>
    <row r="441" spans="1:14" ht="29">
      <c r="A441" s="169"/>
      <c r="B441" s="72"/>
      <c r="C441" s="11"/>
      <c r="D441" s="72"/>
      <c r="E441" s="11"/>
      <c r="F441" s="72" t="s">
        <v>1324</v>
      </c>
      <c r="G441" s="11" t="s">
        <v>764</v>
      </c>
      <c r="H441" s="13" t="s">
        <v>895</v>
      </c>
      <c r="I441" s="170">
        <v>0</v>
      </c>
      <c r="J441" s="170">
        <v>0</v>
      </c>
      <c r="K441" s="170">
        <v>0</v>
      </c>
      <c r="L441" s="170">
        <v>0</v>
      </c>
      <c r="M441" s="14">
        <v>0</v>
      </c>
      <c r="N441" s="15">
        <v>1</v>
      </c>
    </row>
    <row r="442" spans="1:14">
      <c r="A442" s="169"/>
      <c r="B442" s="72"/>
      <c r="C442" s="11"/>
      <c r="D442" s="72"/>
      <c r="E442" s="11"/>
      <c r="F442" s="72" t="s">
        <v>1207</v>
      </c>
      <c r="G442" s="167" t="s">
        <v>764</v>
      </c>
      <c r="H442" s="13" t="s">
        <v>1092</v>
      </c>
      <c r="I442" s="170">
        <v>19</v>
      </c>
      <c r="J442" s="170">
        <v>18</v>
      </c>
      <c r="K442" s="170">
        <v>18</v>
      </c>
      <c r="L442" s="170">
        <v>18</v>
      </c>
      <c r="M442" s="14">
        <v>-5.2631578947368474E-2</v>
      </c>
      <c r="N442" s="15">
        <v>1</v>
      </c>
    </row>
    <row r="443" spans="1:14">
      <c r="A443" s="169"/>
      <c r="B443" s="72"/>
      <c r="C443" s="11"/>
      <c r="D443" s="72"/>
      <c r="E443" s="11"/>
      <c r="F443" s="72" t="s">
        <v>863</v>
      </c>
      <c r="G443" s="167" t="s">
        <v>764</v>
      </c>
      <c r="H443" s="13" t="s">
        <v>1064</v>
      </c>
      <c r="I443" s="170">
        <v>20.25</v>
      </c>
      <c r="J443" s="170">
        <v>20.25</v>
      </c>
      <c r="K443" s="170">
        <v>20.25</v>
      </c>
      <c r="L443" s="170">
        <v>20.25</v>
      </c>
      <c r="M443" s="14">
        <v>0</v>
      </c>
      <c r="N443" s="15">
        <v>1</v>
      </c>
    </row>
    <row r="444" spans="1:14">
      <c r="A444" s="169"/>
      <c r="B444" s="72"/>
      <c r="C444" s="11"/>
      <c r="D444" s="72"/>
      <c r="E444" s="11"/>
      <c r="F444" s="72" t="s">
        <v>862</v>
      </c>
      <c r="G444" s="167" t="s">
        <v>764</v>
      </c>
      <c r="H444" s="13" t="s">
        <v>1064</v>
      </c>
      <c r="I444" s="170">
        <v>28</v>
      </c>
      <c r="J444" s="170">
        <v>28</v>
      </c>
      <c r="K444" s="170">
        <v>28</v>
      </c>
      <c r="L444" s="170">
        <v>28</v>
      </c>
      <c r="M444" s="14">
        <v>0</v>
      </c>
      <c r="N444" s="15">
        <v>1</v>
      </c>
    </row>
    <row r="445" spans="1:14">
      <c r="A445" s="169"/>
      <c r="B445" s="72"/>
      <c r="C445" s="11"/>
      <c r="D445" s="72"/>
      <c r="E445" s="11"/>
      <c r="F445" s="72" t="s">
        <v>861</v>
      </c>
      <c r="G445" s="167" t="s">
        <v>764</v>
      </c>
      <c r="H445" s="13" t="s">
        <v>1064</v>
      </c>
      <c r="I445" s="170">
        <v>40.75</v>
      </c>
      <c r="J445" s="170">
        <v>40.75</v>
      </c>
      <c r="K445" s="170">
        <v>40.75</v>
      </c>
      <c r="L445" s="170">
        <v>40.75</v>
      </c>
      <c r="M445" s="14">
        <v>0</v>
      </c>
      <c r="N445" s="15">
        <v>1</v>
      </c>
    </row>
    <row r="446" spans="1:14">
      <c r="A446" s="169"/>
      <c r="B446" s="72"/>
      <c r="C446" s="11"/>
      <c r="D446" s="72"/>
      <c r="E446" s="11"/>
      <c r="F446" s="72" t="s">
        <v>1208</v>
      </c>
      <c r="G446" s="11" t="s">
        <v>351</v>
      </c>
      <c r="H446" s="13" t="s">
        <v>1092</v>
      </c>
      <c r="I446" s="170">
        <v>19</v>
      </c>
      <c r="J446" s="170">
        <v>0</v>
      </c>
      <c r="K446" s="170">
        <v>0</v>
      </c>
      <c r="L446" s="170">
        <v>0</v>
      </c>
      <c r="M446" s="14">
        <v>0</v>
      </c>
      <c r="N446" s="15">
        <v>1</v>
      </c>
    </row>
    <row r="447" spans="1:14" ht="29">
      <c r="A447" s="169"/>
      <c r="B447" s="72"/>
      <c r="C447" s="11"/>
      <c r="D447" s="72"/>
      <c r="E447" s="11"/>
      <c r="F447" s="72" t="s">
        <v>1209</v>
      </c>
      <c r="G447" s="167" t="s">
        <v>351</v>
      </c>
      <c r="H447" s="13" t="s">
        <v>1067</v>
      </c>
      <c r="I447" s="170">
        <v>3.58</v>
      </c>
      <c r="J447" s="170">
        <v>0</v>
      </c>
      <c r="K447" s="170">
        <v>0</v>
      </c>
      <c r="L447" s="170">
        <v>0</v>
      </c>
      <c r="M447" s="14">
        <v>0</v>
      </c>
      <c r="N447" s="15">
        <v>1</v>
      </c>
    </row>
    <row r="448" spans="1:14">
      <c r="A448" s="169"/>
      <c r="B448" s="72"/>
      <c r="C448" s="11"/>
      <c r="D448" s="72"/>
      <c r="E448" s="11"/>
      <c r="F448" s="72" t="s">
        <v>883</v>
      </c>
      <c r="G448" s="167" t="s">
        <v>351</v>
      </c>
      <c r="H448" s="13" t="s">
        <v>1053</v>
      </c>
      <c r="I448" s="170">
        <v>4</v>
      </c>
      <c r="J448" s="170">
        <v>0</v>
      </c>
      <c r="K448" s="170">
        <v>0</v>
      </c>
      <c r="L448" s="170">
        <v>0</v>
      </c>
      <c r="M448" s="14">
        <v>0</v>
      </c>
      <c r="N448" s="15">
        <v>1</v>
      </c>
    </row>
    <row r="449" spans="1:14">
      <c r="A449" s="169"/>
      <c r="B449" s="72"/>
      <c r="C449" s="11"/>
      <c r="D449" s="72"/>
      <c r="E449" s="11"/>
      <c r="F449" s="72" t="s">
        <v>884</v>
      </c>
      <c r="G449" s="167" t="s">
        <v>351</v>
      </c>
      <c r="H449" s="13" t="s">
        <v>1053</v>
      </c>
      <c r="I449" s="170">
        <v>4.2</v>
      </c>
      <c r="J449" s="170">
        <v>0</v>
      </c>
      <c r="K449" s="170">
        <v>0</v>
      </c>
      <c r="L449" s="170">
        <v>0</v>
      </c>
      <c r="M449" s="14">
        <v>0</v>
      </c>
      <c r="N449" s="15">
        <v>1</v>
      </c>
    </row>
    <row r="450" spans="1:14">
      <c r="A450" s="169"/>
      <c r="B450" s="72"/>
      <c r="C450" s="11"/>
      <c r="D450" s="72"/>
      <c r="E450" s="11"/>
      <c r="F450" s="72" t="s">
        <v>885</v>
      </c>
      <c r="G450" s="167" t="s">
        <v>351</v>
      </c>
      <c r="H450" s="13" t="s">
        <v>1053</v>
      </c>
      <c r="I450" s="170">
        <v>11.5</v>
      </c>
      <c r="J450" s="170">
        <v>0</v>
      </c>
      <c r="K450" s="170">
        <v>0</v>
      </c>
      <c r="L450" s="170">
        <v>0</v>
      </c>
      <c r="M450" s="14">
        <v>0</v>
      </c>
      <c r="N450" s="15">
        <v>1</v>
      </c>
    </row>
    <row r="451" spans="1:14">
      <c r="A451" s="169"/>
      <c r="B451" s="72"/>
      <c r="C451" s="11"/>
      <c r="D451" s="72"/>
      <c r="E451" s="11"/>
      <c r="F451" s="72" t="s">
        <v>887</v>
      </c>
      <c r="G451" s="167" t="s">
        <v>351</v>
      </c>
      <c r="H451" s="13" t="s">
        <v>1092</v>
      </c>
      <c r="I451" s="170">
        <v>7</v>
      </c>
      <c r="J451" s="170">
        <v>0</v>
      </c>
      <c r="K451" s="170">
        <v>0</v>
      </c>
      <c r="L451" s="170">
        <v>0</v>
      </c>
      <c r="M451" s="14">
        <v>0</v>
      </c>
      <c r="N451" s="15">
        <v>1</v>
      </c>
    </row>
    <row r="452" spans="1:14">
      <c r="A452" s="169"/>
      <c r="B452" s="72"/>
      <c r="C452" s="11"/>
      <c r="D452" s="72"/>
      <c r="E452" s="11"/>
      <c r="F452" s="72" t="s">
        <v>864</v>
      </c>
      <c r="G452" s="11" t="s">
        <v>764</v>
      </c>
      <c r="H452" s="13" t="s">
        <v>1057</v>
      </c>
      <c r="I452" s="170">
        <v>112</v>
      </c>
      <c r="J452" s="170">
        <v>179</v>
      </c>
      <c r="K452" s="170">
        <v>184</v>
      </c>
      <c r="L452" s="170">
        <v>190</v>
      </c>
      <c r="M452" s="14">
        <v>0.59821428571428581</v>
      </c>
      <c r="N452" s="15">
        <v>1</v>
      </c>
    </row>
    <row r="453" spans="1:14">
      <c r="A453" s="169"/>
      <c r="B453" s="72"/>
      <c r="C453" s="11"/>
      <c r="D453" s="72"/>
      <c r="E453" s="11"/>
      <c r="F453" s="72" t="s">
        <v>865</v>
      </c>
      <c r="G453" s="167" t="s">
        <v>764</v>
      </c>
      <c r="H453" s="13" t="s">
        <v>1065</v>
      </c>
      <c r="I453" s="170">
        <v>335</v>
      </c>
      <c r="J453" s="170">
        <v>460</v>
      </c>
      <c r="K453" s="170">
        <v>474</v>
      </c>
      <c r="L453" s="170">
        <v>488</v>
      </c>
      <c r="M453" s="14">
        <v>0.37313432835820892</v>
      </c>
      <c r="N453" s="15">
        <v>1</v>
      </c>
    </row>
    <row r="454" spans="1:14">
      <c r="A454" s="169"/>
      <c r="B454" s="72"/>
      <c r="C454" s="11"/>
      <c r="D454" s="72"/>
      <c r="E454" s="11"/>
      <c r="F454" s="72" t="s">
        <v>881</v>
      </c>
      <c r="G454" s="11" t="s">
        <v>351</v>
      </c>
      <c r="H454" s="13" t="s">
        <v>1092</v>
      </c>
      <c r="I454" s="170">
        <v>18</v>
      </c>
      <c r="J454" s="170">
        <v>0</v>
      </c>
      <c r="K454" s="170">
        <v>0</v>
      </c>
      <c r="L454" s="170">
        <v>0</v>
      </c>
      <c r="M454" s="14">
        <v>0</v>
      </c>
      <c r="N454" s="15">
        <v>1</v>
      </c>
    </row>
    <row r="455" spans="1:14">
      <c r="A455" s="169"/>
      <c r="B455" s="72"/>
      <c r="C455" s="11"/>
      <c r="D455" s="72"/>
      <c r="E455" s="11"/>
      <c r="F455" s="72" t="s">
        <v>880</v>
      </c>
      <c r="G455" s="167" t="s">
        <v>351</v>
      </c>
      <c r="H455" s="13" t="s">
        <v>1092</v>
      </c>
      <c r="I455" s="170">
        <v>11</v>
      </c>
      <c r="J455" s="170">
        <v>0</v>
      </c>
      <c r="K455" s="170">
        <v>0</v>
      </c>
      <c r="L455" s="170">
        <v>0</v>
      </c>
      <c r="M455" s="14">
        <v>0</v>
      </c>
      <c r="N455" s="15">
        <v>1</v>
      </c>
    </row>
    <row r="456" spans="1:14">
      <c r="A456" s="169"/>
      <c r="B456" s="72"/>
      <c r="C456" s="11"/>
      <c r="D456" s="72"/>
      <c r="E456" s="11"/>
      <c r="F456" s="72" t="s">
        <v>882</v>
      </c>
      <c r="G456" s="167" t="s">
        <v>351</v>
      </c>
      <c r="H456" s="13" t="s">
        <v>1053</v>
      </c>
      <c r="I456" s="170">
        <v>35</v>
      </c>
      <c r="J456" s="170">
        <v>0</v>
      </c>
      <c r="K456" s="170">
        <v>0</v>
      </c>
      <c r="L456" s="170">
        <v>0</v>
      </c>
      <c r="M456" s="14">
        <v>0</v>
      </c>
      <c r="N456" s="15">
        <v>1</v>
      </c>
    </row>
    <row r="457" spans="1:14">
      <c r="A457" s="169"/>
      <c r="B457" s="72"/>
      <c r="C457" s="11"/>
      <c r="D457" s="72"/>
      <c r="E457" s="11"/>
      <c r="F457" s="72" t="s">
        <v>888</v>
      </c>
      <c r="G457" s="167" t="s">
        <v>351</v>
      </c>
      <c r="H457" s="13" t="s">
        <v>1068</v>
      </c>
      <c r="I457" s="170">
        <v>7</v>
      </c>
      <c r="J457" s="170">
        <v>0</v>
      </c>
      <c r="K457" s="170">
        <v>0</v>
      </c>
      <c r="L457" s="170">
        <v>0</v>
      </c>
      <c r="M457" s="14">
        <v>0</v>
      </c>
      <c r="N457" s="15">
        <v>1</v>
      </c>
    </row>
    <row r="458" spans="1:14" ht="29">
      <c r="A458" s="169"/>
      <c r="B458" s="72"/>
      <c r="C458" s="11"/>
      <c r="D458" s="72"/>
      <c r="E458" s="11"/>
      <c r="F458" s="72" t="s">
        <v>889</v>
      </c>
      <c r="G458" s="167" t="s">
        <v>351</v>
      </c>
      <c r="H458" s="13" t="s">
        <v>1069</v>
      </c>
      <c r="I458" s="170">
        <v>7.6</v>
      </c>
      <c r="J458" s="170">
        <v>0</v>
      </c>
      <c r="K458" s="170">
        <v>0</v>
      </c>
      <c r="L458" s="170">
        <v>0</v>
      </c>
      <c r="M458" s="14">
        <v>0</v>
      </c>
      <c r="N458" s="15">
        <v>1</v>
      </c>
    </row>
    <row r="459" spans="1:14">
      <c r="A459" s="169"/>
      <c r="B459" s="72"/>
      <c r="C459" s="11"/>
      <c r="D459" s="72"/>
      <c r="E459" s="11"/>
      <c r="F459" s="72" t="s">
        <v>893</v>
      </c>
      <c r="G459" s="167" t="s">
        <v>351</v>
      </c>
      <c r="H459" s="13" t="s">
        <v>1068</v>
      </c>
      <c r="I459" s="170">
        <v>12</v>
      </c>
      <c r="J459" s="170">
        <v>0</v>
      </c>
      <c r="K459" s="170">
        <v>0</v>
      </c>
      <c r="L459" s="170">
        <v>0</v>
      </c>
      <c r="M459" s="14">
        <v>0</v>
      </c>
      <c r="N459" s="15">
        <v>1</v>
      </c>
    </row>
    <row r="460" spans="1:14">
      <c r="A460" s="169"/>
      <c r="B460" s="72"/>
      <c r="C460" s="11"/>
      <c r="D460" s="72"/>
      <c r="E460" s="11"/>
      <c r="F460" s="72" t="s">
        <v>891</v>
      </c>
      <c r="G460" s="167" t="s">
        <v>351</v>
      </c>
      <c r="H460" s="13" t="s">
        <v>1068</v>
      </c>
      <c r="I460" s="170">
        <v>11</v>
      </c>
      <c r="J460" s="170">
        <v>0</v>
      </c>
      <c r="K460" s="170">
        <v>0</v>
      </c>
      <c r="L460" s="170">
        <v>0</v>
      </c>
      <c r="M460" s="14">
        <v>0</v>
      </c>
      <c r="N460" s="15">
        <v>1</v>
      </c>
    </row>
    <row r="461" spans="1:14">
      <c r="A461" s="169"/>
      <c r="B461" s="72"/>
      <c r="C461" s="11"/>
      <c r="D461" s="72"/>
      <c r="E461" s="11"/>
      <c r="F461" s="72" t="s">
        <v>892</v>
      </c>
      <c r="G461" s="167" t="s">
        <v>351</v>
      </c>
      <c r="H461" s="13" t="s">
        <v>1068</v>
      </c>
      <c r="I461" s="170">
        <v>12</v>
      </c>
      <c r="J461" s="170">
        <v>0</v>
      </c>
      <c r="K461" s="170">
        <v>0</v>
      </c>
      <c r="L461" s="170">
        <v>0</v>
      </c>
      <c r="M461" s="14">
        <v>0</v>
      </c>
      <c r="N461" s="15">
        <v>1</v>
      </c>
    </row>
    <row r="462" spans="1:14">
      <c r="A462" s="169"/>
      <c r="B462" s="72"/>
      <c r="C462" s="11"/>
      <c r="D462" s="72"/>
      <c r="E462" s="11"/>
      <c r="F462" s="72" t="s">
        <v>890</v>
      </c>
      <c r="G462" s="167" t="s">
        <v>351</v>
      </c>
      <c r="H462" s="13" t="s">
        <v>1092</v>
      </c>
      <c r="I462" s="170">
        <v>4</v>
      </c>
      <c r="J462" s="170">
        <v>0</v>
      </c>
      <c r="K462" s="170">
        <v>0</v>
      </c>
      <c r="L462" s="170">
        <v>0</v>
      </c>
      <c r="M462" s="14">
        <v>0</v>
      </c>
      <c r="N462" s="15">
        <v>1</v>
      </c>
    </row>
    <row r="463" spans="1:14" ht="29">
      <c r="A463" s="169"/>
      <c r="B463" s="72"/>
      <c r="C463" s="11"/>
      <c r="D463" s="72"/>
      <c r="E463" s="11"/>
      <c r="F463" s="72" t="s">
        <v>1072</v>
      </c>
      <c r="G463" s="167" t="s">
        <v>351</v>
      </c>
      <c r="H463" s="13" t="s">
        <v>1074</v>
      </c>
      <c r="I463" s="170">
        <v>2.85</v>
      </c>
      <c r="J463" s="170">
        <v>0</v>
      </c>
      <c r="K463" s="170">
        <v>0</v>
      </c>
      <c r="L463" s="170">
        <v>0</v>
      </c>
      <c r="M463" s="14">
        <v>0</v>
      </c>
      <c r="N463" s="15">
        <v>1</v>
      </c>
    </row>
    <row r="464" spans="1:14" ht="29">
      <c r="A464" s="169"/>
      <c r="B464" s="72"/>
      <c r="C464" s="11"/>
      <c r="D464" s="72"/>
      <c r="E464" s="11"/>
      <c r="F464" s="72" t="s">
        <v>1073</v>
      </c>
      <c r="G464" s="167" t="s">
        <v>351</v>
      </c>
      <c r="H464" s="13" t="s">
        <v>895</v>
      </c>
      <c r="I464" s="170">
        <v>0</v>
      </c>
      <c r="J464" s="170">
        <v>0</v>
      </c>
      <c r="K464" s="170">
        <v>0</v>
      </c>
      <c r="L464" s="170">
        <v>0</v>
      </c>
      <c r="M464" s="14">
        <v>0</v>
      </c>
      <c r="N464" s="15">
        <v>1</v>
      </c>
    </row>
    <row r="465" spans="1:14">
      <c r="A465" s="169"/>
      <c r="B465" s="72"/>
      <c r="C465" s="11"/>
      <c r="D465" s="72"/>
      <c r="E465" s="11"/>
      <c r="F465" s="72" t="s">
        <v>1293</v>
      </c>
      <c r="G465" s="11" t="s">
        <v>764</v>
      </c>
      <c r="H465" s="13" t="s">
        <v>1057</v>
      </c>
      <c r="I465" s="170">
        <v>126</v>
      </c>
      <c r="J465" s="170">
        <v>133</v>
      </c>
      <c r="K465" s="170">
        <v>133</v>
      </c>
      <c r="L465" s="170">
        <v>133</v>
      </c>
      <c r="M465" s="14">
        <v>5.555555555555558E-2</v>
      </c>
      <c r="N465" s="15">
        <v>1</v>
      </c>
    </row>
    <row r="466" spans="1:14" ht="29">
      <c r="A466" s="169"/>
      <c r="B466" s="72"/>
      <c r="C466" s="11"/>
      <c r="D466" s="72"/>
      <c r="E466" s="11"/>
      <c r="F466" s="72" t="s">
        <v>878</v>
      </c>
      <c r="G466" s="11" t="s">
        <v>351</v>
      </c>
      <c r="H466" s="13" t="s">
        <v>1067</v>
      </c>
      <c r="I466" s="170">
        <v>2.86</v>
      </c>
      <c r="J466" s="170">
        <v>0</v>
      </c>
      <c r="K466" s="170">
        <v>0</v>
      </c>
      <c r="L466" s="170">
        <v>0</v>
      </c>
      <c r="M466" s="14">
        <v>0</v>
      </c>
      <c r="N466" s="15">
        <v>1</v>
      </c>
    </row>
    <row r="467" spans="1:14" ht="29">
      <c r="A467" s="169"/>
      <c r="B467" s="72"/>
      <c r="C467" s="11"/>
      <c r="D467" s="72"/>
      <c r="E467" s="11"/>
      <c r="F467" s="72" t="s">
        <v>879</v>
      </c>
      <c r="G467" s="167" t="s">
        <v>351</v>
      </c>
      <c r="H467" s="13" t="s">
        <v>1067</v>
      </c>
      <c r="I467" s="170">
        <v>4.5</v>
      </c>
      <c r="J467" s="170">
        <v>0</v>
      </c>
      <c r="K467" s="170">
        <v>0</v>
      </c>
      <c r="L467" s="170">
        <v>0</v>
      </c>
      <c r="M467" s="14">
        <v>0</v>
      </c>
      <c r="N467" s="15">
        <v>1</v>
      </c>
    </row>
    <row r="468" spans="1:14" ht="29">
      <c r="A468" s="169"/>
      <c r="B468" s="72"/>
      <c r="C468" s="11"/>
      <c r="D468" s="72"/>
      <c r="E468" s="11"/>
      <c r="F468" s="72" t="s">
        <v>868</v>
      </c>
      <c r="G468" s="167" t="s">
        <v>351</v>
      </c>
      <c r="H468" s="13" t="s">
        <v>1210</v>
      </c>
      <c r="I468" s="170">
        <v>16.239999999999998</v>
      </c>
      <c r="J468" s="170">
        <v>0</v>
      </c>
      <c r="K468" s="170">
        <v>0</v>
      </c>
      <c r="L468" s="170">
        <v>0</v>
      </c>
      <c r="M468" s="14">
        <v>0</v>
      </c>
      <c r="N468" s="15">
        <v>1</v>
      </c>
    </row>
    <row r="469" spans="1:14" ht="29">
      <c r="A469" s="169"/>
      <c r="B469" s="72"/>
      <c r="C469" s="11"/>
      <c r="D469" s="72"/>
      <c r="E469" s="11"/>
      <c r="F469" s="72" t="s">
        <v>872</v>
      </c>
      <c r="G469" s="167" t="s">
        <v>351</v>
      </c>
      <c r="H469" s="13" t="s">
        <v>1210</v>
      </c>
      <c r="I469" s="170">
        <v>3</v>
      </c>
      <c r="J469" s="170">
        <v>0</v>
      </c>
      <c r="K469" s="170">
        <v>0</v>
      </c>
      <c r="L469" s="170">
        <v>0</v>
      </c>
      <c r="M469" s="14">
        <v>0</v>
      </c>
      <c r="N469" s="15">
        <v>1</v>
      </c>
    </row>
    <row r="470" spans="1:14" ht="29">
      <c r="A470" s="169"/>
      <c r="B470" s="72"/>
      <c r="C470" s="11"/>
      <c r="D470" s="72"/>
      <c r="E470" s="11"/>
      <c r="F470" s="72" t="s">
        <v>869</v>
      </c>
      <c r="G470" s="167" t="s">
        <v>351</v>
      </c>
      <c r="H470" s="13" t="s">
        <v>1210</v>
      </c>
      <c r="I470" s="170">
        <v>18.48</v>
      </c>
      <c r="J470" s="170">
        <v>0</v>
      </c>
      <c r="K470" s="170">
        <v>0</v>
      </c>
      <c r="L470" s="170">
        <v>0</v>
      </c>
      <c r="M470" s="14">
        <v>0</v>
      </c>
      <c r="N470" s="15">
        <v>1</v>
      </c>
    </row>
    <row r="471" spans="1:14">
      <c r="A471" s="169"/>
      <c r="B471" s="72"/>
      <c r="C471" s="11"/>
      <c r="D471" s="72"/>
      <c r="E471" s="11"/>
      <c r="F471" s="72" t="s">
        <v>870</v>
      </c>
      <c r="G471" s="167" t="s">
        <v>351</v>
      </c>
      <c r="H471" s="13" t="s">
        <v>1092</v>
      </c>
      <c r="I471" s="170">
        <v>10</v>
      </c>
      <c r="J471" s="170">
        <v>0</v>
      </c>
      <c r="K471" s="170">
        <v>0</v>
      </c>
      <c r="L471" s="170">
        <v>0</v>
      </c>
      <c r="M471" s="14">
        <v>0</v>
      </c>
      <c r="N471" s="15">
        <v>1</v>
      </c>
    </row>
    <row r="472" spans="1:14" ht="29">
      <c r="A472" s="169"/>
      <c r="B472" s="72"/>
      <c r="C472" s="11"/>
      <c r="D472" s="72"/>
      <c r="E472" s="11"/>
      <c r="F472" s="72" t="s">
        <v>867</v>
      </c>
      <c r="G472" s="167" t="s">
        <v>351</v>
      </c>
      <c r="H472" s="13" t="s">
        <v>1210</v>
      </c>
      <c r="I472" s="170">
        <v>15.28</v>
      </c>
      <c r="J472" s="170">
        <v>0</v>
      </c>
      <c r="K472" s="170">
        <v>0</v>
      </c>
      <c r="L472" s="170">
        <v>0</v>
      </c>
      <c r="M472" s="14">
        <v>0</v>
      </c>
      <c r="N472" s="15">
        <v>1</v>
      </c>
    </row>
    <row r="473" spans="1:14" ht="29">
      <c r="A473" s="169"/>
      <c r="B473" s="72"/>
      <c r="C473" s="11"/>
      <c r="D473" s="72"/>
      <c r="E473" s="11"/>
      <c r="F473" s="72" t="s">
        <v>866</v>
      </c>
      <c r="G473" s="167" t="s">
        <v>351</v>
      </c>
      <c r="H473" s="13" t="s">
        <v>1210</v>
      </c>
      <c r="I473" s="170">
        <v>13.84</v>
      </c>
      <c r="J473" s="170">
        <v>0</v>
      </c>
      <c r="K473" s="170">
        <v>0</v>
      </c>
      <c r="L473" s="170">
        <v>0</v>
      </c>
      <c r="M473" s="14">
        <v>0</v>
      </c>
      <c r="N473" s="15">
        <v>1</v>
      </c>
    </row>
    <row r="474" spans="1:14" ht="29">
      <c r="A474" s="169"/>
      <c r="B474" s="72"/>
      <c r="C474" s="11"/>
      <c r="D474" s="72"/>
      <c r="E474" s="11"/>
      <c r="F474" s="72" t="s">
        <v>871</v>
      </c>
      <c r="G474" s="167" t="s">
        <v>351</v>
      </c>
      <c r="H474" s="13" t="s">
        <v>1210</v>
      </c>
      <c r="I474" s="170">
        <v>4.9000000000000004</v>
      </c>
      <c r="J474" s="170">
        <v>0</v>
      </c>
      <c r="K474" s="170">
        <v>0</v>
      </c>
      <c r="L474" s="170">
        <v>0</v>
      </c>
      <c r="M474" s="14">
        <v>0</v>
      </c>
      <c r="N474" s="15">
        <v>1</v>
      </c>
    </row>
    <row r="475" spans="1:14">
      <c r="A475" s="169"/>
      <c r="B475" s="72"/>
      <c r="C475" s="11"/>
      <c r="D475" s="72"/>
      <c r="E475" s="11"/>
      <c r="F475" s="72" t="s">
        <v>877</v>
      </c>
      <c r="G475" s="167" t="s">
        <v>351</v>
      </c>
      <c r="H475" s="13" t="s">
        <v>1066</v>
      </c>
      <c r="I475" s="170">
        <v>0.61</v>
      </c>
      <c r="J475" s="170">
        <v>0</v>
      </c>
      <c r="K475" s="170">
        <v>0</v>
      </c>
      <c r="L475" s="170">
        <v>0</v>
      </c>
      <c r="M475" s="14">
        <v>0</v>
      </c>
      <c r="N475" s="15">
        <v>1</v>
      </c>
    </row>
    <row r="476" spans="1:14">
      <c r="A476" s="169"/>
      <c r="B476" s="72"/>
      <c r="C476" s="11"/>
      <c r="D476" s="72"/>
      <c r="E476" s="11"/>
      <c r="F476" s="72" t="s">
        <v>873</v>
      </c>
      <c r="G476" s="167" t="s">
        <v>351</v>
      </c>
      <c r="H476" s="13" t="s">
        <v>1092</v>
      </c>
      <c r="I476" s="170">
        <v>16</v>
      </c>
      <c r="J476" s="170">
        <v>0</v>
      </c>
      <c r="K476" s="170">
        <v>0</v>
      </c>
      <c r="L476" s="170">
        <v>0</v>
      </c>
      <c r="M476" s="14">
        <v>0</v>
      </c>
      <c r="N476" s="15">
        <v>1</v>
      </c>
    </row>
    <row r="477" spans="1:14" ht="29">
      <c r="A477" s="169"/>
      <c r="B477" s="72"/>
      <c r="C477" s="11"/>
      <c r="D477" s="72"/>
      <c r="E477" s="11"/>
      <c r="F477" s="72" t="s">
        <v>875</v>
      </c>
      <c r="G477" s="167" t="s">
        <v>351</v>
      </c>
      <c r="H477" s="13" t="s">
        <v>895</v>
      </c>
      <c r="I477" s="170">
        <v>0</v>
      </c>
      <c r="J477" s="170">
        <v>0</v>
      </c>
      <c r="K477" s="170">
        <v>0</v>
      </c>
      <c r="L477" s="170">
        <v>0</v>
      </c>
      <c r="M477" s="14">
        <v>0</v>
      </c>
      <c r="N477" s="15">
        <v>1</v>
      </c>
    </row>
    <row r="478" spans="1:14">
      <c r="A478" s="169"/>
      <c r="B478" s="72"/>
      <c r="C478" s="11"/>
      <c r="D478" s="72"/>
      <c r="E478" s="11"/>
      <c r="F478" s="72" t="s">
        <v>874</v>
      </c>
      <c r="G478" s="167" t="s">
        <v>351</v>
      </c>
      <c r="H478" s="13" t="s">
        <v>1092</v>
      </c>
      <c r="I478" s="170">
        <v>13</v>
      </c>
      <c r="J478" s="170">
        <v>0</v>
      </c>
      <c r="K478" s="170">
        <v>0</v>
      </c>
      <c r="L478" s="170">
        <v>0</v>
      </c>
      <c r="M478" s="14">
        <v>0</v>
      </c>
      <c r="N478" s="15">
        <v>1</v>
      </c>
    </row>
    <row r="479" spans="1:14" ht="29">
      <c r="A479" s="169"/>
      <c r="B479" s="72"/>
      <c r="C479" s="11"/>
      <c r="D479" s="72"/>
      <c r="E479" s="11"/>
      <c r="F479" s="72" t="s">
        <v>1490</v>
      </c>
      <c r="G479" s="11" t="s">
        <v>350</v>
      </c>
      <c r="H479" s="13" t="s">
        <v>1058</v>
      </c>
      <c r="I479" s="170"/>
      <c r="J479" s="170">
        <v>111</v>
      </c>
      <c r="K479" s="170">
        <v>114.33</v>
      </c>
      <c r="L479" s="170">
        <v>117.76</v>
      </c>
      <c r="M479" s="14">
        <v>0</v>
      </c>
      <c r="N479" s="15">
        <v>1</v>
      </c>
    </row>
    <row r="480" spans="1:14" ht="29">
      <c r="A480" s="169"/>
      <c r="B480" s="72"/>
      <c r="C480" s="11"/>
      <c r="D480" s="72"/>
      <c r="E480" s="11"/>
      <c r="F480" s="72" t="s">
        <v>1491</v>
      </c>
      <c r="G480" s="167" t="s">
        <v>350</v>
      </c>
      <c r="H480" s="13" t="s">
        <v>1058</v>
      </c>
      <c r="I480" s="170"/>
      <c r="J480" s="170">
        <v>226</v>
      </c>
      <c r="K480" s="170">
        <v>232.78</v>
      </c>
      <c r="L480" s="170">
        <v>239.76</v>
      </c>
      <c r="M480" s="14">
        <v>0</v>
      </c>
      <c r="N480" s="15">
        <v>1</v>
      </c>
    </row>
    <row r="481" spans="1:14">
      <c r="A481" s="169"/>
      <c r="B481" s="72"/>
      <c r="C481" s="11"/>
      <c r="D481" s="72"/>
      <c r="E481" s="11"/>
      <c r="F481" s="72" t="s">
        <v>1501</v>
      </c>
      <c r="G481" s="167" t="s">
        <v>350</v>
      </c>
      <c r="H481" s="11" t="s">
        <v>1210</v>
      </c>
      <c r="I481" s="170"/>
      <c r="J481" s="170">
        <v>32.64</v>
      </c>
      <c r="K481" s="170">
        <v>29.95</v>
      </c>
      <c r="L481" s="170">
        <v>30.84</v>
      </c>
      <c r="M481" s="14">
        <v>0</v>
      </c>
      <c r="N481" s="15">
        <v>1</v>
      </c>
    </row>
    <row r="482" spans="1:14">
      <c r="A482" s="169"/>
      <c r="B482" s="72"/>
      <c r="C482" s="11"/>
      <c r="D482" s="72"/>
      <c r="E482" s="11"/>
      <c r="F482" s="72" t="s">
        <v>1502</v>
      </c>
      <c r="G482" s="167" t="s">
        <v>350</v>
      </c>
      <c r="H482" s="11" t="s">
        <v>1210</v>
      </c>
      <c r="I482" s="170"/>
      <c r="J482" s="170">
        <v>23.38</v>
      </c>
      <c r="K482" s="170">
        <v>21.58</v>
      </c>
      <c r="L482" s="170">
        <v>22.22</v>
      </c>
      <c r="M482" s="14">
        <v>0</v>
      </c>
      <c r="N482" s="15">
        <v>1</v>
      </c>
    </row>
    <row r="483" spans="1:14">
      <c r="A483" s="169"/>
      <c r="B483" s="72"/>
      <c r="C483" s="11"/>
      <c r="D483" s="72"/>
      <c r="E483" s="11"/>
      <c r="F483" s="72" t="s">
        <v>1492</v>
      </c>
      <c r="G483" s="167" t="s">
        <v>350</v>
      </c>
      <c r="H483" s="11" t="s">
        <v>1067</v>
      </c>
      <c r="I483" s="170"/>
      <c r="J483" s="170">
        <v>4.01</v>
      </c>
      <c r="K483" s="170">
        <v>4.09</v>
      </c>
      <c r="L483" s="170">
        <v>4.09</v>
      </c>
      <c r="M483" s="14">
        <v>0</v>
      </c>
      <c r="N483" s="15">
        <v>1</v>
      </c>
    </row>
    <row r="484" spans="1:14">
      <c r="A484" s="171" t="s">
        <v>1032</v>
      </c>
      <c r="B484" s="171"/>
      <c r="C484" s="171"/>
      <c r="D484" s="171"/>
      <c r="E484" s="171"/>
      <c r="F484" s="171"/>
      <c r="G484" s="171"/>
      <c r="H484" s="171"/>
      <c r="I484" s="172">
        <v>6121.619999999999</v>
      </c>
      <c r="J484" s="172">
        <v>4767.880000000001</v>
      </c>
      <c r="K484" s="172">
        <v>4906.42</v>
      </c>
      <c r="L484" s="172">
        <v>4942.3200000000006</v>
      </c>
      <c r="M484" s="173">
        <v>-1.1554623677769511</v>
      </c>
      <c r="N484" s="174">
        <v>75</v>
      </c>
    </row>
    <row r="485" spans="1:14">
      <c r="A485" s="169" t="s">
        <v>182</v>
      </c>
      <c r="B485" s="72" t="s">
        <v>592</v>
      </c>
      <c r="C485" s="11" t="s">
        <v>595</v>
      </c>
      <c r="D485" s="72" t="s">
        <v>123</v>
      </c>
      <c r="E485" s="11" t="s">
        <v>123</v>
      </c>
      <c r="F485" s="72" t="s">
        <v>1125</v>
      </c>
      <c r="G485" s="11" t="s">
        <v>764</v>
      </c>
      <c r="H485" s="13" t="s">
        <v>1075</v>
      </c>
      <c r="I485" s="170">
        <v>146</v>
      </c>
      <c r="J485" s="170">
        <v>152</v>
      </c>
      <c r="K485" s="170">
        <v>153.52000000000001</v>
      </c>
      <c r="L485" s="170">
        <v>155.06</v>
      </c>
      <c r="M485" s="14">
        <v>4.1095890410958846E-2</v>
      </c>
      <c r="N485" s="15">
        <v>1</v>
      </c>
    </row>
    <row r="486" spans="1:14">
      <c r="A486" s="169"/>
      <c r="B486" s="72"/>
      <c r="C486" s="11"/>
      <c r="D486" s="72"/>
      <c r="E486" s="11"/>
      <c r="F486" s="72" t="s">
        <v>191</v>
      </c>
      <c r="G486" s="167" t="s">
        <v>764</v>
      </c>
      <c r="H486" s="13" t="s">
        <v>1075</v>
      </c>
      <c r="I486" s="170">
        <v>300</v>
      </c>
      <c r="J486" s="170">
        <v>300</v>
      </c>
      <c r="K486" s="170">
        <v>303</v>
      </c>
      <c r="L486" s="170">
        <v>306.02999999999997</v>
      </c>
      <c r="M486" s="14">
        <v>0</v>
      </c>
      <c r="N486" s="15">
        <v>1</v>
      </c>
    </row>
    <row r="487" spans="1:14">
      <c r="A487" s="169"/>
      <c r="B487" s="72"/>
      <c r="C487" s="11"/>
      <c r="D487" s="72"/>
      <c r="E487" s="11"/>
      <c r="F487" s="72" t="s">
        <v>184</v>
      </c>
      <c r="G487" s="167" t="s">
        <v>764</v>
      </c>
      <c r="H487" s="13" t="s">
        <v>1075</v>
      </c>
      <c r="I487" s="170">
        <v>100</v>
      </c>
      <c r="J487" s="170">
        <v>105</v>
      </c>
      <c r="K487" s="170">
        <v>106.05</v>
      </c>
      <c r="L487" s="170">
        <v>107.11</v>
      </c>
      <c r="M487" s="14">
        <v>5.0000000000000044E-2</v>
      </c>
      <c r="N487" s="15">
        <v>1</v>
      </c>
    </row>
    <row r="488" spans="1:14">
      <c r="A488" s="169"/>
      <c r="B488" s="72"/>
      <c r="C488" s="11"/>
      <c r="D488" s="72"/>
      <c r="E488" s="11"/>
      <c r="F488" s="72" t="s">
        <v>195</v>
      </c>
      <c r="G488" s="167" t="s">
        <v>764</v>
      </c>
      <c r="H488" s="13" t="s">
        <v>1075</v>
      </c>
      <c r="I488" s="170">
        <v>136</v>
      </c>
      <c r="J488" s="170">
        <v>0</v>
      </c>
      <c r="K488" s="170">
        <v>0</v>
      </c>
      <c r="L488" s="170">
        <v>0</v>
      </c>
      <c r="M488" s="14">
        <v>0</v>
      </c>
      <c r="N488" s="15">
        <v>1</v>
      </c>
    </row>
    <row r="489" spans="1:14">
      <c r="A489" s="169"/>
      <c r="B489" s="72"/>
      <c r="C489" s="11"/>
      <c r="D489" s="72"/>
      <c r="E489" s="11"/>
      <c r="F489" s="72" t="s">
        <v>190</v>
      </c>
      <c r="G489" s="167" t="s">
        <v>764</v>
      </c>
      <c r="H489" s="13" t="s">
        <v>1075</v>
      </c>
      <c r="I489" s="170">
        <v>193</v>
      </c>
      <c r="J489" s="170">
        <v>193</v>
      </c>
      <c r="K489" s="170">
        <v>194.93</v>
      </c>
      <c r="L489" s="170">
        <v>196.88</v>
      </c>
      <c r="M489" s="14">
        <v>0</v>
      </c>
      <c r="N489" s="15">
        <v>1</v>
      </c>
    </row>
    <row r="490" spans="1:14">
      <c r="A490" s="169"/>
      <c r="B490" s="72"/>
      <c r="C490" s="11"/>
      <c r="D490" s="72"/>
      <c r="E490" s="11"/>
      <c r="F490" s="72" t="s">
        <v>189</v>
      </c>
      <c r="G490" s="167" t="s">
        <v>764</v>
      </c>
      <c r="H490" s="13" t="s">
        <v>1075</v>
      </c>
      <c r="I490" s="170">
        <v>587</v>
      </c>
      <c r="J490" s="170">
        <v>588</v>
      </c>
      <c r="K490" s="170">
        <v>593.88</v>
      </c>
      <c r="L490" s="170">
        <v>599.82000000000005</v>
      </c>
      <c r="M490" s="14">
        <v>1.7035775127767216E-3</v>
      </c>
      <c r="N490" s="15">
        <v>1</v>
      </c>
    </row>
    <row r="491" spans="1:14">
      <c r="A491" s="169"/>
      <c r="B491" s="72"/>
      <c r="C491" s="11"/>
      <c r="D491" s="72"/>
      <c r="E491" s="11"/>
      <c r="F491" s="72" t="s">
        <v>196</v>
      </c>
      <c r="G491" s="167" t="s">
        <v>764</v>
      </c>
      <c r="H491" s="13" t="s">
        <v>1057</v>
      </c>
      <c r="I491" s="170">
        <v>60</v>
      </c>
      <c r="J491" s="170">
        <v>60</v>
      </c>
      <c r="K491" s="170">
        <v>60.6</v>
      </c>
      <c r="L491" s="170">
        <v>61.21</v>
      </c>
      <c r="M491" s="14">
        <v>0</v>
      </c>
      <c r="N491" s="15">
        <v>1</v>
      </c>
    </row>
    <row r="492" spans="1:14">
      <c r="A492" s="169"/>
      <c r="B492" s="72"/>
      <c r="C492" s="11"/>
      <c r="D492" s="72"/>
      <c r="E492" s="11"/>
      <c r="F492" s="72" t="s">
        <v>186</v>
      </c>
      <c r="G492" s="167" t="s">
        <v>764</v>
      </c>
      <c r="H492" s="13" t="s">
        <v>1075</v>
      </c>
      <c r="I492" s="170">
        <v>200</v>
      </c>
      <c r="J492" s="170">
        <v>210</v>
      </c>
      <c r="K492" s="170">
        <v>212.1</v>
      </c>
      <c r="L492" s="170">
        <v>214.22</v>
      </c>
      <c r="M492" s="14">
        <v>5.0000000000000044E-2</v>
      </c>
      <c r="N492" s="15">
        <v>1</v>
      </c>
    </row>
    <row r="493" spans="1:14">
      <c r="A493" s="169"/>
      <c r="B493" s="72"/>
      <c r="C493" s="11"/>
      <c r="D493" s="72"/>
      <c r="E493" s="11"/>
      <c r="F493" s="72" t="s">
        <v>185</v>
      </c>
      <c r="G493" s="167" t="s">
        <v>764</v>
      </c>
      <c r="H493" s="13" t="s">
        <v>1075</v>
      </c>
      <c r="I493" s="170">
        <v>2000</v>
      </c>
      <c r="J493" s="170">
        <v>2000</v>
      </c>
      <c r="K493" s="170">
        <v>2020</v>
      </c>
      <c r="L493" s="170">
        <v>2040.2</v>
      </c>
      <c r="M493" s="14">
        <v>0</v>
      </c>
      <c r="N493" s="15">
        <v>1</v>
      </c>
    </row>
    <row r="494" spans="1:14">
      <c r="A494" s="169"/>
      <c r="B494" s="72"/>
      <c r="C494" s="11"/>
      <c r="D494" s="72"/>
      <c r="E494" s="11"/>
      <c r="F494" s="72" t="s">
        <v>198</v>
      </c>
      <c r="G494" s="167" t="s">
        <v>764</v>
      </c>
      <c r="H494" s="13" t="s">
        <v>1075</v>
      </c>
      <c r="I494" s="170">
        <v>65</v>
      </c>
      <c r="J494" s="170">
        <v>65</v>
      </c>
      <c r="K494" s="170">
        <v>65.650000000000006</v>
      </c>
      <c r="L494" s="170">
        <v>66.31</v>
      </c>
      <c r="M494" s="14">
        <v>0</v>
      </c>
      <c r="N494" s="15">
        <v>1</v>
      </c>
    </row>
    <row r="495" spans="1:14">
      <c r="A495" s="169"/>
      <c r="B495" s="72"/>
      <c r="C495" s="11"/>
      <c r="D495" s="72"/>
      <c r="E495" s="11"/>
      <c r="F495" s="72" t="s">
        <v>197</v>
      </c>
      <c r="G495" s="167" t="s">
        <v>764</v>
      </c>
      <c r="H495" s="13" t="s">
        <v>1075</v>
      </c>
      <c r="I495" s="170">
        <v>50</v>
      </c>
      <c r="J495" s="170">
        <v>52</v>
      </c>
      <c r="K495" s="170">
        <v>52.52</v>
      </c>
      <c r="L495" s="170">
        <v>53.05</v>
      </c>
      <c r="M495" s="14">
        <v>4.0000000000000036E-2</v>
      </c>
      <c r="N495" s="15">
        <v>1</v>
      </c>
    </row>
    <row r="496" spans="1:14">
      <c r="A496" s="169"/>
      <c r="B496" s="72"/>
      <c r="C496" s="11"/>
      <c r="D496" s="72"/>
      <c r="E496" s="11"/>
      <c r="F496" s="72" t="s">
        <v>200</v>
      </c>
      <c r="G496" s="167" t="s">
        <v>764</v>
      </c>
      <c r="H496" s="13" t="s">
        <v>1075</v>
      </c>
      <c r="I496" s="170">
        <v>10</v>
      </c>
      <c r="J496" s="170">
        <v>10</v>
      </c>
      <c r="K496" s="170">
        <v>10.1</v>
      </c>
      <c r="L496" s="170">
        <v>10.199999999999999</v>
      </c>
      <c r="M496" s="14">
        <v>0</v>
      </c>
      <c r="N496" s="15">
        <v>1</v>
      </c>
    </row>
    <row r="497" spans="1:14">
      <c r="A497" s="169"/>
      <c r="B497" s="72"/>
      <c r="C497" s="11"/>
      <c r="D497" s="72"/>
      <c r="E497" s="11"/>
      <c r="F497" s="72" t="s">
        <v>193</v>
      </c>
      <c r="G497" s="167" t="s">
        <v>764</v>
      </c>
      <c r="H497" s="13" t="s">
        <v>1075</v>
      </c>
      <c r="I497" s="170">
        <v>770</v>
      </c>
      <c r="J497" s="170">
        <v>795</v>
      </c>
      <c r="K497" s="170">
        <v>802.95</v>
      </c>
      <c r="L497" s="170">
        <v>810.98</v>
      </c>
      <c r="M497" s="14">
        <v>3.2467532467532534E-2</v>
      </c>
      <c r="N497" s="15">
        <v>1</v>
      </c>
    </row>
    <row r="498" spans="1:14">
      <c r="A498" s="169"/>
      <c r="B498" s="72"/>
      <c r="C498" s="11"/>
      <c r="D498" s="72"/>
      <c r="E498" s="11"/>
      <c r="F498" s="72" t="s">
        <v>188</v>
      </c>
      <c r="G498" s="167" t="s">
        <v>351</v>
      </c>
      <c r="H498" s="167" t="s">
        <v>1075</v>
      </c>
      <c r="I498" s="170">
        <v>217</v>
      </c>
      <c r="J498" s="170">
        <v>0</v>
      </c>
      <c r="K498" s="170">
        <v>0</v>
      </c>
      <c r="L498" s="170">
        <v>0</v>
      </c>
      <c r="M498" s="14">
        <v>0</v>
      </c>
      <c r="N498" s="15">
        <v>1</v>
      </c>
    </row>
    <row r="499" spans="1:14">
      <c r="A499" s="169"/>
      <c r="B499" s="72"/>
      <c r="C499" s="11"/>
      <c r="D499" s="72"/>
      <c r="E499" s="11"/>
      <c r="F499" s="72" t="s">
        <v>187</v>
      </c>
      <c r="G499" s="167" t="s">
        <v>351</v>
      </c>
      <c r="H499" s="167" t="s">
        <v>1075</v>
      </c>
      <c r="I499" s="170">
        <v>3000</v>
      </c>
      <c r="J499" s="170">
        <v>0</v>
      </c>
      <c r="K499" s="170">
        <v>0</v>
      </c>
      <c r="L499" s="170">
        <v>0</v>
      </c>
      <c r="M499" s="14">
        <v>0</v>
      </c>
      <c r="N499" s="15">
        <v>1</v>
      </c>
    </row>
    <row r="500" spans="1:14">
      <c r="A500" s="169"/>
      <c r="B500" s="72"/>
      <c r="C500" s="11"/>
      <c r="D500" s="72"/>
      <c r="E500" s="11"/>
      <c r="F500" s="72" t="s">
        <v>201</v>
      </c>
      <c r="G500" s="167" t="s">
        <v>764</v>
      </c>
      <c r="H500" s="13" t="s">
        <v>1075</v>
      </c>
      <c r="I500" s="170">
        <v>50</v>
      </c>
      <c r="J500" s="170">
        <v>52</v>
      </c>
      <c r="K500" s="170">
        <v>52.52</v>
      </c>
      <c r="L500" s="170">
        <v>53.05</v>
      </c>
      <c r="M500" s="14">
        <v>4.0000000000000036E-2</v>
      </c>
      <c r="N500" s="15">
        <v>1</v>
      </c>
    </row>
    <row r="501" spans="1:14">
      <c r="A501" s="171" t="s">
        <v>805</v>
      </c>
      <c r="B501" s="171"/>
      <c r="C501" s="171"/>
      <c r="D501" s="171"/>
      <c r="E501" s="171"/>
      <c r="F501" s="171"/>
      <c r="G501" s="171"/>
      <c r="H501" s="171"/>
      <c r="I501" s="172">
        <v>7884</v>
      </c>
      <c r="J501" s="172">
        <v>4582</v>
      </c>
      <c r="K501" s="172">
        <v>4627.8200000000006</v>
      </c>
      <c r="L501" s="172">
        <v>4674.12</v>
      </c>
      <c r="M501" s="173">
        <v>0.25526700039126826</v>
      </c>
      <c r="N501" s="174">
        <v>16</v>
      </c>
    </row>
    <row r="502" spans="1:14">
      <c r="A502" s="169" t="s">
        <v>288</v>
      </c>
      <c r="B502" s="72" t="s">
        <v>585</v>
      </c>
      <c r="C502" s="11" t="s">
        <v>598</v>
      </c>
      <c r="D502" s="72" t="s">
        <v>1106</v>
      </c>
      <c r="E502" s="11" t="s">
        <v>287</v>
      </c>
      <c r="F502" s="72" t="s">
        <v>295</v>
      </c>
      <c r="G502" s="11" t="s">
        <v>764</v>
      </c>
      <c r="H502" s="13" t="s">
        <v>1057</v>
      </c>
      <c r="I502" s="170">
        <v>92.61</v>
      </c>
      <c r="J502" s="170">
        <v>96.72</v>
      </c>
      <c r="K502" s="170">
        <v>106.39</v>
      </c>
      <c r="L502" s="170">
        <v>117.03</v>
      </c>
      <c r="M502" s="14">
        <v>4.4379656624554675E-2</v>
      </c>
      <c r="N502" s="15">
        <v>1</v>
      </c>
    </row>
    <row r="503" spans="1:14">
      <c r="A503" s="169"/>
      <c r="B503" s="72"/>
      <c r="C503" s="11"/>
      <c r="D503" s="72"/>
      <c r="E503" s="11"/>
      <c r="F503" s="72" t="s">
        <v>289</v>
      </c>
      <c r="G503" s="167" t="s">
        <v>764</v>
      </c>
      <c r="H503" s="13" t="s">
        <v>1092</v>
      </c>
      <c r="I503" s="170">
        <v>23.5</v>
      </c>
      <c r="J503" s="170">
        <v>24</v>
      </c>
      <c r="K503" s="170">
        <v>24.5</v>
      </c>
      <c r="L503" s="170">
        <v>25</v>
      </c>
      <c r="M503" s="14">
        <v>2.1276595744680771E-2</v>
      </c>
      <c r="N503" s="15">
        <v>1</v>
      </c>
    </row>
    <row r="504" spans="1:14" ht="29">
      <c r="A504" s="169"/>
      <c r="B504" s="72"/>
      <c r="C504" s="11"/>
      <c r="D504" s="72"/>
      <c r="E504" s="11"/>
      <c r="F504" s="72" t="s">
        <v>292</v>
      </c>
      <c r="G504" s="167" t="s">
        <v>764</v>
      </c>
      <c r="H504" s="13" t="s">
        <v>1252</v>
      </c>
      <c r="I504" s="170">
        <v>4.97</v>
      </c>
      <c r="J504" s="170">
        <v>5.17</v>
      </c>
      <c r="K504" s="170">
        <v>5.69</v>
      </c>
      <c r="L504" s="170">
        <v>6.26</v>
      </c>
      <c r="M504" s="14">
        <v>4.0241448692152959E-2</v>
      </c>
      <c r="N504" s="15">
        <v>1</v>
      </c>
    </row>
    <row r="505" spans="1:14">
      <c r="A505" s="169"/>
      <c r="B505" s="72"/>
      <c r="C505" s="11"/>
      <c r="D505" s="72"/>
      <c r="E505" s="11"/>
      <c r="F505" s="72" t="s">
        <v>294</v>
      </c>
      <c r="G505" s="167" t="s">
        <v>764</v>
      </c>
      <c r="H505" s="13" t="s">
        <v>1108</v>
      </c>
      <c r="I505" s="170">
        <v>85.8</v>
      </c>
      <c r="J505" s="170">
        <v>75.709999999999994</v>
      </c>
      <c r="K505" s="170">
        <v>83.28</v>
      </c>
      <c r="L505" s="170">
        <v>91.61</v>
      </c>
      <c r="M505" s="14">
        <v>-0.11759906759906769</v>
      </c>
      <c r="N505" s="15">
        <v>1</v>
      </c>
    </row>
    <row r="506" spans="1:14">
      <c r="A506" s="169"/>
      <c r="B506" s="72"/>
      <c r="C506" s="11"/>
      <c r="D506" s="72"/>
      <c r="E506" s="11"/>
      <c r="F506" s="72" t="s">
        <v>291</v>
      </c>
      <c r="G506" s="167" t="s">
        <v>764</v>
      </c>
      <c r="H506" s="13" t="s">
        <v>1107</v>
      </c>
      <c r="I506" s="170">
        <v>6.91</v>
      </c>
      <c r="J506" s="170">
        <v>7.2</v>
      </c>
      <c r="K506" s="170">
        <v>7.92</v>
      </c>
      <c r="L506" s="170">
        <v>8.7100000000000009</v>
      </c>
      <c r="M506" s="14">
        <v>4.1968162083936278E-2</v>
      </c>
      <c r="N506" s="15">
        <v>1</v>
      </c>
    </row>
    <row r="507" spans="1:14" ht="43.5">
      <c r="A507" s="169"/>
      <c r="B507" s="72"/>
      <c r="C507" s="11"/>
      <c r="D507" s="72"/>
      <c r="E507" s="11"/>
      <c r="F507" s="72" t="s">
        <v>290</v>
      </c>
      <c r="G507" s="167" t="s">
        <v>764</v>
      </c>
      <c r="H507" s="13" t="s">
        <v>1176</v>
      </c>
      <c r="I507" s="170">
        <v>11.05</v>
      </c>
      <c r="J507" s="170">
        <v>11.56</v>
      </c>
      <c r="K507" s="170">
        <v>12.71</v>
      </c>
      <c r="L507" s="170">
        <v>13.98</v>
      </c>
      <c r="M507" s="14">
        <v>4.6153846153846212E-2</v>
      </c>
      <c r="N507" s="15">
        <v>1</v>
      </c>
    </row>
    <row r="508" spans="1:14">
      <c r="A508" s="171" t="s">
        <v>806</v>
      </c>
      <c r="B508" s="171"/>
      <c r="C508" s="171"/>
      <c r="D508" s="171"/>
      <c r="E508" s="171"/>
      <c r="F508" s="171"/>
      <c r="G508" s="171"/>
      <c r="H508" s="171"/>
      <c r="I508" s="172">
        <v>224.84</v>
      </c>
      <c r="J508" s="172">
        <v>220.35999999999999</v>
      </c>
      <c r="K508" s="172">
        <v>240.48999999999998</v>
      </c>
      <c r="L508" s="172">
        <v>262.58999999999997</v>
      </c>
      <c r="M508" s="173">
        <v>7.6420641700103209E-2</v>
      </c>
      <c r="N508" s="174">
        <v>6</v>
      </c>
    </row>
    <row r="509" spans="1:14">
      <c r="A509" s="169" t="s">
        <v>202</v>
      </c>
      <c r="B509" s="72" t="s">
        <v>592</v>
      </c>
      <c r="C509" s="11" t="s">
        <v>595</v>
      </c>
      <c r="D509" s="72" t="s">
        <v>123</v>
      </c>
      <c r="E509" s="11" t="s">
        <v>123</v>
      </c>
      <c r="F509" s="72" t="s">
        <v>1327</v>
      </c>
      <c r="G509" s="11" t="s">
        <v>764</v>
      </c>
      <c r="H509" s="13" t="s">
        <v>1075</v>
      </c>
      <c r="I509" s="170">
        <v>90</v>
      </c>
      <c r="J509" s="170">
        <v>140</v>
      </c>
      <c r="K509" s="170">
        <v>128</v>
      </c>
      <c r="L509" s="170">
        <v>132</v>
      </c>
      <c r="M509" s="14">
        <v>0.55555555555555558</v>
      </c>
      <c r="N509" s="15">
        <v>1</v>
      </c>
    </row>
    <row r="510" spans="1:14">
      <c r="A510" s="169"/>
      <c r="B510" s="72"/>
      <c r="C510" s="11"/>
      <c r="D510" s="72"/>
      <c r="E510" s="11"/>
      <c r="F510" s="72" t="s">
        <v>1326</v>
      </c>
      <c r="G510" s="11" t="s">
        <v>351</v>
      </c>
      <c r="H510" s="13" t="s">
        <v>1075</v>
      </c>
      <c r="I510" s="170">
        <v>93</v>
      </c>
      <c r="J510" s="170">
        <v>0</v>
      </c>
      <c r="K510" s="170">
        <v>0</v>
      </c>
      <c r="L510" s="170">
        <v>0</v>
      </c>
      <c r="M510" s="14">
        <v>0</v>
      </c>
      <c r="N510" s="15">
        <v>1</v>
      </c>
    </row>
    <row r="511" spans="1:14">
      <c r="A511" s="169"/>
      <c r="B511" s="72"/>
      <c r="C511" s="11"/>
      <c r="D511" s="72"/>
      <c r="E511" s="11"/>
      <c r="F511" s="72" t="s">
        <v>1325</v>
      </c>
      <c r="G511" s="167" t="s">
        <v>351</v>
      </c>
      <c r="H511" s="13" t="s">
        <v>1075</v>
      </c>
      <c r="I511" s="170">
        <v>38</v>
      </c>
      <c r="J511" s="170">
        <v>0</v>
      </c>
      <c r="K511" s="170">
        <v>0</v>
      </c>
      <c r="L511" s="170">
        <v>0</v>
      </c>
      <c r="M511" s="14">
        <v>0</v>
      </c>
      <c r="N511" s="15">
        <v>1</v>
      </c>
    </row>
    <row r="512" spans="1:14">
      <c r="A512" s="169"/>
      <c r="B512" s="72"/>
      <c r="C512" s="11"/>
      <c r="D512" s="72"/>
      <c r="E512" s="11"/>
      <c r="F512" s="72" t="s">
        <v>1487</v>
      </c>
      <c r="G512" s="11" t="s">
        <v>764</v>
      </c>
      <c r="H512" s="13" t="s">
        <v>763</v>
      </c>
      <c r="I512" s="170">
        <v>85</v>
      </c>
      <c r="J512" s="170">
        <v>100</v>
      </c>
      <c r="K512" s="170">
        <v>103</v>
      </c>
      <c r="L512" s="170">
        <v>106</v>
      </c>
      <c r="M512" s="14">
        <v>0.17647058823529416</v>
      </c>
      <c r="N512" s="15">
        <v>1</v>
      </c>
    </row>
    <row r="513" spans="1:14">
      <c r="A513" s="169"/>
      <c r="B513" s="72"/>
      <c r="C513" s="11"/>
      <c r="D513" s="72"/>
      <c r="E513" s="11"/>
      <c r="F513" s="72" t="s">
        <v>1488</v>
      </c>
      <c r="G513" s="167" t="s">
        <v>764</v>
      </c>
      <c r="H513" s="13" t="s">
        <v>763</v>
      </c>
      <c r="I513" s="170">
        <v>85</v>
      </c>
      <c r="J513" s="170">
        <v>100</v>
      </c>
      <c r="K513" s="170">
        <v>103</v>
      </c>
      <c r="L513" s="170">
        <v>106</v>
      </c>
      <c r="M513" s="14">
        <v>0.17647058823529416</v>
      </c>
      <c r="N513" s="15">
        <v>1</v>
      </c>
    </row>
    <row r="514" spans="1:14">
      <c r="A514" s="169"/>
      <c r="B514" s="72"/>
      <c r="C514" s="11"/>
      <c r="D514" s="72"/>
      <c r="E514" s="11"/>
      <c r="F514" s="72" t="s">
        <v>1489</v>
      </c>
      <c r="G514" s="167" t="s">
        <v>764</v>
      </c>
      <c r="H514" s="13" t="s">
        <v>763</v>
      </c>
      <c r="I514" s="170">
        <v>70</v>
      </c>
      <c r="J514" s="170">
        <v>80</v>
      </c>
      <c r="K514" s="170">
        <v>82</v>
      </c>
      <c r="L514" s="170">
        <v>85</v>
      </c>
      <c r="M514" s="14">
        <v>0.14285714285714279</v>
      </c>
      <c r="N514" s="15">
        <v>1</v>
      </c>
    </row>
    <row r="515" spans="1:14" ht="29">
      <c r="A515" s="171" t="s">
        <v>807</v>
      </c>
      <c r="B515" s="171"/>
      <c r="C515" s="171"/>
      <c r="D515" s="171"/>
      <c r="E515" s="171"/>
      <c r="F515" s="171"/>
      <c r="G515" s="171"/>
      <c r="H515" s="171"/>
      <c r="I515" s="172">
        <v>461</v>
      </c>
      <c r="J515" s="172">
        <v>420</v>
      </c>
      <c r="K515" s="172">
        <v>416</v>
      </c>
      <c r="L515" s="172">
        <v>429</v>
      </c>
      <c r="M515" s="173">
        <v>1.0513538748832867</v>
      </c>
      <c r="N515" s="174">
        <v>6</v>
      </c>
    </row>
    <row r="516" spans="1:14" ht="29">
      <c r="A516" s="169" t="s">
        <v>717</v>
      </c>
      <c r="B516" s="72" t="s">
        <v>731</v>
      </c>
      <c r="C516" s="11" t="s">
        <v>732</v>
      </c>
      <c r="D516" s="72" t="s">
        <v>1278</v>
      </c>
      <c r="E516" s="11" t="s">
        <v>1278</v>
      </c>
      <c r="F516" s="72" t="s">
        <v>722</v>
      </c>
      <c r="G516" s="11" t="s">
        <v>764</v>
      </c>
      <c r="H516" s="13" t="s">
        <v>1158</v>
      </c>
      <c r="I516" s="170">
        <v>60</v>
      </c>
      <c r="J516" s="170">
        <v>60</v>
      </c>
      <c r="K516" s="170">
        <v>60</v>
      </c>
      <c r="L516" s="170">
        <v>60</v>
      </c>
      <c r="M516" s="14">
        <v>0</v>
      </c>
      <c r="N516" s="15">
        <v>1</v>
      </c>
    </row>
    <row r="517" spans="1:14">
      <c r="A517" s="169"/>
      <c r="B517" s="72"/>
      <c r="C517" s="11"/>
      <c r="D517" s="72"/>
      <c r="E517" s="11"/>
      <c r="F517" s="72" t="s">
        <v>721</v>
      </c>
      <c r="G517" s="167" t="s">
        <v>764</v>
      </c>
      <c r="H517" s="13" t="s">
        <v>1158</v>
      </c>
      <c r="I517" s="170">
        <v>9</v>
      </c>
      <c r="J517" s="170">
        <v>10</v>
      </c>
      <c r="K517" s="170">
        <v>10</v>
      </c>
      <c r="L517" s="170">
        <v>10</v>
      </c>
      <c r="M517" s="14">
        <v>0.11111111111111116</v>
      </c>
      <c r="N517" s="15">
        <v>1</v>
      </c>
    </row>
    <row r="518" spans="1:14" ht="29">
      <c r="A518" s="169"/>
      <c r="B518" s="72"/>
      <c r="C518" s="11"/>
      <c r="D518" s="72"/>
      <c r="E518" s="11"/>
      <c r="F518" s="72" t="s">
        <v>719</v>
      </c>
      <c r="G518" s="167" t="s">
        <v>764</v>
      </c>
      <c r="H518" s="13" t="s">
        <v>1090</v>
      </c>
      <c r="I518" s="170">
        <v>1</v>
      </c>
      <c r="J518" s="170">
        <v>1</v>
      </c>
      <c r="K518" s="170">
        <v>1</v>
      </c>
      <c r="L518" s="170">
        <v>1</v>
      </c>
      <c r="M518" s="14">
        <v>0</v>
      </c>
      <c r="N518" s="15">
        <v>1</v>
      </c>
    </row>
    <row r="519" spans="1:14" ht="29">
      <c r="A519" s="169"/>
      <c r="B519" s="72"/>
      <c r="C519" s="11"/>
      <c r="D519" s="72"/>
      <c r="E519" s="11"/>
      <c r="F519" s="72" t="s">
        <v>718</v>
      </c>
      <c r="G519" s="167" t="s">
        <v>764</v>
      </c>
      <c r="H519" s="13" t="s">
        <v>1089</v>
      </c>
      <c r="I519" s="170">
        <v>3.3</v>
      </c>
      <c r="J519" s="170">
        <v>3.6</v>
      </c>
      <c r="K519" s="170">
        <v>3.6</v>
      </c>
      <c r="L519" s="170">
        <v>3.7</v>
      </c>
      <c r="M519" s="14">
        <v>9.090909090909105E-2</v>
      </c>
      <c r="N519" s="15">
        <v>1</v>
      </c>
    </row>
    <row r="520" spans="1:14">
      <c r="A520" s="169"/>
      <c r="B520" s="72"/>
      <c r="C520" s="11"/>
      <c r="D520" s="72"/>
      <c r="E520" s="11"/>
      <c r="F520" s="72" t="s">
        <v>723</v>
      </c>
      <c r="G520" s="167" t="s">
        <v>764</v>
      </c>
      <c r="H520" s="13" t="s">
        <v>1158</v>
      </c>
      <c r="I520" s="170">
        <v>0.5</v>
      </c>
      <c r="J520" s="170">
        <v>0.5</v>
      </c>
      <c r="K520" s="170">
        <v>1</v>
      </c>
      <c r="L520" s="170">
        <v>1</v>
      </c>
      <c r="M520" s="14">
        <v>0</v>
      </c>
      <c r="N520" s="15">
        <v>1</v>
      </c>
    </row>
    <row r="521" spans="1:14">
      <c r="A521" s="169"/>
      <c r="B521" s="72"/>
      <c r="C521" s="11"/>
      <c r="D521" s="72"/>
      <c r="E521" s="11"/>
      <c r="F521" s="72" t="s">
        <v>1088</v>
      </c>
      <c r="G521" s="167" t="s">
        <v>764</v>
      </c>
      <c r="H521" s="13" t="s">
        <v>1057</v>
      </c>
      <c r="I521" s="170">
        <v>50</v>
      </c>
      <c r="J521" s="170">
        <v>50</v>
      </c>
      <c r="K521" s="170">
        <v>50</v>
      </c>
      <c r="L521" s="170">
        <v>50</v>
      </c>
      <c r="M521" s="14">
        <v>0</v>
      </c>
      <c r="N521" s="15">
        <v>1</v>
      </c>
    </row>
    <row r="522" spans="1:14">
      <c r="A522" s="169"/>
      <c r="B522" s="72"/>
      <c r="C522" s="11"/>
      <c r="D522" s="72"/>
      <c r="E522" s="11"/>
      <c r="F522" s="72" t="s">
        <v>1283</v>
      </c>
      <c r="G522" s="167" t="s">
        <v>764</v>
      </c>
      <c r="H522" s="13" t="s">
        <v>1285</v>
      </c>
      <c r="I522" s="170">
        <v>200</v>
      </c>
      <c r="J522" s="170">
        <v>200</v>
      </c>
      <c r="K522" s="170">
        <v>200</v>
      </c>
      <c r="L522" s="170">
        <v>200</v>
      </c>
      <c r="M522" s="14">
        <v>0</v>
      </c>
      <c r="N522" s="15">
        <v>1</v>
      </c>
    </row>
    <row r="523" spans="1:14">
      <c r="A523" s="169"/>
      <c r="B523" s="72"/>
      <c r="C523" s="11"/>
      <c r="D523" s="72"/>
      <c r="E523" s="11"/>
      <c r="F523" s="72" t="s">
        <v>720</v>
      </c>
      <c r="G523" s="167" t="s">
        <v>764</v>
      </c>
      <c r="H523" s="13" t="s">
        <v>1091</v>
      </c>
      <c r="I523" s="170">
        <v>40</v>
      </c>
      <c r="J523" s="170">
        <v>60</v>
      </c>
      <c r="K523" s="170">
        <v>60</v>
      </c>
      <c r="L523" s="170">
        <v>60</v>
      </c>
      <c r="M523" s="14">
        <v>0.5</v>
      </c>
      <c r="N523" s="15">
        <v>1</v>
      </c>
    </row>
    <row r="524" spans="1:14">
      <c r="A524" s="169"/>
      <c r="B524" s="72"/>
      <c r="C524" s="11"/>
      <c r="D524" s="72"/>
      <c r="E524" s="11"/>
      <c r="F524" s="72" t="s">
        <v>724</v>
      </c>
      <c r="G524" s="167" t="s">
        <v>764</v>
      </c>
      <c r="H524" s="13" t="s">
        <v>1158</v>
      </c>
      <c r="I524" s="170">
        <v>1.5</v>
      </c>
      <c r="J524" s="170">
        <v>2</v>
      </c>
      <c r="K524" s="170">
        <v>2</v>
      </c>
      <c r="L524" s="170">
        <v>2</v>
      </c>
      <c r="M524" s="14">
        <v>0.33333333333333326</v>
      </c>
      <c r="N524" s="15">
        <v>1</v>
      </c>
    </row>
    <row r="525" spans="1:14">
      <c r="A525" s="169"/>
      <c r="B525" s="72"/>
      <c r="C525" s="11"/>
      <c r="D525" s="72"/>
      <c r="E525" s="11"/>
      <c r="F525" s="72" t="s">
        <v>726</v>
      </c>
      <c r="G525" s="167" t="s">
        <v>764</v>
      </c>
      <c r="H525" s="13" t="s">
        <v>1158</v>
      </c>
      <c r="I525" s="170">
        <v>82</v>
      </c>
      <c r="J525" s="170">
        <v>100</v>
      </c>
      <c r="K525" s="170">
        <v>100</v>
      </c>
      <c r="L525" s="170">
        <v>100</v>
      </c>
      <c r="M525" s="14">
        <v>0.21951219512195119</v>
      </c>
      <c r="N525" s="15">
        <v>1</v>
      </c>
    </row>
    <row r="526" spans="1:14">
      <c r="A526" s="169"/>
      <c r="B526" s="72"/>
      <c r="C526" s="11"/>
      <c r="D526" s="72"/>
      <c r="E526" s="11"/>
      <c r="F526" s="72" t="s">
        <v>725</v>
      </c>
      <c r="G526" s="167" t="s">
        <v>764</v>
      </c>
      <c r="H526" s="13" t="s">
        <v>1158</v>
      </c>
      <c r="I526" s="170">
        <v>20</v>
      </c>
      <c r="J526" s="170">
        <v>33</v>
      </c>
      <c r="K526" s="170">
        <v>33</v>
      </c>
      <c r="L526" s="170">
        <v>33</v>
      </c>
      <c r="M526" s="14">
        <v>0.64999999999999991</v>
      </c>
      <c r="N526" s="15">
        <v>1</v>
      </c>
    </row>
    <row r="527" spans="1:14">
      <c r="A527" s="169"/>
      <c r="B527" s="72"/>
      <c r="C527" s="11"/>
      <c r="D527" s="72"/>
      <c r="E527" s="11"/>
      <c r="F527" s="72" t="s">
        <v>1284</v>
      </c>
      <c r="G527" s="167" t="s">
        <v>764</v>
      </c>
      <c r="H527" s="13" t="s">
        <v>1285</v>
      </c>
      <c r="I527" s="170">
        <v>166.5</v>
      </c>
      <c r="J527" s="170">
        <v>166.5</v>
      </c>
      <c r="K527" s="170">
        <v>166.5</v>
      </c>
      <c r="L527" s="170">
        <v>166.5</v>
      </c>
      <c r="M527" s="14">
        <v>0</v>
      </c>
      <c r="N527" s="15">
        <v>1</v>
      </c>
    </row>
    <row r="528" spans="1:14">
      <c r="A528" s="169"/>
      <c r="B528" s="72"/>
      <c r="C528" s="11"/>
      <c r="D528" s="72"/>
      <c r="E528" s="11"/>
      <c r="F528" s="72" t="s">
        <v>1505</v>
      </c>
      <c r="G528" s="11" t="s">
        <v>350</v>
      </c>
      <c r="H528" s="13" t="s">
        <v>1158</v>
      </c>
      <c r="I528" s="170"/>
      <c r="J528" s="170">
        <v>2</v>
      </c>
      <c r="K528" s="170">
        <v>2</v>
      </c>
      <c r="L528" s="170">
        <v>2</v>
      </c>
      <c r="M528" s="14">
        <v>0</v>
      </c>
      <c r="N528" s="15">
        <v>1</v>
      </c>
    </row>
    <row r="529" spans="1:14" ht="29">
      <c r="A529" s="171" t="s">
        <v>808</v>
      </c>
      <c r="B529" s="171"/>
      <c r="C529" s="171"/>
      <c r="D529" s="171"/>
      <c r="E529" s="171"/>
      <c r="F529" s="171"/>
      <c r="G529" s="171"/>
      <c r="H529" s="171"/>
      <c r="I529" s="172">
        <v>633.79999999999995</v>
      </c>
      <c r="J529" s="172">
        <v>688.6</v>
      </c>
      <c r="K529" s="172">
        <v>689.1</v>
      </c>
      <c r="L529" s="172">
        <v>689.2</v>
      </c>
      <c r="M529" s="173">
        <v>1.9048657304754866</v>
      </c>
      <c r="N529" s="174">
        <v>13</v>
      </c>
    </row>
    <row r="530" spans="1:14" ht="29">
      <c r="A530" s="169" t="s">
        <v>641</v>
      </c>
      <c r="B530" s="72" t="s">
        <v>731</v>
      </c>
      <c r="C530" s="11" t="s">
        <v>732</v>
      </c>
      <c r="D530" s="72" t="s">
        <v>1278</v>
      </c>
      <c r="E530" s="11" t="s">
        <v>1278</v>
      </c>
      <c r="F530" s="72" t="s">
        <v>639</v>
      </c>
      <c r="G530" s="11" t="s">
        <v>764</v>
      </c>
      <c r="H530" s="13" t="s">
        <v>1083</v>
      </c>
      <c r="I530" s="170">
        <v>7.5</v>
      </c>
      <c r="J530" s="170">
        <v>7.5</v>
      </c>
      <c r="K530" s="170">
        <v>7.8</v>
      </c>
      <c r="L530" s="170">
        <v>7.95</v>
      </c>
      <c r="M530" s="14">
        <v>0</v>
      </c>
      <c r="N530" s="15">
        <v>1</v>
      </c>
    </row>
    <row r="531" spans="1:14">
      <c r="A531" s="169"/>
      <c r="B531" s="72"/>
      <c r="C531" s="11"/>
      <c r="D531" s="72"/>
      <c r="E531" s="11"/>
      <c r="F531" s="72" t="s">
        <v>640</v>
      </c>
      <c r="G531" s="167" t="s">
        <v>764</v>
      </c>
      <c r="H531" s="13" t="s">
        <v>1092</v>
      </c>
      <c r="I531" s="170">
        <v>15</v>
      </c>
      <c r="J531" s="170">
        <v>15</v>
      </c>
      <c r="K531" s="170">
        <v>15.6</v>
      </c>
      <c r="L531" s="170">
        <v>15.9</v>
      </c>
      <c r="M531" s="14">
        <v>0</v>
      </c>
      <c r="N531" s="15">
        <v>1</v>
      </c>
    </row>
    <row r="532" spans="1:14" ht="29">
      <c r="A532" s="171" t="s">
        <v>809</v>
      </c>
      <c r="B532" s="171"/>
      <c r="C532" s="171"/>
      <c r="D532" s="171"/>
      <c r="E532" s="171"/>
      <c r="F532" s="171"/>
      <c r="G532" s="171"/>
      <c r="H532" s="171"/>
      <c r="I532" s="172">
        <v>22.5</v>
      </c>
      <c r="J532" s="172">
        <v>22.5</v>
      </c>
      <c r="K532" s="172">
        <v>23.4</v>
      </c>
      <c r="L532" s="172">
        <v>23.85</v>
      </c>
      <c r="M532" s="173">
        <v>0</v>
      </c>
      <c r="N532" s="174">
        <v>2</v>
      </c>
    </row>
    <row r="533" spans="1:14">
      <c r="A533" s="169" t="s">
        <v>702</v>
      </c>
      <c r="B533" s="72" t="s">
        <v>731</v>
      </c>
      <c r="C533" s="11" t="s">
        <v>732</v>
      </c>
      <c r="D533" s="72" t="s">
        <v>1278</v>
      </c>
      <c r="E533" s="11" t="s">
        <v>1278</v>
      </c>
      <c r="F533" s="72" t="s">
        <v>711</v>
      </c>
      <c r="G533" s="11" t="s">
        <v>764</v>
      </c>
      <c r="H533" s="13" t="s">
        <v>1158</v>
      </c>
      <c r="I533" s="170">
        <v>0.2</v>
      </c>
      <c r="J533" s="170">
        <v>0.2</v>
      </c>
      <c r="K533" s="170">
        <v>0.2</v>
      </c>
      <c r="L533" s="170">
        <v>0.2</v>
      </c>
      <c r="M533" s="14">
        <v>0</v>
      </c>
      <c r="N533" s="15">
        <v>1</v>
      </c>
    </row>
    <row r="534" spans="1:14">
      <c r="A534" s="169"/>
      <c r="B534" s="72"/>
      <c r="C534" s="11"/>
      <c r="D534" s="72"/>
      <c r="E534" s="11"/>
      <c r="F534" s="72" t="s">
        <v>713</v>
      </c>
      <c r="G534" s="167" t="s">
        <v>764</v>
      </c>
      <c r="H534" s="13" t="s">
        <v>1158</v>
      </c>
      <c r="I534" s="170">
        <v>0.4</v>
      </c>
      <c r="J534" s="170">
        <v>0.4</v>
      </c>
      <c r="K534" s="170">
        <v>0.4</v>
      </c>
      <c r="L534" s="170">
        <v>0.4</v>
      </c>
      <c r="M534" s="14">
        <v>0</v>
      </c>
      <c r="N534" s="15">
        <v>1</v>
      </c>
    </row>
    <row r="535" spans="1:14">
      <c r="A535" s="169"/>
      <c r="B535" s="72"/>
      <c r="C535" s="11"/>
      <c r="D535" s="72"/>
      <c r="E535" s="11"/>
      <c r="F535" s="72" t="s">
        <v>712</v>
      </c>
      <c r="G535" s="167" t="s">
        <v>764</v>
      </c>
      <c r="H535" s="13" t="s">
        <v>1158</v>
      </c>
      <c r="I535" s="170">
        <v>0.3</v>
      </c>
      <c r="J535" s="170">
        <v>0.3</v>
      </c>
      <c r="K535" s="170">
        <v>0.3</v>
      </c>
      <c r="L535" s="170">
        <v>0.3</v>
      </c>
      <c r="M535" s="14">
        <v>0</v>
      </c>
      <c r="N535" s="15">
        <v>1</v>
      </c>
    </row>
    <row r="536" spans="1:14">
      <c r="A536" s="169"/>
      <c r="B536" s="72"/>
      <c r="C536" s="11"/>
      <c r="D536" s="72"/>
      <c r="E536" s="11"/>
      <c r="F536" s="72" t="s">
        <v>714</v>
      </c>
      <c r="G536" s="167" t="s">
        <v>764</v>
      </c>
      <c r="H536" s="13" t="s">
        <v>1158</v>
      </c>
      <c r="I536" s="170">
        <v>1</v>
      </c>
      <c r="J536" s="170">
        <v>1</v>
      </c>
      <c r="K536" s="170">
        <v>1</v>
      </c>
      <c r="L536" s="170">
        <v>1</v>
      </c>
      <c r="M536" s="14">
        <v>0</v>
      </c>
      <c r="N536" s="15">
        <v>1</v>
      </c>
    </row>
    <row r="537" spans="1:14">
      <c r="A537" s="169"/>
      <c r="B537" s="72"/>
      <c r="C537" s="11"/>
      <c r="D537" s="72"/>
      <c r="E537" s="11"/>
      <c r="F537" s="72" t="s">
        <v>716</v>
      </c>
      <c r="G537" s="167" t="s">
        <v>764</v>
      </c>
      <c r="H537" s="13" t="s">
        <v>1158</v>
      </c>
      <c r="I537" s="170">
        <v>0.4</v>
      </c>
      <c r="J537" s="170">
        <v>0.4</v>
      </c>
      <c r="K537" s="170">
        <v>0.4</v>
      </c>
      <c r="L537" s="170">
        <v>0.4</v>
      </c>
      <c r="M537" s="14">
        <v>0</v>
      </c>
      <c r="N537" s="15">
        <v>1</v>
      </c>
    </row>
    <row r="538" spans="1:14">
      <c r="A538" s="169"/>
      <c r="B538" s="72"/>
      <c r="C538" s="11"/>
      <c r="D538" s="72"/>
      <c r="E538" s="11"/>
      <c r="F538" s="72" t="s">
        <v>715</v>
      </c>
      <c r="G538" s="167" t="s">
        <v>764</v>
      </c>
      <c r="H538" s="13" t="s">
        <v>1158</v>
      </c>
      <c r="I538" s="170">
        <v>0.4</v>
      </c>
      <c r="J538" s="170">
        <v>0.4</v>
      </c>
      <c r="K538" s="170">
        <v>0.4</v>
      </c>
      <c r="L538" s="170">
        <v>0.4</v>
      </c>
      <c r="M538" s="14">
        <v>0</v>
      </c>
      <c r="N538" s="15">
        <v>1</v>
      </c>
    </row>
    <row r="539" spans="1:14">
      <c r="A539" s="169"/>
      <c r="B539" s="72"/>
      <c r="C539" s="11"/>
      <c r="D539" s="72"/>
      <c r="E539" s="11"/>
      <c r="F539" s="72" t="s">
        <v>706</v>
      </c>
      <c r="G539" s="167" t="s">
        <v>764</v>
      </c>
      <c r="H539" s="13" t="s">
        <v>1158</v>
      </c>
      <c r="I539" s="170">
        <v>95</v>
      </c>
      <c r="J539" s="170">
        <v>95</v>
      </c>
      <c r="K539" s="170">
        <v>95</v>
      </c>
      <c r="L539" s="170">
        <v>95</v>
      </c>
      <c r="M539" s="14">
        <v>0</v>
      </c>
      <c r="N539" s="15">
        <v>1</v>
      </c>
    </row>
    <row r="540" spans="1:14">
      <c r="A540" s="169"/>
      <c r="B540" s="72"/>
      <c r="C540" s="11"/>
      <c r="D540" s="72"/>
      <c r="E540" s="11"/>
      <c r="F540" s="72" t="s">
        <v>707</v>
      </c>
      <c r="G540" s="167" t="s">
        <v>764</v>
      </c>
      <c r="H540" s="13" t="s">
        <v>1158</v>
      </c>
      <c r="I540" s="170">
        <v>108</v>
      </c>
      <c r="J540" s="170">
        <v>108</v>
      </c>
      <c r="K540" s="170">
        <v>108</v>
      </c>
      <c r="L540" s="170">
        <v>108</v>
      </c>
      <c r="M540" s="14">
        <v>0</v>
      </c>
      <c r="N540" s="15">
        <v>1</v>
      </c>
    </row>
    <row r="541" spans="1:14">
      <c r="A541" s="169"/>
      <c r="B541" s="72"/>
      <c r="C541" s="11"/>
      <c r="D541" s="72"/>
      <c r="E541" s="11"/>
      <c r="F541" s="72" t="s">
        <v>708</v>
      </c>
      <c r="G541" s="167" t="s">
        <v>764</v>
      </c>
      <c r="H541" s="13" t="s">
        <v>1158</v>
      </c>
      <c r="I541" s="170">
        <v>134</v>
      </c>
      <c r="J541" s="170">
        <v>134</v>
      </c>
      <c r="K541" s="170">
        <v>134</v>
      </c>
      <c r="L541" s="170">
        <v>134</v>
      </c>
      <c r="M541" s="14">
        <v>0</v>
      </c>
      <c r="N541" s="15">
        <v>1</v>
      </c>
    </row>
    <row r="542" spans="1:14">
      <c r="A542" s="169"/>
      <c r="B542" s="72"/>
      <c r="C542" s="11"/>
      <c r="D542" s="72"/>
      <c r="E542" s="11"/>
      <c r="F542" s="72" t="s">
        <v>703</v>
      </c>
      <c r="G542" s="167" t="s">
        <v>764</v>
      </c>
      <c r="H542" s="13" t="s">
        <v>1158</v>
      </c>
      <c r="I542" s="170">
        <v>95</v>
      </c>
      <c r="J542" s="170">
        <v>95</v>
      </c>
      <c r="K542" s="170">
        <v>95</v>
      </c>
      <c r="L542" s="170">
        <v>95</v>
      </c>
      <c r="M542" s="14">
        <v>0</v>
      </c>
      <c r="N542" s="15">
        <v>1</v>
      </c>
    </row>
    <row r="543" spans="1:14">
      <c r="A543" s="169"/>
      <c r="B543" s="72"/>
      <c r="C543" s="11"/>
      <c r="D543" s="72"/>
      <c r="E543" s="11"/>
      <c r="F543" s="72" t="s">
        <v>704</v>
      </c>
      <c r="G543" s="167" t="s">
        <v>764</v>
      </c>
      <c r="H543" s="13" t="s">
        <v>1158</v>
      </c>
      <c r="I543" s="170">
        <v>108</v>
      </c>
      <c r="J543" s="170">
        <v>108</v>
      </c>
      <c r="K543" s="170">
        <v>108</v>
      </c>
      <c r="L543" s="170">
        <v>108</v>
      </c>
      <c r="M543" s="14">
        <v>0</v>
      </c>
      <c r="N543" s="15">
        <v>1</v>
      </c>
    </row>
    <row r="544" spans="1:14">
      <c r="A544" s="169"/>
      <c r="B544" s="72"/>
      <c r="C544" s="11"/>
      <c r="D544" s="72"/>
      <c r="E544" s="11"/>
      <c r="F544" s="72" t="s">
        <v>705</v>
      </c>
      <c r="G544" s="167" t="s">
        <v>764</v>
      </c>
      <c r="H544" s="13" t="s">
        <v>1158</v>
      </c>
      <c r="I544" s="170">
        <v>134</v>
      </c>
      <c r="J544" s="170">
        <v>134</v>
      </c>
      <c r="K544" s="170">
        <v>134</v>
      </c>
      <c r="L544" s="170">
        <v>134</v>
      </c>
      <c r="M544" s="14">
        <v>0</v>
      </c>
      <c r="N544" s="15">
        <v>1</v>
      </c>
    </row>
    <row r="545" spans="1:14">
      <c r="A545" s="169"/>
      <c r="B545" s="72"/>
      <c r="C545" s="11"/>
      <c r="D545" s="72"/>
      <c r="E545" s="11"/>
      <c r="F545" s="72" t="s">
        <v>710</v>
      </c>
      <c r="G545" s="167" t="s">
        <v>764</v>
      </c>
      <c r="H545" s="13" t="s">
        <v>1158</v>
      </c>
      <c r="I545" s="170">
        <v>24</v>
      </c>
      <c r="J545" s="170">
        <v>24</v>
      </c>
      <c r="K545" s="170">
        <v>24</v>
      </c>
      <c r="L545" s="170">
        <v>24</v>
      </c>
      <c r="M545" s="14">
        <v>0</v>
      </c>
      <c r="N545" s="15">
        <v>1</v>
      </c>
    </row>
    <row r="546" spans="1:14">
      <c r="A546" s="169"/>
      <c r="B546" s="72"/>
      <c r="C546" s="11"/>
      <c r="D546" s="72"/>
      <c r="E546" s="11"/>
      <c r="F546" s="72" t="s">
        <v>709</v>
      </c>
      <c r="G546" s="167" t="s">
        <v>764</v>
      </c>
      <c r="H546" s="13" t="s">
        <v>1158</v>
      </c>
      <c r="I546" s="170">
        <v>40</v>
      </c>
      <c r="J546" s="170">
        <v>40</v>
      </c>
      <c r="K546" s="170">
        <v>40</v>
      </c>
      <c r="L546" s="170">
        <v>40</v>
      </c>
      <c r="M546" s="14">
        <v>0</v>
      </c>
      <c r="N546" s="15">
        <v>1</v>
      </c>
    </row>
    <row r="547" spans="1:14" ht="29">
      <c r="A547" s="171" t="s">
        <v>810</v>
      </c>
      <c r="B547" s="171"/>
      <c r="C547" s="171"/>
      <c r="D547" s="171"/>
      <c r="E547" s="171"/>
      <c r="F547" s="171"/>
      <c r="G547" s="171"/>
      <c r="H547" s="171"/>
      <c r="I547" s="172">
        <v>740.7</v>
      </c>
      <c r="J547" s="172">
        <v>740.7</v>
      </c>
      <c r="K547" s="172">
        <v>740.7</v>
      </c>
      <c r="L547" s="172">
        <v>740.7</v>
      </c>
      <c r="M547" s="173">
        <v>0</v>
      </c>
      <c r="N547" s="174">
        <v>14</v>
      </c>
    </row>
    <row r="548" spans="1:14" ht="29">
      <c r="A548" s="169" t="s">
        <v>637</v>
      </c>
      <c r="B548" s="72" t="s">
        <v>731</v>
      </c>
      <c r="C548" s="11" t="s">
        <v>732</v>
      </c>
      <c r="D548" s="72" t="s">
        <v>1278</v>
      </c>
      <c r="E548" s="11" t="s">
        <v>1278</v>
      </c>
      <c r="F548" s="72" t="s">
        <v>638</v>
      </c>
      <c r="G548" s="11" t="s">
        <v>764</v>
      </c>
      <c r="H548" s="13" t="s">
        <v>1057</v>
      </c>
      <c r="I548" s="170">
        <v>30</v>
      </c>
      <c r="J548" s="170">
        <v>30</v>
      </c>
      <c r="K548" s="170">
        <v>30</v>
      </c>
      <c r="L548" s="170">
        <v>30</v>
      </c>
      <c r="M548" s="14">
        <v>0</v>
      </c>
      <c r="N548" s="15">
        <v>1</v>
      </c>
    </row>
    <row r="549" spans="1:14" ht="29">
      <c r="A549" s="171" t="s">
        <v>811</v>
      </c>
      <c r="B549" s="171"/>
      <c r="C549" s="171"/>
      <c r="D549" s="171"/>
      <c r="E549" s="171"/>
      <c r="F549" s="171"/>
      <c r="G549" s="171"/>
      <c r="H549" s="171"/>
      <c r="I549" s="172">
        <v>30</v>
      </c>
      <c r="J549" s="172">
        <v>30</v>
      </c>
      <c r="K549" s="172">
        <v>30</v>
      </c>
      <c r="L549" s="172">
        <v>30</v>
      </c>
      <c r="M549" s="173">
        <v>0</v>
      </c>
      <c r="N549" s="174">
        <v>1</v>
      </c>
    </row>
    <row r="550" spans="1:14">
      <c r="A550" s="169" t="s">
        <v>632</v>
      </c>
      <c r="B550" s="72" t="s">
        <v>731</v>
      </c>
      <c r="C550" s="11" t="s">
        <v>732</v>
      </c>
      <c r="D550" s="72" t="s">
        <v>1278</v>
      </c>
      <c r="E550" s="11" t="s">
        <v>1278</v>
      </c>
      <c r="F550" s="72" t="s">
        <v>633</v>
      </c>
      <c r="G550" s="11" t="s">
        <v>764</v>
      </c>
      <c r="H550" s="13" t="s">
        <v>1092</v>
      </c>
      <c r="I550" s="170">
        <v>16.5</v>
      </c>
      <c r="J550" s="170">
        <v>16.5</v>
      </c>
      <c r="K550" s="170">
        <v>16.5</v>
      </c>
      <c r="L550" s="170">
        <v>16.5</v>
      </c>
      <c r="M550" s="14">
        <v>0</v>
      </c>
      <c r="N550" s="15">
        <v>1</v>
      </c>
    </row>
    <row r="551" spans="1:14">
      <c r="A551" s="171" t="s">
        <v>813</v>
      </c>
      <c r="B551" s="171"/>
      <c r="C551" s="171"/>
      <c r="D551" s="171"/>
      <c r="E551" s="171"/>
      <c r="F551" s="171"/>
      <c r="G551" s="171"/>
      <c r="H551" s="171"/>
      <c r="I551" s="172">
        <v>16.5</v>
      </c>
      <c r="J551" s="172">
        <v>16.5</v>
      </c>
      <c r="K551" s="172">
        <v>16.5</v>
      </c>
      <c r="L551" s="172">
        <v>16.5</v>
      </c>
      <c r="M551" s="173">
        <v>0</v>
      </c>
      <c r="N551" s="174">
        <v>1</v>
      </c>
    </row>
    <row r="552" spans="1:14">
      <c r="A552" s="169" t="s">
        <v>636</v>
      </c>
      <c r="B552" s="72" t="s">
        <v>731</v>
      </c>
      <c r="C552" s="11" t="s">
        <v>732</v>
      </c>
      <c r="D552" s="72" t="s">
        <v>1278</v>
      </c>
      <c r="E552" s="11" t="s">
        <v>1278</v>
      </c>
      <c r="F552" s="72" t="s">
        <v>634</v>
      </c>
      <c r="G552" s="11" t="s">
        <v>764</v>
      </c>
      <c r="H552" s="13" t="s">
        <v>1057</v>
      </c>
      <c r="I552" s="170">
        <v>64</v>
      </c>
      <c r="J552" s="170">
        <v>64</v>
      </c>
      <c r="K552" s="170">
        <v>64</v>
      </c>
      <c r="L552" s="170">
        <v>64</v>
      </c>
      <c r="M552" s="14">
        <v>0</v>
      </c>
      <c r="N552" s="15">
        <v>1</v>
      </c>
    </row>
    <row r="553" spans="1:14">
      <c r="A553" s="169"/>
      <c r="B553" s="72"/>
      <c r="C553" s="11"/>
      <c r="D553" s="72"/>
      <c r="E553" s="11"/>
      <c r="F553" s="72" t="s">
        <v>635</v>
      </c>
      <c r="G553" s="167" t="s">
        <v>764</v>
      </c>
      <c r="H553" s="13" t="s">
        <v>1092</v>
      </c>
      <c r="I553" s="170">
        <v>10</v>
      </c>
      <c r="J553" s="170">
        <v>10</v>
      </c>
      <c r="K553" s="170">
        <v>10</v>
      </c>
      <c r="L553" s="170">
        <v>10</v>
      </c>
      <c r="M553" s="14">
        <v>0</v>
      </c>
      <c r="N553" s="15">
        <v>1</v>
      </c>
    </row>
    <row r="554" spans="1:14" ht="29">
      <c r="A554" s="171" t="s">
        <v>814</v>
      </c>
      <c r="B554" s="171"/>
      <c r="C554" s="171"/>
      <c r="D554" s="171"/>
      <c r="E554" s="171"/>
      <c r="F554" s="171"/>
      <c r="G554" s="171"/>
      <c r="H554" s="171"/>
      <c r="I554" s="172">
        <v>74</v>
      </c>
      <c r="J554" s="172">
        <v>74</v>
      </c>
      <c r="K554" s="172">
        <v>74</v>
      </c>
      <c r="L554" s="172">
        <v>74</v>
      </c>
      <c r="M554" s="173">
        <v>0</v>
      </c>
      <c r="N554" s="174">
        <v>2</v>
      </c>
    </row>
    <row r="555" spans="1:14">
      <c r="A555" s="169" t="s">
        <v>1342</v>
      </c>
      <c r="B555" s="72" t="s">
        <v>829</v>
      </c>
      <c r="C555" s="11" t="s">
        <v>984</v>
      </c>
      <c r="D555" s="72" t="s">
        <v>123</v>
      </c>
      <c r="E555" s="11" t="s">
        <v>123</v>
      </c>
      <c r="F555" s="72" t="s">
        <v>1343</v>
      </c>
      <c r="G555" s="11" t="s">
        <v>764</v>
      </c>
      <c r="H555" s="13" t="s">
        <v>1287</v>
      </c>
      <c r="I555" s="170">
        <v>36</v>
      </c>
      <c r="J555" s="170">
        <v>40</v>
      </c>
      <c r="K555" s="170">
        <v>36</v>
      </c>
      <c r="L555" s="170">
        <v>36</v>
      </c>
      <c r="M555" s="14">
        <v>0.11111111111111116</v>
      </c>
      <c r="N555" s="15">
        <v>1</v>
      </c>
    </row>
    <row r="556" spans="1:14">
      <c r="A556" s="171" t="s">
        <v>1362</v>
      </c>
      <c r="B556" s="171"/>
      <c r="C556" s="171"/>
      <c r="D556" s="171"/>
      <c r="E556" s="171"/>
      <c r="F556" s="171"/>
      <c r="G556" s="171"/>
      <c r="H556" s="171"/>
      <c r="I556" s="172">
        <v>36</v>
      </c>
      <c r="J556" s="172">
        <v>40</v>
      </c>
      <c r="K556" s="172">
        <v>36</v>
      </c>
      <c r="L556" s="172">
        <v>36</v>
      </c>
      <c r="M556" s="173">
        <v>0.11111111111111116</v>
      </c>
      <c r="N556" s="174">
        <v>1</v>
      </c>
    </row>
    <row r="557" spans="1:14">
      <c r="A557" s="169" t="s">
        <v>983</v>
      </c>
      <c r="B557" s="72" t="s">
        <v>829</v>
      </c>
      <c r="C557" s="11" t="s">
        <v>984</v>
      </c>
      <c r="D557" s="72" t="s">
        <v>123</v>
      </c>
      <c r="E557" s="11" t="s">
        <v>123</v>
      </c>
      <c r="F557" s="72" t="s">
        <v>125</v>
      </c>
      <c r="G557" s="11" t="s">
        <v>764</v>
      </c>
      <c r="H557" s="13" t="s">
        <v>1092</v>
      </c>
      <c r="I557" s="170">
        <v>25</v>
      </c>
      <c r="J557" s="170">
        <v>30</v>
      </c>
      <c r="K557" s="170">
        <v>30</v>
      </c>
      <c r="L557" s="170">
        <v>30</v>
      </c>
      <c r="M557" s="14">
        <v>0.19999999999999996</v>
      </c>
      <c r="N557" s="15">
        <v>1</v>
      </c>
    </row>
    <row r="558" spans="1:14">
      <c r="A558" s="171" t="s">
        <v>1036</v>
      </c>
      <c r="B558" s="171"/>
      <c r="C558" s="171"/>
      <c r="D558" s="171"/>
      <c r="E558" s="171"/>
      <c r="F558" s="171"/>
      <c r="G558" s="171"/>
      <c r="H558" s="171"/>
      <c r="I558" s="172">
        <v>25</v>
      </c>
      <c r="J558" s="172">
        <v>30</v>
      </c>
      <c r="K558" s="172">
        <v>30</v>
      </c>
      <c r="L558" s="172">
        <v>30</v>
      </c>
      <c r="M558" s="173">
        <v>0.19999999999999996</v>
      </c>
      <c r="N558" s="174">
        <v>1</v>
      </c>
    </row>
    <row r="559" spans="1:14">
      <c r="A559" s="169" t="s">
        <v>556</v>
      </c>
      <c r="B559" s="72" t="s">
        <v>587</v>
      </c>
      <c r="C559" s="11" t="s">
        <v>612</v>
      </c>
      <c r="D559" s="72" t="s">
        <v>614</v>
      </c>
      <c r="E559" s="11" t="s">
        <v>545</v>
      </c>
      <c r="F559" s="72" t="s">
        <v>575</v>
      </c>
      <c r="G559" s="11" t="s">
        <v>764</v>
      </c>
      <c r="H559" s="13" t="s">
        <v>1053</v>
      </c>
      <c r="I559" s="170">
        <v>84.9</v>
      </c>
      <c r="J559" s="170">
        <v>84</v>
      </c>
      <c r="K559" s="170">
        <v>86.52</v>
      </c>
      <c r="L559" s="170">
        <v>89.115600000000001</v>
      </c>
      <c r="M559" s="14">
        <v>-1.0600706713780994E-2</v>
      </c>
      <c r="N559" s="15">
        <v>1</v>
      </c>
    </row>
    <row r="560" spans="1:14">
      <c r="A560" s="169"/>
      <c r="B560" s="72"/>
      <c r="C560" s="11"/>
      <c r="D560" s="72"/>
      <c r="E560" s="11"/>
      <c r="F560" s="72" t="s">
        <v>576</v>
      </c>
      <c r="G560" s="167" t="s">
        <v>764</v>
      </c>
      <c r="H560" s="13" t="s">
        <v>1057</v>
      </c>
      <c r="I560" s="170">
        <v>43.8</v>
      </c>
      <c r="J560" s="170">
        <v>42.6</v>
      </c>
      <c r="K560" s="170">
        <v>43.878</v>
      </c>
      <c r="L560" s="170">
        <v>45.194340000000004</v>
      </c>
      <c r="M560" s="14">
        <v>-2.739726027397249E-2</v>
      </c>
      <c r="N560" s="15">
        <v>1</v>
      </c>
    </row>
    <row r="561" spans="1:14">
      <c r="A561" s="169"/>
      <c r="B561" s="72"/>
      <c r="C561" s="11"/>
      <c r="D561" s="72"/>
      <c r="E561" s="11"/>
      <c r="F561" s="72" t="s">
        <v>582</v>
      </c>
      <c r="G561" s="167" t="s">
        <v>764</v>
      </c>
      <c r="H561" s="13" t="s">
        <v>763</v>
      </c>
      <c r="I561" s="170">
        <v>84.6</v>
      </c>
      <c r="J561" s="170">
        <v>87</v>
      </c>
      <c r="K561" s="170">
        <v>89.61</v>
      </c>
      <c r="L561" s="170">
        <v>92.298299999999998</v>
      </c>
      <c r="M561" s="14">
        <v>2.8368794326241176E-2</v>
      </c>
      <c r="N561" s="15">
        <v>1</v>
      </c>
    </row>
    <row r="562" spans="1:14">
      <c r="A562" s="169"/>
      <c r="B562" s="72"/>
      <c r="C562" s="11"/>
      <c r="D562" s="72"/>
      <c r="E562" s="11"/>
      <c r="F562" s="72" t="s">
        <v>579</v>
      </c>
      <c r="G562" s="167" t="s">
        <v>764</v>
      </c>
      <c r="H562" s="13" t="s">
        <v>763</v>
      </c>
      <c r="I562" s="170">
        <v>21</v>
      </c>
      <c r="J562" s="170">
        <v>21.6</v>
      </c>
      <c r="K562" s="170">
        <v>22.248000000000001</v>
      </c>
      <c r="L562" s="170">
        <v>22.91544</v>
      </c>
      <c r="M562" s="14">
        <v>2.8571428571428692E-2</v>
      </c>
      <c r="N562" s="15">
        <v>1</v>
      </c>
    </row>
    <row r="563" spans="1:14">
      <c r="A563" s="169"/>
      <c r="B563" s="72"/>
      <c r="C563" s="11"/>
      <c r="D563" s="72"/>
      <c r="E563" s="11"/>
      <c r="F563" s="72" t="s">
        <v>578</v>
      </c>
      <c r="G563" s="167" t="s">
        <v>764</v>
      </c>
      <c r="H563" s="13" t="s">
        <v>763</v>
      </c>
      <c r="I563" s="170">
        <v>5.7</v>
      </c>
      <c r="J563" s="170">
        <v>5.7</v>
      </c>
      <c r="K563" s="170">
        <v>5.7</v>
      </c>
      <c r="L563" s="170">
        <v>5.7</v>
      </c>
      <c r="M563" s="14">
        <v>0</v>
      </c>
      <c r="N563" s="15">
        <v>1</v>
      </c>
    </row>
    <row r="564" spans="1:14">
      <c r="A564" s="169"/>
      <c r="B564" s="72"/>
      <c r="C564" s="11"/>
      <c r="D564" s="72"/>
      <c r="E564" s="11"/>
      <c r="F564" s="72" t="s">
        <v>577</v>
      </c>
      <c r="G564" s="167" t="s">
        <v>764</v>
      </c>
      <c r="H564" s="13" t="s">
        <v>763</v>
      </c>
      <c r="I564" s="170">
        <v>43.8</v>
      </c>
      <c r="J564" s="170">
        <v>43.8</v>
      </c>
      <c r="K564" s="170">
        <v>45.113999999999997</v>
      </c>
      <c r="L564" s="170">
        <v>46.467419999999997</v>
      </c>
      <c r="M564" s="14">
        <v>0</v>
      </c>
      <c r="N564" s="15">
        <v>1</v>
      </c>
    </row>
    <row r="565" spans="1:14">
      <c r="A565" s="169"/>
      <c r="B565" s="72"/>
      <c r="C565" s="11"/>
      <c r="D565" s="72"/>
      <c r="E565" s="11"/>
      <c r="F565" s="72" t="s">
        <v>580</v>
      </c>
      <c r="G565" s="167" t="s">
        <v>764</v>
      </c>
      <c r="H565" s="13" t="s">
        <v>763</v>
      </c>
      <c r="I565" s="170">
        <v>61.8</v>
      </c>
      <c r="J565" s="170">
        <v>60</v>
      </c>
      <c r="K565" s="170">
        <v>61.800000000000004</v>
      </c>
      <c r="L565" s="170">
        <v>63.654000000000003</v>
      </c>
      <c r="M565" s="14">
        <v>-2.9126213592232997E-2</v>
      </c>
      <c r="N565" s="15">
        <v>1</v>
      </c>
    </row>
    <row r="566" spans="1:14">
      <c r="A566" s="169"/>
      <c r="B566" s="72"/>
      <c r="C566" s="11"/>
      <c r="D566" s="72"/>
      <c r="E566" s="11"/>
      <c r="F566" s="72" t="s">
        <v>581</v>
      </c>
      <c r="G566" s="167" t="s">
        <v>764</v>
      </c>
      <c r="H566" s="13" t="s">
        <v>763</v>
      </c>
      <c r="I566" s="170">
        <v>19</v>
      </c>
      <c r="J566" s="170">
        <v>19</v>
      </c>
      <c r="K566" s="170">
        <v>19</v>
      </c>
      <c r="L566" s="170">
        <v>19</v>
      </c>
      <c r="M566" s="14">
        <v>0</v>
      </c>
      <c r="N566" s="15">
        <v>1</v>
      </c>
    </row>
    <row r="567" spans="1:14">
      <c r="A567" s="171" t="s">
        <v>815</v>
      </c>
      <c r="B567" s="171"/>
      <c r="C567" s="171"/>
      <c r="D567" s="171"/>
      <c r="E567" s="171"/>
      <c r="F567" s="171"/>
      <c r="G567" s="171"/>
      <c r="H567" s="171"/>
      <c r="I567" s="172">
        <v>364.59999999999997</v>
      </c>
      <c r="J567" s="172">
        <v>363.7</v>
      </c>
      <c r="K567" s="172">
        <v>373.86999999999995</v>
      </c>
      <c r="L567" s="172">
        <v>384.3451</v>
      </c>
      <c r="M567" s="173">
        <v>-1.0183957682316613E-2</v>
      </c>
      <c r="N567" s="174">
        <v>8</v>
      </c>
    </row>
    <row r="568" spans="1:14" ht="29">
      <c r="A568" s="169" t="s">
        <v>210</v>
      </c>
      <c r="B568" s="72" t="s">
        <v>592</v>
      </c>
      <c r="C568" s="11" t="s">
        <v>595</v>
      </c>
      <c r="D568" s="72" t="s">
        <v>123</v>
      </c>
      <c r="E568" s="11" t="s">
        <v>123</v>
      </c>
      <c r="F568" s="72" t="s">
        <v>211</v>
      </c>
      <c r="G568" s="11" t="s">
        <v>764</v>
      </c>
      <c r="H568" s="13" t="s">
        <v>1158</v>
      </c>
      <c r="I568" s="170">
        <v>30</v>
      </c>
      <c r="J568" s="170">
        <v>30</v>
      </c>
      <c r="K568" s="170">
        <v>30</v>
      </c>
      <c r="L568" s="170">
        <v>30</v>
      </c>
      <c r="M568" s="14">
        <v>0</v>
      </c>
      <c r="N568" s="15">
        <v>1</v>
      </c>
    </row>
    <row r="569" spans="1:14">
      <c r="A569" s="169"/>
      <c r="B569" s="72"/>
      <c r="C569" s="11"/>
      <c r="D569" s="72"/>
      <c r="E569" s="11"/>
      <c r="F569" s="72" t="s">
        <v>213</v>
      </c>
      <c r="G569" s="167" t="s">
        <v>764</v>
      </c>
      <c r="H569" s="13" t="s">
        <v>1158</v>
      </c>
      <c r="I569" s="170">
        <v>18</v>
      </c>
      <c r="J569" s="170">
        <v>18</v>
      </c>
      <c r="K569" s="170">
        <v>18</v>
      </c>
      <c r="L569" s="170">
        <v>18</v>
      </c>
      <c r="M569" s="14">
        <v>0</v>
      </c>
      <c r="N569" s="15">
        <v>1</v>
      </c>
    </row>
    <row r="570" spans="1:14">
      <c r="A570" s="169"/>
      <c r="B570" s="72"/>
      <c r="C570" s="11"/>
      <c r="D570" s="72"/>
      <c r="E570" s="11"/>
      <c r="F570" s="72" t="s">
        <v>212</v>
      </c>
      <c r="G570" s="167" t="s">
        <v>764</v>
      </c>
      <c r="H570" s="13" t="s">
        <v>1158</v>
      </c>
      <c r="I570" s="170">
        <v>23</v>
      </c>
      <c r="J570" s="170">
        <v>23</v>
      </c>
      <c r="K570" s="170">
        <v>23</v>
      </c>
      <c r="L570" s="170">
        <v>23</v>
      </c>
      <c r="M570" s="14">
        <v>0</v>
      </c>
      <c r="N570" s="15">
        <v>1</v>
      </c>
    </row>
    <row r="571" spans="1:14">
      <c r="A571" s="169"/>
      <c r="B571" s="72"/>
      <c r="C571" s="11"/>
      <c r="D571" s="72"/>
      <c r="E571" s="11"/>
      <c r="F571" s="72" t="s">
        <v>214</v>
      </c>
      <c r="G571" s="167" t="s">
        <v>764</v>
      </c>
      <c r="H571" s="13" t="s">
        <v>1158</v>
      </c>
      <c r="I571" s="170">
        <v>35</v>
      </c>
      <c r="J571" s="170">
        <v>35</v>
      </c>
      <c r="K571" s="170">
        <v>36</v>
      </c>
      <c r="L571" s="170">
        <v>36</v>
      </c>
      <c r="M571" s="14">
        <v>0</v>
      </c>
      <c r="N571" s="15">
        <v>1</v>
      </c>
    </row>
    <row r="572" spans="1:14">
      <c r="A572" s="169"/>
      <c r="B572" s="72"/>
      <c r="C572" s="11"/>
      <c r="D572" s="72"/>
      <c r="E572" s="11"/>
      <c r="F572" s="72" t="s">
        <v>216</v>
      </c>
      <c r="G572" s="167" t="s">
        <v>764</v>
      </c>
      <c r="H572" s="13" t="s">
        <v>1158</v>
      </c>
      <c r="I572" s="170">
        <v>23</v>
      </c>
      <c r="J572" s="170">
        <v>24</v>
      </c>
      <c r="K572" s="170">
        <v>25</v>
      </c>
      <c r="L572" s="170">
        <v>26</v>
      </c>
      <c r="M572" s="14">
        <v>4.3478260869565188E-2</v>
      </c>
      <c r="N572" s="15">
        <v>1</v>
      </c>
    </row>
    <row r="573" spans="1:14">
      <c r="A573" s="169"/>
      <c r="B573" s="72"/>
      <c r="C573" s="11"/>
      <c r="D573" s="72"/>
      <c r="E573" s="11"/>
      <c r="F573" s="72" t="s">
        <v>215</v>
      </c>
      <c r="G573" s="167" t="s">
        <v>764</v>
      </c>
      <c r="H573" s="13" t="s">
        <v>1158</v>
      </c>
      <c r="I573" s="170">
        <v>27</v>
      </c>
      <c r="J573" s="170">
        <v>28</v>
      </c>
      <c r="K573" s="170">
        <v>29</v>
      </c>
      <c r="L573" s="170">
        <v>30</v>
      </c>
      <c r="M573" s="14">
        <v>3.7037037037036979E-2</v>
      </c>
      <c r="N573" s="15">
        <v>1</v>
      </c>
    </row>
    <row r="574" spans="1:14" ht="43.5">
      <c r="A574" s="171" t="s">
        <v>816</v>
      </c>
      <c r="B574" s="171"/>
      <c r="C574" s="171"/>
      <c r="D574" s="171"/>
      <c r="E574" s="171"/>
      <c r="F574" s="171"/>
      <c r="G574" s="171"/>
      <c r="H574" s="171"/>
      <c r="I574" s="172">
        <v>156</v>
      </c>
      <c r="J574" s="172">
        <v>158</v>
      </c>
      <c r="K574" s="172">
        <v>161</v>
      </c>
      <c r="L574" s="172">
        <v>163</v>
      </c>
      <c r="M574" s="173">
        <v>8.0515297906602168E-2</v>
      </c>
      <c r="N574" s="174">
        <v>6</v>
      </c>
    </row>
    <row r="575" spans="1:14" ht="29">
      <c r="A575" s="169" t="s">
        <v>231</v>
      </c>
      <c r="B575" s="72" t="s">
        <v>594</v>
      </c>
      <c r="C575" s="11" t="s">
        <v>596</v>
      </c>
      <c r="D575" s="72" t="s">
        <v>123</v>
      </c>
      <c r="E575" s="11" t="s">
        <v>123</v>
      </c>
      <c r="F575" s="72" t="s">
        <v>233</v>
      </c>
      <c r="G575" s="11" t="s">
        <v>764</v>
      </c>
      <c r="H575" s="13" t="s">
        <v>1126</v>
      </c>
      <c r="I575" s="170">
        <v>0.28008020250000004</v>
      </c>
      <c r="J575" s="170">
        <v>0.29408421262500006</v>
      </c>
      <c r="K575" s="170">
        <v>0.30878842325625006</v>
      </c>
      <c r="L575" s="170">
        <v>0.32422784441906255</v>
      </c>
      <c r="M575" s="14">
        <v>5.0000000000000044E-2</v>
      </c>
      <c r="N575" s="15">
        <v>1</v>
      </c>
    </row>
    <row r="576" spans="1:14">
      <c r="A576" s="169"/>
      <c r="B576" s="72"/>
      <c r="C576" s="11"/>
      <c r="D576" s="72"/>
      <c r="E576" s="11"/>
      <c r="F576" s="72" t="s">
        <v>234</v>
      </c>
      <c r="G576" s="167" t="s">
        <v>764</v>
      </c>
      <c r="H576" s="13" t="s">
        <v>1126</v>
      </c>
      <c r="I576" s="170">
        <v>9.6486390000000005E-2</v>
      </c>
      <c r="J576" s="170">
        <v>0.10131070950000001</v>
      </c>
      <c r="K576" s="170">
        <v>0.10637624497500002</v>
      </c>
      <c r="L576" s="170">
        <v>0.11169505722375002</v>
      </c>
      <c r="M576" s="14">
        <v>5.0000000000000044E-2</v>
      </c>
      <c r="N576" s="15">
        <v>1</v>
      </c>
    </row>
    <row r="577" spans="1:14">
      <c r="A577" s="169"/>
      <c r="B577" s="72"/>
      <c r="C577" s="11"/>
      <c r="D577" s="72"/>
      <c r="E577" s="11"/>
      <c r="F577" s="72" t="s">
        <v>235</v>
      </c>
      <c r="G577" s="167" t="s">
        <v>764</v>
      </c>
      <c r="H577" s="13" t="s">
        <v>1126</v>
      </c>
      <c r="I577" s="170">
        <v>5.2264012500000012E-2</v>
      </c>
      <c r="J577" s="170">
        <v>5.4877213125000018E-2</v>
      </c>
      <c r="K577" s="170">
        <v>5.7621073781250025E-2</v>
      </c>
      <c r="L577" s="170">
        <v>6.0502127470312528E-2</v>
      </c>
      <c r="M577" s="14">
        <v>5.0000000000000044E-2</v>
      </c>
      <c r="N577" s="15">
        <v>1</v>
      </c>
    </row>
    <row r="578" spans="1:14">
      <c r="A578" s="169"/>
      <c r="B578" s="72"/>
      <c r="C578" s="11"/>
      <c r="D578" s="72"/>
      <c r="E578" s="11"/>
      <c r="F578" s="72" t="s">
        <v>236</v>
      </c>
      <c r="G578" s="167" t="s">
        <v>764</v>
      </c>
      <c r="H578" s="13" t="s">
        <v>1126</v>
      </c>
      <c r="I578" s="170">
        <v>34.717173750000001</v>
      </c>
      <c r="J578" s="170">
        <v>36.453032437499999</v>
      </c>
      <c r="K578" s="170">
        <v>38.275684059375003</v>
      </c>
      <c r="L578" s="170">
        <v>40.189468262343752</v>
      </c>
      <c r="M578" s="14">
        <v>5.0000000000000044E-2</v>
      </c>
      <c r="N578" s="15">
        <v>1</v>
      </c>
    </row>
    <row r="579" spans="1:14">
      <c r="A579" s="169"/>
      <c r="B579" s="72"/>
      <c r="C579" s="11"/>
      <c r="D579" s="72"/>
      <c r="E579" s="11"/>
      <c r="F579" s="72" t="s">
        <v>238</v>
      </c>
      <c r="G579" s="167" t="s">
        <v>764</v>
      </c>
      <c r="H579" s="13" t="s">
        <v>1126</v>
      </c>
      <c r="I579" s="170">
        <v>13.053765375000001</v>
      </c>
      <c r="J579" s="170">
        <v>13.706453643750002</v>
      </c>
      <c r="K579" s="170">
        <v>14.391776325937503</v>
      </c>
      <c r="L579" s="170">
        <v>15.111365142234378</v>
      </c>
      <c r="M579" s="14">
        <v>5.0000000000000044E-2</v>
      </c>
      <c r="N579" s="15">
        <v>1</v>
      </c>
    </row>
    <row r="580" spans="1:14">
      <c r="A580" s="169"/>
      <c r="B580" s="72"/>
      <c r="C580" s="11"/>
      <c r="D580" s="72"/>
      <c r="E580" s="11"/>
      <c r="F580" s="72" t="s">
        <v>241</v>
      </c>
      <c r="G580" s="167" t="s">
        <v>764</v>
      </c>
      <c r="H580" s="13" t="s">
        <v>1126</v>
      </c>
      <c r="I580" s="170">
        <v>10.971006165</v>
      </c>
      <c r="J580" s="170">
        <v>11.519556473250001</v>
      </c>
      <c r="K580" s="170">
        <v>12.095534296912501</v>
      </c>
      <c r="L580" s="170">
        <v>12.700311011758126</v>
      </c>
      <c r="M580" s="14">
        <v>5.0000000000000044E-2</v>
      </c>
      <c r="N580" s="15">
        <v>1</v>
      </c>
    </row>
    <row r="581" spans="1:14">
      <c r="A581" s="169"/>
      <c r="B581" s="72"/>
      <c r="C581" s="11"/>
      <c r="D581" s="72"/>
      <c r="E581" s="11"/>
      <c r="F581" s="72" t="s">
        <v>240</v>
      </c>
      <c r="G581" s="167" t="s">
        <v>764</v>
      </c>
      <c r="H581" s="13" t="s">
        <v>1126</v>
      </c>
      <c r="I581" s="170">
        <v>8.3114917200000011</v>
      </c>
      <c r="J581" s="170">
        <v>8.7270663060000011</v>
      </c>
      <c r="K581" s="170">
        <v>9.163419621300001</v>
      </c>
      <c r="L581" s="170">
        <v>9.6215906023650017</v>
      </c>
      <c r="M581" s="14">
        <v>5.0000000000000044E-2</v>
      </c>
      <c r="N581" s="15">
        <v>1</v>
      </c>
    </row>
    <row r="582" spans="1:14">
      <c r="A582" s="169"/>
      <c r="B582" s="72"/>
      <c r="C582" s="11"/>
      <c r="D582" s="72"/>
      <c r="E582" s="11"/>
      <c r="F582" s="72" t="s">
        <v>239</v>
      </c>
      <c r="G582" s="167" t="s">
        <v>764</v>
      </c>
      <c r="H582" s="13" t="s">
        <v>1126</v>
      </c>
      <c r="I582" s="170">
        <v>3.037120695</v>
      </c>
      <c r="J582" s="170">
        <v>3.1889767297500002</v>
      </c>
      <c r="K582" s="170">
        <v>3.3484255662375002</v>
      </c>
      <c r="L582" s="170">
        <v>3.5158468445493756</v>
      </c>
      <c r="M582" s="14">
        <v>5.0000000000000044E-2</v>
      </c>
      <c r="N582" s="15">
        <v>1</v>
      </c>
    </row>
    <row r="583" spans="1:14">
      <c r="A583" s="169"/>
      <c r="B583" s="72"/>
      <c r="C583" s="11"/>
      <c r="D583" s="72"/>
      <c r="E583" s="11"/>
      <c r="F583" s="72" t="s">
        <v>242</v>
      </c>
      <c r="G583" s="167" t="s">
        <v>764</v>
      </c>
      <c r="H583" s="13" t="s">
        <v>1126</v>
      </c>
      <c r="I583" s="170">
        <v>1.6702511175000001</v>
      </c>
      <c r="J583" s="170">
        <v>1.7537636733750002</v>
      </c>
      <c r="K583" s="170">
        <v>1.8414518570437504</v>
      </c>
      <c r="L583" s="170">
        <v>1.9335244498959379</v>
      </c>
      <c r="M583" s="14">
        <v>5.0000000000000044E-2</v>
      </c>
      <c r="N583" s="15">
        <v>1</v>
      </c>
    </row>
    <row r="584" spans="1:14">
      <c r="A584" s="169"/>
      <c r="B584" s="72"/>
      <c r="C584" s="11"/>
      <c r="D584" s="72"/>
      <c r="E584" s="11"/>
      <c r="F584" s="72" t="s">
        <v>243</v>
      </c>
      <c r="G584" s="167" t="s">
        <v>764</v>
      </c>
      <c r="H584" s="13" t="s">
        <v>1126</v>
      </c>
      <c r="I584" s="170">
        <v>0.32181754500000004</v>
      </c>
      <c r="J584" s="170">
        <v>0.33790842225000006</v>
      </c>
      <c r="K584" s="170">
        <v>0.35480384336250009</v>
      </c>
      <c r="L584" s="170">
        <v>0.3725440355306251</v>
      </c>
      <c r="M584" s="14">
        <v>5.0000000000000044E-2</v>
      </c>
      <c r="N584" s="15">
        <v>1</v>
      </c>
    </row>
    <row r="585" spans="1:14">
      <c r="A585" s="169"/>
      <c r="B585" s="72"/>
      <c r="C585" s="11"/>
      <c r="D585" s="72"/>
      <c r="E585" s="11"/>
      <c r="F585" s="72" t="s">
        <v>246</v>
      </c>
      <c r="G585" s="167" t="s">
        <v>764</v>
      </c>
      <c r="H585" s="13" t="s">
        <v>1126</v>
      </c>
      <c r="I585" s="170">
        <v>3.2166451800000004</v>
      </c>
      <c r="J585" s="170">
        <v>3.3774774390000006</v>
      </c>
      <c r="K585" s="170">
        <v>3.5463513109500009</v>
      </c>
      <c r="L585" s="170">
        <v>3.7236688764975012</v>
      </c>
      <c r="M585" s="14">
        <v>5.0000000000000044E-2</v>
      </c>
      <c r="N585" s="15">
        <v>1</v>
      </c>
    </row>
    <row r="586" spans="1:14">
      <c r="A586" s="169"/>
      <c r="B586" s="72"/>
      <c r="C586" s="11"/>
      <c r="D586" s="72"/>
      <c r="E586" s="11"/>
      <c r="F586" s="72" t="s">
        <v>247</v>
      </c>
      <c r="G586" s="167" t="s">
        <v>764</v>
      </c>
      <c r="H586" s="13" t="s">
        <v>1126</v>
      </c>
      <c r="I586" s="170">
        <v>1.7944786125000003</v>
      </c>
      <c r="J586" s="170">
        <v>1.8842025431250005</v>
      </c>
      <c r="K586" s="170">
        <v>1.9784126702812506</v>
      </c>
      <c r="L586" s="170">
        <v>2.0773333037953132</v>
      </c>
      <c r="M586" s="14">
        <v>5.0000000000000044E-2</v>
      </c>
      <c r="N586" s="15">
        <v>1</v>
      </c>
    </row>
    <row r="587" spans="1:14">
      <c r="A587" s="169"/>
      <c r="B587" s="72"/>
      <c r="C587" s="11"/>
      <c r="D587" s="72"/>
      <c r="E587" s="11"/>
      <c r="F587" s="72" t="s">
        <v>248</v>
      </c>
      <c r="G587" s="167" t="s">
        <v>764</v>
      </c>
      <c r="H587" s="13" t="s">
        <v>1126</v>
      </c>
      <c r="I587" s="170">
        <v>1.1237606100000002</v>
      </c>
      <c r="J587" s="170">
        <v>1.1799486405000001</v>
      </c>
      <c r="K587" s="170">
        <v>1.2389460725250001</v>
      </c>
      <c r="L587" s="170">
        <v>1.3008933761512502</v>
      </c>
      <c r="M587" s="14">
        <v>5.0000000000000044E-2</v>
      </c>
      <c r="N587" s="15">
        <v>1</v>
      </c>
    </row>
    <row r="588" spans="1:14">
      <c r="A588" s="169"/>
      <c r="B588" s="72"/>
      <c r="C588" s="11"/>
      <c r="D588" s="72"/>
      <c r="E588" s="11"/>
      <c r="F588" s="72" t="s">
        <v>249</v>
      </c>
      <c r="G588" s="167" t="s">
        <v>764</v>
      </c>
      <c r="H588" s="13" t="s">
        <v>1126</v>
      </c>
      <c r="I588" s="170">
        <v>0.65621240999999997</v>
      </c>
      <c r="J588" s="170">
        <v>0.68902303050000002</v>
      </c>
      <c r="K588" s="170">
        <v>0.72347418202500002</v>
      </c>
      <c r="L588" s="170">
        <v>0.75964789112625009</v>
      </c>
      <c r="M588" s="14">
        <v>5.0000000000000044E-2</v>
      </c>
      <c r="N588" s="15">
        <v>1</v>
      </c>
    </row>
    <row r="589" spans="1:14">
      <c r="A589" s="169"/>
      <c r="B589" s="72"/>
      <c r="C589" s="11"/>
      <c r="D589" s="72"/>
      <c r="E589" s="11"/>
      <c r="F589" s="72" t="s">
        <v>250</v>
      </c>
      <c r="G589" s="167" t="s">
        <v>764</v>
      </c>
      <c r="H589" s="13" t="s">
        <v>1126</v>
      </c>
      <c r="I589" s="170">
        <v>1.0914022350000001</v>
      </c>
      <c r="J589" s="170">
        <v>1.1459723467500003</v>
      </c>
      <c r="K589" s="170">
        <v>1.2032709640875003</v>
      </c>
      <c r="L589" s="170">
        <v>1.2634345122918753</v>
      </c>
      <c r="M589" s="14">
        <v>5.0000000000000044E-2</v>
      </c>
      <c r="N589" s="15">
        <v>1</v>
      </c>
    </row>
    <row r="590" spans="1:14">
      <c r="A590" s="169"/>
      <c r="B590" s="72"/>
      <c r="C590" s="11"/>
      <c r="D590" s="72"/>
      <c r="E590" s="11"/>
      <c r="F590" s="72" t="s">
        <v>251</v>
      </c>
      <c r="G590" s="167" t="s">
        <v>764</v>
      </c>
      <c r="H590" s="13" t="s">
        <v>1126</v>
      </c>
      <c r="I590" s="170">
        <v>0.64622265750000008</v>
      </c>
      <c r="J590" s="170">
        <v>0.67853379037500006</v>
      </c>
      <c r="K590" s="170">
        <v>0.71246047989375005</v>
      </c>
      <c r="L590" s="170">
        <v>0.74808350388843758</v>
      </c>
      <c r="M590" s="14">
        <v>5.0000000000000044E-2</v>
      </c>
      <c r="N590" s="15">
        <v>1</v>
      </c>
    </row>
    <row r="591" spans="1:14">
      <c r="A591" s="169"/>
      <c r="B591" s="72"/>
      <c r="C591" s="11"/>
      <c r="D591" s="72"/>
      <c r="E591" s="11"/>
      <c r="F591" s="72" t="s">
        <v>244</v>
      </c>
      <c r="G591" s="167" t="s">
        <v>764</v>
      </c>
      <c r="H591" s="13" t="s">
        <v>1126</v>
      </c>
      <c r="I591" s="170">
        <v>4.1698325025000003</v>
      </c>
      <c r="J591" s="170">
        <v>4.3783241276250005</v>
      </c>
      <c r="K591" s="170">
        <v>4.5972403340062504</v>
      </c>
      <c r="L591" s="170">
        <v>4.8271023507065633</v>
      </c>
      <c r="M591" s="14">
        <v>5.0000000000000044E-2</v>
      </c>
      <c r="N591" s="15">
        <v>1</v>
      </c>
    </row>
    <row r="592" spans="1:14">
      <c r="A592" s="169"/>
      <c r="B592" s="72"/>
      <c r="C592" s="11"/>
      <c r="D592" s="72"/>
      <c r="E592" s="11"/>
      <c r="F592" s="72" t="s">
        <v>245</v>
      </c>
      <c r="G592" s="167" t="s">
        <v>764</v>
      </c>
      <c r="H592" s="13" t="s">
        <v>1126</v>
      </c>
      <c r="I592" s="170">
        <v>2.3091884550000001</v>
      </c>
      <c r="J592" s="170">
        <v>2.4246478777500005</v>
      </c>
      <c r="K592" s="170">
        <v>2.5458802716375004</v>
      </c>
      <c r="L592" s="170">
        <v>2.6731742852193756</v>
      </c>
      <c r="M592" s="14">
        <v>5.0000000000000044E-2</v>
      </c>
      <c r="N592" s="15">
        <v>1</v>
      </c>
    </row>
    <row r="593" spans="1:14">
      <c r="A593" s="169"/>
      <c r="B593" s="72"/>
      <c r="C593" s="11"/>
      <c r="D593" s="72"/>
      <c r="E593" s="11"/>
      <c r="F593" s="72" t="s">
        <v>252</v>
      </c>
      <c r="G593" s="167" t="s">
        <v>764</v>
      </c>
      <c r="H593" s="13" t="s">
        <v>1126</v>
      </c>
      <c r="I593" s="170">
        <v>2.6745481350000002</v>
      </c>
      <c r="J593" s="170">
        <v>2.8082755417500005</v>
      </c>
      <c r="K593" s="170">
        <v>2.9486893188375007</v>
      </c>
      <c r="L593" s="170">
        <v>3.0961237847793761</v>
      </c>
      <c r="M593" s="14">
        <v>5.0000000000000044E-2</v>
      </c>
      <c r="N593" s="15">
        <v>1</v>
      </c>
    </row>
    <row r="594" spans="1:14">
      <c r="A594" s="169"/>
      <c r="B594" s="72"/>
      <c r="C594" s="11"/>
      <c r="D594" s="72"/>
      <c r="E594" s="11"/>
      <c r="F594" s="72" t="s">
        <v>253</v>
      </c>
      <c r="G594" s="167" t="s">
        <v>764</v>
      </c>
      <c r="H594" s="13" t="s">
        <v>1126</v>
      </c>
      <c r="I594" s="170">
        <v>5.3496618525000006</v>
      </c>
      <c r="J594" s="170">
        <v>5.6171449451250011</v>
      </c>
      <c r="K594" s="170">
        <v>5.8980021923812513</v>
      </c>
      <c r="L594" s="170">
        <v>6.1929023020003138</v>
      </c>
      <c r="M594" s="14">
        <v>5.0000000000000044E-2</v>
      </c>
      <c r="N594" s="15">
        <v>1</v>
      </c>
    </row>
    <row r="595" spans="1:14">
      <c r="A595" s="169"/>
      <c r="B595" s="72"/>
      <c r="C595" s="11"/>
      <c r="D595" s="72"/>
      <c r="E595" s="11"/>
      <c r="F595" s="72" t="s">
        <v>255</v>
      </c>
      <c r="G595" s="167" t="s">
        <v>764</v>
      </c>
      <c r="H595" s="13" t="s">
        <v>1126</v>
      </c>
      <c r="I595" s="170">
        <v>1.2428978625000002</v>
      </c>
      <c r="J595" s="170">
        <v>1.3050427556250004</v>
      </c>
      <c r="K595" s="170">
        <v>1.3702948934062504</v>
      </c>
      <c r="L595" s="170">
        <v>1.4388096380765629</v>
      </c>
      <c r="M595" s="14">
        <v>5.0000000000000044E-2</v>
      </c>
      <c r="N595" s="15">
        <v>1</v>
      </c>
    </row>
    <row r="596" spans="1:14">
      <c r="A596" s="169"/>
      <c r="B596" s="72"/>
      <c r="C596" s="11"/>
      <c r="D596" s="72"/>
      <c r="E596" s="11"/>
      <c r="F596" s="72" t="s">
        <v>254</v>
      </c>
      <c r="G596" s="167" t="s">
        <v>764</v>
      </c>
      <c r="H596" s="13" t="s">
        <v>1126</v>
      </c>
      <c r="I596" s="170">
        <v>0.62725304250000002</v>
      </c>
      <c r="J596" s="170">
        <v>0.65861569462500003</v>
      </c>
      <c r="K596" s="170">
        <v>0.69154647935625002</v>
      </c>
      <c r="L596" s="170">
        <v>0.72612380332406257</v>
      </c>
      <c r="M596" s="14">
        <v>5.0000000000000044E-2</v>
      </c>
      <c r="N596" s="15">
        <v>1</v>
      </c>
    </row>
    <row r="597" spans="1:14">
      <c r="A597" s="169"/>
      <c r="B597" s="72"/>
      <c r="C597" s="11"/>
      <c r="D597" s="72"/>
      <c r="E597" s="11"/>
      <c r="F597" s="72" t="s">
        <v>256</v>
      </c>
      <c r="G597" s="167" t="s">
        <v>764</v>
      </c>
      <c r="H597" s="13" t="s">
        <v>1126</v>
      </c>
      <c r="I597" s="170">
        <v>3.1043853225000002</v>
      </c>
      <c r="J597" s="170">
        <v>3.2596045886250002</v>
      </c>
      <c r="K597" s="170">
        <v>3.4225848180562504</v>
      </c>
      <c r="L597" s="170">
        <v>3.5937140589590628</v>
      </c>
      <c r="M597" s="14">
        <v>5.0000000000000044E-2</v>
      </c>
      <c r="N597" s="15">
        <v>1</v>
      </c>
    </row>
    <row r="598" spans="1:14">
      <c r="A598" s="169"/>
      <c r="B598" s="72"/>
      <c r="C598" s="11"/>
      <c r="D598" s="72"/>
      <c r="E598" s="11"/>
      <c r="F598" s="72" t="s">
        <v>258</v>
      </c>
      <c r="G598" s="167" t="s">
        <v>764</v>
      </c>
      <c r="H598" s="13" t="s">
        <v>1126</v>
      </c>
      <c r="I598" s="170">
        <v>1.1826230849999999</v>
      </c>
      <c r="J598" s="170">
        <v>1.2417542392500001</v>
      </c>
      <c r="K598" s="170">
        <v>1.3038419512125001</v>
      </c>
      <c r="L598" s="170">
        <v>1.3690340487731252</v>
      </c>
      <c r="M598" s="14">
        <v>5.0000000000000044E-2</v>
      </c>
      <c r="N598" s="15">
        <v>1</v>
      </c>
    </row>
    <row r="599" spans="1:14">
      <c r="A599" s="169"/>
      <c r="B599" s="72"/>
      <c r="C599" s="11"/>
      <c r="D599" s="72"/>
      <c r="E599" s="11"/>
      <c r="F599" s="72" t="s">
        <v>259</v>
      </c>
      <c r="G599" s="167" t="s">
        <v>764</v>
      </c>
      <c r="H599" s="13" t="s">
        <v>1126</v>
      </c>
      <c r="I599" s="170">
        <v>1.4714670600000002</v>
      </c>
      <c r="J599" s="170">
        <v>1.5450404130000002</v>
      </c>
      <c r="K599" s="170">
        <v>1.6222924336500002</v>
      </c>
      <c r="L599" s="170">
        <v>1.7034070553325003</v>
      </c>
      <c r="M599" s="14">
        <v>5.0000000000000044E-2</v>
      </c>
      <c r="N599" s="15">
        <v>1</v>
      </c>
    </row>
    <row r="600" spans="1:14">
      <c r="A600" s="169"/>
      <c r="B600" s="72"/>
      <c r="C600" s="11"/>
      <c r="D600" s="72"/>
      <c r="E600" s="11"/>
      <c r="F600" s="72" t="s">
        <v>261</v>
      </c>
      <c r="G600" s="167" t="s">
        <v>764</v>
      </c>
      <c r="H600" s="13" t="s">
        <v>1126</v>
      </c>
      <c r="I600" s="170">
        <v>2.5869699450000003</v>
      </c>
      <c r="J600" s="170">
        <v>2.7163184422500004</v>
      </c>
      <c r="K600" s="170">
        <v>2.8521343643625006</v>
      </c>
      <c r="L600" s="170">
        <v>2.9947410825806258</v>
      </c>
      <c r="M600" s="14">
        <v>5.0000000000000044E-2</v>
      </c>
      <c r="N600" s="15">
        <v>1</v>
      </c>
    </row>
    <row r="601" spans="1:14">
      <c r="A601" s="169"/>
      <c r="B601" s="72"/>
      <c r="C601" s="11"/>
      <c r="D601" s="72"/>
      <c r="E601" s="11"/>
      <c r="F601" s="72" t="s">
        <v>262</v>
      </c>
      <c r="G601" s="167" t="s">
        <v>764</v>
      </c>
      <c r="H601" s="13" t="s">
        <v>1126</v>
      </c>
      <c r="I601" s="170">
        <v>1.0345540275</v>
      </c>
      <c r="J601" s="170">
        <v>1.0862817288750002</v>
      </c>
      <c r="K601" s="170">
        <v>1.1405958153187503</v>
      </c>
      <c r="L601" s="170">
        <v>1.1976256060846879</v>
      </c>
      <c r="M601" s="14">
        <v>5.0000000000000044E-2</v>
      </c>
      <c r="N601" s="15">
        <v>1</v>
      </c>
    </row>
    <row r="602" spans="1:14">
      <c r="A602" s="169"/>
      <c r="B602" s="72"/>
      <c r="C602" s="11"/>
      <c r="D602" s="72"/>
      <c r="E602" s="11"/>
      <c r="F602" s="72" t="s">
        <v>263</v>
      </c>
      <c r="G602" s="167" t="s">
        <v>764</v>
      </c>
      <c r="H602" s="13" t="s">
        <v>1126</v>
      </c>
      <c r="I602" s="170">
        <v>0.2586387825</v>
      </c>
      <c r="J602" s="170">
        <v>0.27157072162500001</v>
      </c>
      <c r="K602" s="170">
        <v>0.28514925770625005</v>
      </c>
      <c r="L602" s="170">
        <v>0.29940672059156254</v>
      </c>
      <c r="M602" s="14">
        <v>5.0000000000000044E-2</v>
      </c>
      <c r="N602" s="15">
        <v>1</v>
      </c>
    </row>
    <row r="603" spans="1:14">
      <c r="A603" s="169"/>
      <c r="B603" s="72"/>
      <c r="C603" s="11"/>
      <c r="D603" s="72"/>
      <c r="E603" s="11"/>
      <c r="F603" s="72" t="s">
        <v>260</v>
      </c>
      <c r="G603" s="167" t="s">
        <v>764</v>
      </c>
      <c r="H603" s="13" t="s">
        <v>1126</v>
      </c>
      <c r="I603" s="170">
        <v>7.7591535525000008</v>
      </c>
      <c r="J603" s="170">
        <v>8.1471112301250006</v>
      </c>
      <c r="K603" s="170">
        <v>8.5544667916312509</v>
      </c>
      <c r="L603" s="170">
        <v>8.9821901312128141</v>
      </c>
      <c r="M603" s="14">
        <v>5.0000000000000044E-2</v>
      </c>
      <c r="N603" s="15">
        <v>1</v>
      </c>
    </row>
    <row r="604" spans="1:14">
      <c r="A604" s="169"/>
      <c r="B604" s="72"/>
      <c r="C604" s="11"/>
      <c r="D604" s="72"/>
      <c r="E604" s="11"/>
      <c r="F604" s="72" t="s">
        <v>266</v>
      </c>
      <c r="G604" s="167" t="s">
        <v>764</v>
      </c>
      <c r="H604" s="13" t="s">
        <v>1126</v>
      </c>
      <c r="I604" s="170">
        <v>1.5584653350000002</v>
      </c>
      <c r="J604" s="170">
        <v>1.6363886017500002</v>
      </c>
      <c r="K604" s="170">
        <v>1.7182080318375004</v>
      </c>
      <c r="L604" s="170">
        <v>1.8041184334293754</v>
      </c>
      <c r="M604" s="14">
        <v>5.0000000000000044E-2</v>
      </c>
      <c r="N604" s="15">
        <v>1</v>
      </c>
    </row>
    <row r="605" spans="1:14">
      <c r="A605" s="169"/>
      <c r="B605" s="72"/>
      <c r="C605" s="11"/>
      <c r="D605" s="72"/>
      <c r="E605" s="11"/>
      <c r="F605" s="72" t="s">
        <v>267</v>
      </c>
      <c r="G605" s="167" t="s">
        <v>764</v>
      </c>
      <c r="H605" s="13" t="s">
        <v>1126</v>
      </c>
      <c r="I605" s="170">
        <v>3.1165580250000002</v>
      </c>
      <c r="J605" s="170">
        <v>3.2723859262500006</v>
      </c>
      <c r="K605" s="170">
        <v>3.4360052225625006</v>
      </c>
      <c r="L605" s="170">
        <v>3.6078054836906257</v>
      </c>
      <c r="M605" s="14">
        <v>5.0000000000000044E-2</v>
      </c>
      <c r="N605" s="15">
        <v>1</v>
      </c>
    </row>
    <row r="606" spans="1:14">
      <c r="A606" s="169"/>
      <c r="B606" s="72"/>
      <c r="C606" s="11"/>
      <c r="D606" s="72"/>
      <c r="E606" s="11"/>
      <c r="F606" s="72" t="s">
        <v>265</v>
      </c>
      <c r="G606" s="167" t="s">
        <v>764</v>
      </c>
      <c r="H606" s="13" t="s">
        <v>1126</v>
      </c>
      <c r="I606" s="170">
        <v>0.68929182000000011</v>
      </c>
      <c r="J606" s="170">
        <v>0.7237564110000001</v>
      </c>
      <c r="K606" s="170">
        <v>0.75994423155000013</v>
      </c>
      <c r="L606" s="170">
        <v>0.79794144312750015</v>
      </c>
      <c r="M606" s="14">
        <v>5.0000000000000044E-2</v>
      </c>
      <c r="N606" s="15">
        <v>1</v>
      </c>
    </row>
    <row r="607" spans="1:14">
      <c r="A607" s="169"/>
      <c r="B607" s="72"/>
      <c r="C607" s="11"/>
      <c r="D607" s="72"/>
      <c r="E607" s="11"/>
      <c r="F607" s="72" t="s">
        <v>1332</v>
      </c>
      <c r="G607" s="167" t="s">
        <v>764</v>
      </c>
      <c r="H607" s="13" t="s">
        <v>1126</v>
      </c>
      <c r="I607" s="170">
        <v>1.0529999999999999</v>
      </c>
      <c r="J607" s="170">
        <v>1.10565</v>
      </c>
      <c r="K607" s="170">
        <v>1.1609325000000001</v>
      </c>
      <c r="L607" s="170">
        <v>1.2189791250000002</v>
      </c>
      <c r="M607" s="14">
        <v>5.0000000000000044E-2</v>
      </c>
      <c r="N607" s="15">
        <v>1</v>
      </c>
    </row>
    <row r="608" spans="1:14">
      <c r="A608" s="169"/>
      <c r="B608" s="72"/>
      <c r="C608" s="11"/>
      <c r="D608" s="72"/>
      <c r="E608" s="11"/>
      <c r="F608" s="72" t="s">
        <v>264</v>
      </c>
      <c r="G608" s="167" t="s">
        <v>764</v>
      </c>
      <c r="H608" s="13" t="s">
        <v>1126</v>
      </c>
      <c r="I608" s="170">
        <v>0.90433665000000008</v>
      </c>
      <c r="J608" s="170">
        <v>0.94955348250000016</v>
      </c>
      <c r="K608" s="170">
        <v>0.99703115662500019</v>
      </c>
      <c r="L608" s="170">
        <v>1.0468827144562503</v>
      </c>
      <c r="M608" s="14">
        <v>5.0000000000000044E-2</v>
      </c>
      <c r="N608" s="15">
        <v>1</v>
      </c>
    </row>
    <row r="609" spans="1:14">
      <c r="A609" s="169"/>
      <c r="B609" s="72"/>
      <c r="C609" s="11"/>
      <c r="D609" s="72"/>
      <c r="E609" s="11"/>
      <c r="F609" s="72" t="s">
        <v>269</v>
      </c>
      <c r="G609" s="167" t="s">
        <v>764</v>
      </c>
      <c r="H609" s="13" t="s">
        <v>1126</v>
      </c>
      <c r="I609" s="170">
        <v>3.2180674050000002</v>
      </c>
      <c r="J609" s="170">
        <v>3.3789707752500004</v>
      </c>
      <c r="K609" s="170">
        <v>3.5479193140125007</v>
      </c>
      <c r="L609" s="170">
        <v>3.7253152797131257</v>
      </c>
      <c r="M609" s="14">
        <v>5.0000000000000044E-2</v>
      </c>
      <c r="N609" s="15">
        <v>1</v>
      </c>
    </row>
    <row r="610" spans="1:14">
      <c r="A610" s="169"/>
      <c r="B610" s="72"/>
      <c r="C610" s="11"/>
      <c r="D610" s="72"/>
      <c r="E610" s="11"/>
      <c r="F610" s="72" t="s">
        <v>270</v>
      </c>
      <c r="G610" s="167" t="s">
        <v>764</v>
      </c>
      <c r="H610" s="13" t="s">
        <v>1126</v>
      </c>
      <c r="I610" s="170">
        <v>1.077815025</v>
      </c>
      <c r="J610" s="170">
        <v>1.13170577625</v>
      </c>
      <c r="K610" s="170">
        <v>1.1882910650625</v>
      </c>
      <c r="L610" s="170">
        <v>1.247705618315625</v>
      </c>
      <c r="M610" s="14">
        <v>5.0000000000000044E-2</v>
      </c>
      <c r="N610" s="15">
        <v>1</v>
      </c>
    </row>
    <row r="611" spans="1:14">
      <c r="A611" s="169"/>
      <c r="B611" s="72"/>
      <c r="C611" s="11"/>
      <c r="D611" s="72"/>
      <c r="E611" s="11"/>
      <c r="F611" s="72" t="s">
        <v>271</v>
      </c>
      <c r="G611" s="167" t="s">
        <v>764</v>
      </c>
      <c r="H611" s="13" t="s">
        <v>1126</v>
      </c>
      <c r="I611" s="170">
        <v>3.4263913950000005</v>
      </c>
      <c r="J611" s="170">
        <v>3.5977109647500005</v>
      </c>
      <c r="K611" s="170">
        <v>3.7775965129875009</v>
      </c>
      <c r="L611" s="170">
        <v>3.966476338636876</v>
      </c>
      <c r="M611" s="14">
        <v>5.0000000000000044E-2</v>
      </c>
      <c r="N611" s="15">
        <v>1</v>
      </c>
    </row>
    <row r="612" spans="1:14">
      <c r="A612" s="169"/>
      <c r="B612" s="72"/>
      <c r="C612" s="11"/>
      <c r="D612" s="72"/>
      <c r="E612" s="11"/>
      <c r="F612" s="72" t="s">
        <v>272</v>
      </c>
      <c r="G612" s="167" t="s">
        <v>764</v>
      </c>
      <c r="H612" s="13" t="s">
        <v>1126</v>
      </c>
      <c r="I612" s="170">
        <v>1.0908377550000001</v>
      </c>
      <c r="J612" s="170">
        <v>1.1453796427500003</v>
      </c>
      <c r="K612" s="170">
        <v>1.2026486248875004</v>
      </c>
      <c r="L612" s="170">
        <v>1.2627810561318755</v>
      </c>
      <c r="M612" s="14">
        <v>5.0000000000000044E-2</v>
      </c>
      <c r="N612" s="15">
        <v>1</v>
      </c>
    </row>
    <row r="613" spans="1:14">
      <c r="A613" s="169"/>
      <c r="B613" s="72"/>
      <c r="C613" s="11"/>
      <c r="D613" s="72"/>
      <c r="E613" s="11"/>
      <c r="F613" s="72" t="s">
        <v>273</v>
      </c>
      <c r="G613" s="167" t="s">
        <v>764</v>
      </c>
      <c r="H613" s="13" t="s">
        <v>1126</v>
      </c>
      <c r="I613" s="170">
        <v>0.2586387825</v>
      </c>
      <c r="J613" s="170">
        <v>0.27157072162500001</v>
      </c>
      <c r="K613" s="170">
        <v>0.28514925770625005</v>
      </c>
      <c r="L613" s="170">
        <v>0.29940672059156254</v>
      </c>
      <c r="M613" s="14">
        <v>5.0000000000000044E-2</v>
      </c>
      <c r="N613" s="15">
        <v>1</v>
      </c>
    </row>
    <row r="614" spans="1:14">
      <c r="A614" s="169"/>
      <c r="B614" s="72"/>
      <c r="C614" s="11"/>
      <c r="D614" s="72"/>
      <c r="E614" s="11"/>
      <c r="F614" s="72" t="s">
        <v>274</v>
      </c>
      <c r="G614" s="11" t="s">
        <v>351</v>
      </c>
      <c r="H614" s="11" t="s">
        <v>1126</v>
      </c>
      <c r="I614" s="170">
        <v>4.3721401500000008</v>
      </c>
      <c r="J614" s="170">
        <v>0</v>
      </c>
      <c r="K614" s="170">
        <v>0</v>
      </c>
      <c r="L614" s="170">
        <v>0</v>
      </c>
      <c r="M614" s="14">
        <v>0</v>
      </c>
      <c r="N614" s="15">
        <v>1</v>
      </c>
    </row>
    <row r="615" spans="1:14">
      <c r="A615" s="169"/>
      <c r="B615" s="72"/>
      <c r="C615" s="11"/>
      <c r="D615" s="72"/>
      <c r="E615" s="11"/>
      <c r="F615" s="72" t="s">
        <v>275</v>
      </c>
      <c r="G615" s="11" t="s">
        <v>764</v>
      </c>
      <c r="H615" s="13" t="s">
        <v>1126</v>
      </c>
      <c r="I615" s="170">
        <v>22.512013650000004</v>
      </c>
      <c r="J615" s="170">
        <v>23.637614332500004</v>
      </c>
      <c r="K615" s="170">
        <v>24.819495049125006</v>
      </c>
      <c r="L615" s="170">
        <v>26.060469801581256</v>
      </c>
      <c r="M615" s="14">
        <v>5.0000000000000044E-2</v>
      </c>
      <c r="N615" s="15">
        <v>1</v>
      </c>
    </row>
    <row r="616" spans="1:14">
      <c r="A616" s="169"/>
      <c r="B616" s="72"/>
      <c r="C616" s="11"/>
      <c r="D616" s="72"/>
      <c r="E616" s="11"/>
      <c r="F616" s="72" t="s">
        <v>276</v>
      </c>
      <c r="G616" s="167" t="s">
        <v>764</v>
      </c>
      <c r="H616" s="13" t="s">
        <v>1126</v>
      </c>
      <c r="I616" s="170">
        <v>1.6038365175000002</v>
      </c>
      <c r="J616" s="170">
        <v>1.6840283433750003</v>
      </c>
      <c r="K616" s="170">
        <v>1.7682297605437505</v>
      </c>
      <c r="L616" s="170">
        <v>1.856641248570938</v>
      </c>
      <c r="M616" s="14">
        <v>5.0000000000000044E-2</v>
      </c>
      <c r="N616" s="15">
        <v>1</v>
      </c>
    </row>
    <row r="617" spans="1:14">
      <c r="A617" s="169"/>
      <c r="B617" s="72"/>
      <c r="C617" s="11"/>
      <c r="D617" s="72"/>
      <c r="E617" s="11"/>
      <c r="F617" s="72" t="s">
        <v>1522</v>
      </c>
      <c r="G617" s="167" t="s">
        <v>764</v>
      </c>
      <c r="H617" s="13" t="s">
        <v>1126</v>
      </c>
      <c r="I617" s="170">
        <v>14.69</v>
      </c>
      <c r="J617" s="170">
        <v>15.4245</v>
      </c>
      <c r="K617" s="170">
        <v>16.195724999999999</v>
      </c>
      <c r="L617" s="170">
        <v>17.005511250000001</v>
      </c>
      <c r="M617" s="14">
        <v>5.0000000000000044E-2</v>
      </c>
      <c r="N617" s="15">
        <v>1</v>
      </c>
    </row>
    <row r="618" spans="1:14">
      <c r="A618" s="169"/>
      <c r="B618" s="72"/>
      <c r="C618" s="11"/>
      <c r="D618" s="72"/>
      <c r="E618" s="11"/>
      <c r="F618" s="72" t="s">
        <v>1523</v>
      </c>
      <c r="G618" s="167" t="s">
        <v>764</v>
      </c>
      <c r="H618" s="13" t="s">
        <v>1126</v>
      </c>
      <c r="I618" s="170">
        <v>1.1599999999999999</v>
      </c>
      <c r="J618" s="170">
        <v>1.218</v>
      </c>
      <c r="K618" s="170">
        <v>1.2788999999999999</v>
      </c>
      <c r="L618" s="170">
        <v>1.3428450000000001</v>
      </c>
      <c r="M618" s="14">
        <v>5.0000000000000044E-2</v>
      </c>
      <c r="N618" s="15">
        <v>1</v>
      </c>
    </row>
    <row r="619" spans="1:14">
      <c r="A619" s="169"/>
      <c r="B619" s="72"/>
      <c r="C619" s="11"/>
      <c r="D619" s="72"/>
      <c r="E619" s="11"/>
      <c r="F619" s="72" t="s">
        <v>1524</v>
      </c>
      <c r="G619" s="167" t="s">
        <v>764</v>
      </c>
      <c r="H619" s="13" t="s">
        <v>1126</v>
      </c>
      <c r="I619" s="170">
        <v>1.54</v>
      </c>
      <c r="J619" s="170">
        <v>1.6170000000000002</v>
      </c>
      <c r="K619" s="170">
        <v>1.6978500000000003</v>
      </c>
      <c r="L619" s="170">
        <v>1.7827425000000003</v>
      </c>
      <c r="M619" s="14">
        <v>5.0000000000000044E-2</v>
      </c>
      <c r="N619" s="15">
        <v>1</v>
      </c>
    </row>
    <row r="620" spans="1:14">
      <c r="A620" s="169"/>
      <c r="B620" s="72"/>
      <c r="C620" s="11"/>
      <c r="D620" s="72"/>
      <c r="E620" s="11"/>
      <c r="F620" s="72" t="s">
        <v>1525</v>
      </c>
      <c r="G620" s="167" t="s">
        <v>764</v>
      </c>
      <c r="H620" s="13" t="s">
        <v>1126</v>
      </c>
      <c r="I620" s="170">
        <v>1.1140000000000001</v>
      </c>
      <c r="J620" s="170">
        <v>1.1697000000000002</v>
      </c>
      <c r="K620" s="170">
        <v>1.2281850000000003</v>
      </c>
      <c r="L620" s="170">
        <v>1.2895942500000004</v>
      </c>
      <c r="M620" s="14">
        <v>5.0000000000000044E-2</v>
      </c>
      <c r="N620" s="15">
        <v>1</v>
      </c>
    </row>
    <row r="621" spans="1:14" ht="29">
      <c r="A621" s="171" t="s">
        <v>817</v>
      </c>
      <c r="B621" s="171"/>
      <c r="C621" s="171"/>
      <c r="D621" s="171"/>
      <c r="E621" s="171"/>
      <c r="F621" s="171"/>
      <c r="G621" s="171"/>
      <c r="H621" s="171"/>
      <c r="I621" s="172">
        <v>178.19674481249999</v>
      </c>
      <c r="J621" s="172">
        <v>182.51583489562495</v>
      </c>
      <c r="K621" s="172">
        <v>191.64162664040626</v>
      </c>
      <c r="L621" s="172">
        <v>201.22370797242667</v>
      </c>
      <c r="M621" s="173">
        <v>2.2500000000000009</v>
      </c>
      <c r="N621" s="174">
        <v>46</v>
      </c>
    </row>
    <row r="622" spans="1:14">
      <c r="A622" s="169" t="s">
        <v>669</v>
      </c>
      <c r="B622" s="72" t="s">
        <v>734</v>
      </c>
      <c r="C622" s="11" t="s">
        <v>733</v>
      </c>
      <c r="D622" s="72" t="s">
        <v>735</v>
      </c>
      <c r="E622" s="11" t="s">
        <v>558</v>
      </c>
      <c r="F622" s="72" t="s">
        <v>697</v>
      </c>
      <c r="G622" s="11" t="s">
        <v>764</v>
      </c>
      <c r="H622" s="13" t="s">
        <v>1158</v>
      </c>
      <c r="I622" s="170">
        <v>0.11</v>
      </c>
      <c r="J622" s="170">
        <v>0.11</v>
      </c>
      <c r="K622" s="170">
        <v>0.11</v>
      </c>
      <c r="L622" s="170">
        <v>0.12</v>
      </c>
      <c r="M622" s="14">
        <v>0</v>
      </c>
      <c r="N622" s="15">
        <v>1</v>
      </c>
    </row>
    <row r="623" spans="1:14">
      <c r="A623" s="169"/>
      <c r="B623" s="72"/>
      <c r="C623" s="11"/>
      <c r="D623" s="72"/>
      <c r="E623" s="11"/>
      <c r="F623" s="72" t="s">
        <v>698</v>
      </c>
      <c r="G623" s="167" t="s">
        <v>764</v>
      </c>
      <c r="H623" s="13" t="s">
        <v>1158</v>
      </c>
      <c r="I623" s="170">
        <v>0.1</v>
      </c>
      <c r="J623" s="170">
        <v>0.1</v>
      </c>
      <c r="K623" s="170">
        <v>0.1</v>
      </c>
      <c r="L623" s="170">
        <v>0.11</v>
      </c>
      <c r="M623" s="14">
        <v>0</v>
      </c>
      <c r="N623" s="15">
        <v>1</v>
      </c>
    </row>
    <row r="624" spans="1:14">
      <c r="A624" s="169"/>
      <c r="B624" s="72"/>
      <c r="C624" s="11"/>
      <c r="D624" s="72"/>
      <c r="E624" s="11"/>
      <c r="F624" s="72" t="s">
        <v>700</v>
      </c>
      <c r="G624" s="167" t="s">
        <v>764</v>
      </c>
      <c r="H624" s="13" t="s">
        <v>1158</v>
      </c>
      <c r="I624" s="170">
        <v>0.31</v>
      </c>
      <c r="J624" s="170">
        <v>0.31</v>
      </c>
      <c r="K624" s="170">
        <v>0.32</v>
      </c>
      <c r="L624" s="170">
        <v>0.33</v>
      </c>
      <c r="M624" s="14">
        <v>0</v>
      </c>
      <c r="N624" s="15">
        <v>1</v>
      </c>
    </row>
    <row r="625" spans="1:14">
      <c r="A625" s="169"/>
      <c r="B625" s="72"/>
      <c r="C625" s="11"/>
      <c r="D625" s="72"/>
      <c r="E625" s="11"/>
      <c r="F625" s="72" t="s">
        <v>691</v>
      </c>
      <c r="G625" s="167" t="s">
        <v>764</v>
      </c>
      <c r="H625" s="13" t="s">
        <v>1057</v>
      </c>
      <c r="I625" s="170">
        <v>17</v>
      </c>
      <c r="J625" s="170">
        <v>17</v>
      </c>
      <c r="K625" s="170">
        <v>17.34</v>
      </c>
      <c r="L625" s="170">
        <v>18.21</v>
      </c>
      <c r="M625" s="14">
        <v>0</v>
      </c>
      <c r="N625" s="15">
        <v>1</v>
      </c>
    </row>
    <row r="626" spans="1:14" ht="43.5">
      <c r="A626" s="169"/>
      <c r="B626" s="72"/>
      <c r="C626" s="11"/>
      <c r="D626" s="72"/>
      <c r="E626" s="11"/>
      <c r="F626" s="72" t="s">
        <v>689</v>
      </c>
      <c r="G626" s="167" t="s">
        <v>764</v>
      </c>
      <c r="H626" s="13" t="s">
        <v>1166</v>
      </c>
      <c r="I626" s="170">
        <v>5.2</v>
      </c>
      <c r="J626" s="170">
        <v>5.2</v>
      </c>
      <c r="K626" s="170">
        <v>5.3</v>
      </c>
      <c r="L626" s="170">
        <v>5.57</v>
      </c>
      <c r="M626" s="14">
        <v>0</v>
      </c>
      <c r="N626" s="15">
        <v>1</v>
      </c>
    </row>
    <row r="627" spans="1:14" ht="43.5">
      <c r="A627" s="169"/>
      <c r="B627" s="72"/>
      <c r="C627" s="11"/>
      <c r="D627" s="72"/>
      <c r="E627" s="11"/>
      <c r="F627" s="72" t="s">
        <v>690</v>
      </c>
      <c r="G627" s="167" t="s">
        <v>764</v>
      </c>
      <c r="H627" s="13" t="s">
        <v>1166</v>
      </c>
      <c r="I627" s="170">
        <v>5.8</v>
      </c>
      <c r="J627" s="170">
        <v>5.8</v>
      </c>
      <c r="K627" s="170">
        <v>5.92</v>
      </c>
      <c r="L627" s="170">
        <v>6.21</v>
      </c>
      <c r="M627" s="14">
        <v>0</v>
      </c>
      <c r="N627" s="15">
        <v>1</v>
      </c>
    </row>
    <row r="628" spans="1:14">
      <c r="A628" s="169"/>
      <c r="B628" s="72"/>
      <c r="C628" s="11"/>
      <c r="D628" s="72"/>
      <c r="E628" s="11"/>
      <c r="F628" s="72" t="s">
        <v>684</v>
      </c>
      <c r="G628" s="167" t="s">
        <v>764</v>
      </c>
      <c r="H628" s="13" t="s">
        <v>1167</v>
      </c>
      <c r="I628" s="170">
        <v>0.34</v>
      </c>
      <c r="J628" s="170">
        <v>0.34</v>
      </c>
      <c r="K628" s="170">
        <v>0.35</v>
      </c>
      <c r="L628" s="170">
        <v>0.36</v>
      </c>
      <c r="M628" s="14">
        <v>0</v>
      </c>
      <c r="N628" s="15">
        <v>1</v>
      </c>
    </row>
    <row r="629" spans="1:14">
      <c r="A629" s="169"/>
      <c r="B629" s="72"/>
      <c r="C629" s="11"/>
      <c r="D629" s="72"/>
      <c r="E629" s="11"/>
      <c r="F629" s="72" t="s">
        <v>683</v>
      </c>
      <c r="G629" s="167" t="s">
        <v>764</v>
      </c>
      <c r="H629" s="13" t="s">
        <v>1167</v>
      </c>
      <c r="I629" s="170">
        <v>0.2</v>
      </c>
      <c r="J629" s="170">
        <v>0.2</v>
      </c>
      <c r="K629" s="170">
        <v>0.2</v>
      </c>
      <c r="L629" s="170">
        <v>0.21</v>
      </c>
      <c r="M629" s="14">
        <v>0</v>
      </c>
      <c r="N629" s="15">
        <v>1</v>
      </c>
    </row>
    <row r="630" spans="1:14">
      <c r="A630" s="169"/>
      <c r="B630" s="72"/>
      <c r="C630" s="11"/>
      <c r="D630" s="72"/>
      <c r="E630" s="11"/>
      <c r="F630" s="72" t="s">
        <v>699</v>
      </c>
      <c r="G630" s="167" t="s">
        <v>764</v>
      </c>
      <c r="H630" s="13" t="s">
        <v>1158</v>
      </c>
      <c r="I630" s="170">
        <v>0.04</v>
      </c>
      <c r="J630" s="170">
        <v>0.04</v>
      </c>
      <c r="K630" s="170">
        <v>0.04</v>
      </c>
      <c r="L630" s="170">
        <v>0.04</v>
      </c>
      <c r="M630" s="14">
        <v>0</v>
      </c>
      <c r="N630" s="15">
        <v>1</v>
      </c>
    </row>
    <row r="631" spans="1:14">
      <c r="A631" s="169"/>
      <c r="B631" s="72"/>
      <c r="C631" s="11"/>
      <c r="D631" s="72"/>
      <c r="E631" s="11"/>
      <c r="F631" s="72" t="s">
        <v>685</v>
      </c>
      <c r="G631" s="167" t="s">
        <v>764</v>
      </c>
      <c r="H631" s="13" t="s">
        <v>1167</v>
      </c>
      <c r="I631" s="170">
        <v>0.08</v>
      </c>
      <c r="J631" s="170">
        <v>0.08</v>
      </c>
      <c r="K631" s="170">
        <v>0.08</v>
      </c>
      <c r="L631" s="170">
        <v>0.09</v>
      </c>
      <c r="M631" s="14">
        <v>0</v>
      </c>
      <c r="N631" s="15">
        <v>1</v>
      </c>
    </row>
    <row r="632" spans="1:14">
      <c r="A632" s="169"/>
      <c r="B632" s="72"/>
      <c r="C632" s="11"/>
      <c r="D632" s="72"/>
      <c r="E632" s="11"/>
      <c r="F632" s="72" t="s">
        <v>686</v>
      </c>
      <c r="G632" s="167" t="s">
        <v>764</v>
      </c>
      <c r="H632" s="13" t="s">
        <v>1167</v>
      </c>
      <c r="I632" s="170">
        <v>0.08</v>
      </c>
      <c r="J632" s="170">
        <v>0.08</v>
      </c>
      <c r="K632" s="170">
        <v>0.08</v>
      </c>
      <c r="L632" s="170">
        <v>0.09</v>
      </c>
      <c r="M632" s="14">
        <v>0</v>
      </c>
      <c r="N632" s="15">
        <v>1</v>
      </c>
    </row>
    <row r="633" spans="1:14">
      <c r="A633" s="169"/>
      <c r="B633" s="72"/>
      <c r="C633" s="11"/>
      <c r="D633" s="72"/>
      <c r="E633" s="11"/>
      <c r="F633" s="72" t="s">
        <v>1265</v>
      </c>
      <c r="G633" s="167" t="s">
        <v>764</v>
      </c>
      <c r="H633" s="13" t="s">
        <v>1158</v>
      </c>
      <c r="I633" s="170">
        <v>14.95</v>
      </c>
      <c r="J633" s="170">
        <v>14.95</v>
      </c>
      <c r="K633" s="170">
        <v>15.25</v>
      </c>
      <c r="L633" s="170">
        <v>16.010000000000002</v>
      </c>
      <c r="M633" s="14">
        <v>0</v>
      </c>
      <c r="N633" s="15">
        <v>1</v>
      </c>
    </row>
    <row r="634" spans="1:14">
      <c r="A634" s="169"/>
      <c r="B634" s="72"/>
      <c r="C634" s="11"/>
      <c r="D634" s="72"/>
      <c r="E634" s="11"/>
      <c r="F634" s="72" t="s">
        <v>1266</v>
      </c>
      <c r="G634" s="167" t="s">
        <v>764</v>
      </c>
      <c r="H634" s="13" t="s">
        <v>1158</v>
      </c>
      <c r="I634" s="170">
        <v>1.45</v>
      </c>
      <c r="J634" s="170">
        <v>1.45</v>
      </c>
      <c r="K634" s="170">
        <v>1.48</v>
      </c>
      <c r="L634" s="170">
        <v>1.55</v>
      </c>
      <c r="M634" s="14">
        <v>0</v>
      </c>
      <c r="N634" s="15">
        <v>1</v>
      </c>
    </row>
    <row r="635" spans="1:14">
      <c r="A635" s="169"/>
      <c r="B635" s="72"/>
      <c r="C635" s="11"/>
      <c r="D635" s="72"/>
      <c r="E635" s="11"/>
      <c r="F635" s="72" t="s">
        <v>693</v>
      </c>
      <c r="G635" s="167" t="s">
        <v>764</v>
      </c>
      <c r="H635" s="13" t="s">
        <v>1158</v>
      </c>
      <c r="I635" s="170">
        <v>15.71</v>
      </c>
      <c r="J635" s="170">
        <v>15.71</v>
      </c>
      <c r="K635" s="170">
        <v>16.02</v>
      </c>
      <c r="L635" s="170">
        <v>16.829999999999998</v>
      </c>
      <c r="M635" s="14">
        <v>0</v>
      </c>
      <c r="N635" s="15">
        <v>1</v>
      </c>
    </row>
    <row r="636" spans="1:14">
      <c r="A636" s="169"/>
      <c r="B636" s="72"/>
      <c r="C636" s="11"/>
      <c r="D636" s="72"/>
      <c r="E636" s="11"/>
      <c r="F636" s="72" t="s">
        <v>694</v>
      </c>
      <c r="G636" s="167" t="s">
        <v>764</v>
      </c>
      <c r="H636" s="13" t="s">
        <v>1158</v>
      </c>
      <c r="I636" s="170">
        <v>1.1399999999999999</v>
      </c>
      <c r="J636" s="170">
        <v>1.1399999999999999</v>
      </c>
      <c r="K636" s="170">
        <v>1.1599999999999999</v>
      </c>
      <c r="L636" s="170">
        <v>1.22</v>
      </c>
      <c r="M636" s="14">
        <v>0</v>
      </c>
      <c r="N636" s="15">
        <v>1</v>
      </c>
    </row>
    <row r="637" spans="1:14">
      <c r="A637" s="169"/>
      <c r="B637" s="72"/>
      <c r="C637" s="11"/>
      <c r="D637" s="72"/>
      <c r="E637" s="11"/>
      <c r="F637" s="72" t="s">
        <v>681</v>
      </c>
      <c r="G637" s="167" t="s">
        <v>764</v>
      </c>
      <c r="H637" s="13" t="s">
        <v>1167</v>
      </c>
      <c r="I637" s="170">
        <v>0.28000000000000003</v>
      </c>
      <c r="J637" s="170">
        <v>0.28000000000000003</v>
      </c>
      <c r="K637" s="170">
        <v>0.28999999999999998</v>
      </c>
      <c r="L637" s="170">
        <v>0.3</v>
      </c>
      <c r="M637" s="14">
        <v>0</v>
      </c>
      <c r="N637" s="15">
        <v>1</v>
      </c>
    </row>
    <row r="638" spans="1:14">
      <c r="A638" s="169"/>
      <c r="B638" s="72"/>
      <c r="C638" s="11"/>
      <c r="D638" s="72"/>
      <c r="E638" s="11"/>
      <c r="F638" s="72" t="s">
        <v>687</v>
      </c>
      <c r="G638" s="167" t="s">
        <v>764</v>
      </c>
      <c r="H638" s="13" t="s">
        <v>1167</v>
      </c>
      <c r="I638" s="170">
        <v>0.09</v>
      </c>
      <c r="J638" s="170">
        <v>0.09</v>
      </c>
      <c r="K638" s="170">
        <v>0.09</v>
      </c>
      <c r="L638" s="170">
        <v>0.1</v>
      </c>
      <c r="M638" s="14">
        <v>0</v>
      </c>
      <c r="N638" s="15">
        <v>1</v>
      </c>
    </row>
    <row r="639" spans="1:14">
      <c r="A639" s="169"/>
      <c r="B639" s="72"/>
      <c r="C639" s="11"/>
      <c r="D639" s="72"/>
      <c r="E639" s="11"/>
      <c r="F639" s="72" t="s">
        <v>688</v>
      </c>
      <c r="G639" s="167" t="s">
        <v>764</v>
      </c>
      <c r="H639" s="13" t="s">
        <v>1057</v>
      </c>
      <c r="I639" s="170">
        <v>17</v>
      </c>
      <c r="J639" s="170">
        <v>17</v>
      </c>
      <c r="K639" s="170">
        <v>17.34</v>
      </c>
      <c r="L639" s="170">
        <v>18.21</v>
      </c>
      <c r="M639" s="14">
        <v>0</v>
      </c>
      <c r="N639" s="15">
        <v>1</v>
      </c>
    </row>
    <row r="640" spans="1:14">
      <c r="A640" s="169"/>
      <c r="B640" s="72"/>
      <c r="C640" s="11"/>
      <c r="D640" s="72"/>
      <c r="E640" s="11"/>
      <c r="F640" s="72" t="s">
        <v>701</v>
      </c>
      <c r="G640" s="167" t="s">
        <v>764</v>
      </c>
      <c r="H640" s="13" t="s">
        <v>1158</v>
      </c>
      <c r="I640" s="170">
        <v>7.0000000000000007E-2</v>
      </c>
      <c r="J640" s="170">
        <v>7.0000000000000007E-2</v>
      </c>
      <c r="K640" s="170">
        <v>7.0000000000000007E-2</v>
      </c>
      <c r="L640" s="170">
        <v>7.0000000000000007E-2</v>
      </c>
      <c r="M640" s="14">
        <v>0</v>
      </c>
      <c r="N640" s="15">
        <v>1</v>
      </c>
    </row>
    <row r="641" spans="1:14">
      <c r="A641" s="169"/>
      <c r="B641" s="72"/>
      <c r="C641" s="11"/>
      <c r="D641" s="72"/>
      <c r="E641" s="11"/>
      <c r="F641" s="72" t="s">
        <v>682</v>
      </c>
      <c r="G641" s="167" t="s">
        <v>764</v>
      </c>
      <c r="H641" s="13" t="s">
        <v>1167</v>
      </c>
      <c r="I641" s="170">
        <v>0.22</v>
      </c>
      <c r="J641" s="170">
        <v>0.22</v>
      </c>
      <c r="K641" s="170">
        <v>0.22</v>
      </c>
      <c r="L641" s="170">
        <v>0.24</v>
      </c>
      <c r="M641" s="14">
        <v>0</v>
      </c>
      <c r="N641" s="15">
        <v>1</v>
      </c>
    </row>
    <row r="642" spans="1:14">
      <c r="A642" s="169"/>
      <c r="B642" s="72"/>
      <c r="C642" s="11"/>
      <c r="D642" s="72"/>
      <c r="E642" s="11"/>
      <c r="F642" s="72" t="s">
        <v>695</v>
      </c>
      <c r="G642" s="167" t="s">
        <v>764</v>
      </c>
      <c r="H642" s="13" t="s">
        <v>1158</v>
      </c>
      <c r="I642" s="170">
        <v>15.26</v>
      </c>
      <c r="J642" s="170">
        <v>15.26</v>
      </c>
      <c r="K642" s="170">
        <v>15.57</v>
      </c>
      <c r="L642" s="170">
        <v>16.34</v>
      </c>
      <c r="M642" s="14">
        <v>0</v>
      </c>
      <c r="N642" s="15">
        <v>1</v>
      </c>
    </row>
    <row r="643" spans="1:14">
      <c r="A643" s="169"/>
      <c r="B643" s="72"/>
      <c r="C643" s="11"/>
      <c r="D643" s="72"/>
      <c r="E643" s="11"/>
      <c r="F643" s="72" t="s">
        <v>696</v>
      </c>
      <c r="G643" s="167" t="s">
        <v>764</v>
      </c>
      <c r="H643" s="13" t="s">
        <v>1158</v>
      </c>
      <c r="I643" s="170">
        <v>1.45</v>
      </c>
      <c r="J643" s="170">
        <v>1.47</v>
      </c>
      <c r="K643" s="170">
        <v>1.5</v>
      </c>
      <c r="L643" s="170">
        <v>1.57</v>
      </c>
      <c r="M643" s="14">
        <v>1.379310344827589E-2</v>
      </c>
      <c r="N643" s="15">
        <v>1</v>
      </c>
    </row>
    <row r="644" spans="1:14">
      <c r="A644" s="169"/>
      <c r="B644" s="72"/>
      <c r="C644" s="11"/>
      <c r="D644" s="72"/>
      <c r="E644" s="11"/>
      <c r="F644" s="72" t="s">
        <v>692</v>
      </c>
      <c r="G644" s="167" t="s">
        <v>764</v>
      </c>
      <c r="H644" s="13" t="s">
        <v>1158</v>
      </c>
      <c r="I644" s="170">
        <v>5.24</v>
      </c>
      <c r="J644" s="170">
        <v>5.24</v>
      </c>
      <c r="K644" s="170">
        <v>5.34</v>
      </c>
      <c r="L644" s="170">
        <v>5.61</v>
      </c>
      <c r="M644" s="14">
        <v>0</v>
      </c>
      <c r="N644" s="15">
        <v>1</v>
      </c>
    </row>
    <row r="645" spans="1:14" ht="29">
      <c r="A645" s="171" t="s">
        <v>818</v>
      </c>
      <c r="B645" s="171"/>
      <c r="C645" s="171"/>
      <c r="D645" s="171"/>
      <c r="E645" s="171"/>
      <c r="F645" s="171"/>
      <c r="G645" s="171"/>
      <c r="H645" s="171"/>
      <c r="I645" s="172">
        <v>102.11999999999999</v>
      </c>
      <c r="J645" s="172">
        <v>102.13999999999999</v>
      </c>
      <c r="K645" s="172">
        <v>104.17000000000002</v>
      </c>
      <c r="L645" s="172">
        <v>109.38999999999996</v>
      </c>
      <c r="M645" s="173">
        <v>1.379310344827589E-2</v>
      </c>
      <c r="N645" s="174">
        <v>23</v>
      </c>
    </row>
    <row r="646" spans="1:14">
      <c r="A646" s="169" t="s">
        <v>352</v>
      </c>
      <c r="B646" s="72" t="s">
        <v>602</v>
      </c>
      <c r="C646" s="11" t="s">
        <v>601</v>
      </c>
      <c r="D646" s="72" t="s">
        <v>354</v>
      </c>
      <c r="E646" s="11" t="s">
        <v>354</v>
      </c>
      <c r="F646" s="72" t="s">
        <v>60</v>
      </c>
      <c r="G646" s="11" t="s">
        <v>764</v>
      </c>
      <c r="H646" s="13" t="s">
        <v>1057</v>
      </c>
      <c r="I646" s="170">
        <v>98</v>
      </c>
      <c r="J646" s="170">
        <v>106</v>
      </c>
      <c r="K646" s="170">
        <v>109.18</v>
      </c>
      <c r="L646" s="170">
        <v>112.46</v>
      </c>
      <c r="M646" s="14">
        <v>8.163265306122458E-2</v>
      </c>
      <c r="N646" s="15">
        <v>1</v>
      </c>
    </row>
    <row r="647" spans="1:14">
      <c r="A647" s="169"/>
      <c r="B647" s="72"/>
      <c r="C647" s="11"/>
      <c r="D647" s="72"/>
      <c r="E647" s="11"/>
      <c r="F647" s="72" t="s">
        <v>1244</v>
      </c>
      <c r="G647" s="167" t="s">
        <v>764</v>
      </c>
      <c r="H647" s="13" t="s">
        <v>1092</v>
      </c>
      <c r="I647" s="170">
        <v>20</v>
      </c>
      <c r="J647" s="170">
        <v>20</v>
      </c>
      <c r="K647" s="170">
        <v>20</v>
      </c>
      <c r="L647" s="170">
        <v>20</v>
      </c>
      <c r="M647" s="14">
        <v>0</v>
      </c>
      <c r="N647" s="15">
        <v>1</v>
      </c>
    </row>
    <row r="648" spans="1:14">
      <c r="A648" s="171" t="s">
        <v>819</v>
      </c>
      <c r="B648" s="171"/>
      <c r="C648" s="171"/>
      <c r="D648" s="171"/>
      <c r="E648" s="171"/>
      <c r="F648" s="171"/>
      <c r="G648" s="171"/>
      <c r="H648" s="171"/>
      <c r="I648" s="172">
        <v>118</v>
      </c>
      <c r="J648" s="172">
        <v>126</v>
      </c>
      <c r="K648" s="172">
        <v>129.18</v>
      </c>
      <c r="L648" s="172">
        <v>132.45999999999998</v>
      </c>
      <c r="M648" s="173">
        <v>8.163265306122458E-2</v>
      </c>
      <c r="N648" s="174">
        <v>2</v>
      </c>
    </row>
    <row r="649" spans="1:14">
      <c r="A649" s="169" t="s">
        <v>411</v>
      </c>
      <c r="B649" s="72" t="s">
        <v>606</v>
      </c>
      <c r="C649" s="11" t="s">
        <v>605</v>
      </c>
      <c r="D649" s="72" t="s">
        <v>387</v>
      </c>
      <c r="E649" s="11" t="s">
        <v>405</v>
      </c>
      <c r="F649" s="72" t="s">
        <v>412</v>
      </c>
      <c r="G649" s="11" t="s">
        <v>764</v>
      </c>
      <c r="H649" s="13" t="s">
        <v>1057</v>
      </c>
      <c r="I649" s="170">
        <v>73</v>
      </c>
      <c r="J649" s="170">
        <v>75</v>
      </c>
      <c r="K649" s="170">
        <v>79</v>
      </c>
      <c r="L649" s="170">
        <v>83</v>
      </c>
      <c r="M649" s="14">
        <v>2.7397260273972712E-2</v>
      </c>
      <c r="N649" s="15">
        <v>1</v>
      </c>
    </row>
    <row r="650" spans="1:14" ht="29">
      <c r="A650" s="171" t="s">
        <v>820</v>
      </c>
      <c r="B650" s="171"/>
      <c r="C650" s="171"/>
      <c r="D650" s="171"/>
      <c r="E650" s="171"/>
      <c r="F650" s="171"/>
      <c r="G650" s="171"/>
      <c r="H650" s="171"/>
      <c r="I650" s="172">
        <v>73</v>
      </c>
      <c r="J650" s="172">
        <v>75</v>
      </c>
      <c r="K650" s="172">
        <v>79</v>
      </c>
      <c r="L650" s="172">
        <v>83</v>
      </c>
      <c r="M650" s="173">
        <v>2.7397260273972712E-2</v>
      </c>
      <c r="N650" s="174">
        <v>1</v>
      </c>
    </row>
    <row r="651" spans="1:14">
      <c r="A651" s="169" t="s">
        <v>356</v>
      </c>
      <c r="B651" s="72" t="s">
        <v>585</v>
      </c>
      <c r="C651" s="11" t="s">
        <v>603</v>
      </c>
      <c r="D651" s="72" t="s">
        <v>1106</v>
      </c>
      <c r="E651" s="11" t="s">
        <v>355</v>
      </c>
      <c r="F651" s="72" t="s">
        <v>370</v>
      </c>
      <c r="G651" s="11" t="s">
        <v>764</v>
      </c>
      <c r="H651" s="13" t="s">
        <v>763</v>
      </c>
      <c r="I651" s="170">
        <v>515</v>
      </c>
      <c r="J651" s="170">
        <v>540</v>
      </c>
      <c r="K651" s="170">
        <v>550</v>
      </c>
      <c r="L651" s="170">
        <v>566.5</v>
      </c>
      <c r="M651" s="14">
        <v>4.8543689320388328E-2</v>
      </c>
      <c r="N651" s="15">
        <v>1</v>
      </c>
    </row>
    <row r="652" spans="1:14">
      <c r="A652" s="169"/>
      <c r="B652" s="72"/>
      <c r="C652" s="11"/>
      <c r="D652" s="72"/>
      <c r="E652" s="11"/>
      <c r="F652" s="72" t="s">
        <v>369</v>
      </c>
      <c r="G652" s="167" t="s">
        <v>764</v>
      </c>
      <c r="H652" s="13" t="s">
        <v>1092</v>
      </c>
      <c r="I652" s="170">
        <v>27</v>
      </c>
      <c r="J652" s="170">
        <v>28</v>
      </c>
      <c r="K652" s="170">
        <v>29</v>
      </c>
      <c r="L652" s="170">
        <v>30</v>
      </c>
      <c r="M652" s="14">
        <v>3.7037037037036979E-2</v>
      </c>
      <c r="N652" s="15">
        <v>1</v>
      </c>
    </row>
    <row r="653" spans="1:14">
      <c r="A653" s="169"/>
      <c r="B653" s="72"/>
      <c r="C653" s="11"/>
      <c r="D653" s="72"/>
      <c r="E653" s="11"/>
      <c r="F653" s="72" t="s">
        <v>371</v>
      </c>
      <c r="G653" s="167" t="s">
        <v>764</v>
      </c>
      <c r="H653" s="13" t="s">
        <v>763</v>
      </c>
      <c r="I653" s="170">
        <v>12</v>
      </c>
      <c r="J653" s="170">
        <v>13</v>
      </c>
      <c r="K653" s="170">
        <v>14</v>
      </c>
      <c r="L653" s="170">
        <v>14.42</v>
      </c>
      <c r="M653" s="14">
        <v>8.3333333333333259E-2</v>
      </c>
      <c r="N653" s="15">
        <v>1</v>
      </c>
    </row>
    <row r="654" spans="1:14">
      <c r="A654" s="169"/>
      <c r="B654" s="72"/>
      <c r="C654" s="11"/>
      <c r="D654" s="72"/>
      <c r="E654" s="11"/>
      <c r="F654" s="72" t="s">
        <v>375</v>
      </c>
      <c r="G654" s="167" t="s">
        <v>764</v>
      </c>
      <c r="H654" s="13" t="s">
        <v>1092</v>
      </c>
      <c r="I654" s="170">
        <v>27</v>
      </c>
      <c r="J654" s="170">
        <v>28</v>
      </c>
      <c r="K654" s="170">
        <v>29</v>
      </c>
      <c r="L654" s="170">
        <v>30</v>
      </c>
      <c r="M654" s="14">
        <v>3.7037037037036979E-2</v>
      </c>
      <c r="N654" s="15">
        <v>1</v>
      </c>
    </row>
    <row r="655" spans="1:14">
      <c r="A655" s="169"/>
      <c r="B655" s="72"/>
      <c r="C655" s="11"/>
      <c r="D655" s="72"/>
      <c r="E655" s="11"/>
      <c r="F655" s="72" t="s">
        <v>368</v>
      </c>
      <c r="G655" s="167" t="s">
        <v>764</v>
      </c>
      <c r="H655" s="13" t="s">
        <v>1057</v>
      </c>
      <c r="I655" s="170">
        <v>34.5</v>
      </c>
      <c r="J655" s="170">
        <v>34</v>
      </c>
      <c r="K655" s="170">
        <v>35.020000000000003</v>
      </c>
      <c r="L655" s="170">
        <v>36.07</v>
      </c>
      <c r="M655" s="14">
        <v>-1.4492753623188359E-2</v>
      </c>
      <c r="N655" s="15">
        <v>1</v>
      </c>
    </row>
    <row r="656" spans="1:14">
      <c r="A656" s="169"/>
      <c r="B656" s="72"/>
      <c r="C656" s="11"/>
      <c r="D656" s="72"/>
      <c r="E656" s="11"/>
      <c r="F656" s="72" t="s">
        <v>367</v>
      </c>
      <c r="G656" s="167" t="s">
        <v>764</v>
      </c>
      <c r="H656" s="13" t="s">
        <v>1057</v>
      </c>
      <c r="I656" s="170">
        <v>23</v>
      </c>
      <c r="J656" s="170">
        <v>24</v>
      </c>
      <c r="K656" s="170">
        <v>24.72</v>
      </c>
      <c r="L656" s="170">
        <v>25.46</v>
      </c>
      <c r="M656" s="14">
        <v>4.3478260869565188E-2</v>
      </c>
      <c r="N656" s="15">
        <v>1</v>
      </c>
    </row>
    <row r="657" spans="1:14">
      <c r="A657" s="169"/>
      <c r="B657" s="72"/>
      <c r="C657" s="11"/>
      <c r="D657" s="72"/>
      <c r="E657" s="11"/>
      <c r="F657" s="72" t="s">
        <v>358</v>
      </c>
      <c r="G657" s="167" t="s">
        <v>764</v>
      </c>
      <c r="H657" s="13" t="s">
        <v>1158</v>
      </c>
      <c r="I657" s="170">
        <v>101</v>
      </c>
      <c r="J657" s="170">
        <v>103</v>
      </c>
      <c r="K657" s="170">
        <v>105</v>
      </c>
      <c r="L657" s="170">
        <v>107</v>
      </c>
      <c r="M657" s="14">
        <v>1.980198019801982E-2</v>
      </c>
      <c r="N657" s="15">
        <v>1</v>
      </c>
    </row>
    <row r="658" spans="1:14">
      <c r="A658" s="169"/>
      <c r="B658" s="72"/>
      <c r="C658" s="11"/>
      <c r="D658" s="72"/>
      <c r="E658" s="11"/>
      <c r="F658" s="72" t="s">
        <v>360</v>
      </c>
      <c r="G658" s="167" t="s">
        <v>764</v>
      </c>
      <c r="H658" s="13" t="s">
        <v>1158</v>
      </c>
      <c r="I658" s="170">
        <v>19</v>
      </c>
      <c r="J658" s="170">
        <v>21</v>
      </c>
      <c r="K658" s="170">
        <v>22</v>
      </c>
      <c r="L658" s="170">
        <v>23</v>
      </c>
      <c r="M658" s="14">
        <v>0.10526315789473695</v>
      </c>
      <c r="N658" s="15">
        <v>1</v>
      </c>
    </row>
    <row r="659" spans="1:14">
      <c r="A659" s="169"/>
      <c r="B659" s="72"/>
      <c r="C659" s="11"/>
      <c r="D659" s="72"/>
      <c r="E659" s="11"/>
      <c r="F659" s="72" t="s">
        <v>362</v>
      </c>
      <c r="G659" s="167" t="s">
        <v>764</v>
      </c>
      <c r="H659" s="13" t="s">
        <v>1057</v>
      </c>
      <c r="I659" s="170">
        <v>213</v>
      </c>
      <c r="J659" s="170">
        <v>214</v>
      </c>
      <c r="K659" s="170">
        <v>220.42</v>
      </c>
      <c r="L659" s="170">
        <v>227.03</v>
      </c>
      <c r="M659" s="14">
        <v>4.6948356807512415E-3</v>
      </c>
      <c r="N659" s="15">
        <v>1</v>
      </c>
    </row>
    <row r="660" spans="1:14">
      <c r="A660" s="169"/>
      <c r="B660" s="72"/>
      <c r="C660" s="11"/>
      <c r="D660" s="72"/>
      <c r="E660" s="11"/>
      <c r="F660" s="72" t="s">
        <v>361</v>
      </c>
      <c r="G660" s="167" t="s">
        <v>764</v>
      </c>
      <c r="H660" s="13" t="s">
        <v>1057</v>
      </c>
      <c r="I660" s="170">
        <v>142</v>
      </c>
      <c r="J660" s="170">
        <v>155</v>
      </c>
      <c r="K660" s="170">
        <v>159.65</v>
      </c>
      <c r="L660" s="170">
        <v>164.44</v>
      </c>
      <c r="M660" s="14">
        <v>9.1549295774647987E-2</v>
      </c>
      <c r="N660" s="15">
        <v>1</v>
      </c>
    </row>
    <row r="661" spans="1:14">
      <c r="A661" s="169"/>
      <c r="B661" s="72"/>
      <c r="C661" s="11"/>
      <c r="D661" s="72"/>
      <c r="E661" s="11"/>
      <c r="F661" s="72" t="s">
        <v>357</v>
      </c>
      <c r="G661" s="167" t="s">
        <v>764</v>
      </c>
      <c r="H661" s="13" t="s">
        <v>1158</v>
      </c>
      <c r="I661" s="170">
        <v>10</v>
      </c>
      <c r="J661" s="170">
        <v>10</v>
      </c>
      <c r="K661" s="170">
        <v>11</v>
      </c>
      <c r="L661" s="170">
        <v>11</v>
      </c>
      <c r="M661" s="14">
        <v>0</v>
      </c>
      <c r="N661" s="15">
        <v>1</v>
      </c>
    </row>
    <row r="662" spans="1:14">
      <c r="A662" s="169"/>
      <c r="B662" s="72"/>
      <c r="C662" s="11"/>
      <c r="D662" s="72"/>
      <c r="E662" s="11"/>
      <c r="F662" s="72" t="s">
        <v>364</v>
      </c>
      <c r="G662" s="167" t="s">
        <v>764</v>
      </c>
      <c r="H662" s="13" t="s">
        <v>1057</v>
      </c>
      <c r="I662" s="170">
        <v>235.5</v>
      </c>
      <c r="J662" s="170">
        <v>254</v>
      </c>
      <c r="K662" s="170">
        <v>261.62</v>
      </c>
      <c r="L662" s="170">
        <v>269.47000000000003</v>
      </c>
      <c r="M662" s="14">
        <v>7.8556263269639048E-2</v>
      </c>
      <c r="N662" s="15">
        <v>1</v>
      </c>
    </row>
    <row r="663" spans="1:14">
      <c r="A663" s="169"/>
      <c r="B663" s="72"/>
      <c r="C663" s="11"/>
      <c r="D663" s="72"/>
      <c r="E663" s="11"/>
      <c r="F663" s="72" t="s">
        <v>363</v>
      </c>
      <c r="G663" s="167" t="s">
        <v>764</v>
      </c>
      <c r="H663" s="13" t="s">
        <v>1057</v>
      </c>
      <c r="I663" s="170">
        <v>157</v>
      </c>
      <c r="J663" s="170">
        <v>184</v>
      </c>
      <c r="K663" s="170">
        <v>189.52</v>
      </c>
      <c r="L663" s="170">
        <v>195.21</v>
      </c>
      <c r="M663" s="14">
        <v>0.17197452229299359</v>
      </c>
      <c r="N663" s="15">
        <v>1</v>
      </c>
    </row>
    <row r="664" spans="1:14">
      <c r="A664" s="169"/>
      <c r="B664" s="72"/>
      <c r="C664" s="11"/>
      <c r="D664" s="72"/>
      <c r="E664" s="11"/>
      <c r="F664" s="72" t="s">
        <v>366</v>
      </c>
      <c r="G664" s="167" t="s">
        <v>764</v>
      </c>
      <c r="H664" s="13" t="s">
        <v>1057</v>
      </c>
      <c r="I664" s="170">
        <v>82.5</v>
      </c>
      <c r="J664" s="170">
        <v>84</v>
      </c>
      <c r="K664" s="170">
        <v>86.52</v>
      </c>
      <c r="L664" s="170">
        <v>89.12</v>
      </c>
      <c r="M664" s="14">
        <v>1.8181818181818077E-2</v>
      </c>
      <c r="N664" s="15">
        <v>1</v>
      </c>
    </row>
    <row r="665" spans="1:14">
      <c r="A665" s="169"/>
      <c r="B665" s="72"/>
      <c r="C665" s="11"/>
      <c r="D665" s="72"/>
      <c r="E665" s="11"/>
      <c r="F665" s="72" t="s">
        <v>365</v>
      </c>
      <c r="G665" s="167" t="s">
        <v>764</v>
      </c>
      <c r="H665" s="13" t="s">
        <v>1057</v>
      </c>
      <c r="I665" s="170">
        <v>55</v>
      </c>
      <c r="J665" s="170">
        <v>61</v>
      </c>
      <c r="K665" s="170">
        <v>62.83</v>
      </c>
      <c r="L665" s="170">
        <v>64.709999999999994</v>
      </c>
      <c r="M665" s="14">
        <v>0.10909090909090913</v>
      </c>
      <c r="N665" s="15">
        <v>1</v>
      </c>
    </row>
    <row r="666" spans="1:14">
      <c r="A666" s="169"/>
      <c r="B666" s="72"/>
      <c r="C666" s="11"/>
      <c r="D666" s="72"/>
      <c r="E666" s="11"/>
      <c r="F666" s="72" t="s">
        <v>372</v>
      </c>
      <c r="G666" s="167" t="s">
        <v>764</v>
      </c>
      <c r="H666" s="13" t="s">
        <v>1092</v>
      </c>
      <c r="I666" s="170">
        <v>17</v>
      </c>
      <c r="J666" s="170">
        <v>18</v>
      </c>
      <c r="K666" s="170">
        <v>19</v>
      </c>
      <c r="L666" s="170">
        <v>20</v>
      </c>
      <c r="M666" s="14">
        <v>5.8823529411764719E-2</v>
      </c>
      <c r="N666" s="15">
        <v>1</v>
      </c>
    </row>
    <row r="667" spans="1:14">
      <c r="A667" s="169"/>
      <c r="B667" s="72"/>
      <c r="C667" s="11"/>
      <c r="D667" s="72"/>
      <c r="E667" s="11"/>
      <c r="F667" s="72" t="s">
        <v>374</v>
      </c>
      <c r="G667" s="167" t="s">
        <v>764</v>
      </c>
      <c r="H667" s="13" t="s">
        <v>763</v>
      </c>
      <c r="I667" s="170">
        <v>226</v>
      </c>
      <c r="J667" s="170">
        <v>235</v>
      </c>
      <c r="K667" s="170">
        <v>245</v>
      </c>
      <c r="L667" s="170">
        <v>252.35</v>
      </c>
      <c r="M667" s="14">
        <v>3.9823008849557473E-2</v>
      </c>
      <c r="N667" s="15">
        <v>1</v>
      </c>
    </row>
    <row r="668" spans="1:14">
      <c r="A668" s="169"/>
      <c r="B668" s="72"/>
      <c r="C668" s="11"/>
      <c r="D668" s="72"/>
      <c r="E668" s="11"/>
      <c r="F668" s="72" t="s">
        <v>373</v>
      </c>
      <c r="G668" s="167" t="s">
        <v>764</v>
      </c>
      <c r="H668" s="13" t="s">
        <v>763</v>
      </c>
      <c r="I668" s="170">
        <v>75</v>
      </c>
      <c r="J668" s="170">
        <v>78</v>
      </c>
      <c r="K668" s="170">
        <v>81</v>
      </c>
      <c r="L668" s="170">
        <v>83.43</v>
      </c>
      <c r="M668" s="14">
        <v>4.0000000000000036E-2</v>
      </c>
      <c r="N668" s="15">
        <v>1</v>
      </c>
    </row>
    <row r="669" spans="1:14">
      <c r="A669" s="169"/>
      <c r="B669" s="72"/>
      <c r="C669" s="11"/>
      <c r="D669" s="72"/>
      <c r="E669" s="11"/>
      <c r="F669" s="72" t="s">
        <v>383</v>
      </c>
      <c r="G669" s="167" t="s">
        <v>764</v>
      </c>
      <c r="H669" s="13" t="s">
        <v>763</v>
      </c>
      <c r="I669" s="170">
        <v>234</v>
      </c>
      <c r="J669" s="170">
        <v>245</v>
      </c>
      <c r="K669" s="170">
        <v>255</v>
      </c>
      <c r="L669" s="170">
        <v>262.64999999999998</v>
      </c>
      <c r="M669" s="14">
        <v>4.7008547008547064E-2</v>
      </c>
      <c r="N669" s="15">
        <v>1</v>
      </c>
    </row>
    <row r="670" spans="1:14">
      <c r="A670" s="169"/>
      <c r="B670" s="72"/>
      <c r="C670" s="11"/>
      <c r="D670" s="72"/>
      <c r="E670" s="11"/>
      <c r="F670" s="72" t="s">
        <v>384</v>
      </c>
      <c r="G670" s="167" t="s">
        <v>764</v>
      </c>
      <c r="H670" s="13" t="s">
        <v>763</v>
      </c>
      <c r="I670" s="170">
        <v>466</v>
      </c>
      <c r="J670" s="170">
        <v>485</v>
      </c>
      <c r="K670" s="170">
        <v>500</v>
      </c>
      <c r="L670" s="170">
        <v>515</v>
      </c>
      <c r="M670" s="14">
        <v>4.0772532188841248E-2</v>
      </c>
      <c r="N670" s="15">
        <v>1</v>
      </c>
    </row>
    <row r="671" spans="1:14">
      <c r="A671" s="169"/>
      <c r="B671" s="72"/>
      <c r="C671" s="11"/>
      <c r="D671" s="72"/>
      <c r="E671" s="11"/>
      <c r="F671" s="72" t="s">
        <v>382</v>
      </c>
      <c r="G671" s="167" t="s">
        <v>764</v>
      </c>
      <c r="H671" s="13" t="s">
        <v>763</v>
      </c>
      <c r="I671" s="170">
        <v>234</v>
      </c>
      <c r="J671" s="170">
        <v>245</v>
      </c>
      <c r="K671" s="170">
        <v>255</v>
      </c>
      <c r="L671" s="170">
        <v>262.64999999999998</v>
      </c>
      <c r="M671" s="14">
        <v>4.7008547008547064E-2</v>
      </c>
      <c r="N671" s="15">
        <v>1</v>
      </c>
    </row>
    <row r="672" spans="1:14">
      <c r="A672" s="169"/>
      <c r="B672" s="72"/>
      <c r="C672" s="11"/>
      <c r="D672" s="72"/>
      <c r="E672" s="11"/>
      <c r="F672" s="72" t="s">
        <v>380</v>
      </c>
      <c r="G672" s="167" t="s">
        <v>764</v>
      </c>
      <c r="H672" s="13" t="s">
        <v>763</v>
      </c>
      <c r="I672" s="170">
        <v>176</v>
      </c>
      <c r="J672" s="170">
        <v>183</v>
      </c>
      <c r="K672" s="170">
        <v>185</v>
      </c>
      <c r="L672" s="170">
        <v>190.55</v>
      </c>
      <c r="M672" s="14">
        <v>3.9772727272727293E-2</v>
      </c>
      <c r="N672" s="15">
        <v>1</v>
      </c>
    </row>
    <row r="673" spans="1:14">
      <c r="A673" s="169"/>
      <c r="B673" s="72"/>
      <c r="C673" s="11"/>
      <c r="D673" s="72"/>
      <c r="E673" s="11"/>
      <c r="F673" s="72" t="s">
        <v>381</v>
      </c>
      <c r="G673" s="167" t="s">
        <v>764</v>
      </c>
      <c r="H673" s="13" t="s">
        <v>763</v>
      </c>
      <c r="I673" s="170">
        <v>349</v>
      </c>
      <c r="J673" s="170">
        <v>365</v>
      </c>
      <c r="K673" s="170">
        <v>375</v>
      </c>
      <c r="L673" s="170">
        <v>386.25</v>
      </c>
      <c r="M673" s="14">
        <v>4.5845272206303633E-2</v>
      </c>
      <c r="N673" s="15">
        <v>1</v>
      </c>
    </row>
    <row r="674" spans="1:14">
      <c r="A674" s="169"/>
      <c r="B674" s="72"/>
      <c r="C674" s="11"/>
      <c r="D674" s="72"/>
      <c r="E674" s="11"/>
      <c r="F674" s="72" t="s">
        <v>379</v>
      </c>
      <c r="G674" s="167" t="s">
        <v>764</v>
      </c>
      <c r="H674" s="13" t="s">
        <v>763</v>
      </c>
      <c r="I674" s="170">
        <v>176</v>
      </c>
      <c r="J674" s="170">
        <v>183</v>
      </c>
      <c r="K674" s="170">
        <v>185</v>
      </c>
      <c r="L674" s="170">
        <v>190.55</v>
      </c>
      <c r="M674" s="14">
        <v>3.9772727272727293E-2</v>
      </c>
      <c r="N674" s="15">
        <v>1</v>
      </c>
    </row>
    <row r="675" spans="1:14">
      <c r="A675" s="169"/>
      <c r="B675" s="72"/>
      <c r="C675" s="11"/>
      <c r="D675" s="72"/>
      <c r="E675" s="11"/>
      <c r="F675" s="72" t="s">
        <v>377</v>
      </c>
      <c r="G675" s="167" t="s">
        <v>764</v>
      </c>
      <c r="H675" s="13" t="s">
        <v>763</v>
      </c>
      <c r="I675" s="170">
        <v>117</v>
      </c>
      <c r="J675" s="170">
        <v>123</v>
      </c>
      <c r="K675" s="170">
        <v>128</v>
      </c>
      <c r="L675" s="170">
        <v>131.84</v>
      </c>
      <c r="M675" s="14">
        <v>5.1282051282051322E-2</v>
      </c>
      <c r="N675" s="15">
        <v>1</v>
      </c>
    </row>
    <row r="676" spans="1:14">
      <c r="A676" s="169"/>
      <c r="B676" s="72"/>
      <c r="C676" s="11"/>
      <c r="D676" s="72"/>
      <c r="E676" s="11"/>
      <c r="F676" s="72" t="s">
        <v>378</v>
      </c>
      <c r="G676" s="167" t="s">
        <v>764</v>
      </c>
      <c r="H676" s="13" t="s">
        <v>763</v>
      </c>
      <c r="I676" s="170">
        <v>234</v>
      </c>
      <c r="J676" s="170">
        <v>245</v>
      </c>
      <c r="K676" s="170">
        <v>250</v>
      </c>
      <c r="L676" s="170">
        <v>257.5</v>
      </c>
      <c r="M676" s="14">
        <v>4.7008547008547064E-2</v>
      </c>
      <c r="N676" s="15">
        <v>1</v>
      </c>
    </row>
    <row r="677" spans="1:14">
      <c r="A677" s="169"/>
      <c r="B677" s="72"/>
      <c r="C677" s="11"/>
      <c r="D677" s="72"/>
      <c r="E677" s="11"/>
      <c r="F677" s="72" t="s">
        <v>376</v>
      </c>
      <c r="G677" s="167" t="s">
        <v>764</v>
      </c>
      <c r="H677" s="13" t="s">
        <v>763</v>
      </c>
      <c r="I677" s="170">
        <v>117</v>
      </c>
      <c r="J677" s="170">
        <v>123</v>
      </c>
      <c r="K677" s="170">
        <v>128</v>
      </c>
      <c r="L677" s="170">
        <v>131.84</v>
      </c>
      <c r="M677" s="14">
        <v>5.1282051282051322E-2</v>
      </c>
      <c r="N677" s="15">
        <v>1</v>
      </c>
    </row>
    <row r="678" spans="1:14">
      <c r="A678" s="171" t="s">
        <v>821</v>
      </c>
      <c r="B678" s="171"/>
      <c r="C678" s="171"/>
      <c r="D678" s="171"/>
      <c r="E678" s="171"/>
      <c r="F678" s="171"/>
      <c r="G678" s="171"/>
      <c r="H678" s="171"/>
      <c r="I678" s="172">
        <v>4074.5</v>
      </c>
      <c r="J678" s="172">
        <v>4281</v>
      </c>
      <c r="K678" s="172">
        <v>4406.3</v>
      </c>
      <c r="L678" s="172">
        <v>4538.0400000000009</v>
      </c>
      <c r="M678" s="173">
        <v>1.3824489271493536</v>
      </c>
      <c r="N678" s="174">
        <v>27</v>
      </c>
    </row>
    <row r="679" spans="1:14" ht="29">
      <c r="A679" s="169" t="s">
        <v>9</v>
      </c>
      <c r="B679" s="72" t="s">
        <v>585</v>
      </c>
      <c r="C679" s="11" t="s">
        <v>603</v>
      </c>
      <c r="D679" s="72" t="s">
        <v>1106</v>
      </c>
      <c r="E679" s="11" t="s">
        <v>10</v>
      </c>
      <c r="F679" s="72" t="s">
        <v>1291</v>
      </c>
      <c r="G679" s="11" t="s">
        <v>764</v>
      </c>
      <c r="H679" s="13" t="s">
        <v>1057</v>
      </c>
      <c r="I679" s="170">
        <v>80</v>
      </c>
      <c r="J679" s="170">
        <v>80</v>
      </c>
      <c r="K679" s="170">
        <v>82</v>
      </c>
      <c r="L679" s="170">
        <v>82</v>
      </c>
      <c r="M679" s="14">
        <v>0</v>
      </c>
      <c r="N679" s="15">
        <v>1</v>
      </c>
    </row>
    <row r="680" spans="1:14">
      <c r="A680" s="169"/>
      <c r="B680" s="72"/>
      <c r="C680" s="11"/>
      <c r="D680" s="72"/>
      <c r="E680" s="11"/>
      <c r="F680" s="72" t="s">
        <v>15</v>
      </c>
      <c r="G680" s="167" t="s">
        <v>764</v>
      </c>
      <c r="H680" s="13" t="s">
        <v>1155</v>
      </c>
      <c r="I680" s="170">
        <v>80</v>
      </c>
      <c r="J680" s="170">
        <v>80</v>
      </c>
      <c r="K680" s="170">
        <v>82</v>
      </c>
      <c r="L680" s="170">
        <v>82</v>
      </c>
      <c r="M680" s="14">
        <v>0</v>
      </c>
      <c r="N680" s="15">
        <v>1</v>
      </c>
    </row>
    <row r="681" spans="1:14">
      <c r="A681" s="169"/>
      <c r="B681" s="72"/>
      <c r="C681" s="11"/>
      <c r="D681" s="72"/>
      <c r="E681" s="11"/>
      <c r="F681" s="72" t="s">
        <v>11</v>
      </c>
      <c r="G681" s="167" t="s">
        <v>764</v>
      </c>
      <c r="H681" s="13" t="s">
        <v>1094</v>
      </c>
      <c r="I681" s="170">
        <v>380</v>
      </c>
      <c r="J681" s="170">
        <v>380</v>
      </c>
      <c r="K681" s="170">
        <v>389.5</v>
      </c>
      <c r="L681" s="170">
        <v>389.5</v>
      </c>
      <c r="M681" s="14">
        <v>0</v>
      </c>
      <c r="N681" s="15">
        <v>1</v>
      </c>
    </row>
    <row r="682" spans="1:14">
      <c r="A682" s="169"/>
      <c r="B682" s="72"/>
      <c r="C682" s="11"/>
      <c r="D682" s="72"/>
      <c r="E682" s="11"/>
      <c r="F682" s="72" t="s">
        <v>14</v>
      </c>
      <c r="G682" s="167" t="s">
        <v>764</v>
      </c>
      <c r="H682" s="13" t="s">
        <v>1094</v>
      </c>
      <c r="I682" s="170">
        <v>100</v>
      </c>
      <c r="J682" s="170">
        <v>100</v>
      </c>
      <c r="K682" s="170">
        <v>102</v>
      </c>
      <c r="L682" s="170">
        <v>102</v>
      </c>
      <c r="M682" s="14">
        <v>0</v>
      </c>
      <c r="N682" s="15">
        <v>1</v>
      </c>
    </row>
    <row r="683" spans="1:14">
      <c r="A683" s="169"/>
      <c r="B683" s="72"/>
      <c r="C683" s="11"/>
      <c r="D683" s="72"/>
      <c r="E683" s="11"/>
      <c r="F683" s="72" t="s">
        <v>1195</v>
      </c>
      <c r="G683" s="167" t="s">
        <v>764</v>
      </c>
      <c r="H683" s="13" t="s">
        <v>1156</v>
      </c>
      <c r="I683" s="170">
        <v>40</v>
      </c>
      <c r="J683" s="170">
        <v>40</v>
      </c>
      <c r="K683" s="170">
        <v>41</v>
      </c>
      <c r="L683" s="170">
        <v>41</v>
      </c>
      <c r="M683" s="14">
        <v>0</v>
      </c>
      <c r="N683" s="15">
        <v>1</v>
      </c>
    </row>
    <row r="684" spans="1:14">
      <c r="A684" s="169"/>
      <c r="B684" s="72"/>
      <c r="C684" s="11"/>
      <c r="D684" s="72"/>
      <c r="E684" s="11"/>
      <c r="F684" s="72" t="s">
        <v>1196</v>
      </c>
      <c r="G684" s="167" t="s">
        <v>764</v>
      </c>
      <c r="H684" s="13" t="s">
        <v>1156</v>
      </c>
      <c r="I684" s="170">
        <v>40</v>
      </c>
      <c r="J684" s="170">
        <v>40</v>
      </c>
      <c r="K684" s="170">
        <v>41</v>
      </c>
      <c r="L684" s="170">
        <v>41</v>
      </c>
      <c r="M684" s="14">
        <v>0</v>
      </c>
      <c r="N684" s="15">
        <v>1</v>
      </c>
    </row>
    <row r="685" spans="1:14" ht="29">
      <c r="A685" s="169"/>
      <c r="B685" s="72"/>
      <c r="C685" s="11"/>
      <c r="D685" s="72"/>
      <c r="E685" s="11"/>
      <c r="F685" s="72" t="s">
        <v>12</v>
      </c>
      <c r="G685" s="167" t="s">
        <v>764</v>
      </c>
      <c r="H685" s="13" t="s">
        <v>1095</v>
      </c>
      <c r="I685" s="170">
        <v>80</v>
      </c>
      <c r="J685" s="170">
        <v>80</v>
      </c>
      <c r="K685" s="170">
        <v>82</v>
      </c>
      <c r="L685" s="170">
        <v>82</v>
      </c>
      <c r="M685" s="14">
        <v>0</v>
      </c>
      <c r="N685" s="15">
        <v>1</v>
      </c>
    </row>
    <row r="686" spans="1:14" ht="29">
      <c r="A686" s="169"/>
      <c r="B686" s="72"/>
      <c r="C686" s="11"/>
      <c r="D686" s="72"/>
      <c r="E686" s="11"/>
      <c r="F686" s="72" t="s">
        <v>1194</v>
      </c>
      <c r="G686" s="167" t="s">
        <v>764</v>
      </c>
      <c r="H686" s="13" t="s">
        <v>1157</v>
      </c>
      <c r="I686" s="170">
        <v>6</v>
      </c>
      <c r="J686" s="170">
        <v>6</v>
      </c>
      <c r="K686" s="170">
        <v>6</v>
      </c>
      <c r="L686" s="170">
        <v>6</v>
      </c>
      <c r="M686" s="14">
        <v>0</v>
      </c>
      <c r="N686" s="15">
        <v>1</v>
      </c>
    </row>
    <row r="687" spans="1:14" ht="29">
      <c r="A687" s="169"/>
      <c r="B687" s="72"/>
      <c r="C687" s="11"/>
      <c r="D687" s="72"/>
      <c r="E687" s="11"/>
      <c r="F687" s="72" t="s">
        <v>13</v>
      </c>
      <c r="G687" s="167" t="s">
        <v>764</v>
      </c>
      <c r="H687" s="13" t="s">
        <v>1095</v>
      </c>
      <c r="I687" s="170">
        <v>21.75</v>
      </c>
      <c r="J687" s="170">
        <v>21.75</v>
      </c>
      <c r="K687" s="170">
        <v>22.25</v>
      </c>
      <c r="L687" s="170">
        <v>22.25</v>
      </c>
      <c r="M687" s="14">
        <v>0</v>
      </c>
      <c r="N687" s="15">
        <v>1</v>
      </c>
    </row>
    <row r="688" spans="1:14" ht="29">
      <c r="A688" s="171" t="s">
        <v>822</v>
      </c>
      <c r="B688" s="171"/>
      <c r="C688" s="171"/>
      <c r="D688" s="171"/>
      <c r="E688" s="171"/>
      <c r="F688" s="171"/>
      <c r="G688" s="171"/>
      <c r="H688" s="171"/>
      <c r="I688" s="172">
        <v>827.75</v>
      </c>
      <c r="J688" s="172">
        <v>827.75</v>
      </c>
      <c r="K688" s="172">
        <v>847.75</v>
      </c>
      <c r="L688" s="172">
        <v>847.75</v>
      </c>
      <c r="M688" s="173">
        <v>0</v>
      </c>
      <c r="N688" s="174">
        <v>9</v>
      </c>
    </row>
    <row r="689" spans="1:14" ht="29">
      <c r="A689" s="169" t="s">
        <v>34</v>
      </c>
      <c r="B689" s="72" t="s">
        <v>585</v>
      </c>
      <c r="C689" s="11" t="s">
        <v>603</v>
      </c>
      <c r="D689" s="72" t="s">
        <v>1106</v>
      </c>
      <c r="E689" s="11" t="s">
        <v>10</v>
      </c>
      <c r="F689" s="72" t="s">
        <v>38</v>
      </c>
      <c r="G689" s="11" t="s">
        <v>764</v>
      </c>
      <c r="H689" s="13" t="s">
        <v>1158</v>
      </c>
      <c r="I689" s="170">
        <v>4.75</v>
      </c>
      <c r="J689" s="170">
        <v>4.75</v>
      </c>
      <c r="K689" s="170">
        <v>4.75</v>
      </c>
      <c r="L689" s="170">
        <v>5</v>
      </c>
      <c r="M689" s="14">
        <v>0</v>
      </c>
      <c r="N689" s="15">
        <v>1</v>
      </c>
    </row>
    <row r="690" spans="1:14">
      <c r="A690" s="169"/>
      <c r="B690" s="72"/>
      <c r="C690" s="11"/>
      <c r="D690" s="72"/>
      <c r="E690" s="11"/>
      <c r="F690" s="72" t="s">
        <v>1197</v>
      </c>
      <c r="G690" s="167" t="s">
        <v>764</v>
      </c>
      <c r="H690" s="13" t="s">
        <v>1158</v>
      </c>
      <c r="I690" s="170">
        <v>4.5</v>
      </c>
      <c r="J690" s="170">
        <v>4.5</v>
      </c>
      <c r="K690" s="170">
        <v>4.5</v>
      </c>
      <c r="L690" s="170">
        <v>4.5</v>
      </c>
      <c r="M690" s="14">
        <v>0</v>
      </c>
      <c r="N690" s="15">
        <v>1</v>
      </c>
    </row>
    <row r="691" spans="1:14">
      <c r="A691" s="169"/>
      <c r="B691" s="72"/>
      <c r="C691" s="11"/>
      <c r="D691" s="72"/>
      <c r="E691" s="11"/>
      <c r="F691" s="72" t="s">
        <v>36</v>
      </c>
      <c r="G691" s="167" t="s">
        <v>764</v>
      </c>
      <c r="H691" s="13" t="s">
        <v>1158</v>
      </c>
      <c r="I691" s="170">
        <v>2.75</v>
      </c>
      <c r="J691" s="170">
        <v>2.75</v>
      </c>
      <c r="K691" s="170">
        <v>2.75</v>
      </c>
      <c r="L691" s="170">
        <v>2.75</v>
      </c>
      <c r="M691" s="14">
        <v>0</v>
      </c>
      <c r="N691" s="15">
        <v>1</v>
      </c>
    </row>
    <row r="692" spans="1:14">
      <c r="A692" s="169"/>
      <c r="B692" s="72"/>
      <c r="C692" s="11"/>
      <c r="D692" s="72"/>
      <c r="E692" s="11"/>
      <c r="F692" s="72" t="s">
        <v>37</v>
      </c>
      <c r="G692" s="167" t="s">
        <v>764</v>
      </c>
      <c r="H692" s="13" t="s">
        <v>1158</v>
      </c>
      <c r="I692" s="170">
        <v>4.75</v>
      </c>
      <c r="J692" s="170">
        <v>4.75</v>
      </c>
      <c r="K692" s="170">
        <v>4.75</v>
      </c>
      <c r="L692" s="170">
        <v>4.75</v>
      </c>
      <c r="M692" s="14">
        <v>0</v>
      </c>
      <c r="N692" s="15">
        <v>1</v>
      </c>
    </row>
    <row r="693" spans="1:14">
      <c r="A693" s="169"/>
      <c r="B693" s="72"/>
      <c r="C693" s="11"/>
      <c r="D693" s="72"/>
      <c r="E693" s="11"/>
      <c r="F693" s="72" t="s">
        <v>35</v>
      </c>
      <c r="G693" s="167" t="s">
        <v>764</v>
      </c>
      <c r="H693" s="13" t="s">
        <v>1057</v>
      </c>
      <c r="I693" s="170">
        <v>82</v>
      </c>
      <c r="J693" s="170">
        <v>83</v>
      </c>
      <c r="K693" s="170">
        <v>83</v>
      </c>
      <c r="L693" s="170">
        <v>84</v>
      </c>
      <c r="M693" s="14">
        <v>1.2195121951219523E-2</v>
      </c>
      <c r="N693" s="15">
        <v>1</v>
      </c>
    </row>
    <row r="694" spans="1:14">
      <c r="A694" s="169"/>
      <c r="B694" s="72"/>
      <c r="C694" s="11"/>
      <c r="D694" s="72"/>
      <c r="E694" s="11"/>
      <c r="F694" s="72" t="s">
        <v>39</v>
      </c>
      <c r="G694" s="167" t="s">
        <v>764</v>
      </c>
      <c r="H694" s="13" t="s">
        <v>1158</v>
      </c>
      <c r="I694" s="170">
        <v>0.75</v>
      </c>
      <c r="J694" s="170">
        <v>0.75</v>
      </c>
      <c r="K694" s="170">
        <v>0.75</v>
      </c>
      <c r="L694" s="170">
        <v>0.75</v>
      </c>
      <c r="M694" s="14">
        <v>0</v>
      </c>
      <c r="N694" s="15">
        <v>1</v>
      </c>
    </row>
    <row r="695" spans="1:14">
      <c r="A695" s="169"/>
      <c r="B695" s="72"/>
      <c r="C695" s="11"/>
      <c r="D695" s="72"/>
      <c r="E695" s="11"/>
      <c r="F695" s="72" t="s">
        <v>40</v>
      </c>
      <c r="G695" s="167" t="s">
        <v>764</v>
      </c>
      <c r="H695" s="13" t="s">
        <v>1158</v>
      </c>
      <c r="I695" s="170">
        <v>14.5</v>
      </c>
      <c r="J695" s="170">
        <v>14.75</v>
      </c>
      <c r="K695" s="170">
        <v>14.75</v>
      </c>
      <c r="L695" s="170">
        <v>14.75</v>
      </c>
      <c r="M695" s="14">
        <v>1.7241379310344751E-2</v>
      </c>
      <c r="N695" s="15">
        <v>1</v>
      </c>
    </row>
    <row r="696" spans="1:14">
      <c r="A696" s="169"/>
      <c r="B696" s="72"/>
      <c r="C696" s="11"/>
      <c r="D696" s="72"/>
      <c r="E696" s="11"/>
      <c r="F696" s="72" t="s">
        <v>1097</v>
      </c>
      <c r="G696" s="167" t="s">
        <v>764</v>
      </c>
      <c r="H696" s="13" t="s">
        <v>1158</v>
      </c>
      <c r="I696" s="170">
        <v>12.75</v>
      </c>
      <c r="J696" s="170">
        <v>12.75</v>
      </c>
      <c r="K696" s="170">
        <v>12.75</v>
      </c>
      <c r="L696" s="170">
        <v>13</v>
      </c>
      <c r="M696" s="14">
        <v>0</v>
      </c>
      <c r="N696" s="15">
        <v>1</v>
      </c>
    </row>
    <row r="697" spans="1:14">
      <c r="A697" s="169"/>
      <c r="B697" s="72"/>
      <c r="C697" s="11"/>
      <c r="D697" s="72"/>
      <c r="E697" s="11"/>
      <c r="F697" s="72" t="s">
        <v>43</v>
      </c>
      <c r="G697" s="167" t="s">
        <v>764</v>
      </c>
      <c r="H697" s="13" t="s">
        <v>1158</v>
      </c>
      <c r="I697" s="170">
        <v>12</v>
      </c>
      <c r="J697" s="170">
        <v>12</v>
      </c>
      <c r="K697" s="170">
        <v>12</v>
      </c>
      <c r="L697" s="170">
        <v>12.25</v>
      </c>
      <c r="M697" s="14">
        <v>0</v>
      </c>
      <c r="N697" s="15">
        <v>1</v>
      </c>
    </row>
    <row r="698" spans="1:14">
      <c r="A698" s="169"/>
      <c r="B698" s="72"/>
      <c r="C698" s="11"/>
      <c r="D698" s="72"/>
      <c r="E698" s="11"/>
      <c r="F698" s="72" t="s">
        <v>1096</v>
      </c>
      <c r="G698" s="167" t="s">
        <v>764</v>
      </c>
      <c r="H698" s="13" t="s">
        <v>1158</v>
      </c>
      <c r="I698" s="170">
        <v>14.25</v>
      </c>
      <c r="J698" s="170">
        <v>14.5</v>
      </c>
      <c r="K698" s="170">
        <v>14.5</v>
      </c>
      <c r="L698" s="170">
        <v>14.5</v>
      </c>
      <c r="M698" s="14">
        <v>1.7543859649122862E-2</v>
      </c>
      <c r="N698" s="15">
        <v>1</v>
      </c>
    </row>
    <row r="699" spans="1:14">
      <c r="A699" s="169"/>
      <c r="B699" s="72"/>
      <c r="C699" s="11"/>
      <c r="D699" s="72"/>
      <c r="E699" s="11"/>
      <c r="F699" s="72" t="s">
        <v>1098</v>
      </c>
      <c r="G699" s="167" t="s">
        <v>764</v>
      </c>
      <c r="H699" s="13" t="s">
        <v>1158</v>
      </c>
      <c r="I699" s="170">
        <v>0.25</v>
      </c>
      <c r="J699" s="170">
        <v>0.25</v>
      </c>
      <c r="K699" s="170">
        <v>0.25</v>
      </c>
      <c r="L699" s="170">
        <v>0.25</v>
      </c>
      <c r="M699" s="14">
        <v>0</v>
      </c>
      <c r="N699" s="15">
        <v>1</v>
      </c>
    </row>
    <row r="700" spans="1:14">
      <c r="A700" s="169"/>
      <c r="B700" s="72"/>
      <c r="C700" s="11"/>
      <c r="D700" s="72"/>
      <c r="E700" s="11"/>
      <c r="F700" s="72" t="s">
        <v>44</v>
      </c>
      <c r="G700" s="167" t="s">
        <v>764</v>
      </c>
      <c r="H700" s="13" t="s">
        <v>1158</v>
      </c>
      <c r="I700" s="170">
        <v>24.5</v>
      </c>
      <c r="J700" s="170">
        <v>24.5</v>
      </c>
      <c r="K700" s="170">
        <v>24.5</v>
      </c>
      <c r="L700" s="170">
        <v>24.75</v>
      </c>
      <c r="M700" s="14">
        <v>0</v>
      </c>
      <c r="N700" s="15">
        <v>1</v>
      </c>
    </row>
    <row r="701" spans="1:14">
      <c r="A701" s="169"/>
      <c r="B701" s="72"/>
      <c r="C701" s="11"/>
      <c r="D701" s="72"/>
      <c r="E701" s="11"/>
      <c r="F701" s="72" t="s">
        <v>45</v>
      </c>
      <c r="G701" s="167" t="s">
        <v>764</v>
      </c>
      <c r="H701" s="13" t="s">
        <v>1158</v>
      </c>
      <c r="I701" s="170">
        <v>33</v>
      </c>
      <c r="J701" s="170">
        <v>33.25</v>
      </c>
      <c r="K701" s="170">
        <v>33.25</v>
      </c>
      <c r="L701" s="170">
        <v>33.5</v>
      </c>
      <c r="M701" s="14">
        <v>7.575757575757569E-3</v>
      </c>
      <c r="N701" s="15">
        <v>1</v>
      </c>
    </row>
    <row r="702" spans="1:14">
      <c r="A702" s="169"/>
      <c r="B702" s="72"/>
      <c r="C702" s="11"/>
      <c r="D702" s="72"/>
      <c r="E702" s="11"/>
      <c r="F702" s="72" t="s">
        <v>1103</v>
      </c>
      <c r="G702" s="167" t="s">
        <v>764</v>
      </c>
      <c r="H702" s="13" t="s">
        <v>1158</v>
      </c>
      <c r="I702" s="170">
        <v>62.75</v>
      </c>
      <c r="J702" s="170">
        <v>61.75</v>
      </c>
      <c r="K702" s="170">
        <v>61.75</v>
      </c>
      <c r="L702" s="170">
        <v>61.75</v>
      </c>
      <c r="M702" s="14">
        <v>-1.5936254980079667E-2</v>
      </c>
      <c r="N702" s="15">
        <v>1</v>
      </c>
    </row>
    <row r="703" spans="1:14">
      <c r="A703" s="169"/>
      <c r="B703" s="72"/>
      <c r="C703" s="11"/>
      <c r="D703" s="72"/>
      <c r="E703" s="11"/>
      <c r="F703" s="72" t="s">
        <v>42</v>
      </c>
      <c r="G703" s="167" t="s">
        <v>764</v>
      </c>
      <c r="H703" s="13" t="s">
        <v>1158</v>
      </c>
      <c r="I703" s="170">
        <v>12</v>
      </c>
      <c r="J703" s="170">
        <v>12</v>
      </c>
      <c r="K703" s="170">
        <v>12</v>
      </c>
      <c r="L703" s="170">
        <v>12</v>
      </c>
      <c r="M703" s="14">
        <v>0</v>
      </c>
      <c r="N703" s="15">
        <v>1</v>
      </c>
    </row>
    <row r="704" spans="1:14">
      <c r="A704" s="169"/>
      <c r="B704" s="72"/>
      <c r="C704" s="11"/>
      <c r="D704" s="72"/>
      <c r="E704" s="11"/>
      <c r="F704" s="72" t="s">
        <v>1101</v>
      </c>
      <c r="G704" s="167" t="s">
        <v>764</v>
      </c>
      <c r="H704" s="13" t="s">
        <v>1158</v>
      </c>
      <c r="I704" s="170">
        <v>49</v>
      </c>
      <c r="J704" s="170">
        <v>49.25</v>
      </c>
      <c r="K704" s="170">
        <v>49.25</v>
      </c>
      <c r="L704" s="170">
        <v>49.75</v>
      </c>
      <c r="M704" s="14">
        <v>5.1020408163264808E-3</v>
      </c>
      <c r="N704" s="15">
        <v>1</v>
      </c>
    </row>
    <row r="705" spans="1:14">
      <c r="A705" s="169"/>
      <c r="B705" s="72"/>
      <c r="C705" s="11"/>
      <c r="D705" s="72"/>
      <c r="E705" s="11"/>
      <c r="F705" s="72" t="s">
        <v>1102</v>
      </c>
      <c r="G705" s="167" t="s">
        <v>764</v>
      </c>
      <c r="H705" s="13" t="s">
        <v>1158</v>
      </c>
      <c r="I705" s="170">
        <v>45.75</v>
      </c>
      <c r="J705" s="170">
        <v>46</v>
      </c>
      <c r="K705" s="170">
        <v>46</v>
      </c>
      <c r="L705" s="170">
        <v>46.25</v>
      </c>
      <c r="M705" s="14">
        <v>5.464480874316946E-3</v>
      </c>
      <c r="N705" s="15">
        <v>1</v>
      </c>
    </row>
    <row r="706" spans="1:14">
      <c r="A706" s="169"/>
      <c r="B706" s="72"/>
      <c r="C706" s="11"/>
      <c r="D706" s="72"/>
      <c r="E706" s="11"/>
      <c r="F706" s="72" t="s">
        <v>1100</v>
      </c>
      <c r="G706" s="167" t="s">
        <v>764</v>
      </c>
      <c r="H706" s="13" t="s">
        <v>1158</v>
      </c>
      <c r="I706" s="170">
        <v>50</v>
      </c>
      <c r="J706" s="170">
        <v>50.25</v>
      </c>
      <c r="K706" s="170">
        <v>50.25</v>
      </c>
      <c r="L706" s="170">
        <v>51</v>
      </c>
      <c r="M706" s="14">
        <v>4.9999999999998934E-3</v>
      </c>
      <c r="N706" s="15">
        <v>1</v>
      </c>
    </row>
    <row r="707" spans="1:14">
      <c r="A707" s="169"/>
      <c r="B707" s="72"/>
      <c r="C707" s="11"/>
      <c r="D707" s="72"/>
      <c r="E707" s="11"/>
      <c r="F707" s="72" t="s">
        <v>1099</v>
      </c>
      <c r="G707" s="167" t="s">
        <v>764</v>
      </c>
      <c r="H707" s="13" t="s">
        <v>1158</v>
      </c>
      <c r="I707" s="170">
        <v>14.5</v>
      </c>
      <c r="J707" s="170">
        <v>14.75</v>
      </c>
      <c r="K707" s="170">
        <v>14.75</v>
      </c>
      <c r="L707" s="170">
        <v>14.75</v>
      </c>
      <c r="M707" s="14">
        <v>1.7241379310344751E-2</v>
      </c>
      <c r="N707" s="15">
        <v>1</v>
      </c>
    </row>
    <row r="708" spans="1:14" ht="29">
      <c r="A708" s="171" t="s">
        <v>823</v>
      </c>
      <c r="B708" s="171"/>
      <c r="C708" s="171"/>
      <c r="D708" s="171"/>
      <c r="E708" s="171"/>
      <c r="F708" s="171"/>
      <c r="G708" s="171"/>
      <c r="H708" s="171"/>
      <c r="I708" s="172">
        <v>444.75</v>
      </c>
      <c r="J708" s="172">
        <v>446.5</v>
      </c>
      <c r="K708" s="172">
        <v>446.5</v>
      </c>
      <c r="L708" s="172">
        <v>450.25</v>
      </c>
      <c r="M708" s="173">
        <v>7.1427764507353109E-2</v>
      </c>
      <c r="N708" s="174">
        <v>19</v>
      </c>
    </row>
    <row r="709" spans="1:14" ht="29">
      <c r="A709" s="169" t="s">
        <v>46</v>
      </c>
      <c r="B709" s="72" t="s">
        <v>585</v>
      </c>
      <c r="C709" s="11" t="s">
        <v>603</v>
      </c>
      <c r="D709" s="72" t="s">
        <v>1106</v>
      </c>
      <c r="E709" s="11" t="s">
        <v>10</v>
      </c>
      <c r="F709" s="72" t="s">
        <v>55</v>
      </c>
      <c r="G709" s="11" t="s">
        <v>764</v>
      </c>
      <c r="H709" s="13" t="s">
        <v>1053</v>
      </c>
      <c r="I709" s="170">
        <v>252</v>
      </c>
      <c r="J709" s="170">
        <v>252</v>
      </c>
      <c r="K709" s="170">
        <v>264</v>
      </c>
      <c r="L709" s="170">
        <v>264</v>
      </c>
      <c r="M709" s="14">
        <v>0</v>
      </c>
      <c r="N709" s="15">
        <v>1</v>
      </c>
    </row>
    <row r="710" spans="1:14">
      <c r="A710" s="169"/>
      <c r="B710" s="72"/>
      <c r="C710" s="11"/>
      <c r="D710" s="72"/>
      <c r="E710" s="11"/>
      <c r="F710" s="72" t="s">
        <v>56</v>
      </c>
      <c r="G710" s="167" t="s">
        <v>764</v>
      </c>
      <c r="H710" s="13" t="s">
        <v>1053</v>
      </c>
      <c r="I710" s="170">
        <v>277.2</v>
      </c>
      <c r="J710" s="170">
        <v>277.2</v>
      </c>
      <c r="K710" s="170">
        <v>290.39999999999998</v>
      </c>
      <c r="L710" s="170">
        <v>290.39999999999998</v>
      </c>
      <c r="M710" s="14">
        <v>0</v>
      </c>
      <c r="N710" s="15">
        <v>1</v>
      </c>
    </row>
    <row r="711" spans="1:14">
      <c r="A711" s="169"/>
      <c r="B711" s="72"/>
      <c r="C711" s="11"/>
      <c r="D711" s="72"/>
      <c r="E711" s="11"/>
      <c r="F711" s="72" t="s">
        <v>54</v>
      </c>
      <c r="G711" s="167" t="s">
        <v>764</v>
      </c>
      <c r="H711" s="13" t="s">
        <v>1053</v>
      </c>
      <c r="I711" s="170">
        <v>241.92</v>
      </c>
      <c r="J711" s="170">
        <v>241.92</v>
      </c>
      <c r="K711" s="170">
        <v>253</v>
      </c>
      <c r="L711" s="170">
        <v>253</v>
      </c>
      <c r="M711" s="14">
        <v>0</v>
      </c>
      <c r="N711" s="15">
        <v>1</v>
      </c>
    </row>
    <row r="712" spans="1:14">
      <c r="A712" s="169"/>
      <c r="B712" s="72"/>
      <c r="C712" s="11"/>
      <c r="D712" s="72"/>
      <c r="E712" s="11"/>
      <c r="F712" s="72" t="s">
        <v>52</v>
      </c>
      <c r="G712" s="167" t="s">
        <v>764</v>
      </c>
      <c r="H712" s="13" t="s">
        <v>1053</v>
      </c>
      <c r="I712" s="170">
        <v>322.56</v>
      </c>
      <c r="J712" s="170">
        <v>322.56</v>
      </c>
      <c r="K712" s="170">
        <v>337.92</v>
      </c>
      <c r="L712" s="170">
        <v>337.92</v>
      </c>
      <c r="M712" s="14">
        <v>0</v>
      </c>
      <c r="N712" s="15">
        <v>1</v>
      </c>
    </row>
    <row r="713" spans="1:14">
      <c r="A713" s="169"/>
      <c r="B713" s="72"/>
      <c r="C713" s="11"/>
      <c r="D713" s="72"/>
      <c r="E713" s="11"/>
      <c r="F713" s="72" t="s">
        <v>48</v>
      </c>
      <c r="G713" s="167" t="s">
        <v>764</v>
      </c>
      <c r="H713" s="13" t="s">
        <v>1053</v>
      </c>
      <c r="I713" s="170">
        <v>302.39999999999998</v>
      </c>
      <c r="J713" s="170">
        <v>302.39999999999998</v>
      </c>
      <c r="K713" s="170">
        <v>316.8</v>
      </c>
      <c r="L713" s="170">
        <v>316.8</v>
      </c>
      <c r="M713" s="14">
        <v>0</v>
      </c>
      <c r="N713" s="15">
        <v>1</v>
      </c>
    </row>
    <row r="714" spans="1:14">
      <c r="A714" s="169"/>
      <c r="B714" s="72"/>
      <c r="C714" s="11"/>
      <c r="D714" s="72"/>
      <c r="E714" s="11"/>
      <c r="F714" s="72" t="s">
        <v>53</v>
      </c>
      <c r="G714" s="167" t="s">
        <v>764</v>
      </c>
      <c r="H714" s="13" t="s">
        <v>1053</v>
      </c>
      <c r="I714" s="170">
        <v>378</v>
      </c>
      <c r="J714" s="170">
        <v>378</v>
      </c>
      <c r="K714" s="170">
        <v>396</v>
      </c>
      <c r="L714" s="170">
        <v>396</v>
      </c>
      <c r="M714" s="14">
        <v>0</v>
      </c>
      <c r="N714" s="15">
        <v>1</v>
      </c>
    </row>
    <row r="715" spans="1:14">
      <c r="A715" s="169"/>
      <c r="B715" s="72"/>
      <c r="C715" s="11"/>
      <c r="D715" s="72"/>
      <c r="E715" s="11"/>
      <c r="F715" s="72" t="s">
        <v>51</v>
      </c>
      <c r="G715" s="167" t="s">
        <v>764</v>
      </c>
      <c r="H715" s="13" t="s">
        <v>1053</v>
      </c>
      <c r="I715" s="170">
        <v>403.2</v>
      </c>
      <c r="J715" s="170">
        <v>403.2</v>
      </c>
      <c r="K715" s="170">
        <v>422.4</v>
      </c>
      <c r="L715" s="170">
        <v>422.4</v>
      </c>
      <c r="M715" s="14">
        <v>0</v>
      </c>
      <c r="N715" s="15">
        <v>1</v>
      </c>
    </row>
    <row r="716" spans="1:14">
      <c r="A716" s="169"/>
      <c r="B716" s="72"/>
      <c r="C716" s="11"/>
      <c r="D716" s="72"/>
      <c r="E716" s="11"/>
      <c r="F716" s="72" t="s">
        <v>50</v>
      </c>
      <c r="G716" s="167" t="s">
        <v>764</v>
      </c>
      <c r="H716" s="13" t="s">
        <v>1053</v>
      </c>
      <c r="I716" s="170">
        <v>430.08</v>
      </c>
      <c r="J716" s="170">
        <v>430.08</v>
      </c>
      <c r="K716" s="170">
        <v>450.56</v>
      </c>
      <c r="L716" s="170">
        <v>450.56</v>
      </c>
      <c r="M716" s="14">
        <v>0</v>
      </c>
      <c r="N716" s="15">
        <v>1</v>
      </c>
    </row>
    <row r="717" spans="1:14">
      <c r="A717" s="169"/>
      <c r="B717" s="72"/>
      <c r="C717" s="11"/>
      <c r="D717" s="72"/>
      <c r="E717" s="11"/>
      <c r="F717" s="72" t="s">
        <v>49</v>
      </c>
      <c r="G717" s="167" t="s">
        <v>764</v>
      </c>
      <c r="H717" s="13" t="s">
        <v>1053</v>
      </c>
      <c r="I717" s="170">
        <v>336</v>
      </c>
      <c r="J717" s="170">
        <v>336</v>
      </c>
      <c r="K717" s="170">
        <v>352</v>
      </c>
      <c r="L717" s="170">
        <v>352</v>
      </c>
      <c r="M717" s="14">
        <v>0</v>
      </c>
      <c r="N717" s="15">
        <v>1</v>
      </c>
    </row>
    <row r="718" spans="1:14">
      <c r="A718" s="169"/>
      <c r="B718" s="72"/>
      <c r="C718" s="11"/>
      <c r="D718" s="72"/>
      <c r="E718" s="11"/>
      <c r="F718" s="72" t="s">
        <v>47</v>
      </c>
      <c r="G718" s="167" t="s">
        <v>764</v>
      </c>
      <c r="H718" s="13" t="s">
        <v>1159</v>
      </c>
      <c r="I718" s="170">
        <v>0.21</v>
      </c>
      <c r="J718" s="170">
        <v>0.21</v>
      </c>
      <c r="K718" s="170">
        <v>0.22</v>
      </c>
      <c r="L718" s="170">
        <v>0.22</v>
      </c>
      <c r="M718" s="14">
        <v>0</v>
      </c>
      <c r="N718" s="15">
        <v>1</v>
      </c>
    </row>
    <row r="719" spans="1:14">
      <c r="A719" s="169"/>
      <c r="B719" s="72"/>
      <c r="C719" s="11"/>
      <c r="D719" s="72"/>
      <c r="E719" s="11"/>
      <c r="F719" s="72" t="s">
        <v>1292</v>
      </c>
      <c r="G719" s="167" t="s">
        <v>764</v>
      </c>
      <c r="H719" s="13" t="s">
        <v>1053</v>
      </c>
      <c r="I719" s="170">
        <v>30</v>
      </c>
      <c r="J719" s="170">
        <v>30</v>
      </c>
      <c r="K719" s="170">
        <v>30</v>
      </c>
      <c r="L719" s="170">
        <v>30</v>
      </c>
      <c r="M719" s="14">
        <v>0</v>
      </c>
      <c r="N719" s="15">
        <v>1</v>
      </c>
    </row>
    <row r="720" spans="1:14">
      <c r="A720" s="169"/>
      <c r="B720" s="72"/>
      <c r="C720" s="11"/>
      <c r="D720" s="72"/>
      <c r="E720" s="11"/>
      <c r="F720" s="72" t="s">
        <v>57</v>
      </c>
      <c r="G720" s="167" t="s">
        <v>764</v>
      </c>
      <c r="H720" s="13" t="s">
        <v>1053</v>
      </c>
      <c r="I720" s="170">
        <v>15</v>
      </c>
      <c r="J720" s="170">
        <v>15</v>
      </c>
      <c r="K720" s="170">
        <v>16</v>
      </c>
      <c r="L720" s="170">
        <v>16</v>
      </c>
      <c r="M720" s="14">
        <v>0</v>
      </c>
      <c r="N720" s="15">
        <v>1</v>
      </c>
    </row>
    <row r="721" spans="1:14" ht="29">
      <c r="A721" s="171" t="s">
        <v>824</v>
      </c>
      <c r="B721" s="171"/>
      <c r="C721" s="171"/>
      <c r="D721" s="171"/>
      <c r="E721" s="171"/>
      <c r="F721" s="171"/>
      <c r="G721" s="171"/>
      <c r="H721" s="171"/>
      <c r="I721" s="172">
        <v>2988.5699999999997</v>
      </c>
      <c r="J721" s="172">
        <v>2988.5699999999997</v>
      </c>
      <c r="K721" s="172">
        <v>3129.2999999999997</v>
      </c>
      <c r="L721" s="172">
        <v>3129.2999999999997</v>
      </c>
      <c r="M721" s="173">
        <v>0</v>
      </c>
      <c r="N721" s="174">
        <v>12</v>
      </c>
    </row>
    <row r="722" spans="1:14" ht="29">
      <c r="A722" s="169" t="s">
        <v>217</v>
      </c>
      <c r="B722" s="72" t="s">
        <v>592</v>
      </c>
      <c r="C722" s="11" t="s">
        <v>595</v>
      </c>
      <c r="D722" s="72" t="s">
        <v>123</v>
      </c>
      <c r="E722" s="11" t="s">
        <v>123</v>
      </c>
      <c r="F722" s="72" t="s">
        <v>1328</v>
      </c>
      <c r="G722" s="11" t="s">
        <v>764</v>
      </c>
      <c r="H722" s="13" t="s">
        <v>1075</v>
      </c>
      <c r="I722" s="170">
        <v>283</v>
      </c>
      <c r="J722" s="170">
        <v>289</v>
      </c>
      <c r="K722" s="170">
        <v>290</v>
      </c>
      <c r="L722" s="170">
        <v>295</v>
      </c>
      <c r="M722" s="14">
        <v>2.1201413427561766E-2</v>
      </c>
      <c r="N722" s="15">
        <v>1</v>
      </c>
    </row>
    <row r="723" spans="1:14">
      <c r="A723" s="169"/>
      <c r="B723" s="72"/>
      <c r="C723" s="11"/>
      <c r="D723" s="72"/>
      <c r="E723" s="11"/>
      <c r="F723" s="72" t="s">
        <v>1329</v>
      </c>
      <c r="G723" s="167" t="s">
        <v>764</v>
      </c>
      <c r="H723" s="13" t="s">
        <v>1075</v>
      </c>
      <c r="I723" s="170">
        <v>775</v>
      </c>
      <c r="J723" s="170">
        <v>780</v>
      </c>
      <c r="K723" s="170">
        <v>780</v>
      </c>
      <c r="L723" s="170">
        <v>785</v>
      </c>
      <c r="M723" s="14">
        <v>6.4516129032257119E-3</v>
      </c>
      <c r="N723" s="15">
        <v>1</v>
      </c>
    </row>
    <row r="724" spans="1:14">
      <c r="A724" s="169"/>
      <c r="B724" s="72"/>
      <c r="C724" s="11"/>
      <c r="D724" s="72"/>
      <c r="E724" s="11"/>
      <c r="F724" s="72" t="s">
        <v>218</v>
      </c>
      <c r="G724" s="167" t="s">
        <v>764</v>
      </c>
      <c r="H724" s="13" t="s">
        <v>1075</v>
      </c>
      <c r="I724" s="170">
        <v>100</v>
      </c>
      <c r="J724" s="170">
        <v>100</v>
      </c>
      <c r="K724" s="170">
        <v>101</v>
      </c>
      <c r="L724" s="170">
        <v>102</v>
      </c>
      <c r="M724" s="14">
        <v>0</v>
      </c>
      <c r="N724" s="15">
        <v>1</v>
      </c>
    </row>
    <row r="725" spans="1:14">
      <c r="A725" s="169"/>
      <c r="B725" s="72"/>
      <c r="C725" s="11"/>
      <c r="D725" s="72"/>
      <c r="E725" s="11"/>
      <c r="F725" s="72" t="s">
        <v>219</v>
      </c>
      <c r="G725" s="167" t="s">
        <v>764</v>
      </c>
      <c r="H725" s="13" t="s">
        <v>1075</v>
      </c>
      <c r="I725" s="170">
        <v>230</v>
      </c>
      <c r="J725" s="170">
        <v>230</v>
      </c>
      <c r="K725" s="170">
        <v>233</v>
      </c>
      <c r="L725" s="170">
        <v>235</v>
      </c>
      <c r="M725" s="14">
        <v>0</v>
      </c>
      <c r="N725" s="15">
        <v>1</v>
      </c>
    </row>
    <row r="726" spans="1:14">
      <c r="A726" s="169"/>
      <c r="B726" s="72"/>
      <c r="C726" s="11"/>
      <c r="D726" s="72"/>
      <c r="E726" s="11"/>
      <c r="F726" s="72" t="s">
        <v>223</v>
      </c>
      <c r="G726" s="167" t="s">
        <v>764</v>
      </c>
      <c r="H726" s="13" t="s">
        <v>1075</v>
      </c>
      <c r="I726" s="170">
        <v>10</v>
      </c>
      <c r="J726" s="170">
        <v>10</v>
      </c>
      <c r="K726" s="170">
        <v>11</v>
      </c>
      <c r="L726" s="170">
        <v>12</v>
      </c>
      <c r="M726" s="14">
        <v>0</v>
      </c>
      <c r="N726" s="15">
        <v>1</v>
      </c>
    </row>
    <row r="727" spans="1:14">
      <c r="A727" s="169"/>
      <c r="B727" s="72"/>
      <c r="C727" s="11"/>
      <c r="D727" s="72"/>
      <c r="E727" s="11"/>
      <c r="F727" s="72" t="s">
        <v>224</v>
      </c>
      <c r="G727" s="167" t="s">
        <v>764</v>
      </c>
      <c r="H727" s="13" t="s">
        <v>1075</v>
      </c>
      <c r="I727" s="170">
        <v>25</v>
      </c>
      <c r="J727" s="170">
        <v>25</v>
      </c>
      <c r="K727" s="170">
        <v>28</v>
      </c>
      <c r="L727" s="170">
        <v>30</v>
      </c>
      <c r="M727" s="14">
        <v>0</v>
      </c>
      <c r="N727" s="15">
        <v>1</v>
      </c>
    </row>
    <row r="728" spans="1:14">
      <c r="A728" s="169"/>
      <c r="B728" s="72"/>
      <c r="C728" s="11"/>
      <c r="D728" s="72"/>
      <c r="E728" s="11"/>
      <c r="F728" s="72" t="s">
        <v>225</v>
      </c>
      <c r="G728" s="167" t="s">
        <v>764</v>
      </c>
      <c r="H728" s="13" t="s">
        <v>1075</v>
      </c>
      <c r="I728" s="170">
        <v>138</v>
      </c>
      <c r="J728" s="170">
        <v>138</v>
      </c>
      <c r="K728" s="170">
        <v>140</v>
      </c>
      <c r="L728" s="170">
        <v>145</v>
      </c>
      <c r="M728" s="14">
        <v>0</v>
      </c>
      <c r="N728" s="15">
        <v>1</v>
      </c>
    </row>
    <row r="729" spans="1:14">
      <c r="A729" s="169"/>
      <c r="B729" s="72"/>
      <c r="C729" s="11"/>
      <c r="D729" s="72"/>
      <c r="E729" s="11"/>
      <c r="F729" s="72" t="s">
        <v>222</v>
      </c>
      <c r="G729" s="167" t="s">
        <v>764</v>
      </c>
      <c r="H729" s="13" t="s">
        <v>1075</v>
      </c>
      <c r="I729" s="170">
        <v>70</v>
      </c>
      <c r="J729" s="170">
        <v>70</v>
      </c>
      <c r="K729" s="170">
        <v>72</v>
      </c>
      <c r="L729" s="170">
        <v>74</v>
      </c>
      <c r="M729" s="14">
        <v>0</v>
      </c>
      <c r="N729" s="15">
        <v>1</v>
      </c>
    </row>
    <row r="730" spans="1:14" ht="29">
      <c r="A730" s="171" t="s">
        <v>825</v>
      </c>
      <c r="B730" s="171"/>
      <c r="C730" s="171"/>
      <c r="D730" s="171"/>
      <c r="E730" s="171"/>
      <c r="F730" s="171"/>
      <c r="G730" s="171"/>
      <c r="H730" s="171"/>
      <c r="I730" s="172">
        <v>1631</v>
      </c>
      <c r="J730" s="172">
        <v>1642</v>
      </c>
      <c r="K730" s="172">
        <v>1655</v>
      </c>
      <c r="L730" s="172">
        <v>1678</v>
      </c>
      <c r="M730" s="173">
        <v>2.7653026330787478E-2</v>
      </c>
      <c r="N730" s="174">
        <v>8</v>
      </c>
    </row>
    <row r="731" spans="1:14" ht="29">
      <c r="A731" s="169" t="s">
        <v>977</v>
      </c>
      <c r="B731" s="72" t="s">
        <v>829</v>
      </c>
      <c r="C731" s="11" t="s">
        <v>982</v>
      </c>
      <c r="D731" s="72" t="s">
        <v>123</v>
      </c>
      <c r="E731" s="11" t="s">
        <v>123</v>
      </c>
      <c r="F731" s="72" t="s">
        <v>980</v>
      </c>
      <c r="G731" s="11" t="s">
        <v>764</v>
      </c>
      <c r="H731" s="13" t="s">
        <v>1168</v>
      </c>
      <c r="I731" s="170">
        <v>35</v>
      </c>
      <c r="J731" s="170">
        <v>36</v>
      </c>
      <c r="K731" s="170">
        <v>37</v>
      </c>
      <c r="L731" s="170">
        <v>38</v>
      </c>
      <c r="M731" s="14">
        <v>2.857142857142847E-2</v>
      </c>
      <c r="N731" s="15">
        <v>1</v>
      </c>
    </row>
    <row r="732" spans="1:14" ht="29">
      <c r="A732" s="169"/>
      <c r="B732" s="72"/>
      <c r="C732" s="11"/>
      <c r="D732" s="72"/>
      <c r="E732" s="11"/>
      <c r="F732" s="72" t="s">
        <v>979</v>
      </c>
      <c r="G732" s="167" t="s">
        <v>764</v>
      </c>
      <c r="H732" s="13" t="s">
        <v>1168</v>
      </c>
      <c r="I732" s="170">
        <v>49</v>
      </c>
      <c r="J732" s="170">
        <v>50</v>
      </c>
      <c r="K732" s="170">
        <v>52</v>
      </c>
      <c r="L732" s="170">
        <v>54</v>
      </c>
      <c r="M732" s="14">
        <v>2.0408163265306145E-2</v>
      </c>
      <c r="N732" s="15">
        <v>1</v>
      </c>
    </row>
    <row r="733" spans="1:14">
      <c r="A733" s="169"/>
      <c r="B733" s="72"/>
      <c r="C733" s="11"/>
      <c r="D733" s="72"/>
      <c r="E733" s="11"/>
      <c r="F733" s="72" t="s">
        <v>981</v>
      </c>
      <c r="G733" s="167" t="s">
        <v>764</v>
      </c>
      <c r="H733" s="13" t="s">
        <v>1092</v>
      </c>
      <c r="I733" s="170">
        <v>0</v>
      </c>
      <c r="J733" s="170">
        <v>0</v>
      </c>
      <c r="K733" s="170">
        <v>0</v>
      </c>
      <c r="L733" s="170">
        <v>0</v>
      </c>
      <c r="M733" s="14">
        <v>0</v>
      </c>
      <c r="N733" s="15">
        <v>1</v>
      </c>
    </row>
    <row r="734" spans="1:14">
      <c r="A734" s="169"/>
      <c r="B734" s="72"/>
      <c r="C734" s="11"/>
      <c r="D734" s="72"/>
      <c r="E734" s="11"/>
      <c r="F734" s="72" t="s">
        <v>1478</v>
      </c>
      <c r="G734" s="11" t="s">
        <v>350</v>
      </c>
      <c r="H734" s="11" t="s">
        <v>1477</v>
      </c>
      <c r="I734" s="170"/>
      <c r="J734" s="170">
        <v>30</v>
      </c>
      <c r="K734" s="170">
        <v>31</v>
      </c>
      <c r="L734" s="170">
        <v>32</v>
      </c>
      <c r="M734" s="14">
        <v>0</v>
      </c>
      <c r="N734" s="15">
        <v>1</v>
      </c>
    </row>
    <row r="735" spans="1:14" ht="29">
      <c r="A735" s="171" t="s">
        <v>1035</v>
      </c>
      <c r="B735" s="171"/>
      <c r="C735" s="171"/>
      <c r="D735" s="171"/>
      <c r="E735" s="171"/>
      <c r="F735" s="171"/>
      <c r="G735" s="171"/>
      <c r="H735" s="171"/>
      <c r="I735" s="172">
        <v>84</v>
      </c>
      <c r="J735" s="172">
        <v>116</v>
      </c>
      <c r="K735" s="172">
        <v>120</v>
      </c>
      <c r="L735" s="172">
        <v>124</v>
      </c>
      <c r="M735" s="173">
        <v>4.8979591836734615E-2</v>
      </c>
      <c r="N735" s="174">
        <v>4</v>
      </c>
    </row>
    <row r="736" spans="1:14" ht="29">
      <c r="A736" s="169" t="s">
        <v>1272</v>
      </c>
      <c r="B736" s="72" t="s">
        <v>587</v>
      </c>
      <c r="C736" s="11" t="s">
        <v>610</v>
      </c>
      <c r="D736" s="72" t="s">
        <v>614</v>
      </c>
      <c r="E736" s="11" t="s">
        <v>545</v>
      </c>
      <c r="F736" s="72" t="s">
        <v>544</v>
      </c>
      <c r="G736" s="11" t="s">
        <v>764</v>
      </c>
      <c r="H736" s="13" t="s">
        <v>1057</v>
      </c>
      <c r="I736" s="170">
        <v>53</v>
      </c>
      <c r="J736" s="170">
        <v>60</v>
      </c>
      <c r="K736" s="170">
        <v>61.8</v>
      </c>
      <c r="L736" s="170">
        <v>63.65</v>
      </c>
      <c r="M736" s="14">
        <v>0.13207547169811318</v>
      </c>
      <c r="N736" s="15">
        <v>1</v>
      </c>
    </row>
    <row r="737" spans="1:14">
      <c r="A737" s="169"/>
      <c r="B737" s="72"/>
      <c r="C737" s="11"/>
      <c r="D737" s="72"/>
      <c r="E737" s="11"/>
      <c r="F737" s="72" t="s">
        <v>543</v>
      </c>
      <c r="G737" s="167" t="s">
        <v>764</v>
      </c>
      <c r="H737" s="13" t="s">
        <v>763</v>
      </c>
      <c r="I737" s="170">
        <v>89</v>
      </c>
      <c r="J737" s="170">
        <v>101</v>
      </c>
      <c r="K737" s="170">
        <v>104.03</v>
      </c>
      <c r="L737" s="170">
        <v>107.15</v>
      </c>
      <c r="M737" s="14">
        <v>0.13483146067415741</v>
      </c>
      <c r="N737" s="15">
        <v>1</v>
      </c>
    </row>
    <row r="738" spans="1:14" ht="29">
      <c r="A738" s="171" t="s">
        <v>1364</v>
      </c>
      <c r="B738" s="171"/>
      <c r="C738" s="171"/>
      <c r="D738" s="171"/>
      <c r="E738" s="171"/>
      <c r="F738" s="171"/>
      <c r="G738" s="171"/>
      <c r="H738" s="171"/>
      <c r="I738" s="172">
        <v>142</v>
      </c>
      <c r="J738" s="172">
        <v>161</v>
      </c>
      <c r="K738" s="172">
        <v>165.82999999999998</v>
      </c>
      <c r="L738" s="172">
        <v>170.8</v>
      </c>
      <c r="M738" s="173">
        <v>0.26690693237227059</v>
      </c>
      <c r="N738" s="174">
        <v>2</v>
      </c>
    </row>
    <row r="739" spans="1:14" ht="29">
      <c r="A739" s="169" t="s">
        <v>992</v>
      </c>
      <c r="B739" s="72" t="s">
        <v>592</v>
      </c>
      <c r="C739" s="11" t="s">
        <v>991</v>
      </c>
      <c r="D739" s="72" t="s">
        <v>123</v>
      </c>
      <c r="E739" s="11" t="s">
        <v>123</v>
      </c>
      <c r="F739" s="72" t="s">
        <v>994</v>
      </c>
      <c r="G739" s="11" t="s">
        <v>764</v>
      </c>
      <c r="H739" s="13" t="s">
        <v>763</v>
      </c>
      <c r="I739" s="170">
        <v>5</v>
      </c>
      <c r="J739" s="170">
        <v>5</v>
      </c>
      <c r="K739" s="170">
        <v>5.0999999999999996</v>
      </c>
      <c r="L739" s="170">
        <v>5.2</v>
      </c>
      <c r="M739" s="14">
        <v>0</v>
      </c>
      <c r="N739" s="15">
        <v>1</v>
      </c>
    </row>
    <row r="740" spans="1:14">
      <c r="A740" s="169"/>
      <c r="B740" s="72"/>
      <c r="C740" s="11"/>
      <c r="D740" s="72"/>
      <c r="E740" s="11"/>
      <c r="F740" s="72" t="s">
        <v>995</v>
      </c>
      <c r="G740" s="167" t="s">
        <v>764</v>
      </c>
      <c r="H740" s="13" t="s">
        <v>763</v>
      </c>
      <c r="I740" s="170">
        <v>19</v>
      </c>
      <c r="J740" s="170">
        <v>15</v>
      </c>
      <c r="K740" s="170">
        <v>15.3</v>
      </c>
      <c r="L740" s="170">
        <v>15.61</v>
      </c>
      <c r="M740" s="14">
        <v>-0.21052631578947367</v>
      </c>
      <c r="N740" s="15">
        <v>1</v>
      </c>
    </row>
    <row r="741" spans="1:14">
      <c r="A741" s="169"/>
      <c r="B741" s="72"/>
      <c r="C741" s="11"/>
      <c r="D741" s="72"/>
      <c r="E741" s="11"/>
      <c r="F741" s="72" t="s">
        <v>1217</v>
      </c>
      <c r="G741" s="167" t="s">
        <v>764</v>
      </c>
      <c r="H741" s="13" t="s">
        <v>1169</v>
      </c>
      <c r="I741" s="170">
        <v>11</v>
      </c>
      <c r="J741" s="170">
        <v>9</v>
      </c>
      <c r="K741" s="170">
        <v>9.18</v>
      </c>
      <c r="L741" s="170">
        <v>9.36</v>
      </c>
      <c r="M741" s="14">
        <v>-0.18181818181818177</v>
      </c>
      <c r="N741" s="15">
        <v>1</v>
      </c>
    </row>
    <row r="742" spans="1:14">
      <c r="A742" s="169"/>
      <c r="B742" s="72"/>
      <c r="C742" s="11"/>
      <c r="D742" s="72"/>
      <c r="E742" s="11"/>
      <c r="F742" s="72" t="s">
        <v>993</v>
      </c>
      <c r="G742" s="167" t="s">
        <v>764</v>
      </c>
      <c r="H742" s="13" t="s">
        <v>763</v>
      </c>
      <c r="I742" s="170">
        <v>0.16</v>
      </c>
      <c r="J742" s="170">
        <v>0.12</v>
      </c>
      <c r="K742" s="170">
        <v>0.12</v>
      </c>
      <c r="L742" s="170">
        <v>0.12</v>
      </c>
      <c r="M742" s="14">
        <v>-0.25</v>
      </c>
      <c r="N742" s="15">
        <v>1</v>
      </c>
    </row>
    <row r="743" spans="1:14">
      <c r="A743" s="169"/>
      <c r="B743" s="72"/>
      <c r="C743" s="11"/>
      <c r="D743" s="72"/>
      <c r="E743" s="11"/>
      <c r="F743" s="72" t="s">
        <v>1216</v>
      </c>
      <c r="G743" s="167" t="s">
        <v>764</v>
      </c>
      <c r="H743" s="13" t="s">
        <v>1169</v>
      </c>
      <c r="I743" s="170">
        <v>12</v>
      </c>
      <c r="J743" s="170">
        <v>6</v>
      </c>
      <c r="K743" s="170">
        <v>6.12</v>
      </c>
      <c r="L743" s="170">
        <v>6.24</v>
      </c>
      <c r="M743" s="14">
        <v>-0.5</v>
      </c>
      <c r="N743" s="15">
        <v>1</v>
      </c>
    </row>
    <row r="744" spans="1:14">
      <c r="A744" s="169"/>
      <c r="B744" s="72"/>
      <c r="C744" s="11"/>
      <c r="D744" s="72"/>
      <c r="E744" s="11"/>
      <c r="F744" s="72" t="s">
        <v>1214</v>
      </c>
      <c r="G744" s="167" t="s">
        <v>764</v>
      </c>
      <c r="H744" s="13" t="s">
        <v>1169</v>
      </c>
      <c r="I744" s="170">
        <v>23</v>
      </c>
      <c r="J744" s="170">
        <v>18</v>
      </c>
      <c r="K744" s="170">
        <v>18.36</v>
      </c>
      <c r="L744" s="170">
        <v>18.73</v>
      </c>
      <c r="M744" s="14">
        <v>-0.21739130434782605</v>
      </c>
      <c r="N744" s="15">
        <v>1</v>
      </c>
    </row>
    <row r="745" spans="1:14">
      <c r="A745" s="169"/>
      <c r="B745" s="72"/>
      <c r="C745" s="11"/>
      <c r="D745" s="72"/>
      <c r="E745" s="11"/>
      <c r="F745" s="72" t="s">
        <v>996</v>
      </c>
      <c r="G745" s="167" t="s">
        <v>764</v>
      </c>
      <c r="H745" s="13" t="s">
        <v>763</v>
      </c>
      <c r="I745" s="170">
        <v>95</v>
      </c>
      <c r="J745" s="170">
        <v>104</v>
      </c>
      <c r="K745" s="170">
        <v>106.08</v>
      </c>
      <c r="L745" s="170">
        <v>108.2</v>
      </c>
      <c r="M745" s="14">
        <v>9.473684210526323E-2</v>
      </c>
      <c r="N745" s="15">
        <v>1</v>
      </c>
    </row>
    <row r="746" spans="1:14">
      <c r="A746" s="169"/>
      <c r="B746" s="72"/>
      <c r="C746" s="11"/>
      <c r="D746" s="72"/>
      <c r="E746" s="11"/>
      <c r="F746" s="72" t="s">
        <v>1215</v>
      </c>
      <c r="G746" s="167" t="s">
        <v>764</v>
      </c>
      <c r="H746" s="13" t="s">
        <v>1169</v>
      </c>
      <c r="I746" s="170">
        <v>28</v>
      </c>
      <c r="J746" s="170">
        <v>23</v>
      </c>
      <c r="K746" s="170">
        <v>23.46</v>
      </c>
      <c r="L746" s="170">
        <v>23.93</v>
      </c>
      <c r="M746" s="14">
        <v>-0.1785714285714286</v>
      </c>
      <c r="N746" s="15">
        <v>1</v>
      </c>
    </row>
    <row r="747" spans="1:14">
      <c r="A747" s="169"/>
      <c r="B747" s="72"/>
      <c r="C747" s="11"/>
      <c r="D747" s="72"/>
      <c r="E747" s="11"/>
      <c r="F747" s="72" t="s">
        <v>997</v>
      </c>
      <c r="G747" s="167" t="s">
        <v>764</v>
      </c>
      <c r="H747" s="13" t="s">
        <v>763</v>
      </c>
      <c r="I747" s="170">
        <v>217</v>
      </c>
      <c r="J747" s="170">
        <v>211</v>
      </c>
      <c r="K747" s="170">
        <v>215.22</v>
      </c>
      <c r="L747" s="170">
        <v>219.52</v>
      </c>
      <c r="M747" s="14">
        <v>-2.7649769585253448E-2</v>
      </c>
      <c r="N747" s="15">
        <v>1</v>
      </c>
    </row>
    <row r="748" spans="1:14">
      <c r="A748" s="169"/>
      <c r="B748" s="72"/>
      <c r="C748" s="11"/>
      <c r="D748" s="72"/>
      <c r="E748" s="11"/>
      <c r="F748" s="72" t="s">
        <v>998</v>
      </c>
      <c r="G748" s="167" t="s">
        <v>764</v>
      </c>
      <c r="H748" s="13" t="s">
        <v>763</v>
      </c>
      <c r="I748" s="170">
        <v>280</v>
      </c>
      <c r="J748" s="170">
        <v>335</v>
      </c>
      <c r="K748" s="170">
        <v>341.7</v>
      </c>
      <c r="L748" s="170">
        <v>348.53</v>
      </c>
      <c r="M748" s="14">
        <v>0.1964285714285714</v>
      </c>
      <c r="N748" s="15">
        <v>1</v>
      </c>
    </row>
    <row r="749" spans="1:14">
      <c r="A749" s="169"/>
      <c r="B749" s="72"/>
      <c r="C749" s="11"/>
      <c r="D749" s="72"/>
      <c r="E749" s="11"/>
      <c r="F749" s="72" t="s">
        <v>1212</v>
      </c>
      <c r="G749" s="167" t="s">
        <v>764</v>
      </c>
      <c r="H749" s="13" t="s">
        <v>1213</v>
      </c>
      <c r="I749" s="170">
        <v>69</v>
      </c>
      <c r="J749" s="170">
        <v>60</v>
      </c>
      <c r="K749" s="170">
        <v>61.2</v>
      </c>
      <c r="L749" s="170">
        <v>62.42</v>
      </c>
      <c r="M749" s="14">
        <v>-0.13043478260869568</v>
      </c>
      <c r="N749" s="15">
        <v>1</v>
      </c>
    </row>
    <row r="750" spans="1:14" ht="29">
      <c r="A750" s="171" t="s">
        <v>1039</v>
      </c>
      <c r="B750" s="171"/>
      <c r="C750" s="171"/>
      <c r="D750" s="171"/>
      <c r="E750" s="171"/>
      <c r="F750" s="171"/>
      <c r="G750" s="171"/>
      <c r="H750" s="171"/>
      <c r="I750" s="172">
        <v>759.16</v>
      </c>
      <c r="J750" s="172">
        <v>786.12</v>
      </c>
      <c r="K750" s="172">
        <v>801.84</v>
      </c>
      <c r="L750" s="172">
        <v>817.86</v>
      </c>
      <c r="M750" s="173">
        <v>-1.4052263691870248</v>
      </c>
      <c r="N750" s="174">
        <v>11</v>
      </c>
    </row>
    <row r="751" spans="1:14" ht="29">
      <c r="A751" s="169" t="s">
        <v>990</v>
      </c>
      <c r="B751" s="72" t="s">
        <v>592</v>
      </c>
      <c r="C751" s="11" t="s">
        <v>991</v>
      </c>
      <c r="D751" s="72" t="s">
        <v>123</v>
      </c>
      <c r="E751" s="11" t="s">
        <v>123</v>
      </c>
      <c r="F751" s="72" t="s">
        <v>974</v>
      </c>
      <c r="G751" s="11" t="s">
        <v>764</v>
      </c>
      <c r="H751" s="13" t="s">
        <v>1057</v>
      </c>
      <c r="I751" s="170">
        <v>96</v>
      </c>
      <c r="J751" s="170">
        <v>100</v>
      </c>
      <c r="K751" s="170">
        <v>105</v>
      </c>
      <c r="L751" s="170">
        <v>110</v>
      </c>
      <c r="M751" s="14">
        <v>4.1666666666666741E-2</v>
      </c>
      <c r="N751" s="15">
        <v>1</v>
      </c>
    </row>
    <row r="752" spans="1:14" ht="29">
      <c r="A752" s="171" t="s">
        <v>1038</v>
      </c>
      <c r="B752" s="171"/>
      <c r="C752" s="171"/>
      <c r="D752" s="171"/>
      <c r="E752" s="171"/>
      <c r="F752" s="171"/>
      <c r="G752" s="171"/>
      <c r="H752" s="171"/>
      <c r="I752" s="172">
        <v>96</v>
      </c>
      <c r="J752" s="172">
        <v>100</v>
      </c>
      <c r="K752" s="172">
        <v>105</v>
      </c>
      <c r="L752" s="172">
        <v>110</v>
      </c>
      <c r="M752" s="173">
        <v>4.1666666666666741E-2</v>
      </c>
      <c r="N752" s="174">
        <v>1</v>
      </c>
    </row>
    <row r="753" spans="1:14" ht="29">
      <c r="A753" s="169" t="s">
        <v>124</v>
      </c>
      <c r="B753" s="72" t="s">
        <v>594</v>
      </c>
      <c r="C753" s="11" t="s">
        <v>593</v>
      </c>
      <c r="D753" s="72" t="s">
        <v>123</v>
      </c>
      <c r="E753" s="11" t="s">
        <v>123</v>
      </c>
      <c r="F753" s="72" t="s">
        <v>126</v>
      </c>
      <c r="G753" s="11" t="s">
        <v>764</v>
      </c>
      <c r="H753" s="13" t="s">
        <v>1161</v>
      </c>
      <c r="I753" s="170">
        <v>1.7</v>
      </c>
      <c r="J753" s="170">
        <v>1.75</v>
      </c>
      <c r="K753" s="170">
        <v>1.8</v>
      </c>
      <c r="L753" s="170">
        <v>1.85</v>
      </c>
      <c r="M753" s="14">
        <v>2.941176470588247E-2</v>
      </c>
      <c r="N753" s="15">
        <v>1</v>
      </c>
    </row>
    <row r="754" spans="1:14">
      <c r="A754" s="169"/>
      <c r="B754" s="72"/>
      <c r="C754" s="11"/>
      <c r="D754" s="72"/>
      <c r="E754" s="11"/>
      <c r="F754" s="72" t="s">
        <v>125</v>
      </c>
      <c r="G754" s="167" t="s">
        <v>764</v>
      </c>
      <c r="H754" s="13" t="s">
        <v>1092</v>
      </c>
      <c r="I754" s="170">
        <v>8</v>
      </c>
      <c r="J754" s="170">
        <v>9</v>
      </c>
      <c r="K754" s="170">
        <v>10</v>
      </c>
      <c r="L754" s="170">
        <v>10</v>
      </c>
      <c r="M754" s="14">
        <v>0.125</v>
      </c>
      <c r="N754" s="15">
        <v>1</v>
      </c>
    </row>
    <row r="755" spans="1:14" ht="29">
      <c r="A755" s="171" t="s">
        <v>826</v>
      </c>
      <c r="B755" s="171"/>
      <c r="C755" s="171"/>
      <c r="D755" s="171"/>
      <c r="E755" s="171"/>
      <c r="F755" s="171"/>
      <c r="G755" s="171"/>
      <c r="H755" s="171"/>
      <c r="I755" s="172">
        <v>9.6999999999999993</v>
      </c>
      <c r="J755" s="172">
        <v>10.75</v>
      </c>
      <c r="K755" s="172">
        <v>11.8</v>
      </c>
      <c r="L755" s="172">
        <v>11.85</v>
      </c>
      <c r="M755" s="173">
        <v>0.15441176470588247</v>
      </c>
      <c r="N755" s="174">
        <v>2</v>
      </c>
    </row>
    <row r="756" spans="1:14">
      <c r="A756" s="169" t="s">
        <v>18</v>
      </c>
      <c r="B756" s="72" t="s">
        <v>585</v>
      </c>
      <c r="C756" s="11" t="s">
        <v>603</v>
      </c>
      <c r="D756" s="72" t="s">
        <v>1106</v>
      </c>
      <c r="E756" s="11" t="s">
        <v>10</v>
      </c>
      <c r="F756" s="72" t="s">
        <v>29</v>
      </c>
      <c r="G756" s="11" t="s">
        <v>764</v>
      </c>
      <c r="H756" s="13" t="s">
        <v>1057</v>
      </c>
      <c r="I756" s="170">
        <v>68</v>
      </c>
      <c r="J756" s="170">
        <v>68</v>
      </c>
      <c r="K756" s="170">
        <v>68</v>
      </c>
      <c r="L756" s="170">
        <v>68</v>
      </c>
      <c r="M756" s="14">
        <v>0</v>
      </c>
      <c r="N756" s="15">
        <v>1</v>
      </c>
    </row>
    <row r="757" spans="1:14">
      <c r="A757" s="169"/>
      <c r="B757" s="72"/>
      <c r="C757" s="11"/>
      <c r="D757" s="72"/>
      <c r="E757" s="11"/>
      <c r="F757" s="72" t="s">
        <v>28</v>
      </c>
      <c r="G757" s="167" t="s">
        <v>764</v>
      </c>
      <c r="H757" s="13" t="s">
        <v>1057</v>
      </c>
      <c r="I757" s="170">
        <v>68</v>
      </c>
      <c r="J757" s="170">
        <v>68</v>
      </c>
      <c r="K757" s="170">
        <v>68</v>
      </c>
      <c r="L757" s="170">
        <v>68</v>
      </c>
      <c r="M757" s="14">
        <v>0</v>
      </c>
      <c r="N757" s="15">
        <v>1</v>
      </c>
    </row>
    <row r="758" spans="1:14">
      <c r="A758" s="169"/>
      <c r="B758" s="72"/>
      <c r="C758" s="11"/>
      <c r="D758" s="72"/>
      <c r="E758" s="11"/>
      <c r="F758" s="72" t="s">
        <v>27</v>
      </c>
      <c r="G758" s="167" t="s">
        <v>764</v>
      </c>
      <c r="H758" s="13" t="s">
        <v>1057</v>
      </c>
      <c r="I758" s="170">
        <v>68</v>
      </c>
      <c r="J758" s="170">
        <v>68</v>
      </c>
      <c r="K758" s="170">
        <v>68</v>
      </c>
      <c r="L758" s="170">
        <v>68</v>
      </c>
      <c r="M758" s="14">
        <v>0</v>
      </c>
      <c r="N758" s="15">
        <v>1</v>
      </c>
    </row>
    <row r="759" spans="1:14">
      <c r="A759" s="169"/>
      <c r="B759" s="72"/>
      <c r="C759" s="11"/>
      <c r="D759" s="72"/>
      <c r="E759" s="11"/>
      <c r="F759" s="72" t="s">
        <v>33</v>
      </c>
      <c r="G759" s="167" t="s">
        <v>764</v>
      </c>
      <c r="H759" s="13" t="s">
        <v>1057</v>
      </c>
      <c r="I759" s="170">
        <v>68</v>
      </c>
      <c r="J759" s="170">
        <v>68</v>
      </c>
      <c r="K759" s="170">
        <v>68</v>
      </c>
      <c r="L759" s="170">
        <v>68</v>
      </c>
      <c r="M759" s="14">
        <v>0</v>
      </c>
      <c r="N759" s="15">
        <v>1</v>
      </c>
    </row>
    <row r="760" spans="1:14">
      <c r="A760" s="169"/>
      <c r="B760" s="72"/>
      <c r="C760" s="11"/>
      <c r="D760" s="72"/>
      <c r="E760" s="11"/>
      <c r="F760" s="72" t="s">
        <v>20</v>
      </c>
      <c r="G760" s="167" t="s">
        <v>764</v>
      </c>
      <c r="H760" s="13" t="s">
        <v>1057</v>
      </c>
      <c r="I760" s="170">
        <v>68</v>
      </c>
      <c r="J760" s="170">
        <v>68</v>
      </c>
      <c r="K760" s="170">
        <v>68</v>
      </c>
      <c r="L760" s="170">
        <v>68</v>
      </c>
      <c r="M760" s="14">
        <v>0</v>
      </c>
      <c r="N760" s="15">
        <v>1</v>
      </c>
    </row>
    <row r="761" spans="1:14">
      <c r="A761" s="169"/>
      <c r="B761" s="72"/>
      <c r="C761" s="11"/>
      <c r="D761" s="72"/>
      <c r="E761" s="11"/>
      <c r="F761" s="72" t="s">
        <v>24</v>
      </c>
      <c r="G761" s="167" t="s">
        <v>764</v>
      </c>
      <c r="H761" s="13" t="s">
        <v>1057</v>
      </c>
      <c r="I761" s="170">
        <v>68</v>
      </c>
      <c r="J761" s="170">
        <v>68</v>
      </c>
      <c r="K761" s="170">
        <v>68</v>
      </c>
      <c r="L761" s="170">
        <v>68</v>
      </c>
      <c r="M761" s="14">
        <v>0</v>
      </c>
      <c r="N761" s="15">
        <v>1</v>
      </c>
    </row>
    <row r="762" spans="1:14">
      <c r="A762" s="169"/>
      <c r="B762" s="72"/>
      <c r="C762" s="11"/>
      <c r="D762" s="72"/>
      <c r="E762" s="11"/>
      <c r="F762" s="72" t="s">
        <v>21</v>
      </c>
      <c r="G762" s="167" t="s">
        <v>764</v>
      </c>
      <c r="H762" s="13" t="s">
        <v>1057</v>
      </c>
      <c r="I762" s="170">
        <v>68</v>
      </c>
      <c r="J762" s="170">
        <v>68</v>
      </c>
      <c r="K762" s="170">
        <v>68</v>
      </c>
      <c r="L762" s="170">
        <v>68</v>
      </c>
      <c r="M762" s="14">
        <v>0</v>
      </c>
      <c r="N762" s="15">
        <v>1</v>
      </c>
    </row>
    <row r="763" spans="1:14">
      <c r="A763" s="169"/>
      <c r="B763" s="72"/>
      <c r="C763" s="11"/>
      <c r="D763" s="72"/>
      <c r="E763" s="11"/>
      <c r="F763" s="72" t="s">
        <v>22</v>
      </c>
      <c r="G763" s="167" t="s">
        <v>764</v>
      </c>
      <c r="H763" s="13" t="s">
        <v>1057</v>
      </c>
      <c r="I763" s="170">
        <v>68</v>
      </c>
      <c r="J763" s="170">
        <v>68</v>
      </c>
      <c r="K763" s="170">
        <v>68</v>
      </c>
      <c r="L763" s="170">
        <v>68</v>
      </c>
      <c r="M763" s="14">
        <v>0</v>
      </c>
      <c r="N763" s="15">
        <v>1</v>
      </c>
    </row>
    <row r="764" spans="1:14">
      <c r="A764" s="169"/>
      <c r="B764" s="72"/>
      <c r="C764" s="11"/>
      <c r="D764" s="72"/>
      <c r="E764" s="11"/>
      <c r="F764" s="72" t="s">
        <v>23</v>
      </c>
      <c r="G764" s="167" t="s">
        <v>764</v>
      </c>
      <c r="H764" s="13" t="s">
        <v>1057</v>
      </c>
      <c r="I764" s="170">
        <v>68</v>
      </c>
      <c r="J764" s="170">
        <v>68</v>
      </c>
      <c r="K764" s="170">
        <v>68</v>
      </c>
      <c r="L764" s="170">
        <v>68</v>
      </c>
      <c r="M764" s="14">
        <v>0</v>
      </c>
      <c r="N764" s="15">
        <v>1</v>
      </c>
    </row>
    <row r="765" spans="1:14">
      <c r="A765" s="169"/>
      <c r="B765" s="72"/>
      <c r="C765" s="11"/>
      <c r="D765" s="72"/>
      <c r="E765" s="11"/>
      <c r="F765" s="72" t="s">
        <v>25</v>
      </c>
      <c r="G765" s="167" t="s">
        <v>764</v>
      </c>
      <c r="H765" s="13" t="s">
        <v>1057</v>
      </c>
      <c r="I765" s="170">
        <v>68</v>
      </c>
      <c r="J765" s="170">
        <v>68</v>
      </c>
      <c r="K765" s="170">
        <v>68</v>
      </c>
      <c r="L765" s="170">
        <v>68</v>
      </c>
      <c r="M765" s="14">
        <v>0</v>
      </c>
      <c r="N765" s="15">
        <v>1</v>
      </c>
    </row>
    <row r="766" spans="1:14">
      <c r="A766" s="169"/>
      <c r="B766" s="72"/>
      <c r="C766" s="11"/>
      <c r="D766" s="72"/>
      <c r="E766" s="11"/>
      <c r="F766" s="72" t="s">
        <v>26</v>
      </c>
      <c r="G766" s="167" t="s">
        <v>764</v>
      </c>
      <c r="H766" s="13" t="s">
        <v>1057</v>
      </c>
      <c r="I766" s="170">
        <v>68</v>
      </c>
      <c r="J766" s="170">
        <v>68</v>
      </c>
      <c r="K766" s="170">
        <v>68</v>
      </c>
      <c r="L766" s="170">
        <v>68</v>
      </c>
      <c r="M766" s="14">
        <v>0</v>
      </c>
      <c r="N766" s="15">
        <v>1</v>
      </c>
    </row>
    <row r="767" spans="1:14">
      <c r="A767" s="169"/>
      <c r="B767" s="72"/>
      <c r="C767" s="11"/>
      <c r="D767" s="72"/>
      <c r="E767" s="11"/>
      <c r="F767" s="72" t="s">
        <v>31</v>
      </c>
      <c r="G767" s="167" t="s">
        <v>764</v>
      </c>
      <c r="H767" s="13" t="s">
        <v>1057</v>
      </c>
      <c r="I767" s="170">
        <v>68</v>
      </c>
      <c r="J767" s="170">
        <v>68</v>
      </c>
      <c r="K767" s="170">
        <v>68</v>
      </c>
      <c r="L767" s="170">
        <v>68</v>
      </c>
      <c r="M767" s="14">
        <v>0</v>
      </c>
      <c r="N767" s="15">
        <v>1</v>
      </c>
    </row>
    <row r="768" spans="1:14">
      <c r="A768" s="169"/>
      <c r="B768" s="72"/>
      <c r="C768" s="11"/>
      <c r="D768" s="72"/>
      <c r="E768" s="11"/>
      <c r="F768" s="72" t="s">
        <v>30</v>
      </c>
      <c r="G768" s="167" t="s">
        <v>764</v>
      </c>
      <c r="H768" s="13" t="s">
        <v>1057</v>
      </c>
      <c r="I768" s="170">
        <v>68</v>
      </c>
      <c r="J768" s="170">
        <v>68</v>
      </c>
      <c r="K768" s="170">
        <v>68</v>
      </c>
      <c r="L768" s="170">
        <v>68</v>
      </c>
      <c r="M768" s="14">
        <v>0</v>
      </c>
      <c r="N768" s="15">
        <v>1</v>
      </c>
    </row>
    <row r="769" spans="1:14">
      <c r="A769" s="169"/>
      <c r="B769" s="72"/>
      <c r="C769" s="11"/>
      <c r="D769" s="72"/>
      <c r="E769" s="11"/>
      <c r="F769" s="72" t="s">
        <v>32</v>
      </c>
      <c r="G769" s="167" t="s">
        <v>764</v>
      </c>
      <c r="H769" s="13" t="s">
        <v>1057</v>
      </c>
      <c r="I769" s="170">
        <v>68</v>
      </c>
      <c r="J769" s="170">
        <v>68</v>
      </c>
      <c r="K769" s="170">
        <v>68</v>
      </c>
      <c r="L769" s="170">
        <v>68</v>
      </c>
      <c r="M769" s="14">
        <v>0</v>
      </c>
      <c r="N769" s="15">
        <v>1</v>
      </c>
    </row>
    <row r="770" spans="1:14">
      <c r="A770" s="171" t="s">
        <v>827</v>
      </c>
      <c r="B770" s="171"/>
      <c r="C770" s="171"/>
      <c r="D770" s="171"/>
      <c r="E770" s="171"/>
      <c r="F770" s="171"/>
      <c r="G770" s="171"/>
      <c r="H770" s="171"/>
      <c r="I770" s="172">
        <v>952</v>
      </c>
      <c r="J770" s="172">
        <v>952</v>
      </c>
      <c r="K770" s="172">
        <v>952</v>
      </c>
      <c r="L770" s="172">
        <v>952</v>
      </c>
      <c r="M770" s="173">
        <v>0</v>
      </c>
      <c r="N770" s="174">
        <v>14</v>
      </c>
    </row>
    <row r="771" spans="1:14" ht="29">
      <c r="A771" s="169" t="s">
        <v>1173</v>
      </c>
      <c r="B771" s="72" t="s">
        <v>592</v>
      </c>
      <c r="C771" s="11" t="s">
        <v>595</v>
      </c>
      <c r="D771" s="72" t="s">
        <v>123</v>
      </c>
      <c r="E771" s="11" t="s">
        <v>123</v>
      </c>
      <c r="F771" s="72" t="s">
        <v>1317</v>
      </c>
      <c r="G771" s="11" t="s">
        <v>764</v>
      </c>
      <c r="H771" s="13" t="s">
        <v>1075</v>
      </c>
      <c r="I771" s="170">
        <v>1835</v>
      </c>
      <c r="J771" s="170">
        <v>1860</v>
      </c>
      <c r="K771" s="170">
        <v>1898</v>
      </c>
      <c r="L771" s="170">
        <v>1936</v>
      </c>
      <c r="M771" s="14">
        <v>1.3623978201634968E-2</v>
      </c>
      <c r="N771" s="15">
        <v>1</v>
      </c>
    </row>
    <row r="772" spans="1:14">
      <c r="A772" s="169"/>
      <c r="B772" s="72"/>
      <c r="C772" s="11"/>
      <c r="D772" s="72"/>
      <c r="E772" s="11"/>
      <c r="F772" s="72" t="s">
        <v>1316</v>
      </c>
      <c r="G772" s="167" t="s">
        <v>764</v>
      </c>
      <c r="H772" s="13" t="s">
        <v>1075</v>
      </c>
      <c r="I772" s="170">
        <v>315</v>
      </c>
      <c r="J772" s="170">
        <v>320</v>
      </c>
      <c r="K772" s="170">
        <v>327</v>
      </c>
      <c r="L772" s="170">
        <v>334</v>
      </c>
      <c r="M772" s="14">
        <v>1.5873015873015817E-2</v>
      </c>
      <c r="N772" s="15">
        <v>1</v>
      </c>
    </row>
    <row r="773" spans="1:14">
      <c r="A773" s="169"/>
      <c r="B773" s="72"/>
      <c r="C773" s="11"/>
      <c r="D773" s="72"/>
      <c r="E773" s="11"/>
      <c r="F773" s="72" t="s">
        <v>1124</v>
      </c>
      <c r="G773" s="167" t="s">
        <v>764</v>
      </c>
      <c r="H773" s="13" t="s">
        <v>1075</v>
      </c>
      <c r="I773" s="170">
        <v>25</v>
      </c>
      <c r="J773" s="170">
        <v>25</v>
      </c>
      <c r="K773" s="170">
        <v>26</v>
      </c>
      <c r="L773" s="170">
        <v>27</v>
      </c>
      <c r="M773" s="14">
        <v>0</v>
      </c>
      <c r="N773" s="15">
        <v>1</v>
      </c>
    </row>
    <row r="774" spans="1:14">
      <c r="A774" s="169"/>
      <c r="B774" s="72"/>
      <c r="C774" s="11"/>
      <c r="D774" s="72"/>
      <c r="E774" s="11"/>
      <c r="F774" s="72" t="s">
        <v>1318</v>
      </c>
      <c r="G774" s="167" t="s">
        <v>764</v>
      </c>
      <c r="H774" s="13" t="s">
        <v>1075</v>
      </c>
      <c r="I774" s="170">
        <v>20</v>
      </c>
      <c r="J774" s="170">
        <v>20</v>
      </c>
      <c r="K774" s="170">
        <v>21</v>
      </c>
      <c r="L774" s="170">
        <v>22</v>
      </c>
      <c r="M774" s="14">
        <v>0</v>
      </c>
      <c r="N774" s="15">
        <v>1</v>
      </c>
    </row>
    <row r="775" spans="1:14">
      <c r="A775" s="169"/>
      <c r="B775" s="72"/>
      <c r="C775" s="11"/>
      <c r="D775" s="72"/>
      <c r="E775" s="11"/>
      <c r="F775" s="72" t="s">
        <v>1319</v>
      </c>
      <c r="G775" s="11" t="s">
        <v>351</v>
      </c>
      <c r="H775" s="13" t="s">
        <v>1075</v>
      </c>
      <c r="I775" s="170">
        <v>10</v>
      </c>
      <c r="J775" s="170">
        <v>0</v>
      </c>
      <c r="K775" s="170">
        <v>0</v>
      </c>
      <c r="L775" s="170">
        <v>0</v>
      </c>
      <c r="M775" s="14">
        <v>0</v>
      </c>
      <c r="N775" s="15">
        <v>1</v>
      </c>
    </row>
    <row r="776" spans="1:14">
      <c r="A776" s="169"/>
      <c r="B776" s="72"/>
      <c r="C776" s="11"/>
      <c r="D776" s="72"/>
      <c r="E776" s="11"/>
      <c r="F776" s="72" t="s">
        <v>1312</v>
      </c>
      <c r="G776" s="11" t="s">
        <v>764</v>
      </c>
      <c r="H776" s="13" t="s">
        <v>1075</v>
      </c>
      <c r="I776" s="170">
        <v>75</v>
      </c>
      <c r="J776" s="170">
        <v>75</v>
      </c>
      <c r="K776" s="170">
        <v>77</v>
      </c>
      <c r="L776" s="170">
        <v>79</v>
      </c>
      <c r="M776" s="14">
        <v>0</v>
      </c>
      <c r="N776" s="15">
        <v>1</v>
      </c>
    </row>
    <row r="777" spans="1:14">
      <c r="A777" s="169"/>
      <c r="B777" s="72"/>
      <c r="C777" s="11"/>
      <c r="D777" s="72"/>
      <c r="E777" s="11"/>
      <c r="F777" s="72" t="s">
        <v>1310</v>
      </c>
      <c r="G777" s="167" t="s">
        <v>764</v>
      </c>
      <c r="H777" s="13" t="s">
        <v>1075</v>
      </c>
      <c r="I777" s="170">
        <v>150</v>
      </c>
      <c r="J777" s="170">
        <v>150</v>
      </c>
      <c r="K777" s="170">
        <v>153</v>
      </c>
      <c r="L777" s="170">
        <v>157</v>
      </c>
      <c r="M777" s="14">
        <v>0</v>
      </c>
      <c r="N777" s="15">
        <v>1</v>
      </c>
    </row>
    <row r="778" spans="1:14">
      <c r="A778" s="169"/>
      <c r="B778" s="72"/>
      <c r="C778" s="11"/>
      <c r="D778" s="72"/>
      <c r="E778" s="11"/>
      <c r="F778" s="72" t="s">
        <v>1311</v>
      </c>
      <c r="G778" s="167" t="s">
        <v>764</v>
      </c>
      <c r="H778" s="13" t="s">
        <v>1075</v>
      </c>
      <c r="I778" s="170">
        <v>225</v>
      </c>
      <c r="J778" s="170">
        <v>225</v>
      </c>
      <c r="K778" s="170">
        <v>235</v>
      </c>
      <c r="L778" s="170">
        <v>240</v>
      </c>
      <c r="M778" s="14">
        <v>0</v>
      </c>
      <c r="N778" s="15">
        <v>1</v>
      </c>
    </row>
    <row r="779" spans="1:14">
      <c r="A779" s="169"/>
      <c r="B779" s="72"/>
      <c r="C779" s="11"/>
      <c r="D779" s="72"/>
      <c r="E779" s="11"/>
      <c r="F779" s="72" t="s">
        <v>1122</v>
      </c>
      <c r="G779" s="11" t="s">
        <v>351</v>
      </c>
      <c r="H779" s="13" t="s">
        <v>1075</v>
      </c>
      <c r="I779" s="170">
        <v>40</v>
      </c>
      <c r="J779" s="170">
        <v>0</v>
      </c>
      <c r="K779" s="170">
        <v>0</v>
      </c>
      <c r="L779" s="170">
        <v>0</v>
      </c>
      <c r="M779" s="14">
        <v>0</v>
      </c>
      <c r="N779" s="15">
        <v>1</v>
      </c>
    </row>
    <row r="780" spans="1:14">
      <c r="A780" s="169"/>
      <c r="B780" s="72"/>
      <c r="C780" s="11"/>
      <c r="D780" s="72"/>
      <c r="E780" s="11"/>
      <c r="F780" s="72" t="s">
        <v>166</v>
      </c>
      <c r="G780" s="167" t="s">
        <v>351</v>
      </c>
      <c r="H780" s="13" t="s">
        <v>1075</v>
      </c>
      <c r="I780" s="170">
        <v>30</v>
      </c>
      <c r="J780" s="170">
        <v>0</v>
      </c>
      <c r="K780" s="170">
        <v>0</v>
      </c>
      <c r="L780" s="170">
        <v>0</v>
      </c>
      <c r="M780" s="14">
        <v>0</v>
      </c>
      <c r="N780" s="15">
        <v>1</v>
      </c>
    </row>
    <row r="781" spans="1:14">
      <c r="A781" s="169"/>
      <c r="B781" s="72"/>
      <c r="C781" s="11"/>
      <c r="D781" s="72"/>
      <c r="E781" s="11"/>
      <c r="F781" s="72" t="s">
        <v>1309</v>
      </c>
      <c r="G781" s="11" t="s">
        <v>764</v>
      </c>
      <c r="H781" s="13" t="s">
        <v>1075</v>
      </c>
      <c r="I781" s="170">
        <v>1200</v>
      </c>
      <c r="J781" s="170">
        <v>1000</v>
      </c>
      <c r="K781" s="170">
        <v>1020</v>
      </c>
      <c r="L781" s="170">
        <v>1041</v>
      </c>
      <c r="M781" s="14">
        <v>-0.16666666666666663</v>
      </c>
      <c r="N781" s="15">
        <v>1</v>
      </c>
    </row>
    <row r="782" spans="1:14">
      <c r="A782" s="169"/>
      <c r="B782" s="72"/>
      <c r="C782" s="11"/>
      <c r="D782" s="72"/>
      <c r="E782" s="11"/>
      <c r="F782" s="72" t="s">
        <v>167</v>
      </c>
      <c r="G782" s="11" t="s">
        <v>351</v>
      </c>
      <c r="H782" s="13" t="s">
        <v>1075</v>
      </c>
      <c r="I782" s="170">
        <v>28</v>
      </c>
      <c r="J782" s="170">
        <v>0</v>
      </c>
      <c r="K782" s="170">
        <v>0</v>
      </c>
      <c r="L782" s="170">
        <v>0</v>
      </c>
      <c r="M782" s="14">
        <v>0</v>
      </c>
      <c r="N782" s="15">
        <v>1</v>
      </c>
    </row>
    <row r="783" spans="1:14" ht="43.5">
      <c r="A783" s="169"/>
      <c r="B783" s="72"/>
      <c r="C783" s="11"/>
      <c r="D783" s="72"/>
      <c r="E783" s="11"/>
      <c r="F783" s="72" t="s">
        <v>141</v>
      </c>
      <c r="G783" s="167" t="s">
        <v>351</v>
      </c>
      <c r="H783" s="13" t="s">
        <v>1306</v>
      </c>
      <c r="I783" s="170">
        <v>4230</v>
      </c>
      <c r="J783" s="170">
        <v>0</v>
      </c>
      <c r="K783" s="170">
        <v>0</v>
      </c>
      <c r="L783" s="170">
        <v>0</v>
      </c>
      <c r="M783" s="14">
        <v>0</v>
      </c>
      <c r="N783" s="15">
        <v>1</v>
      </c>
    </row>
    <row r="784" spans="1:14" ht="43.5">
      <c r="A784" s="169"/>
      <c r="B784" s="72"/>
      <c r="C784" s="11"/>
      <c r="D784" s="72"/>
      <c r="E784" s="11"/>
      <c r="F784" s="72" t="s">
        <v>140</v>
      </c>
      <c r="G784" s="167" t="s">
        <v>351</v>
      </c>
      <c r="H784" s="13" t="s">
        <v>1306</v>
      </c>
      <c r="I784" s="170">
        <v>3040</v>
      </c>
      <c r="J784" s="170">
        <v>0</v>
      </c>
      <c r="K784" s="170">
        <v>0</v>
      </c>
      <c r="L784" s="170">
        <v>0</v>
      </c>
      <c r="M784" s="14">
        <v>0</v>
      </c>
      <c r="N784" s="15">
        <v>1</v>
      </c>
    </row>
    <row r="785" spans="1:14" ht="43.5">
      <c r="A785" s="169"/>
      <c r="B785" s="72"/>
      <c r="C785" s="11"/>
      <c r="D785" s="72"/>
      <c r="E785" s="11"/>
      <c r="F785" s="72" t="s">
        <v>139</v>
      </c>
      <c r="G785" s="167" t="s">
        <v>351</v>
      </c>
      <c r="H785" s="13" t="s">
        <v>1306</v>
      </c>
      <c r="I785" s="170">
        <v>5100</v>
      </c>
      <c r="J785" s="170">
        <v>0</v>
      </c>
      <c r="K785" s="170">
        <v>0</v>
      </c>
      <c r="L785" s="170">
        <v>0</v>
      </c>
      <c r="M785" s="14">
        <v>0</v>
      </c>
      <c r="N785" s="15">
        <v>1</v>
      </c>
    </row>
    <row r="786" spans="1:14" ht="43.5">
      <c r="A786" s="169"/>
      <c r="B786" s="72"/>
      <c r="C786" s="11"/>
      <c r="D786" s="72"/>
      <c r="E786" s="11"/>
      <c r="F786" s="72" t="s">
        <v>138</v>
      </c>
      <c r="G786" s="167" t="s">
        <v>351</v>
      </c>
      <c r="H786" s="13" t="s">
        <v>1306</v>
      </c>
      <c r="I786" s="170">
        <v>3580</v>
      </c>
      <c r="J786" s="170">
        <v>0</v>
      </c>
      <c r="K786" s="170">
        <v>0</v>
      </c>
      <c r="L786" s="170">
        <v>0</v>
      </c>
      <c r="M786" s="14">
        <v>0</v>
      </c>
      <c r="N786" s="15">
        <v>1</v>
      </c>
    </row>
    <row r="787" spans="1:14" ht="43.5">
      <c r="A787" s="169"/>
      <c r="B787" s="72"/>
      <c r="C787" s="11"/>
      <c r="D787" s="72"/>
      <c r="E787" s="11"/>
      <c r="F787" s="72" t="s">
        <v>137</v>
      </c>
      <c r="G787" s="167" t="s">
        <v>351</v>
      </c>
      <c r="H787" s="13" t="s">
        <v>1306</v>
      </c>
      <c r="I787" s="170">
        <v>7720</v>
      </c>
      <c r="J787" s="170">
        <v>0</v>
      </c>
      <c r="K787" s="170">
        <v>0</v>
      </c>
      <c r="L787" s="170">
        <v>0</v>
      </c>
      <c r="M787" s="14">
        <v>0</v>
      </c>
      <c r="N787" s="15">
        <v>1</v>
      </c>
    </row>
    <row r="788" spans="1:14" ht="43.5">
      <c r="A788" s="169"/>
      <c r="B788" s="72"/>
      <c r="C788" s="11"/>
      <c r="D788" s="72"/>
      <c r="E788" s="11"/>
      <c r="F788" s="72" t="s">
        <v>143</v>
      </c>
      <c r="G788" s="167" t="s">
        <v>351</v>
      </c>
      <c r="H788" s="13" t="s">
        <v>1306</v>
      </c>
      <c r="I788" s="170">
        <v>3260</v>
      </c>
      <c r="J788" s="170">
        <v>0</v>
      </c>
      <c r="K788" s="170">
        <v>0</v>
      </c>
      <c r="L788" s="170">
        <v>0</v>
      </c>
      <c r="M788" s="14">
        <v>0</v>
      </c>
      <c r="N788" s="15">
        <v>1</v>
      </c>
    </row>
    <row r="789" spans="1:14" ht="43.5">
      <c r="A789" s="169"/>
      <c r="B789" s="72"/>
      <c r="C789" s="11"/>
      <c r="D789" s="72"/>
      <c r="E789" s="11"/>
      <c r="F789" s="72" t="s">
        <v>142</v>
      </c>
      <c r="G789" s="167" t="s">
        <v>351</v>
      </c>
      <c r="H789" s="13" t="s">
        <v>1306</v>
      </c>
      <c r="I789" s="170">
        <v>2500</v>
      </c>
      <c r="J789" s="170">
        <v>0</v>
      </c>
      <c r="K789" s="170">
        <v>0</v>
      </c>
      <c r="L789" s="170">
        <v>0</v>
      </c>
      <c r="M789" s="14">
        <v>0</v>
      </c>
      <c r="N789" s="15">
        <v>1</v>
      </c>
    </row>
    <row r="790" spans="1:14">
      <c r="A790" s="169"/>
      <c r="B790" s="72"/>
      <c r="C790" s="11"/>
      <c r="D790" s="72"/>
      <c r="E790" s="11"/>
      <c r="F790" s="72" t="s">
        <v>131</v>
      </c>
      <c r="G790" s="11" t="s">
        <v>764</v>
      </c>
      <c r="H790" s="13" t="s">
        <v>1182</v>
      </c>
      <c r="I790" s="170">
        <v>1900</v>
      </c>
      <c r="J790" s="170">
        <v>1900</v>
      </c>
      <c r="K790" s="170">
        <v>1938</v>
      </c>
      <c r="L790" s="170">
        <v>1977</v>
      </c>
      <c r="M790" s="14">
        <v>0</v>
      </c>
      <c r="N790" s="15">
        <v>1</v>
      </c>
    </row>
    <row r="791" spans="1:14">
      <c r="A791" s="169"/>
      <c r="B791" s="72"/>
      <c r="C791" s="11"/>
      <c r="D791" s="72"/>
      <c r="E791" s="11"/>
      <c r="F791" s="72" t="s">
        <v>129</v>
      </c>
      <c r="G791" s="167" t="s">
        <v>764</v>
      </c>
      <c r="H791" s="13" t="s">
        <v>1182</v>
      </c>
      <c r="I791" s="170">
        <v>2200</v>
      </c>
      <c r="J791" s="170">
        <v>2200</v>
      </c>
      <c r="K791" s="170">
        <v>2244</v>
      </c>
      <c r="L791" s="170">
        <v>2289</v>
      </c>
      <c r="M791" s="14">
        <v>0</v>
      </c>
      <c r="N791" s="15">
        <v>1</v>
      </c>
    </row>
    <row r="792" spans="1:14">
      <c r="A792" s="169"/>
      <c r="B792" s="72"/>
      <c r="C792" s="11"/>
      <c r="D792" s="72"/>
      <c r="E792" s="11"/>
      <c r="F792" s="72" t="s">
        <v>128</v>
      </c>
      <c r="G792" s="167" t="s">
        <v>764</v>
      </c>
      <c r="H792" s="13" t="s">
        <v>1182</v>
      </c>
      <c r="I792" s="170">
        <v>1500</v>
      </c>
      <c r="J792" s="170">
        <v>1500</v>
      </c>
      <c r="K792" s="170">
        <v>1530</v>
      </c>
      <c r="L792" s="170">
        <v>1561</v>
      </c>
      <c r="M792" s="14">
        <v>0</v>
      </c>
      <c r="N792" s="15">
        <v>1</v>
      </c>
    </row>
    <row r="793" spans="1:14">
      <c r="A793" s="169"/>
      <c r="B793" s="72"/>
      <c r="C793" s="11"/>
      <c r="D793" s="72"/>
      <c r="E793" s="11"/>
      <c r="F793" s="72" t="s">
        <v>132</v>
      </c>
      <c r="G793" s="167" t="s">
        <v>764</v>
      </c>
      <c r="H793" s="13" t="s">
        <v>1182</v>
      </c>
      <c r="I793" s="170">
        <v>1000</v>
      </c>
      <c r="J793" s="170">
        <v>999.6</v>
      </c>
      <c r="K793" s="170">
        <v>1020</v>
      </c>
      <c r="L793" s="170">
        <v>1041</v>
      </c>
      <c r="M793" s="14">
        <v>-3.9999999999995595E-4</v>
      </c>
      <c r="N793" s="15">
        <v>1</v>
      </c>
    </row>
    <row r="794" spans="1:14">
      <c r="A794" s="169"/>
      <c r="B794" s="72"/>
      <c r="C794" s="11"/>
      <c r="D794" s="72"/>
      <c r="E794" s="11"/>
      <c r="F794" s="72" t="s">
        <v>179</v>
      </c>
      <c r="G794" s="167" t="s">
        <v>764</v>
      </c>
      <c r="H794" s="13" t="s">
        <v>1057</v>
      </c>
      <c r="I794" s="170">
        <v>100</v>
      </c>
      <c r="J794" s="170">
        <v>100</v>
      </c>
      <c r="K794" s="170">
        <v>102</v>
      </c>
      <c r="L794" s="170">
        <v>104</v>
      </c>
      <c r="M794" s="14">
        <v>0</v>
      </c>
      <c r="N794" s="15">
        <v>1</v>
      </c>
    </row>
    <row r="795" spans="1:14">
      <c r="A795" s="169"/>
      <c r="B795" s="72"/>
      <c r="C795" s="11"/>
      <c r="D795" s="72"/>
      <c r="E795" s="11"/>
      <c r="F795" s="72" t="s">
        <v>1313</v>
      </c>
      <c r="G795" s="167" t="s">
        <v>764</v>
      </c>
      <c r="H795" s="13" t="s">
        <v>1287</v>
      </c>
      <c r="I795" s="170">
        <v>36</v>
      </c>
      <c r="J795" s="170">
        <v>36</v>
      </c>
      <c r="K795" s="170">
        <v>37</v>
      </c>
      <c r="L795" s="170">
        <v>38</v>
      </c>
      <c r="M795" s="14">
        <v>0</v>
      </c>
      <c r="N795" s="15">
        <v>1</v>
      </c>
    </row>
    <row r="796" spans="1:14">
      <c r="A796" s="169"/>
      <c r="B796" s="72"/>
      <c r="C796" s="11"/>
      <c r="D796" s="72"/>
      <c r="E796" s="11"/>
      <c r="F796" s="72" t="s">
        <v>1314</v>
      </c>
      <c r="G796" s="11" t="s">
        <v>351</v>
      </c>
      <c r="H796" s="13" t="s">
        <v>1287</v>
      </c>
      <c r="I796" s="170">
        <v>24</v>
      </c>
      <c r="J796" s="170">
        <v>0</v>
      </c>
      <c r="K796" s="170">
        <v>0</v>
      </c>
      <c r="L796" s="170">
        <v>0</v>
      </c>
      <c r="M796" s="14">
        <v>0</v>
      </c>
      <c r="N796" s="15">
        <v>1</v>
      </c>
    </row>
    <row r="797" spans="1:14">
      <c r="A797" s="169"/>
      <c r="B797" s="72"/>
      <c r="C797" s="11"/>
      <c r="D797" s="72"/>
      <c r="E797" s="11"/>
      <c r="F797" s="72" t="s">
        <v>1315</v>
      </c>
      <c r="G797" s="167" t="s">
        <v>351</v>
      </c>
      <c r="H797" s="13" t="s">
        <v>1287</v>
      </c>
      <c r="I797" s="170">
        <v>10</v>
      </c>
      <c r="J797" s="170">
        <v>0</v>
      </c>
      <c r="K797" s="170">
        <v>0</v>
      </c>
      <c r="L797" s="170">
        <v>0</v>
      </c>
      <c r="M797" s="14">
        <v>0</v>
      </c>
      <c r="N797" s="15">
        <v>1</v>
      </c>
    </row>
    <row r="798" spans="1:14">
      <c r="A798" s="169"/>
      <c r="B798" s="72"/>
      <c r="C798" s="11"/>
      <c r="D798" s="72"/>
      <c r="E798" s="11"/>
      <c r="F798" s="72" t="s">
        <v>147</v>
      </c>
      <c r="G798" s="11" t="s">
        <v>764</v>
      </c>
      <c r="H798" s="13" t="s">
        <v>1182</v>
      </c>
      <c r="I798" s="170">
        <v>1300</v>
      </c>
      <c r="J798" s="170">
        <v>1390</v>
      </c>
      <c r="K798" s="170">
        <v>1418</v>
      </c>
      <c r="L798" s="170">
        <v>1447</v>
      </c>
      <c r="M798" s="14">
        <v>6.9230769230769207E-2</v>
      </c>
      <c r="N798" s="15">
        <v>1</v>
      </c>
    </row>
    <row r="799" spans="1:14">
      <c r="A799" s="169"/>
      <c r="B799" s="72"/>
      <c r="C799" s="11"/>
      <c r="D799" s="72"/>
      <c r="E799" s="11"/>
      <c r="F799" s="72" t="s">
        <v>148</v>
      </c>
      <c r="G799" s="167" t="s">
        <v>764</v>
      </c>
      <c r="H799" s="13" t="s">
        <v>1182</v>
      </c>
      <c r="I799" s="170">
        <v>2150</v>
      </c>
      <c r="J799" s="170">
        <v>2440</v>
      </c>
      <c r="K799" s="170">
        <v>2489</v>
      </c>
      <c r="L799" s="170">
        <v>2539</v>
      </c>
      <c r="M799" s="14">
        <v>0.13488372093023249</v>
      </c>
      <c r="N799" s="15">
        <v>1</v>
      </c>
    </row>
    <row r="800" spans="1:14">
      <c r="A800" s="169"/>
      <c r="B800" s="72"/>
      <c r="C800" s="11"/>
      <c r="D800" s="72"/>
      <c r="E800" s="11"/>
      <c r="F800" s="72" t="s">
        <v>178</v>
      </c>
      <c r="G800" s="167" t="s">
        <v>764</v>
      </c>
      <c r="H800" s="13" t="s">
        <v>1075</v>
      </c>
      <c r="I800" s="170">
        <v>1.5</v>
      </c>
      <c r="J800" s="170">
        <v>1</v>
      </c>
      <c r="K800" s="170">
        <v>1.1000000000000001</v>
      </c>
      <c r="L800" s="170">
        <v>1.2</v>
      </c>
      <c r="M800" s="14">
        <v>-0.33333333333333337</v>
      </c>
      <c r="N800" s="15">
        <v>1</v>
      </c>
    </row>
    <row r="801" spans="1:14">
      <c r="A801" s="169"/>
      <c r="B801" s="72"/>
      <c r="C801" s="11"/>
      <c r="D801" s="72"/>
      <c r="E801" s="11"/>
      <c r="F801" s="72" t="s">
        <v>1307</v>
      </c>
      <c r="G801" s="11" t="s">
        <v>351</v>
      </c>
      <c r="H801" s="13" t="s">
        <v>1075</v>
      </c>
      <c r="I801" s="170">
        <v>200</v>
      </c>
      <c r="J801" s="170">
        <v>0</v>
      </c>
      <c r="K801" s="170">
        <v>0</v>
      </c>
      <c r="L801" s="170">
        <v>0</v>
      </c>
      <c r="M801" s="14">
        <v>0</v>
      </c>
      <c r="N801" s="15">
        <v>1</v>
      </c>
    </row>
    <row r="802" spans="1:14">
      <c r="A802" s="169"/>
      <c r="B802" s="72"/>
      <c r="C802" s="11"/>
      <c r="D802" s="72"/>
      <c r="E802" s="11"/>
      <c r="F802" s="72" t="s">
        <v>1308</v>
      </c>
      <c r="G802" s="11" t="s">
        <v>764</v>
      </c>
      <c r="H802" s="13" t="s">
        <v>1075</v>
      </c>
      <c r="I802" s="170">
        <v>427</v>
      </c>
      <c r="J802" s="170">
        <v>500</v>
      </c>
      <c r="K802" s="170">
        <v>510</v>
      </c>
      <c r="L802" s="170">
        <v>521</v>
      </c>
      <c r="M802" s="14">
        <v>0.17096018735362994</v>
      </c>
      <c r="N802" s="15">
        <v>1</v>
      </c>
    </row>
    <row r="803" spans="1:14">
      <c r="A803" s="169"/>
      <c r="B803" s="72"/>
      <c r="C803" s="11"/>
      <c r="D803" s="72"/>
      <c r="E803" s="11"/>
      <c r="F803" s="72" t="s">
        <v>1121</v>
      </c>
      <c r="G803" s="167" t="s">
        <v>764</v>
      </c>
      <c r="H803" s="13" t="s">
        <v>1075</v>
      </c>
      <c r="I803" s="170">
        <v>40</v>
      </c>
      <c r="J803" s="170">
        <v>40</v>
      </c>
      <c r="K803" s="170">
        <v>41</v>
      </c>
      <c r="L803" s="170">
        <v>42</v>
      </c>
      <c r="M803" s="14">
        <v>0</v>
      </c>
      <c r="N803" s="15">
        <v>1</v>
      </c>
    </row>
    <row r="804" spans="1:14">
      <c r="A804" s="169"/>
      <c r="B804" s="72"/>
      <c r="C804" s="11"/>
      <c r="D804" s="72"/>
      <c r="E804" s="11"/>
      <c r="F804" s="72" t="s">
        <v>161</v>
      </c>
      <c r="G804" s="167" t="s">
        <v>764</v>
      </c>
      <c r="H804" s="13" t="s">
        <v>1075</v>
      </c>
      <c r="I804" s="170">
        <v>12</v>
      </c>
      <c r="J804" s="170">
        <v>10</v>
      </c>
      <c r="K804" s="170">
        <v>11</v>
      </c>
      <c r="L804" s="170">
        <v>12</v>
      </c>
      <c r="M804" s="14">
        <v>-0.16666666666666663</v>
      </c>
      <c r="N804" s="15">
        <v>1</v>
      </c>
    </row>
    <row r="805" spans="1:14">
      <c r="A805" s="169"/>
      <c r="B805" s="72"/>
      <c r="C805" s="11"/>
      <c r="D805" s="72"/>
      <c r="E805" s="11"/>
      <c r="F805" s="72" t="s">
        <v>162</v>
      </c>
      <c r="G805" s="167" t="s">
        <v>764</v>
      </c>
      <c r="H805" s="13" t="s">
        <v>1075</v>
      </c>
      <c r="I805" s="170">
        <v>4</v>
      </c>
      <c r="J805" s="170">
        <v>4</v>
      </c>
      <c r="K805" s="170">
        <v>5</v>
      </c>
      <c r="L805" s="170">
        <v>6</v>
      </c>
      <c r="M805" s="14">
        <v>0</v>
      </c>
      <c r="N805" s="15">
        <v>1</v>
      </c>
    </row>
    <row r="806" spans="1:14">
      <c r="A806" s="169"/>
      <c r="B806" s="72"/>
      <c r="C806" s="11"/>
      <c r="D806" s="72"/>
      <c r="E806" s="11"/>
      <c r="F806" s="72" t="s">
        <v>1123</v>
      </c>
      <c r="G806" s="11" t="s">
        <v>351</v>
      </c>
      <c r="H806" s="13" t="s">
        <v>1075</v>
      </c>
      <c r="I806" s="170">
        <v>40</v>
      </c>
      <c r="J806" s="170">
        <v>0</v>
      </c>
      <c r="K806" s="170">
        <v>0</v>
      </c>
      <c r="L806" s="170">
        <v>0</v>
      </c>
      <c r="M806" s="14">
        <v>0</v>
      </c>
      <c r="N806" s="15">
        <v>1</v>
      </c>
    </row>
    <row r="807" spans="1:14">
      <c r="A807" s="169"/>
      <c r="B807" s="72"/>
      <c r="C807" s="11"/>
      <c r="D807" s="72"/>
      <c r="E807" s="11"/>
      <c r="F807" s="72" t="s">
        <v>1461</v>
      </c>
      <c r="G807" s="11" t="s">
        <v>764</v>
      </c>
      <c r="H807" s="13" t="s">
        <v>1075</v>
      </c>
      <c r="I807" s="170">
        <v>10</v>
      </c>
      <c r="J807" s="170">
        <v>10</v>
      </c>
      <c r="K807" s="170">
        <v>11</v>
      </c>
      <c r="L807" s="170">
        <v>12</v>
      </c>
      <c r="M807" s="14">
        <v>0</v>
      </c>
      <c r="N807" s="15">
        <v>1</v>
      </c>
    </row>
    <row r="808" spans="1:14">
      <c r="A808" s="169"/>
      <c r="B808" s="72"/>
      <c r="C808" s="11"/>
      <c r="D808" s="72"/>
      <c r="E808" s="11"/>
      <c r="F808" s="72" t="s">
        <v>1462</v>
      </c>
      <c r="G808" s="167" t="s">
        <v>764</v>
      </c>
      <c r="H808" s="13" t="s">
        <v>1287</v>
      </c>
      <c r="I808" s="170">
        <v>1300</v>
      </c>
      <c r="J808" s="170">
        <v>1400</v>
      </c>
      <c r="K808" s="170">
        <v>1428</v>
      </c>
      <c r="L808" s="170">
        <v>1457</v>
      </c>
      <c r="M808" s="14">
        <v>7.6923076923076872E-2</v>
      </c>
      <c r="N808" s="15">
        <v>1</v>
      </c>
    </row>
    <row r="809" spans="1:14">
      <c r="A809" s="169"/>
      <c r="B809" s="72"/>
      <c r="C809" s="11"/>
      <c r="D809" s="72"/>
      <c r="E809" s="11"/>
      <c r="F809" s="72" t="s">
        <v>1463</v>
      </c>
      <c r="G809" s="167" t="s">
        <v>764</v>
      </c>
      <c r="H809" s="13" t="s">
        <v>1287</v>
      </c>
      <c r="I809" s="170">
        <v>1150</v>
      </c>
      <c r="J809" s="170">
        <v>1200</v>
      </c>
      <c r="K809" s="170">
        <v>1224</v>
      </c>
      <c r="L809" s="170">
        <v>1249</v>
      </c>
      <c r="M809" s="14">
        <v>4.3478260869565188E-2</v>
      </c>
      <c r="N809" s="15">
        <v>1</v>
      </c>
    </row>
    <row r="810" spans="1:14">
      <c r="A810" s="169"/>
      <c r="B810" s="72"/>
      <c r="C810" s="11"/>
      <c r="D810" s="72"/>
      <c r="E810" s="11"/>
      <c r="F810" s="72" t="s">
        <v>1464</v>
      </c>
      <c r="G810" s="11" t="s">
        <v>350</v>
      </c>
      <c r="H810" s="13" t="s">
        <v>1075</v>
      </c>
      <c r="I810" s="170"/>
      <c r="J810" s="170">
        <v>1000</v>
      </c>
      <c r="K810" s="170">
        <v>1020</v>
      </c>
      <c r="L810" s="170">
        <v>1041</v>
      </c>
      <c r="M810" s="14">
        <v>0</v>
      </c>
      <c r="N810" s="15">
        <v>1</v>
      </c>
    </row>
    <row r="811" spans="1:14">
      <c r="A811" s="169"/>
      <c r="B811" s="72"/>
      <c r="C811" s="11"/>
      <c r="D811" s="72"/>
      <c r="E811" s="11"/>
      <c r="F811" s="72" t="s">
        <v>1465</v>
      </c>
      <c r="G811" s="167" t="s">
        <v>350</v>
      </c>
      <c r="H811" s="13" t="s">
        <v>1075</v>
      </c>
      <c r="I811" s="170"/>
      <c r="J811" s="170">
        <v>200</v>
      </c>
      <c r="K811" s="170">
        <v>204</v>
      </c>
      <c r="L811" s="170">
        <v>209</v>
      </c>
      <c r="M811" s="14">
        <v>0</v>
      </c>
      <c r="N811" s="15">
        <v>1</v>
      </c>
    </row>
    <row r="812" spans="1:14">
      <c r="A812" s="169"/>
      <c r="B812" s="72"/>
      <c r="C812" s="11"/>
      <c r="D812" s="72"/>
      <c r="E812" s="11"/>
      <c r="F812" s="72" t="s">
        <v>1466</v>
      </c>
      <c r="G812" s="167" t="s">
        <v>350</v>
      </c>
      <c r="H812" s="13" t="s">
        <v>1075</v>
      </c>
      <c r="I812" s="170"/>
      <c r="J812" s="170">
        <v>150</v>
      </c>
      <c r="K812" s="170">
        <v>153</v>
      </c>
      <c r="L812" s="170">
        <v>157</v>
      </c>
      <c r="M812" s="14">
        <v>0</v>
      </c>
      <c r="N812" s="15">
        <v>1</v>
      </c>
    </row>
    <row r="813" spans="1:14">
      <c r="A813" s="169"/>
      <c r="B813" s="72"/>
      <c r="C813" s="11"/>
      <c r="D813" s="72"/>
      <c r="E813" s="11"/>
      <c r="F813" s="72" t="s">
        <v>1467</v>
      </c>
      <c r="G813" s="167" t="s">
        <v>350</v>
      </c>
      <c r="H813" s="13" t="s">
        <v>1075</v>
      </c>
      <c r="I813" s="170"/>
      <c r="J813" s="170">
        <v>75</v>
      </c>
      <c r="K813" s="170">
        <v>77</v>
      </c>
      <c r="L813" s="170">
        <v>79</v>
      </c>
      <c r="M813" s="14">
        <v>0</v>
      </c>
      <c r="N813" s="15">
        <v>1</v>
      </c>
    </row>
    <row r="814" spans="1:14">
      <c r="A814" s="169"/>
      <c r="B814" s="72"/>
      <c r="C814" s="11"/>
      <c r="D814" s="72"/>
      <c r="E814" s="11"/>
      <c r="F814" s="72" t="s">
        <v>1468</v>
      </c>
      <c r="G814" s="167" t="s">
        <v>350</v>
      </c>
      <c r="H814" s="13" t="s">
        <v>1075</v>
      </c>
      <c r="I814" s="170"/>
      <c r="J814" s="170">
        <v>200</v>
      </c>
      <c r="K814" s="170">
        <v>204</v>
      </c>
      <c r="L814" s="170">
        <v>209</v>
      </c>
      <c r="M814" s="14">
        <v>0</v>
      </c>
      <c r="N814" s="15">
        <v>1</v>
      </c>
    </row>
    <row r="815" spans="1:14">
      <c r="A815" s="169"/>
      <c r="B815" s="72"/>
      <c r="C815" s="11"/>
      <c r="D815" s="72"/>
      <c r="E815" s="11"/>
      <c r="F815" s="72" t="s">
        <v>1469</v>
      </c>
      <c r="G815" s="167" t="s">
        <v>350</v>
      </c>
      <c r="H815" s="13" t="s">
        <v>1075</v>
      </c>
      <c r="I815" s="170"/>
      <c r="J815" s="170">
        <v>6300</v>
      </c>
      <c r="K815" s="170">
        <v>6426</v>
      </c>
      <c r="L815" s="170">
        <v>6555</v>
      </c>
      <c r="M815" s="14">
        <v>0</v>
      </c>
      <c r="N815" s="15">
        <v>1</v>
      </c>
    </row>
    <row r="816" spans="1:14">
      <c r="A816" s="169"/>
      <c r="B816" s="72"/>
      <c r="C816" s="11"/>
      <c r="D816" s="72"/>
      <c r="E816" s="11"/>
      <c r="F816" s="72" t="s">
        <v>1470</v>
      </c>
      <c r="G816" s="167" t="s">
        <v>350</v>
      </c>
      <c r="H816" s="13" t="s">
        <v>1075</v>
      </c>
      <c r="I816" s="170"/>
      <c r="J816" s="170">
        <v>80</v>
      </c>
      <c r="K816" s="170">
        <v>82</v>
      </c>
      <c r="L816" s="170">
        <v>84</v>
      </c>
      <c r="M816" s="14">
        <v>0</v>
      </c>
      <c r="N816" s="15">
        <v>1</v>
      </c>
    </row>
    <row r="817" spans="1:14">
      <c r="A817" s="169"/>
      <c r="B817" s="72"/>
      <c r="C817" s="11"/>
      <c r="D817" s="72"/>
      <c r="E817" s="11"/>
      <c r="F817" s="72" t="s">
        <v>1471</v>
      </c>
      <c r="G817" s="167" t="s">
        <v>350</v>
      </c>
      <c r="H817" s="13" t="s">
        <v>1075</v>
      </c>
      <c r="I817" s="170"/>
      <c r="J817" s="170">
        <v>26</v>
      </c>
      <c r="K817" s="170">
        <v>27</v>
      </c>
      <c r="L817" s="170">
        <v>28</v>
      </c>
      <c r="M817" s="14">
        <v>0</v>
      </c>
      <c r="N817" s="15">
        <v>1</v>
      </c>
    </row>
    <row r="818" spans="1:14">
      <c r="A818" s="169"/>
      <c r="B818" s="72"/>
      <c r="C818" s="11"/>
      <c r="D818" s="72"/>
      <c r="E818" s="11"/>
      <c r="F818" s="72" t="s">
        <v>1472</v>
      </c>
      <c r="G818" s="167" t="s">
        <v>350</v>
      </c>
      <c r="H818" s="13" t="s">
        <v>1182</v>
      </c>
      <c r="I818" s="170"/>
      <c r="J818" s="170">
        <v>50</v>
      </c>
      <c r="K818" s="170">
        <v>51</v>
      </c>
      <c r="L818" s="170">
        <v>53</v>
      </c>
      <c r="M818" s="14">
        <v>0</v>
      </c>
      <c r="N818" s="15">
        <v>1</v>
      </c>
    </row>
    <row r="819" spans="1:14">
      <c r="A819" s="169"/>
      <c r="B819" s="72"/>
      <c r="C819" s="11"/>
      <c r="D819" s="72"/>
      <c r="E819" s="11"/>
      <c r="F819" s="72" t="s">
        <v>1473</v>
      </c>
      <c r="G819" s="167" t="s">
        <v>350</v>
      </c>
      <c r="H819" s="13" t="s">
        <v>1182</v>
      </c>
      <c r="I819" s="170"/>
      <c r="J819" s="170">
        <v>100</v>
      </c>
      <c r="K819" s="170">
        <v>102</v>
      </c>
      <c r="L819" s="170">
        <v>105</v>
      </c>
      <c r="M819" s="14">
        <v>0</v>
      </c>
      <c r="N819" s="15">
        <v>1</v>
      </c>
    </row>
    <row r="820" spans="1:14">
      <c r="A820" s="169"/>
      <c r="B820" s="72"/>
      <c r="C820" s="11"/>
      <c r="D820" s="72"/>
      <c r="E820" s="11"/>
      <c r="F820" s="72" t="s">
        <v>1474</v>
      </c>
      <c r="G820" s="167" t="s">
        <v>350</v>
      </c>
      <c r="H820" s="13" t="s">
        <v>1182</v>
      </c>
      <c r="I820" s="170"/>
      <c r="J820" s="170">
        <v>200</v>
      </c>
      <c r="K820" s="170">
        <v>204</v>
      </c>
      <c r="L820" s="170">
        <v>209</v>
      </c>
      <c r="M820" s="14">
        <v>0</v>
      </c>
      <c r="N820" s="15">
        <v>1</v>
      </c>
    </row>
    <row r="821" spans="1:14">
      <c r="A821" s="169"/>
      <c r="B821" s="72"/>
      <c r="C821" s="11"/>
      <c r="D821" s="72"/>
      <c r="E821" s="11"/>
      <c r="F821" s="72" t="s">
        <v>1475</v>
      </c>
      <c r="G821" s="167" t="s">
        <v>350</v>
      </c>
      <c r="H821" s="13" t="s">
        <v>1182</v>
      </c>
      <c r="I821" s="170"/>
      <c r="J821" s="170">
        <v>300</v>
      </c>
      <c r="K821" s="170">
        <v>306</v>
      </c>
      <c r="L821" s="170">
        <v>313</v>
      </c>
      <c r="M821" s="14">
        <v>0</v>
      </c>
      <c r="N821" s="15">
        <v>1</v>
      </c>
    </row>
    <row r="822" spans="1:14">
      <c r="A822" s="169"/>
      <c r="B822" s="72"/>
      <c r="C822" s="11"/>
      <c r="D822" s="72"/>
      <c r="E822" s="11"/>
      <c r="F822" s="72" t="s">
        <v>1476</v>
      </c>
      <c r="G822" s="167" t="s">
        <v>350</v>
      </c>
      <c r="H822" s="13" t="s">
        <v>1182</v>
      </c>
      <c r="I822" s="170"/>
      <c r="J822" s="170">
        <v>75</v>
      </c>
      <c r="K822" s="170">
        <v>77</v>
      </c>
      <c r="L822" s="170">
        <v>79</v>
      </c>
      <c r="M822" s="14">
        <v>0</v>
      </c>
      <c r="N822" s="15">
        <v>1</v>
      </c>
    </row>
    <row r="823" spans="1:14" ht="29">
      <c r="A823" s="171" t="s">
        <v>1174</v>
      </c>
      <c r="B823" s="171"/>
      <c r="C823" s="171"/>
      <c r="D823" s="171"/>
      <c r="E823" s="171"/>
      <c r="F823" s="171"/>
      <c r="G823" s="171"/>
      <c r="H823" s="171"/>
      <c r="I823" s="172">
        <v>46787.5</v>
      </c>
      <c r="J823" s="172">
        <v>26161.599999999999</v>
      </c>
      <c r="K823" s="172">
        <v>26699.1</v>
      </c>
      <c r="L823" s="172">
        <v>27253.200000000001</v>
      </c>
      <c r="M823" s="173">
        <v>-0.1420936572847421</v>
      </c>
      <c r="N823" s="174">
        <v>52</v>
      </c>
    </row>
    <row r="824" spans="1:14" ht="29">
      <c r="A824" s="169" t="s">
        <v>1418</v>
      </c>
      <c r="B824" s="72" t="s">
        <v>602</v>
      </c>
      <c r="C824" s="11" t="s">
        <v>1417</v>
      </c>
      <c r="D824" s="72" t="s">
        <v>354</v>
      </c>
      <c r="E824" s="11" t="s">
        <v>354</v>
      </c>
      <c r="F824" s="72" t="s">
        <v>1420</v>
      </c>
      <c r="G824" s="11" t="s">
        <v>764</v>
      </c>
      <c r="H824" s="13" t="s">
        <v>1057</v>
      </c>
      <c r="I824" s="170">
        <v>30</v>
      </c>
      <c r="J824" s="170">
        <v>30</v>
      </c>
      <c r="K824" s="170">
        <v>30</v>
      </c>
      <c r="L824" s="170">
        <v>30</v>
      </c>
      <c r="M824" s="14">
        <v>0</v>
      </c>
      <c r="N824" s="15">
        <v>1</v>
      </c>
    </row>
    <row r="825" spans="1:14">
      <c r="A825" s="169"/>
      <c r="B825" s="72"/>
      <c r="C825" s="11"/>
      <c r="D825" s="72"/>
      <c r="E825" s="11"/>
      <c r="F825" s="72" t="s">
        <v>1421</v>
      </c>
      <c r="G825" s="167" t="s">
        <v>764</v>
      </c>
      <c r="H825" s="13" t="s">
        <v>1057</v>
      </c>
      <c r="I825" s="170">
        <v>70</v>
      </c>
      <c r="J825" s="170">
        <v>70</v>
      </c>
      <c r="K825" s="170">
        <v>70</v>
      </c>
      <c r="L825" s="170">
        <v>70</v>
      </c>
      <c r="M825" s="14">
        <v>0</v>
      </c>
      <c r="N825" s="15">
        <v>1</v>
      </c>
    </row>
    <row r="826" spans="1:14">
      <c r="A826" s="169"/>
      <c r="B826" s="72"/>
      <c r="C826" s="11"/>
      <c r="D826" s="72"/>
      <c r="E826" s="11"/>
      <c r="F826" s="72" t="s">
        <v>1422</v>
      </c>
      <c r="G826" s="167" t="s">
        <v>764</v>
      </c>
      <c r="H826" s="13" t="s">
        <v>1057</v>
      </c>
      <c r="I826" s="170">
        <v>8</v>
      </c>
      <c r="J826" s="170">
        <v>15</v>
      </c>
      <c r="K826" s="170">
        <v>15</v>
      </c>
      <c r="L826" s="170">
        <v>16</v>
      </c>
      <c r="M826" s="14">
        <v>0.875</v>
      </c>
      <c r="N826" s="15">
        <v>1</v>
      </c>
    </row>
    <row r="827" spans="1:14">
      <c r="A827" s="169"/>
      <c r="B827" s="72"/>
      <c r="C827" s="11"/>
      <c r="D827" s="72"/>
      <c r="E827" s="11"/>
      <c r="F827" s="72" t="s">
        <v>1423</v>
      </c>
      <c r="G827" s="167" t="s">
        <v>764</v>
      </c>
      <c r="H827" s="13" t="s">
        <v>1057</v>
      </c>
      <c r="I827" s="170">
        <v>40</v>
      </c>
      <c r="J827" s="170">
        <v>40</v>
      </c>
      <c r="K827" s="170">
        <v>40</v>
      </c>
      <c r="L827" s="170">
        <v>45</v>
      </c>
      <c r="M827" s="14">
        <v>0</v>
      </c>
      <c r="N827" s="15">
        <v>1</v>
      </c>
    </row>
    <row r="828" spans="1:14">
      <c r="A828" s="169"/>
      <c r="B828" s="72"/>
      <c r="C828" s="11"/>
      <c r="D828" s="72"/>
      <c r="E828" s="11"/>
      <c r="F828" s="72" t="s">
        <v>1424</v>
      </c>
      <c r="G828" s="167" t="s">
        <v>764</v>
      </c>
      <c r="H828" s="13" t="s">
        <v>1057</v>
      </c>
      <c r="I828" s="170">
        <v>20</v>
      </c>
      <c r="J828" s="170">
        <v>30</v>
      </c>
      <c r="K828" s="170">
        <v>30</v>
      </c>
      <c r="L828" s="170">
        <v>30</v>
      </c>
      <c r="M828" s="14">
        <v>0.5</v>
      </c>
      <c r="N828" s="15">
        <v>1</v>
      </c>
    </row>
    <row r="829" spans="1:14">
      <c r="A829" s="169"/>
      <c r="B829" s="72"/>
      <c r="C829" s="11"/>
      <c r="D829" s="72"/>
      <c r="E829" s="11"/>
      <c r="F829" s="72" t="s">
        <v>1425</v>
      </c>
      <c r="G829" s="167" t="s">
        <v>764</v>
      </c>
      <c r="H829" s="13" t="s">
        <v>1057</v>
      </c>
      <c r="I829" s="170">
        <v>65</v>
      </c>
      <c r="J829" s="170">
        <v>70</v>
      </c>
      <c r="K829" s="170">
        <v>70</v>
      </c>
      <c r="L829" s="170">
        <v>70</v>
      </c>
      <c r="M829" s="14">
        <v>7.6923076923076872E-2</v>
      </c>
      <c r="N829" s="15">
        <v>1</v>
      </c>
    </row>
    <row r="830" spans="1:14">
      <c r="A830" s="169"/>
      <c r="B830" s="72"/>
      <c r="C830" s="11"/>
      <c r="D830" s="72"/>
      <c r="E830" s="11"/>
      <c r="F830" s="72" t="s">
        <v>1426</v>
      </c>
      <c r="G830" s="11" t="s">
        <v>351</v>
      </c>
      <c r="H830" s="13" t="s">
        <v>1057</v>
      </c>
      <c r="I830" s="170">
        <v>36</v>
      </c>
      <c r="J830" s="170">
        <v>0</v>
      </c>
      <c r="K830" s="170">
        <v>0</v>
      </c>
      <c r="L830" s="170">
        <v>0</v>
      </c>
      <c r="M830" s="14">
        <v>0</v>
      </c>
      <c r="N830" s="15">
        <v>1</v>
      </c>
    </row>
    <row r="831" spans="1:14">
      <c r="A831" s="169"/>
      <c r="B831" s="72"/>
      <c r="C831" s="11"/>
      <c r="D831" s="72"/>
      <c r="E831" s="11"/>
      <c r="F831" s="72" t="s">
        <v>1427</v>
      </c>
      <c r="G831" s="167" t="s">
        <v>351</v>
      </c>
      <c r="H831" s="13" t="s">
        <v>1057</v>
      </c>
      <c r="I831" s="170">
        <v>75</v>
      </c>
      <c r="J831" s="170">
        <v>0</v>
      </c>
      <c r="K831" s="170">
        <v>0</v>
      </c>
      <c r="L831" s="170">
        <v>0</v>
      </c>
      <c r="M831" s="14">
        <v>0</v>
      </c>
      <c r="N831" s="15">
        <v>1</v>
      </c>
    </row>
    <row r="832" spans="1:14">
      <c r="A832" s="169"/>
      <c r="B832" s="72"/>
      <c r="C832" s="11"/>
      <c r="D832" s="72"/>
      <c r="E832" s="11"/>
      <c r="F832" s="72" t="s">
        <v>1495</v>
      </c>
      <c r="G832" s="11" t="s">
        <v>350</v>
      </c>
      <c r="H832" s="13" t="s">
        <v>1057</v>
      </c>
      <c r="I832" s="170"/>
      <c r="J832" s="170">
        <v>15</v>
      </c>
      <c r="K832" s="170">
        <v>15</v>
      </c>
      <c r="L832" s="170">
        <v>16</v>
      </c>
      <c r="M832" s="14">
        <v>0</v>
      </c>
      <c r="N832" s="15">
        <v>1</v>
      </c>
    </row>
    <row r="833" spans="1:14">
      <c r="A833" s="169"/>
      <c r="B833" s="72"/>
      <c r="C833" s="11"/>
      <c r="D833" s="72"/>
      <c r="E833" s="11"/>
      <c r="F833" s="72" t="s">
        <v>1496</v>
      </c>
      <c r="G833" s="167" t="s">
        <v>350</v>
      </c>
      <c r="H833" s="13" t="s">
        <v>1057</v>
      </c>
      <c r="I833" s="170"/>
      <c r="J833" s="170">
        <v>40</v>
      </c>
      <c r="K833" s="170">
        <v>40</v>
      </c>
      <c r="L833" s="170">
        <v>40</v>
      </c>
      <c r="M833" s="14">
        <v>0</v>
      </c>
      <c r="N833" s="15">
        <v>1</v>
      </c>
    </row>
    <row r="834" spans="1:14">
      <c r="A834" s="169"/>
      <c r="B834" s="72"/>
      <c r="C834" s="11"/>
      <c r="D834" s="72"/>
      <c r="E834" s="11"/>
      <c r="F834" s="72" t="s">
        <v>1497</v>
      </c>
      <c r="G834" s="167" t="s">
        <v>350</v>
      </c>
      <c r="H834" s="13" t="s">
        <v>1057</v>
      </c>
      <c r="I834" s="170"/>
      <c r="J834" s="170">
        <v>70</v>
      </c>
      <c r="K834" s="170">
        <v>70</v>
      </c>
      <c r="L834" s="170">
        <v>75</v>
      </c>
      <c r="M834" s="14">
        <v>0</v>
      </c>
      <c r="N834" s="15">
        <v>1</v>
      </c>
    </row>
    <row r="835" spans="1:14" ht="29">
      <c r="A835" s="171" t="s">
        <v>1511</v>
      </c>
      <c r="B835" s="171"/>
      <c r="C835" s="171"/>
      <c r="D835" s="171"/>
      <c r="E835" s="171"/>
      <c r="F835" s="171"/>
      <c r="G835" s="171"/>
      <c r="H835" s="171"/>
      <c r="I835" s="172">
        <v>344</v>
      </c>
      <c r="J835" s="172">
        <v>380</v>
      </c>
      <c r="K835" s="172">
        <v>380</v>
      </c>
      <c r="L835" s="172">
        <v>392</v>
      </c>
      <c r="M835" s="173">
        <v>1.4519230769230769</v>
      </c>
      <c r="N835" s="174">
        <v>11</v>
      </c>
    </row>
    <row r="836" spans="1:14" ht="43.5">
      <c r="A836" s="169" t="s">
        <v>1415</v>
      </c>
      <c r="B836" s="72" t="s">
        <v>731</v>
      </c>
      <c r="C836" s="11" t="s">
        <v>730</v>
      </c>
      <c r="D836" s="72" t="s">
        <v>1278</v>
      </c>
      <c r="E836" s="11" t="s">
        <v>1278</v>
      </c>
      <c r="F836" s="72" t="s">
        <v>627</v>
      </c>
      <c r="G836" s="11" t="s">
        <v>764</v>
      </c>
      <c r="H836" s="13" t="s">
        <v>763</v>
      </c>
      <c r="I836" s="170">
        <v>11</v>
      </c>
      <c r="J836" s="170">
        <v>11</v>
      </c>
      <c r="K836" s="170">
        <v>11</v>
      </c>
      <c r="L836" s="170">
        <v>11</v>
      </c>
      <c r="M836" s="14">
        <v>0</v>
      </c>
      <c r="N836" s="15">
        <v>1</v>
      </c>
    </row>
    <row r="837" spans="1:14">
      <c r="A837" s="169"/>
      <c r="B837" s="72"/>
      <c r="C837" s="11"/>
      <c r="D837" s="72"/>
      <c r="E837" s="11"/>
      <c r="F837" s="72" t="s">
        <v>1281</v>
      </c>
      <c r="G837" s="167" t="s">
        <v>764</v>
      </c>
      <c r="H837" s="13" t="s">
        <v>763</v>
      </c>
      <c r="I837" s="170">
        <v>11</v>
      </c>
      <c r="J837" s="170">
        <v>13</v>
      </c>
      <c r="K837" s="170">
        <v>13</v>
      </c>
      <c r="L837" s="170">
        <v>13</v>
      </c>
      <c r="M837" s="14">
        <v>0.18181818181818188</v>
      </c>
      <c r="N837" s="15">
        <v>1</v>
      </c>
    </row>
    <row r="838" spans="1:14">
      <c r="A838" s="169"/>
      <c r="B838" s="72"/>
      <c r="C838" s="11"/>
      <c r="D838" s="72"/>
      <c r="E838" s="11"/>
      <c r="F838" s="72" t="s">
        <v>623</v>
      </c>
      <c r="G838" s="167" t="s">
        <v>764</v>
      </c>
      <c r="H838" s="13" t="s">
        <v>763</v>
      </c>
      <c r="I838" s="170">
        <v>7</v>
      </c>
      <c r="J838" s="170">
        <v>7</v>
      </c>
      <c r="K838" s="170">
        <v>7</v>
      </c>
      <c r="L838" s="170">
        <v>7</v>
      </c>
      <c r="M838" s="14">
        <v>0</v>
      </c>
      <c r="N838" s="15">
        <v>1</v>
      </c>
    </row>
    <row r="839" spans="1:14">
      <c r="A839" s="169"/>
      <c r="B839" s="72"/>
      <c r="C839" s="11"/>
      <c r="D839" s="72"/>
      <c r="E839" s="11"/>
      <c r="F839" s="72" t="s">
        <v>1282</v>
      </c>
      <c r="G839" s="167" t="s">
        <v>764</v>
      </c>
      <c r="H839" s="13" t="s">
        <v>763</v>
      </c>
      <c r="I839" s="170">
        <v>13</v>
      </c>
      <c r="J839" s="170">
        <v>13</v>
      </c>
      <c r="K839" s="170">
        <v>13</v>
      </c>
      <c r="L839" s="170">
        <v>13</v>
      </c>
      <c r="M839" s="14">
        <v>0</v>
      </c>
      <c r="N839" s="15">
        <v>1</v>
      </c>
    </row>
    <row r="840" spans="1:14">
      <c r="A840" s="169"/>
      <c r="B840" s="72"/>
      <c r="C840" s="11"/>
      <c r="D840" s="72"/>
      <c r="E840" s="11"/>
      <c r="F840" s="72" t="s">
        <v>624</v>
      </c>
      <c r="G840" s="167" t="s">
        <v>764</v>
      </c>
      <c r="H840" s="13" t="s">
        <v>763</v>
      </c>
      <c r="I840" s="170">
        <v>9</v>
      </c>
      <c r="J840" s="170">
        <v>7</v>
      </c>
      <c r="K840" s="170">
        <v>7</v>
      </c>
      <c r="L840" s="170">
        <v>7</v>
      </c>
      <c r="M840" s="14">
        <v>-0.22222222222222221</v>
      </c>
      <c r="N840" s="15">
        <v>1</v>
      </c>
    </row>
    <row r="841" spans="1:14">
      <c r="A841" s="169"/>
      <c r="B841" s="72"/>
      <c r="C841" s="11"/>
      <c r="D841" s="72"/>
      <c r="E841" s="11"/>
      <c r="F841" s="72" t="s">
        <v>1280</v>
      </c>
      <c r="G841" s="167" t="s">
        <v>764</v>
      </c>
      <c r="H841" s="13" t="s">
        <v>763</v>
      </c>
      <c r="I841" s="170">
        <v>9</v>
      </c>
      <c r="J841" s="170">
        <v>9</v>
      </c>
      <c r="K841" s="170">
        <v>9</v>
      </c>
      <c r="L841" s="170">
        <v>9</v>
      </c>
      <c r="M841" s="14">
        <v>0</v>
      </c>
      <c r="N841" s="15">
        <v>1</v>
      </c>
    </row>
    <row r="842" spans="1:14">
      <c r="A842" s="169"/>
      <c r="B842" s="72"/>
      <c r="C842" s="11"/>
      <c r="D842" s="72"/>
      <c r="E842" s="11"/>
      <c r="F842" s="72" t="s">
        <v>619</v>
      </c>
      <c r="G842" s="167" t="s">
        <v>764</v>
      </c>
      <c r="H842" s="13" t="s">
        <v>763</v>
      </c>
      <c r="I842" s="170">
        <v>7</v>
      </c>
      <c r="J842" s="170">
        <v>7</v>
      </c>
      <c r="K842" s="170">
        <v>7</v>
      </c>
      <c r="L842" s="170">
        <v>7</v>
      </c>
      <c r="M842" s="14">
        <v>0</v>
      </c>
      <c r="N842" s="15">
        <v>1</v>
      </c>
    </row>
    <row r="843" spans="1:14">
      <c r="A843" s="169"/>
      <c r="B843" s="72"/>
      <c r="C843" s="11"/>
      <c r="D843" s="72"/>
      <c r="E843" s="11"/>
      <c r="F843" s="72" t="s">
        <v>629</v>
      </c>
      <c r="G843" s="167" t="s">
        <v>764</v>
      </c>
      <c r="H843" s="13" t="s">
        <v>763</v>
      </c>
      <c r="I843" s="170">
        <v>8</v>
      </c>
      <c r="J843" s="170">
        <v>8</v>
      </c>
      <c r="K843" s="170">
        <v>8</v>
      </c>
      <c r="L843" s="170">
        <v>8</v>
      </c>
      <c r="M843" s="14">
        <v>0</v>
      </c>
      <c r="N843" s="15">
        <v>1</v>
      </c>
    </row>
    <row r="844" spans="1:14">
      <c r="A844" s="169"/>
      <c r="B844" s="72"/>
      <c r="C844" s="11"/>
      <c r="D844" s="72"/>
      <c r="E844" s="11"/>
      <c r="F844" s="72" t="s">
        <v>620</v>
      </c>
      <c r="G844" s="167" t="s">
        <v>764</v>
      </c>
      <c r="H844" s="13" t="s">
        <v>763</v>
      </c>
      <c r="I844" s="170">
        <v>13</v>
      </c>
      <c r="J844" s="170">
        <v>13</v>
      </c>
      <c r="K844" s="170">
        <v>13</v>
      </c>
      <c r="L844" s="170">
        <v>13</v>
      </c>
      <c r="M844" s="14">
        <v>0</v>
      </c>
      <c r="N844" s="15">
        <v>1</v>
      </c>
    </row>
    <row r="845" spans="1:14">
      <c r="A845" s="169"/>
      <c r="B845" s="72"/>
      <c r="C845" s="11"/>
      <c r="D845" s="72"/>
      <c r="E845" s="11"/>
      <c r="F845" s="72" t="s">
        <v>1279</v>
      </c>
      <c r="G845" s="167" t="s">
        <v>764</v>
      </c>
      <c r="H845" s="13" t="s">
        <v>763</v>
      </c>
      <c r="I845" s="170">
        <v>15</v>
      </c>
      <c r="J845" s="170">
        <v>15</v>
      </c>
      <c r="K845" s="170">
        <v>15</v>
      </c>
      <c r="L845" s="170">
        <v>15</v>
      </c>
      <c r="M845" s="14">
        <v>0</v>
      </c>
      <c r="N845" s="15">
        <v>1</v>
      </c>
    </row>
    <row r="846" spans="1:14">
      <c r="A846" s="169"/>
      <c r="B846" s="72"/>
      <c r="C846" s="11"/>
      <c r="D846" s="72"/>
      <c r="E846" s="11"/>
      <c r="F846" s="72" t="s">
        <v>621</v>
      </c>
      <c r="G846" s="167" t="s">
        <v>764</v>
      </c>
      <c r="H846" s="13" t="s">
        <v>763</v>
      </c>
      <c r="I846" s="170">
        <v>10</v>
      </c>
      <c r="J846" s="170">
        <v>10</v>
      </c>
      <c r="K846" s="170">
        <v>10</v>
      </c>
      <c r="L846" s="170">
        <v>10</v>
      </c>
      <c r="M846" s="14">
        <v>0</v>
      </c>
      <c r="N846" s="15">
        <v>1</v>
      </c>
    </row>
    <row r="847" spans="1:14">
      <c r="A847" s="169"/>
      <c r="B847" s="72"/>
      <c r="C847" s="11"/>
      <c r="D847" s="72"/>
      <c r="E847" s="11"/>
      <c r="F847" s="72" t="s">
        <v>622</v>
      </c>
      <c r="G847" s="167" t="s">
        <v>764</v>
      </c>
      <c r="H847" s="13" t="s">
        <v>763</v>
      </c>
      <c r="I847" s="170">
        <v>7</v>
      </c>
      <c r="J847" s="170">
        <v>7</v>
      </c>
      <c r="K847" s="170">
        <v>7</v>
      </c>
      <c r="L847" s="170">
        <v>7</v>
      </c>
      <c r="M847" s="14">
        <v>0</v>
      </c>
      <c r="N847" s="15">
        <v>1</v>
      </c>
    </row>
    <row r="848" spans="1:14">
      <c r="A848" s="169"/>
      <c r="B848" s="72"/>
      <c r="C848" s="11"/>
      <c r="D848" s="72"/>
      <c r="E848" s="11"/>
      <c r="F848" s="72" t="s">
        <v>625</v>
      </c>
      <c r="G848" s="167" t="s">
        <v>764</v>
      </c>
      <c r="H848" s="13" t="s">
        <v>763</v>
      </c>
      <c r="I848" s="170">
        <v>24</v>
      </c>
      <c r="J848" s="170">
        <v>24</v>
      </c>
      <c r="K848" s="170">
        <v>24</v>
      </c>
      <c r="L848" s="170">
        <v>24</v>
      </c>
      <c r="M848" s="14">
        <v>0</v>
      </c>
      <c r="N848" s="15">
        <v>1</v>
      </c>
    </row>
    <row r="849" spans="1:14">
      <c r="A849" s="169"/>
      <c r="B849" s="72"/>
      <c r="C849" s="11"/>
      <c r="D849" s="72"/>
      <c r="E849" s="11"/>
      <c r="F849" s="72" t="s">
        <v>626</v>
      </c>
      <c r="G849" s="167" t="s">
        <v>764</v>
      </c>
      <c r="H849" s="13" t="s">
        <v>763</v>
      </c>
      <c r="I849" s="170">
        <v>30</v>
      </c>
      <c r="J849" s="170">
        <v>30</v>
      </c>
      <c r="K849" s="170">
        <v>30</v>
      </c>
      <c r="L849" s="170">
        <v>30</v>
      </c>
      <c r="M849" s="14">
        <v>0</v>
      </c>
      <c r="N849" s="15">
        <v>1</v>
      </c>
    </row>
    <row r="850" spans="1:14">
      <c r="A850" s="169"/>
      <c r="B850" s="72"/>
      <c r="C850" s="11"/>
      <c r="D850" s="72"/>
      <c r="E850" s="11"/>
      <c r="F850" s="72" t="s">
        <v>1503</v>
      </c>
      <c r="G850" s="167" t="s">
        <v>764</v>
      </c>
      <c r="H850" s="13" t="s">
        <v>763</v>
      </c>
      <c r="I850" s="170">
        <v>10</v>
      </c>
      <c r="J850" s="170">
        <v>10</v>
      </c>
      <c r="K850" s="170">
        <v>10</v>
      </c>
      <c r="L850" s="170">
        <v>10</v>
      </c>
      <c r="M850" s="14">
        <v>0</v>
      </c>
      <c r="N850" s="15">
        <v>1</v>
      </c>
    </row>
    <row r="851" spans="1:14">
      <c r="A851" s="169"/>
      <c r="B851" s="72"/>
      <c r="C851" s="11"/>
      <c r="D851" s="72"/>
      <c r="E851" s="11"/>
      <c r="F851" s="72" t="s">
        <v>1504</v>
      </c>
      <c r="G851" s="167" t="s">
        <v>350</v>
      </c>
      <c r="H851" s="167" t="s">
        <v>763</v>
      </c>
      <c r="I851" s="170"/>
      <c r="J851" s="170">
        <v>36</v>
      </c>
      <c r="K851" s="170">
        <v>36</v>
      </c>
      <c r="L851" s="170">
        <v>36</v>
      </c>
      <c r="M851" s="14">
        <v>0</v>
      </c>
      <c r="N851" s="15">
        <v>1</v>
      </c>
    </row>
    <row r="852" spans="1:14" ht="43.5">
      <c r="A852" s="171" t="s">
        <v>1512</v>
      </c>
      <c r="B852" s="171"/>
      <c r="C852" s="171"/>
      <c r="D852" s="171"/>
      <c r="E852" s="171"/>
      <c r="F852" s="171"/>
      <c r="G852" s="171"/>
      <c r="H852" s="171"/>
      <c r="I852" s="172">
        <v>184</v>
      </c>
      <c r="J852" s="172">
        <v>220</v>
      </c>
      <c r="K852" s="172">
        <v>220</v>
      </c>
      <c r="L852" s="172">
        <v>220</v>
      </c>
      <c r="M852" s="173">
        <v>-4.0404040404040331E-2</v>
      </c>
      <c r="N852" s="174">
        <v>16</v>
      </c>
    </row>
    <row r="853" spans="1:14">
      <c r="A853" s="169" t="s">
        <v>763</v>
      </c>
      <c r="B853" s="72" t="s">
        <v>763</v>
      </c>
      <c r="C853" s="11" t="s">
        <v>763</v>
      </c>
      <c r="D853" s="72" t="s">
        <v>763</v>
      </c>
      <c r="E853" s="11" t="s">
        <v>763</v>
      </c>
      <c r="F853" s="72" t="s">
        <v>763</v>
      </c>
      <c r="G853" s="11" t="s">
        <v>763</v>
      </c>
      <c r="H853" s="13" t="s">
        <v>763</v>
      </c>
      <c r="I853" s="170"/>
      <c r="J853" s="170"/>
      <c r="K853" s="170">
        <v>0</v>
      </c>
      <c r="L853" s="170"/>
      <c r="M853" s="14"/>
      <c r="N853" s="15"/>
    </row>
    <row r="854" spans="1:14">
      <c r="A854" s="171" t="s">
        <v>1509</v>
      </c>
      <c r="B854" s="171"/>
      <c r="C854" s="171"/>
      <c r="D854" s="171"/>
      <c r="E854" s="171"/>
      <c r="F854" s="171"/>
      <c r="G854" s="171"/>
      <c r="H854" s="171"/>
      <c r="I854" s="172"/>
      <c r="J854" s="172"/>
      <c r="K854" s="172">
        <v>0</v>
      </c>
      <c r="L854" s="172"/>
      <c r="M854" s="173"/>
      <c r="N854" s="174"/>
    </row>
    <row r="855" spans="1:14" ht="29">
      <c r="A855" s="169" t="s">
        <v>1434</v>
      </c>
      <c r="B855" s="72" t="s">
        <v>592</v>
      </c>
      <c r="C855" s="11" t="s">
        <v>991</v>
      </c>
      <c r="D855" s="72" t="s">
        <v>123</v>
      </c>
      <c r="E855" s="11" t="s">
        <v>123</v>
      </c>
      <c r="F855" s="72" t="s">
        <v>1435</v>
      </c>
      <c r="G855" s="11" t="s">
        <v>764</v>
      </c>
      <c r="H855" s="13" t="s">
        <v>1449</v>
      </c>
      <c r="I855" s="170">
        <v>387</v>
      </c>
      <c r="J855" s="170">
        <v>396</v>
      </c>
      <c r="K855" s="170">
        <v>405</v>
      </c>
      <c r="L855" s="170">
        <v>417.15000000000003</v>
      </c>
      <c r="M855" s="14">
        <v>2.3255813953488413E-2</v>
      </c>
      <c r="N855" s="15">
        <v>1</v>
      </c>
    </row>
    <row r="856" spans="1:14">
      <c r="A856" s="169"/>
      <c r="B856" s="72"/>
      <c r="C856" s="11"/>
      <c r="D856" s="72"/>
      <c r="E856" s="11"/>
      <c r="F856" s="72" t="s">
        <v>1436</v>
      </c>
      <c r="G856" s="167" t="s">
        <v>764</v>
      </c>
      <c r="H856" s="13" t="s">
        <v>1449</v>
      </c>
      <c r="I856" s="170">
        <v>237</v>
      </c>
      <c r="J856" s="170">
        <v>241</v>
      </c>
      <c r="K856" s="170">
        <v>246</v>
      </c>
      <c r="L856" s="170">
        <v>253.38</v>
      </c>
      <c r="M856" s="14">
        <v>1.6877637130801704E-2</v>
      </c>
      <c r="N856" s="15">
        <v>1</v>
      </c>
    </row>
    <row r="857" spans="1:14">
      <c r="A857" s="169"/>
      <c r="B857" s="72"/>
      <c r="C857" s="11"/>
      <c r="D857" s="72"/>
      <c r="E857" s="11"/>
      <c r="F857" s="72" t="s">
        <v>1437</v>
      </c>
      <c r="G857" s="167" t="s">
        <v>764</v>
      </c>
      <c r="H857" s="13" t="s">
        <v>1449</v>
      </c>
      <c r="I857" s="170">
        <v>4118</v>
      </c>
      <c r="J857" s="170">
        <v>4191</v>
      </c>
      <c r="K857" s="170">
        <v>4267</v>
      </c>
      <c r="L857" s="170">
        <v>4395.01</v>
      </c>
      <c r="M857" s="14">
        <v>1.7727051966974328E-2</v>
      </c>
      <c r="N857" s="15">
        <v>1</v>
      </c>
    </row>
    <row r="858" spans="1:14">
      <c r="A858" s="169"/>
      <c r="B858" s="72"/>
      <c r="C858" s="11"/>
      <c r="D858" s="72"/>
      <c r="E858" s="11"/>
      <c r="F858" s="72" t="s">
        <v>1438</v>
      </c>
      <c r="G858" s="167" t="s">
        <v>764</v>
      </c>
      <c r="H858" s="13" t="s">
        <v>1449</v>
      </c>
      <c r="I858" s="170">
        <v>1753</v>
      </c>
      <c r="J858" s="170">
        <v>1790</v>
      </c>
      <c r="K858" s="170">
        <v>1828</v>
      </c>
      <c r="L858" s="170">
        <v>1882.8400000000001</v>
      </c>
      <c r="M858" s="14">
        <v>2.1106674272675319E-2</v>
      </c>
      <c r="N858" s="15">
        <v>1</v>
      </c>
    </row>
    <row r="859" spans="1:14">
      <c r="A859" s="169"/>
      <c r="B859" s="72"/>
      <c r="C859" s="11"/>
      <c r="D859" s="72"/>
      <c r="E859" s="11"/>
      <c r="F859" s="72" t="s">
        <v>1439</v>
      </c>
      <c r="G859" s="167" t="s">
        <v>764</v>
      </c>
      <c r="H859" s="13" t="s">
        <v>1449</v>
      </c>
      <c r="I859" s="170">
        <v>1809</v>
      </c>
      <c r="J859" s="170">
        <v>1846</v>
      </c>
      <c r="K859" s="170">
        <v>1884</v>
      </c>
      <c r="L859" s="170">
        <v>1940.52</v>
      </c>
      <c r="M859" s="14">
        <v>2.0453289110005546E-2</v>
      </c>
      <c r="N859" s="15">
        <v>1</v>
      </c>
    </row>
    <row r="860" spans="1:14">
      <c r="A860" s="169"/>
      <c r="B860" s="72"/>
      <c r="C860" s="11"/>
      <c r="D860" s="72"/>
      <c r="E860" s="11"/>
      <c r="F860" s="72" t="s">
        <v>1440</v>
      </c>
      <c r="G860" s="167" t="s">
        <v>764</v>
      </c>
      <c r="H860" s="13" t="s">
        <v>1449</v>
      </c>
      <c r="I860" s="170">
        <v>324</v>
      </c>
      <c r="J860" s="170">
        <v>328</v>
      </c>
      <c r="K860" s="170">
        <v>333</v>
      </c>
      <c r="L860" s="170">
        <v>342.99</v>
      </c>
      <c r="M860" s="14">
        <v>1.2345679012345734E-2</v>
      </c>
      <c r="N860" s="15">
        <v>1</v>
      </c>
    </row>
    <row r="861" spans="1:14">
      <c r="A861" s="169"/>
      <c r="B861" s="72"/>
      <c r="C861" s="11"/>
      <c r="D861" s="72"/>
      <c r="E861" s="11"/>
      <c r="F861" s="72" t="s">
        <v>1441</v>
      </c>
      <c r="G861" s="167" t="s">
        <v>764</v>
      </c>
      <c r="H861" s="13" t="s">
        <v>1449</v>
      </c>
      <c r="I861" s="170">
        <v>466</v>
      </c>
      <c r="J861" s="170">
        <v>475</v>
      </c>
      <c r="K861" s="170">
        <v>485</v>
      </c>
      <c r="L861" s="170">
        <v>499.55</v>
      </c>
      <c r="M861" s="14">
        <v>1.93133047210301E-2</v>
      </c>
      <c r="N861" s="15">
        <v>1</v>
      </c>
    </row>
    <row r="862" spans="1:14">
      <c r="A862" s="169"/>
      <c r="B862" s="72"/>
      <c r="C862" s="11"/>
      <c r="D862" s="72"/>
      <c r="E862" s="11"/>
      <c r="F862" s="72" t="s">
        <v>1442</v>
      </c>
      <c r="G862" s="167" t="s">
        <v>764</v>
      </c>
      <c r="H862" s="13" t="s">
        <v>1450</v>
      </c>
      <c r="I862" s="170">
        <v>10156</v>
      </c>
      <c r="J862" s="170">
        <v>10339</v>
      </c>
      <c r="K862" s="170">
        <v>10529</v>
      </c>
      <c r="L862" s="170">
        <v>10844.87</v>
      </c>
      <c r="M862" s="14">
        <v>1.8018905080740444E-2</v>
      </c>
      <c r="N862" s="15">
        <v>1</v>
      </c>
    </row>
    <row r="863" spans="1:14">
      <c r="A863" s="169"/>
      <c r="B863" s="72"/>
      <c r="C863" s="11"/>
      <c r="D863" s="72"/>
      <c r="E863" s="11"/>
      <c r="F863" s="72" t="s">
        <v>1443</v>
      </c>
      <c r="G863" s="167" t="s">
        <v>764</v>
      </c>
      <c r="H863" s="13" t="s">
        <v>1450</v>
      </c>
      <c r="I863" s="170">
        <v>10433</v>
      </c>
      <c r="J863" s="170">
        <v>10617</v>
      </c>
      <c r="K863" s="170">
        <v>10807</v>
      </c>
      <c r="L863" s="170">
        <v>11131.210000000001</v>
      </c>
      <c r="M863" s="14">
        <v>1.7636346209144005E-2</v>
      </c>
      <c r="N863" s="15">
        <v>1</v>
      </c>
    </row>
    <row r="864" spans="1:14">
      <c r="A864" s="169"/>
      <c r="B864" s="72"/>
      <c r="C864" s="11"/>
      <c r="D864" s="72"/>
      <c r="E864" s="11"/>
      <c r="F864" s="72" t="s">
        <v>1444</v>
      </c>
      <c r="G864" s="167" t="s">
        <v>764</v>
      </c>
      <c r="H864" s="13" t="s">
        <v>1450</v>
      </c>
      <c r="I864" s="170">
        <v>25189</v>
      </c>
      <c r="J864" s="170">
        <v>25741</v>
      </c>
      <c r="K864" s="170">
        <v>26309</v>
      </c>
      <c r="L864" s="170">
        <v>27098.27</v>
      </c>
      <c r="M864" s="14">
        <v>2.1914327682718726E-2</v>
      </c>
      <c r="N864" s="15">
        <v>1</v>
      </c>
    </row>
    <row r="865" spans="1:14">
      <c r="A865" s="169"/>
      <c r="B865" s="72"/>
      <c r="C865" s="11"/>
      <c r="D865" s="72"/>
      <c r="E865" s="11"/>
      <c r="F865" s="72" t="s">
        <v>1445</v>
      </c>
      <c r="G865" s="167" t="s">
        <v>764</v>
      </c>
      <c r="H865" s="13" t="s">
        <v>1449</v>
      </c>
      <c r="I865" s="170">
        <v>1614</v>
      </c>
      <c r="J865" s="170">
        <v>1651</v>
      </c>
      <c r="K865" s="170">
        <v>1689</v>
      </c>
      <c r="L865" s="170">
        <v>1739.67</v>
      </c>
      <c r="M865" s="14">
        <v>2.2924411400247813E-2</v>
      </c>
      <c r="N865" s="15">
        <v>1</v>
      </c>
    </row>
    <row r="866" spans="1:14">
      <c r="A866" s="169"/>
      <c r="B866" s="72"/>
      <c r="C866" s="11"/>
      <c r="D866" s="72"/>
      <c r="E866" s="11"/>
      <c r="F866" s="72" t="s">
        <v>1446</v>
      </c>
      <c r="G866" s="167" t="s">
        <v>764</v>
      </c>
      <c r="H866" s="13" t="s">
        <v>1449</v>
      </c>
      <c r="I866" s="170">
        <v>1614</v>
      </c>
      <c r="J866" s="170">
        <v>1651</v>
      </c>
      <c r="K866" s="170">
        <v>1689</v>
      </c>
      <c r="L866" s="170">
        <v>1739.67</v>
      </c>
      <c r="M866" s="14">
        <v>2.2924411400247813E-2</v>
      </c>
      <c r="N866" s="15">
        <v>1</v>
      </c>
    </row>
    <row r="867" spans="1:14">
      <c r="A867" s="169"/>
      <c r="B867" s="72"/>
      <c r="C867" s="11"/>
      <c r="D867" s="72"/>
      <c r="E867" s="11"/>
      <c r="F867" s="72" t="s">
        <v>1447</v>
      </c>
      <c r="G867" s="167" t="s">
        <v>764</v>
      </c>
      <c r="H867" s="13" t="s">
        <v>1449</v>
      </c>
      <c r="I867" s="170">
        <v>988</v>
      </c>
      <c r="J867" s="170">
        <v>1006</v>
      </c>
      <c r="K867" s="170">
        <v>1025</v>
      </c>
      <c r="L867" s="170">
        <v>1055.75</v>
      </c>
      <c r="M867" s="14">
        <v>1.8218623481781382E-2</v>
      </c>
      <c r="N867" s="15">
        <v>1</v>
      </c>
    </row>
    <row r="868" spans="1:14">
      <c r="A868" s="169"/>
      <c r="B868" s="72"/>
      <c r="C868" s="11"/>
      <c r="D868" s="72"/>
      <c r="E868" s="11"/>
      <c r="F868" s="72" t="s">
        <v>1448</v>
      </c>
      <c r="G868" s="167" t="s">
        <v>764</v>
      </c>
      <c r="H868" s="13" t="s">
        <v>1449</v>
      </c>
      <c r="I868" s="170">
        <v>711</v>
      </c>
      <c r="J868" s="170">
        <v>730</v>
      </c>
      <c r="K868" s="170">
        <v>749</v>
      </c>
      <c r="L868" s="170">
        <v>771.47</v>
      </c>
      <c r="M868" s="14">
        <v>2.6722925457102642E-2</v>
      </c>
      <c r="N868" s="15">
        <v>1</v>
      </c>
    </row>
    <row r="869" spans="1:14" ht="29">
      <c r="A869" s="171" t="s">
        <v>1451</v>
      </c>
      <c r="B869" s="171"/>
      <c r="C869" s="171"/>
      <c r="D869" s="171"/>
      <c r="E869" s="171"/>
      <c r="F869" s="171"/>
      <c r="G869" s="171"/>
      <c r="H869" s="171"/>
      <c r="I869" s="172">
        <v>59799</v>
      </c>
      <c r="J869" s="172">
        <v>61002</v>
      </c>
      <c r="K869" s="172">
        <v>62245</v>
      </c>
      <c r="L869" s="172">
        <v>64112.349999999991</v>
      </c>
      <c r="M869" s="173">
        <v>0.27943940087930397</v>
      </c>
      <c r="N869" s="174">
        <v>14</v>
      </c>
    </row>
    <row r="870" spans="1:14" ht="43.5">
      <c r="A870" s="169" t="s">
        <v>1452</v>
      </c>
      <c r="B870" s="72" t="s">
        <v>592</v>
      </c>
      <c r="C870" s="11" t="s">
        <v>595</v>
      </c>
      <c r="D870" s="72" t="s">
        <v>123</v>
      </c>
      <c r="E870" s="11" t="s">
        <v>123</v>
      </c>
      <c r="F870" s="72" t="s">
        <v>1432</v>
      </c>
      <c r="G870" s="11" t="s">
        <v>764</v>
      </c>
      <c r="H870" s="13" t="s">
        <v>1126</v>
      </c>
      <c r="I870" s="170">
        <v>1309</v>
      </c>
      <c r="J870" s="170">
        <v>1348</v>
      </c>
      <c r="K870" s="170">
        <v>1388</v>
      </c>
      <c r="L870" s="170">
        <v>1430</v>
      </c>
      <c r="M870" s="14">
        <v>2.9793735676088673E-2</v>
      </c>
      <c r="N870" s="15">
        <v>1</v>
      </c>
    </row>
    <row r="871" spans="1:14">
      <c r="A871" s="169"/>
      <c r="B871" s="72"/>
      <c r="C871" s="11"/>
      <c r="D871" s="72"/>
      <c r="E871" s="11"/>
      <c r="F871" s="72" t="s">
        <v>1433</v>
      </c>
      <c r="G871" s="167" t="s">
        <v>764</v>
      </c>
      <c r="H871" s="13" t="s">
        <v>1126</v>
      </c>
      <c r="I871" s="170">
        <v>1048</v>
      </c>
      <c r="J871" s="170">
        <v>1079</v>
      </c>
      <c r="K871" s="170">
        <v>1111</v>
      </c>
      <c r="L871" s="170">
        <v>1144</v>
      </c>
      <c r="M871" s="14">
        <v>2.9580152671755622E-2</v>
      </c>
      <c r="N871" s="15">
        <v>1</v>
      </c>
    </row>
    <row r="872" spans="1:14" ht="58">
      <c r="A872" s="171" t="s">
        <v>1453</v>
      </c>
      <c r="B872" s="171"/>
      <c r="C872" s="171"/>
      <c r="D872" s="171"/>
      <c r="E872" s="171"/>
      <c r="F872" s="171"/>
      <c r="G872" s="171"/>
      <c r="H872" s="171"/>
      <c r="I872" s="172">
        <v>2357</v>
      </c>
      <c r="J872" s="172">
        <v>2427</v>
      </c>
      <c r="K872" s="172">
        <v>2499</v>
      </c>
      <c r="L872" s="172">
        <v>2574</v>
      </c>
      <c r="M872" s="173">
        <v>5.9373888347844295E-2</v>
      </c>
      <c r="N872" s="174">
        <v>2</v>
      </c>
    </row>
    <row r="873" spans="1:14">
      <c r="A873" s="169" t="s">
        <v>1486</v>
      </c>
      <c r="B873" s="72" t="s">
        <v>1356</v>
      </c>
      <c r="C873" s="11" t="s">
        <v>976</v>
      </c>
      <c r="D873" s="72" t="s">
        <v>1355</v>
      </c>
      <c r="E873" s="11" t="s">
        <v>1105</v>
      </c>
      <c r="F873" s="72" t="s">
        <v>1305</v>
      </c>
      <c r="G873" s="11" t="s">
        <v>351</v>
      </c>
      <c r="H873" s="13" t="s">
        <v>1114</v>
      </c>
      <c r="I873" s="170">
        <v>595</v>
      </c>
      <c r="J873" s="170">
        <v>0</v>
      </c>
      <c r="K873" s="170">
        <v>0</v>
      </c>
      <c r="L873" s="170">
        <v>0</v>
      </c>
      <c r="M873" s="14">
        <v>0</v>
      </c>
      <c r="N873" s="15">
        <v>1</v>
      </c>
    </row>
    <row r="874" spans="1:14">
      <c r="A874" s="169"/>
      <c r="B874" s="72"/>
      <c r="C874" s="11"/>
      <c r="D874" s="72"/>
      <c r="E874" s="11"/>
      <c r="F874" s="72" t="s">
        <v>974</v>
      </c>
      <c r="G874" s="167" t="s">
        <v>351</v>
      </c>
      <c r="H874" s="13" t="s">
        <v>1057</v>
      </c>
      <c r="I874" s="170">
        <v>119</v>
      </c>
      <c r="J874" s="170">
        <v>0</v>
      </c>
      <c r="K874" s="170">
        <v>0</v>
      </c>
      <c r="L874" s="170">
        <v>0</v>
      </c>
      <c r="M874" s="14">
        <v>0</v>
      </c>
      <c r="N874" s="15">
        <v>1</v>
      </c>
    </row>
    <row r="875" spans="1:14" ht="43.5">
      <c r="A875" s="169"/>
      <c r="B875" s="72"/>
      <c r="C875" s="11"/>
      <c r="D875" s="72"/>
      <c r="E875" s="11"/>
      <c r="F875" s="72" t="s">
        <v>965</v>
      </c>
      <c r="G875" s="11" t="s">
        <v>764</v>
      </c>
      <c r="H875" s="13" t="s">
        <v>1113</v>
      </c>
      <c r="I875" s="170">
        <v>14</v>
      </c>
      <c r="J875" s="170">
        <v>14</v>
      </c>
      <c r="K875" s="170">
        <v>14</v>
      </c>
      <c r="L875" s="170">
        <v>14</v>
      </c>
      <c r="M875" s="14">
        <v>0</v>
      </c>
      <c r="N875" s="15">
        <v>1</v>
      </c>
    </row>
    <row r="876" spans="1:14" ht="43.5">
      <c r="A876" s="169"/>
      <c r="B876" s="72"/>
      <c r="C876" s="11"/>
      <c r="D876" s="72"/>
      <c r="E876" s="11"/>
      <c r="F876" s="72" t="s">
        <v>1302</v>
      </c>
      <c r="G876" s="167" t="s">
        <v>764</v>
      </c>
      <c r="H876" s="13" t="s">
        <v>1113</v>
      </c>
      <c r="I876" s="170">
        <v>7</v>
      </c>
      <c r="J876" s="170">
        <v>7</v>
      </c>
      <c r="K876" s="170">
        <v>7</v>
      </c>
      <c r="L876" s="170">
        <v>7</v>
      </c>
      <c r="M876" s="14">
        <v>0</v>
      </c>
      <c r="N876" s="15">
        <v>1</v>
      </c>
    </row>
    <row r="877" spans="1:14" ht="43.5">
      <c r="A877" s="169"/>
      <c r="B877" s="72"/>
      <c r="C877" s="11"/>
      <c r="D877" s="72"/>
      <c r="E877" s="11"/>
      <c r="F877" s="72" t="s">
        <v>968</v>
      </c>
      <c r="G877" s="167" t="s">
        <v>764</v>
      </c>
      <c r="H877" s="13" t="s">
        <v>1113</v>
      </c>
      <c r="I877" s="170">
        <v>5</v>
      </c>
      <c r="J877" s="170">
        <v>5</v>
      </c>
      <c r="K877" s="170">
        <v>5</v>
      </c>
      <c r="L877" s="170">
        <v>5</v>
      </c>
      <c r="M877" s="14">
        <v>0</v>
      </c>
      <c r="N877" s="15">
        <v>1</v>
      </c>
    </row>
    <row r="878" spans="1:14" ht="43.5">
      <c r="A878" s="169"/>
      <c r="B878" s="72"/>
      <c r="C878" s="11"/>
      <c r="D878" s="72"/>
      <c r="E878" s="11"/>
      <c r="F878" s="72" t="s">
        <v>1304</v>
      </c>
      <c r="G878" s="167" t="s">
        <v>764</v>
      </c>
      <c r="H878" s="13" t="s">
        <v>1113</v>
      </c>
      <c r="I878" s="170">
        <v>9</v>
      </c>
      <c r="J878" s="170">
        <v>9</v>
      </c>
      <c r="K878" s="170">
        <v>9</v>
      </c>
      <c r="L878" s="170">
        <v>9</v>
      </c>
      <c r="M878" s="14">
        <v>0</v>
      </c>
      <c r="N878" s="15">
        <v>1</v>
      </c>
    </row>
    <row r="879" spans="1:14" ht="43.5">
      <c r="A879" s="169"/>
      <c r="B879" s="72"/>
      <c r="C879" s="11"/>
      <c r="D879" s="72"/>
      <c r="E879" s="11"/>
      <c r="F879" s="72" t="s">
        <v>1301</v>
      </c>
      <c r="G879" s="167" t="s">
        <v>764</v>
      </c>
      <c r="H879" s="13" t="s">
        <v>1113</v>
      </c>
      <c r="I879" s="170">
        <v>6</v>
      </c>
      <c r="J879" s="170">
        <v>6</v>
      </c>
      <c r="K879" s="170">
        <v>6</v>
      </c>
      <c r="L879" s="170">
        <v>6</v>
      </c>
      <c r="M879" s="14">
        <v>0</v>
      </c>
      <c r="N879" s="15">
        <v>1</v>
      </c>
    </row>
    <row r="880" spans="1:14" ht="43.5">
      <c r="A880" s="169"/>
      <c r="B880" s="72"/>
      <c r="C880" s="11"/>
      <c r="D880" s="72"/>
      <c r="E880" s="11"/>
      <c r="F880" s="72" t="s">
        <v>969</v>
      </c>
      <c r="G880" s="167" t="s">
        <v>764</v>
      </c>
      <c r="H880" s="13" t="s">
        <v>1113</v>
      </c>
      <c r="I880" s="170">
        <v>2</v>
      </c>
      <c r="J880" s="170">
        <v>2</v>
      </c>
      <c r="K880" s="170">
        <v>2</v>
      </c>
      <c r="L880" s="170">
        <v>2</v>
      </c>
      <c r="M880" s="14">
        <v>0</v>
      </c>
      <c r="N880" s="15">
        <v>1</v>
      </c>
    </row>
    <row r="881" spans="1:14" ht="43.5">
      <c r="A881" s="169"/>
      <c r="B881" s="72"/>
      <c r="C881" s="11"/>
      <c r="D881" s="72"/>
      <c r="E881" s="11"/>
      <c r="F881" s="72" t="s">
        <v>1303</v>
      </c>
      <c r="G881" s="167" t="s">
        <v>764</v>
      </c>
      <c r="H881" s="13" t="s">
        <v>1113</v>
      </c>
      <c r="I881" s="170">
        <v>8</v>
      </c>
      <c r="J881" s="170">
        <v>8</v>
      </c>
      <c r="K881" s="170">
        <v>8</v>
      </c>
      <c r="L881" s="170">
        <v>8</v>
      </c>
      <c r="M881" s="14">
        <v>0</v>
      </c>
      <c r="N881" s="15">
        <v>1</v>
      </c>
    </row>
    <row r="882" spans="1:14">
      <c r="A882" s="171" t="s">
        <v>1513</v>
      </c>
      <c r="B882" s="171"/>
      <c r="C882" s="171"/>
      <c r="D882" s="171"/>
      <c r="E882" s="171"/>
      <c r="F882" s="171"/>
      <c r="G882" s="171"/>
      <c r="H882" s="171"/>
      <c r="I882" s="172">
        <v>765</v>
      </c>
      <c r="J882" s="172">
        <v>51</v>
      </c>
      <c r="K882" s="172">
        <v>51</v>
      </c>
      <c r="L882" s="172">
        <v>51</v>
      </c>
      <c r="M882" s="173">
        <v>0</v>
      </c>
      <c r="N882" s="174">
        <v>9</v>
      </c>
    </row>
    <row r="883" spans="1:14">
      <c r="A883" s="169" t="s">
        <v>1499</v>
      </c>
      <c r="B883" s="72" t="s">
        <v>592</v>
      </c>
      <c r="C883" s="11" t="s">
        <v>991</v>
      </c>
      <c r="D883" s="72" t="s">
        <v>123</v>
      </c>
      <c r="E883" s="11" t="s">
        <v>123</v>
      </c>
      <c r="F883" s="72" t="s">
        <v>1500</v>
      </c>
      <c r="G883" s="11" t="s">
        <v>764</v>
      </c>
      <c r="H883" s="13" t="s">
        <v>763</v>
      </c>
      <c r="I883" s="170">
        <v>0.04</v>
      </c>
      <c r="J883" s="170">
        <v>0.1</v>
      </c>
      <c r="K883" s="170">
        <v>0.1</v>
      </c>
      <c r="L883" s="170">
        <v>0.1</v>
      </c>
      <c r="M883" s="14">
        <v>1.5</v>
      </c>
      <c r="N883" s="15">
        <v>1</v>
      </c>
    </row>
    <row r="884" spans="1:14">
      <c r="A884" s="171" t="s">
        <v>1510</v>
      </c>
      <c r="B884" s="171"/>
      <c r="C884" s="171"/>
      <c r="D884" s="171"/>
      <c r="E884" s="171"/>
      <c r="F884" s="171"/>
      <c r="G884" s="171"/>
      <c r="H884" s="171"/>
      <c r="I884" s="172">
        <v>0.04</v>
      </c>
      <c r="J884" s="172">
        <v>0.1</v>
      </c>
      <c r="K884" s="172">
        <v>0.1</v>
      </c>
      <c r="L884" s="172">
        <v>0.1</v>
      </c>
      <c r="M884" s="173">
        <v>1.5</v>
      </c>
      <c r="N884" s="174">
        <v>1</v>
      </c>
    </row>
    <row r="885" spans="1:14" ht="43.5">
      <c r="A885" s="169" t="s">
        <v>1574</v>
      </c>
      <c r="B885" s="72" t="s">
        <v>594</v>
      </c>
      <c r="C885" s="11" t="s">
        <v>596</v>
      </c>
      <c r="D885" s="72" t="s">
        <v>123</v>
      </c>
      <c r="E885" s="11" t="s">
        <v>123</v>
      </c>
      <c r="F885" s="72" t="s">
        <v>1527</v>
      </c>
      <c r="G885" s="11" t="s">
        <v>764</v>
      </c>
      <c r="H885" s="13" t="s">
        <v>763</v>
      </c>
      <c r="I885" s="170">
        <v>27.500000000000004</v>
      </c>
      <c r="J885" s="170">
        <v>28.875000000000004</v>
      </c>
      <c r="K885" s="170">
        <v>30.318750000000005</v>
      </c>
      <c r="L885" s="170">
        <v>31.834687500000008</v>
      </c>
      <c r="M885" s="14">
        <v>5.0000000000000044E-2</v>
      </c>
      <c r="N885" s="15">
        <v>1</v>
      </c>
    </row>
    <row r="886" spans="1:14">
      <c r="A886" s="169"/>
      <c r="B886" s="72"/>
      <c r="C886" s="11"/>
      <c r="D886" s="72"/>
      <c r="E886" s="11"/>
      <c r="F886" s="72" t="s">
        <v>1528</v>
      </c>
      <c r="G886" s="167" t="s">
        <v>764</v>
      </c>
      <c r="H886" s="13" t="s">
        <v>763</v>
      </c>
      <c r="I886" s="170">
        <v>16.5</v>
      </c>
      <c r="J886" s="170">
        <v>17.324999999999999</v>
      </c>
      <c r="K886" s="170">
        <v>18.19125</v>
      </c>
      <c r="L886" s="170">
        <v>19.1008125</v>
      </c>
      <c r="M886" s="14">
        <v>5.0000000000000044E-2</v>
      </c>
      <c r="N886" s="15">
        <v>1</v>
      </c>
    </row>
    <row r="887" spans="1:14">
      <c r="A887" s="169"/>
      <c r="B887" s="72"/>
      <c r="C887" s="11"/>
      <c r="D887" s="72"/>
      <c r="E887" s="11"/>
      <c r="F887" s="72" t="s">
        <v>1529</v>
      </c>
      <c r="G887" s="167" t="s">
        <v>764</v>
      </c>
      <c r="H887" s="13" t="s">
        <v>763</v>
      </c>
      <c r="I887" s="170">
        <v>16.5</v>
      </c>
      <c r="J887" s="170">
        <v>17.324999999999999</v>
      </c>
      <c r="K887" s="170">
        <v>18.19125</v>
      </c>
      <c r="L887" s="170">
        <v>19.1008125</v>
      </c>
      <c r="M887" s="14">
        <v>5.0000000000000044E-2</v>
      </c>
      <c r="N887" s="15">
        <v>1</v>
      </c>
    </row>
    <row r="888" spans="1:14">
      <c r="A888" s="169"/>
      <c r="B888" s="72"/>
      <c r="C888" s="11"/>
      <c r="D888" s="72"/>
      <c r="E888" s="11"/>
      <c r="F888" s="72" t="s">
        <v>1530</v>
      </c>
      <c r="G888" s="167" t="s">
        <v>764</v>
      </c>
      <c r="H888" s="13" t="s">
        <v>763</v>
      </c>
      <c r="I888" s="170">
        <v>5.5</v>
      </c>
      <c r="J888" s="170">
        <v>5.7750000000000004</v>
      </c>
      <c r="K888" s="170">
        <v>6.0637500000000006</v>
      </c>
      <c r="L888" s="170">
        <v>6.3669375000000006</v>
      </c>
      <c r="M888" s="14">
        <v>5.0000000000000044E-2</v>
      </c>
      <c r="N888" s="15">
        <v>1</v>
      </c>
    </row>
    <row r="889" spans="1:14">
      <c r="A889" s="169"/>
      <c r="B889" s="72"/>
      <c r="C889" s="11"/>
      <c r="D889" s="72"/>
      <c r="E889" s="11"/>
      <c r="F889" s="72" t="s">
        <v>1531</v>
      </c>
      <c r="G889" s="167" t="s">
        <v>764</v>
      </c>
      <c r="H889" s="13" t="s">
        <v>763</v>
      </c>
      <c r="I889" s="170">
        <v>65</v>
      </c>
      <c r="J889" s="170">
        <v>68.25</v>
      </c>
      <c r="K889" s="170">
        <v>71.662500000000009</v>
      </c>
      <c r="L889" s="170">
        <v>75.245625000000018</v>
      </c>
      <c r="M889" s="14">
        <v>5.0000000000000044E-2</v>
      </c>
      <c r="N889" s="15">
        <v>1</v>
      </c>
    </row>
    <row r="890" spans="1:14">
      <c r="A890" s="169"/>
      <c r="B890" s="72"/>
      <c r="C890" s="11"/>
      <c r="D890" s="72"/>
      <c r="E890" s="11"/>
      <c r="F890" s="72" t="s">
        <v>1532</v>
      </c>
      <c r="G890" s="167" t="s">
        <v>764</v>
      </c>
      <c r="H890" s="13" t="s">
        <v>763</v>
      </c>
      <c r="I890" s="170">
        <v>12.100000000000001</v>
      </c>
      <c r="J890" s="170">
        <v>12.705000000000002</v>
      </c>
      <c r="K890" s="170">
        <v>13.340250000000003</v>
      </c>
      <c r="L890" s="170">
        <v>14.007262500000003</v>
      </c>
      <c r="M890" s="14">
        <v>5.0000000000000044E-2</v>
      </c>
      <c r="N890" s="15">
        <v>1</v>
      </c>
    </row>
    <row r="891" spans="1:14">
      <c r="A891" s="169"/>
      <c r="B891" s="72"/>
      <c r="C891" s="11"/>
      <c r="D891" s="72"/>
      <c r="E891" s="11"/>
      <c r="F891" s="72" t="s">
        <v>1533</v>
      </c>
      <c r="G891" s="167" t="s">
        <v>764</v>
      </c>
      <c r="H891" s="13" t="s">
        <v>763</v>
      </c>
      <c r="I891" s="170">
        <v>16.5</v>
      </c>
      <c r="J891" s="170">
        <v>17.324999999999999</v>
      </c>
      <c r="K891" s="170">
        <v>18.19125</v>
      </c>
      <c r="L891" s="170">
        <v>19.1008125</v>
      </c>
      <c r="M891" s="14">
        <v>5.0000000000000044E-2</v>
      </c>
      <c r="N891" s="15">
        <v>1</v>
      </c>
    </row>
    <row r="892" spans="1:14">
      <c r="A892" s="169"/>
      <c r="B892" s="72"/>
      <c r="C892" s="11"/>
      <c r="D892" s="72"/>
      <c r="E892" s="11"/>
      <c r="F892" s="72" t="s">
        <v>1534</v>
      </c>
      <c r="G892" s="167" t="s">
        <v>764</v>
      </c>
      <c r="H892" s="13" t="s">
        <v>763</v>
      </c>
      <c r="I892" s="170">
        <v>16.5</v>
      </c>
      <c r="J892" s="170">
        <v>17.324999999999999</v>
      </c>
      <c r="K892" s="170">
        <v>18.19125</v>
      </c>
      <c r="L892" s="170">
        <v>19.1008125</v>
      </c>
      <c r="M892" s="14">
        <v>5.0000000000000044E-2</v>
      </c>
      <c r="N892" s="15">
        <v>1</v>
      </c>
    </row>
    <row r="893" spans="1:14">
      <c r="A893" s="169"/>
      <c r="B893" s="72"/>
      <c r="C893" s="11"/>
      <c r="D893" s="72"/>
      <c r="E893" s="11"/>
      <c r="F893" s="72" t="s">
        <v>1535</v>
      </c>
      <c r="G893" s="167" t="s">
        <v>764</v>
      </c>
      <c r="H893" s="13" t="s">
        <v>763</v>
      </c>
      <c r="I893" s="170">
        <v>11</v>
      </c>
      <c r="J893" s="170">
        <v>11.55</v>
      </c>
      <c r="K893" s="170">
        <v>12.127500000000001</v>
      </c>
      <c r="L893" s="170">
        <v>12.733875000000001</v>
      </c>
      <c r="M893" s="14">
        <v>5.0000000000000044E-2</v>
      </c>
      <c r="N893" s="15">
        <v>1</v>
      </c>
    </row>
    <row r="894" spans="1:14">
      <c r="A894" s="169"/>
      <c r="B894" s="72"/>
      <c r="C894" s="11"/>
      <c r="D894" s="72"/>
      <c r="E894" s="11"/>
      <c r="F894" s="72" t="s">
        <v>1536</v>
      </c>
      <c r="G894" s="167" t="s">
        <v>764</v>
      </c>
      <c r="H894" s="13" t="s">
        <v>763</v>
      </c>
      <c r="I894" s="170">
        <v>13.200000000000001</v>
      </c>
      <c r="J894" s="170">
        <v>13.860000000000001</v>
      </c>
      <c r="K894" s="170">
        <v>14.553000000000003</v>
      </c>
      <c r="L894" s="170">
        <v>15.280650000000003</v>
      </c>
      <c r="M894" s="14">
        <v>5.0000000000000044E-2</v>
      </c>
      <c r="N894" s="15">
        <v>1</v>
      </c>
    </row>
    <row r="895" spans="1:14">
      <c r="A895" s="169"/>
      <c r="B895" s="72"/>
      <c r="C895" s="11"/>
      <c r="D895" s="72"/>
      <c r="E895" s="11"/>
      <c r="F895" s="72" t="s">
        <v>1537</v>
      </c>
      <c r="G895" s="167" t="s">
        <v>764</v>
      </c>
      <c r="H895" s="13" t="s">
        <v>763</v>
      </c>
      <c r="I895" s="170">
        <v>17.600000000000001</v>
      </c>
      <c r="J895" s="170">
        <v>18.480000000000004</v>
      </c>
      <c r="K895" s="170">
        <v>19.404000000000003</v>
      </c>
      <c r="L895" s="170">
        <v>20.374200000000005</v>
      </c>
      <c r="M895" s="14">
        <v>5.0000000000000044E-2</v>
      </c>
      <c r="N895" s="15">
        <v>1</v>
      </c>
    </row>
    <row r="896" spans="1:14">
      <c r="A896" s="169"/>
      <c r="B896" s="72"/>
      <c r="C896" s="11"/>
      <c r="D896" s="72"/>
      <c r="E896" s="11"/>
      <c r="F896" s="72" t="s">
        <v>1538</v>
      </c>
      <c r="G896" s="167" t="s">
        <v>764</v>
      </c>
      <c r="H896" s="13" t="s">
        <v>763</v>
      </c>
      <c r="I896" s="170">
        <v>0</v>
      </c>
      <c r="J896" s="170">
        <v>0</v>
      </c>
      <c r="K896" s="170">
        <v>0</v>
      </c>
      <c r="L896" s="170">
        <v>0</v>
      </c>
      <c r="M896" s="14">
        <v>0</v>
      </c>
      <c r="N896" s="15">
        <v>1</v>
      </c>
    </row>
    <row r="897" spans="1:14">
      <c r="A897" s="169"/>
      <c r="B897" s="72"/>
      <c r="C897" s="11"/>
      <c r="D897" s="72"/>
      <c r="E897" s="11"/>
      <c r="F897" s="72" t="s">
        <v>1539</v>
      </c>
      <c r="G897" s="167" t="s">
        <v>764</v>
      </c>
      <c r="H897" s="13" t="s">
        <v>763</v>
      </c>
      <c r="I897" s="170">
        <v>275</v>
      </c>
      <c r="J897" s="170">
        <v>288.75</v>
      </c>
      <c r="K897" s="170">
        <v>303.1875</v>
      </c>
      <c r="L897" s="170">
        <v>318.34687500000001</v>
      </c>
      <c r="M897" s="14">
        <v>5.0000000000000044E-2</v>
      </c>
      <c r="N897" s="15">
        <v>1</v>
      </c>
    </row>
    <row r="898" spans="1:14">
      <c r="A898" s="169"/>
      <c r="B898" s="72"/>
      <c r="C898" s="11"/>
      <c r="D898" s="72"/>
      <c r="E898" s="11"/>
      <c r="F898" s="72" t="s">
        <v>1540</v>
      </c>
      <c r="G898" s="167" t="s">
        <v>764</v>
      </c>
      <c r="H898" s="13" t="s">
        <v>763</v>
      </c>
      <c r="I898" s="170">
        <v>16.5</v>
      </c>
      <c r="J898" s="170">
        <v>17.324999999999999</v>
      </c>
      <c r="K898" s="170">
        <v>18.19125</v>
      </c>
      <c r="L898" s="170">
        <v>19.1008125</v>
      </c>
      <c r="M898" s="14">
        <v>5.0000000000000044E-2</v>
      </c>
      <c r="N898" s="15">
        <v>1</v>
      </c>
    </row>
    <row r="899" spans="1:14">
      <c r="A899" s="169"/>
      <c r="B899" s="72"/>
      <c r="C899" s="11"/>
      <c r="D899" s="72"/>
      <c r="E899" s="11"/>
      <c r="F899" s="72" t="s">
        <v>1541</v>
      </c>
      <c r="G899" s="167" t="s">
        <v>764</v>
      </c>
      <c r="H899" s="13" t="s">
        <v>763</v>
      </c>
      <c r="I899" s="170">
        <v>5.5</v>
      </c>
      <c r="J899" s="170">
        <v>5.7750000000000004</v>
      </c>
      <c r="K899" s="170">
        <v>6.0637500000000006</v>
      </c>
      <c r="L899" s="170">
        <v>6.3669375000000006</v>
      </c>
      <c r="M899" s="14">
        <v>5.0000000000000044E-2</v>
      </c>
      <c r="N899" s="15">
        <v>1</v>
      </c>
    </row>
    <row r="900" spans="1:14">
      <c r="A900" s="169"/>
      <c r="B900" s="72"/>
      <c r="C900" s="11"/>
      <c r="D900" s="72"/>
      <c r="E900" s="11"/>
      <c r="F900" s="72" t="s">
        <v>1542</v>
      </c>
      <c r="G900" s="167" t="s">
        <v>764</v>
      </c>
      <c r="H900" s="13" t="s">
        <v>763</v>
      </c>
      <c r="I900" s="170">
        <v>12.100000000000001</v>
      </c>
      <c r="J900" s="170">
        <v>12.705000000000002</v>
      </c>
      <c r="K900" s="170">
        <v>13.340250000000003</v>
      </c>
      <c r="L900" s="170">
        <v>14.007262500000003</v>
      </c>
      <c r="M900" s="14">
        <v>5.0000000000000044E-2</v>
      </c>
      <c r="N900" s="15">
        <v>1</v>
      </c>
    </row>
    <row r="901" spans="1:14">
      <c r="A901" s="169"/>
      <c r="B901" s="72"/>
      <c r="C901" s="11"/>
      <c r="D901" s="72"/>
      <c r="E901" s="11"/>
      <c r="F901" s="72" t="s">
        <v>1543</v>
      </c>
      <c r="G901" s="167" t="s">
        <v>764</v>
      </c>
      <c r="H901" s="13" t="s">
        <v>763</v>
      </c>
      <c r="I901" s="170">
        <v>6.6000000000000005</v>
      </c>
      <c r="J901" s="170">
        <v>6.9300000000000006</v>
      </c>
      <c r="K901" s="170">
        <v>7.2765000000000013</v>
      </c>
      <c r="L901" s="170">
        <v>7.6403250000000016</v>
      </c>
      <c r="M901" s="14">
        <v>5.0000000000000044E-2</v>
      </c>
      <c r="N901" s="15">
        <v>1</v>
      </c>
    </row>
    <row r="902" spans="1:14">
      <c r="A902" s="169"/>
      <c r="B902" s="72"/>
      <c r="C902" s="11"/>
      <c r="D902" s="72"/>
      <c r="E902" s="11"/>
      <c r="F902" s="72" t="s">
        <v>1544</v>
      </c>
      <c r="G902" s="167" t="s">
        <v>764</v>
      </c>
      <c r="H902" s="13" t="s">
        <v>763</v>
      </c>
      <c r="I902" s="170">
        <v>20.900000000000002</v>
      </c>
      <c r="J902" s="170">
        <v>21.945000000000004</v>
      </c>
      <c r="K902" s="170">
        <v>23.042250000000006</v>
      </c>
      <c r="L902" s="170">
        <v>24.194362500000008</v>
      </c>
      <c r="M902" s="14">
        <v>5.0000000000000044E-2</v>
      </c>
      <c r="N902" s="15">
        <v>1</v>
      </c>
    </row>
    <row r="903" spans="1:14">
      <c r="A903" s="169"/>
      <c r="B903" s="72"/>
      <c r="C903" s="11"/>
      <c r="D903" s="72"/>
      <c r="E903" s="11"/>
      <c r="F903" s="72" t="s">
        <v>1545</v>
      </c>
      <c r="G903" s="167" t="s">
        <v>764</v>
      </c>
      <c r="H903" s="13" t="s">
        <v>763</v>
      </c>
      <c r="I903" s="170">
        <v>8.8000000000000007</v>
      </c>
      <c r="J903" s="170">
        <v>9.240000000000002</v>
      </c>
      <c r="K903" s="170">
        <v>9.7020000000000017</v>
      </c>
      <c r="L903" s="170">
        <v>10.187100000000003</v>
      </c>
      <c r="M903" s="14">
        <v>5.0000000000000044E-2</v>
      </c>
      <c r="N903" s="15">
        <v>1</v>
      </c>
    </row>
    <row r="904" spans="1:14">
      <c r="A904" s="169"/>
      <c r="B904" s="72"/>
      <c r="C904" s="11"/>
      <c r="D904" s="72"/>
      <c r="E904" s="11"/>
      <c r="F904" s="72" t="s">
        <v>1546</v>
      </c>
      <c r="G904" s="167" t="s">
        <v>764</v>
      </c>
      <c r="H904" s="13" t="s">
        <v>763</v>
      </c>
      <c r="I904" s="170">
        <v>6.6000000000000005</v>
      </c>
      <c r="J904" s="170">
        <v>6.9300000000000006</v>
      </c>
      <c r="K904" s="170">
        <v>7.2765000000000013</v>
      </c>
      <c r="L904" s="170">
        <v>7.6403250000000016</v>
      </c>
      <c r="M904" s="14">
        <v>5.0000000000000044E-2</v>
      </c>
      <c r="N904" s="15">
        <v>1</v>
      </c>
    </row>
    <row r="905" spans="1:14">
      <c r="A905" s="169"/>
      <c r="B905" s="72"/>
      <c r="C905" s="11"/>
      <c r="D905" s="72"/>
      <c r="E905" s="11"/>
      <c r="F905" s="72" t="s">
        <v>1547</v>
      </c>
      <c r="G905" s="167" t="s">
        <v>764</v>
      </c>
      <c r="H905" s="13" t="s">
        <v>763</v>
      </c>
      <c r="I905" s="170">
        <v>34.1</v>
      </c>
      <c r="J905" s="170">
        <v>35.805</v>
      </c>
      <c r="K905" s="170">
        <v>37.59525</v>
      </c>
      <c r="L905" s="170">
        <v>39.475012499999998</v>
      </c>
      <c r="M905" s="14">
        <v>5.0000000000000044E-2</v>
      </c>
      <c r="N905" s="15">
        <v>1</v>
      </c>
    </row>
    <row r="906" spans="1:14">
      <c r="A906" s="169"/>
      <c r="B906" s="72"/>
      <c r="C906" s="11"/>
      <c r="D906" s="72"/>
      <c r="E906" s="11"/>
      <c r="F906" s="72" t="s">
        <v>1548</v>
      </c>
      <c r="G906" s="167" t="s">
        <v>764</v>
      </c>
      <c r="H906" s="13" t="s">
        <v>763</v>
      </c>
      <c r="I906" s="170">
        <v>14.850000000000001</v>
      </c>
      <c r="J906" s="170">
        <v>15.592500000000003</v>
      </c>
      <c r="K906" s="170">
        <v>16.372125000000004</v>
      </c>
      <c r="L906" s="170">
        <v>17.190731250000006</v>
      </c>
      <c r="M906" s="14">
        <v>5.0000000000000044E-2</v>
      </c>
      <c r="N906" s="15">
        <v>1</v>
      </c>
    </row>
    <row r="907" spans="1:14">
      <c r="A907" s="169"/>
      <c r="B907" s="72"/>
      <c r="C907" s="11"/>
      <c r="D907" s="72"/>
      <c r="E907" s="11"/>
      <c r="F907" s="72" t="s">
        <v>1549</v>
      </c>
      <c r="G907" s="167" t="s">
        <v>764</v>
      </c>
      <c r="H907" s="13" t="s">
        <v>763</v>
      </c>
      <c r="I907" s="170">
        <v>236.50000000000003</v>
      </c>
      <c r="J907" s="170">
        <v>248.32500000000005</v>
      </c>
      <c r="K907" s="170">
        <v>260.74125000000004</v>
      </c>
      <c r="L907" s="170">
        <v>273.77831250000003</v>
      </c>
      <c r="M907" s="14">
        <v>5.0000000000000044E-2</v>
      </c>
      <c r="N907" s="15">
        <v>1</v>
      </c>
    </row>
    <row r="908" spans="1:14">
      <c r="A908" s="169"/>
      <c r="B908" s="72"/>
      <c r="C908" s="11"/>
      <c r="D908" s="72"/>
      <c r="E908" s="11"/>
      <c r="F908" s="72" t="s">
        <v>1550</v>
      </c>
      <c r="G908" s="167" t="s">
        <v>764</v>
      </c>
      <c r="H908" s="13" t="s">
        <v>763</v>
      </c>
      <c r="I908" s="170">
        <v>80.850000000000009</v>
      </c>
      <c r="J908" s="170">
        <v>84.892500000000013</v>
      </c>
      <c r="K908" s="170">
        <v>89.137125000000012</v>
      </c>
      <c r="L908" s="170">
        <v>93.593981250000013</v>
      </c>
      <c r="M908" s="14">
        <v>5.0000000000000044E-2</v>
      </c>
      <c r="N908" s="15">
        <v>1</v>
      </c>
    </row>
    <row r="909" spans="1:14">
      <c r="A909" s="169"/>
      <c r="B909" s="72"/>
      <c r="C909" s="11"/>
      <c r="D909" s="72"/>
      <c r="E909" s="11"/>
      <c r="F909" s="72" t="s">
        <v>1551</v>
      </c>
      <c r="G909" s="167" t="s">
        <v>764</v>
      </c>
      <c r="H909" s="13" t="s">
        <v>763</v>
      </c>
      <c r="I909" s="170">
        <v>16.5</v>
      </c>
      <c r="J909" s="170">
        <v>17.324999999999999</v>
      </c>
      <c r="K909" s="170">
        <v>18.19125</v>
      </c>
      <c r="L909" s="170">
        <v>19.1008125</v>
      </c>
      <c r="M909" s="14">
        <v>5.0000000000000044E-2</v>
      </c>
      <c r="N909" s="15">
        <v>1</v>
      </c>
    </row>
    <row r="910" spans="1:14">
      <c r="A910" s="169"/>
      <c r="B910" s="72"/>
      <c r="C910" s="11"/>
      <c r="D910" s="72"/>
      <c r="E910" s="11"/>
      <c r="F910" s="72" t="s">
        <v>1552</v>
      </c>
      <c r="G910" s="167" t="s">
        <v>764</v>
      </c>
      <c r="H910" s="13" t="s">
        <v>763</v>
      </c>
      <c r="I910" s="170">
        <v>104.50000000000001</v>
      </c>
      <c r="J910" s="170">
        <v>109.72500000000002</v>
      </c>
      <c r="K910" s="170">
        <v>115.21125000000004</v>
      </c>
      <c r="L910" s="170">
        <v>120.97181250000004</v>
      </c>
      <c r="M910" s="14">
        <v>5.0000000000000044E-2</v>
      </c>
      <c r="N910" s="15">
        <v>1</v>
      </c>
    </row>
    <row r="911" spans="1:14">
      <c r="A911" s="169"/>
      <c r="B911" s="72"/>
      <c r="C911" s="11"/>
      <c r="D911" s="72"/>
      <c r="E911" s="11"/>
      <c r="F911" s="72" t="s">
        <v>1553</v>
      </c>
      <c r="G911" s="167" t="s">
        <v>764</v>
      </c>
      <c r="H911" s="13" t="s">
        <v>763</v>
      </c>
      <c r="I911" s="170">
        <v>6.6000000000000005</v>
      </c>
      <c r="J911" s="170">
        <v>6.9300000000000006</v>
      </c>
      <c r="K911" s="170">
        <v>7.2765000000000013</v>
      </c>
      <c r="L911" s="170">
        <v>7.6403250000000016</v>
      </c>
      <c r="M911" s="14">
        <v>5.0000000000000044E-2</v>
      </c>
      <c r="N911" s="15">
        <v>1</v>
      </c>
    </row>
    <row r="912" spans="1:14">
      <c r="A912" s="169"/>
      <c r="B912" s="72"/>
      <c r="C912" s="11"/>
      <c r="D912" s="72"/>
      <c r="E912" s="11"/>
      <c r="F912" s="72" t="s">
        <v>1554</v>
      </c>
      <c r="G912" s="167" t="s">
        <v>764</v>
      </c>
      <c r="H912" s="13" t="s">
        <v>763</v>
      </c>
      <c r="I912" s="170">
        <v>9.3500000000000014</v>
      </c>
      <c r="J912" s="170">
        <v>9.8175000000000026</v>
      </c>
      <c r="K912" s="170">
        <v>10.308375000000003</v>
      </c>
      <c r="L912" s="170">
        <v>10.823793750000004</v>
      </c>
      <c r="M912" s="14">
        <v>5.0000000000000044E-2</v>
      </c>
      <c r="N912" s="15">
        <v>1</v>
      </c>
    </row>
    <row r="913" spans="1:14">
      <c r="A913" s="169"/>
      <c r="B913" s="72"/>
      <c r="C913" s="11"/>
      <c r="D913" s="72"/>
      <c r="E913" s="11"/>
      <c r="F913" s="72" t="s">
        <v>1555</v>
      </c>
      <c r="G913" s="167" t="s">
        <v>764</v>
      </c>
      <c r="H913" s="13" t="s">
        <v>763</v>
      </c>
      <c r="I913" s="170">
        <v>5.5</v>
      </c>
      <c r="J913" s="170">
        <v>5.7750000000000004</v>
      </c>
      <c r="K913" s="170">
        <v>6.0637500000000006</v>
      </c>
      <c r="L913" s="170">
        <v>6.3669375000000006</v>
      </c>
      <c r="M913" s="14">
        <v>5.0000000000000044E-2</v>
      </c>
      <c r="N913" s="15">
        <v>1</v>
      </c>
    </row>
    <row r="914" spans="1:14">
      <c r="A914" s="169"/>
      <c r="B914" s="72"/>
      <c r="C914" s="11"/>
      <c r="D914" s="72"/>
      <c r="E914" s="11"/>
      <c r="F914" s="72" t="s">
        <v>1556</v>
      </c>
      <c r="G914" s="167" t="s">
        <v>764</v>
      </c>
      <c r="H914" s="13" t="s">
        <v>763</v>
      </c>
      <c r="I914" s="170">
        <v>12.100000000000001</v>
      </c>
      <c r="J914" s="170">
        <v>12.705000000000002</v>
      </c>
      <c r="K914" s="170">
        <v>13.340250000000003</v>
      </c>
      <c r="L914" s="170">
        <v>14.007262500000003</v>
      </c>
      <c r="M914" s="14">
        <v>5.0000000000000044E-2</v>
      </c>
      <c r="N914" s="15">
        <v>1</v>
      </c>
    </row>
    <row r="915" spans="1:14">
      <c r="A915" s="169"/>
      <c r="B915" s="72"/>
      <c r="C915" s="11"/>
      <c r="D915" s="72"/>
      <c r="E915" s="11"/>
      <c r="F915" s="72" t="s">
        <v>1557</v>
      </c>
      <c r="G915" s="167" t="s">
        <v>764</v>
      </c>
      <c r="H915" s="13" t="s">
        <v>763</v>
      </c>
      <c r="I915" s="170">
        <v>77</v>
      </c>
      <c r="J915" s="170">
        <v>80.850000000000009</v>
      </c>
      <c r="K915" s="170">
        <v>84.892500000000013</v>
      </c>
      <c r="L915" s="170">
        <v>89.137125000000012</v>
      </c>
      <c r="M915" s="14">
        <v>5.0000000000000044E-2</v>
      </c>
      <c r="N915" s="15">
        <v>1</v>
      </c>
    </row>
    <row r="916" spans="1:14">
      <c r="A916" s="169"/>
      <c r="B916" s="72"/>
      <c r="C916" s="11"/>
      <c r="D916" s="72"/>
      <c r="E916" s="11"/>
      <c r="F916" s="72" t="s">
        <v>1558</v>
      </c>
      <c r="G916" s="167" t="s">
        <v>764</v>
      </c>
      <c r="H916" s="13" t="s">
        <v>763</v>
      </c>
      <c r="I916" s="170">
        <v>38.5</v>
      </c>
      <c r="J916" s="170">
        <v>40.425000000000004</v>
      </c>
      <c r="K916" s="170">
        <v>42.446250000000006</v>
      </c>
      <c r="L916" s="170">
        <v>44.568562500000006</v>
      </c>
      <c r="M916" s="14">
        <v>5.0000000000000044E-2</v>
      </c>
      <c r="N916" s="15">
        <v>1</v>
      </c>
    </row>
    <row r="917" spans="1:14">
      <c r="A917" s="169"/>
      <c r="B917" s="72"/>
      <c r="C917" s="11"/>
      <c r="D917" s="72"/>
      <c r="E917" s="11"/>
      <c r="F917" s="72" t="s">
        <v>1559</v>
      </c>
      <c r="G917" s="167" t="s">
        <v>764</v>
      </c>
      <c r="H917" s="13" t="s">
        <v>763</v>
      </c>
      <c r="I917" s="170">
        <v>13.200000000000001</v>
      </c>
      <c r="J917" s="170">
        <v>13.860000000000001</v>
      </c>
      <c r="K917" s="170">
        <v>14.553000000000003</v>
      </c>
      <c r="L917" s="170">
        <v>15.280650000000003</v>
      </c>
      <c r="M917" s="14">
        <v>5.0000000000000044E-2</v>
      </c>
      <c r="N917" s="15">
        <v>1</v>
      </c>
    </row>
    <row r="918" spans="1:14">
      <c r="A918" s="169"/>
      <c r="B918" s="72"/>
      <c r="C918" s="11"/>
      <c r="D918" s="72"/>
      <c r="E918" s="11"/>
      <c r="F918" s="72" t="s">
        <v>1560</v>
      </c>
      <c r="G918" s="167" t="s">
        <v>764</v>
      </c>
      <c r="H918" s="13" t="s">
        <v>763</v>
      </c>
      <c r="I918" s="170">
        <v>5.5</v>
      </c>
      <c r="J918" s="170">
        <v>5.7750000000000004</v>
      </c>
      <c r="K918" s="170">
        <v>6.0637500000000006</v>
      </c>
      <c r="L918" s="170">
        <v>6.3669375000000006</v>
      </c>
      <c r="M918" s="14">
        <v>5.0000000000000044E-2</v>
      </c>
      <c r="N918" s="15">
        <v>1</v>
      </c>
    </row>
    <row r="919" spans="1:14">
      <c r="A919" s="169"/>
      <c r="B919" s="72"/>
      <c r="C919" s="11"/>
      <c r="D919" s="72"/>
      <c r="E919" s="11"/>
      <c r="F919" s="72" t="s">
        <v>1561</v>
      </c>
      <c r="G919" s="167" t="s">
        <v>764</v>
      </c>
      <c r="H919" s="13" t="s">
        <v>763</v>
      </c>
      <c r="I919" s="170">
        <v>16.5</v>
      </c>
      <c r="J919" s="170">
        <v>17.324999999999999</v>
      </c>
      <c r="K919" s="170">
        <v>18.19125</v>
      </c>
      <c r="L919" s="170">
        <v>19.1008125</v>
      </c>
      <c r="M919" s="14">
        <v>5.0000000000000044E-2</v>
      </c>
      <c r="N919" s="15">
        <v>1</v>
      </c>
    </row>
    <row r="920" spans="1:14">
      <c r="A920" s="169"/>
      <c r="B920" s="72"/>
      <c r="C920" s="11"/>
      <c r="D920" s="72"/>
      <c r="E920" s="11"/>
      <c r="F920" s="72" t="s">
        <v>1562</v>
      </c>
      <c r="G920" s="167" t="s">
        <v>764</v>
      </c>
      <c r="H920" s="13" t="s">
        <v>763</v>
      </c>
      <c r="I920" s="170">
        <v>302.5</v>
      </c>
      <c r="J920" s="170">
        <v>317.625</v>
      </c>
      <c r="K920" s="170">
        <v>333.50625000000002</v>
      </c>
      <c r="L920" s="170">
        <v>350.18156250000004</v>
      </c>
      <c r="M920" s="14">
        <v>5.0000000000000044E-2</v>
      </c>
      <c r="N920" s="15">
        <v>1</v>
      </c>
    </row>
    <row r="921" spans="1:14">
      <c r="A921" s="169"/>
      <c r="B921" s="72"/>
      <c r="C921" s="11"/>
      <c r="D921" s="72"/>
      <c r="E921" s="11"/>
      <c r="F921" s="72" t="s">
        <v>1563</v>
      </c>
      <c r="G921" s="167" t="s">
        <v>764</v>
      </c>
      <c r="H921" s="13" t="s">
        <v>763</v>
      </c>
      <c r="I921" s="170">
        <v>11</v>
      </c>
      <c r="J921" s="170">
        <v>11.55</v>
      </c>
      <c r="K921" s="170">
        <v>12.127500000000001</v>
      </c>
      <c r="L921" s="170">
        <v>12.733875000000001</v>
      </c>
      <c r="M921" s="14">
        <v>5.0000000000000044E-2</v>
      </c>
      <c r="N921" s="15">
        <v>1</v>
      </c>
    </row>
    <row r="922" spans="1:14">
      <c r="A922" s="169"/>
      <c r="B922" s="72"/>
      <c r="C922" s="11"/>
      <c r="D922" s="72"/>
      <c r="E922" s="11"/>
      <c r="F922" s="72" t="s">
        <v>1564</v>
      </c>
      <c r="G922" s="167" t="s">
        <v>764</v>
      </c>
      <c r="H922" s="13" t="s">
        <v>763</v>
      </c>
      <c r="I922" s="170">
        <v>10</v>
      </c>
      <c r="J922" s="170">
        <v>10.5</v>
      </c>
      <c r="K922" s="170">
        <v>11.025</v>
      </c>
      <c r="L922" s="170">
        <v>11.576250000000002</v>
      </c>
      <c r="M922" s="14">
        <v>5.0000000000000044E-2</v>
      </c>
      <c r="N922" s="15">
        <v>1</v>
      </c>
    </row>
    <row r="923" spans="1:14">
      <c r="A923" s="169"/>
      <c r="B923" s="72"/>
      <c r="C923" s="11"/>
      <c r="D923" s="72"/>
      <c r="E923" s="11"/>
      <c r="F923" s="72" t="s">
        <v>1565</v>
      </c>
      <c r="G923" s="167" t="s">
        <v>764</v>
      </c>
      <c r="H923" s="13" t="s">
        <v>763</v>
      </c>
      <c r="I923" s="170">
        <v>77</v>
      </c>
      <c r="J923" s="170">
        <v>80.850000000000009</v>
      </c>
      <c r="K923" s="170">
        <v>84.892500000000013</v>
      </c>
      <c r="L923" s="170">
        <v>89.137125000000012</v>
      </c>
      <c r="M923" s="14">
        <v>5.0000000000000044E-2</v>
      </c>
      <c r="N923" s="15">
        <v>1</v>
      </c>
    </row>
    <row r="924" spans="1:14">
      <c r="A924" s="169"/>
      <c r="B924" s="72"/>
      <c r="C924" s="11"/>
      <c r="D924" s="72"/>
      <c r="E924" s="11"/>
      <c r="F924" s="72" t="s">
        <v>1566</v>
      </c>
      <c r="G924" s="167" t="s">
        <v>764</v>
      </c>
      <c r="H924" s="13" t="s">
        <v>763</v>
      </c>
      <c r="I924" s="170">
        <v>16.5</v>
      </c>
      <c r="J924" s="170">
        <v>17.324999999999999</v>
      </c>
      <c r="K924" s="170">
        <v>18.19125</v>
      </c>
      <c r="L924" s="170">
        <v>19.1008125</v>
      </c>
      <c r="M924" s="14">
        <v>5.0000000000000044E-2</v>
      </c>
      <c r="N924" s="15">
        <v>1</v>
      </c>
    </row>
    <row r="925" spans="1:14">
      <c r="A925" s="169"/>
      <c r="B925" s="72"/>
      <c r="C925" s="11"/>
      <c r="D925" s="72"/>
      <c r="E925" s="11"/>
      <c r="F925" s="72" t="s">
        <v>1567</v>
      </c>
      <c r="G925" s="167" t="s">
        <v>764</v>
      </c>
      <c r="H925" s="13" t="s">
        <v>763</v>
      </c>
      <c r="I925" s="170">
        <v>6.6000000000000005</v>
      </c>
      <c r="J925" s="170">
        <v>6.9300000000000006</v>
      </c>
      <c r="K925" s="170">
        <v>7.2765000000000013</v>
      </c>
      <c r="L925" s="170">
        <v>7.6403250000000016</v>
      </c>
      <c r="M925" s="14">
        <v>5.0000000000000044E-2</v>
      </c>
      <c r="N925" s="15">
        <v>1</v>
      </c>
    </row>
    <row r="926" spans="1:14">
      <c r="A926" s="169"/>
      <c r="B926" s="72"/>
      <c r="C926" s="11"/>
      <c r="D926" s="72"/>
      <c r="E926" s="11"/>
      <c r="F926" s="72" t="s">
        <v>1568</v>
      </c>
      <c r="G926" s="167" t="s">
        <v>764</v>
      </c>
      <c r="H926" s="13" t="s">
        <v>763</v>
      </c>
      <c r="I926" s="170">
        <v>27.500000000000004</v>
      </c>
      <c r="J926" s="170">
        <v>28.875000000000004</v>
      </c>
      <c r="K926" s="170">
        <v>30.318750000000005</v>
      </c>
      <c r="L926" s="170">
        <v>31.834687500000008</v>
      </c>
      <c r="M926" s="14">
        <v>5.0000000000000044E-2</v>
      </c>
      <c r="N926" s="15">
        <v>1</v>
      </c>
    </row>
    <row r="927" spans="1:14">
      <c r="A927" s="169"/>
      <c r="B927" s="72"/>
      <c r="C927" s="11"/>
      <c r="D927" s="72"/>
      <c r="E927" s="11"/>
      <c r="F927" s="72" t="s">
        <v>1569</v>
      </c>
      <c r="G927" s="167" t="s">
        <v>764</v>
      </c>
      <c r="H927" s="13" t="s">
        <v>763</v>
      </c>
      <c r="I927" s="170">
        <v>12.100000000000001</v>
      </c>
      <c r="J927" s="170">
        <v>12.705000000000002</v>
      </c>
      <c r="K927" s="170">
        <v>13.340250000000003</v>
      </c>
      <c r="L927" s="170">
        <v>14.007262500000003</v>
      </c>
      <c r="M927" s="14">
        <v>5.0000000000000044E-2</v>
      </c>
      <c r="N927" s="15">
        <v>1</v>
      </c>
    </row>
    <row r="928" spans="1:14">
      <c r="A928" s="169"/>
      <c r="B928" s="72"/>
      <c r="C928" s="11"/>
      <c r="D928" s="72"/>
      <c r="E928" s="11"/>
      <c r="F928" s="72" t="s">
        <v>1570</v>
      </c>
      <c r="G928" s="167" t="s">
        <v>764</v>
      </c>
      <c r="H928" s="13" t="s">
        <v>763</v>
      </c>
      <c r="I928" s="170">
        <v>5.5</v>
      </c>
      <c r="J928" s="170">
        <v>5.7750000000000004</v>
      </c>
      <c r="K928" s="170">
        <v>6.0637500000000006</v>
      </c>
      <c r="L928" s="170">
        <v>6.3669375000000006</v>
      </c>
      <c r="M928" s="14">
        <v>5.0000000000000044E-2</v>
      </c>
      <c r="N928" s="15">
        <v>1</v>
      </c>
    </row>
    <row r="929" spans="1:14">
      <c r="A929" s="169"/>
      <c r="B929" s="72"/>
      <c r="C929" s="11"/>
      <c r="D929" s="72"/>
      <c r="E929" s="11"/>
      <c r="F929" s="72" t="s">
        <v>1571</v>
      </c>
      <c r="G929" s="167" t="s">
        <v>764</v>
      </c>
      <c r="H929" s="13" t="s">
        <v>763</v>
      </c>
      <c r="I929" s="170">
        <v>44</v>
      </c>
      <c r="J929" s="170">
        <v>46.2</v>
      </c>
      <c r="K929" s="170">
        <v>48.510000000000005</v>
      </c>
      <c r="L929" s="170">
        <v>50.935500000000005</v>
      </c>
      <c r="M929" s="14">
        <v>5.0000000000000044E-2</v>
      </c>
      <c r="N929" s="15">
        <v>1</v>
      </c>
    </row>
    <row r="930" spans="1:14">
      <c r="A930" s="169"/>
      <c r="B930" s="72"/>
      <c r="C930" s="11"/>
      <c r="D930" s="72"/>
      <c r="E930" s="11"/>
      <c r="F930" s="72" t="s">
        <v>1572</v>
      </c>
      <c r="G930" s="167" t="s">
        <v>764</v>
      </c>
      <c r="H930" s="13" t="s">
        <v>763</v>
      </c>
      <c r="I930" s="170">
        <v>6.6000000000000005</v>
      </c>
      <c r="J930" s="170">
        <v>6.9300000000000006</v>
      </c>
      <c r="K930" s="170">
        <v>7.2765000000000013</v>
      </c>
      <c r="L930" s="170">
        <v>7.6403250000000016</v>
      </c>
      <c r="M930" s="14">
        <v>5.0000000000000044E-2</v>
      </c>
      <c r="N930" s="15">
        <v>1</v>
      </c>
    </row>
    <row r="931" spans="1:14">
      <c r="A931" s="169"/>
      <c r="B931" s="72"/>
      <c r="C931" s="11"/>
      <c r="D931" s="72"/>
      <c r="E931" s="11"/>
      <c r="F931" s="72" t="s">
        <v>1573</v>
      </c>
      <c r="G931" s="167" t="s">
        <v>764</v>
      </c>
      <c r="H931" s="13" t="s">
        <v>763</v>
      </c>
      <c r="I931" s="170">
        <v>11</v>
      </c>
      <c r="J931" s="170">
        <v>11.55</v>
      </c>
      <c r="K931" s="170">
        <v>12.127500000000001</v>
      </c>
      <c r="L931" s="170">
        <v>12.733875000000001</v>
      </c>
      <c r="M931" s="14">
        <v>5.0000000000000044E-2</v>
      </c>
      <c r="N931" s="15">
        <v>1</v>
      </c>
    </row>
    <row r="932" spans="1:14" ht="43.5">
      <c r="A932" s="171" t="s">
        <v>1575</v>
      </c>
      <c r="B932" s="171"/>
      <c r="C932" s="171"/>
      <c r="D932" s="171"/>
      <c r="E932" s="171"/>
      <c r="F932" s="171"/>
      <c r="G932" s="171"/>
      <c r="H932" s="171"/>
      <c r="I932" s="172">
        <v>1771.7499999999995</v>
      </c>
      <c r="J932" s="172">
        <v>1860.3375000000003</v>
      </c>
      <c r="K932" s="172">
        <v>1953.3543750000003</v>
      </c>
      <c r="L932" s="172">
        <v>2051.0220937500003</v>
      </c>
      <c r="M932" s="173">
        <v>2.3000000000000007</v>
      </c>
      <c r="N932" s="174">
        <v>47</v>
      </c>
    </row>
    <row r="933" spans="1:14" ht="15" thickBot="1">
      <c r="A933" s="175" t="s">
        <v>779</v>
      </c>
      <c r="B933" s="175"/>
      <c r="C933" s="175"/>
      <c r="D933" s="175"/>
      <c r="E933" s="175"/>
      <c r="F933" s="175"/>
      <c r="G933" s="175"/>
      <c r="H933" s="175"/>
      <c r="I933" s="176">
        <v>233742.92114481254</v>
      </c>
      <c r="J933" s="176">
        <v>215557.25533489554</v>
      </c>
      <c r="K933" s="176">
        <v>219910.95150164058</v>
      </c>
      <c r="L933" s="176">
        <v>224871.86780172223</v>
      </c>
      <c r="M933" s="177">
        <v>30.916527174588886</v>
      </c>
      <c r="N933" s="178">
        <v>857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55"/>
  <sheetViews>
    <sheetView topLeftCell="J1" zoomScaleNormal="100" workbookViewId="0">
      <selection activeCell="E10" sqref="E10"/>
    </sheetView>
  </sheetViews>
  <sheetFormatPr defaultColWidth="9.1796875" defaultRowHeight="14.5"/>
  <cols>
    <col min="1" max="1" width="36" style="13" customWidth="1"/>
    <col min="2" max="2" width="7.7265625" style="11" bestFit="1" customWidth="1"/>
    <col min="3" max="3" width="7.81640625" style="11" bestFit="1" customWidth="1"/>
    <col min="4" max="4" width="19.81640625" style="11" customWidth="1"/>
    <col min="5" max="5" width="19.26953125" style="11" customWidth="1"/>
    <col min="6" max="6" width="30.26953125" style="11" bestFit="1" customWidth="1"/>
    <col min="7" max="8" width="12.1796875" style="11" bestFit="1" customWidth="1"/>
    <col min="9" max="9" width="60.54296875" style="13" customWidth="1"/>
    <col min="10" max="10" width="16.453125" style="11" customWidth="1"/>
    <col min="11" max="11" width="19.26953125" style="13" customWidth="1"/>
    <col min="12" max="12" width="13.81640625" style="17" customWidth="1"/>
    <col min="13" max="13" width="14" style="17" customWidth="1"/>
    <col min="14" max="14" width="40" style="17" bestFit="1" customWidth="1"/>
    <col min="15" max="15" width="5.453125" style="18" bestFit="1" customWidth="1"/>
    <col min="16" max="16" width="5.453125" style="11" bestFit="1" customWidth="1"/>
    <col min="17" max="16384" width="9.1796875" style="11"/>
  </cols>
  <sheetData>
    <row r="1" spans="1:16" ht="18.5">
      <c r="A1" s="73" t="s">
        <v>13910</v>
      </c>
    </row>
    <row r="3" spans="1:16">
      <c r="A3" s="180" t="s">
        <v>766</v>
      </c>
      <c r="B3" s="180"/>
      <c r="C3" s="180"/>
      <c r="D3" s="180"/>
      <c r="E3" s="180"/>
      <c r="F3" s="180"/>
      <c r="G3" s="180"/>
      <c r="H3" s="180"/>
      <c r="I3" s="180"/>
      <c r="J3" s="180"/>
      <c r="K3" s="180"/>
      <c r="L3" s="180"/>
      <c r="M3" s="180"/>
      <c r="N3" s="180"/>
      <c r="O3" s="180"/>
      <c r="P3"/>
    </row>
    <row r="4" spans="1:16" s="10" customFormat="1" ht="43.5">
      <c r="A4" s="181" t="s">
        <v>780</v>
      </c>
      <c r="B4" s="181" t="s">
        <v>559</v>
      </c>
      <c r="C4" s="181" t="s">
        <v>560</v>
      </c>
      <c r="D4" s="181" t="s">
        <v>561</v>
      </c>
      <c r="E4" s="181" t="s">
        <v>19</v>
      </c>
      <c r="F4" s="181" t="s">
        <v>0</v>
      </c>
      <c r="G4" s="181" t="s">
        <v>1049</v>
      </c>
      <c r="H4" s="181" t="s">
        <v>1050</v>
      </c>
      <c r="I4" s="181" t="s">
        <v>3</v>
      </c>
      <c r="J4" s="181" t="s">
        <v>1148</v>
      </c>
      <c r="K4" s="181" t="s">
        <v>1051</v>
      </c>
      <c r="L4" s="181" t="s">
        <v>1070</v>
      </c>
      <c r="M4" s="181" t="s">
        <v>1153</v>
      </c>
      <c r="N4" s="181" t="s">
        <v>1154</v>
      </c>
      <c r="O4" s="180" t="s">
        <v>767</v>
      </c>
      <c r="P4"/>
    </row>
    <row r="5" spans="1:16" ht="29">
      <c r="A5" s="13" t="s">
        <v>386</v>
      </c>
      <c r="B5" s="11" t="s">
        <v>602</v>
      </c>
      <c r="C5" s="11" t="s">
        <v>604</v>
      </c>
      <c r="D5" s="11" t="s">
        <v>354</v>
      </c>
      <c r="E5" s="11" t="s">
        <v>385</v>
      </c>
      <c r="F5" s="11" t="s">
        <v>385</v>
      </c>
      <c r="G5" s="12">
        <v>42917</v>
      </c>
      <c r="H5" s="12">
        <v>43281</v>
      </c>
      <c r="I5" s="11" t="s">
        <v>539</v>
      </c>
      <c r="J5" s="11" t="s">
        <v>764</v>
      </c>
      <c r="K5" s="11" t="s">
        <v>1053</v>
      </c>
      <c r="L5" s="11">
        <v>75</v>
      </c>
      <c r="M5" s="11">
        <v>75</v>
      </c>
      <c r="N5" s="11">
        <v>0</v>
      </c>
      <c r="O5" s="15">
        <v>1</v>
      </c>
      <c r="P5"/>
    </row>
    <row r="6" spans="1:16">
      <c r="I6" s="11" t="s">
        <v>540</v>
      </c>
      <c r="J6" s="11" t="s">
        <v>764</v>
      </c>
      <c r="K6" s="11" t="s">
        <v>1093</v>
      </c>
      <c r="L6" s="11">
        <v>40</v>
      </c>
      <c r="M6" s="11">
        <v>40</v>
      </c>
      <c r="N6" s="11">
        <v>0</v>
      </c>
      <c r="O6" s="15">
        <v>1</v>
      </c>
      <c r="P6"/>
    </row>
    <row r="7" spans="1:16" ht="29">
      <c r="A7" s="184" t="s">
        <v>781</v>
      </c>
      <c r="B7" s="184"/>
      <c r="C7" s="184"/>
      <c r="D7" s="184"/>
      <c r="E7" s="184"/>
      <c r="F7" s="184"/>
      <c r="G7" s="184"/>
      <c r="H7" s="184"/>
      <c r="I7" s="184"/>
      <c r="J7" s="184"/>
      <c r="K7" s="184"/>
      <c r="L7" s="184"/>
      <c r="M7" s="184"/>
      <c r="N7" s="184"/>
      <c r="O7" s="185">
        <v>2</v>
      </c>
      <c r="P7"/>
    </row>
    <row r="8" spans="1:16" ht="29">
      <c r="A8" s="13" t="s">
        <v>541</v>
      </c>
      <c r="B8" s="11" t="s">
        <v>587</v>
      </c>
      <c r="C8" s="11" t="s">
        <v>610</v>
      </c>
      <c r="D8" s="11" t="s">
        <v>614</v>
      </c>
      <c r="E8" s="11" t="s">
        <v>545</v>
      </c>
      <c r="F8" s="11" t="s">
        <v>542</v>
      </c>
      <c r="G8" s="12">
        <v>42917</v>
      </c>
      <c r="H8" s="12">
        <v>43281</v>
      </c>
      <c r="I8" s="11" t="s">
        <v>544</v>
      </c>
      <c r="J8" s="11" t="s">
        <v>764</v>
      </c>
      <c r="K8" s="11" t="s">
        <v>1057</v>
      </c>
      <c r="L8" s="11">
        <v>51</v>
      </c>
      <c r="M8" s="11">
        <v>50</v>
      </c>
      <c r="N8" s="11">
        <v>-1.9607843137254943E-2</v>
      </c>
      <c r="O8" s="15">
        <v>1</v>
      </c>
      <c r="P8"/>
    </row>
    <row r="9" spans="1:16">
      <c r="I9" s="11" t="s">
        <v>543</v>
      </c>
      <c r="J9" s="11" t="s">
        <v>764</v>
      </c>
      <c r="K9" s="11" t="s">
        <v>763</v>
      </c>
      <c r="L9" s="11">
        <v>86</v>
      </c>
      <c r="M9" s="11">
        <v>86</v>
      </c>
      <c r="N9" s="11">
        <v>0</v>
      </c>
      <c r="O9" s="15">
        <v>1</v>
      </c>
      <c r="P9"/>
    </row>
    <row r="10" spans="1:16" ht="29">
      <c r="A10" s="184" t="s">
        <v>782</v>
      </c>
      <c r="B10" s="184"/>
      <c r="C10" s="184"/>
      <c r="D10" s="184"/>
      <c r="E10" s="184"/>
      <c r="F10" s="184"/>
      <c r="G10" s="184"/>
      <c r="H10" s="184"/>
      <c r="I10" s="184"/>
      <c r="J10" s="184"/>
      <c r="K10" s="184"/>
      <c r="L10" s="184"/>
      <c r="M10" s="184"/>
      <c r="N10" s="184"/>
      <c r="O10" s="185">
        <v>2</v>
      </c>
      <c r="P10"/>
    </row>
    <row r="11" spans="1:16">
      <c r="A11" s="13" t="s">
        <v>277</v>
      </c>
      <c r="B11" s="11" t="s">
        <v>594</v>
      </c>
      <c r="C11" s="11" t="s">
        <v>597</v>
      </c>
      <c r="D11" s="11" t="s">
        <v>123</v>
      </c>
      <c r="E11" s="11" t="s">
        <v>123</v>
      </c>
      <c r="F11" s="11" t="s">
        <v>127</v>
      </c>
      <c r="G11" s="12">
        <v>42917</v>
      </c>
      <c r="H11" s="12">
        <v>43281</v>
      </c>
      <c r="I11" s="11" t="s">
        <v>282</v>
      </c>
      <c r="J11" s="11" t="s">
        <v>764</v>
      </c>
      <c r="K11" s="11" t="s">
        <v>1158</v>
      </c>
      <c r="L11" s="11">
        <v>2000</v>
      </c>
      <c r="M11" s="11">
        <v>2000</v>
      </c>
      <c r="N11" s="11">
        <v>0</v>
      </c>
      <c r="O11" s="15">
        <v>1</v>
      </c>
      <c r="P11"/>
    </row>
    <row r="12" spans="1:16">
      <c r="I12" s="11" t="s">
        <v>281</v>
      </c>
      <c r="J12" s="11" t="s">
        <v>764</v>
      </c>
      <c r="K12" s="11" t="s">
        <v>1158</v>
      </c>
      <c r="L12" s="11">
        <v>250</v>
      </c>
      <c r="M12" s="11">
        <v>250</v>
      </c>
      <c r="N12" s="11">
        <v>0</v>
      </c>
      <c r="O12" s="15">
        <v>1</v>
      </c>
      <c r="P12"/>
    </row>
    <row r="13" spans="1:16">
      <c r="I13" s="11" t="s">
        <v>280</v>
      </c>
      <c r="J13" s="11" t="s">
        <v>764</v>
      </c>
      <c r="K13" s="11" t="s">
        <v>1158</v>
      </c>
      <c r="L13" s="11">
        <v>250</v>
      </c>
      <c r="M13" s="11">
        <v>250</v>
      </c>
      <c r="N13" s="11">
        <v>0</v>
      </c>
      <c r="O13" s="15">
        <v>1</v>
      </c>
      <c r="P13"/>
    </row>
    <row r="14" spans="1:16">
      <c r="I14" s="11" t="s">
        <v>279</v>
      </c>
      <c r="J14" s="11" t="s">
        <v>764</v>
      </c>
      <c r="K14" s="11" t="s">
        <v>1158</v>
      </c>
      <c r="L14" s="11">
        <v>500</v>
      </c>
      <c r="M14" s="11">
        <v>500</v>
      </c>
      <c r="N14" s="11">
        <v>0</v>
      </c>
      <c r="O14" s="15">
        <v>1</v>
      </c>
      <c r="P14"/>
    </row>
    <row r="15" spans="1:16">
      <c r="I15" s="11" t="s">
        <v>284</v>
      </c>
      <c r="J15" s="11" t="s">
        <v>764</v>
      </c>
      <c r="K15" s="11" t="s">
        <v>1158</v>
      </c>
      <c r="L15" s="11">
        <v>1000</v>
      </c>
      <c r="M15" s="11">
        <v>1000</v>
      </c>
      <c r="N15" s="11">
        <v>0</v>
      </c>
      <c r="O15" s="15">
        <v>1</v>
      </c>
      <c r="P15"/>
    </row>
    <row r="16" spans="1:16">
      <c r="I16" s="11" t="s">
        <v>286</v>
      </c>
      <c r="J16" s="11" t="s">
        <v>764</v>
      </c>
      <c r="K16" s="11" t="s">
        <v>1158</v>
      </c>
      <c r="L16" s="11">
        <v>500</v>
      </c>
      <c r="M16" s="11">
        <v>500</v>
      </c>
      <c r="N16" s="11">
        <v>0</v>
      </c>
      <c r="O16" s="15">
        <v>1</v>
      </c>
      <c r="P16"/>
    </row>
    <row r="17" spans="1:16">
      <c r="I17" s="11" t="s">
        <v>278</v>
      </c>
      <c r="J17" s="11" t="s">
        <v>764</v>
      </c>
      <c r="K17" s="11" t="s">
        <v>1158</v>
      </c>
      <c r="L17" s="11">
        <v>1200</v>
      </c>
      <c r="M17" s="11">
        <v>1500</v>
      </c>
      <c r="N17" s="11">
        <v>0.25</v>
      </c>
      <c r="O17" s="15">
        <v>1</v>
      </c>
      <c r="P17"/>
    </row>
    <row r="18" spans="1:16">
      <c r="I18" s="11" t="s">
        <v>283</v>
      </c>
      <c r="J18" s="11" t="s">
        <v>764</v>
      </c>
      <c r="K18" s="11" t="s">
        <v>1158</v>
      </c>
      <c r="L18" s="11">
        <v>145</v>
      </c>
      <c r="M18" s="11">
        <v>150</v>
      </c>
      <c r="N18" s="11">
        <v>3.4482758620689724E-2</v>
      </c>
      <c r="O18" s="15">
        <v>1</v>
      </c>
      <c r="P18"/>
    </row>
    <row r="19" spans="1:16">
      <c r="I19" s="11" t="s">
        <v>285</v>
      </c>
      <c r="J19" s="11" t="s">
        <v>764</v>
      </c>
      <c r="K19" s="11" t="s">
        <v>1158</v>
      </c>
      <c r="L19" s="11">
        <v>420</v>
      </c>
      <c r="M19" s="11">
        <v>420</v>
      </c>
      <c r="N19" s="11">
        <v>0</v>
      </c>
      <c r="O19" s="15">
        <v>1</v>
      </c>
      <c r="P19"/>
    </row>
    <row r="20" spans="1:16">
      <c r="A20" s="184" t="s">
        <v>783</v>
      </c>
      <c r="B20" s="184"/>
      <c r="C20" s="184"/>
      <c r="D20" s="184"/>
      <c r="E20" s="184"/>
      <c r="F20" s="184"/>
      <c r="G20" s="184"/>
      <c r="H20" s="184"/>
      <c r="I20" s="184"/>
      <c r="J20" s="184"/>
      <c r="K20" s="184"/>
      <c r="L20" s="184"/>
      <c r="M20" s="184"/>
      <c r="N20" s="184"/>
      <c r="O20" s="185">
        <v>9</v>
      </c>
      <c r="P20"/>
    </row>
    <row r="21" spans="1:16">
      <c r="A21" s="13" t="s">
        <v>985</v>
      </c>
      <c r="B21" s="11" t="s">
        <v>592</v>
      </c>
      <c r="C21" s="11" t="s">
        <v>595</v>
      </c>
      <c r="D21" s="11" t="s">
        <v>123</v>
      </c>
      <c r="E21" s="11" t="s">
        <v>123</v>
      </c>
      <c r="F21" s="11" t="s">
        <v>127</v>
      </c>
      <c r="G21" s="12">
        <v>42917</v>
      </c>
      <c r="H21" s="12">
        <v>43281</v>
      </c>
      <c r="I21" s="11" t="s">
        <v>575</v>
      </c>
      <c r="J21" s="11" t="s">
        <v>764</v>
      </c>
      <c r="K21" s="11" t="s">
        <v>1158</v>
      </c>
      <c r="L21" s="11">
        <v>62</v>
      </c>
      <c r="M21" s="11">
        <v>62</v>
      </c>
      <c r="N21" s="11">
        <v>0</v>
      </c>
      <c r="O21" s="15">
        <v>1</v>
      </c>
      <c r="P21"/>
    </row>
    <row r="22" spans="1:16">
      <c r="I22" s="11" t="s">
        <v>987</v>
      </c>
      <c r="J22" s="11" t="s">
        <v>764</v>
      </c>
      <c r="K22" s="11" t="s">
        <v>1158</v>
      </c>
      <c r="L22" s="11">
        <v>80</v>
      </c>
      <c r="M22" s="11">
        <v>80</v>
      </c>
      <c r="N22" s="11">
        <v>0</v>
      </c>
      <c r="O22" s="15">
        <v>1</v>
      </c>
      <c r="P22"/>
    </row>
    <row r="23" spans="1:16">
      <c r="I23" s="11" t="s">
        <v>989</v>
      </c>
      <c r="J23" s="11" t="s">
        <v>764</v>
      </c>
      <c r="K23" s="11" t="s">
        <v>1158</v>
      </c>
      <c r="L23" s="11">
        <v>115</v>
      </c>
      <c r="M23" s="11">
        <v>43</v>
      </c>
      <c r="N23" s="11">
        <v>-0.62608695652173907</v>
      </c>
      <c r="O23" s="15">
        <v>1</v>
      </c>
      <c r="P23"/>
    </row>
    <row r="24" spans="1:16">
      <c r="I24" s="11" t="s">
        <v>986</v>
      </c>
      <c r="J24" s="11" t="s">
        <v>764</v>
      </c>
      <c r="K24" s="11" t="s">
        <v>1158</v>
      </c>
      <c r="L24" s="11">
        <v>29</v>
      </c>
      <c r="M24" s="11">
        <v>29</v>
      </c>
      <c r="N24" s="11">
        <v>0</v>
      </c>
      <c r="O24" s="15">
        <v>1</v>
      </c>
      <c r="P24"/>
    </row>
    <row r="25" spans="1:16">
      <c r="I25" s="11" t="s">
        <v>988</v>
      </c>
      <c r="J25" s="11" t="s">
        <v>764</v>
      </c>
      <c r="K25" s="11" t="s">
        <v>1158</v>
      </c>
      <c r="L25" s="11">
        <v>110</v>
      </c>
      <c r="M25" s="11">
        <v>110</v>
      </c>
      <c r="N25" s="11">
        <v>0</v>
      </c>
      <c r="O25" s="15">
        <v>1</v>
      </c>
      <c r="P25"/>
    </row>
    <row r="26" spans="1:16" ht="29">
      <c r="A26" s="184" t="s">
        <v>1037</v>
      </c>
      <c r="B26" s="184"/>
      <c r="C26" s="184"/>
      <c r="D26" s="184"/>
      <c r="E26" s="184"/>
      <c r="F26" s="184"/>
      <c r="G26" s="184"/>
      <c r="H26" s="184"/>
      <c r="I26" s="184"/>
      <c r="J26" s="184"/>
      <c r="K26" s="184"/>
      <c r="L26" s="184"/>
      <c r="M26" s="184"/>
      <c r="N26" s="184"/>
      <c r="O26" s="185">
        <v>5</v>
      </c>
      <c r="P26"/>
    </row>
    <row r="27" spans="1:16">
      <c r="A27" s="13" t="s">
        <v>121</v>
      </c>
      <c r="B27" s="11" t="s">
        <v>592</v>
      </c>
      <c r="C27" s="11" t="s">
        <v>591</v>
      </c>
      <c r="D27" s="11" t="s">
        <v>123</v>
      </c>
      <c r="E27" s="11" t="s">
        <v>123</v>
      </c>
      <c r="F27" s="11" t="s">
        <v>127</v>
      </c>
      <c r="G27" s="12">
        <v>42917</v>
      </c>
      <c r="H27" s="12">
        <v>43281</v>
      </c>
      <c r="I27" s="11" t="s">
        <v>122</v>
      </c>
      <c r="J27" s="11" t="s">
        <v>764</v>
      </c>
      <c r="K27" s="11" t="s">
        <v>1057</v>
      </c>
      <c r="L27" s="11">
        <v>600</v>
      </c>
      <c r="M27" s="11">
        <v>600</v>
      </c>
      <c r="N27" s="11">
        <v>0</v>
      </c>
      <c r="O27" s="15">
        <v>1</v>
      </c>
      <c r="P27"/>
    </row>
    <row r="28" spans="1:16">
      <c r="A28" s="184" t="s">
        <v>784</v>
      </c>
      <c r="B28" s="184"/>
      <c r="C28" s="184"/>
      <c r="D28" s="184"/>
      <c r="E28" s="184"/>
      <c r="F28" s="184"/>
      <c r="G28" s="184"/>
      <c r="H28" s="184"/>
      <c r="I28" s="184"/>
      <c r="J28" s="184"/>
      <c r="K28" s="184"/>
      <c r="L28" s="184"/>
      <c r="M28" s="184"/>
      <c r="N28" s="184"/>
      <c r="O28" s="185">
        <v>1</v>
      </c>
      <c r="P28"/>
    </row>
    <row r="29" spans="1:16">
      <c r="A29" s="13" t="s">
        <v>7</v>
      </c>
      <c r="B29" s="11" t="s">
        <v>602</v>
      </c>
      <c r="C29" s="11" t="s">
        <v>729</v>
      </c>
      <c r="D29" s="11" t="s">
        <v>354</v>
      </c>
      <c r="E29" s="11" t="s">
        <v>354</v>
      </c>
      <c r="F29" s="11" t="s">
        <v>8</v>
      </c>
      <c r="G29" s="12">
        <v>42917</v>
      </c>
      <c r="H29" s="12">
        <v>43281</v>
      </c>
      <c r="I29" s="11" t="s">
        <v>727</v>
      </c>
      <c r="J29" s="11" t="s">
        <v>764</v>
      </c>
      <c r="K29" s="11" t="s">
        <v>763</v>
      </c>
      <c r="L29" s="11">
        <v>6076</v>
      </c>
      <c r="M29" s="11">
        <v>6076</v>
      </c>
      <c r="N29" s="11">
        <v>0</v>
      </c>
      <c r="O29" s="15">
        <v>1</v>
      </c>
      <c r="P29"/>
    </row>
    <row r="30" spans="1:16">
      <c r="I30" s="11" t="s">
        <v>728</v>
      </c>
      <c r="J30" s="11" t="s">
        <v>764</v>
      </c>
      <c r="K30" s="11" t="s">
        <v>763</v>
      </c>
      <c r="L30" s="11">
        <v>250</v>
      </c>
      <c r="M30" s="11">
        <v>250</v>
      </c>
      <c r="N30" s="11">
        <v>0</v>
      </c>
      <c r="O30" s="15">
        <v>1</v>
      </c>
      <c r="P30"/>
    </row>
    <row r="31" spans="1:16">
      <c r="A31" s="184" t="s">
        <v>785</v>
      </c>
      <c r="B31" s="184"/>
      <c r="C31" s="184"/>
      <c r="D31" s="184"/>
      <c r="E31" s="184"/>
      <c r="F31" s="184"/>
      <c r="G31" s="184"/>
      <c r="H31" s="184"/>
      <c r="I31" s="184"/>
      <c r="J31" s="184"/>
      <c r="K31" s="184"/>
      <c r="L31" s="184"/>
      <c r="M31" s="184"/>
      <c r="N31" s="184"/>
      <c r="O31" s="185">
        <v>2</v>
      </c>
      <c r="P31"/>
    </row>
    <row r="32" spans="1:16">
      <c r="A32" s="13" t="s">
        <v>63</v>
      </c>
      <c r="B32" s="11" t="s">
        <v>589</v>
      </c>
      <c r="C32" s="11" t="s">
        <v>590</v>
      </c>
      <c r="D32" s="11" t="s">
        <v>61</v>
      </c>
      <c r="E32" s="11" t="s">
        <v>61</v>
      </c>
      <c r="F32" s="11" t="s">
        <v>62</v>
      </c>
      <c r="G32" s="12">
        <v>42917</v>
      </c>
      <c r="H32" s="12">
        <v>43281</v>
      </c>
      <c r="I32" s="11" t="s">
        <v>116</v>
      </c>
      <c r="J32" s="11" t="s">
        <v>764</v>
      </c>
      <c r="K32" s="11" t="s">
        <v>1057</v>
      </c>
      <c r="L32" s="11">
        <v>21.75</v>
      </c>
      <c r="M32" s="11">
        <v>21.75</v>
      </c>
      <c r="N32" s="11">
        <v>0</v>
      </c>
      <c r="O32" s="15">
        <v>1</v>
      </c>
      <c r="P32"/>
    </row>
    <row r="33" spans="9:16">
      <c r="I33" s="11" t="s">
        <v>119</v>
      </c>
      <c r="J33" s="11" t="s">
        <v>764</v>
      </c>
      <c r="K33" s="11" t="s">
        <v>1057</v>
      </c>
      <c r="L33" s="11">
        <v>21.5</v>
      </c>
      <c r="M33" s="11">
        <v>21.75</v>
      </c>
      <c r="N33" s="11">
        <v>1.1627906976744207E-2</v>
      </c>
      <c r="O33" s="15">
        <v>1</v>
      </c>
      <c r="P33"/>
    </row>
    <row r="34" spans="9:16">
      <c r="I34" s="11" t="s">
        <v>118</v>
      </c>
      <c r="J34" s="11" t="s">
        <v>764</v>
      </c>
      <c r="K34" s="11" t="s">
        <v>1057</v>
      </c>
      <c r="L34" s="11">
        <v>23</v>
      </c>
      <c r="M34" s="11">
        <v>23</v>
      </c>
      <c r="N34" s="11">
        <v>0</v>
      </c>
      <c r="O34" s="15">
        <v>1</v>
      </c>
      <c r="P34"/>
    </row>
    <row r="35" spans="9:16">
      <c r="I35" s="11" t="s">
        <v>109</v>
      </c>
      <c r="J35" s="11" t="s">
        <v>764</v>
      </c>
      <c r="K35" s="11" t="s">
        <v>1092</v>
      </c>
      <c r="L35" s="11">
        <v>3</v>
      </c>
      <c r="M35" s="11">
        <v>3</v>
      </c>
      <c r="N35" s="11">
        <v>0</v>
      </c>
      <c r="O35" s="15">
        <v>1</v>
      </c>
      <c r="P35"/>
    </row>
    <row r="36" spans="9:16">
      <c r="I36" s="11" t="s">
        <v>110</v>
      </c>
      <c r="J36" s="11" t="s">
        <v>764</v>
      </c>
      <c r="K36" s="11" t="s">
        <v>1158</v>
      </c>
      <c r="L36" s="11">
        <v>400</v>
      </c>
      <c r="M36" s="11">
        <v>562</v>
      </c>
      <c r="N36" s="11">
        <v>0.40500000000000003</v>
      </c>
      <c r="O36" s="15">
        <v>1</v>
      </c>
      <c r="P36"/>
    </row>
    <row r="37" spans="9:16">
      <c r="I37" s="11" t="s">
        <v>111</v>
      </c>
      <c r="J37" s="11" t="s">
        <v>764</v>
      </c>
      <c r="K37" s="11" t="s">
        <v>1158</v>
      </c>
      <c r="L37" s="11">
        <v>200</v>
      </c>
      <c r="M37" s="11">
        <v>225</v>
      </c>
      <c r="N37" s="11">
        <v>0.125</v>
      </c>
      <c r="O37" s="15">
        <v>1</v>
      </c>
      <c r="P37"/>
    </row>
    <row r="38" spans="9:16">
      <c r="I38" s="11" t="s">
        <v>120</v>
      </c>
      <c r="J38" s="11" t="s">
        <v>764</v>
      </c>
      <c r="K38" s="11" t="s">
        <v>1104</v>
      </c>
      <c r="L38" s="11">
        <v>14.5</v>
      </c>
      <c r="M38" s="11">
        <v>15.1</v>
      </c>
      <c r="N38" s="11">
        <v>4.1379310344827669E-2</v>
      </c>
      <c r="O38" s="15">
        <v>1</v>
      </c>
      <c r="P38"/>
    </row>
    <row r="39" spans="9:16">
      <c r="I39" s="11" t="s">
        <v>108</v>
      </c>
      <c r="J39" s="11" t="s">
        <v>764</v>
      </c>
      <c r="K39" s="11" t="s">
        <v>1188</v>
      </c>
      <c r="L39" s="11">
        <v>2.5</v>
      </c>
      <c r="M39" s="11">
        <v>1.73</v>
      </c>
      <c r="N39" s="11">
        <v>-0.30800000000000005</v>
      </c>
      <c r="O39" s="15">
        <v>1</v>
      </c>
      <c r="P39"/>
    </row>
    <row r="40" spans="9:16">
      <c r="I40" s="11" t="s">
        <v>97</v>
      </c>
      <c r="J40" s="11" t="s">
        <v>764</v>
      </c>
      <c r="K40" s="11" t="s">
        <v>1104</v>
      </c>
      <c r="L40" s="11">
        <v>14.5</v>
      </c>
      <c r="M40" s="11">
        <v>15.1</v>
      </c>
      <c r="N40" s="11">
        <v>4.1379310344827669E-2</v>
      </c>
      <c r="O40" s="15">
        <v>1</v>
      </c>
      <c r="P40"/>
    </row>
    <row r="41" spans="9:16">
      <c r="I41" s="11" t="s">
        <v>95</v>
      </c>
      <c r="J41" s="11" t="s">
        <v>351</v>
      </c>
      <c r="K41" s="11" t="s">
        <v>1057</v>
      </c>
      <c r="L41" s="11">
        <v>333</v>
      </c>
      <c r="M41" s="11" t="s">
        <v>351</v>
      </c>
      <c r="N41" s="11" t="s">
        <v>764</v>
      </c>
      <c r="O41" s="15">
        <v>1</v>
      </c>
      <c r="P41"/>
    </row>
    <row r="42" spans="9:16">
      <c r="I42" s="11" t="s">
        <v>96</v>
      </c>
      <c r="J42" s="11" t="s">
        <v>764</v>
      </c>
      <c r="K42" s="11" t="s">
        <v>1057</v>
      </c>
      <c r="L42" s="11">
        <v>463</v>
      </c>
      <c r="M42" s="11">
        <v>479</v>
      </c>
      <c r="N42" s="11">
        <v>3.4557235421166288E-2</v>
      </c>
      <c r="O42" s="15">
        <v>1</v>
      </c>
      <c r="P42"/>
    </row>
    <row r="43" spans="9:16">
      <c r="I43" s="11" t="s">
        <v>100</v>
      </c>
      <c r="J43" s="11" t="s">
        <v>764</v>
      </c>
      <c r="K43" s="11" t="s">
        <v>1104</v>
      </c>
      <c r="L43" s="11">
        <v>14.5</v>
      </c>
      <c r="M43" s="11">
        <v>15.1</v>
      </c>
      <c r="N43" s="11">
        <v>4.1379310344827669E-2</v>
      </c>
      <c r="O43" s="15">
        <v>1</v>
      </c>
      <c r="P43"/>
    </row>
    <row r="44" spans="9:16">
      <c r="I44" s="11" t="s">
        <v>98</v>
      </c>
      <c r="J44" s="11" t="s">
        <v>764</v>
      </c>
      <c r="K44" s="11" t="s">
        <v>1143</v>
      </c>
      <c r="L44" s="11">
        <v>15</v>
      </c>
      <c r="M44" s="11">
        <v>15</v>
      </c>
      <c r="N44" s="11">
        <v>0</v>
      </c>
      <c r="O44" s="15">
        <v>1</v>
      </c>
      <c r="P44"/>
    </row>
    <row r="45" spans="9:16">
      <c r="I45" s="11" t="s">
        <v>94</v>
      </c>
      <c r="J45" s="11" t="s">
        <v>764</v>
      </c>
      <c r="K45" s="11" t="s">
        <v>1158</v>
      </c>
      <c r="L45" s="11">
        <v>4600</v>
      </c>
      <c r="M45" s="11">
        <v>4004</v>
      </c>
      <c r="N45" s="11">
        <v>-0.12956521739130433</v>
      </c>
      <c r="O45" s="15">
        <v>1</v>
      </c>
      <c r="P45"/>
    </row>
    <row r="46" spans="9:16">
      <c r="I46" s="11" t="s">
        <v>101</v>
      </c>
      <c r="J46" s="11" t="s">
        <v>764</v>
      </c>
      <c r="K46" s="11" t="s">
        <v>1158</v>
      </c>
      <c r="L46" s="11">
        <v>2977</v>
      </c>
      <c r="M46" s="11">
        <v>3275</v>
      </c>
      <c r="N46" s="11">
        <v>0.1001007725898555</v>
      </c>
      <c r="O46" s="15">
        <v>1</v>
      </c>
      <c r="P46"/>
    </row>
    <row r="47" spans="9:16">
      <c r="I47" s="11" t="s">
        <v>102</v>
      </c>
      <c r="J47" s="11" t="s">
        <v>764</v>
      </c>
      <c r="K47" s="11" t="s">
        <v>1158</v>
      </c>
      <c r="L47" s="11">
        <v>1874</v>
      </c>
      <c r="M47" s="11">
        <v>3029</v>
      </c>
      <c r="N47" s="11">
        <v>0.61632870864461053</v>
      </c>
      <c r="O47" s="15">
        <v>1</v>
      </c>
      <c r="P47"/>
    </row>
    <row r="48" spans="9:16">
      <c r="I48" s="11" t="s">
        <v>103</v>
      </c>
      <c r="J48" s="11" t="s">
        <v>764</v>
      </c>
      <c r="K48" s="11" t="s">
        <v>1158</v>
      </c>
      <c r="L48" s="11">
        <v>1466</v>
      </c>
      <c r="M48" s="11">
        <v>2783</v>
      </c>
      <c r="N48" s="11">
        <v>0.89836289222373811</v>
      </c>
      <c r="O48" s="15">
        <v>1</v>
      </c>
      <c r="P48"/>
    </row>
    <row r="49" spans="9:16">
      <c r="I49" s="11" t="s">
        <v>104</v>
      </c>
      <c r="J49" s="11" t="s">
        <v>764</v>
      </c>
      <c r="K49" s="11" t="s">
        <v>1126</v>
      </c>
      <c r="L49" s="11">
        <v>1031</v>
      </c>
      <c r="M49" s="11">
        <v>1722</v>
      </c>
      <c r="N49" s="11">
        <v>0.67022308438409306</v>
      </c>
      <c r="O49" s="15">
        <v>1</v>
      </c>
      <c r="P49"/>
    </row>
    <row r="50" spans="9:16">
      <c r="I50" s="11" t="s">
        <v>105</v>
      </c>
      <c r="J50" s="11" t="s">
        <v>764</v>
      </c>
      <c r="K50" s="11" t="s">
        <v>1126</v>
      </c>
      <c r="L50" s="11">
        <v>1544</v>
      </c>
      <c r="M50" s="11">
        <v>1968</v>
      </c>
      <c r="N50" s="11">
        <v>0.27461139896373066</v>
      </c>
      <c r="O50" s="15">
        <v>1</v>
      </c>
      <c r="P50"/>
    </row>
    <row r="51" spans="9:16">
      <c r="I51" s="11" t="s">
        <v>106</v>
      </c>
      <c r="J51" s="11" t="s">
        <v>764</v>
      </c>
      <c r="K51" s="11" t="s">
        <v>1126</v>
      </c>
      <c r="L51" s="11">
        <v>1985</v>
      </c>
      <c r="M51" s="11">
        <v>2783</v>
      </c>
      <c r="N51" s="11">
        <v>0.40201511335012596</v>
      </c>
      <c r="O51" s="15">
        <v>1</v>
      </c>
      <c r="P51"/>
    </row>
    <row r="52" spans="9:16">
      <c r="I52" s="11" t="s">
        <v>99</v>
      </c>
      <c r="J52" s="11" t="s">
        <v>764</v>
      </c>
      <c r="K52" s="11" t="s">
        <v>1104</v>
      </c>
      <c r="L52" s="11">
        <v>14.5</v>
      </c>
      <c r="M52" s="11">
        <v>15.1</v>
      </c>
      <c r="N52" s="11">
        <v>4.1379310344827669E-2</v>
      </c>
      <c r="O52" s="15">
        <v>1</v>
      </c>
      <c r="P52"/>
    </row>
    <row r="53" spans="9:16">
      <c r="I53" s="11" t="s">
        <v>115</v>
      </c>
      <c r="J53" s="11" t="s">
        <v>764</v>
      </c>
      <c r="K53" s="11" t="s">
        <v>1057</v>
      </c>
      <c r="L53" s="11">
        <v>23.25</v>
      </c>
      <c r="M53" s="11">
        <v>23.25</v>
      </c>
      <c r="N53" s="11">
        <v>0</v>
      </c>
      <c r="O53" s="15">
        <v>1</v>
      </c>
      <c r="P53"/>
    </row>
    <row r="54" spans="9:16">
      <c r="I54" s="11" t="s">
        <v>107</v>
      </c>
      <c r="J54" s="11" t="s">
        <v>764</v>
      </c>
      <c r="K54" s="11" t="s">
        <v>1158</v>
      </c>
      <c r="L54" s="11">
        <v>0.41</v>
      </c>
      <c r="M54" s="11">
        <v>0.8</v>
      </c>
      <c r="N54" s="11">
        <v>0.95121951219512213</v>
      </c>
      <c r="O54" s="15">
        <v>1</v>
      </c>
      <c r="P54"/>
    </row>
    <row r="55" spans="9:16">
      <c r="I55" s="11" t="s">
        <v>112</v>
      </c>
      <c r="J55" s="11" t="s">
        <v>764</v>
      </c>
      <c r="K55" s="11" t="s">
        <v>1057</v>
      </c>
      <c r="L55" s="11">
        <v>44.5</v>
      </c>
      <c r="M55" s="11">
        <v>45.5</v>
      </c>
      <c r="N55" s="11">
        <v>2.2471910112359605E-2</v>
      </c>
      <c r="O55" s="15">
        <v>1</v>
      </c>
      <c r="P55"/>
    </row>
    <row r="56" spans="9:16">
      <c r="I56" s="11" t="s">
        <v>113</v>
      </c>
      <c r="J56" s="11" t="s">
        <v>764</v>
      </c>
      <c r="K56" s="11" t="s">
        <v>1057</v>
      </c>
      <c r="L56" s="11">
        <v>54.8</v>
      </c>
      <c r="M56" s="11">
        <v>58.66</v>
      </c>
      <c r="N56" s="11">
        <v>7.0437956204379537E-2</v>
      </c>
      <c r="O56" s="15">
        <v>1</v>
      </c>
      <c r="P56"/>
    </row>
    <row r="57" spans="9:16">
      <c r="I57" s="11" t="s">
        <v>114</v>
      </c>
      <c r="J57" s="11" t="s">
        <v>764</v>
      </c>
      <c r="K57" s="11" t="s">
        <v>1057</v>
      </c>
      <c r="L57" s="11">
        <v>82.2</v>
      </c>
      <c r="M57" s="11">
        <v>87.99</v>
      </c>
      <c r="N57" s="11">
        <v>7.0437956204379537E-2</v>
      </c>
      <c r="O57" s="15">
        <v>1</v>
      </c>
      <c r="P57"/>
    </row>
    <row r="58" spans="9:16">
      <c r="I58" s="11" t="s">
        <v>117</v>
      </c>
      <c r="J58" s="11" t="s">
        <v>764</v>
      </c>
      <c r="K58" s="11" t="s">
        <v>1057</v>
      </c>
      <c r="L58" s="11">
        <v>20</v>
      </c>
      <c r="M58" s="11">
        <v>20</v>
      </c>
      <c r="N58" s="11">
        <v>0</v>
      </c>
      <c r="O58" s="15">
        <v>1</v>
      </c>
      <c r="P58"/>
    </row>
    <row r="59" spans="9:16">
      <c r="I59" s="11" t="s">
        <v>93</v>
      </c>
      <c r="J59" s="11" t="s">
        <v>764</v>
      </c>
      <c r="K59" s="11" t="s">
        <v>1057</v>
      </c>
      <c r="L59" s="11">
        <v>80</v>
      </c>
      <c r="M59" s="11">
        <v>80</v>
      </c>
      <c r="N59" s="11">
        <v>0</v>
      </c>
      <c r="O59" s="15">
        <v>1</v>
      </c>
      <c r="P59"/>
    </row>
    <row r="60" spans="9:16">
      <c r="I60" s="11" t="s">
        <v>88</v>
      </c>
      <c r="J60" s="11" t="s">
        <v>764</v>
      </c>
      <c r="K60" s="11" t="s">
        <v>1104</v>
      </c>
      <c r="L60" s="11">
        <v>14.5</v>
      </c>
      <c r="M60" s="11">
        <v>15.1</v>
      </c>
      <c r="N60" s="11">
        <v>4.1379310344827669E-2</v>
      </c>
      <c r="O60" s="15">
        <v>1</v>
      </c>
      <c r="P60"/>
    </row>
    <row r="61" spans="9:16">
      <c r="I61" s="11" t="s">
        <v>84</v>
      </c>
      <c r="J61" s="11" t="s">
        <v>351</v>
      </c>
      <c r="K61" s="11" t="s">
        <v>1057</v>
      </c>
      <c r="L61" s="11">
        <v>268</v>
      </c>
      <c r="M61" s="11" t="s">
        <v>351</v>
      </c>
      <c r="N61" s="11" t="s">
        <v>764</v>
      </c>
      <c r="O61" s="15">
        <v>1</v>
      </c>
      <c r="P61"/>
    </row>
    <row r="62" spans="9:16">
      <c r="I62" s="11" t="s">
        <v>85</v>
      </c>
      <c r="J62" s="11" t="s">
        <v>764</v>
      </c>
      <c r="K62" s="11" t="s">
        <v>1057</v>
      </c>
      <c r="L62" s="11">
        <v>206</v>
      </c>
      <c r="M62" s="11">
        <v>209</v>
      </c>
      <c r="N62" s="11">
        <v>1.4563106796116498E-2</v>
      </c>
      <c r="O62" s="15">
        <v>1</v>
      </c>
      <c r="P62"/>
    </row>
    <row r="63" spans="9:16">
      <c r="I63" s="11" t="s">
        <v>89</v>
      </c>
      <c r="J63" s="11" t="s">
        <v>764</v>
      </c>
      <c r="K63" s="11" t="s">
        <v>1143</v>
      </c>
      <c r="L63" s="11">
        <v>15</v>
      </c>
      <c r="M63" s="11">
        <v>15</v>
      </c>
      <c r="N63" s="11">
        <v>0</v>
      </c>
      <c r="O63" s="15">
        <v>1</v>
      </c>
      <c r="P63"/>
    </row>
    <row r="64" spans="9:16">
      <c r="I64" s="11" t="s">
        <v>86</v>
      </c>
      <c r="J64" s="11" t="s">
        <v>764</v>
      </c>
      <c r="K64" s="11" t="s">
        <v>1190</v>
      </c>
      <c r="L64" s="11">
        <v>67</v>
      </c>
      <c r="M64" s="11">
        <v>67</v>
      </c>
      <c r="N64" s="11">
        <v>0</v>
      </c>
      <c r="O64" s="15">
        <v>1</v>
      </c>
      <c r="P64"/>
    </row>
    <row r="65" spans="9:16">
      <c r="I65" s="11" t="s">
        <v>82</v>
      </c>
      <c r="J65" s="11" t="s">
        <v>764</v>
      </c>
      <c r="K65" s="11" t="s">
        <v>1158</v>
      </c>
      <c r="L65" s="11">
        <v>3369</v>
      </c>
      <c r="M65" s="11">
        <v>2398</v>
      </c>
      <c r="N65" s="11">
        <v>-0.28821608785989905</v>
      </c>
      <c r="O65" s="15">
        <v>1</v>
      </c>
      <c r="P65"/>
    </row>
    <row r="66" spans="9:16">
      <c r="I66" s="11" t="s">
        <v>83</v>
      </c>
      <c r="J66" s="11" t="s">
        <v>764</v>
      </c>
      <c r="K66" s="11" t="s">
        <v>1158</v>
      </c>
      <c r="L66" s="11">
        <v>2466</v>
      </c>
      <c r="M66" s="11">
        <v>1956</v>
      </c>
      <c r="N66" s="11">
        <v>-0.20681265206812649</v>
      </c>
      <c r="O66" s="15">
        <v>1</v>
      </c>
      <c r="P66"/>
    </row>
    <row r="67" spans="9:16">
      <c r="I67" s="11" t="s">
        <v>87</v>
      </c>
      <c r="J67" s="11" t="s">
        <v>764</v>
      </c>
      <c r="K67" s="11" t="s">
        <v>1104</v>
      </c>
      <c r="L67" s="11">
        <v>14.5</v>
      </c>
      <c r="M67" s="11">
        <v>15.1</v>
      </c>
      <c r="N67" s="11">
        <v>4.1379310344827669E-2</v>
      </c>
      <c r="O67" s="15">
        <v>1</v>
      </c>
      <c r="P67"/>
    </row>
    <row r="68" spans="9:16">
      <c r="I68" s="11" t="s">
        <v>90</v>
      </c>
      <c r="J68" s="11" t="s">
        <v>764</v>
      </c>
      <c r="K68" s="11" t="s">
        <v>1144</v>
      </c>
      <c r="L68" s="11">
        <v>400</v>
      </c>
      <c r="M68" s="11">
        <v>400</v>
      </c>
      <c r="N68" s="11">
        <v>0</v>
      </c>
      <c r="O68" s="15">
        <v>1</v>
      </c>
      <c r="P68"/>
    </row>
    <row r="69" spans="9:16">
      <c r="I69" s="11" t="s">
        <v>91</v>
      </c>
      <c r="J69" s="11" t="s">
        <v>764</v>
      </c>
      <c r="K69" s="11" t="s">
        <v>1144</v>
      </c>
      <c r="L69" s="11">
        <v>600</v>
      </c>
      <c r="M69" s="11">
        <v>600</v>
      </c>
      <c r="N69" s="11">
        <v>0</v>
      </c>
      <c r="O69" s="15">
        <v>1</v>
      </c>
      <c r="P69"/>
    </row>
    <row r="70" spans="9:16">
      <c r="I70" s="11" t="s">
        <v>92</v>
      </c>
      <c r="J70" s="11" t="s">
        <v>764</v>
      </c>
      <c r="K70" s="11" t="s">
        <v>1144</v>
      </c>
      <c r="L70" s="11">
        <v>1000</v>
      </c>
      <c r="M70" s="11">
        <v>1000</v>
      </c>
      <c r="N70" s="11">
        <v>0</v>
      </c>
      <c r="O70" s="15">
        <v>1</v>
      </c>
      <c r="P70"/>
    </row>
    <row r="71" spans="9:16">
      <c r="I71" s="11" t="s">
        <v>69</v>
      </c>
      <c r="J71" s="11" t="s">
        <v>764</v>
      </c>
      <c r="K71" s="11" t="s">
        <v>1104</v>
      </c>
      <c r="L71" s="11">
        <v>14.5</v>
      </c>
      <c r="M71" s="11">
        <v>15.1</v>
      </c>
      <c r="N71" s="11">
        <v>4.1379310344827669E-2</v>
      </c>
      <c r="O71" s="15">
        <v>1</v>
      </c>
      <c r="P71"/>
    </row>
    <row r="72" spans="9:16">
      <c r="I72" s="11" t="s">
        <v>66</v>
      </c>
      <c r="J72" s="11" t="s">
        <v>351</v>
      </c>
      <c r="K72" s="11" t="s">
        <v>1057</v>
      </c>
      <c r="L72" s="11">
        <v>437</v>
      </c>
      <c r="M72" s="11" t="s">
        <v>351</v>
      </c>
      <c r="N72" s="11" t="s">
        <v>764</v>
      </c>
      <c r="O72" s="15">
        <v>1</v>
      </c>
      <c r="P72"/>
    </row>
    <row r="73" spans="9:16">
      <c r="I73" s="11" t="s">
        <v>67</v>
      </c>
      <c r="J73" s="11" t="s">
        <v>764</v>
      </c>
      <c r="K73" s="11" t="s">
        <v>1057</v>
      </c>
      <c r="L73" s="11">
        <v>375</v>
      </c>
      <c r="M73" s="11">
        <v>383</v>
      </c>
      <c r="N73" s="11">
        <v>2.1333333333333426E-2</v>
      </c>
      <c r="O73" s="15">
        <v>1</v>
      </c>
      <c r="P73"/>
    </row>
    <row r="74" spans="9:16">
      <c r="I74" s="11" t="s">
        <v>70</v>
      </c>
      <c r="J74" s="11" t="s">
        <v>764</v>
      </c>
      <c r="K74" s="11" t="s">
        <v>1143</v>
      </c>
      <c r="L74" s="11">
        <v>15</v>
      </c>
      <c r="M74" s="11">
        <v>15</v>
      </c>
      <c r="N74" s="11">
        <v>0</v>
      </c>
      <c r="O74" s="15">
        <v>1</v>
      </c>
      <c r="P74"/>
    </row>
    <row r="75" spans="9:16">
      <c r="I75" s="11" t="s">
        <v>68</v>
      </c>
      <c r="J75" s="11" t="s">
        <v>764</v>
      </c>
      <c r="K75" s="11" t="s">
        <v>1192</v>
      </c>
      <c r="L75" s="11">
        <v>67</v>
      </c>
      <c r="M75" s="11">
        <v>67</v>
      </c>
      <c r="N75" s="11">
        <v>0</v>
      </c>
      <c r="O75" s="15">
        <v>1</v>
      </c>
      <c r="P75"/>
    </row>
    <row r="76" spans="9:16">
      <c r="I76" s="11" t="s">
        <v>64</v>
      </c>
      <c r="J76" s="11" t="s">
        <v>351</v>
      </c>
      <c r="K76" s="11" t="s">
        <v>1158</v>
      </c>
      <c r="L76" s="11">
        <v>3535</v>
      </c>
      <c r="M76" s="11" t="s">
        <v>351</v>
      </c>
      <c r="N76" s="11" t="s">
        <v>764</v>
      </c>
      <c r="O76" s="15">
        <v>1</v>
      </c>
      <c r="P76"/>
    </row>
    <row r="77" spans="9:16">
      <c r="I77" s="11" t="s">
        <v>73</v>
      </c>
      <c r="J77" s="11" t="s">
        <v>764</v>
      </c>
      <c r="K77" s="11" t="s">
        <v>1144</v>
      </c>
      <c r="L77" s="11">
        <v>50</v>
      </c>
      <c r="M77" s="11">
        <v>50</v>
      </c>
      <c r="N77" s="11">
        <v>0</v>
      </c>
      <c r="O77" s="15">
        <v>1</v>
      </c>
      <c r="P77"/>
    </row>
    <row r="78" spans="9:16">
      <c r="I78" s="11" t="s">
        <v>65</v>
      </c>
      <c r="J78" s="11" t="s">
        <v>764</v>
      </c>
      <c r="K78" s="11" t="s">
        <v>1126</v>
      </c>
      <c r="L78" s="11">
        <v>3897</v>
      </c>
      <c r="M78" s="11">
        <v>3942</v>
      </c>
      <c r="N78" s="11">
        <v>1.1547344110854452E-2</v>
      </c>
      <c r="O78" s="15">
        <v>1</v>
      </c>
      <c r="P78"/>
    </row>
    <row r="79" spans="9:16">
      <c r="I79" s="11" t="s">
        <v>72</v>
      </c>
      <c r="J79" s="11" t="s">
        <v>764</v>
      </c>
      <c r="K79" s="11" t="s">
        <v>1104</v>
      </c>
      <c r="L79" s="11">
        <v>14.5</v>
      </c>
      <c r="M79" s="11">
        <v>15.1</v>
      </c>
      <c r="N79" s="11">
        <v>4.1379310344827669E-2</v>
      </c>
      <c r="O79" s="15">
        <v>1</v>
      </c>
      <c r="P79"/>
    </row>
    <row r="80" spans="9:16">
      <c r="I80" s="11" t="s">
        <v>71</v>
      </c>
      <c r="J80" s="11" t="s">
        <v>764</v>
      </c>
      <c r="K80" s="11" t="s">
        <v>1144</v>
      </c>
      <c r="L80" s="11">
        <v>100</v>
      </c>
      <c r="M80" s="11">
        <v>100</v>
      </c>
      <c r="N80" s="11">
        <v>0</v>
      </c>
      <c r="O80" s="15">
        <v>1</v>
      </c>
      <c r="P80"/>
    </row>
    <row r="81" spans="1:16">
      <c r="I81" s="11" t="s">
        <v>80</v>
      </c>
      <c r="J81" s="11" t="s">
        <v>764</v>
      </c>
      <c r="K81" s="11" t="s">
        <v>1104</v>
      </c>
      <c r="L81" s="11">
        <v>14.5</v>
      </c>
      <c r="M81" s="11">
        <v>15.1</v>
      </c>
      <c r="N81" s="11">
        <v>4.1379310344827669E-2</v>
      </c>
      <c r="O81" s="15">
        <v>1</v>
      </c>
      <c r="P81"/>
    </row>
    <row r="82" spans="1:16">
      <c r="I82" s="11" t="s">
        <v>76</v>
      </c>
      <c r="J82" s="11" t="s">
        <v>351</v>
      </c>
      <c r="K82" s="11" t="s">
        <v>1057</v>
      </c>
      <c r="L82" s="11">
        <v>373</v>
      </c>
      <c r="M82" s="11" t="s">
        <v>351</v>
      </c>
      <c r="N82" s="11" t="s">
        <v>764</v>
      </c>
      <c r="O82" s="15">
        <v>1</v>
      </c>
      <c r="P82"/>
    </row>
    <row r="83" spans="1:16">
      <c r="I83" s="11" t="s">
        <v>77</v>
      </c>
      <c r="J83" s="11" t="s">
        <v>764</v>
      </c>
      <c r="K83" s="11" t="s">
        <v>1057</v>
      </c>
      <c r="L83" s="11">
        <v>233</v>
      </c>
      <c r="M83" s="11">
        <v>237</v>
      </c>
      <c r="N83" s="11">
        <v>1.716738197424883E-2</v>
      </c>
      <c r="O83" s="15">
        <v>1</v>
      </c>
      <c r="P83"/>
    </row>
    <row r="84" spans="1:16">
      <c r="I84" s="11" t="s">
        <v>81</v>
      </c>
      <c r="J84" s="11" t="s">
        <v>764</v>
      </c>
      <c r="K84" s="11" t="s">
        <v>1143</v>
      </c>
      <c r="L84" s="11">
        <v>15</v>
      </c>
      <c r="M84" s="11">
        <v>15</v>
      </c>
      <c r="N84" s="11">
        <v>0</v>
      </c>
      <c r="O84" s="15">
        <v>1</v>
      </c>
      <c r="P84"/>
    </row>
    <row r="85" spans="1:16">
      <c r="I85" s="11" t="s">
        <v>78</v>
      </c>
      <c r="J85" s="11" t="s">
        <v>764</v>
      </c>
      <c r="K85" s="11" t="s">
        <v>1190</v>
      </c>
      <c r="L85" s="11">
        <v>67</v>
      </c>
      <c r="M85" s="11">
        <v>67</v>
      </c>
      <c r="N85" s="11">
        <v>0</v>
      </c>
      <c r="O85" s="15">
        <v>1</v>
      </c>
      <c r="P85"/>
    </row>
    <row r="86" spans="1:16">
      <c r="I86" s="11" t="s">
        <v>74</v>
      </c>
      <c r="J86" s="11" t="s">
        <v>764</v>
      </c>
      <c r="K86" s="11" t="s">
        <v>1158</v>
      </c>
      <c r="L86" s="11">
        <v>4400</v>
      </c>
      <c r="M86" s="11">
        <v>2540</v>
      </c>
      <c r="N86" s="11">
        <v>-0.42272727272727273</v>
      </c>
      <c r="O86" s="15">
        <v>1</v>
      </c>
      <c r="P86"/>
    </row>
    <row r="87" spans="1:16">
      <c r="I87" s="11" t="s">
        <v>75</v>
      </c>
      <c r="J87" s="11" t="s">
        <v>351</v>
      </c>
      <c r="K87" s="11" t="s">
        <v>1158</v>
      </c>
      <c r="L87" s="11">
        <v>2954</v>
      </c>
      <c r="M87" s="11" t="s">
        <v>351</v>
      </c>
      <c r="N87" s="11" t="s">
        <v>764</v>
      </c>
      <c r="O87" s="15">
        <v>1</v>
      </c>
      <c r="P87"/>
    </row>
    <row r="88" spans="1:16">
      <c r="I88" s="11" t="s">
        <v>79</v>
      </c>
      <c r="J88" s="11" t="s">
        <v>764</v>
      </c>
      <c r="K88" s="11" t="s">
        <v>1104</v>
      </c>
      <c r="L88" s="11">
        <v>14.5</v>
      </c>
      <c r="M88" s="11">
        <v>15.1</v>
      </c>
      <c r="N88" s="11">
        <v>4.1379310344827669E-2</v>
      </c>
      <c r="O88" s="15">
        <v>1</v>
      </c>
      <c r="P88"/>
    </row>
    <row r="89" spans="1:16">
      <c r="I89" s="11" t="s">
        <v>1160</v>
      </c>
      <c r="J89" s="11" t="s">
        <v>764</v>
      </c>
      <c r="K89" s="11" t="s">
        <v>1158</v>
      </c>
      <c r="L89" s="11">
        <v>7070</v>
      </c>
      <c r="M89" s="11">
        <v>3446</v>
      </c>
      <c r="N89" s="11">
        <v>-0.51258840169731257</v>
      </c>
      <c r="O89" s="15">
        <v>1</v>
      </c>
      <c r="P89"/>
    </row>
    <row r="90" spans="1:16">
      <c r="I90" s="11" t="s">
        <v>1193</v>
      </c>
      <c r="J90" s="11" t="s">
        <v>764</v>
      </c>
      <c r="K90" s="11" t="s">
        <v>1126</v>
      </c>
      <c r="L90" s="11">
        <v>2122</v>
      </c>
      <c r="M90" s="11">
        <v>2128</v>
      </c>
      <c r="N90" s="11">
        <v>2.827521206409056E-3</v>
      </c>
      <c r="O90" s="15">
        <v>1</v>
      </c>
      <c r="P90"/>
    </row>
    <row r="91" spans="1:16">
      <c r="I91" s="11" t="s">
        <v>1191</v>
      </c>
      <c r="J91" s="11" t="s">
        <v>764</v>
      </c>
      <c r="K91" s="11" t="s">
        <v>1126</v>
      </c>
      <c r="L91" s="11">
        <v>1883</v>
      </c>
      <c r="M91" s="11">
        <v>1878</v>
      </c>
      <c r="N91" s="11">
        <v>-2.6553372278279586E-3</v>
      </c>
      <c r="O91" s="15">
        <v>1</v>
      </c>
      <c r="P91"/>
    </row>
    <row r="92" spans="1:16">
      <c r="I92" s="11" t="s">
        <v>1189</v>
      </c>
      <c r="J92" s="11" t="s">
        <v>764</v>
      </c>
      <c r="K92" s="11" t="s">
        <v>1126</v>
      </c>
      <c r="L92" s="11">
        <v>3240</v>
      </c>
      <c r="M92" s="11">
        <v>3310</v>
      </c>
      <c r="N92" s="11">
        <v>2.1604938271605034E-2</v>
      </c>
      <c r="O92" s="15">
        <v>1</v>
      </c>
      <c r="P92"/>
    </row>
    <row r="93" spans="1:16">
      <c r="A93" s="184" t="s">
        <v>786</v>
      </c>
      <c r="B93" s="184"/>
      <c r="C93" s="184"/>
      <c r="D93" s="184"/>
      <c r="E93" s="184"/>
      <c r="F93" s="184"/>
      <c r="G93" s="184"/>
      <c r="H93" s="184"/>
      <c r="I93" s="184"/>
      <c r="J93" s="184"/>
      <c r="K93" s="184"/>
      <c r="L93" s="184"/>
      <c r="M93" s="184"/>
      <c r="N93" s="184"/>
      <c r="O93" s="185">
        <v>61</v>
      </c>
      <c r="P93"/>
    </row>
    <row r="94" spans="1:16">
      <c r="A94" s="13" t="s">
        <v>911</v>
      </c>
      <c r="B94" s="11" t="s">
        <v>731</v>
      </c>
      <c r="C94" s="11" t="s">
        <v>910</v>
      </c>
      <c r="D94" s="11" t="s">
        <v>618</v>
      </c>
      <c r="E94" s="11" t="s">
        <v>618</v>
      </c>
      <c r="F94" s="11" t="s">
        <v>912</v>
      </c>
      <c r="G94" s="12">
        <v>42917</v>
      </c>
      <c r="H94" s="12">
        <v>43281</v>
      </c>
      <c r="I94" s="11" t="s">
        <v>914</v>
      </c>
      <c r="J94" s="11" t="s">
        <v>764</v>
      </c>
      <c r="K94" s="11" t="s">
        <v>763</v>
      </c>
      <c r="L94" s="11">
        <v>40</v>
      </c>
      <c r="M94" s="11">
        <v>40</v>
      </c>
      <c r="N94" s="11">
        <v>0</v>
      </c>
      <c r="O94" s="15">
        <v>1</v>
      </c>
      <c r="P94"/>
    </row>
    <row r="95" spans="1:16">
      <c r="I95" s="11" t="s">
        <v>915</v>
      </c>
      <c r="J95" s="11" t="s">
        <v>764</v>
      </c>
      <c r="K95" s="11" t="s">
        <v>763</v>
      </c>
      <c r="L95" s="11">
        <v>75</v>
      </c>
      <c r="M95" s="11">
        <v>75</v>
      </c>
      <c r="N95" s="11">
        <v>0</v>
      </c>
      <c r="O95" s="15">
        <v>1</v>
      </c>
      <c r="P95"/>
    </row>
    <row r="96" spans="1:16">
      <c r="I96" s="11" t="s">
        <v>913</v>
      </c>
      <c r="J96" s="11" t="s">
        <v>764</v>
      </c>
      <c r="K96" s="11" t="s">
        <v>763</v>
      </c>
      <c r="L96" s="11">
        <v>75</v>
      </c>
      <c r="M96" s="11">
        <v>75</v>
      </c>
      <c r="N96" s="11">
        <v>0</v>
      </c>
      <c r="O96" s="15">
        <v>1</v>
      </c>
      <c r="P96"/>
    </row>
    <row r="97" spans="9:16">
      <c r="I97" s="11" t="s">
        <v>917</v>
      </c>
      <c r="J97" s="11" t="s">
        <v>764</v>
      </c>
      <c r="K97" s="11" t="s">
        <v>763</v>
      </c>
      <c r="L97" s="11">
        <v>2800</v>
      </c>
      <c r="M97" s="11">
        <v>2800</v>
      </c>
      <c r="N97" s="11">
        <v>0</v>
      </c>
      <c r="O97" s="15">
        <v>1</v>
      </c>
      <c r="P97"/>
    </row>
    <row r="98" spans="9:16">
      <c r="I98" s="11" t="s">
        <v>919</v>
      </c>
      <c r="J98" s="11" t="s">
        <v>764</v>
      </c>
      <c r="K98" s="11" t="s">
        <v>763</v>
      </c>
      <c r="L98" s="11">
        <v>3000</v>
      </c>
      <c r="M98" s="11">
        <v>3000</v>
      </c>
      <c r="N98" s="11">
        <v>0</v>
      </c>
      <c r="O98" s="15">
        <v>1</v>
      </c>
      <c r="P98"/>
    </row>
    <row r="99" spans="9:16">
      <c r="I99" s="11" t="s">
        <v>1006</v>
      </c>
      <c r="J99" s="11" t="s">
        <v>764</v>
      </c>
      <c r="K99" s="11" t="s">
        <v>763</v>
      </c>
      <c r="L99" s="11">
        <v>400</v>
      </c>
      <c r="M99" s="11">
        <v>400</v>
      </c>
      <c r="N99" s="11">
        <v>0</v>
      </c>
      <c r="O99" s="15">
        <v>1</v>
      </c>
      <c r="P99"/>
    </row>
    <row r="100" spans="9:16">
      <c r="I100" s="11" t="s">
        <v>918</v>
      </c>
      <c r="J100" s="11" t="s">
        <v>764</v>
      </c>
      <c r="K100" s="11" t="s">
        <v>763</v>
      </c>
      <c r="L100" s="11">
        <v>400</v>
      </c>
      <c r="M100" s="11">
        <v>400</v>
      </c>
      <c r="N100" s="11">
        <v>0</v>
      </c>
      <c r="O100" s="15">
        <v>1</v>
      </c>
      <c r="P100"/>
    </row>
    <row r="101" spans="9:16">
      <c r="I101" s="11" t="s">
        <v>916</v>
      </c>
      <c r="J101" s="11" t="s">
        <v>764</v>
      </c>
      <c r="K101" s="11" t="s">
        <v>763</v>
      </c>
      <c r="L101" s="11">
        <v>2800</v>
      </c>
      <c r="M101" s="11">
        <v>2800</v>
      </c>
      <c r="N101" s="11">
        <v>0</v>
      </c>
      <c r="O101" s="15">
        <v>1</v>
      </c>
      <c r="P101"/>
    </row>
    <row r="102" spans="9:16">
      <c r="I102" s="11" t="s">
        <v>920</v>
      </c>
      <c r="J102" s="11" t="s">
        <v>764</v>
      </c>
      <c r="K102" s="11" t="s">
        <v>763</v>
      </c>
      <c r="L102" s="11">
        <v>300</v>
      </c>
      <c r="M102" s="11">
        <v>300</v>
      </c>
      <c r="N102" s="11">
        <v>0</v>
      </c>
      <c r="O102" s="15">
        <v>1</v>
      </c>
      <c r="P102"/>
    </row>
    <row r="103" spans="9:16">
      <c r="I103" s="11" t="s">
        <v>949</v>
      </c>
      <c r="J103" s="11" t="s">
        <v>764</v>
      </c>
      <c r="K103" s="11" t="s">
        <v>763</v>
      </c>
      <c r="L103" s="11">
        <v>45</v>
      </c>
      <c r="M103" s="11">
        <v>45</v>
      </c>
      <c r="N103" s="11">
        <v>0</v>
      </c>
      <c r="O103" s="15">
        <v>1</v>
      </c>
      <c r="P103"/>
    </row>
    <row r="104" spans="9:16">
      <c r="I104" s="11" t="s">
        <v>950</v>
      </c>
      <c r="J104" s="11" t="s">
        <v>764</v>
      </c>
      <c r="K104" s="11" t="s">
        <v>763</v>
      </c>
      <c r="L104" s="11">
        <v>220</v>
      </c>
      <c r="M104" s="11">
        <v>220</v>
      </c>
      <c r="N104" s="11">
        <v>0</v>
      </c>
      <c r="O104" s="15">
        <v>1</v>
      </c>
      <c r="P104"/>
    </row>
    <row r="105" spans="9:16">
      <c r="I105" s="11" t="s">
        <v>947</v>
      </c>
      <c r="J105" s="11" t="s">
        <v>764</v>
      </c>
      <c r="K105" s="11" t="s">
        <v>763</v>
      </c>
      <c r="L105" s="11">
        <v>45</v>
      </c>
      <c r="M105" s="11">
        <v>45</v>
      </c>
      <c r="N105" s="11">
        <v>0</v>
      </c>
      <c r="O105" s="15">
        <v>1</v>
      </c>
      <c r="P105"/>
    </row>
    <row r="106" spans="9:16">
      <c r="I106" s="11" t="s">
        <v>948</v>
      </c>
      <c r="J106" s="11" t="s">
        <v>764</v>
      </c>
      <c r="K106" s="11" t="s">
        <v>763</v>
      </c>
      <c r="L106" s="11">
        <v>200</v>
      </c>
      <c r="M106" s="11">
        <v>200</v>
      </c>
      <c r="N106" s="11">
        <v>0</v>
      </c>
      <c r="O106" s="15">
        <v>1</v>
      </c>
      <c r="P106"/>
    </row>
    <row r="107" spans="9:16">
      <c r="I107" s="11" t="s">
        <v>933</v>
      </c>
      <c r="J107" s="11" t="s">
        <v>764</v>
      </c>
      <c r="K107" s="11" t="s">
        <v>763</v>
      </c>
      <c r="L107" s="11">
        <v>20</v>
      </c>
      <c r="M107" s="11">
        <v>20</v>
      </c>
      <c r="N107" s="11">
        <v>0</v>
      </c>
      <c r="O107" s="15">
        <v>1</v>
      </c>
      <c r="P107"/>
    </row>
    <row r="108" spans="9:16">
      <c r="I108" s="11" t="s">
        <v>934</v>
      </c>
      <c r="J108" s="11" t="s">
        <v>764</v>
      </c>
      <c r="K108" s="11" t="s">
        <v>763</v>
      </c>
      <c r="L108" s="11">
        <v>7</v>
      </c>
      <c r="M108" s="11">
        <v>7</v>
      </c>
      <c r="N108" s="11">
        <v>0</v>
      </c>
      <c r="O108" s="15">
        <v>1</v>
      </c>
      <c r="P108"/>
    </row>
    <row r="109" spans="9:16">
      <c r="I109" s="11" t="s">
        <v>935</v>
      </c>
      <c r="J109" s="11" t="s">
        <v>764</v>
      </c>
      <c r="K109" s="11" t="s">
        <v>763</v>
      </c>
      <c r="L109" s="11">
        <v>200</v>
      </c>
      <c r="M109" s="11">
        <v>200</v>
      </c>
      <c r="N109" s="11">
        <v>0</v>
      </c>
      <c r="O109" s="15">
        <v>1</v>
      </c>
      <c r="P109"/>
    </row>
    <row r="110" spans="9:16">
      <c r="I110" s="11" t="s">
        <v>1007</v>
      </c>
      <c r="J110" s="11" t="s">
        <v>764</v>
      </c>
      <c r="K110" s="11" t="s">
        <v>763</v>
      </c>
      <c r="L110" s="11">
        <v>7</v>
      </c>
      <c r="M110" s="11">
        <v>7</v>
      </c>
      <c r="N110" s="11">
        <v>0</v>
      </c>
      <c r="O110" s="15">
        <v>1</v>
      </c>
      <c r="P110"/>
    </row>
    <row r="111" spans="9:16">
      <c r="I111" s="11" t="s">
        <v>1008</v>
      </c>
      <c r="J111" s="11" t="s">
        <v>764</v>
      </c>
      <c r="K111" s="11" t="s">
        <v>763</v>
      </c>
      <c r="L111" s="11">
        <v>65</v>
      </c>
      <c r="M111" s="11">
        <v>65</v>
      </c>
      <c r="N111" s="11">
        <v>0</v>
      </c>
      <c r="O111" s="15">
        <v>1</v>
      </c>
      <c r="P111"/>
    </row>
    <row r="112" spans="9:16">
      <c r="I112" s="11" t="s">
        <v>924</v>
      </c>
      <c r="J112" s="11" t="s">
        <v>764</v>
      </c>
      <c r="K112" s="11" t="s">
        <v>1142</v>
      </c>
      <c r="L112" s="11">
        <v>100</v>
      </c>
      <c r="M112" s="11">
        <v>100</v>
      </c>
      <c r="N112" s="11">
        <v>0</v>
      </c>
      <c r="O112" s="15">
        <v>1</v>
      </c>
      <c r="P112"/>
    </row>
    <row r="113" spans="9:16">
      <c r="I113" s="11" t="s">
        <v>925</v>
      </c>
      <c r="J113" s="11" t="s">
        <v>764</v>
      </c>
      <c r="K113" s="11" t="s">
        <v>763</v>
      </c>
      <c r="L113" s="11">
        <v>120</v>
      </c>
      <c r="M113" s="11">
        <v>120</v>
      </c>
      <c r="N113" s="11">
        <v>0</v>
      </c>
      <c r="O113" s="15">
        <v>1</v>
      </c>
      <c r="P113"/>
    </row>
    <row r="114" spans="9:16">
      <c r="I114" s="11" t="s">
        <v>951</v>
      </c>
      <c r="J114" s="11" t="s">
        <v>764</v>
      </c>
      <c r="K114" s="11" t="s">
        <v>763</v>
      </c>
      <c r="L114" s="11">
        <v>45</v>
      </c>
      <c r="M114" s="11">
        <v>45</v>
      </c>
      <c r="N114" s="11">
        <v>0</v>
      </c>
      <c r="O114" s="15">
        <v>1</v>
      </c>
      <c r="P114"/>
    </row>
    <row r="115" spans="9:16">
      <c r="I115" s="11" t="s">
        <v>952</v>
      </c>
      <c r="J115" s="11" t="s">
        <v>764</v>
      </c>
      <c r="K115" s="11" t="s">
        <v>763</v>
      </c>
      <c r="L115" s="11">
        <v>220</v>
      </c>
      <c r="M115" s="11">
        <v>220</v>
      </c>
      <c r="N115" s="11">
        <v>0</v>
      </c>
      <c r="O115" s="15">
        <v>1</v>
      </c>
      <c r="P115"/>
    </row>
    <row r="116" spans="9:16">
      <c r="I116" s="11" t="s">
        <v>953</v>
      </c>
      <c r="J116" s="11" t="s">
        <v>764</v>
      </c>
      <c r="K116" s="11" t="s">
        <v>763</v>
      </c>
      <c r="L116" s="11">
        <v>50</v>
      </c>
      <c r="M116" s="11">
        <v>50</v>
      </c>
      <c r="N116" s="11">
        <v>0</v>
      </c>
      <c r="O116" s="15">
        <v>1</v>
      </c>
      <c r="P116"/>
    </row>
    <row r="117" spans="9:16">
      <c r="I117" s="11" t="s">
        <v>954</v>
      </c>
      <c r="J117" s="11" t="s">
        <v>764</v>
      </c>
      <c r="K117" s="11" t="s">
        <v>763</v>
      </c>
      <c r="L117" s="11">
        <v>220</v>
      </c>
      <c r="M117" s="11">
        <v>220</v>
      </c>
      <c r="N117" s="11">
        <v>0</v>
      </c>
      <c r="O117" s="15">
        <v>1</v>
      </c>
      <c r="P117"/>
    </row>
    <row r="118" spans="9:16">
      <c r="I118" s="11" t="s">
        <v>940</v>
      </c>
      <c r="J118" s="11" t="s">
        <v>764</v>
      </c>
      <c r="K118" s="11" t="s">
        <v>763</v>
      </c>
      <c r="L118" s="11">
        <v>40</v>
      </c>
      <c r="M118" s="11">
        <v>40</v>
      </c>
      <c r="N118" s="11">
        <v>0</v>
      </c>
      <c r="O118" s="15">
        <v>1</v>
      </c>
      <c r="P118"/>
    </row>
    <row r="119" spans="9:16">
      <c r="I119" s="11" t="s">
        <v>941</v>
      </c>
      <c r="J119" s="11" t="s">
        <v>764</v>
      </c>
      <c r="K119" s="11" t="s">
        <v>763</v>
      </c>
      <c r="L119" s="11">
        <v>200</v>
      </c>
      <c r="M119" s="11">
        <v>200</v>
      </c>
      <c r="N119" s="11">
        <v>0</v>
      </c>
      <c r="O119" s="15">
        <v>1</v>
      </c>
      <c r="P119"/>
    </row>
    <row r="120" spans="9:16">
      <c r="I120" s="11" t="s">
        <v>945</v>
      </c>
      <c r="J120" s="11" t="s">
        <v>764</v>
      </c>
      <c r="K120" s="11" t="s">
        <v>763</v>
      </c>
      <c r="L120" s="11">
        <v>10</v>
      </c>
      <c r="M120" s="11">
        <v>10</v>
      </c>
      <c r="N120" s="11">
        <v>0</v>
      </c>
      <c r="O120" s="15">
        <v>1</v>
      </c>
      <c r="P120"/>
    </row>
    <row r="121" spans="9:16">
      <c r="I121" s="11" t="s">
        <v>946</v>
      </c>
      <c r="J121" s="11" t="s">
        <v>764</v>
      </c>
      <c r="K121" s="11" t="s">
        <v>763</v>
      </c>
      <c r="L121" s="11">
        <v>150</v>
      </c>
      <c r="M121" s="11">
        <v>150</v>
      </c>
      <c r="N121" s="11">
        <v>0</v>
      </c>
      <c r="O121" s="15">
        <v>1</v>
      </c>
      <c r="P121"/>
    </row>
    <row r="122" spans="9:16">
      <c r="I122" s="11" t="s">
        <v>942</v>
      </c>
      <c r="J122" s="11" t="s">
        <v>764</v>
      </c>
      <c r="K122" s="11" t="s">
        <v>763</v>
      </c>
      <c r="L122" s="11">
        <v>40</v>
      </c>
      <c r="M122" s="11">
        <v>40</v>
      </c>
      <c r="N122" s="11">
        <v>0</v>
      </c>
      <c r="O122" s="15">
        <v>1</v>
      </c>
      <c r="P122"/>
    </row>
    <row r="123" spans="9:16">
      <c r="I123" s="11" t="s">
        <v>943</v>
      </c>
      <c r="J123" s="11" t="s">
        <v>764</v>
      </c>
      <c r="K123" s="11" t="s">
        <v>763</v>
      </c>
      <c r="L123" s="11">
        <v>7</v>
      </c>
      <c r="M123" s="11">
        <v>7</v>
      </c>
      <c r="N123" s="11">
        <v>0</v>
      </c>
      <c r="O123" s="15">
        <v>1</v>
      </c>
      <c r="P123"/>
    </row>
    <row r="124" spans="9:16">
      <c r="I124" s="11" t="s">
        <v>944</v>
      </c>
      <c r="J124" s="11" t="s">
        <v>764</v>
      </c>
      <c r="K124" s="11" t="s">
        <v>763</v>
      </c>
      <c r="L124" s="11">
        <v>200</v>
      </c>
      <c r="M124" s="11">
        <v>200</v>
      </c>
      <c r="N124" s="11">
        <v>0</v>
      </c>
      <c r="O124" s="15">
        <v>1</v>
      </c>
      <c r="P124"/>
    </row>
    <row r="125" spans="9:16">
      <c r="I125" s="11" t="s">
        <v>926</v>
      </c>
      <c r="J125" s="11" t="s">
        <v>764</v>
      </c>
      <c r="K125" s="11" t="s">
        <v>763</v>
      </c>
      <c r="L125" s="11">
        <v>7</v>
      </c>
      <c r="M125" s="11">
        <v>7</v>
      </c>
      <c r="N125" s="11">
        <v>0</v>
      </c>
      <c r="O125" s="15">
        <v>1</v>
      </c>
      <c r="P125"/>
    </row>
    <row r="126" spans="9:16">
      <c r="I126" s="11" t="s">
        <v>927</v>
      </c>
      <c r="J126" s="11" t="s">
        <v>764</v>
      </c>
      <c r="K126" s="11" t="s">
        <v>763</v>
      </c>
      <c r="L126" s="11">
        <v>75</v>
      </c>
      <c r="M126" s="11">
        <v>75</v>
      </c>
      <c r="N126" s="11">
        <v>0</v>
      </c>
      <c r="O126" s="15">
        <v>1</v>
      </c>
      <c r="P126"/>
    </row>
    <row r="127" spans="9:16">
      <c r="I127" s="11" t="s">
        <v>961</v>
      </c>
      <c r="J127" s="11" t="s">
        <v>764</v>
      </c>
      <c r="K127" s="11" t="s">
        <v>763</v>
      </c>
      <c r="L127" s="11">
        <v>40</v>
      </c>
      <c r="M127" s="11">
        <v>40</v>
      </c>
      <c r="N127" s="11">
        <v>0</v>
      </c>
      <c r="O127" s="15">
        <v>1</v>
      </c>
      <c r="P127"/>
    </row>
    <row r="128" spans="9:16">
      <c r="I128" s="11" t="s">
        <v>962</v>
      </c>
      <c r="J128" s="11" t="s">
        <v>764</v>
      </c>
      <c r="K128" s="11" t="s">
        <v>763</v>
      </c>
      <c r="L128" s="11">
        <v>7</v>
      </c>
      <c r="M128" s="11">
        <v>7</v>
      </c>
      <c r="N128" s="11">
        <v>0</v>
      </c>
      <c r="O128" s="15">
        <v>1</v>
      </c>
      <c r="P128"/>
    </row>
    <row r="129" spans="9:16">
      <c r="I129" s="11" t="s">
        <v>963</v>
      </c>
      <c r="J129" s="11" t="s">
        <v>764</v>
      </c>
      <c r="K129" s="11" t="s">
        <v>763</v>
      </c>
      <c r="L129" s="11">
        <v>240</v>
      </c>
      <c r="M129" s="11">
        <v>240</v>
      </c>
      <c r="N129" s="11">
        <v>0</v>
      </c>
      <c r="O129" s="15">
        <v>1</v>
      </c>
      <c r="P129"/>
    </row>
    <row r="130" spans="9:16">
      <c r="I130" s="11" t="s">
        <v>921</v>
      </c>
      <c r="J130" s="11" t="s">
        <v>764</v>
      </c>
      <c r="K130" s="11" t="s">
        <v>763</v>
      </c>
      <c r="L130" s="11">
        <v>40</v>
      </c>
      <c r="M130" s="11">
        <v>40</v>
      </c>
      <c r="N130" s="11">
        <v>0</v>
      </c>
      <c r="O130" s="15">
        <v>1</v>
      </c>
      <c r="P130"/>
    </row>
    <row r="131" spans="9:16">
      <c r="I131" s="11" t="s">
        <v>922</v>
      </c>
      <c r="J131" s="11" t="s">
        <v>764</v>
      </c>
      <c r="K131" s="11" t="s">
        <v>763</v>
      </c>
      <c r="L131" s="11">
        <v>7</v>
      </c>
      <c r="M131" s="11">
        <v>7</v>
      </c>
      <c r="N131" s="11">
        <v>0</v>
      </c>
      <c r="O131" s="15">
        <v>1</v>
      </c>
      <c r="P131"/>
    </row>
    <row r="132" spans="9:16">
      <c r="I132" s="11" t="s">
        <v>923</v>
      </c>
      <c r="J132" s="11" t="s">
        <v>764</v>
      </c>
      <c r="K132" s="11" t="s">
        <v>763</v>
      </c>
      <c r="L132" s="11">
        <v>220</v>
      </c>
      <c r="M132" s="11">
        <v>220</v>
      </c>
      <c r="N132" s="11">
        <v>0</v>
      </c>
      <c r="O132" s="15">
        <v>1</v>
      </c>
      <c r="P132"/>
    </row>
    <row r="133" spans="9:16">
      <c r="I133" s="11" t="s">
        <v>936</v>
      </c>
      <c r="J133" s="11" t="s">
        <v>764</v>
      </c>
      <c r="K133" s="11" t="s">
        <v>763</v>
      </c>
      <c r="L133" s="11">
        <v>20</v>
      </c>
      <c r="M133" s="11">
        <v>20</v>
      </c>
      <c r="N133" s="11">
        <v>0</v>
      </c>
      <c r="O133" s="15">
        <v>1</v>
      </c>
      <c r="P133"/>
    </row>
    <row r="134" spans="9:16">
      <c r="I134" s="11" t="s">
        <v>937</v>
      </c>
      <c r="J134" s="11" t="s">
        <v>764</v>
      </c>
      <c r="K134" s="11" t="s">
        <v>763</v>
      </c>
      <c r="L134" s="11">
        <v>125</v>
      </c>
      <c r="M134" s="11">
        <v>125</v>
      </c>
      <c r="N134" s="11">
        <v>0</v>
      </c>
      <c r="O134" s="15">
        <v>1</v>
      </c>
      <c r="P134"/>
    </row>
    <row r="135" spans="9:16">
      <c r="I135" s="11" t="s">
        <v>938</v>
      </c>
      <c r="J135" s="11" t="s">
        <v>764</v>
      </c>
      <c r="K135" s="11" t="s">
        <v>763</v>
      </c>
      <c r="L135" s="11">
        <v>40</v>
      </c>
      <c r="M135" s="11">
        <v>40</v>
      </c>
      <c r="N135" s="11">
        <v>0</v>
      </c>
      <c r="O135" s="15">
        <v>1</v>
      </c>
      <c r="P135"/>
    </row>
    <row r="136" spans="9:16">
      <c r="I136" s="11" t="s">
        <v>939</v>
      </c>
      <c r="J136" s="11" t="s">
        <v>764</v>
      </c>
      <c r="K136" s="11" t="s">
        <v>763</v>
      </c>
      <c r="L136" s="11">
        <v>300</v>
      </c>
      <c r="M136" s="11">
        <v>300</v>
      </c>
      <c r="N136" s="11">
        <v>0</v>
      </c>
      <c r="O136" s="15">
        <v>1</v>
      </c>
      <c r="P136"/>
    </row>
    <row r="137" spans="9:16">
      <c r="I137" s="11" t="s">
        <v>928</v>
      </c>
      <c r="J137" s="11" t="s">
        <v>764</v>
      </c>
      <c r="K137" s="11" t="s">
        <v>763</v>
      </c>
      <c r="L137" s="11">
        <v>40</v>
      </c>
      <c r="M137" s="11">
        <v>40</v>
      </c>
      <c r="N137" s="11">
        <v>0</v>
      </c>
      <c r="O137" s="15">
        <v>1</v>
      </c>
      <c r="P137"/>
    </row>
    <row r="138" spans="9:16">
      <c r="I138" s="11" t="s">
        <v>929</v>
      </c>
      <c r="J138" s="11" t="s">
        <v>764</v>
      </c>
      <c r="K138" s="11" t="s">
        <v>763</v>
      </c>
      <c r="L138" s="11">
        <v>7</v>
      </c>
      <c r="M138" s="11">
        <v>7</v>
      </c>
      <c r="N138" s="11">
        <v>0</v>
      </c>
      <c r="O138" s="15">
        <v>1</v>
      </c>
      <c r="P138"/>
    </row>
    <row r="139" spans="9:16">
      <c r="I139" s="11" t="s">
        <v>930</v>
      </c>
      <c r="J139" s="11" t="s">
        <v>764</v>
      </c>
      <c r="K139" s="11" t="s">
        <v>763</v>
      </c>
      <c r="L139" s="11">
        <v>220</v>
      </c>
      <c r="M139" s="11">
        <v>220</v>
      </c>
      <c r="N139" s="11">
        <v>0</v>
      </c>
      <c r="O139" s="15">
        <v>1</v>
      </c>
      <c r="P139"/>
    </row>
    <row r="140" spans="9:16">
      <c r="I140" s="11" t="s">
        <v>931</v>
      </c>
      <c r="J140" s="11" t="s">
        <v>764</v>
      </c>
      <c r="K140" s="11" t="s">
        <v>763</v>
      </c>
      <c r="L140" s="11">
        <v>45</v>
      </c>
      <c r="M140" s="11">
        <v>45</v>
      </c>
      <c r="N140" s="11">
        <v>0</v>
      </c>
      <c r="O140" s="15">
        <v>1</v>
      </c>
      <c r="P140"/>
    </row>
    <row r="141" spans="9:16">
      <c r="I141" s="11" t="s">
        <v>932</v>
      </c>
      <c r="J141" s="11" t="s">
        <v>764</v>
      </c>
      <c r="K141" s="11" t="s">
        <v>763</v>
      </c>
      <c r="L141" s="11">
        <v>220</v>
      </c>
      <c r="M141" s="11">
        <v>220</v>
      </c>
      <c r="N141" s="11">
        <v>0</v>
      </c>
      <c r="O141" s="15">
        <v>1</v>
      </c>
      <c r="P141"/>
    </row>
    <row r="142" spans="9:16">
      <c r="I142" s="11" t="s">
        <v>957</v>
      </c>
      <c r="J142" s="11" t="s">
        <v>764</v>
      </c>
      <c r="K142" s="11" t="s">
        <v>763</v>
      </c>
      <c r="L142" s="11">
        <v>45</v>
      </c>
      <c r="M142" s="11">
        <v>45</v>
      </c>
      <c r="N142" s="11">
        <v>0</v>
      </c>
      <c r="O142" s="15">
        <v>1</v>
      </c>
      <c r="P142"/>
    </row>
    <row r="143" spans="9:16">
      <c r="I143" s="11" t="s">
        <v>958</v>
      </c>
      <c r="J143" s="11" t="s">
        <v>764</v>
      </c>
      <c r="K143" s="11" t="s">
        <v>763</v>
      </c>
      <c r="L143" s="11">
        <v>240</v>
      </c>
      <c r="M143" s="11">
        <v>240</v>
      </c>
      <c r="N143" s="11">
        <v>0</v>
      </c>
      <c r="O143" s="15">
        <v>1</v>
      </c>
      <c r="P143"/>
    </row>
    <row r="144" spans="9:16">
      <c r="I144" s="11" t="s">
        <v>959</v>
      </c>
      <c r="J144" s="11" t="s">
        <v>764</v>
      </c>
      <c r="K144" s="11" t="s">
        <v>763</v>
      </c>
      <c r="L144" s="11">
        <v>45</v>
      </c>
      <c r="M144" s="11">
        <v>45</v>
      </c>
      <c r="N144" s="11">
        <v>0</v>
      </c>
      <c r="O144" s="15">
        <v>1</v>
      </c>
      <c r="P144"/>
    </row>
    <row r="145" spans="1:16">
      <c r="I145" s="11" t="s">
        <v>960</v>
      </c>
      <c r="J145" s="11" t="s">
        <v>764</v>
      </c>
      <c r="K145" s="11" t="s">
        <v>763</v>
      </c>
      <c r="L145" s="11">
        <v>240</v>
      </c>
      <c r="M145" s="11">
        <v>240</v>
      </c>
      <c r="N145" s="11">
        <v>0</v>
      </c>
      <c r="O145" s="15">
        <v>1</v>
      </c>
      <c r="P145"/>
    </row>
    <row r="146" spans="1:16">
      <c r="I146" s="11" t="s">
        <v>955</v>
      </c>
      <c r="J146" s="11" t="s">
        <v>764</v>
      </c>
      <c r="K146" s="11" t="s">
        <v>763</v>
      </c>
      <c r="L146" s="11">
        <v>50</v>
      </c>
      <c r="M146" s="11">
        <v>50</v>
      </c>
      <c r="N146" s="11">
        <v>0</v>
      </c>
      <c r="O146" s="15">
        <v>1</v>
      </c>
      <c r="P146"/>
    </row>
    <row r="147" spans="1:16">
      <c r="I147" s="11" t="s">
        <v>956</v>
      </c>
      <c r="J147" s="11" t="s">
        <v>764</v>
      </c>
      <c r="K147" s="11" t="s">
        <v>763</v>
      </c>
      <c r="L147" s="11">
        <v>220</v>
      </c>
      <c r="M147" s="11">
        <v>220</v>
      </c>
      <c r="N147" s="11">
        <v>0</v>
      </c>
      <c r="O147" s="15">
        <v>1</v>
      </c>
      <c r="P147"/>
    </row>
    <row r="148" spans="1:16">
      <c r="A148" s="184" t="s">
        <v>1041</v>
      </c>
      <c r="B148" s="184"/>
      <c r="C148" s="184"/>
      <c r="D148" s="184"/>
      <c r="E148" s="184"/>
      <c r="F148" s="184"/>
      <c r="G148" s="184"/>
      <c r="H148" s="184"/>
      <c r="I148" s="184"/>
      <c r="J148" s="184"/>
      <c r="K148" s="184"/>
      <c r="L148" s="184"/>
      <c r="M148" s="184"/>
      <c r="N148" s="184"/>
      <c r="O148" s="185">
        <v>54</v>
      </c>
      <c r="P148"/>
    </row>
    <row r="149" spans="1:16" ht="29">
      <c r="A149" s="13" t="s">
        <v>617</v>
      </c>
      <c r="B149" s="11" t="s">
        <v>731</v>
      </c>
      <c r="C149" s="11" t="s">
        <v>730</v>
      </c>
      <c r="D149" s="11" t="s">
        <v>618</v>
      </c>
      <c r="E149" s="11" t="s">
        <v>618</v>
      </c>
      <c r="F149" s="11" t="s">
        <v>1211</v>
      </c>
      <c r="G149" s="12">
        <v>42917</v>
      </c>
      <c r="H149" s="12">
        <v>43281</v>
      </c>
      <c r="I149" s="11" t="s">
        <v>627</v>
      </c>
      <c r="J149" s="11" t="s">
        <v>764</v>
      </c>
      <c r="K149" s="11" t="s">
        <v>763</v>
      </c>
      <c r="L149" s="11">
        <v>11</v>
      </c>
      <c r="M149" s="11">
        <v>11</v>
      </c>
      <c r="N149" s="11">
        <v>0</v>
      </c>
      <c r="O149" s="15">
        <v>1</v>
      </c>
      <c r="P149"/>
    </row>
    <row r="150" spans="1:16">
      <c r="I150" s="11" t="s">
        <v>623</v>
      </c>
      <c r="J150" s="11" t="s">
        <v>764</v>
      </c>
      <c r="K150" s="11" t="s">
        <v>763</v>
      </c>
      <c r="L150" s="11">
        <v>7</v>
      </c>
      <c r="M150" s="11">
        <v>7</v>
      </c>
      <c r="N150" s="11">
        <v>0</v>
      </c>
      <c r="O150" s="15">
        <v>1</v>
      </c>
      <c r="P150"/>
    </row>
    <row r="151" spans="1:16">
      <c r="I151" s="11" t="s">
        <v>624</v>
      </c>
      <c r="J151" s="11" t="s">
        <v>764</v>
      </c>
      <c r="K151" s="11" t="s">
        <v>763</v>
      </c>
      <c r="L151" s="11">
        <v>9</v>
      </c>
      <c r="M151" s="11">
        <v>9</v>
      </c>
      <c r="N151" s="11">
        <v>0</v>
      </c>
      <c r="O151" s="15">
        <v>1</v>
      </c>
      <c r="P151"/>
    </row>
    <row r="152" spans="1:16">
      <c r="I152" s="11" t="s">
        <v>628</v>
      </c>
      <c r="J152" s="11" t="s">
        <v>764</v>
      </c>
      <c r="K152" s="11" t="s">
        <v>763</v>
      </c>
      <c r="L152" s="11">
        <v>10</v>
      </c>
      <c r="M152" s="11">
        <v>10</v>
      </c>
      <c r="N152" s="11">
        <v>0</v>
      </c>
      <c r="O152" s="15">
        <v>1</v>
      </c>
      <c r="P152"/>
    </row>
    <row r="153" spans="1:16">
      <c r="I153" s="11" t="s">
        <v>619</v>
      </c>
      <c r="J153" s="11" t="s">
        <v>764</v>
      </c>
      <c r="K153" s="11" t="s">
        <v>763</v>
      </c>
      <c r="L153" s="11">
        <v>7</v>
      </c>
      <c r="M153" s="11">
        <v>7</v>
      </c>
      <c r="N153" s="11">
        <v>0</v>
      </c>
      <c r="O153" s="15">
        <v>1</v>
      </c>
      <c r="P153"/>
    </row>
    <row r="154" spans="1:16">
      <c r="I154" s="11" t="s">
        <v>629</v>
      </c>
      <c r="J154" s="11" t="s">
        <v>764</v>
      </c>
      <c r="K154" s="11" t="s">
        <v>763</v>
      </c>
      <c r="L154" s="11">
        <v>8</v>
      </c>
      <c r="M154" s="11">
        <v>7</v>
      </c>
      <c r="N154" s="11">
        <v>-0.125</v>
      </c>
      <c r="O154" s="15">
        <v>1</v>
      </c>
      <c r="P154"/>
    </row>
    <row r="155" spans="1:16">
      <c r="I155" s="11" t="s">
        <v>620</v>
      </c>
      <c r="J155" s="11" t="s">
        <v>764</v>
      </c>
      <c r="K155" s="11" t="s">
        <v>763</v>
      </c>
      <c r="L155" s="11">
        <v>13</v>
      </c>
      <c r="M155" s="11">
        <v>13</v>
      </c>
      <c r="N155" s="11">
        <v>0</v>
      </c>
      <c r="O155" s="15">
        <v>1</v>
      </c>
      <c r="P155"/>
    </row>
    <row r="156" spans="1:16">
      <c r="I156" s="11" t="s">
        <v>621</v>
      </c>
      <c r="J156" s="11" t="s">
        <v>764</v>
      </c>
      <c r="K156" s="11" t="s">
        <v>763</v>
      </c>
      <c r="L156" s="11">
        <v>10</v>
      </c>
      <c r="M156" s="11">
        <v>10</v>
      </c>
      <c r="N156" s="11">
        <v>0</v>
      </c>
      <c r="O156" s="15">
        <v>1</v>
      </c>
      <c r="P156"/>
    </row>
    <row r="157" spans="1:16">
      <c r="I157" s="11" t="s">
        <v>622</v>
      </c>
      <c r="J157" s="11" t="s">
        <v>764</v>
      </c>
      <c r="K157" s="11" t="s">
        <v>763</v>
      </c>
      <c r="L157" s="11">
        <v>7</v>
      </c>
      <c r="M157" s="11">
        <v>7</v>
      </c>
      <c r="N157" s="11">
        <v>0</v>
      </c>
      <c r="O157" s="15">
        <v>1</v>
      </c>
      <c r="P157"/>
    </row>
    <row r="158" spans="1:16">
      <c r="I158" s="11" t="s">
        <v>625</v>
      </c>
      <c r="J158" s="11" t="s">
        <v>764</v>
      </c>
      <c r="K158" s="11" t="s">
        <v>763</v>
      </c>
      <c r="L158" s="11">
        <v>24</v>
      </c>
      <c r="M158" s="11">
        <v>24</v>
      </c>
      <c r="N158" s="11">
        <v>0</v>
      </c>
      <c r="O158" s="15">
        <v>1</v>
      </c>
      <c r="P158"/>
    </row>
    <row r="159" spans="1:16">
      <c r="I159" s="11" t="s">
        <v>626</v>
      </c>
      <c r="J159" s="11" t="s">
        <v>764</v>
      </c>
      <c r="K159" s="11" t="s">
        <v>763</v>
      </c>
      <c r="L159" s="11">
        <v>30</v>
      </c>
      <c r="M159" s="11">
        <v>30</v>
      </c>
      <c r="N159" s="11">
        <v>0</v>
      </c>
      <c r="O159" s="15">
        <v>1</v>
      </c>
      <c r="P159"/>
    </row>
    <row r="160" spans="1:16" ht="29">
      <c r="A160" s="184" t="s">
        <v>787</v>
      </c>
      <c r="B160" s="184"/>
      <c r="C160" s="184"/>
      <c r="D160" s="184"/>
      <c r="E160" s="184"/>
      <c r="F160" s="184"/>
      <c r="G160" s="184"/>
      <c r="H160" s="184"/>
      <c r="I160" s="184"/>
      <c r="J160" s="184"/>
      <c r="K160" s="184"/>
      <c r="L160" s="184"/>
      <c r="M160" s="184"/>
      <c r="N160" s="184"/>
      <c r="O160" s="185">
        <v>11</v>
      </c>
      <c r="P160"/>
    </row>
    <row r="161" spans="1:16">
      <c r="A161" s="13" t="s">
        <v>399</v>
      </c>
      <c r="B161" s="11" t="s">
        <v>606</v>
      </c>
      <c r="C161" s="11" t="s">
        <v>605</v>
      </c>
      <c r="D161" s="11" t="s">
        <v>387</v>
      </c>
      <c r="E161" s="11" t="s">
        <v>405</v>
      </c>
      <c r="F161" s="11" t="s">
        <v>389</v>
      </c>
      <c r="G161" s="12">
        <v>42917</v>
      </c>
      <c r="H161" s="12">
        <v>43281</v>
      </c>
      <c r="I161" s="11" t="s">
        <v>400</v>
      </c>
      <c r="J161" s="11" t="s">
        <v>764</v>
      </c>
      <c r="K161" s="11" t="s">
        <v>1075</v>
      </c>
      <c r="L161" s="11">
        <v>49</v>
      </c>
      <c r="M161" s="11">
        <v>52</v>
      </c>
      <c r="N161" s="11">
        <v>6.1224489795918435E-2</v>
      </c>
      <c r="O161" s="15">
        <v>1</v>
      </c>
      <c r="P161"/>
    </row>
    <row r="162" spans="1:16">
      <c r="I162" s="11" t="s">
        <v>402</v>
      </c>
      <c r="J162" s="11" t="s">
        <v>764</v>
      </c>
      <c r="K162" s="11" t="s">
        <v>1075</v>
      </c>
      <c r="L162" s="11">
        <v>94</v>
      </c>
      <c r="M162" s="11">
        <v>95</v>
      </c>
      <c r="N162" s="11">
        <v>1.0638297872340496E-2</v>
      </c>
      <c r="O162" s="15">
        <v>1</v>
      </c>
      <c r="P162"/>
    </row>
    <row r="163" spans="1:16">
      <c r="I163" s="11" t="s">
        <v>401</v>
      </c>
      <c r="J163" s="11" t="s">
        <v>764</v>
      </c>
      <c r="K163" s="11" t="s">
        <v>1075</v>
      </c>
      <c r="L163" s="11">
        <v>87</v>
      </c>
      <c r="M163" s="11">
        <v>90</v>
      </c>
      <c r="N163" s="11">
        <v>3.4482758620689724E-2</v>
      </c>
      <c r="O163" s="15">
        <v>1</v>
      </c>
      <c r="P163"/>
    </row>
    <row r="164" spans="1:16">
      <c r="I164" s="11" t="s">
        <v>403</v>
      </c>
      <c r="J164" s="11" t="s">
        <v>764</v>
      </c>
      <c r="K164" s="11" t="s">
        <v>1057</v>
      </c>
      <c r="L164" s="11">
        <v>55</v>
      </c>
      <c r="M164" s="11">
        <v>57</v>
      </c>
      <c r="N164" s="11">
        <v>3.6363636363636376E-2</v>
      </c>
      <c r="O164" s="15">
        <v>1</v>
      </c>
      <c r="P164"/>
    </row>
    <row r="165" spans="1:16">
      <c r="A165" s="184" t="s">
        <v>788</v>
      </c>
      <c r="B165" s="184"/>
      <c r="C165" s="184"/>
      <c r="D165" s="184"/>
      <c r="E165" s="184"/>
      <c r="F165" s="184"/>
      <c r="G165" s="184"/>
      <c r="H165" s="184"/>
      <c r="I165" s="184"/>
      <c r="J165" s="184"/>
      <c r="K165" s="184"/>
      <c r="L165" s="184"/>
      <c r="M165" s="184"/>
      <c r="N165" s="184"/>
      <c r="O165" s="185">
        <v>4</v>
      </c>
      <c r="P165"/>
    </row>
    <row r="166" spans="1:16">
      <c r="A166" s="13" t="s">
        <v>226</v>
      </c>
      <c r="B166" s="11" t="s">
        <v>592</v>
      </c>
      <c r="C166" s="11" t="s">
        <v>595</v>
      </c>
      <c r="D166" s="11" t="s">
        <v>123</v>
      </c>
      <c r="E166" s="11" t="s">
        <v>123</v>
      </c>
      <c r="F166" s="11" t="s">
        <v>1178</v>
      </c>
      <c r="G166" s="12">
        <v>42917</v>
      </c>
      <c r="H166" s="12">
        <v>43281</v>
      </c>
      <c r="I166" s="11" t="s">
        <v>229</v>
      </c>
      <c r="J166" s="11" t="s">
        <v>764</v>
      </c>
      <c r="K166" s="11" t="s">
        <v>1057</v>
      </c>
      <c r="L166" s="11">
        <v>5</v>
      </c>
      <c r="M166" s="11">
        <v>7</v>
      </c>
      <c r="N166" s="11">
        <v>0.39999999999999991</v>
      </c>
      <c r="O166" s="15">
        <v>1</v>
      </c>
      <c r="P166"/>
    </row>
    <row r="167" spans="1:16">
      <c r="I167" s="11" t="s">
        <v>227</v>
      </c>
      <c r="J167" s="11" t="s">
        <v>764</v>
      </c>
      <c r="K167" s="11" t="s">
        <v>1057</v>
      </c>
      <c r="L167" s="11">
        <v>23</v>
      </c>
      <c r="M167" s="11">
        <v>27</v>
      </c>
      <c r="N167" s="11">
        <v>0.17391304347826098</v>
      </c>
      <c r="O167" s="15">
        <v>1</v>
      </c>
      <c r="P167"/>
    </row>
    <row r="168" spans="1:16">
      <c r="I168" s="11" t="s">
        <v>228</v>
      </c>
      <c r="J168" s="11" t="s">
        <v>764</v>
      </c>
      <c r="K168" s="11" t="s">
        <v>1057</v>
      </c>
      <c r="L168" s="11">
        <v>10</v>
      </c>
      <c r="M168" s="11">
        <v>14</v>
      </c>
      <c r="N168" s="11">
        <v>0.39999999999999991</v>
      </c>
      <c r="O168" s="15">
        <v>1</v>
      </c>
      <c r="P168"/>
    </row>
    <row r="169" spans="1:16">
      <c r="I169" s="11" t="s">
        <v>230</v>
      </c>
      <c r="J169" s="11" t="s">
        <v>764</v>
      </c>
      <c r="K169" s="11" t="s">
        <v>1057</v>
      </c>
      <c r="L169" s="11">
        <v>46</v>
      </c>
      <c r="M169" s="11">
        <v>46</v>
      </c>
      <c r="N169" s="11">
        <v>0</v>
      </c>
      <c r="O169" s="15">
        <v>1</v>
      </c>
      <c r="P169"/>
    </row>
    <row r="170" spans="1:16">
      <c r="A170" s="184" t="s">
        <v>789</v>
      </c>
      <c r="B170" s="184"/>
      <c r="C170" s="184"/>
      <c r="D170" s="184"/>
      <c r="E170" s="184"/>
      <c r="F170" s="184"/>
      <c r="G170" s="184"/>
      <c r="H170" s="184"/>
      <c r="I170" s="184"/>
      <c r="J170" s="184"/>
      <c r="K170" s="184"/>
      <c r="L170" s="184"/>
      <c r="M170" s="184"/>
      <c r="N170" s="184"/>
      <c r="O170" s="185">
        <v>4</v>
      </c>
      <c r="P170"/>
    </row>
    <row r="171" spans="1:16">
      <c r="A171" s="13" t="s">
        <v>1009</v>
      </c>
      <c r="B171" s="11" t="s">
        <v>587</v>
      </c>
      <c r="C171" s="11" t="s">
        <v>1014</v>
      </c>
      <c r="D171" s="11" t="s">
        <v>614</v>
      </c>
      <c r="E171" s="11" t="s">
        <v>545</v>
      </c>
      <c r="F171" s="11" t="s">
        <v>1010</v>
      </c>
      <c r="G171" s="12">
        <v>42917</v>
      </c>
      <c r="H171" s="12">
        <v>43281</v>
      </c>
      <c r="I171" s="11" t="s">
        <v>1011</v>
      </c>
      <c r="J171" s="11" t="s">
        <v>764</v>
      </c>
      <c r="K171" s="11" t="s">
        <v>1057</v>
      </c>
      <c r="L171" s="11">
        <v>60</v>
      </c>
      <c r="M171" s="11">
        <v>90</v>
      </c>
      <c r="N171" s="11">
        <v>0.5</v>
      </c>
      <c r="O171" s="15">
        <v>1</v>
      </c>
      <c r="P171"/>
    </row>
    <row r="172" spans="1:16">
      <c r="I172" s="11" t="s">
        <v>1013</v>
      </c>
      <c r="J172" s="11" t="s">
        <v>764</v>
      </c>
      <c r="K172" s="11" t="s">
        <v>1170</v>
      </c>
      <c r="L172" s="11">
        <v>1</v>
      </c>
      <c r="M172" s="11">
        <v>1</v>
      </c>
      <c r="N172" s="11">
        <v>0</v>
      </c>
      <c r="O172" s="15">
        <v>1</v>
      </c>
      <c r="P172"/>
    </row>
    <row r="173" spans="1:16">
      <c r="I173" s="11" t="s">
        <v>1012</v>
      </c>
      <c r="J173" s="11" t="s">
        <v>764</v>
      </c>
      <c r="K173" s="11" t="s">
        <v>1057</v>
      </c>
      <c r="L173" s="11">
        <v>60</v>
      </c>
      <c r="M173" s="11">
        <v>60</v>
      </c>
      <c r="N173" s="11">
        <v>0</v>
      </c>
      <c r="O173" s="15">
        <v>1</v>
      </c>
      <c r="P173"/>
    </row>
    <row r="174" spans="1:16">
      <c r="I174" s="11" t="s">
        <v>1020</v>
      </c>
      <c r="J174" s="11" t="s">
        <v>350</v>
      </c>
      <c r="K174" s="11" t="s">
        <v>763</v>
      </c>
      <c r="L174" s="11" t="s">
        <v>651</v>
      </c>
      <c r="M174" s="11">
        <v>200</v>
      </c>
      <c r="N174" s="11" t="s">
        <v>764</v>
      </c>
      <c r="O174" s="15">
        <v>1</v>
      </c>
      <c r="P174"/>
    </row>
    <row r="175" spans="1:16">
      <c r="I175" s="11" t="s">
        <v>1087</v>
      </c>
      <c r="J175" s="11" t="s">
        <v>764</v>
      </c>
      <c r="K175" s="11" t="s">
        <v>1057</v>
      </c>
      <c r="L175" s="11">
        <v>109</v>
      </c>
      <c r="M175" s="11">
        <v>109</v>
      </c>
      <c r="N175" s="11">
        <v>0</v>
      </c>
      <c r="O175" s="15">
        <v>1</v>
      </c>
      <c r="P175"/>
    </row>
    <row r="176" spans="1:16">
      <c r="I176" s="11" t="s">
        <v>1186</v>
      </c>
      <c r="J176" s="11" t="s">
        <v>764</v>
      </c>
      <c r="K176" s="11" t="s">
        <v>1057</v>
      </c>
      <c r="L176" s="11">
        <v>90</v>
      </c>
      <c r="M176" s="11">
        <v>90</v>
      </c>
      <c r="N176" s="11">
        <v>0</v>
      </c>
      <c r="O176" s="15">
        <v>1</v>
      </c>
      <c r="P176"/>
    </row>
    <row r="177" spans="1:16">
      <c r="A177" s="184" t="s">
        <v>1042</v>
      </c>
      <c r="B177" s="184"/>
      <c r="C177" s="184"/>
      <c r="D177" s="184"/>
      <c r="E177" s="184"/>
      <c r="F177" s="184"/>
      <c r="G177" s="184"/>
      <c r="H177" s="184"/>
      <c r="I177" s="184"/>
      <c r="J177" s="184"/>
      <c r="K177" s="184"/>
      <c r="L177" s="184"/>
      <c r="M177" s="184"/>
      <c r="N177" s="184"/>
      <c r="O177" s="185">
        <v>6</v>
      </c>
      <c r="P177"/>
    </row>
    <row r="178" spans="1:16">
      <c r="A178" s="13" t="s">
        <v>642</v>
      </c>
      <c r="B178" s="11" t="s">
        <v>734</v>
      </c>
      <c r="C178" s="11" t="s">
        <v>733</v>
      </c>
      <c r="D178" s="11" t="s">
        <v>735</v>
      </c>
      <c r="E178" s="11" t="s">
        <v>558</v>
      </c>
      <c r="F178" s="11" t="s">
        <v>643</v>
      </c>
      <c r="G178" s="12">
        <v>42917</v>
      </c>
      <c r="H178" s="12">
        <v>43281</v>
      </c>
      <c r="I178" s="11" t="s">
        <v>738</v>
      </c>
      <c r="J178" s="11" t="s">
        <v>764</v>
      </c>
      <c r="K178" s="11" t="s">
        <v>763</v>
      </c>
      <c r="L178" s="11">
        <v>25</v>
      </c>
      <c r="M178" s="11">
        <v>25</v>
      </c>
      <c r="N178" s="11">
        <v>0</v>
      </c>
      <c r="O178" s="15">
        <v>1</v>
      </c>
      <c r="P178"/>
    </row>
    <row r="179" spans="1:16">
      <c r="I179" s="11" t="s">
        <v>740</v>
      </c>
      <c r="J179" s="11" t="s">
        <v>764</v>
      </c>
      <c r="K179" s="11" t="s">
        <v>763</v>
      </c>
      <c r="L179" s="11">
        <v>31</v>
      </c>
      <c r="M179" s="11">
        <v>31</v>
      </c>
      <c r="N179" s="11">
        <v>0</v>
      </c>
      <c r="O179" s="15">
        <v>1</v>
      </c>
      <c r="P179"/>
    </row>
    <row r="180" spans="1:16">
      <c r="I180" s="11" t="s">
        <v>742</v>
      </c>
      <c r="J180" s="11" t="s">
        <v>764</v>
      </c>
      <c r="K180" s="11" t="s">
        <v>763</v>
      </c>
      <c r="L180" s="11">
        <v>12</v>
      </c>
      <c r="M180" s="11">
        <v>12</v>
      </c>
      <c r="N180" s="11">
        <v>0</v>
      </c>
      <c r="O180" s="15">
        <v>1</v>
      </c>
      <c r="P180"/>
    </row>
    <row r="181" spans="1:16">
      <c r="I181" s="11" t="s">
        <v>736</v>
      </c>
      <c r="J181" s="11" t="s">
        <v>764</v>
      </c>
      <c r="K181" s="11" t="s">
        <v>763</v>
      </c>
      <c r="L181" s="11">
        <v>48</v>
      </c>
      <c r="M181" s="11">
        <v>48</v>
      </c>
      <c r="N181" s="11">
        <v>0</v>
      </c>
      <c r="O181" s="15">
        <v>1</v>
      </c>
      <c r="P181"/>
    </row>
    <row r="182" spans="1:16">
      <c r="I182" s="11" t="s">
        <v>743</v>
      </c>
      <c r="J182" s="11" t="s">
        <v>764</v>
      </c>
      <c r="K182" s="11" t="s">
        <v>763</v>
      </c>
      <c r="L182" s="11">
        <v>43</v>
      </c>
      <c r="M182" s="11">
        <v>43</v>
      </c>
      <c r="N182" s="11">
        <v>0</v>
      </c>
      <c r="O182" s="15">
        <v>1</v>
      </c>
      <c r="P182"/>
    </row>
    <row r="183" spans="1:16">
      <c r="I183" s="11" t="s">
        <v>744</v>
      </c>
      <c r="J183" s="11" t="s">
        <v>764</v>
      </c>
      <c r="K183" s="11" t="s">
        <v>763</v>
      </c>
      <c r="L183" s="11">
        <v>14</v>
      </c>
      <c r="M183" s="11">
        <v>14</v>
      </c>
      <c r="N183" s="11">
        <v>0</v>
      </c>
      <c r="O183" s="15">
        <v>1</v>
      </c>
      <c r="P183"/>
    </row>
    <row r="184" spans="1:16">
      <c r="I184" s="11" t="s">
        <v>737</v>
      </c>
      <c r="J184" s="11" t="s">
        <v>764</v>
      </c>
      <c r="K184" s="11" t="s">
        <v>763</v>
      </c>
      <c r="L184" s="11">
        <v>53</v>
      </c>
      <c r="M184" s="11">
        <v>53</v>
      </c>
      <c r="N184" s="11">
        <v>0</v>
      </c>
      <c r="O184" s="15">
        <v>1</v>
      </c>
      <c r="P184"/>
    </row>
    <row r="185" spans="1:16">
      <c r="I185" s="11" t="s">
        <v>667</v>
      </c>
      <c r="J185" s="11" t="s">
        <v>764</v>
      </c>
      <c r="K185" s="11" t="s">
        <v>763</v>
      </c>
      <c r="L185" s="11">
        <v>40</v>
      </c>
      <c r="M185" s="11">
        <v>40</v>
      </c>
      <c r="N185" s="11">
        <v>0</v>
      </c>
      <c r="O185" s="15">
        <v>1</v>
      </c>
      <c r="P185"/>
    </row>
    <row r="186" spans="1:16">
      <c r="I186" s="11" t="s">
        <v>745</v>
      </c>
      <c r="J186" s="11" t="s">
        <v>764</v>
      </c>
      <c r="K186" s="11" t="s">
        <v>763</v>
      </c>
      <c r="L186" s="11">
        <v>110</v>
      </c>
      <c r="M186" s="11">
        <v>110</v>
      </c>
      <c r="N186" s="11">
        <v>0</v>
      </c>
      <c r="O186" s="15">
        <v>1</v>
      </c>
      <c r="P186"/>
    </row>
    <row r="187" spans="1:16">
      <c r="I187" s="11" t="s">
        <v>739</v>
      </c>
      <c r="J187" s="11" t="s">
        <v>764</v>
      </c>
      <c r="K187" s="11" t="s">
        <v>763</v>
      </c>
      <c r="L187" s="11">
        <v>24</v>
      </c>
      <c r="M187" s="11">
        <v>24</v>
      </c>
      <c r="N187" s="11">
        <v>0</v>
      </c>
      <c r="O187" s="15">
        <v>1</v>
      </c>
      <c r="P187"/>
    </row>
    <row r="188" spans="1:16">
      <c r="I188" s="11" t="s">
        <v>741</v>
      </c>
      <c r="J188" s="11" t="s">
        <v>764</v>
      </c>
      <c r="K188" s="11" t="s">
        <v>763</v>
      </c>
      <c r="L188" s="11">
        <v>55</v>
      </c>
      <c r="M188" s="11">
        <v>55</v>
      </c>
      <c r="N188" s="11">
        <v>0</v>
      </c>
      <c r="O188" s="15">
        <v>1</v>
      </c>
      <c r="P188"/>
    </row>
    <row r="189" spans="1:16">
      <c r="I189" s="11" t="s">
        <v>761</v>
      </c>
      <c r="J189" s="11" t="s">
        <v>764</v>
      </c>
      <c r="K189" s="11" t="s">
        <v>763</v>
      </c>
      <c r="L189" s="11">
        <v>15</v>
      </c>
      <c r="M189" s="11">
        <v>15</v>
      </c>
      <c r="N189" s="11">
        <v>0</v>
      </c>
      <c r="O189" s="15">
        <v>1</v>
      </c>
      <c r="P189"/>
    </row>
    <row r="190" spans="1:16">
      <c r="I190" s="11" t="s">
        <v>760</v>
      </c>
      <c r="J190" s="11" t="s">
        <v>764</v>
      </c>
      <c r="K190" s="11" t="s">
        <v>763</v>
      </c>
      <c r="L190" s="11">
        <v>3</v>
      </c>
      <c r="M190" s="11">
        <v>3</v>
      </c>
      <c r="N190" s="11">
        <v>0</v>
      </c>
      <c r="O190" s="15">
        <v>1</v>
      </c>
      <c r="P190"/>
    </row>
    <row r="191" spans="1:16">
      <c r="I191" s="11" t="s">
        <v>758</v>
      </c>
      <c r="J191" s="11" t="s">
        <v>764</v>
      </c>
      <c r="K191" s="11" t="s">
        <v>763</v>
      </c>
      <c r="L191" s="11">
        <v>1.88</v>
      </c>
      <c r="M191" s="11">
        <v>1.88</v>
      </c>
      <c r="N191" s="11">
        <v>0</v>
      </c>
      <c r="O191" s="15">
        <v>1</v>
      </c>
      <c r="P191"/>
    </row>
    <row r="192" spans="1:16">
      <c r="I192" s="11" t="s">
        <v>757</v>
      </c>
      <c r="J192" s="11" t="s">
        <v>764</v>
      </c>
      <c r="K192" s="11" t="s">
        <v>763</v>
      </c>
      <c r="L192" s="11">
        <v>0.62</v>
      </c>
      <c r="M192" s="11">
        <v>0.62</v>
      </c>
      <c r="N192" s="11">
        <v>0</v>
      </c>
      <c r="O192" s="15">
        <v>1</v>
      </c>
      <c r="P192"/>
    </row>
    <row r="193" spans="9:16">
      <c r="I193" s="11" t="s">
        <v>759</v>
      </c>
      <c r="J193" s="11" t="s">
        <v>764</v>
      </c>
      <c r="K193" s="11" t="s">
        <v>763</v>
      </c>
      <c r="L193" s="11">
        <v>3</v>
      </c>
      <c r="M193" s="11">
        <v>3</v>
      </c>
      <c r="N193" s="11">
        <v>0</v>
      </c>
      <c r="O193" s="15">
        <v>1</v>
      </c>
      <c r="P193"/>
    </row>
    <row r="194" spans="9:16">
      <c r="I194" s="11" t="s">
        <v>762</v>
      </c>
      <c r="J194" s="11" t="s">
        <v>764</v>
      </c>
      <c r="K194" s="11" t="s">
        <v>763</v>
      </c>
      <c r="L194" s="11">
        <v>67</v>
      </c>
      <c r="M194" s="11">
        <v>67</v>
      </c>
      <c r="N194" s="11">
        <v>0</v>
      </c>
      <c r="O194" s="15">
        <v>1</v>
      </c>
      <c r="P194"/>
    </row>
    <row r="195" spans="9:16">
      <c r="I195" s="11" t="s">
        <v>748</v>
      </c>
      <c r="J195" s="11" t="s">
        <v>764</v>
      </c>
      <c r="K195" s="11" t="s">
        <v>763</v>
      </c>
      <c r="L195" s="11">
        <v>82.5</v>
      </c>
      <c r="M195" s="11">
        <v>82.5</v>
      </c>
      <c r="N195" s="11">
        <v>0</v>
      </c>
      <c r="O195" s="15">
        <v>1</v>
      </c>
      <c r="P195"/>
    </row>
    <row r="196" spans="9:16">
      <c r="I196" s="11" t="s">
        <v>750</v>
      </c>
      <c r="J196" s="11" t="s">
        <v>764</v>
      </c>
      <c r="K196" s="11" t="s">
        <v>763</v>
      </c>
      <c r="L196" s="11">
        <v>82.5</v>
      </c>
      <c r="M196" s="11">
        <v>82.5</v>
      </c>
      <c r="N196" s="11">
        <v>0</v>
      </c>
      <c r="O196" s="15">
        <v>1</v>
      </c>
      <c r="P196"/>
    </row>
    <row r="197" spans="9:16">
      <c r="I197" s="11" t="s">
        <v>752</v>
      </c>
      <c r="J197" s="11" t="s">
        <v>764</v>
      </c>
      <c r="K197" s="11" t="s">
        <v>763</v>
      </c>
      <c r="L197" s="11">
        <v>55</v>
      </c>
      <c r="M197" s="11">
        <v>55</v>
      </c>
      <c r="N197" s="11">
        <v>0</v>
      </c>
      <c r="O197" s="15">
        <v>1</v>
      </c>
      <c r="P197"/>
    </row>
    <row r="198" spans="9:16">
      <c r="I198" s="11" t="s">
        <v>747</v>
      </c>
      <c r="J198" s="11" t="s">
        <v>764</v>
      </c>
      <c r="K198" s="11" t="s">
        <v>763</v>
      </c>
      <c r="L198" s="11">
        <v>275</v>
      </c>
      <c r="M198" s="11">
        <v>275</v>
      </c>
      <c r="N198" s="11">
        <v>0</v>
      </c>
      <c r="O198" s="15">
        <v>1</v>
      </c>
      <c r="P198"/>
    </row>
    <row r="199" spans="9:16">
      <c r="I199" s="11" t="s">
        <v>756</v>
      </c>
      <c r="J199" s="11" t="s">
        <v>764</v>
      </c>
      <c r="K199" s="11" t="s">
        <v>763</v>
      </c>
      <c r="L199" s="11" t="s">
        <v>416</v>
      </c>
      <c r="M199" s="11" t="s">
        <v>416</v>
      </c>
      <c r="N199" s="11" t="s">
        <v>764</v>
      </c>
      <c r="O199" s="15">
        <v>1</v>
      </c>
      <c r="P199"/>
    </row>
    <row r="200" spans="9:16">
      <c r="I200" s="11" t="s">
        <v>753</v>
      </c>
      <c r="J200" s="11" t="s">
        <v>764</v>
      </c>
      <c r="K200" s="11" t="s">
        <v>763</v>
      </c>
      <c r="L200" s="11">
        <v>220</v>
      </c>
      <c r="M200" s="11">
        <v>220</v>
      </c>
      <c r="N200" s="11">
        <v>0</v>
      </c>
      <c r="O200" s="15">
        <v>1</v>
      </c>
      <c r="P200"/>
    </row>
    <row r="201" spans="9:16">
      <c r="I201" s="11" t="s">
        <v>754</v>
      </c>
      <c r="J201" s="11" t="s">
        <v>764</v>
      </c>
      <c r="K201" s="11" t="s">
        <v>763</v>
      </c>
      <c r="L201" s="11">
        <v>330</v>
      </c>
      <c r="M201" s="11">
        <v>330</v>
      </c>
      <c r="N201" s="11">
        <v>0</v>
      </c>
      <c r="O201" s="15">
        <v>1</v>
      </c>
      <c r="P201"/>
    </row>
    <row r="202" spans="9:16">
      <c r="I202" s="11" t="s">
        <v>746</v>
      </c>
      <c r="J202" s="11" t="s">
        <v>764</v>
      </c>
      <c r="K202" s="11" t="s">
        <v>763</v>
      </c>
      <c r="L202" s="11">
        <v>275</v>
      </c>
      <c r="M202" s="11">
        <v>275</v>
      </c>
      <c r="N202" s="11">
        <v>0</v>
      </c>
      <c r="O202" s="15">
        <v>1</v>
      </c>
      <c r="P202"/>
    </row>
    <row r="203" spans="9:16">
      <c r="I203" s="11" t="s">
        <v>755</v>
      </c>
      <c r="J203" s="11" t="s">
        <v>764</v>
      </c>
      <c r="K203" s="11" t="s">
        <v>763</v>
      </c>
      <c r="L203" s="11">
        <v>110</v>
      </c>
      <c r="M203" s="11">
        <v>110</v>
      </c>
      <c r="N203" s="11">
        <v>0</v>
      </c>
      <c r="O203" s="15">
        <v>1</v>
      </c>
      <c r="P203"/>
    </row>
    <row r="204" spans="9:16">
      <c r="I204" s="11" t="s">
        <v>749</v>
      </c>
      <c r="J204" s="11" t="s">
        <v>764</v>
      </c>
      <c r="K204" s="11" t="s">
        <v>763</v>
      </c>
      <c r="L204" s="11">
        <v>55</v>
      </c>
      <c r="M204" s="11">
        <v>55</v>
      </c>
      <c r="N204" s="11">
        <v>0</v>
      </c>
      <c r="O204" s="15">
        <v>1</v>
      </c>
      <c r="P204"/>
    </row>
    <row r="205" spans="9:16">
      <c r="I205" s="11" t="s">
        <v>751</v>
      </c>
      <c r="J205" s="11" t="s">
        <v>764</v>
      </c>
      <c r="K205" s="11" t="s">
        <v>763</v>
      </c>
      <c r="L205" s="11">
        <v>330</v>
      </c>
      <c r="M205" s="11">
        <v>330</v>
      </c>
      <c r="N205" s="11">
        <v>0</v>
      </c>
      <c r="O205" s="15">
        <v>1</v>
      </c>
      <c r="P205"/>
    </row>
    <row r="206" spans="9:16">
      <c r="I206" s="11" t="s">
        <v>647</v>
      </c>
      <c r="J206" s="11" t="s">
        <v>764</v>
      </c>
      <c r="K206" s="11" t="s">
        <v>763</v>
      </c>
      <c r="L206" s="11">
        <v>17</v>
      </c>
      <c r="M206" s="11">
        <v>17</v>
      </c>
      <c r="N206" s="11">
        <v>0</v>
      </c>
      <c r="O206" s="15">
        <v>1</v>
      </c>
      <c r="P206"/>
    </row>
    <row r="207" spans="9:16">
      <c r="I207" s="11" t="s">
        <v>649</v>
      </c>
      <c r="J207" s="11" t="s">
        <v>764</v>
      </c>
      <c r="K207" s="11" t="s">
        <v>763</v>
      </c>
      <c r="L207" s="11">
        <v>19</v>
      </c>
      <c r="M207" s="11">
        <v>19</v>
      </c>
      <c r="N207" s="11">
        <v>0</v>
      </c>
      <c r="O207" s="15">
        <v>1</v>
      </c>
      <c r="P207"/>
    </row>
    <row r="208" spans="9:16">
      <c r="I208" s="11" t="s">
        <v>652</v>
      </c>
      <c r="J208" s="11" t="s">
        <v>764</v>
      </c>
      <c r="K208" s="11" t="s">
        <v>763</v>
      </c>
      <c r="L208" s="11">
        <v>11</v>
      </c>
      <c r="M208" s="11">
        <v>11</v>
      </c>
      <c r="N208" s="11">
        <v>0</v>
      </c>
      <c r="O208" s="15">
        <v>1</v>
      </c>
      <c r="P208"/>
    </row>
    <row r="209" spans="9:16">
      <c r="I209" s="11" t="s">
        <v>645</v>
      </c>
      <c r="J209" s="11" t="s">
        <v>764</v>
      </c>
      <c r="K209" s="11" t="s">
        <v>763</v>
      </c>
      <c r="L209" s="11">
        <v>28</v>
      </c>
      <c r="M209" s="11">
        <v>28</v>
      </c>
      <c r="N209" s="11">
        <v>0</v>
      </c>
      <c r="O209" s="15">
        <v>1</v>
      </c>
      <c r="P209"/>
    </row>
    <row r="210" spans="9:16">
      <c r="I210" s="11" t="s">
        <v>653</v>
      </c>
      <c r="J210" s="11" t="s">
        <v>764</v>
      </c>
      <c r="K210" s="11" t="s">
        <v>763</v>
      </c>
      <c r="L210" s="11">
        <v>26</v>
      </c>
      <c r="M210" s="11">
        <v>26</v>
      </c>
      <c r="N210" s="11">
        <v>0</v>
      </c>
      <c r="O210" s="15">
        <v>1</v>
      </c>
      <c r="P210"/>
    </row>
    <row r="211" spans="9:16">
      <c r="I211" s="11" t="s">
        <v>654</v>
      </c>
      <c r="J211" s="11" t="s">
        <v>764</v>
      </c>
      <c r="K211" s="11" t="s">
        <v>763</v>
      </c>
      <c r="L211" s="11">
        <v>11</v>
      </c>
      <c r="M211" s="11">
        <v>11</v>
      </c>
      <c r="N211" s="11">
        <v>0</v>
      </c>
      <c r="O211" s="15">
        <v>1</v>
      </c>
      <c r="P211"/>
    </row>
    <row r="212" spans="9:16">
      <c r="I212" s="11" t="s">
        <v>644</v>
      </c>
      <c r="J212" s="11" t="s">
        <v>764</v>
      </c>
      <c r="K212" s="11" t="s">
        <v>763</v>
      </c>
      <c r="L212" s="11">
        <v>29</v>
      </c>
      <c r="M212" s="11">
        <v>29</v>
      </c>
      <c r="N212" s="11">
        <v>0</v>
      </c>
      <c r="O212" s="15">
        <v>1</v>
      </c>
      <c r="P212"/>
    </row>
    <row r="213" spans="9:16">
      <c r="I213" s="11" t="s">
        <v>646</v>
      </c>
      <c r="J213" s="11" t="s">
        <v>764</v>
      </c>
      <c r="K213" s="11" t="s">
        <v>763</v>
      </c>
      <c r="L213" s="11">
        <v>35</v>
      </c>
      <c r="M213" s="11">
        <v>35</v>
      </c>
      <c r="N213" s="11">
        <v>0</v>
      </c>
      <c r="O213" s="15">
        <v>1</v>
      </c>
      <c r="P213"/>
    </row>
    <row r="214" spans="9:16">
      <c r="I214" s="11" t="s">
        <v>655</v>
      </c>
      <c r="J214" s="11" t="s">
        <v>764</v>
      </c>
      <c r="K214" s="11" t="s">
        <v>763</v>
      </c>
      <c r="L214" s="11">
        <v>62</v>
      </c>
      <c r="M214" s="11">
        <v>62</v>
      </c>
      <c r="N214" s="11">
        <v>0</v>
      </c>
      <c r="O214" s="15">
        <v>1</v>
      </c>
      <c r="P214"/>
    </row>
    <row r="215" spans="9:16">
      <c r="I215" s="11" t="s">
        <v>648</v>
      </c>
      <c r="J215" s="11" t="s">
        <v>764</v>
      </c>
      <c r="K215" s="11" t="s">
        <v>763</v>
      </c>
      <c r="L215" s="11">
        <v>17</v>
      </c>
      <c r="M215" s="11">
        <v>17</v>
      </c>
      <c r="N215" s="11">
        <v>0</v>
      </c>
      <c r="O215" s="15">
        <v>1</v>
      </c>
      <c r="P215"/>
    </row>
    <row r="216" spans="9:16">
      <c r="I216" s="11" t="s">
        <v>650</v>
      </c>
      <c r="J216" s="11" t="s">
        <v>764</v>
      </c>
      <c r="K216" s="11" t="s">
        <v>763</v>
      </c>
      <c r="L216" s="11">
        <v>45</v>
      </c>
      <c r="M216" s="11">
        <v>45</v>
      </c>
      <c r="N216" s="11">
        <v>0</v>
      </c>
      <c r="O216" s="15">
        <v>1</v>
      </c>
      <c r="P216"/>
    </row>
    <row r="217" spans="9:16">
      <c r="I217" s="11" t="s">
        <v>658</v>
      </c>
      <c r="J217" s="11" t="s">
        <v>764</v>
      </c>
      <c r="K217" s="11" t="s">
        <v>763</v>
      </c>
      <c r="L217" s="11">
        <v>46.5</v>
      </c>
      <c r="M217" s="11">
        <v>46.5</v>
      </c>
      <c r="N217" s="11">
        <v>0</v>
      </c>
      <c r="O217" s="15">
        <v>1</v>
      </c>
      <c r="P217"/>
    </row>
    <row r="218" spans="9:16">
      <c r="I218" s="11" t="s">
        <v>660</v>
      </c>
      <c r="J218" s="11" t="s">
        <v>764</v>
      </c>
      <c r="K218" s="11" t="s">
        <v>763</v>
      </c>
      <c r="L218" s="11">
        <v>46.5</v>
      </c>
      <c r="M218" s="11">
        <v>46.5</v>
      </c>
      <c r="N218" s="11">
        <v>0</v>
      </c>
      <c r="O218" s="15">
        <v>1</v>
      </c>
      <c r="P218"/>
    </row>
    <row r="219" spans="9:16">
      <c r="I219" s="11" t="s">
        <v>662</v>
      </c>
      <c r="J219" s="11" t="s">
        <v>764</v>
      </c>
      <c r="K219" s="11" t="s">
        <v>763</v>
      </c>
      <c r="L219" s="11">
        <v>31</v>
      </c>
      <c r="M219" s="11">
        <v>31</v>
      </c>
      <c r="N219" s="11">
        <v>0</v>
      </c>
      <c r="O219" s="15">
        <v>1</v>
      </c>
      <c r="P219"/>
    </row>
    <row r="220" spans="9:16">
      <c r="I220" s="11" t="s">
        <v>657</v>
      </c>
      <c r="J220" s="11" t="s">
        <v>764</v>
      </c>
      <c r="K220" s="11" t="s">
        <v>763</v>
      </c>
      <c r="L220" s="11">
        <v>155</v>
      </c>
      <c r="M220" s="11">
        <v>155</v>
      </c>
      <c r="N220" s="11">
        <v>0</v>
      </c>
      <c r="O220" s="15">
        <v>1</v>
      </c>
      <c r="P220"/>
    </row>
    <row r="221" spans="9:16">
      <c r="I221" s="11" t="s">
        <v>666</v>
      </c>
      <c r="J221" s="11" t="s">
        <v>764</v>
      </c>
      <c r="K221" s="11" t="s">
        <v>763</v>
      </c>
      <c r="L221" s="11" t="s">
        <v>416</v>
      </c>
      <c r="M221" s="11" t="s">
        <v>416</v>
      </c>
      <c r="N221" s="11" t="s">
        <v>764</v>
      </c>
      <c r="O221" s="15">
        <v>1</v>
      </c>
      <c r="P221"/>
    </row>
    <row r="222" spans="9:16">
      <c r="I222" s="11" t="s">
        <v>663</v>
      </c>
      <c r="J222" s="11" t="s">
        <v>764</v>
      </c>
      <c r="K222" s="11" t="s">
        <v>763</v>
      </c>
      <c r="L222" s="11">
        <v>124</v>
      </c>
      <c r="M222" s="11">
        <v>124</v>
      </c>
      <c r="N222" s="11">
        <v>0</v>
      </c>
      <c r="O222" s="15">
        <v>1</v>
      </c>
      <c r="P222"/>
    </row>
    <row r="223" spans="9:16">
      <c r="I223" s="11" t="s">
        <v>664</v>
      </c>
      <c r="J223" s="11" t="s">
        <v>764</v>
      </c>
      <c r="K223" s="11" t="s">
        <v>763</v>
      </c>
      <c r="L223" s="11">
        <v>186</v>
      </c>
      <c r="M223" s="11">
        <v>186</v>
      </c>
      <c r="N223" s="11">
        <v>0</v>
      </c>
      <c r="O223" s="15">
        <v>1</v>
      </c>
      <c r="P223"/>
    </row>
    <row r="224" spans="9:16">
      <c r="I224" s="11" t="s">
        <v>656</v>
      </c>
      <c r="J224" s="11" t="s">
        <v>764</v>
      </c>
      <c r="K224" s="11" t="s">
        <v>763</v>
      </c>
      <c r="L224" s="11">
        <v>155</v>
      </c>
      <c r="M224" s="11">
        <v>155</v>
      </c>
      <c r="N224" s="11">
        <v>0</v>
      </c>
      <c r="O224" s="15">
        <v>1</v>
      </c>
      <c r="P224"/>
    </row>
    <row r="225" spans="1:16">
      <c r="I225" s="11" t="s">
        <v>665</v>
      </c>
      <c r="J225" s="11" t="s">
        <v>764</v>
      </c>
      <c r="K225" s="11" t="s">
        <v>1057</v>
      </c>
      <c r="L225" s="11">
        <v>62</v>
      </c>
      <c r="M225" s="11">
        <v>62</v>
      </c>
      <c r="N225" s="11">
        <v>0</v>
      </c>
      <c r="O225" s="15">
        <v>1</v>
      </c>
      <c r="P225"/>
    </row>
    <row r="226" spans="1:16">
      <c r="I226" s="11" t="s">
        <v>659</v>
      </c>
      <c r="J226" s="11" t="s">
        <v>764</v>
      </c>
      <c r="K226" s="11" t="s">
        <v>763</v>
      </c>
      <c r="L226" s="11">
        <v>31</v>
      </c>
      <c r="M226" s="11">
        <v>31</v>
      </c>
      <c r="N226" s="11">
        <v>0</v>
      </c>
      <c r="O226" s="15">
        <v>1</v>
      </c>
      <c r="P226"/>
    </row>
    <row r="227" spans="1:16">
      <c r="I227" s="11" t="s">
        <v>661</v>
      </c>
      <c r="J227" s="11" t="s">
        <v>764</v>
      </c>
      <c r="K227" s="11" t="s">
        <v>763</v>
      </c>
      <c r="L227" s="11">
        <v>186</v>
      </c>
      <c r="M227" s="11">
        <v>186</v>
      </c>
      <c r="N227" s="11">
        <v>0</v>
      </c>
      <c r="O227" s="15">
        <v>1</v>
      </c>
      <c r="P227"/>
    </row>
    <row r="228" spans="1:16">
      <c r="A228" s="184" t="s">
        <v>790</v>
      </c>
      <c r="B228" s="184"/>
      <c r="C228" s="184"/>
      <c r="D228" s="184"/>
      <c r="E228" s="184"/>
      <c r="F228" s="184"/>
      <c r="G228" s="184"/>
      <c r="H228" s="184"/>
      <c r="I228" s="184"/>
      <c r="J228" s="184"/>
      <c r="K228" s="184"/>
      <c r="L228" s="184"/>
      <c r="M228" s="184"/>
      <c r="N228" s="184"/>
      <c r="O228" s="185">
        <v>50</v>
      </c>
      <c r="P228"/>
    </row>
    <row r="229" spans="1:16" ht="29">
      <c r="A229" s="13" t="s">
        <v>413</v>
      </c>
      <c r="B229" s="11" t="s">
        <v>606</v>
      </c>
      <c r="C229" s="11" t="s">
        <v>605</v>
      </c>
      <c r="D229" s="11" t="s">
        <v>387</v>
      </c>
      <c r="E229" s="11" t="s">
        <v>405</v>
      </c>
      <c r="F229" s="11" t="s">
        <v>389</v>
      </c>
      <c r="G229" s="12">
        <v>42917</v>
      </c>
      <c r="H229" s="12">
        <v>43281</v>
      </c>
      <c r="I229" s="11" t="s">
        <v>414</v>
      </c>
      <c r="J229" s="11" t="s">
        <v>764</v>
      </c>
      <c r="K229" s="11" t="s">
        <v>1057</v>
      </c>
      <c r="L229" s="11">
        <v>83</v>
      </c>
      <c r="M229" s="11">
        <v>89</v>
      </c>
      <c r="N229" s="11">
        <v>7.2289156626506035E-2</v>
      </c>
      <c r="O229" s="15">
        <v>1</v>
      </c>
      <c r="P229"/>
    </row>
    <row r="230" spans="1:16">
      <c r="I230" s="11" t="s">
        <v>415</v>
      </c>
      <c r="J230" s="11" t="s">
        <v>764</v>
      </c>
      <c r="K230" s="11" t="s">
        <v>763</v>
      </c>
      <c r="L230" s="11" t="s">
        <v>416</v>
      </c>
      <c r="M230" s="11" t="s">
        <v>416</v>
      </c>
      <c r="N230" s="11" t="s">
        <v>764</v>
      </c>
      <c r="O230" s="15">
        <v>1</v>
      </c>
      <c r="P230"/>
    </row>
    <row r="231" spans="1:16" ht="29">
      <c r="A231" s="184" t="s">
        <v>791</v>
      </c>
      <c r="B231" s="184"/>
      <c r="C231" s="184"/>
      <c r="D231" s="184"/>
      <c r="E231" s="184"/>
      <c r="F231" s="184"/>
      <c r="G231" s="184"/>
      <c r="H231" s="184"/>
      <c r="I231" s="184"/>
      <c r="J231" s="184"/>
      <c r="K231" s="184"/>
      <c r="L231" s="184"/>
      <c r="M231" s="184"/>
      <c r="N231" s="184"/>
      <c r="O231" s="185">
        <v>2</v>
      </c>
      <c r="P231"/>
    </row>
    <row r="232" spans="1:16">
      <c r="A232" s="13" t="s">
        <v>999</v>
      </c>
      <c r="B232" s="11" t="s">
        <v>606</v>
      </c>
      <c r="C232" s="11" t="s">
        <v>605</v>
      </c>
      <c r="D232" s="11" t="s">
        <v>387</v>
      </c>
      <c r="E232" s="11" t="s">
        <v>405</v>
      </c>
      <c r="F232" s="11" t="s">
        <v>405</v>
      </c>
      <c r="G232" s="12">
        <v>42917</v>
      </c>
      <c r="H232" s="12">
        <v>43281</v>
      </c>
      <c r="I232" s="11" t="s">
        <v>1005</v>
      </c>
      <c r="J232" s="11" t="s">
        <v>764</v>
      </c>
      <c r="K232" s="11" t="s">
        <v>1083</v>
      </c>
      <c r="L232" s="11">
        <v>0.3</v>
      </c>
      <c r="M232" s="11">
        <v>0.5</v>
      </c>
      <c r="N232" s="11">
        <v>0.66666666666666674</v>
      </c>
      <c r="O232" s="15">
        <v>1</v>
      </c>
      <c r="P232"/>
    </row>
    <row r="233" spans="1:16">
      <c r="I233" s="11" t="s">
        <v>1001</v>
      </c>
      <c r="J233" s="11" t="s">
        <v>764</v>
      </c>
      <c r="K233" s="11" t="s">
        <v>1084</v>
      </c>
      <c r="L233" s="11">
        <v>72</v>
      </c>
      <c r="M233" s="11">
        <v>61</v>
      </c>
      <c r="N233" s="11">
        <v>-0.15277777777777779</v>
      </c>
      <c r="O233" s="15">
        <v>1</v>
      </c>
      <c r="P233"/>
    </row>
    <row r="234" spans="1:16">
      <c r="I234" s="11" t="s">
        <v>1002</v>
      </c>
      <c r="J234" s="11" t="s">
        <v>764</v>
      </c>
      <c r="K234" s="11" t="s">
        <v>1085</v>
      </c>
      <c r="L234" s="11">
        <v>52</v>
      </c>
      <c r="M234" s="11">
        <v>52</v>
      </c>
      <c r="N234" s="11">
        <v>0</v>
      </c>
      <c r="O234" s="15">
        <v>1</v>
      </c>
      <c r="P234"/>
    </row>
    <row r="235" spans="1:16">
      <c r="I235" s="11" t="s">
        <v>1003</v>
      </c>
      <c r="J235" s="11" t="s">
        <v>764</v>
      </c>
      <c r="K235" s="11" t="s">
        <v>1083</v>
      </c>
      <c r="L235" s="11">
        <v>-6.3</v>
      </c>
      <c r="M235" s="11">
        <v>-4.7</v>
      </c>
      <c r="N235" s="11">
        <v>-0.25396825396825395</v>
      </c>
      <c r="O235" s="15">
        <v>1</v>
      </c>
      <c r="P235"/>
    </row>
    <row r="236" spans="1:16">
      <c r="I236" s="11" t="s">
        <v>1000</v>
      </c>
      <c r="J236" s="11" t="s">
        <v>764</v>
      </c>
      <c r="K236" s="11" t="s">
        <v>1083</v>
      </c>
      <c r="L236" s="11">
        <v>11.1</v>
      </c>
      <c r="M236" s="11">
        <v>8.6999999999999993</v>
      </c>
      <c r="N236" s="11">
        <v>-0.21621621621621623</v>
      </c>
      <c r="O236" s="15">
        <v>1</v>
      </c>
      <c r="P236"/>
    </row>
    <row r="237" spans="1:16">
      <c r="I237" s="11" t="s">
        <v>1004</v>
      </c>
      <c r="J237" s="11" t="s">
        <v>764</v>
      </c>
      <c r="K237" s="11" t="s">
        <v>1083</v>
      </c>
      <c r="L237" s="11">
        <v>0.35</v>
      </c>
      <c r="M237" s="11">
        <v>0.41</v>
      </c>
      <c r="N237" s="11">
        <v>0.17142857142857149</v>
      </c>
      <c r="O237" s="15">
        <v>1</v>
      </c>
      <c r="P237"/>
    </row>
    <row r="238" spans="1:16">
      <c r="I238" s="11" t="s">
        <v>1183</v>
      </c>
      <c r="J238" s="11" t="s">
        <v>764</v>
      </c>
      <c r="K238" s="11" t="s">
        <v>1184</v>
      </c>
      <c r="L238" s="11">
        <v>9.1000000000000004E-3</v>
      </c>
      <c r="M238" s="11">
        <v>9.1999999999999998E-3</v>
      </c>
      <c r="N238" s="11">
        <v>1.098901098901095E-2</v>
      </c>
      <c r="O238" s="15">
        <v>1</v>
      </c>
      <c r="P238"/>
    </row>
    <row r="239" spans="1:16" ht="29">
      <c r="A239" s="184" t="s">
        <v>1040</v>
      </c>
      <c r="B239" s="184"/>
      <c r="C239" s="184"/>
      <c r="D239" s="184"/>
      <c r="E239" s="184"/>
      <c r="F239" s="184"/>
      <c r="G239" s="184"/>
      <c r="H239" s="184"/>
      <c r="I239" s="184"/>
      <c r="J239" s="184"/>
      <c r="K239" s="184"/>
      <c r="L239" s="184"/>
      <c r="M239" s="184"/>
      <c r="N239" s="184"/>
      <c r="O239" s="185">
        <v>7</v>
      </c>
      <c r="P239"/>
    </row>
    <row r="240" spans="1:16" ht="29">
      <c r="A240" s="13" t="s">
        <v>394</v>
      </c>
      <c r="B240" s="11" t="s">
        <v>606</v>
      </c>
      <c r="C240" s="11" t="s">
        <v>605</v>
      </c>
      <c r="D240" s="11" t="s">
        <v>387</v>
      </c>
      <c r="E240" s="11" t="s">
        <v>405</v>
      </c>
      <c r="F240" s="11" t="s">
        <v>389</v>
      </c>
      <c r="G240" s="12">
        <v>42917</v>
      </c>
      <c r="H240" s="12">
        <v>43281</v>
      </c>
      <c r="I240" s="11" t="s">
        <v>396</v>
      </c>
      <c r="J240" s="11" t="s">
        <v>764</v>
      </c>
      <c r="K240" s="11" t="s">
        <v>1056</v>
      </c>
      <c r="L240" s="11">
        <v>1.52</v>
      </c>
      <c r="M240" s="11">
        <v>1.67</v>
      </c>
      <c r="N240" s="11">
        <v>9.8684210526315708E-2</v>
      </c>
      <c r="O240" s="15">
        <v>1</v>
      </c>
      <c r="P240"/>
    </row>
    <row r="241" spans="1:16">
      <c r="I241" s="11" t="s">
        <v>395</v>
      </c>
      <c r="J241" s="11" t="s">
        <v>764</v>
      </c>
      <c r="K241" s="11" t="s">
        <v>1057</v>
      </c>
      <c r="L241" s="11">
        <v>91</v>
      </c>
      <c r="M241" s="11">
        <v>92</v>
      </c>
      <c r="N241" s="11">
        <v>1.098901098901095E-2</v>
      </c>
      <c r="O241" s="15">
        <v>1</v>
      </c>
      <c r="P241"/>
    </row>
    <row r="242" spans="1:16">
      <c r="I242" s="11" t="s">
        <v>397</v>
      </c>
      <c r="J242" s="11" t="s">
        <v>764</v>
      </c>
      <c r="K242" s="11" t="s">
        <v>1057</v>
      </c>
      <c r="L242" s="11">
        <v>7.0000000000000007E-2</v>
      </c>
      <c r="M242" s="11">
        <v>7.1999999999999995E-2</v>
      </c>
      <c r="N242" s="11">
        <v>2.857142857142847E-2</v>
      </c>
      <c r="O242" s="15">
        <v>1</v>
      </c>
      <c r="P242"/>
    </row>
    <row r="243" spans="1:16">
      <c r="I243" s="11" t="s">
        <v>398</v>
      </c>
      <c r="J243" s="11" t="s">
        <v>764</v>
      </c>
      <c r="K243" s="11" t="s">
        <v>1076</v>
      </c>
      <c r="L243" s="11">
        <v>4</v>
      </c>
      <c r="M243" s="11">
        <v>4</v>
      </c>
      <c r="N243" s="11">
        <v>0</v>
      </c>
      <c r="O243" s="15">
        <v>1</v>
      </c>
      <c r="P243"/>
    </row>
    <row r="244" spans="1:16" ht="29">
      <c r="A244" s="184" t="s">
        <v>792</v>
      </c>
      <c r="B244" s="184"/>
      <c r="C244" s="184"/>
      <c r="D244" s="184"/>
      <c r="E244" s="184"/>
      <c r="F244" s="184"/>
      <c r="G244" s="184"/>
      <c r="H244" s="184"/>
      <c r="I244" s="184"/>
      <c r="J244" s="184"/>
      <c r="K244" s="184"/>
      <c r="L244" s="184"/>
      <c r="M244" s="184"/>
      <c r="N244" s="184"/>
      <c r="O244" s="185">
        <v>4</v>
      </c>
      <c r="P244"/>
    </row>
    <row r="245" spans="1:16">
      <c r="A245" s="13" t="s">
        <v>404</v>
      </c>
      <c r="B245" s="11" t="s">
        <v>606</v>
      </c>
      <c r="C245" s="11" t="s">
        <v>605</v>
      </c>
      <c r="D245" s="11" t="s">
        <v>387</v>
      </c>
      <c r="E245" s="11" t="s">
        <v>405</v>
      </c>
      <c r="F245" s="11" t="s">
        <v>405</v>
      </c>
      <c r="G245" s="12">
        <v>42917</v>
      </c>
      <c r="H245" s="12">
        <v>43281</v>
      </c>
      <c r="I245" s="11" t="s">
        <v>409</v>
      </c>
      <c r="J245" s="11" t="s">
        <v>764</v>
      </c>
      <c r="K245" s="11" t="s">
        <v>1057</v>
      </c>
      <c r="L245" s="11">
        <v>23</v>
      </c>
      <c r="M245" s="11">
        <v>12</v>
      </c>
      <c r="N245" s="11">
        <v>-0.47826086956521741</v>
      </c>
      <c r="O245" s="15">
        <v>1</v>
      </c>
      <c r="P245"/>
    </row>
    <row r="246" spans="1:16">
      <c r="I246" s="11" t="s">
        <v>410</v>
      </c>
      <c r="J246" s="11" t="s">
        <v>764</v>
      </c>
      <c r="K246" s="11" t="s">
        <v>1057</v>
      </c>
      <c r="L246" s="11">
        <v>27</v>
      </c>
      <c r="M246" s="11">
        <v>17.5</v>
      </c>
      <c r="N246" s="11">
        <v>-0.35185185185185186</v>
      </c>
      <c r="O246" s="15">
        <v>1</v>
      </c>
      <c r="P246"/>
    </row>
    <row r="247" spans="1:16">
      <c r="I247" s="11" t="s">
        <v>407</v>
      </c>
      <c r="J247" s="11" t="s">
        <v>764</v>
      </c>
      <c r="K247" s="11" t="s">
        <v>1057</v>
      </c>
      <c r="L247" s="11">
        <v>8</v>
      </c>
      <c r="M247" s="11">
        <v>8</v>
      </c>
      <c r="N247" s="11">
        <v>0</v>
      </c>
      <c r="O247" s="15">
        <v>1</v>
      </c>
      <c r="P247"/>
    </row>
    <row r="248" spans="1:16">
      <c r="I248" s="11" t="s">
        <v>408</v>
      </c>
      <c r="J248" s="11" t="s">
        <v>764</v>
      </c>
      <c r="K248" s="11" t="s">
        <v>1057</v>
      </c>
      <c r="L248" s="11">
        <v>10</v>
      </c>
      <c r="M248" s="11">
        <v>12</v>
      </c>
      <c r="N248" s="11">
        <v>0.19999999999999996</v>
      </c>
      <c r="O248" s="15">
        <v>1</v>
      </c>
      <c r="P248"/>
    </row>
    <row r="249" spans="1:16">
      <c r="I249" s="11" t="s">
        <v>1081</v>
      </c>
      <c r="J249" s="11" t="s">
        <v>764</v>
      </c>
      <c r="K249" s="11" t="s">
        <v>1057</v>
      </c>
      <c r="L249" s="11">
        <v>12</v>
      </c>
      <c r="M249" s="11">
        <v>12</v>
      </c>
      <c r="N249" s="11">
        <v>0</v>
      </c>
      <c r="O249" s="15">
        <v>1</v>
      </c>
      <c r="P249"/>
    </row>
    <row r="250" spans="1:16">
      <c r="I250" s="11" t="s">
        <v>1082</v>
      </c>
      <c r="J250" s="11" t="s">
        <v>764</v>
      </c>
      <c r="K250" s="11" t="s">
        <v>1057</v>
      </c>
      <c r="L250" s="11">
        <v>15</v>
      </c>
      <c r="M250" s="11">
        <v>17.5</v>
      </c>
      <c r="N250" s="11">
        <v>0.16666666666666674</v>
      </c>
      <c r="O250" s="15">
        <v>1</v>
      </c>
      <c r="P250"/>
    </row>
    <row r="251" spans="1:16">
      <c r="I251" s="11" t="s">
        <v>1077</v>
      </c>
      <c r="J251" s="11" t="s">
        <v>764</v>
      </c>
      <c r="K251" s="11" t="s">
        <v>1057</v>
      </c>
      <c r="L251" s="11">
        <v>12</v>
      </c>
      <c r="M251" s="11">
        <v>8</v>
      </c>
      <c r="N251" s="11">
        <v>-0.33333333333333337</v>
      </c>
      <c r="O251" s="15">
        <v>1</v>
      </c>
      <c r="P251"/>
    </row>
    <row r="252" spans="1:16">
      <c r="I252" s="11" t="s">
        <v>1078</v>
      </c>
      <c r="J252" s="11" t="s">
        <v>764</v>
      </c>
      <c r="K252" s="11" t="s">
        <v>1057</v>
      </c>
      <c r="L252" s="11">
        <v>15</v>
      </c>
      <c r="M252" s="11">
        <v>12</v>
      </c>
      <c r="N252" s="11">
        <v>-0.19999999999999996</v>
      </c>
      <c r="O252" s="15">
        <v>1</v>
      </c>
      <c r="P252"/>
    </row>
    <row r="253" spans="1:16">
      <c r="I253" s="11" t="s">
        <v>406</v>
      </c>
      <c r="J253" s="11" t="s">
        <v>351</v>
      </c>
      <c r="K253" s="11" t="s">
        <v>1057</v>
      </c>
      <c r="L253" s="11">
        <v>84</v>
      </c>
      <c r="M253" s="11" t="s">
        <v>351</v>
      </c>
      <c r="N253" s="11" t="s">
        <v>764</v>
      </c>
      <c r="O253" s="15">
        <v>1</v>
      </c>
      <c r="P253"/>
    </row>
    <row r="254" spans="1:16">
      <c r="I254" s="11" t="s">
        <v>1079</v>
      </c>
      <c r="J254" s="11" t="s">
        <v>764</v>
      </c>
      <c r="K254" s="11" t="s">
        <v>1057</v>
      </c>
      <c r="L254" s="11">
        <v>12</v>
      </c>
      <c r="M254" s="11">
        <v>10</v>
      </c>
      <c r="N254" s="11">
        <v>-0.16666666666666663</v>
      </c>
      <c r="O254" s="15">
        <v>1</v>
      </c>
      <c r="P254"/>
    </row>
    <row r="255" spans="1:16">
      <c r="I255" s="11" t="s">
        <v>1080</v>
      </c>
      <c r="J255" s="11" t="s">
        <v>764</v>
      </c>
      <c r="K255" s="11" t="s">
        <v>1057</v>
      </c>
      <c r="L255" s="11">
        <v>15</v>
      </c>
      <c r="M255" s="11">
        <v>15</v>
      </c>
      <c r="N255" s="11">
        <v>0</v>
      </c>
      <c r="O255" s="15">
        <v>1</v>
      </c>
      <c r="P255"/>
    </row>
    <row r="256" spans="1:16">
      <c r="A256" s="184" t="s">
        <v>793</v>
      </c>
      <c r="B256" s="184"/>
      <c r="C256" s="184"/>
      <c r="D256" s="184"/>
      <c r="E256" s="184"/>
      <c r="F256" s="184"/>
      <c r="G256" s="184"/>
      <c r="H256" s="184"/>
      <c r="I256" s="184"/>
      <c r="J256" s="184"/>
      <c r="K256" s="184"/>
      <c r="L256" s="184"/>
      <c r="M256" s="184"/>
      <c r="N256" s="184"/>
      <c r="O256" s="185">
        <v>11</v>
      </c>
      <c r="P256"/>
    </row>
    <row r="257" spans="1:16" ht="29">
      <c r="A257" s="13" t="s">
        <v>388</v>
      </c>
      <c r="B257" s="11" t="s">
        <v>606</v>
      </c>
      <c r="C257" s="11" t="s">
        <v>605</v>
      </c>
      <c r="D257" s="11" t="s">
        <v>387</v>
      </c>
      <c r="E257" s="11" t="s">
        <v>405</v>
      </c>
      <c r="F257" s="11" t="s">
        <v>389</v>
      </c>
      <c r="G257" s="12">
        <v>42917</v>
      </c>
      <c r="H257" s="12">
        <v>43281</v>
      </c>
      <c r="I257" s="11" t="s">
        <v>393</v>
      </c>
      <c r="J257" s="11" t="s">
        <v>764</v>
      </c>
      <c r="K257" s="11" t="s">
        <v>1057</v>
      </c>
      <c r="L257" s="11">
        <v>52</v>
      </c>
      <c r="M257" s="11">
        <v>40</v>
      </c>
      <c r="N257" s="11">
        <v>-0.23076923076923073</v>
      </c>
      <c r="O257" s="15">
        <v>1</v>
      </c>
      <c r="P257"/>
    </row>
    <row r="258" spans="1:16">
      <c r="I258" s="11" t="s">
        <v>392</v>
      </c>
      <c r="J258" s="11" t="s">
        <v>764</v>
      </c>
      <c r="K258" s="11" t="s">
        <v>1185</v>
      </c>
      <c r="L258" s="11">
        <v>781</v>
      </c>
      <c r="M258" s="11">
        <v>781</v>
      </c>
      <c r="N258" s="11">
        <v>0</v>
      </c>
      <c r="O258" s="15">
        <v>1</v>
      </c>
      <c r="P258"/>
    </row>
    <row r="259" spans="1:16">
      <c r="I259" s="11" t="s">
        <v>391</v>
      </c>
      <c r="J259" s="11" t="s">
        <v>764</v>
      </c>
      <c r="K259" s="11" t="s">
        <v>1185</v>
      </c>
      <c r="L259" s="11">
        <v>501</v>
      </c>
      <c r="M259" s="11">
        <v>501</v>
      </c>
      <c r="N259" s="11">
        <v>0</v>
      </c>
      <c r="O259" s="15">
        <v>1</v>
      </c>
      <c r="P259"/>
    </row>
    <row r="260" spans="1:16">
      <c r="I260" s="11" t="s">
        <v>390</v>
      </c>
      <c r="J260" s="11" t="s">
        <v>764</v>
      </c>
      <c r="K260" s="11" t="s">
        <v>1185</v>
      </c>
      <c r="L260" s="11">
        <v>292</v>
      </c>
      <c r="M260" s="11">
        <v>292</v>
      </c>
      <c r="N260" s="11">
        <v>0</v>
      </c>
      <c r="O260" s="15">
        <v>1</v>
      </c>
      <c r="P260"/>
    </row>
    <row r="261" spans="1:16" ht="29">
      <c r="A261" s="184" t="s">
        <v>794</v>
      </c>
      <c r="B261" s="184"/>
      <c r="C261" s="184"/>
      <c r="D261" s="184"/>
      <c r="E261" s="184"/>
      <c r="F261" s="184"/>
      <c r="G261" s="184"/>
      <c r="H261" s="184"/>
      <c r="I261" s="184"/>
      <c r="J261" s="184"/>
      <c r="K261" s="184"/>
      <c r="L261" s="184"/>
      <c r="M261" s="184"/>
      <c r="N261" s="184"/>
      <c r="O261" s="185">
        <v>4</v>
      </c>
      <c r="P261"/>
    </row>
    <row r="262" spans="1:16" ht="29">
      <c r="A262" s="13" t="s">
        <v>1</v>
      </c>
      <c r="B262" s="11" t="s">
        <v>583</v>
      </c>
      <c r="C262" s="11" t="s">
        <v>584</v>
      </c>
      <c r="D262" s="11" t="s">
        <v>615</v>
      </c>
      <c r="E262" s="11" t="s">
        <v>615</v>
      </c>
      <c r="F262" s="11" t="s">
        <v>2</v>
      </c>
      <c r="G262" s="12">
        <v>42917</v>
      </c>
      <c r="H262" s="12">
        <v>43281</v>
      </c>
      <c r="I262" s="11" t="s">
        <v>6</v>
      </c>
      <c r="J262" s="11" t="s">
        <v>764</v>
      </c>
      <c r="K262" s="11" t="s">
        <v>1057</v>
      </c>
      <c r="L262" s="11">
        <v>98</v>
      </c>
      <c r="M262" s="11">
        <v>98</v>
      </c>
      <c r="N262" s="11">
        <v>0</v>
      </c>
      <c r="O262" s="15">
        <v>1</v>
      </c>
      <c r="P262"/>
    </row>
    <row r="263" spans="1:16">
      <c r="I263" s="11" t="s">
        <v>4</v>
      </c>
      <c r="J263" s="11" t="s">
        <v>764</v>
      </c>
      <c r="K263" s="11" t="s">
        <v>1104</v>
      </c>
      <c r="L263" s="11">
        <v>10</v>
      </c>
      <c r="M263" s="11">
        <v>10</v>
      </c>
      <c r="N263" s="11">
        <v>0</v>
      </c>
      <c r="O263" s="15">
        <v>1</v>
      </c>
      <c r="P263"/>
    </row>
    <row r="264" spans="1:16" ht="29">
      <c r="A264" s="184" t="s">
        <v>795</v>
      </c>
      <c r="B264" s="184"/>
      <c r="C264" s="184"/>
      <c r="D264" s="184"/>
      <c r="E264" s="184"/>
      <c r="F264" s="184"/>
      <c r="G264" s="184"/>
      <c r="H264" s="184"/>
      <c r="I264" s="184"/>
      <c r="J264" s="184"/>
      <c r="K264" s="184"/>
      <c r="L264" s="184"/>
      <c r="M264" s="184"/>
      <c r="N264" s="184"/>
      <c r="O264" s="185">
        <v>2</v>
      </c>
      <c r="P264"/>
    </row>
    <row r="265" spans="1:16" ht="29">
      <c r="A265" s="13" t="s">
        <v>1015</v>
      </c>
      <c r="B265" s="11" t="s">
        <v>587</v>
      </c>
      <c r="C265" s="11" t="s">
        <v>1030</v>
      </c>
      <c r="D265" s="11" t="s">
        <v>614</v>
      </c>
      <c r="E265" s="11" t="s">
        <v>545</v>
      </c>
      <c r="F265" s="11" t="s">
        <v>1016</v>
      </c>
      <c r="G265" s="12">
        <v>42917</v>
      </c>
      <c r="H265" s="12">
        <v>43281</v>
      </c>
      <c r="I265" s="11" t="s">
        <v>1024</v>
      </c>
      <c r="J265" s="11" t="s">
        <v>764</v>
      </c>
      <c r="K265" s="11" t="s">
        <v>1057</v>
      </c>
      <c r="L265" s="11">
        <v>168</v>
      </c>
      <c r="M265" s="11">
        <v>168</v>
      </c>
      <c r="N265" s="11">
        <v>0</v>
      </c>
      <c r="O265" s="15">
        <v>1</v>
      </c>
      <c r="P265"/>
    </row>
    <row r="266" spans="1:16">
      <c r="I266" s="11" t="s">
        <v>1023</v>
      </c>
      <c r="J266" s="11" t="s">
        <v>764</v>
      </c>
      <c r="K266" s="11" t="s">
        <v>1057</v>
      </c>
      <c r="L266" s="11">
        <v>158</v>
      </c>
      <c r="M266" s="11">
        <v>158</v>
      </c>
      <c r="N266" s="11">
        <v>0</v>
      </c>
      <c r="O266" s="15">
        <v>1</v>
      </c>
      <c r="P266"/>
    </row>
    <row r="267" spans="1:16">
      <c r="I267" s="11" t="s">
        <v>1025</v>
      </c>
      <c r="J267" s="11" t="s">
        <v>764</v>
      </c>
      <c r="K267" s="11" t="s">
        <v>1057</v>
      </c>
      <c r="L267" s="11">
        <v>176</v>
      </c>
      <c r="M267" s="11">
        <v>176</v>
      </c>
      <c r="N267" s="11">
        <v>0</v>
      </c>
      <c r="O267" s="15">
        <v>1</v>
      </c>
      <c r="P267"/>
    </row>
    <row r="268" spans="1:16">
      <c r="I268" s="11" t="s">
        <v>1022</v>
      </c>
      <c r="J268" s="11" t="s">
        <v>764</v>
      </c>
      <c r="K268" s="11" t="s">
        <v>1057</v>
      </c>
      <c r="L268" s="11">
        <v>166</v>
      </c>
      <c r="M268" s="11">
        <v>166</v>
      </c>
      <c r="N268" s="11">
        <v>0</v>
      </c>
      <c r="O268" s="15">
        <v>1</v>
      </c>
      <c r="P268"/>
    </row>
    <row r="269" spans="1:16">
      <c r="I269" s="11" t="s">
        <v>1028</v>
      </c>
      <c r="J269" s="11" t="s">
        <v>764</v>
      </c>
      <c r="K269" s="11" t="s">
        <v>1057</v>
      </c>
      <c r="L269" s="11">
        <v>9</v>
      </c>
      <c r="M269" s="11">
        <v>9</v>
      </c>
      <c r="N269" s="11">
        <v>0</v>
      </c>
      <c r="O269" s="15">
        <v>1</v>
      </c>
      <c r="P269"/>
    </row>
    <row r="270" spans="1:16">
      <c r="I270" s="11" t="s">
        <v>1021</v>
      </c>
      <c r="J270" s="11" t="s">
        <v>764</v>
      </c>
      <c r="K270" s="11" t="s">
        <v>1057</v>
      </c>
      <c r="L270" s="11">
        <v>425</v>
      </c>
      <c r="M270" s="11">
        <v>425</v>
      </c>
      <c r="N270" s="11">
        <v>0</v>
      </c>
      <c r="O270" s="15">
        <v>1</v>
      </c>
      <c r="P270"/>
    </row>
    <row r="271" spans="1:16">
      <c r="I271" s="11" t="s">
        <v>1018</v>
      </c>
      <c r="J271" s="11" t="s">
        <v>764</v>
      </c>
      <c r="K271" s="11" t="s">
        <v>1057</v>
      </c>
      <c r="L271" s="11">
        <v>100</v>
      </c>
      <c r="M271" s="11">
        <v>100</v>
      </c>
      <c r="N271" s="11">
        <v>0</v>
      </c>
      <c r="O271" s="15">
        <v>1</v>
      </c>
      <c r="P271"/>
    </row>
    <row r="272" spans="1:16">
      <c r="I272" s="11" t="s">
        <v>1026</v>
      </c>
      <c r="J272" s="11" t="s">
        <v>764</v>
      </c>
      <c r="K272" s="11" t="s">
        <v>1057</v>
      </c>
      <c r="L272" s="11">
        <v>219</v>
      </c>
      <c r="M272" s="11">
        <v>219</v>
      </c>
      <c r="N272" s="11">
        <v>0</v>
      </c>
      <c r="O272" s="15">
        <v>1</v>
      </c>
      <c r="P272"/>
    </row>
    <row r="273" spans="1:16">
      <c r="I273" s="11" t="s">
        <v>1019</v>
      </c>
      <c r="J273" s="11" t="s">
        <v>351</v>
      </c>
      <c r="K273" s="11" t="s">
        <v>1057</v>
      </c>
      <c r="L273" s="11">
        <v>108</v>
      </c>
      <c r="M273" s="11" t="s">
        <v>351</v>
      </c>
      <c r="N273" s="11" t="s">
        <v>764</v>
      </c>
      <c r="O273" s="15">
        <v>1</v>
      </c>
      <c r="P273"/>
    </row>
    <row r="274" spans="1:16">
      <c r="I274" s="11" t="s">
        <v>1029</v>
      </c>
      <c r="J274" s="11" t="s">
        <v>764</v>
      </c>
      <c r="K274" s="11" t="s">
        <v>1057</v>
      </c>
      <c r="L274" s="11">
        <v>67</v>
      </c>
      <c r="M274" s="11">
        <v>67</v>
      </c>
      <c r="N274" s="11">
        <v>0</v>
      </c>
      <c r="O274" s="15">
        <v>1</v>
      </c>
      <c r="P274"/>
    </row>
    <row r="275" spans="1:16">
      <c r="I275" s="11" t="s">
        <v>1017</v>
      </c>
      <c r="J275" s="11" t="s">
        <v>764</v>
      </c>
      <c r="K275" s="11" t="s">
        <v>1057</v>
      </c>
      <c r="L275" s="11">
        <v>138</v>
      </c>
      <c r="M275" s="11">
        <v>138</v>
      </c>
      <c r="N275" s="11">
        <v>0</v>
      </c>
      <c r="O275" s="15">
        <v>1</v>
      </c>
      <c r="P275"/>
    </row>
    <row r="276" spans="1:16">
      <c r="I276" s="11" t="s">
        <v>1020</v>
      </c>
      <c r="J276" s="11" t="s">
        <v>764</v>
      </c>
      <c r="K276" s="11" t="s">
        <v>1057</v>
      </c>
      <c r="L276" s="11">
        <v>715</v>
      </c>
      <c r="M276" s="11">
        <v>715</v>
      </c>
      <c r="N276" s="11">
        <v>0</v>
      </c>
      <c r="O276" s="15">
        <v>1</v>
      </c>
      <c r="P276"/>
    </row>
    <row r="277" spans="1:16">
      <c r="I277" s="11" t="s">
        <v>1027</v>
      </c>
      <c r="J277" s="11" t="s">
        <v>764</v>
      </c>
      <c r="K277" s="11" t="s">
        <v>1057</v>
      </c>
      <c r="L277" s="11">
        <v>248</v>
      </c>
      <c r="M277" s="11">
        <v>248</v>
      </c>
      <c r="N277" s="11">
        <v>0</v>
      </c>
      <c r="O277" s="15">
        <v>1</v>
      </c>
      <c r="P277"/>
    </row>
    <row r="278" spans="1:16" ht="29">
      <c r="A278" s="184" t="s">
        <v>1043</v>
      </c>
      <c r="B278" s="184"/>
      <c r="C278" s="184"/>
      <c r="D278" s="184"/>
      <c r="E278" s="184"/>
      <c r="F278" s="184"/>
      <c r="G278" s="184"/>
      <c r="H278" s="184"/>
      <c r="I278" s="184"/>
      <c r="J278" s="184"/>
      <c r="K278" s="184"/>
      <c r="L278" s="184"/>
      <c r="M278" s="184"/>
      <c r="N278" s="184"/>
      <c r="O278" s="185">
        <v>13</v>
      </c>
      <c r="P278"/>
    </row>
    <row r="279" spans="1:16">
      <c r="A279" s="13" t="s">
        <v>418</v>
      </c>
      <c r="B279" s="11" t="s">
        <v>608</v>
      </c>
      <c r="C279" s="11" t="s">
        <v>607</v>
      </c>
      <c r="D279" s="11" t="s">
        <v>1175</v>
      </c>
      <c r="E279" s="11" t="s">
        <v>1175</v>
      </c>
      <c r="F279" s="11" t="s">
        <v>1175</v>
      </c>
      <c r="G279" s="12">
        <v>42917</v>
      </c>
      <c r="H279" s="12">
        <v>43281</v>
      </c>
      <c r="I279" s="11" t="s">
        <v>521</v>
      </c>
      <c r="J279" s="11" t="s">
        <v>764</v>
      </c>
      <c r="K279" s="11" t="s">
        <v>1165</v>
      </c>
      <c r="L279" s="11">
        <v>275</v>
      </c>
      <c r="M279" s="11">
        <v>275</v>
      </c>
      <c r="N279" s="11">
        <v>0</v>
      </c>
      <c r="O279" s="15">
        <v>1</v>
      </c>
      <c r="P279"/>
    </row>
    <row r="280" spans="1:16">
      <c r="I280" s="11" t="s">
        <v>519</v>
      </c>
      <c r="J280" s="11" t="s">
        <v>764</v>
      </c>
      <c r="K280" s="11" t="s">
        <v>1165</v>
      </c>
      <c r="L280" s="11">
        <v>40</v>
      </c>
      <c r="M280" s="11">
        <v>40</v>
      </c>
      <c r="N280" s="11">
        <v>0</v>
      </c>
      <c r="O280" s="15">
        <v>1</v>
      </c>
      <c r="P280"/>
    </row>
    <row r="281" spans="1:16">
      <c r="I281" s="11" t="s">
        <v>516</v>
      </c>
      <c r="J281" s="11" t="s">
        <v>764</v>
      </c>
      <c r="K281" s="11" t="s">
        <v>1165</v>
      </c>
      <c r="L281" s="11">
        <v>280</v>
      </c>
      <c r="M281" s="11">
        <v>280</v>
      </c>
      <c r="N281" s="11">
        <v>0</v>
      </c>
      <c r="O281" s="15">
        <v>1</v>
      </c>
      <c r="P281"/>
    </row>
    <row r="282" spans="1:16">
      <c r="I282" s="11" t="s">
        <v>1139</v>
      </c>
      <c r="J282" s="11" t="s">
        <v>350</v>
      </c>
      <c r="K282" s="11" t="s">
        <v>1158</v>
      </c>
      <c r="L282" s="11" t="s">
        <v>651</v>
      </c>
      <c r="M282" s="11">
        <v>350</v>
      </c>
      <c r="N282" s="11" t="s">
        <v>764</v>
      </c>
      <c r="O282" s="15">
        <v>1</v>
      </c>
      <c r="P282"/>
    </row>
    <row r="283" spans="1:16">
      <c r="I283" s="11" t="s">
        <v>512</v>
      </c>
      <c r="J283" s="11" t="s">
        <v>764</v>
      </c>
      <c r="K283" s="11" t="s">
        <v>1158</v>
      </c>
      <c r="L283" s="11">
        <v>86</v>
      </c>
      <c r="M283" s="11">
        <v>98</v>
      </c>
      <c r="N283" s="11">
        <v>0.13953488372093026</v>
      </c>
      <c r="O283" s="15">
        <v>1</v>
      </c>
      <c r="P283"/>
    </row>
    <row r="284" spans="1:16">
      <c r="I284" s="11" t="s">
        <v>508</v>
      </c>
      <c r="J284" s="11" t="s">
        <v>764</v>
      </c>
      <c r="K284" s="11" t="s">
        <v>1158</v>
      </c>
      <c r="L284" s="11">
        <v>550</v>
      </c>
      <c r="M284" s="11">
        <v>550</v>
      </c>
      <c r="N284" s="11">
        <v>0</v>
      </c>
      <c r="O284" s="15">
        <v>1</v>
      </c>
      <c r="P284"/>
    </row>
    <row r="285" spans="1:16">
      <c r="I285" s="11" t="s">
        <v>523</v>
      </c>
      <c r="J285" s="11" t="s">
        <v>764</v>
      </c>
      <c r="K285" s="11" t="s">
        <v>1158</v>
      </c>
      <c r="L285" s="11">
        <v>200</v>
      </c>
      <c r="M285" s="11">
        <v>200</v>
      </c>
      <c r="N285" s="11">
        <v>0</v>
      </c>
      <c r="O285" s="15">
        <v>1</v>
      </c>
      <c r="P285"/>
    </row>
    <row r="286" spans="1:16">
      <c r="I286" s="11" t="s">
        <v>524</v>
      </c>
      <c r="J286" s="11" t="s">
        <v>764</v>
      </c>
      <c r="K286" s="11" t="s">
        <v>1158</v>
      </c>
      <c r="L286" s="11">
        <v>250</v>
      </c>
      <c r="M286" s="11">
        <v>250</v>
      </c>
      <c r="N286" s="11">
        <v>0</v>
      </c>
      <c r="O286" s="15">
        <v>1</v>
      </c>
      <c r="P286"/>
    </row>
    <row r="287" spans="1:16">
      <c r="I287" s="11" t="s">
        <v>513</v>
      </c>
      <c r="J287" s="11" t="s">
        <v>764</v>
      </c>
      <c r="K287" s="11" t="s">
        <v>1126</v>
      </c>
      <c r="L287" s="11">
        <v>700</v>
      </c>
      <c r="M287" s="11">
        <v>750</v>
      </c>
      <c r="N287" s="11">
        <v>7.1428571428571397E-2</v>
      </c>
      <c r="O287" s="15">
        <v>1</v>
      </c>
      <c r="P287"/>
    </row>
    <row r="288" spans="1:16">
      <c r="I288" s="11" t="s">
        <v>515</v>
      </c>
      <c r="J288" s="11" t="s">
        <v>764</v>
      </c>
      <c r="K288" s="11" t="s">
        <v>1126</v>
      </c>
      <c r="L288" s="11">
        <v>700</v>
      </c>
      <c r="M288" s="11">
        <v>750</v>
      </c>
      <c r="N288" s="11">
        <v>7.1428571428571397E-2</v>
      </c>
      <c r="O288" s="15">
        <v>1</v>
      </c>
      <c r="P288"/>
    </row>
    <row r="289" spans="9:16">
      <c r="I289" s="11" t="s">
        <v>509</v>
      </c>
      <c r="J289" s="11" t="s">
        <v>764</v>
      </c>
      <c r="K289" s="11" t="s">
        <v>1158</v>
      </c>
      <c r="L289" s="11">
        <v>150</v>
      </c>
      <c r="M289" s="11">
        <v>150</v>
      </c>
      <c r="N289" s="11">
        <v>0</v>
      </c>
      <c r="O289" s="15">
        <v>1</v>
      </c>
      <c r="P289"/>
    </row>
    <row r="290" spans="9:16">
      <c r="I290" s="11" t="s">
        <v>522</v>
      </c>
      <c r="J290" s="11" t="s">
        <v>764</v>
      </c>
      <c r="K290" s="11" t="s">
        <v>1126</v>
      </c>
      <c r="L290" s="11">
        <v>325</v>
      </c>
      <c r="M290" s="11">
        <v>325</v>
      </c>
      <c r="N290" s="11">
        <v>0</v>
      </c>
      <c r="O290" s="15">
        <v>1</v>
      </c>
      <c r="P290"/>
    </row>
    <row r="291" spans="9:16">
      <c r="I291" s="11" t="s">
        <v>520</v>
      </c>
      <c r="J291" s="11" t="s">
        <v>764</v>
      </c>
      <c r="K291" s="11" t="s">
        <v>1126</v>
      </c>
      <c r="L291" s="11">
        <v>50</v>
      </c>
      <c r="M291" s="11">
        <v>50</v>
      </c>
      <c r="N291" s="11">
        <v>0</v>
      </c>
      <c r="O291" s="15">
        <v>1</v>
      </c>
      <c r="P291"/>
    </row>
    <row r="292" spans="9:16">
      <c r="I292" s="11" t="s">
        <v>518</v>
      </c>
      <c r="J292" s="11" t="s">
        <v>764</v>
      </c>
      <c r="K292" s="11" t="s">
        <v>1126</v>
      </c>
      <c r="L292" s="11">
        <v>350</v>
      </c>
      <c r="M292" s="11">
        <v>350</v>
      </c>
      <c r="N292" s="11">
        <v>0</v>
      </c>
      <c r="O292" s="15">
        <v>1</v>
      </c>
      <c r="P292"/>
    </row>
    <row r="293" spans="9:16">
      <c r="I293" s="11" t="s">
        <v>511</v>
      </c>
      <c r="J293" s="11" t="s">
        <v>764</v>
      </c>
      <c r="K293" s="11" t="s">
        <v>1158</v>
      </c>
      <c r="L293" s="11">
        <v>50</v>
      </c>
      <c r="M293" s="11">
        <v>50</v>
      </c>
      <c r="N293" s="11">
        <v>0</v>
      </c>
      <c r="O293" s="15">
        <v>1</v>
      </c>
      <c r="P293"/>
    </row>
    <row r="294" spans="9:16">
      <c r="I294" s="11" t="s">
        <v>1140</v>
      </c>
      <c r="J294" s="11" t="s">
        <v>350</v>
      </c>
      <c r="K294" s="11" t="s">
        <v>1165</v>
      </c>
      <c r="L294" s="11" t="s">
        <v>651</v>
      </c>
      <c r="M294" s="11">
        <v>480</v>
      </c>
      <c r="N294" s="11" t="s">
        <v>764</v>
      </c>
      <c r="O294" s="15">
        <v>1</v>
      </c>
      <c r="P294"/>
    </row>
    <row r="295" spans="9:16">
      <c r="I295" s="11" t="s">
        <v>1141</v>
      </c>
      <c r="J295" s="11" t="s">
        <v>350</v>
      </c>
      <c r="K295" s="11" t="s">
        <v>1126</v>
      </c>
      <c r="L295" s="11" t="s">
        <v>651</v>
      </c>
      <c r="M295" s="11">
        <v>600</v>
      </c>
      <c r="N295" s="11" t="s">
        <v>764</v>
      </c>
      <c r="O295" s="15">
        <v>1</v>
      </c>
      <c r="P295"/>
    </row>
    <row r="296" spans="9:16">
      <c r="I296" s="11" t="s">
        <v>514</v>
      </c>
      <c r="J296" s="11" t="s">
        <v>764</v>
      </c>
      <c r="K296" s="11" t="s">
        <v>1057</v>
      </c>
      <c r="L296" s="11">
        <v>86</v>
      </c>
      <c r="M296" s="11">
        <v>98</v>
      </c>
      <c r="N296" s="11">
        <v>0.13953488372093026</v>
      </c>
      <c r="O296" s="15">
        <v>1</v>
      </c>
      <c r="P296"/>
    </row>
    <row r="297" spans="9:16">
      <c r="I297" s="11" t="s">
        <v>510</v>
      </c>
      <c r="J297" s="11" t="s">
        <v>764</v>
      </c>
      <c r="K297" s="11" t="s">
        <v>1158</v>
      </c>
      <c r="L297" s="11">
        <v>150</v>
      </c>
      <c r="M297" s="11">
        <v>150</v>
      </c>
      <c r="N297" s="11">
        <v>0</v>
      </c>
      <c r="O297" s="15">
        <v>1</v>
      </c>
      <c r="P297"/>
    </row>
    <row r="298" spans="9:16">
      <c r="I298" s="11" t="s">
        <v>517</v>
      </c>
      <c r="J298" s="11" t="s">
        <v>764</v>
      </c>
      <c r="K298" s="11" t="s">
        <v>1158</v>
      </c>
      <c r="L298" s="11">
        <v>125</v>
      </c>
      <c r="M298" s="11">
        <v>125</v>
      </c>
      <c r="N298" s="11">
        <v>0</v>
      </c>
      <c r="O298" s="15">
        <v>1</v>
      </c>
      <c r="P298"/>
    </row>
    <row r="299" spans="9:16">
      <c r="I299" s="11" t="s">
        <v>496</v>
      </c>
      <c r="J299" s="11" t="s">
        <v>351</v>
      </c>
      <c r="K299" s="11" t="s">
        <v>1158</v>
      </c>
      <c r="L299" s="11">
        <v>50</v>
      </c>
      <c r="M299" s="11" t="s">
        <v>351</v>
      </c>
      <c r="N299" s="11" t="s">
        <v>764</v>
      </c>
      <c r="O299" s="15">
        <v>1</v>
      </c>
      <c r="P299"/>
    </row>
    <row r="300" spans="9:16">
      <c r="I300" s="11" t="s">
        <v>493</v>
      </c>
      <c r="J300" s="11" t="s">
        <v>764</v>
      </c>
      <c r="K300" s="11" t="s">
        <v>1158</v>
      </c>
      <c r="L300" s="11">
        <v>115</v>
      </c>
      <c r="M300" s="11">
        <v>130</v>
      </c>
      <c r="N300" s="11">
        <v>0.13043478260869557</v>
      </c>
      <c r="O300" s="15">
        <v>1</v>
      </c>
      <c r="P300"/>
    </row>
    <row r="301" spans="9:16">
      <c r="I301" s="11" t="s">
        <v>494</v>
      </c>
      <c r="J301" s="11" t="s">
        <v>764</v>
      </c>
      <c r="K301" s="11" t="s">
        <v>1158</v>
      </c>
      <c r="L301" s="11">
        <v>125</v>
      </c>
      <c r="M301" s="11">
        <v>140</v>
      </c>
      <c r="N301" s="11">
        <v>0.12000000000000011</v>
      </c>
      <c r="O301" s="15">
        <v>1</v>
      </c>
      <c r="P301"/>
    </row>
    <row r="302" spans="9:16">
      <c r="I302" s="11" t="s">
        <v>495</v>
      </c>
      <c r="J302" s="11" t="s">
        <v>764</v>
      </c>
      <c r="K302" s="11" t="s">
        <v>1158</v>
      </c>
      <c r="L302" s="11">
        <v>135</v>
      </c>
      <c r="M302" s="11">
        <v>150</v>
      </c>
      <c r="N302" s="11">
        <v>0.11111111111111116</v>
      </c>
      <c r="O302" s="15">
        <v>1</v>
      </c>
      <c r="P302"/>
    </row>
    <row r="303" spans="9:16">
      <c r="I303" s="11" t="s">
        <v>429</v>
      </c>
      <c r="J303" s="11" t="s">
        <v>764</v>
      </c>
      <c r="K303" s="11" t="s">
        <v>1158</v>
      </c>
      <c r="L303" s="11">
        <v>30</v>
      </c>
      <c r="M303" s="11">
        <v>30</v>
      </c>
      <c r="N303" s="11">
        <v>0</v>
      </c>
      <c r="O303" s="15">
        <v>1</v>
      </c>
      <c r="P303"/>
    </row>
    <row r="304" spans="9:16">
      <c r="I304" s="11" t="s">
        <v>427</v>
      </c>
      <c r="J304" s="11" t="s">
        <v>764</v>
      </c>
      <c r="K304" s="11" t="s">
        <v>1158</v>
      </c>
      <c r="L304" s="11">
        <v>20</v>
      </c>
      <c r="M304" s="11">
        <v>20</v>
      </c>
      <c r="N304" s="11">
        <v>0</v>
      </c>
      <c r="O304" s="15">
        <v>1</v>
      </c>
      <c r="P304"/>
    </row>
    <row r="305" spans="9:16">
      <c r="I305" s="11" t="s">
        <v>428</v>
      </c>
      <c r="J305" s="11" t="s">
        <v>764</v>
      </c>
      <c r="K305" s="11" t="s">
        <v>1158</v>
      </c>
      <c r="L305" s="11">
        <v>25</v>
      </c>
      <c r="M305" s="11">
        <v>25</v>
      </c>
      <c r="N305" s="11">
        <v>0</v>
      </c>
      <c r="O305" s="15">
        <v>1</v>
      </c>
      <c r="P305"/>
    </row>
    <row r="306" spans="9:16">
      <c r="I306" s="11" t="s">
        <v>431</v>
      </c>
      <c r="J306" s="11" t="s">
        <v>764</v>
      </c>
      <c r="K306" s="11" t="s">
        <v>1158</v>
      </c>
      <c r="L306" s="11">
        <v>10</v>
      </c>
      <c r="M306" s="11">
        <v>10</v>
      </c>
      <c r="N306" s="11">
        <v>0</v>
      </c>
      <c r="O306" s="15">
        <v>1</v>
      </c>
      <c r="P306"/>
    </row>
    <row r="307" spans="9:16">
      <c r="I307" s="11" t="s">
        <v>432</v>
      </c>
      <c r="J307" s="11" t="s">
        <v>764</v>
      </c>
      <c r="K307" s="11" t="s">
        <v>1126</v>
      </c>
      <c r="L307" s="11">
        <v>25</v>
      </c>
      <c r="M307" s="11">
        <v>25</v>
      </c>
      <c r="N307" s="11">
        <v>0</v>
      </c>
      <c r="O307" s="15">
        <v>1</v>
      </c>
      <c r="P307"/>
    </row>
    <row r="308" spans="9:16">
      <c r="I308" s="11" t="s">
        <v>430</v>
      </c>
      <c r="J308" s="11" t="s">
        <v>351</v>
      </c>
      <c r="K308" s="11" t="s">
        <v>1158</v>
      </c>
      <c r="L308" s="11">
        <v>20</v>
      </c>
      <c r="M308" s="11" t="s">
        <v>351</v>
      </c>
      <c r="N308" s="11" t="s">
        <v>764</v>
      </c>
      <c r="O308" s="15">
        <v>1</v>
      </c>
      <c r="P308"/>
    </row>
    <row r="309" spans="9:16">
      <c r="I309" s="11" t="s">
        <v>433</v>
      </c>
      <c r="J309" s="11" t="s">
        <v>764</v>
      </c>
      <c r="K309" s="11" t="s">
        <v>1158</v>
      </c>
      <c r="L309" s="11">
        <v>10</v>
      </c>
      <c r="M309" s="11">
        <v>10</v>
      </c>
      <c r="N309" s="11">
        <v>0</v>
      </c>
      <c r="O309" s="15">
        <v>1</v>
      </c>
      <c r="P309"/>
    </row>
    <row r="310" spans="9:16">
      <c r="I310" s="11" t="s">
        <v>1129</v>
      </c>
      <c r="J310" s="11" t="s">
        <v>350</v>
      </c>
      <c r="K310" s="11" t="s">
        <v>1126</v>
      </c>
      <c r="L310" s="11" t="s">
        <v>651</v>
      </c>
      <c r="M310" s="11">
        <v>45</v>
      </c>
      <c r="N310" s="11" t="s">
        <v>764</v>
      </c>
      <c r="O310" s="15">
        <v>1</v>
      </c>
      <c r="P310"/>
    </row>
    <row r="311" spans="9:16">
      <c r="I311" s="11" t="s">
        <v>447</v>
      </c>
      <c r="J311" s="11" t="s">
        <v>764</v>
      </c>
      <c r="K311" s="11" t="s">
        <v>1165</v>
      </c>
      <c r="L311" s="11">
        <v>40</v>
      </c>
      <c r="M311" s="11">
        <v>40</v>
      </c>
      <c r="N311" s="11">
        <v>0</v>
      </c>
      <c r="O311" s="15">
        <v>1</v>
      </c>
      <c r="P311"/>
    </row>
    <row r="312" spans="9:16">
      <c r="I312" s="11" t="s">
        <v>448</v>
      </c>
      <c r="J312" s="11" t="s">
        <v>764</v>
      </c>
      <c r="K312" s="11" t="s">
        <v>1126</v>
      </c>
      <c r="L312" s="11">
        <v>75</v>
      </c>
      <c r="M312" s="11">
        <v>75</v>
      </c>
      <c r="N312" s="11">
        <v>0</v>
      </c>
      <c r="O312" s="15">
        <v>1</v>
      </c>
      <c r="P312"/>
    </row>
    <row r="313" spans="9:16">
      <c r="I313" s="11" t="s">
        <v>1130</v>
      </c>
      <c r="J313" s="11" t="s">
        <v>350</v>
      </c>
      <c r="K313" s="11" t="s">
        <v>1126</v>
      </c>
      <c r="L313" s="11" t="s">
        <v>651</v>
      </c>
      <c r="M313" s="11">
        <v>75</v>
      </c>
      <c r="N313" s="11" t="s">
        <v>764</v>
      </c>
      <c r="O313" s="15">
        <v>1</v>
      </c>
      <c r="P313"/>
    </row>
    <row r="314" spans="9:16">
      <c r="I314" s="11" t="s">
        <v>441</v>
      </c>
      <c r="J314" s="11" t="s">
        <v>764</v>
      </c>
      <c r="K314" s="11" t="s">
        <v>1165</v>
      </c>
      <c r="L314" s="11">
        <v>15</v>
      </c>
      <c r="M314" s="11">
        <v>15</v>
      </c>
      <c r="N314" s="11">
        <v>0</v>
      </c>
      <c r="O314" s="15">
        <v>1</v>
      </c>
      <c r="P314"/>
    </row>
    <row r="315" spans="9:16">
      <c r="I315" s="11" t="s">
        <v>442</v>
      </c>
      <c r="J315" s="11" t="s">
        <v>764</v>
      </c>
      <c r="K315" s="11" t="s">
        <v>1126</v>
      </c>
      <c r="L315" s="11">
        <v>25</v>
      </c>
      <c r="M315" s="11">
        <v>25</v>
      </c>
      <c r="N315" s="11">
        <v>0</v>
      </c>
      <c r="O315" s="15">
        <v>1</v>
      </c>
      <c r="P315"/>
    </row>
    <row r="316" spans="9:16">
      <c r="I316" s="11" t="s">
        <v>443</v>
      </c>
      <c r="J316" s="11" t="s">
        <v>764</v>
      </c>
      <c r="K316" s="11" t="s">
        <v>1165</v>
      </c>
      <c r="L316" s="11">
        <v>25</v>
      </c>
      <c r="M316" s="11">
        <v>25</v>
      </c>
      <c r="N316" s="11">
        <v>0</v>
      </c>
      <c r="O316" s="15">
        <v>1</v>
      </c>
      <c r="P316"/>
    </row>
    <row r="317" spans="9:16">
      <c r="I317" s="11" t="s">
        <v>444</v>
      </c>
      <c r="J317" s="11" t="s">
        <v>764</v>
      </c>
      <c r="K317" s="11" t="s">
        <v>1126</v>
      </c>
      <c r="L317" s="11">
        <v>50</v>
      </c>
      <c r="M317" s="11">
        <v>50</v>
      </c>
      <c r="N317" s="11">
        <v>0</v>
      </c>
      <c r="O317" s="15">
        <v>1</v>
      </c>
      <c r="P317"/>
    </row>
    <row r="318" spans="9:16">
      <c r="I318" s="11" t="s">
        <v>445</v>
      </c>
      <c r="J318" s="11" t="s">
        <v>764</v>
      </c>
      <c r="K318" s="11" t="s">
        <v>1165</v>
      </c>
      <c r="L318" s="11">
        <v>25</v>
      </c>
      <c r="M318" s="11">
        <v>25</v>
      </c>
      <c r="N318" s="11">
        <v>0</v>
      </c>
      <c r="O318" s="15">
        <v>1</v>
      </c>
      <c r="P318"/>
    </row>
    <row r="319" spans="9:16">
      <c r="I319" s="11" t="s">
        <v>446</v>
      </c>
      <c r="J319" s="11" t="s">
        <v>764</v>
      </c>
      <c r="K319" s="11" t="s">
        <v>1126</v>
      </c>
      <c r="L319" s="11">
        <v>50</v>
      </c>
      <c r="M319" s="11">
        <v>50</v>
      </c>
      <c r="N319" s="11">
        <v>0</v>
      </c>
      <c r="O319" s="15">
        <v>1</v>
      </c>
      <c r="P319"/>
    </row>
    <row r="320" spans="9:16">
      <c r="I320" s="11" t="s">
        <v>1127</v>
      </c>
      <c r="J320" s="11" t="s">
        <v>350</v>
      </c>
      <c r="K320" s="11" t="s">
        <v>1165</v>
      </c>
      <c r="L320" s="11" t="s">
        <v>651</v>
      </c>
      <c r="M320" s="11">
        <v>25</v>
      </c>
      <c r="N320" s="11" t="s">
        <v>764</v>
      </c>
      <c r="O320" s="15">
        <v>1</v>
      </c>
      <c r="P320"/>
    </row>
    <row r="321" spans="9:16">
      <c r="I321" s="11" t="s">
        <v>1128</v>
      </c>
      <c r="J321" s="11" t="s">
        <v>350</v>
      </c>
      <c r="K321" s="11" t="s">
        <v>1126</v>
      </c>
      <c r="L321" s="11" t="s">
        <v>651</v>
      </c>
      <c r="M321" s="11">
        <v>50</v>
      </c>
      <c r="N321" s="11" t="s">
        <v>764</v>
      </c>
      <c r="O321" s="15">
        <v>1</v>
      </c>
      <c r="P321"/>
    </row>
    <row r="322" spans="9:16">
      <c r="I322" s="11" t="s">
        <v>456</v>
      </c>
      <c r="J322" s="11" t="s">
        <v>764</v>
      </c>
      <c r="K322" s="11" t="s">
        <v>1165</v>
      </c>
      <c r="L322" s="11">
        <v>40</v>
      </c>
      <c r="M322" s="11">
        <v>40</v>
      </c>
      <c r="N322" s="11">
        <v>0</v>
      </c>
      <c r="O322" s="15">
        <v>1</v>
      </c>
      <c r="P322"/>
    </row>
    <row r="323" spans="9:16">
      <c r="I323" s="11" t="s">
        <v>457</v>
      </c>
      <c r="J323" s="11" t="s">
        <v>764</v>
      </c>
      <c r="K323" s="11" t="s">
        <v>1126</v>
      </c>
      <c r="L323" s="11">
        <v>75</v>
      </c>
      <c r="M323" s="11">
        <v>75</v>
      </c>
      <c r="N323" s="11">
        <v>0</v>
      </c>
      <c r="O323" s="15">
        <v>1</v>
      </c>
      <c r="P323"/>
    </row>
    <row r="324" spans="9:16">
      <c r="I324" s="11" t="s">
        <v>469</v>
      </c>
      <c r="J324" s="11" t="s">
        <v>764</v>
      </c>
      <c r="K324" s="11" t="s">
        <v>1158</v>
      </c>
      <c r="L324" s="11">
        <v>25</v>
      </c>
      <c r="M324" s="11">
        <v>25</v>
      </c>
      <c r="N324" s="11">
        <v>0</v>
      </c>
      <c r="O324" s="15">
        <v>1</v>
      </c>
      <c r="P324"/>
    </row>
    <row r="325" spans="9:16">
      <c r="I325" s="11" t="s">
        <v>462</v>
      </c>
      <c r="J325" s="11" t="s">
        <v>764</v>
      </c>
      <c r="K325" s="11" t="s">
        <v>1158</v>
      </c>
      <c r="L325" s="11">
        <v>20</v>
      </c>
      <c r="M325" s="11">
        <v>20</v>
      </c>
      <c r="N325" s="11">
        <v>0</v>
      </c>
      <c r="O325" s="15">
        <v>1</v>
      </c>
      <c r="P325"/>
    </row>
    <row r="326" spans="9:16">
      <c r="I326" s="11" t="s">
        <v>463</v>
      </c>
      <c r="J326" s="11" t="s">
        <v>351</v>
      </c>
      <c r="K326" s="11" t="s">
        <v>1165</v>
      </c>
      <c r="L326" s="11">
        <v>25</v>
      </c>
      <c r="M326" s="11" t="s">
        <v>351</v>
      </c>
      <c r="N326" s="11" t="s">
        <v>764</v>
      </c>
      <c r="O326" s="15">
        <v>1</v>
      </c>
      <c r="P326"/>
    </row>
    <row r="327" spans="9:16">
      <c r="I327" s="11" t="s">
        <v>464</v>
      </c>
      <c r="J327" s="11" t="s">
        <v>764</v>
      </c>
      <c r="K327" s="11" t="s">
        <v>1158</v>
      </c>
      <c r="L327" s="11">
        <v>15</v>
      </c>
      <c r="M327" s="11">
        <v>15</v>
      </c>
      <c r="N327" s="11">
        <v>0</v>
      </c>
      <c r="O327" s="15">
        <v>1</v>
      </c>
      <c r="P327"/>
    </row>
    <row r="328" spans="9:16">
      <c r="I328" s="11" t="s">
        <v>460</v>
      </c>
      <c r="J328" s="11" t="s">
        <v>351</v>
      </c>
      <c r="K328" s="11" t="s">
        <v>1126</v>
      </c>
      <c r="L328" s="11">
        <v>175</v>
      </c>
      <c r="M328" s="11" t="s">
        <v>351</v>
      </c>
      <c r="N328" s="11" t="s">
        <v>764</v>
      </c>
      <c r="O328" s="15">
        <v>1</v>
      </c>
      <c r="P328"/>
    </row>
    <row r="329" spans="9:16">
      <c r="I329" s="11" t="s">
        <v>470</v>
      </c>
      <c r="J329" s="11" t="s">
        <v>764</v>
      </c>
      <c r="K329" s="11" t="s">
        <v>1165</v>
      </c>
      <c r="L329" s="11">
        <v>50</v>
      </c>
      <c r="M329" s="11">
        <v>50</v>
      </c>
      <c r="N329" s="11">
        <v>0</v>
      </c>
      <c r="O329" s="15">
        <v>1</v>
      </c>
      <c r="P329"/>
    </row>
    <row r="330" spans="9:16">
      <c r="I330" s="11" t="s">
        <v>471</v>
      </c>
      <c r="J330" s="11" t="s">
        <v>764</v>
      </c>
      <c r="K330" s="11" t="s">
        <v>1126</v>
      </c>
      <c r="L330" s="11">
        <v>100</v>
      </c>
      <c r="M330" s="11">
        <v>100</v>
      </c>
      <c r="N330" s="11">
        <v>0</v>
      </c>
      <c r="O330" s="15">
        <v>1</v>
      </c>
      <c r="P330"/>
    </row>
    <row r="331" spans="9:16">
      <c r="I331" s="11" t="s">
        <v>472</v>
      </c>
      <c r="J331" s="11" t="s">
        <v>764</v>
      </c>
      <c r="K331" s="11" t="s">
        <v>1165</v>
      </c>
      <c r="L331" s="11">
        <v>65</v>
      </c>
      <c r="M331" s="11">
        <v>65</v>
      </c>
      <c r="N331" s="11">
        <v>0</v>
      </c>
      <c r="O331" s="15">
        <v>1</v>
      </c>
      <c r="P331"/>
    </row>
    <row r="332" spans="9:16">
      <c r="I332" s="11" t="s">
        <v>473</v>
      </c>
      <c r="J332" s="11" t="s">
        <v>764</v>
      </c>
      <c r="K332" s="11" t="s">
        <v>1126</v>
      </c>
      <c r="L332" s="11">
        <v>125</v>
      </c>
      <c r="M332" s="11">
        <v>125</v>
      </c>
      <c r="N332" s="11">
        <v>0</v>
      </c>
      <c r="O332" s="15">
        <v>1</v>
      </c>
      <c r="P332"/>
    </row>
    <row r="333" spans="9:16">
      <c r="I333" s="11" t="s">
        <v>435</v>
      </c>
      <c r="J333" s="11" t="s">
        <v>764</v>
      </c>
      <c r="K333" s="11" t="s">
        <v>1165</v>
      </c>
      <c r="L333" s="11">
        <v>40</v>
      </c>
      <c r="M333" s="11">
        <v>40</v>
      </c>
      <c r="N333" s="11">
        <v>0</v>
      </c>
      <c r="O333" s="15">
        <v>1</v>
      </c>
      <c r="P333"/>
    </row>
    <row r="334" spans="9:16">
      <c r="I334" s="11" t="s">
        <v>436</v>
      </c>
      <c r="J334" s="11" t="s">
        <v>764</v>
      </c>
      <c r="K334" s="11" t="s">
        <v>1126</v>
      </c>
      <c r="L334" s="11">
        <v>75</v>
      </c>
      <c r="M334" s="11">
        <v>75</v>
      </c>
      <c r="N334" s="11">
        <v>0</v>
      </c>
      <c r="O334" s="15">
        <v>1</v>
      </c>
      <c r="P334"/>
    </row>
    <row r="335" spans="9:16">
      <c r="I335" s="11" t="s">
        <v>434</v>
      </c>
      <c r="J335" s="11" t="s">
        <v>764</v>
      </c>
      <c r="K335" s="11" t="s">
        <v>1164</v>
      </c>
      <c r="L335" s="11">
        <v>25</v>
      </c>
      <c r="M335" s="11">
        <v>25</v>
      </c>
      <c r="N335" s="11">
        <v>0</v>
      </c>
      <c r="O335" s="15">
        <v>1</v>
      </c>
      <c r="P335"/>
    </row>
    <row r="336" spans="9:16">
      <c r="I336" s="11" t="s">
        <v>486</v>
      </c>
      <c r="J336" s="11" t="s">
        <v>764</v>
      </c>
      <c r="K336" s="11" t="s">
        <v>1165</v>
      </c>
      <c r="L336" s="11">
        <v>75</v>
      </c>
      <c r="M336" s="11">
        <v>75</v>
      </c>
      <c r="N336" s="11">
        <v>0</v>
      </c>
      <c r="O336" s="15">
        <v>1</v>
      </c>
      <c r="P336"/>
    </row>
    <row r="337" spans="9:16">
      <c r="I337" s="11" t="s">
        <v>487</v>
      </c>
      <c r="J337" s="11" t="s">
        <v>764</v>
      </c>
      <c r="K337" s="11" t="s">
        <v>1126</v>
      </c>
      <c r="L337" s="11">
        <v>150</v>
      </c>
      <c r="M337" s="11">
        <v>150</v>
      </c>
      <c r="N337" s="11">
        <v>0</v>
      </c>
      <c r="O337" s="15">
        <v>1</v>
      </c>
      <c r="P337"/>
    </row>
    <row r="338" spans="9:16">
      <c r="I338" s="11" t="s">
        <v>465</v>
      </c>
      <c r="J338" s="11" t="s">
        <v>764</v>
      </c>
      <c r="K338" s="11" t="s">
        <v>1158</v>
      </c>
      <c r="L338" s="11">
        <v>25</v>
      </c>
      <c r="M338" s="11">
        <v>25</v>
      </c>
      <c r="N338" s="11">
        <v>0</v>
      </c>
      <c r="O338" s="15">
        <v>1</v>
      </c>
      <c r="P338"/>
    </row>
    <row r="339" spans="9:16">
      <c r="I339" s="11" t="s">
        <v>466</v>
      </c>
      <c r="J339" s="11" t="s">
        <v>764</v>
      </c>
      <c r="K339" s="11" t="s">
        <v>1158</v>
      </c>
      <c r="L339" s="11">
        <v>20</v>
      </c>
      <c r="M339" s="11">
        <v>20</v>
      </c>
      <c r="N339" s="11">
        <v>0</v>
      </c>
      <c r="O339" s="15">
        <v>1</v>
      </c>
      <c r="P339"/>
    </row>
    <row r="340" spans="9:16">
      <c r="I340" s="11" t="s">
        <v>461</v>
      </c>
      <c r="J340" s="11" t="s">
        <v>764</v>
      </c>
      <c r="K340" s="11" t="s">
        <v>1126</v>
      </c>
      <c r="L340" s="11">
        <v>25</v>
      </c>
      <c r="M340" s="11">
        <v>25</v>
      </c>
      <c r="N340" s="11">
        <v>0</v>
      </c>
      <c r="O340" s="15">
        <v>1</v>
      </c>
      <c r="P340"/>
    </row>
    <row r="341" spans="9:16">
      <c r="I341" s="11" t="s">
        <v>437</v>
      </c>
      <c r="J341" s="11" t="s">
        <v>764</v>
      </c>
      <c r="K341" s="11" t="s">
        <v>1126</v>
      </c>
      <c r="L341" s="11">
        <v>40</v>
      </c>
      <c r="M341" s="11">
        <v>40</v>
      </c>
      <c r="N341" s="11">
        <v>0</v>
      </c>
      <c r="O341" s="15">
        <v>1</v>
      </c>
      <c r="P341"/>
    </row>
    <row r="342" spans="9:16">
      <c r="I342" s="11" t="s">
        <v>474</v>
      </c>
      <c r="J342" s="11" t="s">
        <v>764</v>
      </c>
      <c r="K342" s="11" t="s">
        <v>1158</v>
      </c>
      <c r="L342" s="11">
        <v>5</v>
      </c>
      <c r="M342" s="11">
        <v>5</v>
      </c>
      <c r="N342" s="11">
        <v>0</v>
      </c>
      <c r="O342" s="15">
        <v>1</v>
      </c>
      <c r="P342"/>
    </row>
    <row r="343" spans="9:16">
      <c r="I343" s="11" t="s">
        <v>482</v>
      </c>
      <c r="J343" s="11" t="s">
        <v>764</v>
      </c>
      <c r="K343" s="11" t="s">
        <v>1165</v>
      </c>
      <c r="L343" s="11">
        <v>165</v>
      </c>
      <c r="M343" s="11">
        <v>165</v>
      </c>
      <c r="N343" s="11">
        <v>0</v>
      </c>
      <c r="O343" s="15">
        <v>1</v>
      </c>
      <c r="P343"/>
    </row>
    <row r="344" spans="9:16">
      <c r="I344" s="11" t="s">
        <v>483</v>
      </c>
      <c r="J344" s="11" t="s">
        <v>764</v>
      </c>
      <c r="K344" s="11" t="s">
        <v>1126</v>
      </c>
      <c r="L344" s="11">
        <v>325</v>
      </c>
      <c r="M344" s="11">
        <v>325</v>
      </c>
      <c r="N344" s="11">
        <v>0</v>
      </c>
      <c r="O344" s="15">
        <v>1</v>
      </c>
      <c r="P344"/>
    </row>
    <row r="345" spans="9:16">
      <c r="I345" s="11" t="s">
        <v>449</v>
      </c>
      <c r="J345" s="11" t="s">
        <v>764</v>
      </c>
      <c r="K345" s="11" t="s">
        <v>1165</v>
      </c>
      <c r="L345" s="11">
        <v>40</v>
      </c>
      <c r="M345" s="11">
        <v>40</v>
      </c>
      <c r="N345" s="11">
        <v>0</v>
      </c>
      <c r="O345" s="15">
        <v>1</v>
      </c>
      <c r="P345"/>
    </row>
    <row r="346" spans="9:16">
      <c r="I346" s="11" t="s">
        <v>450</v>
      </c>
      <c r="J346" s="11" t="s">
        <v>764</v>
      </c>
      <c r="K346" s="11" t="s">
        <v>1126</v>
      </c>
      <c r="L346" s="11">
        <v>75</v>
      </c>
      <c r="M346" s="11">
        <v>75</v>
      </c>
      <c r="N346" s="11">
        <v>0</v>
      </c>
      <c r="O346" s="15">
        <v>1</v>
      </c>
      <c r="P346"/>
    </row>
    <row r="347" spans="9:16">
      <c r="I347" s="11" t="s">
        <v>1136</v>
      </c>
      <c r="J347" s="11" t="s">
        <v>350</v>
      </c>
      <c r="K347" s="11" t="s">
        <v>1126</v>
      </c>
      <c r="L347" s="11" t="s">
        <v>651</v>
      </c>
      <c r="M347" s="11">
        <v>50</v>
      </c>
      <c r="N347" s="11" t="s">
        <v>764</v>
      </c>
      <c r="O347" s="15">
        <v>1</v>
      </c>
      <c r="P347"/>
    </row>
    <row r="348" spans="9:16">
      <c r="I348" s="11" t="s">
        <v>1135</v>
      </c>
      <c r="J348" s="11" t="s">
        <v>350</v>
      </c>
      <c r="K348" s="11" t="s">
        <v>1158</v>
      </c>
      <c r="L348" s="11" t="s">
        <v>651</v>
      </c>
      <c r="M348" s="11">
        <v>50</v>
      </c>
      <c r="N348" s="11" t="s">
        <v>764</v>
      </c>
      <c r="O348" s="15">
        <v>1</v>
      </c>
      <c r="P348"/>
    </row>
    <row r="349" spans="9:16">
      <c r="I349" s="11" t="s">
        <v>475</v>
      </c>
      <c r="J349" s="11" t="s">
        <v>351</v>
      </c>
      <c r="K349" s="11" t="s">
        <v>1165</v>
      </c>
      <c r="L349" s="11">
        <v>125</v>
      </c>
      <c r="M349" s="11" t="s">
        <v>351</v>
      </c>
      <c r="N349" s="11" t="s">
        <v>764</v>
      </c>
      <c r="O349" s="15">
        <v>1</v>
      </c>
      <c r="P349"/>
    </row>
    <row r="350" spans="9:16">
      <c r="I350" s="11" t="s">
        <v>1131</v>
      </c>
      <c r="J350" s="11" t="s">
        <v>350</v>
      </c>
      <c r="K350" s="11" t="s">
        <v>1165</v>
      </c>
      <c r="L350" s="11" t="s">
        <v>651</v>
      </c>
      <c r="M350" s="11">
        <v>48</v>
      </c>
      <c r="N350" s="11" t="s">
        <v>764</v>
      </c>
      <c r="O350" s="15">
        <v>1</v>
      </c>
      <c r="P350"/>
    </row>
    <row r="351" spans="9:16">
      <c r="I351" s="11" t="s">
        <v>1132</v>
      </c>
      <c r="J351" s="11" t="s">
        <v>350</v>
      </c>
      <c r="K351" s="11" t="s">
        <v>1126</v>
      </c>
      <c r="L351" s="11" t="s">
        <v>651</v>
      </c>
      <c r="M351" s="11">
        <v>60</v>
      </c>
      <c r="N351" s="11" t="s">
        <v>764</v>
      </c>
      <c r="O351" s="15">
        <v>1</v>
      </c>
      <c r="P351"/>
    </row>
    <row r="352" spans="9:16">
      <c r="I352" s="11" t="s">
        <v>440</v>
      </c>
      <c r="J352" s="11" t="s">
        <v>764</v>
      </c>
      <c r="K352" s="11" t="s">
        <v>1126</v>
      </c>
      <c r="L352" s="11">
        <v>40</v>
      </c>
      <c r="M352" s="11">
        <v>40</v>
      </c>
      <c r="N352" s="11">
        <v>0</v>
      </c>
      <c r="O352" s="15">
        <v>1</v>
      </c>
      <c r="P352"/>
    </row>
    <row r="353" spans="9:16">
      <c r="I353" s="11" t="s">
        <v>439</v>
      </c>
      <c r="J353" s="11" t="s">
        <v>764</v>
      </c>
      <c r="K353" s="11" t="s">
        <v>1126</v>
      </c>
      <c r="L353" s="11">
        <v>45</v>
      </c>
      <c r="M353" s="11">
        <v>45</v>
      </c>
      <c r="N353" s="11">
        <v>0</v>
      </c>
      <c r="O353" s="15">
        <v>1</v>
      </c>
      <c r="P353"/>
    </row>
    <row r="354" spans="9:16">
      <c r="I354" s="11" t="s">
        <v>476</v>
      </c>
      <c r="J354" s="11" t="s">
        <v>764</v>
      </c>
      <c r="K354" s="11" t="s">
        <v>1158</v>
      </c>
      <c r="L354" s="11">
        <v>10</v>
      </c>
      <c r="M354" s="11">
        <v>10</v>
      </c>
      <c r="N354" s="11">
        <v>0</v>
      </c>
      <c r="O354" s="15">
        <v>1</v>
      </c>
      <c r="P354"/>
    </row>
    <row r="355" spans="9:16">
      <c r="I355" s="11" t="s">
        <v>477</v>
      </c>
      <c r="J355" s="11" t="s">
        <v>764</v>
      </c>
      <c r="K355" s="11" t="s">
        <v>1165</v>
      </c>
      <c r="L355" s="11">
        <v>90</v>
      </c>
      <c r="M355" s="11">
        <v>90</v>
      </c>
      <c r="N355" s="11">
        <v>0</v>
      </c>
      <c r="O355" s="15">
        <v>1</v>
      </c>
      <c r="P355"/>
    </row>
    <row r="356" spans="9:16">
      <c r="I356" s="11" t="s">
        <v>478</v>
      </c>
      <c r="J356" s="11" t="s">
        <v>764</v>
      </c>
      <c r="K356" s="11" t="s">
        <v>1126</v>
      </c>
      <c r="L356" s="11">
        <v>175</v>
      </c>
      <c r="M356" s="11">
        <v>175</v>
      </c>
      <c r="N356" s="11">
        <v>0</v>
      </c>
      <c r="O356" s="15">
        <v>1</v>
      </c>
      <c r="P356"/>
    </row>
    <row r="357" spans="9:16">
      <c r="I357" s="11" t="s">
        <v>479</v>
      </c>
      <c r="J357" s="11" t="s">
        <v>764</v>
      </c>
      <c r="K357" s="11" t="s">
        <v>1158</v>
      </c>
      <c r="L357" s="11">
        <v>15</v>
      </c>
      <c r="M357" s="11">
        <v>15</v>
      </c>
      <c r="N357" s="11">
        <v>0</v>
      </c>
      <c r="O357" s="15">
        <v>1</v>
      </c>
      <c r="P357"/>
    </row>
    <row r="358" spans="9:16">
      <c r="I358" s="11" t="s">
        <v>451</v>
      </c>
      <c r="J358" s="11" t="s">
        <v>351</v>
      </c>
      <c r="K358" s="11" t="s">
        <v>1165</v>
      </c>
      <c r="L358" s="11">
        <v>20</v>
      </c>
      <c r="M358" s="11" t="s">
        <v>351</v>
      </c>
      <c r="N358" s="11" t="s">
        <v>764</v>
      </c>
      <c r="O358" s="15">
        <v>1</v>
      </c>
      <c r="P358"/>
    </row>
    <row r="359" spans="9:16">
      <c r="I359" s="11" t="s">
        <v>452</v>
      </c>
      <c r="J359" s="11" t="s">
        <v>351</v>
      </c>
      <c r="K359" s="11" t="s">
        <v>1126</v>
      </c>
      <c r="L359" s="11">
        <v>40</v>
      </c>
      <c r="M359" s="11" t="s">
        <v>351</v>
      </c>
      <c r="N359" s="11" t="s">
        <v>764</v>
      </c>
      <c r="O359" s="15">
        <v>1</v>
      </c>
      <c r="P359"/>
    </row>
    <row r="360" spans="9:16">
      <c r="I360" s="11" t="s">
        <v>438</v>
      </c>
      <c r="J360" s="11" t="s">
        <v>764</v>
      </c>
      <c r="K360" s="11" t="s">
        <v>1158</v>
      </c>
      <c r="L360" s="11">
        <v>25</v>
      </c>
      <c r="M360" s="11">
        <v>25</v>
      </c>
      <c r="N360" s="11">
        <v>0</v>
      </c>
      <c r="O360" s="15">
        <v>1</v>
      </c>
      <c r="P360"/>
    </row>
    <row r="361" spans="9:16">
      <c r="I361" s="11" t="s">
        <v>481</v>
      </c>
      <c r="J361" s="11" t="s">
        <v>351</v>
      </c>
      <c r="K361" s="11" t="s">
        <v>1158</v>
      </c>
      <c r="L361" s="11">
        <v>20</v>
      </c>
      <c r="M361" s="11" t="s">
        <v>351</v>
      </c>
      <c r="N361" s="11" t="s">
        <v>764</v>
      </c>
      <c r="O361" s="15">
        <v>1</v>
      </c>
      <c r="P361"/>
    </row>
    <row r="362" spans="9:16">
      <c r="I362" s="11" t="s">
        <v>488</v>
      </c>
      <c r="J362" s="11" t="s">
        <v>764</v>
      </c>
      <c r="K362" s="11" t="s">
        <v>1165</v>
      </c>
      <c r="L362" s="11">
        <v>50</v>
      </c>
      <c r="M362" s="11">
        <v>50</v>
      </c>
      <c r="N362" s="11">
        <v>0</v>
      </c>
      <c r="O362" s="15">
        <v>1</v>
      </c>
      <c r="P362"/>
    </row>
    <row r="363" spans="9:16">
      <c r="I363" s="11" t="s">
        <v>489</v>
      </c>
      <c r="J363" s="11" t="s">
        <v>764</v>
      </c>
      <c r="K363" s="11" t="s">
        <v>1126</v>
      </c>
      <c r="L363" s="11">
        <v>100</v>
      </c>
      <c r="M363" s="11">
        <v>100</v>
      </c>
      <c r="N363" s="11">
        <v>0</v>
      </c>
      <c r="O363" s="15">
        <v>1</v>
      </c>
      <c r="P363"/>
    </row>
    <row r="364" spans="9:16">
      <c r="I364" s="11" t="s">
        <v>1137</v>
      </c>
      <c r="J364" s="11" t="s">
        <v>350</v>
      </c>
      <c r="K364" s="11" t="s">
        <v>1158</v>
      </c>
      <c r="L364" s="11" t="s">
        <v>651</v>
      </c>
      <c r="M364" s="11">
        <v>20</v>
      </c>
      <c r="N364" s="11" t="s">
        <v>764</v>
      </c>
      <c r="O364" s="15">
        <v>1</v>
      </c>
      <c r="P364"/>
    </row>
    <row r="365" spans="9:16">
      <c r="I365" s="11" t="s">
        <v>490</v>
      </c>
      <c r="J365" s="11" t="s">
        <v>764</v>
      </c>
      <c r="K365" s="11" t="s">
        <v>1158</v>
      </c>
      <c r="L365" s="11">
        <v>10</v>
      </c>
      <c r="M365" s="11">
        <v>10</v>
      </c>
      <c r="N365" s="11">
        <v>0</v>
      </c>
      <c r="O365" s="15">
        <v>1</v>
      </c>
      <c r="P365"/>
    </row>
    <row r="366" spans="9:16">
      <c r="I366" s="11" t="s">
        <v>491</v>
      </c>
      <c r="J366" s="11" t="s">
        <v>764</v>
      </c>
      <c r="K366" s="11" t="s">
        <v>1165</v>
      </c>
      <c r="L366" s="11">
        <v>15</v>
      </c>
      <c r="M366" s="11">
        <v>15</v>
      </c>
      <c r="N366" s="11">
        <v>0</v>
      </c>
      <c r="O366" s="15">
        <v>1</v>
      </c>
      <c r="P366"/>
    </row>
    <row r="367" spans="9:16">
      <c r="I367" s="11" t="s">
        <v>492</v>
      </c>
      <c r="J367" s="11" t="s">
        <v>764</v>
      </c>
      <c r="K367" s="11" t="s">
        <v>1126</v>
      </c>
      <c r="L367" s="11">
        <v>25</v>
      </c>
      <c r="M367" s="11">
        <v>25</v>
      </c>
      <c r="N367" s="11">
        <v>0</v>
      </c>
      <c r="O367" s="15">
        <v>1</v>
      </c>
      <c r="P367"/>
    </row>
    <row r="368" spans="9:16">
      <c r="I368" s="11" t="s">
        <v>1138</v>
      </c>
      <c r="J368" s="11" t="s">
        <v>350</v>
      </c>
      <c r="K368" s="11" t="s">
        <v>1158</v>
      </c>
      <c r="L368" s="11" t="s">
        <v>651</v>
      </c>
      <c r="M368" s="11">
        <v>40</v>
      </c>
      <c r="N368" s="11" t="s">
        <v>764</v>
      </c>
      <c r="O368" s="15">
        <v>1</v>
      </c>
      <c r="P368"/>
    </row>
    <row r="369" spans="9:16">
      <c r="I369" s="11" t="s">
        <v>453</v>
      </c>
      <c r="J369" s="11" t="s">
        <v>764</v>
      </c>
      <c r="K369" s="11" t="s">
        <v>1165</v>
      </c>
      <c r="L369" s="11">
        <v>150</v>
      </c>
      <c r="M369" s="11">
        <v>150</v>
      </c>
      <c r="N369" s="11">
        <v>0</v>
      </c>
      <c r="O369" s="15">
        <v>1</v>
      </c>
      <c r="P369"/>
    </row>
    <row r="370" spans="9:16">
      <c r="I370" s="11" t="s">
        <v>454</v>
      </c>
      <c r="J370" s="11" t="s">
        <v>764</v>
      </c>
      <c r="K370" s="11" t="s">
        <v>1126</v>
      </c>
      <c r="L370" s="11">
        <v>300</v>
      </c>
      <c r="M370" s="11">
        <v>300</v>
      </c>
      <c r="N370" s="11">
        <v>0</v>
      </c>
      <c r="O370" s="15">
        <v>1</v>
      </c>
      <c r="P370"/>
    </row>
    <row r="371" spans="9:16">
      <c r="I371" s="11" t="s">
        <v>455</v>
      </c>
      <c r="J371" s="11" t="s">
        <v>764</v>
      </c>
      <c r="K371" s="11" t="s">
        <v>1126</v>
      </c>
      <c r="L371" s="11">
        <v>135</v>
      </c>
      <c r="M371" s="11">
        <v>135</v>
      </c>
      <c r="N371" s="11">
        <v>0</v>
      </c>
      <c r="O371" s="15">
        <v>1</v>
      </c>
      <c r="P371"/>
    </row>
    <row r="372" spans="9:16">
      <c r="I372" s="11" t="s">
        <v>484</v>
      </c>
      <c r="J372" s="11" t="s">
        <v>764</v>
      </c>
      <c r="K372" s="11" t="s">
        <v>1165</v>
      </c>
      <c r="L372" s="11">
        <v>15</v>
      </c>
      <c r="M372" s="11">
        <v>15</v>
      </c>
      <c r="N372" s="11">
        <v>0</v>
      </c>
      <c r="O372" s="15">
        <v>1</v>
      </c>
      <c r="P372"/>
    </row>
    <row r="373" spans="9:16">
      <c r="I373" s="11" t="s">
        <v>485</v>
      </c>
      <c r="J373" s="11" t="s">
        <v>764</v>
      </c>
      <c r="K373" s="11" t="s">
        <v>1126</v>
      </c>
      <c r="L373" s="11">
        <v>25</v>
      </c>
      <c r="M373" s="11">
        <v>25</v>
      </c>
      <c r="N373" s="11">
        <v>0</v>
      </c>
      <c r="O373" s="15">
        <v>1</v>
      </c>
      <c r="P373"/>
    </row>
    <row r="374" spans="9:16">
      <c r="I374" s="11" t="s">
        <v>467</v>
      </c>
      <c r="J374" s="11" t="s">
        <v>764</v>
      </c>
      <c r="K374" s="11" t="s">
        <v>1158</v>
      </c>
      <c r="L374" s="11">
        <v>15</v>
      </c>
      <c r="M374" s="11">
        <v>15</v>
      </c>
      <c r="N374" s="11">
        <v>0</v>
      </c>
      <c r="O374" s="15">
        <v>1</v>
      </c>
      <c r="P374"/>
    </row>
    <row r="375" spans="9:16">
      <c r="I375" s="11" t="s">
        <v>468</v>
      </c>
      <c r="J375" s="11" t="s">
        <v>764</v>
      </c>
      <c r="K375" s="11" t="s">
        <v>1158</v>
      </c>
      <c r="L375" s="11">
        <v>10</v>
      </c>
      <c r="M375" s="11">
        <v>10</v>
      </c>
      <c r="N375" s="11">
        <v>0</v>
      </c>
      <c r="O375" s="15">
        <v>1</v>
      </c>
      <c r="P375"/>
    </row>
    <row r="376" spans="9:16">
      <c r="I376" s="11" t="s">
        <v>458</v>
      </c>
      <c r="J376" s="11" t="s">
        <v>764</v>
      </c>
      <c r="K376" s="11" t="s">
        <v>1165</v>
      </c>
      <c r="L376" s="11">
        <v>25</v>
      </c>
      <c r="M376" s="11">
        <v>25</v>
      </c>
      <c r="N376" s="11">
        <v>0</v>
      </c>
      <c r="O376" s="15">
        <v>1</v>
      </c>
      <c r="P376"/>
    </row>
    <row r="377" spans="9:16">
      <c r="I377" s="11" t="s">
        <v>459</v>
      </c>
      <c r="J377" s="11" t="s">
        <v>764</v>
      </c>
      <c r="K377" s="11" t="s">
        <v>1126</v>
      </c>
      <c r="L377" s="11">
        <v>50</v>
      </c>
      <c r="M377" s="11">
        <v>50</v>
      </c>
      <c r="N377" s="11">
        <v>0</v>
      </c>
      <c r="O377" s="15">
        <v>1</v>
      </c>
      <c r="P377"/>
    </row>
    <row r="378" spans="9:16">
      <c r="I378" s="11" t="s">
        <v>480</v>
      </c>
      <c r="J378" s="11" t="s">
        <v>764</v>
      </c>
      <c r="K378" s="11" t="s">
        <v>1158</v>
      </c>
      <c r="L378" s="11">
        <v>5</v>
      </c>
      <c r="M378" s="11">
        <v>5</v>
      </c>
      <c r="N378" s="11">
        <v>0</v>
      </c>
      <c r="O378" s="15">
        <v>1</v>
      </c>
      <c r="P378"/>
    </row>
    <row r="379" spans="9:16">
      <c r="I379" s="11" t="s">
        <v>1134</v>
      </c>
      <c r="J379" s="11" t="s">
        <v>350</v>
      </c>
      <c r="K379" s="11" t="s">
        <v>1165</v>
      </c>
      <c r="L379" s="11" t="s">
        <v>651</v>
      </c>
      <c r="M379" s="11">
        <v>100</v>
      </c>
      <c r="N379" s="11" t="s">
        <v>764</v>
      </c>
      <c r="O379" s="15">
        <v>1</v>
      </c>
      <c r="P379"/>
    </row>
    <row r="380" spans="9:16">
      <c r="I380" s="11" t="s">
        <v>1133</v>
      </c>
      <c r="J380" s="11" t="s">
        <v>350</v>
      </c>
      <c r="K380" s="11" t="s">
        <v>1126</v>
      </c>
      <c r="L380" s="11" t="s">
        <v>651</v>
      </c>
      <c r="M380" s="11">
        <v>200</v>
      </c>
      <c r="N380" s="11" t="s">
        <v>764</v>
      </c>
      <c r="O380" s="15">
        <v>1</v>
      </c>
      <c r="P380"/>
    </row>
    <row r="381" spans="9:16">
      <c r="I381" s="11" t="s">
        <v>419</v>
      </c>
      <c r="J381" s="11" t="s">
        <v>764</v>
      </c>
      <c r="K381" s="11" t="s">
        <v>1057</v>
      </c>
      <c r="L381" s="11">
        <v>120</v>
      </c>
      <c r="M381" s="11">
        <v>104</v>
      </c>
      <c r="N381" s="11">
        <v>-0.1333333333333333</v>
      </c>
      <c r="O381" s="15">
        <v>1</v>
      </c>
      <c r="P381"/>
    </row>
    <row r="382" spans="9:16">
      <c r="I382" s="11" t="s">
        <v>425</v>
      </c>
      <c r="J382" s="11" t="s">
        <v>764</v>
      </c>
      <c r="K382" s="11" t="s">
        <v>1057</v>
      </c>
      <c r="L382" s="11">
        <v>92</v>
      </c>
      <c r="M382" s="11">
        <v>98</v>
      </c>
      <c r="N382" s="11">
        <v>6.5217391304347894E-2</v>
      </c>
      <c r="O382" s="15">
        <v>1</v>
      </c>
      <c r="P382"/>
    </row>
    <row r="383" spans="9:16">
      <c r="I383" s="11" t="s">
        <v>420</v>
      </c>
      <c r="J383" s="11" t="s">
        <v>764</v>
      </c>
      <c r="K383" s="11" t="s">
        <v>1057</v>
      </c>
      <c r="L383" s="11">
        <v>85</v>
      </c>
      <c r="M383" s="11">
        <v>92</v>
      </c>
      <c r="N383" s="11">
        <v>8.2352941176470518E-2</v>
      </c>
      <c r="O383" s="15">
        <v>1</v>
      </c>
      <c r="P383"/>
    </row>
    <row r="384" spans="9:16">
      <c r="I384" s="11" t="s">
        <v>424</v>
      </c>
      <c r="J384" s="11" t="s">
        <v>764</v>
      </c>
      <c r="K384" s="11" t="s">
        <v>1057</v>
      </c>
      <c r="L384" s="11">
        <v>99</v>
      </c>
      <c r="M384" s="11">
        <v>101</v>
      </c>
      <c r="N384" s="11">
        <v>2.020202020202011E-2</v>
      </c>
      <c r="O384" s="15">
        <v>1</v>
      </c>
      <c r="P384"/>
    </row>
    <row r="385" spans="9:16">
      <c r="I385" s="11" t="s">
        <v>423</v>
      </c>
      <c r="J385" s="11" t="s">
        <v>764</v>
      </c>
      <c r="K385" s="11" t="s">
        <v>1057</v>
      </c>
      <c r="L385" s="11">
        <v>78</v>
      </c>
      <c r="M385" s="11">
        <v>80</v>
      </c>
      <c r="N385" s="11">
        <v>2.564102564102555E-2</v>
      </c>
      <c r="O385" s="15">
        <v>1</v>
      </c>
      <c r="P385"/>
    </row>
    <row r="386" spans="9:16">
      <c r="I386" s="11" t="s">
        <v>426</v>
      </c>
      <c r="J386" s="11" t="s">
        <v>764</v>
      </c>
      <c r="K386" s="11" t="s">
        <v>1057</v>
      </c>
      <c r="L386" s="11">
        <v>118</v>
      </c>
      <c r="M386" s="11">
        <v>120</v>
      </c>
      <c r="N386" s="11">
        <v>1.6949152542372836E-2</v>
      </c>
      <c r="O386" s="15">
        <v>1</v>
      </c>
      <c r="P386"/>
    </row>
    <row r="387" spans="9:16">
      <c r="I387" s="11" t="s">
        <v>422</v>
      </c>
      <c r="J387" s="11" t="s">
        <v>764</v>
      </c>
      <c r="K387" s="11" t="s">
        <v>1057</v>
      </c>
      <c r="L387" s="11">
        <v>95</v>
      </c>
      <c r="M387" s="11">
        <v>95</v>
      </c>
      <c r="N387" s="11">
        <v>0</v>
      </c>
      <c r="O387" s="15">
        <v>1</v>
      </c>
      <c r="P387"/>
    </row>
    <row r="388" spans="9:16">
      <c r="I388" s="11" t="s">
        <v>421</v>
      </c>
      <c r="J388" s="11" t="s">
        <v>764</v>
      </c>
      <c r="K388" s="11" t="s">
        <v>1057</v>
      </c>
      <c r="L388" s="11">
        <v>22</v>
      </c>
      <c r="M388" s="11">
        <v>22</v>
      </c>
      <c r="N388" s="11">
        <v>0</v>
      </c>
      <c r="O388" s="15">
        <v>1</v>
      </c>
      <c r="P388"/>
    </row>
    <row r="389" spans="9:16">
      <c r="I389" s="11" t="s">
        <v>498</v>
      </c>
      <c r="J389" s="11" t="s">
        <v>764</v>
      </c>
      <c r="K389" s="11" t="s">
        <v>1165</v>
      </c>
      <c r="L389" s="11">
        <v>150</v>
      </c>
      <c r="M389" s="11">
        <v>150</v>
      </c>
      <c r="N389" s="11">
        <v>0</v>
      </c>
      <c r="O389" s="15">
        <v>1</v>
      </c>
      <c r="P389"/>
    </row>
    <row r="390" spans="9:16">
      <c r="I390" s="11" t="s">
        <v>499</v>
      </c>
      <c r="J390" s="11" t="s">
        <v>764</v>
      </c>
      <c r="K390" s="11" t="s">
        <v>1126</v>
      </c>
      <c r="L390" s="11">
        <v>300</v>
      </c>
      <c r="M390" s="11">
        <v>300</v>
      </c>
      <c r="N390" s="11">
        <v>0</v>
      </c>
      <c r="O390" s="15">
        <v>1</v>
      </c>
      <c r="P390"/>
    </row>
    <row r="391" spans="9:16">
      <c r="I391" s="11" t="s">
        <v>506</v>
      </c>
      <c r="J391" s="11" t="s">
        <v>764</v>
      </c>
      <c r="K391" s="11" t="s">
        <v>1165</v>
      </c>
      <c r="L391" s="11">
        <v>60</v>
      </c>
      <c r="M391" s="11">
        <v>60</v>
      </c>
      <c r="N391" s="11">
        <v>0</v>
      </c>
      <c r="O391" s="15">
        <v>1</v>
      </c>
      <c r="P391"/>
    </row>
    <row r="392" spans="9:16">
      <c r="I392" s="11" t="s">
        <v>507</v>
      </c>
      <c r="J392" s="11" t="s">
        <v>764</v>
      </c>
      <c r="K392" s="11" t="s">
        <v>1126</v>
      </c>
      <c r="L392" s="11">
        <v>110</v>
      </c>
      <c r="M392" s="11">
        <v>110</v>
      </c>
      <c r="N392" s="11">
        <v>0</v>
      </c>
      <c r="O392" s="15">
        <v>1</v>
      </c>
      <c r="P392"/>
    </row>
    <row r="393" spans="9:16">
      <c r="I393" s="11" t="s">
        <v>502</v>
      </c>
      <c r="J393" s="11" t="s">
        <v>764</v>
      </c>
      <c r="K393" s="11" t="s">
        <v>1165</v>
      </c>
      <c r="L393" s="11">
        <v>265</v>
      </c>
      <c r="M393" s="11">
        <v>265</v>
      </c>
      <c r="N393" s="11">
        <v>0</v>
      </c>
      <c r="O393" s="15">
        <v>1</v>
      </c>
      <c r="P393"/>
    </row>
    <row r="394" spans="9:16">
      <c r="I394" s="11" t="s">
        <v>503</v>
      </c>
      <c r="J394" s="11" t="s">
        <v>764</v>
      </c>
      <c r="K394" s="11" t="s">
        <v>1126</v>
      </c>
      <c r="L394" s="11">
        <v>305</v>
      </c>
      <c r="M394" s="11">
        <v>305</v>
      </c>
      <c r="N394" s="11">
        <v>0</v>
      </c>
      <c r="O394" s="15">
        <v>1</v>
      </c>
      <c r="P394"/>
    </row>
    <row r="395" spans="9:16">
      <c r="I395" s="11" t="s">
        <v>504</v>
      </c>
      <c r="J395" s="11" t="s">
        <v>764</v>
      </c>
      <c r="K395" s="11" t="s">
        <v>1165</v>
      </c>
      <c r="L395" s="11">
        <v>185</v>
      </c>
      <c r="M395" s="11">
        <v>185</v>
      </c>
      <c r="N395" s="11">
        <v>0</v>
      </c>
      <c r="O395" s="15">
        <v>1</v>
      </c>
      <c r="P395"/>
    </row>
    <row r="396" spans="9:16">
      <c r="I396" s="11" t="s">
        <v>505</v>
      </c>
      <c r="J396" s="11" t="s">
        <v>764</v>
      </c>
      <c r="K396" s="11" t="s">
        <v>1126</v>
      </c>
      <c r="L396" s="11">
        <v>335</v>
      </c>
      <c r="M396" s="11">
        <v>335</v>
      </c>
      <c r="N396" s="11">
        <v>0</v>
      </c>
      <c r="O396" s="15">
        <v>1</v>
      </c>
      <c r="P396"/>
    </row>
    <row r="397" spans="9:16">
      <c r="I397" s="11" t="s">
        <v>497</v>
      </c>
      <c r="J397" s="11" t="s">
        <v>351</v>
      </c>
      <c r="K397" s="11" t="s">
        <v>1158</v>
      </c>
      <c r="L397" s="11">
        <v>170</v>
      </c>
      <c r="M397" s="11" t="s">
        <v>351</v>
      </c>
      <c r="N397" s="11" t="s">
        <v>764</v>
      </c>
      <c r="O397" s="15">
        <v>1</v>
      </c>
      <c r="P397"/>
    </row>
    <row r="398" spans="9:16">
      <c r="I398" s="11" t="s">
        <v>500</v>
      </c>
      <c r="J398" s="11" t="s">
        <v>764</v>
      </c>
      <c r="K398" s="11" t="s">
        <v>1165</v>
      </c>
      <c r="L398" s="11">
        <v>55</v>
      </c>
      <c r="M398" s="11">
        <v>55</v>
      </c>
      <c r="N398" s="11">
        <v>0</v>
      </c>
      <c r="O398" s="15">
        <v>1</v>
      </c>
      <c r="P398"/>
    </row>
    <row r="399" spans="9:16">
      <c r="I399" s="11" t="s">
        <v>501</v>
      </c>
      <c r="J399" s="11" t="s">
        <v>764</v>
      </c>
      <c r="K399" s="11" t="s">
        <v>1126</v>
      </c>
      <c r="L399" s="11">
        <v>100</v>
      </c>
      <c r="M399" s="11">
        <v>100</v>
      </c>
      <c r="N399" s="11">
        <v>0</v>
      </c>
      <c r="O399" s="15">
        <v>1</v>
      </c>
      <c r="P399"/>
    </row>
    <row r="400" spans="9:16">
      <c r="I400" s="11" t="s">
        <v>1187</v>
      </c>
      <c r="J400" s="11" t="s">
        <v>764</v>
      </c>
      <c r="K400" s="11" t="s">
        <v>1158</v>
      </c>
      <c r="L400" s="11">
        <v>250</v>
      </c>
      <c r="M400" s="11">
        <v>100</v>
      </c>
      <c r="N400" s="11">
        <v>-0.6</v>
      </c>
      <c r="O400" s="15">
        <v>1</v>
      </c>
      <c r="P400"/>
    </row>
    <row r="401" spans="1:16">
      <c r="A401" s="184" t="s">
        <v>796</v>
      </c>
      <c r="B401" s="184"/>
      <c r="C401" s="184"/>
      <c r="D401" s="184"/>
      <c r="E401" s="184"/>
      <c r="F401" s="184"/>
      <c r="G401" s="184"/>
      <c r="H401" s="184"/>
      <c r="I401" s="184"/>
      <c r="J401" s="184"/>
      <c r="K401" s="184"/>
      <c r="L401" s="184"/>
      <c r="M401" s="184"/>
      <c r="N401" s="184"/>
      <c r="O401" s="185">
        <v>122</v>
      </c>
      <c r="P401"/>
    </row>
    <row r="402" spans="1:16">
      <c r="A402" s="13" t="s">
        <v>555</v>
      </c>
      <c r="B402" s="11" t="s">
        <v>587</v>
      </c>
      <c r="C402" s="11" t="s">
        <v>611</v>
      </c>
      <c r="D402" s="11" t="s">
        <v>614</v>
      </c>
      <c r="E402" s="11" t="s">
        <v>545</v>
      </c>
      <c r="F402" s="11" t="s">
        <v>547</v>
      </c>
      <c r="G402" s="12">
        <v>42917</v>
      </c>
      <c r="H402" s="12">
        <v>43281</v>
      </c>
      <c r="I402" s="11" t="s">
        <v>570</v>
      </c>
      <c r="J402" s="11" t="s">
        <v>764</v>
      </c>
      <c r="K402" s="11" t="s">
        <v>763</v>
      </c>
      <c r="L402" s="11">
        <v>900</v>
      </c>
      <c r="M402" s="11">
        <v>900</v>
      </c>
      <c r="N402" s="11">
        <v>0</v>
      </c>
      <c r="O402" s="15">
        <v>1</v>
      </c>
      <c r="P402"/>
    </row>
    <row r="403" spans="1:16">
      <c r="I403" s="11" t="s">
        <v>573</v>
      </c>
      <c r="J403" s="11" t="s">
        <v>764</v>
      </c>
      <c r="K403" s="11" t="s">
        <v>763</v>
      </c>
      <c r="L403" s="11">
        <v>150</v>
      </c>
      <c r="M403" s="11">
        <v>150</v>
      </c>
      <c r="N403" s="11">
        <v>0</v>
      </c>
      <c r="O403" s="15">
        <v>1</v>
      </c>
      <c r="P403"/>
    </row>
    <row r="404" spans="1:16">
      <c r="I404" s="11" t="s">
        <v>571</v>
      </c>
      <c r="J404" s="11" t="s">
        <v>764</v>
      </c>
      <c r="K404" s="11" t="s">
        <v>763</v>
      </c>
      <c r="L404" s="11">
        <v>2700</v>
      </c>
      <c r="M404" s="11">
        <v>2700</v>
      </c>
      <c r="N404" s="11">
        <v>0</v>
      </c>
      <c r="O404" s="15">
        <v>1</v>
      </c>
      <c r="P404"/>
    </row>
    <row r="405" spans="1:16">
      <c r="I405" s="11" t="s">
        <v>574</v>
      </c>
      <c r="J405" s="11" t="s">
        <v>764</v>
      </c>
      <c r="K405" s="11" t="s">
        <v>763</v>
      </c>
      <c r="L405" s="11">
        <v>95</v>
      </c>
      <c r="M405" s="11">
        <v>95</v>
      </c>
      <c r="N405" s="11">
        <v>0</v>
      </c>
      <c r="O405" s="15">
        <v>1</v>
      </c>
      <c r="P405"/>
    </row>
    <row r="406" spans="1:16">
      <c r="I406" s="11" t="s">
        <v>572</v>
      </c>
      <c r="J406" s="11" t="s">
        <v>764</v>
      </c>
      <c r="K406" s="11" t="s">
        <v>763</v>
      </c>
      <c r="L406" s="11">
        <v>1800</v>
      </c>
      <c r="M406" s="11">
        <v>1800</v>
      </c>
      <c r="N406" s="11">
        <v>0</v>
      </c>
      <c r="O406" s="15">
        <v>1</v>
      </c>
      <c r="P406"/>
    </row>
    <row r="407" spans="1:16">
      <c r="A407" s="184" t="s">
        <v>797</v>
      </c>
      <c r="B407" s="184"/>
      <c r="C407" s="184"/>
      <c r="D407" s="184"/>
      <c r="E407" s="184"/>
      <c r="F407" s="184"/>
      <c r="G407" s="184"/>
      <c r="H407" s="184"/>
      <c r="I407" s="184"/>
      <c r="J407" s="184"/>
      <c r="K407" s="184"/>
      <c r="L407" s="184"/>
      <c r="M407" s="184"/>
      <c r="N407" s="184"/>
      <c r="O407" s="185">
        <v>5</v>
      </c>
      <c r="P407"/>
    </row>
    <row r="408" spans="1:16">
      <c r="A408" s="13" t="s">
        <v>546</v>
      </c>
      <c r="B408" s="11" t="s">
        <v>587</v>
      </c>
      <c r="C408" s="11" t="s">
        <v>611</v>
      </c>
      <c r="D408" s="11" t="s">
        <v>614</v>
      </c>
      <c r="E408" s="11" t="s">
        <v>545</v>
      </c>
      <c r="F408" s="11" t="s">
        <v>547</v>
      </c>
      <c r="G408" s="12">
        <v>42917</v>
      </c>
      <c r="H408" s="12">
        <v>43281</v>
      </c>
      <c r="I408" s="11" t="s">
        <v>562</v>
      </c>
      <c r="J408" s="11" t="s">
        <v>764</v>
      </c>
      <c r="K408" s="11" t="s">
        <v>763</v>
      </c>
      <c r="L408" s="11">
        <v>82</v>
      </c>
      <c r="M408" s="11">
        <v>86</v>
      </c>
      <c r="N408" s="11">
        <v>4.8780487804878092E-2</v>
      </c>
      <c r="O408" s="15">
        <v>1</v>
      </c>
      <c r="P408"/>
    </row>
    <row r="409" spans="1:16">
      <c r="I409" s="11" t="s">
        <v>563</v>
      </c>
      <c r="J409" s="11" t="s">
        <v>764</v>
      </c>
      <c r="K409" s="11" t="s">
        <v>763</v>
      </c>
      <c r="L409" s="11">
        <v>27</v>
      </c>
      <c r="M409" s="11">
        <v>28</v>
      </c>
      <c r="N409" s="11">
        <v>3.7037037037036979E-2</v>
      </c>
      <c r="O409" s="15">
        <v>1</v>
      </c>
      <c r="P409"/>
    </row>
    <row r="410" spans="1:16">
      <c r="I410" s="11" t="s">
        <v>569</v>
      </c>
      <c r="J410" s="11" t="s">
        <v>764</v>
      </c>
      <c r="K410" s="11" t="s">
        <v>763</v>
      </c>
      <c r="L410" s="11">
        <v>0.04</v>
      </c>
      <c r="M410" s="11">
        <v>0.04</v>
      </c>
      <c r="N410" s="11">
        <v>0</v>
      </c>
      <c r="O410" s="15">
        <v>1</v>
      </c>
      <c r="P410"/>
    </row>
    <row r="411" spans="1:16">
      <c r="I411" s="11" t="s">
        <v>568</v>
      </c>
      <c r="J411" s="11" t="s">
        <v>764</v>
      </c>
      <c r="K411" s="11" t="s">
        <v>763</v>
      </c>
      <c r="L411" s="11">
        <v>7.0000000000000007E-2</v>
      </c>
      <c r="M411" s="11">
        <v>7.0000000000000007E-2</v>
      </c>
      <c r="N411" s="11">
        <v>0</v>
      </c>
      <c r="O411" s="15">
        <v>1</v>
      </c>
      <c r="P411"/>
    </row>
    <row r="412" spans="1:16">
      <c r="I412" s="11" t="s">
        <v>566</v>
      </c>
      <c r="J412" s="11" t="s">
        <v>764</v>
      </c>
      <c r="K412" s="11" t="s">
        <v>763</v>
      </c>
      <c r="L412" s="11">
        <v>10</v>
      </c>
      <c r="M412" s="11">
        <v>10</v>
      </c>
      <c r="N412" s="11">
        <v>0</v>
      </c>
      <c r="O412" s="15">
        <v>1</v>
      </c>
      <c r="P412"/>
    </row>
    <row r="413" spans="1:16">
      <c r="I413" s="11" t="s">
        <v>567</v>
      </c>
      <c r="J413" s="11" t="s">
        <v>764</v>
      </c>
      <c r="K413" s="11" t="s">
        <v>763</v>
      </c>
      <c r="L413" s="11">
        <v>5</v>
      </c>
      <c r="M413" s="11">
        <v>5</v>
      </c>
      <c r="N413" s="11">
        <v>0</v>
      </c>
      <c r="O413" s="15">
        <v>1</v>
      </c>
      <c r="P413"/>
    </row>
    <row r="414" spans="1:16">
      <c r="I414" s="11" t="s">
        <v>564</v>
      </c>
      <c r="J414" s="11" t="s">
        <v>764</v>
      </c>
      <c r="K414" s="11" t="s">
        <v>763</v>
      </c>
      <c r="L414" s="11">
        <v>10</v>
      </c>
      <c r="M414" s="11">
        <v>10</v>
      </c>
      <c r="N414" s="11">
        <v>0</v>
      </c>
      <c r="O414" s="15">
        <v>1</v>
      </c>
      <c r="P414"/>
    </row>
    <row r="415" spans="1:16">
      <c r="I415" s="11" t="s">
        <v>565</v>
      </c>
      <c r="J415" s="11" t="s">
        <v>764</v>
      </c>
      <c r="K415" s="11" t="s">
        <v>763</v>
      </c>
      <c r="L415" s="11">
        <v>3</v>
      </c>
      <c r="M415" s="11">
        <v>3</v>
      </c>
      <c r="N415" s="11">
        <v>0</v>
      </c>
      <c r="O415" s="15">
        <v>1</v>
      </c>
      <c r="P415"/>
    </row>
    <row r="416" spans="1:16">
      <c r="A416" s="184" t="s">
        <v>798</v>
      </c>
      <c r="B416" s="184"/>
      <c r="C416" s="184"/>
      <c r="D416" s="184"/>
      <c r="E416" s="184"/>
      <c r="F416" s="184"/>
      <c r="G416" s="184"/>
      <c r="H416" s="184"/>
      <c r="I416" s="184"/>
      <c r="J416" s="184"/>
      <c r="K416" s="184"/>
      <c r="L416" s="184"/>
      <c r="M416" s="184"/>
      <c r="N416" s="184"/>
      <c r="O416" s="185">
        <v>8</v>
      </c>
      <c r="P416"/>
    </row>
    <row r="417" spans="1:16">
      <c r="A417" s="13" t="s">
        <v>335</v>
      </c>
      <c r="B417" s="11" t="s">
        <v>594</v>
      </c>
      <c r="C417" s="11" t="s">
        <v>600</v>
      </c>
      <c r="D417" s="11" t="s">
        <v>123</v>
      </c>
      <c r="E417" s="11" t="s">
        <v>123</v>
      </c>
      <c r="F417" s="11" t="s">
        <v>315</v>
      </c>
      <c r="G417" s="12">
        <v>42917</v>
      </c>
      <c r="H417" s="12">
        <v>43281</v>
      </c>
      <c r="I417" s="11" t="s">
        <v>336</v>
      </c>
      <c r="J417" s="11" t="s">
        <v>764</v>
      </c>
      <c r="K417" s="11" t="s">
        <v>1068</v>
      </c>
      <c r="L417" s="11">
        <v>5.07</v>
      </c>
      <c r="M417" s="11">
        <v>5.5</v>
      </c>
      <c r="N417" s="11">
        <v>8.4812623274161725E-2</v>
      </c>
      <c r="O417" s="15">
        <v>1</v>
      </c>
      <c r="P417"/>
    </row>
    <row r="418" spans="1:16">
      <c r="I418" s="11" t="s">
        <v>341</v>
      </c>
      <c r="J418" s="11" t="s">
        <v>764</v>
      </c>
      <c r="K418" s="11" t="s">
        <v>1115</v>
      </c>
      <c r="L418" s="11">
        <v>2.62</v>
      </c>
      <c r="M418" s="11">
        <v>2.97</v>
      </c>
      <c r="N418" s="11">
        <v>0.13358778625954204</v>
      </c>
      <c r="O418" s="15">
        <v>1</v>
      </c>
      <c r="P418"/>
    </row>
    <row r="419" spans="1:16">
      <c r="I419" s="11" t="s">
        <v>339</v>
      </c>
      <c r="J419" s="11" t="s">
        <v>764</v>
      </c>
      <c r="K419" s="11" t="s">
        <v>1115</v>
      </c>
      <c r="L419" s="11">
        <v>1.31</v>
      </c>
      <c r="M419" s="11">
        <v>1.75</v>
      </c>
      <c r="N419" s="11">
        <v>0.33587786259541974</v>
      </c>
      <c r="O419" s="15">
        <v>1</v>
      </c>
      <c r="P419"/>
    </row>
    <row r="420" spans="1:16">
      <c r="I420" s="11" t="s">
        <v>340</v>
      </c>
      <c r="J420" s="11" t="s">
        <v>764</v>
      </c>
      <c r="K420" s="11" t="s">
        <v>1115</v>
      </c>
      <c r="L420" s="11">
        <v>1.95</v>
      </c>
      <c r="M420" s="11">
        <v>1.9</v>
      </c>
      <c r="N420" s="11">
        <v>-2.5641025641025661E-2</v>
      </c>
      <c r="O420" s="15">
        <v>1</v>
      </c>
      <c r="P420"/>
    </row>
    <row r="421" spans="1:16">
      <c r="I421" s="11" t="s">
        <v>342</v>
      </c>
      <c r="J421" s="11" t="s">
        <v>764</v>
      </c>
      <c r="K421" s="11" t="s">
        <v>1115</v>
      </c>
      <c r="L421" s="11">
        <v>14.34</v>
      </c>
      <c r="M421" s="11">
        <v>17.920000000000002</v>
      </c>
      <c r="N421" s="11">
        <v>0.24965132496513265</v>
      </c>
      <c r="O421" s="15">
        <v>1</v>
      </c>
      <c r="P421"/>
    </row>
    <row r="422" spans="1:16">
      <c r="I422" s="11" t="s">
        <v>337</v>
      </c>
      <c r="J422" s="11" t="s">
        <v>764</v>
      </c>
      <c r="K422" s="11" t="s">
        <v>1115</v>
      </c>
      <c r="L422" s="11">
        <v>6.8</v>
      </c>
      <c r="M422" s="11">
        <v>5.4</v>
      </c>
      <c r="N422" s="11">
        <v>-0.20588235294117641</v>
      </c>
      <c r="O422" s="15">
        <v>1</v>
      </c>
      <c r="P422"/>
    </row>
    <row r="423" spans="1:16">
      <c r="I423" s="11" t="s">
        <v>343</v>
      </c>
      <c r="J423" s="11" t="s">
        <v>764</v>
      </c>
      <c r="K423" s="11" t="s">
        <v>1115</v>
      </c>
      <c r="L423" s="11">
        <v>0.36</v>
      </c>
      <c r="M423" s="11">
        <v>0.52</v>
      </c>
      <c r="N423" s="11">
        <v>0.44444444444444464</v>
      </c>
      <c r="O423" s="15">
        <v>1</v>
      </c>
      <c r="P423"/>
    </row>
    <row r="424" spans="1:16">
      <c r="I424" s="11" t="s">
        <v>344</v>
      </c>
      <c r="J424" s="11" t="s">
        <v>764</v>
      </c>
      <c r="K424" s="11" t="s">
        <v>1115</v>
      </c>
      <c r="L424" s="11">
        <v>1.07</v>
      </c>
      <c r="M424" s="11">
        <v>1.55</v>
      </c>
      <c r="N424" s="11">
        <v>0.44859813084112155</v>
      </c>
      <c r="O424" s="15">
        <v>1</v>
      </c>
      <c r="P424"/>
    </row>
    <row r="425" spans="1:16">
      <c r="I425" s="11" t="s">
        <v>338</v>
      </c>
      <c r="J425" s="11" t="s">
        <v>764</v>
      </c>
      <c r="K425" s="11" t="s">
        <v>1115</v>
      </c>
      <c r="L425" s="11">
        <v>37.700000000000003</v>
      </c>
      <c r="M425" s="11">
        <v>30.32</v>
      </c>
      <c r="N425" s="11">
        <v>-0.19575596816976137</v>
      </c>
      <c r="O425" s="15">
        <v>1</v>
      </c>
      <c r="P425"/>
    </row>
    <row r="426" spans="1:16">
      <c r="I426" s="11" t="s">
        <v>345</v>
      </c>
      <c r="J426" s="11" t="s">
        <v>764</v>
      </c>
      <c r="K426" s="11" t="s">
        <v>1104</v>
      </c>
      <c r="L426" s="11">
        <v>39.4</v>
      </c>
      <c r="M426" s="11">
        <v>45.1</v>
      </c>
      <c r="N426" s="11">
        <v>0.14467005076142136</v>
      </c>
      <c r="O426" s="15">
        <v>1</v>
      </c>
      <c r="P426"/>
    </row>
    <row r="427" spans="1:16">
      <c r="I427" s="11" t="s">
        <v>346</v>
      </c>
      <c r="J427" s="11" t="s">
        <v>764</v>
      </c>
      <c r="K427" s="11" t="s">
        <v>1104</v>
      </c>
      <c r="L427" s="11">
        <v>0</v>
      </c>
      <c r="M427" s="11">
        <v>0</v>
      </c>
      <c r="N427" s="11" t="s">
        <v>764</v>
      </c>
      <c r="O427" s="15">
        <v>1</v>
      </c>
      <c r="P427"/>
    </row>
    <row r="428" spans="1:16">
      <c r="I428" s="11" t="s">
        <v>347</v>
      </c>
      <c r="J428" s="11" t="s">
        <v>764</v>
      </c>
      <c r="K428" s="11" t="s">
        <v>1147</v>
      </c>
      <c r="L428" s="11">
        <v>48</v>
      </c>
      <c r="M428" s="11">
        <v>48</v>
      </c>
      <c r="N428" s="11">
        <v>0</v>
      </c>
      <c r="O428" s="15">
        <v>1</v>
      </c>
      <c r="P428"/>
    </row>
    <row r="429" spans="1:16">
      <c r="I429" s="11" t="s">
        <v>348</v>
      </c>
      <c r="J429" s="11" t="s">
        <v>764</v>
      </c>
      <c r="K429" s="11" t="s">
        <v>1057</v>
      </c>
      <c r="L429" s="11">
        <v>57</v>
      </c>
      <c r="M429" s="11">
        <v>65</v>
      </c>
      <c r="N429" s="11">
        <v>0.14035087719298245</v>
      </c>
      <c r="O429" s="15">
        <v>1</v>
      </c>
      <c r="P429"/>
    </row>
    <row r="430" spans="1:16">
      <c r="I430" s="11" t="s">
        <v>349</v>
      </c>
      <c r="J430" s="11" t="s">
        <v>764</v>
      </c>
      <c r="K430" s="11" t="s">
        <v>1057</v>
      </c>
      <c r="L430" s="11">
        <v>75</v>
      </c>
      <c r="M430" s="11">
        <v>82</v>
      </c>
      <c r="N430" s="11">
        <v>9.3333333333333268E-2</v>
      </c>
      <c r="O430" s="15">
        <v>1</v>
      </c>
      <c r="P430"/>
    </row>
    <row r="431" spans="1:16" ht="29">
      <c r="A431" s="184" t="s">
        <v>799</v>
      </c>
      <c r="B431" s="184"/>
      <c r="C431" s="184"/>
      <c r="D431" s="184"/>
      <c r="E431" s="184"/>
      <c r="F431" s="184"/>
      <c r="G431" s="184"/>
      <c r="H431" s="184"/>
      <c r="I431" s="184"/>
      <c r="J431" s="184"/>
      <c r="K431" s="184"/>
      <c r="L431" s="184"/>
      <c r="M431" s="184"/>
      <c r="N431" s="184"/>
      <c r="O431" s="185">
        <v>14</v>
      </c>
      <c r="P431"/>
    </row>
    <row r="432" spans="1:16">
      <c r="A432" s="13" t="s">
        <v>328</v>
      </c>
      <c r="B432" s="11" t="s">
        <v>594</v>
      </c>
      <c r="C432" s="11" t="s">
        <v>600</v>
      </c>
      <c r="D432" s="11" t="s">
        <v>123</v>
      </c>
      <c r="E432" s="11" t="s">
        <v>123</v>
      </c>
      <c r="F432" s="11" t="s">
        <v>315</v>
      </c>
      <c r="G432" s="12">
        <v>42917</v>
      </c>
      <c r="H432" s="12">
        <v>43281</v>
      </c>
      <c r="I432" s="11" t="s">
        <v>330</v>
      </c>
      <c r="J432" s="11" t="s">
        <v>764</v>
      </c>
      <c r="K432" s="11" t="s">
        <v>1057</v>
      </c>
      <c r="L432" s="11">
        <v>196</v>
      </c>
      <c r="M432" s="11">
        <v>205</v>
      </c>
      <c r="N432" s="11">
        <v>4.5918367346938771E-2</v>
      </c>
      <c r="O432" s="15">
        <v>1</v>
      </c>
      <c r="P432"/>
    </row>
    <row r="433" spans="1:16">
      <c r="I433" s="11" t="s">
        <v>329</v>
      </c>
      <c r="J433" s="11" t="s">
        <v>764</v>
      </c>
      <c r="K433" s="11" t="s">
        <v>1057</v>
      </c>
      <c r="L433" s="11">
        <v>180</v>
      </c>
      <c r="M433" s="11">
        <v>188</v>
      </c>
      <c r="N433" s="11">
        <v>4.4444444444444509E-2</v>
      </c>
      <c r="O433" s="15">
        <v>1</v>
      </c>
      <c r="P433"/>
    </row>
    <row r="434" spans="1:16">
      <c r="I434" s="11" t="s">
        <v>331</v>
      </c>
      <c r="J434" s="11" t="s">
        <v>764</v>
      </c>
      <c r="K434" s="11" t="s">
        <v>1057</v>
      </c>
      <c r="L434" s="11">
        <v>282</v>
      </c>
      <c r="M434" s="11">
        <v>294</v>
      </c>
      <c r="N434" s="11">
        <v>4.2553191489361764E-2</v>
      </c>
      <c r="O434" s="15">
        <v>1</v>
      </c>
      <c r="P434"/>
    </row>
    <row r="435" spans="1:16">
      <c r="I435" s="11" t="s">
        <v>333</v>
      </c>
      <c r="J435" s="11" t="s">
        <v>764</v>
      </c>
      <c r="K435" s="11" t="s">
        <v>1057</v>
      </c>
      <c r="L435" s="11">
        <v>155</v>
      </c>
      <c r="M435" s="11">
        <v>169</v>
      </c>
      <c r="N435" s="11">
        <v>9.0322580645161299E-2</v>
      </c>
      <c r="O435" s="15">
        <v>1</v>
      </c>
      <c r="P435"/>
    </row>
    <row r="436" spans="1:16">
      <c r="I436" s="11" t="s">
        <v>332</v>
      </c>
      <c r="J436" s="11" t="s">
        <v>764</v>
      </c>
      <c r="K436" s="11" t="s">
        <v>1057</v>
      </c>
      <c r="L436" s="11">
        <v>142</v>
      </c>
      <c r="M436" s="11">
        <v>155</v>
      </c>
      <c r="N436" s="11">
        <v>9.1549295774647987E-2</v>
      </c>
      <c r="O436" s="15">
        <v>1</v>
      </c>
      <c r="P436"/>
    </row>
    <row r="437" spans="1:16">
      <c r="I437" s="11" t="s">
        <v>334</v>
      </c>
      <c r="J437" s="11" t="s">
        <v>764</v>
      </c>
      <c r="K437" s="11" t="s">
        <v>1057</v>
      </c>
      <c r="L437" s="11">
        <v>222</v>
      </c>
      <c r="M437" s="11">
        <v>243</v>
      </c>
      <c r="N437" s="11">
        <v>9.4594594594594517E-2</v>
      </c>
      <c r="O437" s="15">
        <v>1</v>
      </c>
      <c r="P437"/>
    </row>
    <row r="438" spans="1:16" ht="29">
      <c r="A438" s="184" t="s">
        <v>800</v>
      </c>
      <c r="B438" s="184"/>
      <c r="C438" s="184"/>
      <c r="D438" s="184"/>
      <c r="E438" s="184"/>
      <c r="F438" s="184"/>
      <c r="G438" s="184"/>
      <c r="H438" s="184"/>
      <c r="I438" s="184"/>
      <c r="J438" s="184"/>
      <c r="K438" s="184"/>
      <c r="L438" s="184"/>
      <c r="M438" s="184"/>
      <c r="N438" s="184"/>
      <c r="O438" s="185">
        <v>6</v>
      </c>
      <c r="P438"/>
    </row>
    <row r="439" spans="1:16">
      <c r="A439" s="13" t="s">
        <v>316</v>
      </c>
      <c r="B439" s="11" t="s">
        <v>594</v>
      </c>
      <c r="C439" s="11" t="s">
        <v>600</v>
      </c>
      <c r="D439" s="11" t="s">
        <v>123</v>
      </c>
      <c r="E439" s="11" t="s">
        <v>123</v>
      </c>
      <c r="F439" s="11" t="s">
        <v>315</v>
      </c>
      <c r="G439" s="12">
        <v>42917</v>
      </c>
      <c r="H439" s="12">
        <v>43281</v>
      </c>
      <c r="I439" s="11" t="s">
        <v>327</v>
      </c>
      <c r="J439" s="11" t="s">
        <v>764</v>
      </c>
      <c r="K439" s="11" t="s">
        <v>1057</v>
      </c>
      <c r="L439" s="11">
        <v>224.79</v>
      </c>
      <c r="M439" s="11">
        <v>247.26900000000001</v>
      </c>
      <c r="N439" s="11">
        <v>0.10000000000000009</v>
      </c>
      <c r="O439" s="15">
        <v>1</v>
      </c>
      <c r="P439"/>
    </row>
    <row r="440" spans="1:16">
      <c r="I440" s="11" t="s">
        <v>1117</v>
      </c>
      <c r="J440" s="11" t="s">
        <v>350</v>
      </c>
      <c r="K440" s="11" t="s">
        <v>1057</v>
      </c>
      <c r="L440" s="11" t="s">
        <v>651</v>
      </c>
      <c r="M440" s="11">
        <v>182</v>
      </c>
      <c r="N440" s="11" t="s">
        <v>764</v>
      </c>
      <c r="O440" s="15">
        <v>1</v>
      </c>
      <c r="P440"/>
    </row>
    <row r="441" spans="1:16">
      <c r="I441" s="11" t="s">
        <v>1116</v>
      </c>
      <c r="J441" s="11" t="s">
        <v>350</v>
      </c>
      <c r="K441" s="11" t="s">
        <v>1057</v>
      </c>
      <c r="L441" s="11" t="s">
        <v>651</v>
      </c>
      <c r="M441" s="11">
        <v>114</v>
      </c>
      <c r="N441" s="11" t="s">
        <v>764</v>
      </c>
      <c r="O441" s="15">
        <v>1</v>
      </c>
      <c r="P441"/>
    </row>
    <row r="442" spans="1:16">
      <c r="I442" s="11" t="s">
        <v>326</v>
      </c>
      <c r="J442" s="11" t="s">
        <v>764</v>
      </c>
      <c r="K442" s="11" t="s">
        <v>1163</v>
      </c>
      <c r="L442" s="11">
        <v>101</v>
      </c>
      <c r="M442" s="11">
        <v>109</v>
      </c>
      <c r="N442" s="11">
        <v>7.9207920792079278E-2</v>
      </c>
      <c r="O442" s="15">
        <v>1</v>
      </c>
      <c r="P442"/>
    </row>
    <row r="443" spans="1:16">
      <c r="I443" s="11" t="s">
        <v>325</v>
      </c>
      <c r="J443" s="11" t="s">
        <v>764</v>
      </c>
      <c r="K443" s="11" t="s">
        <v>1162</v>
      </c>
      <c r="L443" s="11">
        <v>453.16</v>
      </c>
      <c r="M443" s="11">
        <v>492.93</v>
      </c>
      <c r="N443" s="11">
        <v>8.7761497042986969E-2</v>
      </c>
      <c r="O443" s="15">
        <v>1</v>
      </c>
      <c r="P443"/>
    </row>
    <row r="444" spans="1:16">
      <c r="I444" s="11" t="s">
        <v>324</v>
      </c>
      <c r="J444" s="11" t="s">
        <v>764</v>
      </c>
      <c r="K444" s="11" t="s">
        <v>1053</v>
      </c>
      <c r="L444" s="11">
        <v>37.979999999999997</v>
      </c>
      <c r="M444" s="11">
        <v>40.6</v>
      </c>
      <c r="N444" s="11">
        <v>6.8983675618746743E-2</v>
      </c>
      <c r="O444" s="15">
        <v>1</v>
      </c>
      <c r="P444"/>
    </row>
    <row r="445" spans="1:16">
      <c r="I445" s="11" t="s">
        <v>319</v>
      </c>
      <c r="J445" s="11" t="s">
        <v>764</v>
      </c>
      <c r="K445" s="11" t="s">
        <v>1053</v>
      </c>
      <c r="L445" s="11">
        <v>207.17</v>
      </c>
      <c r="M445" s="11">
        <v>223.48</v>
      </c>
      <c r="N445" s="11">
        <v>7.8727615002172069E-2</v>
      </c>
      <c r="O445" s="15">
        <v>1</v>
      </c>
      <c r="P445"/>
    </row>
    <row r="446" spans="1:16">
      <c r="I446" s="11" t="s">
        <v>318</v>
      </c>
      <c r="J446" s="11" t="s">
        <v>764</v>
      </c>
      <c r="K446" s="11" t="s">
        <v>1053</v>
      </c>
      <c r="L446" s="11">
        <v>293.63</v>
      </c>
      <c r="M446" s="11">
        <v>317.52</v>
      </c>
      <c r="N446" s="11">
        <v>8.1360896366175162E-2</v>
      </c>
      <c r="O446" s="15">
        <v>1</v>
      </c>
      <c r="P446"/>
    </row>
    <row r="447" spans="1:16">
      <c r="I447" s="11" t="s">
        <v>317</v>
      </c>
      <c r="J447" s="11" t="s">
        <v>764</v>
      </c>
      <c r="K447" s="11" t="s">
        <v>1053</v>
      </c>
      <c r="L447" s="11">
        <v>333.38</v>
      </c>
      <c r="M447" s="11">
        <v>360.76</v>
      </c>
      <c r="N447" s="11">
        <v>8.2128502009718662E-2</v>
      </c>
      <c r="O447" s="15">
        <v>1</v>
      </c>
      <c r="P447"/>
    </row>
    <row r="448" spans="1:16">
      <c r="I448" s="11" t="s">
        <v>320</v>
      </c>
      <c r="J448" s="11" t="s">
        <v>764</v>
      </c>
      <c r="K448" s="11" t="s">
        <v>1053</v>
      </c>
      <c r="L448" s="11">
        <v>59.1</v>
      </c>
      <c r="M448" s="11">
        <v>62.41</v>
      </c>
      <c r="N448" s="11">
        <v>5.6006768189509115E-2</v>
      </c>
      <c r="O448" s="15">
        <v>1</v>
      </c>
      <c r="P448"/>
    </row>
    <row r="449" spans="1:16">
      <c r="I449" s="11" t="s">
        <v>321</v>
      </c>
      <c r="J449" s="11" t="s">
        <v>764</v>
      </c>
      <c r="K449" s="11" t="s">
        <v>1053</v>
      </c>
      <c r="L449" s="11">
        <v>55.87</v>
      </c>
      <c r="M449" s="11">
        <v>60.06</v>
      </c>
      <c r="N449" s="11">
        <v>7.4995525326651213E-2</v>
      </c>
      <c r="O449" s="15">
        <v>1</v>
      </c>
      <c r="P449"/>
    </row>
    <row r="450" spans="1:16">
      <c r="I450" s="11" t="s">
        <v>322</v>
      </c>
      <c r="J450" s="11" t="s">
        <v>764</v>
      </c>
      <c r="K450" s="11" t="s">
        <v>1053</v>
      </c>
      <c r="L450" s="11">
        <v>93.64</v>
      </c>
      <c r="M450" s="11">
        <v>101.14</v>
      </c>
      <c r="N450" s="11">
        <v>8.0093976932934741E-2</v>
      </c>
      <c r="O450" s="15">
        <v>1</v>
      </c>
      <c r="P450"/>
    </row>
    <row r="451" spans="1:16">
      <c r="I451" s="11" t="s">
        <v>323</v>
      </c>
      <c r="J451" s="11" t="s">
        <v>764</v>
      </c>
      <c r="K451" s="11" t="s">
        <v>1053</v>
      </c>
      <c r="L451" s="11">
        <v>243.48</v>
      </c>
      <c r="M451" s="11">
        <v>263.39999999999998</v>
      </c>
      <c r="N451" s="11">
        <v>8.1813701330704758E-2</v>
      </c>
      <c r="O451" s="15">
        <v>1</v>
      </c>
      <c r="P451"/>
    </row>
    <row r="452" spans="1:16" ht="29">
      <c r="A452" s="184" t="s">
        <v>801</v>
      </c>
      <c r="B452" s="184"/>
      <c r="C452" s="184"/>
      <c r="D452" s="184"/>
      <c r="E452" s="184"/>
      <c r="F452" s="184"/>
      <c r="G452" s="184"/>
      <c r="H452" s="184"/>
      <c r="I452" s="184"/>
      <c r="J452" s="184"/>
      <c r="K452" s="184"/>
      <c r="L452" s="184"/>
      <c r="M452" s="184"/>
      <c r="N452" s="184"/>
      <c r="O452" s="185">
        <v>13</v>
      </c>
      <c r="P452"/>
    </row>
    <row r="453" spans="1:16">
      <c r="A453" s="13" t="s">
        <v>298</v>
      </c>
      <c r="B453" s="11" t="s">
        <v>594</v>
      </c>
      <c r="C453" s="11" t="s">
        <v>600</v>
      </c>
      <c r="D453" s="11" t="s">
        <v>123</v>
      </c>
      <c r="E453" s="11" t="s">
        <v>123</v>
      </c>
      <c r="F453" s="11" t="s">
        <v>315</v>
      </c>
      <c r="G453" s="12">
        <v>42917</v>
      </c>
      <c r="H453" s="12">
        <v>43281</v>
      </c>
      <c r="I453" s="11" t="s">
        <v>313</v>
      </c>
      <c r="J453" s="11" t="s">
        <v>764</v>
      </c>
      <c r="K453" s="11" t="s">
        <v>1057</v>
      </c>
      <c r="L453" s="11">
        <v>181</v>
      </c>
      <c r="M453" s="11">
        <v>190.05</v>
      </c>
      <c r="N453" s="11">
        <v>5.0000000000000044E-2</v>
      </c>
      <c r="O453" s="15">
        <v>1</v>
      </c>
      <c r="P453"/>
    </row>
    <row r="454" spans="1:16">
      <c r="I454" s="11" t="s">
        <v>312</v>
      </c>
      <c r="J454" s="11" t="s">
        <v>764</v>
      </c>
      <c r="K454" s="11" t="s">
        <v>1057</v>
      </c>
      <c r="L454" s="11">
        <v>166</v>
      </c>
      <c r="M454" s="11">
        <v>174.3</v>
      </c>
      <c r="N454" s="11">
        <v>5.0000000000000044E-2</v>
      </c>
      <c r="O454" s="15">
        <v>1</v>
      </c>
      <c r="P454"/>
    </row>
    <row r="455" spans="1:16">
      <c r="I455" s="11" t="s">
        <v>314</v>
      </c>
      <c r="J455" s="11" t="s">
        <v>764</v>
      </c>
      <c r="K455" s="11" t="s">
        <v>1057</v>
      </c>
      <c r="L455" s="11">
        <v>260</v>
      </c>
      <c r="M455" s="11">
        <v>273</v>
      </c>
      <c r="N455" s="11">
        <v>5.0000000000000044E-2</v>
      </c>
      <c r="O455" s="15">
        <v>1</v>
      </c>
      <c r="P455"/>
    </row>
    <row r="456" spans="1:16">
      <c r="I456" s="11" t="s">
        <v>306</v>
      </c>
      <c r="J456" s="11" t="s">
        <v>764</v>
      </c>
      <c r="K456" s="11" t="s">
        <v>1171</v>
      </c>
      <c r="L456" s="11">
        <v>3755</v>
      </c>
      <c r="M456" s="11">
        <v>3940</v>
      </c>
      <c r="N456" s="11">
        <v>4.926764314247678E-2</v>
      </c>
      <c r="O456" s="15">
        <v>1</v>
      </c>
      <c r="P456"/>
    </row>
    <row r="457" spans="1:16">
      <c r="I457" s="11" t="s">
        <v>307</v>
      </c>
      <c r="J457" s="11" t="s">
        <v>764</v>
      </c>
      <c r="K457" s="11" t="s">
        <v>1172</v>
      </c>
      <c r="L457" s="11">
        <v>469</v>
      </c>
      <c r="M457" s="11">
        <v>492</v>
      </c>
      <c r="N457" s="11">
        <v>4.9040511727078906E-2</v>
      </c>
      <c r="O457" s="15">
        <v>1</v>
      </c>
      <c r="P457"/>
    </row>
    <row r="458" spans="1:16">
      <c r="I458" s="11" t="s">
        <v>304</v>
      </c>
      <c r="J458" s="11" t="s">
        <v>764</v>
      </c>
      <c r="K458" s="11" t="s">
        <v>1171</v>
      </c>
      <c r="L458" s="11">
        <v>939</v>
      </c>
      <c r="M458" s="11">
        <v>985</v>
      </c>
      <c r="N458" s="11">
        <v>4.8988285410010546E-2</v>
      </c>
      <c r="O458" s="15">
        <v>1</v>
      </c>
      <c r="P458"/>
    </row>
    <row r="459" spans="1:16">
      <c r="I459" s="11" t="s">
        <v>305</v>
      </c>
      <c r="J459" s="11" t="s">
        <v>764</v>
      </c>
      <c r="K459" s="11" t="s">
        <v>1171</v>
      </c>
      <c r="L459" s="11">
        <v>1878</v>
      </c>
      <c r="M459" s="11">
        <v>1970</v>
      </c>
      <c r="N459" s="11">
        <v>4.8988285410010546E-2</v>
      </c>
      <c r="O459" s="15">
        <v>1</v>
      </c>
      <c r="P459"/>
    </row>
    <row r="460" spans="1:16">
      <c r="I460" s="11" t="s">
        <v>310</v>
      </c>
      <c r="J460" s="11" t="s">
        <v>764</v>
      </c>
      <c r="K460" s="11" t="s">
        <v>1171</v>
      </c>
      <c r="L460" s="11">
        <v>5392</v>
      </c>
      <c r="M460" s="11">
        <v>5656</v>
      </c>
      <c r="N460" s="11">
        <v>4.8961424332344183E-2</v>
      </c>
      <c r="O460" s="15">
        <v>1</v>
      </c>
      <c r="P460"/>
    </row>
    <row r="461" spans="1:16">
      <c r="I461" s="11" t="s">
        <v>311</v>
      </c>
      <c r="J461" s="11" t="s">
        <v>764</v>
      </c>
      <c r="K461" s="11" t="s">
        <v>1172</v>
      </c>
      <c r="L461" s="11">
        <v>674</v>
      </c>
      <c r="M461" s="11">
        <v>707</v>
      </c>
      <c r="N461" s="11">
        <v>4.8961424332344183E-2</v>
      </c>
      <c r="O461" s="15">
        <v>1</v>
      </c>
      <c r="P461"/>
    </row>
    <row r="462" spans="1:16">
      <c r="I462" s="11" t="s">
        <v>308</v>
      </c>
      <c r="J462" s="11" t="s">
        <v>764</v>
      </c>
      <c r="K462" s="11" t="s">
        <v>1171</v>
      </c>
      <c r="L462" s="11">
        <v>1348</v>
      </c>
      <c r="M462" s="11">
        <v>1414</v>
      </c>
      <c r="N462" s="11">
        <v>4.8961424332344183E-2</v>
      </c>
      <c r="O462" s="15">
        <v>1</v>
      </c>
      <c r="P462"/>
    </row>
    <row r="463" spans="1:16">
      <c r="I463" s="11" t="s">
        <v>309</v>
      </c>
      <c r="J463" s="11" t="s">
        <v>764</v>
      </c>
      <c r="K463" s="11" t="s">
        <v>1171</v>
      </c>
      <c r="L463" s="11">
        <v>2696</v>
      </c>
      <c r="M463" s="11">
        <v>2828</v>
      </c>
      <c r="N463" s="11">
        <v>4.8961424332344183E-2</v>
      </c>
      <c r="O463" s="15">
        <v>1</v>
      </c>
      <c r="P463"/>
    </row>
    <row r="464" spans="1:16">
      <c r="I464" s="11" t="s">
        <v>301</v>
      </c>
      <c r="J464" s="11" t="s">
        <v>764</v>
      </c>
      <c r="K464" s="11" t="s">
        <v>1171</v>
      </c>
      <c r="L464" s="11">
        <v>3445</v>
      </c>
      <c r="M464" s="11">
        <v>3614</v>
      </c>
      <c r="N464" s="11">
        <v>4.9056603773584895E-2</v>
      </c>
      <c r="O464" s="15">
        <v>1</v>
      </c>
      <c r="P464"/>
    </row>
    <row r="465" spans="1:16">
      <c r="I465" s="11" t="s">
        <v>303</v>
      </c>
      <c r="J465" s="11" t="s">
        <v>764</v>
      </c>
      <c r="K465" s="11" t="s">
        <v>1172</v>
      </c>
      <c r="L465" s="11">
        <v>431</v>
      </c>
      <c r="M465" s="11">
        <v>452</v>
      </c>
      <c r="N465" s="11">
        <v>4.8723897911832958E-2</v>
      </c>
      <c r="O465" s="15">
        <v>1</v>
      </c>
      <c r="P465"/>
    </row>
    <row r="466" spans="1:16">
      <c r="I466" s="11" t="s">
        <v>299</v>
      </c>
      <c r="J466" s="11" t="s">
        <v>764</v>
      </c>
      <c r="K466" s="11" t="s">
        <v>1171</v>
      </c>
      <c r="L466" s="11">
        <v>861</v>
      </c>
      <c r="M466" s="11">
        <v>904</v>
      </c>
      <c r="N466" s="11">
        <v>4.9941927990708512E-2</v>
      </c>
      <c r="O466" s="15">
        <v>1</v>
      </c>
      <c r="P466"/>
    </row>
    <row r="467" spans="1:16">
      <c r="I467" s="11" t="s">
        <v>300</v>
      </c>
      <c r="J467" s="11" t="s">
        <v>764</v>
      </c>
      <c r="K467" s="11" t="s">
        <v>1171</v>
      </c>
      <c r="L467" s="11">
        <v>1723</v>
      </c>
      <c r="M467" s="11">
        <v>1807</v>
      </c>
      <c r="N467" s="11">
        <v>4.8752176436448025E-2</v>
      </c>
      <c r="O467" s="15">
        <v>1</v>
      </c>
      <c r="P467"/>
    </row>
    <row r="468" spans="1:16">
      <c r="I468" s="11" t="s">
        <v>302</v>
      </c>
      <c r="J468" s="11" t="s">
        <v>764</v>
      </c>
      <c r="K468" s="11" t="s">
        <v>1171</v>
      </c>
      <c r="L468" s="11">
        <v>3445</v>
      </c>
      <c r="M468" s="11">
        <v>3614</v>
      </c>
      <c r="N468" s="11">
        <v>4.9056603773584895E-2</v>
      </c>
      <c r="O468" s="15">
        <v>1</v>
      </c>
      <c r="P468"/>
    </row>
    <row r="469" spans="1:16">
      <c r="A469" s="184" t="s">
        <v>802</v>
      </c>
      <c r="B469" s="184"/>
      <c r="C469" s="184"/>
      <c r="D469" s="184"/>
      <c r="E469" s="184"/>
      <c r="F469" s="184"/>
      <c r="G469" s="184"/>
      <c r="H469" s="184"/>
      <c r="I469" s="184"/>
      <c r="J469" s="184"/>
      <c r="K469" s="184"/>
      <c r="L469" s="184"/>
      <c r="M469" s="184"/>
      <c r="N469" s="184"/>
      <c r="O469" s="185">
        <v>16</v>
      </c>
      <c r="P469"/>
    </row>
    <row r="470" spans="1:16">
      <c r="A470" s="13" t="s">
        <v>1045</v>
      </c>
      <c r="B470" s="11" t="s">
        <v>1045</v>
      </c>
      <c r="C470" s="11" t="s">
        <v>1045</v>
      </c>
      <c r="D470" s="11" t="s">
        <v>1045</v>
      </c>
      <c r="E470" s="11" t="s">
        <v>1045</v>
      </c>
      <c r="F470" s="11" t="s">
        <v>1045</v>
      </c>
      <c r="G470" s="11" t="s">
        <v>1045</v>
      </c>
      <c r="H470" s="11" t="s">
        <v>1045</v>
      </c>
      <c r="I470" s="11" t="s">
        <v>1045</v>
      </c>
      <c r="J470" s="11" t="s">
        <v>1045</v>
      </c>
      <c r="K470" s="11" t="s">
        <v>763</v>
      </c>
      <c r="L470" s="11" t="s">
        <v>1045</v>
      </c>
      <c r="M470" s="11" t="s">
        <v>1045</v>
      </c>
      <c r="N470" s="11" t="s">
        <v>1045</v>
      </c>
      <c r="O470" s="15">
        <v>1</v>
      </c>
      <c r="P470"/>
    </row>
    <row r="471" spans="1:16">
      <c r="A471" s="16" t="s">
        <v>1047</v>
      </c>
      <c r="B471" s="16"/>
      <c r="C471" s="16"/>
      <c r="D471" s="16"/>
      <c r="E471" s="16"/>
      <c r="F471" s="16"/>
      <c r="G471" s="16"/>
      <c r="H471" s="16"/>
      <c r="I471" s="16"/>
      <c r="J471" s="16"/>
      <c r="K471" s="16"/>
      <c r="L471" s="16"/>
      <c r="M471" s="16"/>
      <c r="N471" s="16"/>
      <c r="O471" s="15">
        <v>1</v>
      </c>
      <c r="P471"/>
    </row>
    <row r="472" spans="1:16">
      <c r="A472" s="13" t="s">
        <v>58</v>
      </c>
      <c r="B472" s="11" t="s">
        <v>587</v>
      </c>
      <c r="C472" s="11" t="s">
        <v>588</v>
      </c>
      <c r="D472" s="11" t="s">
        <v>614</v>
      </c>
      <c r="E472" s="11" t="s">
        <v>545</v>
      </c>
      <c r="F472" s="11" t="s">
        <v>59</v>
      </c>
      <c r="G472" s="12">
        <v>42917</v>
      </c>
      <c r="H472" s="12">
        <v>43281</v>
      </c>
      <c r="I472" s="11" t="s">
        <v>60</v>
      </c>
      <c r="J472" s="11" t="s">
        <v>764</v>
      </c>
      <c r="K472" s="11" t="s">
        <v>1057</v>
      </c>
      <c r="L472" s="11">
        <v>94.18</v>
      </c>
      <c r="M472" s="11">
        <v>94</v>
      </c>
      <c r="N472" s="11">
        <v>-1.9112338076024971E-3</v>
      </c>
      <c r="O472" s="15">
        <v>1</v>
      </c>
      <c r="P472"/>
    </row>
    <row r="473" spans="1:16">
      <c r="A473" s="184" t="s">
        <v>803</v>
      </c>
      <c r="B473" s="184"/>
      <c r="C473" s="184"/>
      <c r="D473" s="184"/>
      <c r="E473" s="184"/>
      <c r="F473" s="184"/>
      <c r="G473" s="184"/>
      <c r="H473" s="184"/>
      <c r="I473" s="184"/>
      <c r="J473" s="184"/>
      <c r="K473" s="184"/>
      <c r="L473" s="184"/>
      <c r="M473" s="184"/>
      <c r="N473" s="184"/>
      <c r="O473" s="185">
        <v>1</v>
      </c>
      <c r="P473"/>
    </row>
    <row r="474" spans="1:16">
      <c r="A474" s="13" t="s">
        <v>526</v>
      </c>
      <c r="B474" s="11" t="s">
        <v>599</v>
      </c>
      <c r="C474" s="11" t="s">
        <v>609</v>
      </c>
      <c r="D474" s="11" t="s">
        <v>616</v>
      </c>
      <c r="E474" s="11" t="s">
        <v>1105</v>
      </c>
      <c r="F474" s="11" t="s">
        <v>525</v>
      </c>
      <c r="G474" s="12">
        <v>42917</v>
      </c>
      <c r="H474" s="12">
        <v>43281</v>
      </c>
      <c r="I474" s="11" t="s">
        <v>537</v>
      </c>
      <c r="J474" s="11" t="s">
        <v>764</v>
      </c>
      <c r="K474" s="11" t="s">
        <v>1057</v>
      </c>
      <c r="L474" s="11">
        <v>68</v>
      </c>
      <c r="M474" s="11">
        <v>71</v>
      </c>
      <c r="N474" s="11">
        <v>4.4117647058823595E-2</v>
      </c>
      <c r="O474" s="15">
        <v>1</v>
      </c>
      <c r="P474"/>
    </row>
    <row r="475" spans="1:16">
      <c r="I475" s="11" t="s">
        <v>534</v>
      </c>
      <c r="J475" s="11" t="s">
        <v>764</v>
      </c>
      <c r="K475" s="11" t="s">
        <v>1057</v>
      </c>
      <c r="L475" s="11">
        <v>114</v>
      </c>
      <c r="M475" s="11">
        <v>118</v>
      </c>
      <c r="N475" s="11">
        <v>3.5087719298245723E-2</v>
      </c>
      <c r="O475" s="15">
        <v>1</v>
      </c>
      <c r="P475"/>
    </row>
    <row r="476" spans="1:16">
      <c r="I476" s="11" t="s">
        <v>536</v>
      </c>
      <c r="J476" s="11" t="s">
        <v>764</v>
      </c>
      <c r="K476" s="11" t="s">
        <v>1057</v>
      </c>
      <c r="L476" s="11">
        <v>67</v>
      </c>
      <c r="M476" s="11">
        <v>70</v>
      </c>
      <c r="N476" s="11">
        <v>4.4776119402984982E-2</v>
      </c>
      <c r="O476" s="15">
        <v>1</v>
      </c>
      <c r="P476"/>
    </row>
    <row r="477" spans="1:16">
      <c r="I477" s="11" t="s">
        <v>528</v>
      </c>
      <c r="J477" s="11" t="s">
        <v>764</v>
      </c>
      <c r="K477" s="11" t="s">
        <v>1057</v>
      </c>
      <c r="L477" s="11">
        <v>124</v>
      </c>
      <c r="M477" s="11">
        <v>129</v>
      </c>
      <c r="N477" s="11">
        <v>4.0322580645161255E-2</v>
      </c>
      <c r="O477" s="15">
        <v>1</v>
      </c>
      <c r="P477"/>
    </row>
    <row r="478" spans="1:16">
      <c r="I478" s="11" t="s">
        <v>532</v>
      </c>
      <c r="J478" s="11" t="s">
        <v>764</v>
      </c>
      <c r="K478" s="11" t="s">
        <v>1057</v>
      </c>
      <c r="L478" s="11">
        <v>125</v>
      </c>
      <c r="M478" s="11">
        <v>130</v>
      </c>
      <c r="N478" s="11">
        <v>4.0000000000000036E-2</v>
      </c>
      <c r="O478" s="15">
        <v>1</v>
      </c>
      <c r="P478"/>
    </row>
    <row r="479" spans="1:16">
      <c r="I479" s="11" t="s">
        <v>527</v>
      </c>
      <c r="J479" s="11" t="s">
        <v>764</v>
      </c>
      <c r="K479" s="11" t="s">
        <v>1057</v>
      </c>
      <c r="L479" s="11">
        <v>152</v>
      </c>
      <c r="M479" s="11">
        <v>160</v>
      </c>
      <c r="N479" s="11">
        <v>5.2631578947368363E-2</v>
      </c>
      <c r="O479" s="15">
        <v>1</v>
      </c>
      <c r="P479"/>
    </row>
    <row r="480" spans="1:16">
      <c r="I480" s="11" t="s">
        <v>531</v>
      </c>
      <c r="J480" s="11" t="s">
        <v>764</v>
      </c>
      <c r="K480" s="11" t="s">
        <v>1057</v>
      </c>
      <c r="L480" s="11">
        <v>166</v>
      </c>
      <c r="M480" s="11">
        <v>173</v>
      </c>
      <c r="N480" s="11">
        <v>4.2168674698795261E-2</v>
      </c>
      <c r="O480" s="15">
        <v>1</v>
      </c>
      <c r="P480"/>
    </row>
    <row r="481" spans="1:16">
      <c r="I481" s="11" t="s">
        <v>530</v>
      </c>
      <c r="J481" s="11" t="s">
        <v>764</v>
      </c>
      <c r="K481" s="11" t="s">
        <v>1057</v>
      </c>
      <c r="L481" s="11">
        <v>95</v>
      </c>
      <c r="M481" s="11">
        <v>100</v>
      </c>
      <c r="N481" s="11">
        <v>5.2631578947368363E-2</v>
      </c>
      <c r="O481" s="15">
        <v>1</v>
      </c>
      <c r="P481"/>
    </row>
    <row r="482" spans="1:16">
      <c r="I482" s="11" t="s">
        <v>533</v>
      </c>
      <c r="J482" s="11" t="s">
        <v>764</v>
      </c>
      <c r="K482" s="11" t="s">
        <v>1057</v>
      </c>
      <c r="L482" s="11">
        <v>91</v>
      </c>
      <c r="M482" s="11">
        <v>95</v>
      </c>
      <c r="N482" s="11">
        <v>4.3956043956044022E-2</v>
      </c>
      <c r="O482" s="15">
        <v>1</v>
      </c>
      <c r="P482"/>
    </row>
    <row r="483" spans="1:16">
      <c r="I483" s="11" t="s">
        <v>538</v>
      </c>
      <c r="J483" s="11" t="s">
        <v>764</v>
      </c>
      <c r="K483" s="11" t="s">
        <v>1112</v>
      </c>
      <c r="L483" s="11">
        <v>9</v>
      </c>
      <c r="M483" s="11">
        <v>9</v>
      </c>
      <c r="N483" s="11">
        <v>0</v>
      </c>
      <c r="O483" s="15">
        <v>1</v>
      </c>
      <c r="P483"/>
    </row>
    <row r="484" spans="1:16">
      <c r="I484" s="11" t="s">
        <v>535</v>
      </c>
      <c r="J484" s="11" t="s">
        <v>764</v>
      </c>
      <c r="K484" s="11" t="s">
        <v>1057</v>
      </c>
      <c r="L484" s="11">
        <v>104</v>
      </c>
      <c r="M484" s="11">
        <v>108</v>
      </c>
      <c r="N484" s="11">
        <v>3.8461538461538547E-2</v>
      </c>
      <c r="O484" s="15">
        <v>1</v>
      </c>
      <c r="P484"/>
    </row>
    <row r="485" spans="1:16">
      <c r="I485" s="11" t="s">
        <v>529</v>
      </c>
      <c r="J485" s="11" t="s">
        <v>764</v>
      </c>
      <c r="K485" s="11" t="s">
        <v>1057</v>
      </c>
      <c r="L485" s="11">
        <v>106</v>
      </c>
      <c r="M485" s="11">
        <v>111</v>
      </c>
      <c r="N485" s="11">
        <v>4.7169811320754818E-2</v>
      </c>
      <c r="O485" s="15">
        <v>1</v>
      </c>
      <c r="P485"/>
    </row>
    <row r="486" spans="1:16">
      <c r="A486" s="184" t="s">
        <v>804</v>
      </c>
      <c r="B486" s="184"/>
      <c r="C486" s="184"/>
      <c r="D486" s="184"/>
      <c r="E486" s="184"/>
      <c r="F486" s="184"/>
      <c r="G486" s="184"/>
      <c r="H486" s="184"/>
      <c r="I486" s="184"/>
      <c r="J486" s="184"/>
      <c r="K486" s="184"/>
      <c r="L486" s="184"/>
      <c r="M486" s="184"/>
      <c r="N486" s="184"/>
      <c r="O486" s="185">
        <v>12</v>
      </c>
      <c r="P486"/>
    </row>
    <row r="487" spans="1:16">
      <c r="A487" s="13" t="s">
        <v>898</v>
      </c>
      <c r="B487" s="11" t="s">
        <v>592</v>
      </c>
      <c r="C487" s="11" t="s">
        <v>595</v>
      </c>
      <c r="D487" s="11" t="s">
        <v>123</v>
      </c>
      <c r="E487" s="11" t="s">
        <v>123</v>
      </c>
      <c r="F487" s="11" t="s">
        <v>1178</v>
      </c>
      <c r="G487" s="12">
        <v>42917</v>
      </c>
      <c r="H487" s="12">
        <v>43281</v>
      </c>
      <c r="I487" s="11" t="s">
        <v>904</v>
      </c>
      <c r="J487" s="11" t="s">
        <v>764</v>
      </c>
      <c r="K487" s="11" t="s">
        <v>1158</v>
      </c>
      <c r="L487" s="11">
        <v>117</v>
      </c>
      <c r="M487" s="11">
        <v>187</v>
      </c>
      <c r="N487" s="11">
        <v>0.59829059829059839</v>
      </c>
      <c r="O487" s="15">
        <v>1</v>
      </c>
      <c r="P487"/>
    </row>
    <row r="488" spans="1:16">
      <c r="I488" s="11" t="s">
        <v>906</v>
      </c>
      <c r="J488" s="11" t="s">
        <v>764</v>
      </c>
      <c r="K488" s="11" t="s">
        <v>1158</v>
      </c>
      <c r="L488" s="11">
        <v>200</v>
      </c>
      <c r="M488" s="11">
        <v>220</v>
      </c>
      <c r="N488" s="11">
        <v>0.10000000000000009</v>
      </c>
      <c r="O488" s="15">
        <v>1</v>
      </c>
      <c r="P488"/>
    </row>
    <row r="489" spans="1:16">
      <c r="I489" s="11" t="s">
        <v>909</v>
      </c>
      <c r="J489" s="11" t="s">
        <v>764</v>
      </c>
      <c r="K489" s="11" t="s">
        <v>1057</v>
      </c>
      <c r="L489" s="11">
        <v>50</v>
      </c>
      <c r="M489" s="11">
        <v>52</v>
      </c>
      <c r="N489" s="11">
        <v>4.0000000000000036E-2</v>
      </c>
      <c r="O489" s="15">
        <v>1</v>
      </c>
      <c r="P489"/>
    </row>
    <row r="490" spans="1:16">
      <c r="I490" s="11" t="s">
        <v>900</v>
      </c>
      <c r="J490" s="11" t="s">
        <v>764</v>
      </c>
      <c r="K490" s="11" t="s">
        <v>1057</v>
      </c>
      <c r="L490" s="11">
        <v>64</v>
      </c>
      <c r="M490" s="11">
        <v>68</v>
      </c>
      <c r="N490" s="11">
        <v>6.25E-2</v>
      </c>
      <c r="O490" s="15">
        <v>1</v>
      </c>
      <c r="P490"/>
    </row>
    <row r="491" spans="1:16">
      <c r="I491" s="11" t="s">
        <v>899</v>
      </c>
      <c r="J491" s="11" t="s">
        <v>764</v>
      </c>
      <c r="K491" s="11" t="s">
        <v>1057</v>
      </c>
      <c r="L491" s="11">
        <v>77</v>
      </c>
      <c r="M491" s="11">
        <v>77</v>
      </c>
      <c r="N491" s="11">
        <v>0</v>
      </c>
      <c r="O491" s="15">
        <v>1</v>
      </c>
      <c r="P491"/>
    </row>
    <row r="492" spans="1:16">
      <c r="I492" s="11" t="s">
        <v>907</v>
      </c>
      <c r="J492" s="11" t="s">
        <v>764</v>
      </c>
      <c r="K492" s="11" t="s">
        <v>1158</v>
      </c>
      <c r="L492" s="11">
        <v>400</v>
      </c>
      <c r="M492" s="11">
        <v>418</v>
      </c>
      <c r="N492" s="11">
        <v>4.4999999999999929E-2</v>
      </c>
      <c r="O492" s="15">
        <v>1</v>
      </c>
      <c r="P492"/>
    </row>
    <row r="493" spans="1:16">
      <c r="I493" s="11" t="s">
        <v>908</v>
      </c>
      <c r="J493" s="11" t="s">
        <v>764</v>
      </c>
      <c r="K493" s="11" t="s">
        <v>1158</v>
      </c>
      <c r="L493" s="11">
        <v>250</v>
      </c>
      <c r="M493" s="11">
        <v>262</v>
      </c>
      <c r="N493" s="11">
        <v>4.8000000000000043E-2</v>
      </c>
      <c r="O493" s="15">
        <v>1</v>
      </c>
      <c r="P493"/>
    </row>
    <row r="494" spans="1:16">
      <c r="I494" s="11" t="s">
        <v>905</v>
      </c>
      <c r="J494" s="11" t="s">
        <v>764</v>
      </c>
      <c r="K494" s="11" t="s">
        <v>1092</v>
      </c>
      <c r="L494" s="11">
        <v>15</v>
      </c>
      <c r="M494" s="11">
        <v>18</v>
      </c>
      <c r="N494" s="11">
        <v>0.19999999999999996</v>
      </c>
      <c r="O494" s="15">
        <v>1</v>
      </c>
      <c r="P494"/>
    </row>
    <row r="495" spans="1:16">
      <c r="I495" s="11" t="s">
        <v>901</v>
      </c>
      <c r="J495" s="11" t="s">
        <v>764</v>
      </c>
      <c r="K495" s="11" t="s">
        <v>1057</v>
      </c>
      <c r="L495" s="11">
        <v>41</v>
      </c>
      <c r="M495" s="11">
        <v>41</v>
      </c>
      <c r="N495" s="11">
        <v>0</v>
      </c>
      <c r="O495" s="15">
        <v>1</v>
      </c>
      <c r="P495"/>
    </row>
    <row r="496" spans="1:16">
      <c r="I496" s="11" t="s">
        <v>902</v>
      </c>
      <c r="J496" s="11" t="s">
        <v>764</v>
      </c>
      <c r="K496" s="11" t="s">
        <v>1057</v>
      </c>
      <c r="L496" s="11">
        <v>79</v>
      </c>
      <c r="M496" s="11">
        <v>90</v>
      </c>
      <c r="N496" s="11">
        <v>0.139240506329114</v>
      </c>
      <c r="O496" s="15">
        <v>1</v>
      </c>
      <c r="P496"/>
    </row>
    <row r="497" spans="1:16">
      <c r="I497" s="11" t="s">
        <v>903</v>
      </c>
      <c r="J497" s="11" t="s">
        <v>764</v>
      </c>
      <c r="K497" s="11" t="s">
        <v>1158</v>
      </c>
      <c r="L497" s="11">
        <v>24</v>
      </c>
      <c r="M497" s="11">
        <v>28</v>
      </c>
      <c r="N497" s="11">
        <v>0.16666666666666674</v>
      </c>
      <c r="O497" s="15">
        <v>1</v>
      </c>
      <c r="P497"/>
    </row>
    <row r="498" spans="1:16">
      <c r="A498" s="184" t="s">
        <v>1033</v>
      </c>
      <c r="B498" s="184"/>
      <c r="C498" s="184"/>
      <c r="D498" s="184"/>
      <c r="E498" s="184"/>
      <c r="F498" s="184"/>
      <c r="G498" s="184"/>
      <c r="H498" s="184"/>
      <c r="I498" s="184"/>
      <c r="J498" s="184"/>
      <c r="K498" s="184"/>
      <c r="L498" s="184"/>
      <c r="M498" s="184"/>
      <c r="N498" s="184"/>
      <c r="O498" s="185">
        <v>11</v>
      </c>
      <c r="P498"/>
    </row>
    <row r="499" spans="1:16">
      <c r="A499" s="13" t="s">
        <v>897</v>
      </c>
      <c r="B499" s="11" t="s">
        <v>585</v>
      </c>
      <c r="C499" s="11" t="s">
        <v>613</v>
      </c>
      <c r="D499" s="11" t="s">
        <v>1106</v>
      </c>
      <c r="E499" s="11" t="s">
        <v>828</v>
      </c>
      <c r="F499" s="11" t="s">
        <v>1177</v>
      </c>
      <c r="G499" s="12">
        <v>42917</v>
      </c>
      <c r="H499" s="12">
        <v>43281</v>
      </c>
      <c r="I499" s="11" t="s">
        <v>832</v>
      </c>
      <c r="J499" s="11" t="s">
        <v>764</v>
      </c>
      <c r="K499" s="11" t="s">
        <v>1057</v>
      </c>
      <c r="L499" s="11">
        <v>82</v>
      </c>
      <c r="M499" s="11">
        <v>82</v>
      </c>
      <c r="N499" s="11">
        <v>0</v>
      </c>
      <c r="O499" s="15">
        <v>1</v>
      </c>
      <c r="P499"/>
    </row>
    <row r="500" spans="1:16">
      <c r="I500" s="11" t="s">
        <v>833</v>
      </c>
      <c r="J500" s="11" t="s">
        <v>764</v>
      </c>
      <c r="K500" s="11" t="s">
        <v>1071</v>
      </c>
      <c r="L500" s="11">
        <v>14</v>
      </c>
      <c r="M500" s="11">
        <v>40</v>
      </c>
      <c r="N500" s="11">
        <v>1.8571428571428572</v>
      </c>
      <c r="O500" s="15">
        <v>1</v>
      </c>
      <c r="P500"/>
    </row>
    <row r="501" spans="1:16">
      <c r="I501" s="11" t="s">
        <v>834</v>
      </c>
      <c r="J501" s="11" t="s">
        <v>764</v>
      </c>
      <c r="K501" s="11" t="s">
        <v>1071</v>
      </c>
      <c r="L501" s="11">
        <v>171</v>
      </c>
      <c r="M501" s="11">
        <v>194</v>
      </c>
      <c r="N501" s="11">
        <v>0.13450292397660824</v>
      </c>
      <c r="O501" s="15">
        <v>1</v>
      </c>
      <c r="P501"/>
    </row>
    <row r="502" spans="1:16">
      <c r="I502" s="11" t="s">
        <v>839</v>
      </c>
      <c r="J502" s="11" t="s">
        <v>764</v>
      </c>
      <c r="K502" s="11" t="s">
        <v>1200</v>
      </c>
      <c r="L502" s="11">
        <v>225</v>
      </c>
      <c r="M502" s="11">
        <v>216</v>
      </c>
      <c r="N502" s="11">
        <v>-4.0000000000000036E-2</v>
      </c>
      <c r="O502" s="15">
        <v>1</v>
      </c>
      <c r="P502"/>
    </row>
    <row r="503" spans="1:16">
      <c r="I503" s="11" t="s">
        <v>840</v>
      </c>
      <c r="J503" s="11" t="s">
        <v>764</v>
      </c>
      <c r="K503" s="11" t="s">
        <v>1201</v>
      </c>
      <c r="L503" s="11">
        <v>502</v>
      </c>
      <c r="M503" s="11">
        <v>633</v>
      </c>
      <c r="N503" s="11">
        <v>0.26095617529880477</v>
      </c>
      <c r="O503" s="15">
        <v>1</v>
      </c>
      <c r="P503"/>
    </row>
    <row r="504" spans="1:16">
      <c r="I504" s="11" t="s">
        <v>838</v>
      </c>
      <c r="J504" s="11" t="s">
        <v>764</v>
      </c>
      <c r="K504" s="11" t="s">
        <v>1071</v>
      </c>
      <c r="L504" s="11">
        <v>267</v>
      </c>
      <c r="M504" s="11">
        <v>332</v>
      </c>
      <c r="N504" s="11">
        <v>0.24344569288389506</v>
      </c>
      <c r="O504" s="15">
        <v>1</v>
      </c>
      <c r="P504"/>
    </row>
    <row r="505" spans="1:16">
      <c r="I505" s="11" t="s">
        <v>837</v>
      </c>
      <c r="J505" s="11" t="s">
        <v>764</v>
      </c>
      <c r="K505" s="11" t="s">
        <v>1200</v>
      </c>
      <c r="L505" s="11">
        <v>200</v>
      </c>
      <c r="M505" s="11">
        <v>200</v>
      </c>
      <c r="N505" s="11">
        <v>0</v>
      </c>
      <c r="O505" s="15">
        <v>1</v>
      </c>
      <c r="P505"/>
    </row>
    <row r="506" spans="1:16">
      <c r="I506" s="11" t="s">
        <v>836</v>
      </c>
      <c r="J506" s="11" t="s">
        <v>764</v>
      </c>
      <c r="K506" s="11" t="s">
        <v>1200</v>
      </c>
      <c r="L506" s="11">
        <v>429</v>
      </c>
      <c r="M506" s="11">
        <v>521</v>
      </c>
      <c r="N506" s="11">
        <v>0.21445221445221452</v>
      </c>
      <c r="O506" s="15">
        <v>1</v>
      </c>
      <c r="P506"/>
    </row>
    <row r="507" spans="1:16">
      <c r="I507" s="11" t="s">
        <v>835</v>
      </c>
      <c r="J507" s="11" t="s">
        <v>764</v>
      </c>
      <c r="K507" s="11" t="s">
        <v>1071</v>
      </c>
      <c r="L507" s="11">
        <v>194</v>
      </c>
      <c r="M507" s="11">
        <v>322</v>
      </c>
      <c r="N507" s="11">
        <v>0.65979381443298979</v>
      </c>
      <c r="O507" s="15">
        <v>1</v>
      </c>
      <c r="P507"/>
    </row>
    <row r="508" spans="1:16">
      <c r="I508" s="11" t="s">
        <v>842</v>
      </c>
      <c r="J508" s="11" t="s">
        <v>764</v>
      </c>
      <c r="K508" s="11" t="s">
        <v>1058</v>
      </c>
      <c r="L508" s="11">
        <v>330</v>
      </c>
      <c r="M508" s="11">
        <v>396</v>
      </c>
      <c r="N508" s="11">
        <v>0.19999999999999996</v>
      </c>
      <c r="O508" s="15">
        <v>1</v>
      </c>
      <c r="P508"/>
    </row>
    <row r="509" spans="1:16">
      <c r="I509" s="11" t="s">
        <v>841</v>
      </c>
      <c r="J509" s="11" t="s">
        <v>764</v>
      </c>
      <c r="K509" s="11" t="s">
        <v>1057</v>
      </c>
      <c r="L509" s="11">
        <v>90</v>
      </c>
      <c r="M509" s="11">
        <v>108</v>
      </c>
      <c r="N509" s="11">
        <v>0.19999999999999996</v>
      </c>
      <c r="O509" s="15">
        <v>1</v>
      </c>
      <c r="P509"/>
    </row>
    <row r="510" spans="1:16">
      <c r="I510" s="11" t="s">
        <v>852</v>
      </c>
      <c r="J510" s="11" t="s">
        <v>351</v>
      </c>
      <c r="K510" s="11" t="s">
        <v>1059</v>
      </c>
      <c r="L510" s="11">
        <v>250</v>
      </c>
      <c r="M510" s="11" t="s">
        <v>351</v>
      </c>
      <c r="N510" s="11" t="s">
        <v>764</v>
      </c>
      <c r="O510" s="15">
        <v>1</v>
      </c>
      <c r="P510"/>
    </row>
    <row r="511" spans="1:16">
      <c r="I511" s="11" t="s">
        <v>850</v>
      </c>
      <c r="J511" s="11" t="s">
        <v>764</v>
      </c>
      <c r="K511" s="11" t="s">
        <v>1058</v>
      </c>
      <c r="L511" s="11">
        <v>100</v>
      </c>
      <c r="M511" s="11">
        <v>100</v>
      </c>
      <c r="N511" s="11">
        <v>0</v>
      </c>
      <c r="O511" s="15">
        <v>1</v>
      </c>
      <c r="P511"/>
    </row>
    <row r="512" spans="1:16">
      <c r="I512" s="11" t="s">
        <v>847</v>
      </c>
      <c r="J512" s="11" t="s">
        <v>764</v>
      </c>
      <c r="K512" s="11" t="s">
        <v>1058</v>
      </c>
      <c r="L512" s="11">
        <v>570</v>
      </c>
      <c r="M512" s="11">
        <v>570</v>
      </c>
      <c r="N512" s="11">
        <v>0</v>
      </c>
      <c r="O512" s="15">
        <v>1</v>
      </c>
      <c r="P512"/>
    </row>
    <row r="513" spans="9:16">
      <c r="I513" s="11" t="s">
        <v>846</v>
      </c>
      <c r="J513" s="11" t="s">
        <v>764</v>
      </c>
      <c r="K513" s="11" t="s">
        <v>1058</v>
      </c>
      <c r="L513" s="11">
        <v>243</v>
      </c>
      <c r="M513" s="11">
        <v>243</v>
      </c>
      <c r="N513" s="11">
        <v>0</v>
      </c>
      <c r="O513" s="15">
        <v>1</v>
      </c>
      <c r="P513"/>
    </row>
    <row r="514" spans="9:16">
      <c r="I514" s="11" t="s">
        <v>845</v>
      </c>
      <c r="J514" s="11" t="s">
        <v>764</v>
      </c>
      <c r="K514" s="11" t="s">
        <v>1057</v>
      </c>
      <c r="L514" s="11">
        <v>86</v>
      </c>
      <c r="M514" s="11">
        <v>90</v>
      </c>
      <c r="N514" s="11">
        <v>4.6511627906976827E-2</v>
      </c>
      <c r="O514" s="15">
        <v>1</v>
      </c>
      <c r="P514"/>
    </row>
    <row r="515" spans="9:16">
      <c r="I515" s="11" t="s">
        <v>849</v>
      </c>
      <c r="J515" s="11" t="s">
        <v>764</v>
      </c>
      <c r="K515" s="11" t="s">
        <v>1058</v>
      </c>
      <c r="L515" s="11">
        <v>300</v>
      </c>
      <c r="M515" s="11">
        <v>300</v>
      </c>
      <c r="N515" s="11">
        <v>0</v>
      </c>
      <c r="O515" s="15">
        <v>1</v>
      </c>
      <c r="P515"/>
    </row>
    <row r="516" spans="9:16">
      <c r="I516" s="11" t="s">
        <v>848</v>
      </c>
      <c r="J516" s="11" t="s">
        <v>764</v>
      </c>
      <c r="K516" s="11" t="s">
        <v>1058</v>
      </c>
      <c r="L516" s="11">
        <v>100</v>
      </c>
      <c r="M516" s="11">
        <v>100</v>
      </c>
      <c r="N516" s="11">
        <v>0</v>
      </c>
      <c r="O516" s="15">
        <v>1</v>
      </c>
      <c r="P516"/>
    </row>
    <row r="517" spans="9:16">
      <c r="I517" s="11" t="s">
        <v>851</v>
      </c>
      <c r="J517" s="11" t="s">
        <v>764</v>
      </c>
      <c r="K517" s="11" t="s">
        <v>1058</v>
      </c>
      <c r="L517" s="11">
        <v>300</v>
      </c>
      <c r="M517" s="11">
        <v>300</v>
      </c>
      <c r="N517" s="11">
        <v>0</v>
      </c>
      <c r="O517" s="15">
        <v>1</v>
      </c>
      <c r="P517"/>
    </row>
    <row r="518" spans="9:16">
      <c r="I518" s="11" t="s">
        <v>854</v>
      </c>
      <c r="J518" s="11" t="s">
        <v>764</v>
      </c>
      <c r="K518" s="11" t="s">
        <v>1061</v>
      </c>
      <c r="L518" s="11">
        <v>5</v>
      </c>
      <c r="M518" s="11">
        <v>5</v>
      </c>
      <c r="N518" s="11">
        <v>0</v>
      </c>
      <c r="O518" s="15">
        <v>1</v>
      </c>
      <c r="P518"/>
    </row>
    <row r="519" spans="9:16">
      <c r="I519" s="11" t="s">
        <v>856</v>
      </c>
      <c r="J519" s="11" t="s">
        <v>764</v>
      </c>
      <c r="K519" s="11" t="s">
        <v>1063</v>
      </c>
      <c r="L519" s="11">
        <v>5</v>
      </c>
      <c r="M519" s="11">
        <v>5</v>
      </c>
      <c r="N519" s="11">
        <v>0</v>
      </c>
      <c r="O519" s="15">
        <v>1</v>
      </c>
      <c r="P519"/>
    </row>
    <row r="520" spans="9:16">
      <c r="I520" s="11" t="s">
        <v>853</v>
      </c>
      <c r="J520" s="11" t="s">
        <v>764</v>
      </c>
      <c r="K520" s="11" t="s">
        <v>1060</v>
      </c>
      <c r="L520" s="11">
        <v>20</v>
      </c>
      <c r="M520" s="11">
        <v>20</v>
      </c>
      <c r="N520" s="11">
        <v>0</v>
      </c>
      <c r="O520" s="15">
        <v>1</v>
      </c>
      <c r="P520"/>
    </row>
    <row r="521" spans="9:16">
      <c r="I521" s="11" t="s">
        <v>855</v>
      </c>
      <c r="J521" s="11" t="s">
        <v>764</v>
      </c>
      <c r="K521" s="11" t="s">
        <v>1062</v>
      </c>
      <c r="L521" s="11">
        <v>629</v>
      </c>
      <c r="M521" s="11">
        <v>639</v>
      </c>
      <c r="N521" s="11">
        <v>1.5898251192368873E-2</v>
      </c>
      <c r="O521" s="15">
        <v>1</v>
      </c>
      <c r="P521"/>
    </row>
    <row r="522" spans="9:16">
      <c r="I522" s="11" t="s">
        <v>857</v>
      </c>
      <c r="J522" s="11" t="s">
        <v>764</v>
      </c>
      <c r="K522" s="11" t="s">
        <v>1056</v>
      </c>
      <c r="L522" s="11">
        <v>0.24</v>
      </c>
      <c r="M522" s="11">
        <v>0.19</v>
      </c>
      <c r="N522" s="11">
        <v>-0.20833333333333326</v>
      </c>
      <c r="O522" s="15">
        <v>1</v>
      </c>
      <c r="P522"/>
    </row>
    <row r="523" spans="9:16">
      <c r="I523" s="11" t="s">
        <v>858</v>
      </c>
      <c r="J523" s="11" t="s">
        <v>764</v>
      </c>
      <c r="K523" s="11" t="s">
        <v>1056</v>
      </c>
      <c r="L523" s="11">
        <v>0.06</v>
      </c>
      <c r="M523" s="11">
        <v>0.05</v>
      </c>
      <c r="N523" s="11">
        <v>-0.16666666666666663</v>
      </c>
      <c r="O523" s="15">
        <v>1</v>
      </c>
      <c r="P523"/>
    </row>
    <row r="524" spans="9:16">
      <c r="I524" s="11" t="s">
        <v>843</v>
      </c>
      <c r="J524" s="11" t="s">
        <v>764</v>
      </c>
      <c r="K524" s="11" t="s">
        <v>1055</v>
      </c>
      <c r="L524" s="11">
        <v>0.2</v>
      </c>
      <c r="M524" s="11">
        <v>0.16</v>
      </c>
      <c r="N524" s="11">
        <v>-0.20000000000000007</v>
      </c>
      <c r="O524" s="15">
        <v>1</v>
      </c>
      <c r="P524"/>
    </row>
    <row r="525" spans="9:16">
      <c r="I525" s="11" t="s">
        <v>844</v>
      </c>
      <c r="J525" s="11" t="s">
        <v>764</v>
      </c>
      <c r="K525" s="11" t="s">
        <v>1056</v>
      </c>
      <c r="L525" s="11">
        <v>0.05</v>
      </c>
      <c r="M525" s="11">
        <v>0.04</v>
      </c>
      <c r="N525" s="11">
        <v>-0.20000000000000007</v>
      </c>
      <c r="O525" s="15">
        <v>1</v>
      </c>
      <c r="P525"/>
    </row>
    <row r="526" spans="9:16">
      <c r="I526" s="11" t="s">
        <v>859</v>
      </c>
      <c r="J526" s="11" t="s">
        <v>764</v>
      </c>
      <c r="K526" s="11" t="s">
        <v>1053</v>
      </c>
      <c r="L526" s="11">
        <v>15</v>
      </c>
      <c r="M526" s="11">
        <v>15</v>
      </c>
      <c r="N526" s="11">
        <v>0</v>
      </c>
      <c r="O526" s="15">
        <v>1</v>
      </c>
      <c r="P526"/>
    </row>
    <row r="527" spans="9:16">
      <c r="I527" s="11" t="s">
        <v>860</v>
      </c>
      <c r="J527" s="11" t="s">
        <v>764</v>
      </c>
      <c r="K527" s="11" t="s">
        <v>1053</v>
      </c>
      <c r="L527" s="11">
        <v>90</v>
      </c>
      <c r="M527" s="11">
        <v>90</v>
      </c>
      <c r="N527" s="11">
        <v>0</v>
      </c>
      <c r="O527" s="15">
        <v>1</v>
      </c>
      <c r="P527"/>
    </row>
    <row r="528" spans="9:16">
      <c r="I528" s="11" t="s">
        <v>831</v>
      </c>
      <c r="J528" s="11" t="s">
        <v>764</v>
      </c>
      <c r="K528" s="11" t="s">
        <v>1052</v>
      </c>
      <c r="L528" s="11">
        <v>15</v>
      </c>
      <c r="M528" s="11">
        <v>15</v>
      </c>
      <c r="N528" s="11">
        <v>0</v>
      </c>
      <c r="O528" s="15">
        <v>1</v>
      </c>
      <c r="P528"/>
    </row>
    <row r="529" spans="9:16">
      <c r="I529" s="11" t="s">
        <v>896</v>
      </c>
      <c r="J529" s="11" t="s">
        <v>764</v>
      </c>
      <c r="K529" s="11" t="s">
        <v>1053</v>
      </c>
      <c r="L529" s="11">
        <v>87</v>
      </c>
      <c r="M529" s="11" t="s">
        <v>351</v>
      </c>
      <c r="N529" s="11" t="s">
        <v>764</v>
      </c>
      <c r="O529" s="15">
        <v>1</v>
      </c>
      <c r="P529"/>
    </row>
    <row r="530" spans="9:16">
      <c r="I530" s="11" t="s">
        <v>863</v>
      </c>
      <c r="J530" s="11" t="s">
        <v>764</v>
      </c>
      <c r="K530" s="11" t="s">
        <v>1064</v>
      </c>
      <c r="L530" s="11">
        <v>20.25</v>
      </c>
      <c r="M530" s="11">
        <v>20.25</v>
      </c>
      <c r="N530" s="11">
        <v>0</v>
      </c>
      <c r="O530" s="15">
        <v>1</v>
      </c>
      <c r="P530"/>
    </row>
    <row r="531" spans="9:16">
      <c r="I531" s="11" t="s">
        <v>862</v>
      </c>
      <c r="J531" s="11" t="s">
        <v>764</v>
      </c>
      <c r="K531" s="11" t="s">
        <v>1064</v>
      </c>
      <c r="L531" s="11">
        <v>28</v>
      </c>
      <c r="M531" s="11">
        <v>28</v>
      </c>
      <c r="N531" s="11">
        <v>0</v>
      </c>
      <c r="O531" s="15">
        <v>1</v>
      </c>
      <c r="P531"/>
    </row>
    <row r="532" spans="9:16">
      <c r="I532" s="11" t="s">
        <v>861</v>
      </c>
      <c r="J532" s="11" t="s">
        <v>764</v>
      </c>
      <c r="K532" s="11" t="s">
        <v>1064</v>
      </c>
      <c r="L532" s="11">
        <v>40.75</v>
      </c>
      <c r="M532" s="11">
        <v>40.75</v>
      </c>
      <c r="N532" s="11">
        <v>0</v>
      </c>
      <c r="O532" s="15">
        <v>1</v>
      </c>
      <c r="P532"/>
    </row>
    <row r="533" spans="9:16">
      <c r="I533" s="11" t="s">
        <v>883</v>
      </c>
      <c r="J533" s="11" t="s">
        <v>764</v>
      </c>
      <c r="K533" s="11" t="s">
        <v>1053</v>
      </c>
      <c r="L533" s="11">
        <v>4</v>
      </c>
      <c r="M533" s="11">
        <v>4</v>
      </c>
      <c r="N533" s="11">
        <v>0</v>
      </c>
      <c r="O533" s="15">
        <v>1</v>
      </c>
      <c r="P533"/>
    </row>
    <row r="534" spans="9:16">
      <c r="I534" s="11" t="s">
        <v>884</v>
      </c>
      <c r="J534" s="11" t="s">
        <v>764</v>
      </c>
      <c r="K534" s="11" t="s">
        <v>1053</v>
      </c>
      <c r="L534" s="11">
        <v>4.2</v>
      </c>
      <c r="M534" s="11">
        <v>4.2</v>
      </c>
      <c r="N534" s="11">
        <v>0</v>
      </c>
      <c r="O534" s="15">
        <v>1</v>
      </c>
      <c r="P534"/>
    </row>
    <row r="535" spans="9:16">
      <c r="I535" s="11" t="s">
        <v>885</v>
      </c>
      <c r="J535" s="11" t="s">
        <v>764</v>
      </c>
      <c r="K535" s="11" t="s">
        <v>1053</v>
      </c>
      <c r="L535" s="11">
        <v>11.5</v>
      </c>
      <c r="M535" s="11">
        <v>11.5</v>
      </c>
      <c r="N535" s="11">
        <v>0</v>
      </c>
      <c r="O535" s="15">
        <v>1</v>
      </c>
      <c r="P535"/>
    </row>
    <row r="536" spans="9:16">
      <c r="I536" s="11" t="s">
        <v>887</v>
      </c>
      <c r="J536" s="11" t="s">
        <v>764</v>
      </c>
      <c r="K536" s="11" t="s">
        <v>1104</v>
      </c>
      <c r="L536" s="11">
        <v>7</v>
      </c>
      <c r="M536" s="11">
        <v>7</v>
      </c>
      <c r="N536" s="11">
        <v>0</v>
      </c>
      <c r="O536" s="15">
        <v>1</v>
      </c>
      <c r="P536"/>
    </row>
    <row r="537" spans="9:16">
      <c r="I537" s="11" t="s">
        <v>886</v>
      </c>
      <c r="J537" s="11" t="s">
        <v>764</v>
      </c>
      <c r="K537" s="11" t="s">
        <v>1057</v>
      </c>
      <c r="L537" s="11">
        <v>126</v>
      </c>
      <c r="M537" s="11">
        <v>126</v>
      </c>
      <c r="N537" s="11">
        <v>0</v>
      </c>
      <c r="O537" s="15">
        <v>1</v>
      </c>
      <c r="P537"/>
    </row>
    <row r="538" spans="9:16">
      <c r="I538" s="11" t="s">
        <v>864</v>
      </c>
      <c r="J538" s="11" t="s">
        <v>764</v>
      </c>
      <c r="K538" s="11" t="s">
        <v>1057</v>
      </c>
      <c r="L538" s="11">
        <v>71</v>
      </c>
      <c r="M538" s="11">
        <v>71</v>
      </c>
      <c r="N538" s="11">
        <v>0</v>
      </c>
      <c r="O538" s="15">
        <v>1</v>
      </c>
      <c r="P538"/>
    </row>
    <row r="539" spans="9:16">
      <c r="I539" s="11" t="s">
        <v>865</v>
      </c>
      <c r="J539" s="11" t="s">
        <v>764</v>
      </c>
      <c r="K539" s="11" t="s">
        <v>1065</v>
      </c>
      <c r="L539" s="11">
        <v>307</v>
      </c>
      <c r="M539" s="11">
        <v>307</v>
      </c>
      <c r="N539" s="11">
        <v>0</v>
      </c>
      <c r="O539" s="15">
        <v>1</v>
      </c>
      <c r="P539"/>
    </row>
    <row r="540" spans="9:16">
      <c r="I540" s="11" t="s">
        <v>881</v>
      </c>
      <c r="J540" s="11" t="s">
        <v>764</v>
      </c>
      <c r="K540" s="11" t="s">
        <v>1104</v>
      </c>
      <c r="L540" s="11">
        <v>18</v>
      </c>
      <c r="M540" s="11">
        <v>18</v>
      </c>
      <c r="N540" s="11">
        <v>0</v>
      </c>
      <c r="O540" s="15">
        <v>1</v>
      </c>
      <c r="P540"/>
    </row>
    <row r="541" spans="9:16">
      <c r="I541" s="11" t="s">
        <v>880</v>
      </c>
      <c r="J541" s="11" t="s">
        <v>764</v>
      </c>
      <c r="K541" s="11" t="s">
        <v>1104</v>
      </c>
      <c r="L541" s="11">
        <v>11</v>
      </c>
      <c r="M541" s="11">
        <v>11</v>
      </c>
      <c r="N541" s="11">
        <v>0</v>
      </c>
      <c r="O541" s="15">
        <v>1</v>
      </c>
      <c r="P541"/>
    </row>
    <row r="542" spans="9:16">
      <c r="I542" s="11" t="s">
        <v>882</v>
      </c>
      <c r="J542" s="11" t="s">
        <v>764</v>
      </c>
      <c r="K542" s="11" t="s">
        <v>1053</v>
      </c>
      <c r="L542" s="11">
        <v>35</v>
      </c>
      <c r="M542" s="11">
        <v>35</v>
      </c>
      <c r="N542" s="11">
        <v>0</v>
      </c>
      <c r="O542" s="15">
        <v>1</v>
      </c>
      <c r="P542"/>
    </row>
    <row r="543" spans="9:16">
      <c r="I543" s="11" t="s">
        <v>888</v>
      </c>
      <c r="J543" s="11" t="s">
        <v>764</v>
      </c>
      <c r="K543" s="11" t="s">
        <v>1068</v>
      </c>
      <c r="L543" s="11">
        <v>7</v>
      </c>
      <c r="M543" s="11">
        <v>7</v>
      </c>
      <c r="N543" s="11">
        <v>0</v>
      </c>
      <c r="O543" s="15">
        <v>1</v>
      </c>
      <c r="P543"/>
    </row>
    <row r="544" spans="9:16">
      <c r="I544" s="11" t="s">
        <v>889</v>
      </c>
      <c r="J544" s="11" t="s">
        <v>764</v>
      </c>
      <c r="K544" s="11" t="s">
        <v>1069</v>
      </c>
      <c r="L544" s="11">
        <v>7.6</v>
      </c>
      <c r="M544" s="11">
        <v>7.6</v>
      </c>
      <c r="N544" s="11">
        <v>0</v>
      </c>
      <c r="O544" s="15">
        <v>1</v>
      </c>
      <c r="P544"/>
    </row>
    <row r="545" spans="9:16">
      <c r="I545" s="11" t="s">
        <v>893</v>
      </c>
      <c r="J545" s="11" t="s">
        <v>764</v>
      </c>
      <c r="K545" s="11" t="s">
        <v>1068</v>
      </c>
      <c r="L545" s="11">
        <v>12</v>
      </c>
      <c r="M545" s="11">
        <v>12</v>
      </c>
      <c r="N545" s="11">
        <v>0</v>
      </c>
      <c r="O545" s="15">
        <v>1</v>
      </c>
      <c r="P545"/>
    </row>
    <row r="546" spans="9:16">
      <c r="I546" s="11" t="s">
        <v>891</v>
      </c>
      <c r="J546" s="11" t="s">
        <v>764</v>
      </c>
      <c r="K546" s="11" t="s">
        <v>1068</v>
      </c>
      <c r="L546" s="11">
        <v>11</v>
      </c>
      <c r="M546" s="11">
        <v>11</v>
      </c>
      <c r="N546" s="11">
        <v>0</v>
      </c>
      <c r="O546" s="15">
        <v>1</v>
      </c>
      <c r="P546"/>
    </row>
    <row r="547" spans="9:16">
      <c r="I547" s="11" t="s">
        <v>892</v>
      </c>
      <c r="J547" s="11" t="s">
        <v>764</v>
      </c>
      <c r="K547" s="11" t="s">
        <v>1068</v>
      </c>
      <c r="L547" s="11">
        <v>12</v>
      </c>
      <c r="M547" s="11">
        <v>12</v>
      </c>
      <c r="N547" s="11">
        <v>0</v>
      </c>
      <c r="O547" s="15">
        <v>1</v>
      </c>
      <c r="P547"/>
    </row>
    <row r="548" spans="9:16">
      <c r="I548" s="11" t="s">
        <v>894</v>
      </c>
      <c r="J548" s="11" t="s">
        <v>764</v>
      </c>
      <c r="K548" s="11" t="s">
        <v>895</v>
      </c>
      <c r="L548" s="11" t="s">
        <v>895</v>
      </c>
      <c r="M548" s="11" t="s">
        <v>895</v>
      </c>
      <c r="N548" s="11" t="s">
        <v>764</v>
      </c>
      <c r="O548" s="15">
        <v>1</v>
      </c>
      <c r="P548"/>
    </row>
    <row r="549" spans="9:16">
      <c r="I549" s="11" t="s">
        <v>890</v>
      </c>
      <c r="J549" s="11" t="s">
        <v>764</v>
      </c>
      <c r="K549" s="11" t="s">
        <v>1104</v>
      </c>
      <c r="L549" s="11">
        <v>4</v>
      </c>
      <c r="M549" s="11">
        <v>4</v>
      </c>
      <c r="N549" s="11">
        <v>0</v>
      </c>
      <c r="O549" s="15">
        <v>1</v>
      </c>
      <c r="P549"/>
    </row>
    <row r="550" spans="9:16">
      <c r="I550" s="11" t="s">
        <v>1072</v>
      </c>
      <c r="J550" s="11" t="s">
        <v>350</v>
      </c>
      <c r="K550" s="11" t="s">
        <v>1074</v>
      </c>
      <c r="L550" s="11" t="s">
        <v>651</v>
      </c>
      <c r="M550" s="11">
        <v>2.85</v>
      </c>
      <c r="N550" s="11" t="s">
        <v>764</v>
      </c>
      <c r="O550" s="15">
        <v>1</v>
      </c>
      <c r="P550"/>
    </row>
    <row r="551" spans="9:16">
      <c r="I551" s="11" t="s">
        <v>1073</v>
      </c>
      <c r="J551" s="11" t="s">
        <v>350</v>
      </c>
      <c r="K551" s="11" t="s">
        <v>895</v>
      </c>
      <c r="L551" s="11" t="s">
        <v>651</v>
      </c>
      <c r="M551" s="11" t="s">
        <v>895</v>
      </c>
      <c r="N551" s="11" t="s">
        <v>764</v>
      </c>
      <c r="O551" s="15">
        <v>1</v>
      </c>
      <c r="P551"/>
    </row>
    <row r="552" spans="9:16">
      <c r="I552" s="11" t="s">
        <v>878</v>
      </c>
      <c r="J552" s="11" t="s">
        <v>764</v>
      </c>
      <c r="K552" s="11" t="s">
        <v>1067</v>
      </c>
      <c r="L552" s="11">
        <v>2.0699999999999998</v>
      </c>
      <c r="M552" s="11">
        <v>2.86</v>
      </c>
      <c r="N552" s="11">
        <v>0.38164251207729483</v>
      </c>
      <c r="O552" s="15">
        <v>1</v>
      </c>
      <c r="P552"/>
    </row>
    <row r="553" spans="9:16">
      <c r="I553" s="11" t="s">
        <v>879</v>
      </c>
      <c r="J553" s="11" t="s">
        <v>764</v>
      </c>
      <c r="K553" s="11" t="s">
        <v>1067</v>
      </c>
      <c r="L553" s="11">
        <v>3.46</v>
      </c>
      <c r="M553" s="11">
        <v>4.5</v>
      </c>
      <c r="N553" s="11">
        <v>0.300578034682081</v>
      </c>
      <c r="O553" s="15">
        <v>1</v>
      </c>
      <c r="P553"/>
    </row>
    <row r="554" spans="9:16">
      <c r="I554" s="11" t="s">
        <v>868</v>
      </c>
      <c r="J554" s="11" t="s">
        <v>764</v>
      </c>
      <c r="K554" s="11" t="s">
        <v>1210</v>
      </c>
      <c r="L554" s="11">
        <v>16.239999999999998</v>
      </c>
      <c r="M554" s="11">
        <v>16.239999999999998</v>
      </c>
      <c r="N554" s="11">
        <v>0</v>
      </c>
      <c r="O554" s="15">
        <v>1</v>
      </c>
      <c r="P554"/>
    </row>
    <row r="555" spans="9:16">
      <c r="I555" s="11" t="s">
        <v>872</v>
      </c>
      <c r="J555" s="11" t="s">
        <v>764</v>
      </c>
      <c r="K555" s="11" t="s">
        <v>1210</v>
      </c>
      <c r="L555" s="11">
        <v>3</v>
      </c>
      <c r="M555" s="11">
        <v>3</v>
      </c>
      <c r="N555" s="11">
        <v>0</v>
      </c>
      <c r="O555" s="15">
        <v>1</v>
      </c>
      <c r="P555"/>
    </row>
    <row r="556" spans="9:16">
      <c r="I556" s="11" t="s">
        <v>869</v>
      </c>
      <c r="J556" s="11" t="s">
        <v>764</v>
      </c>
      <c r="K556" s="11" t="s">
        <v>1210</v>
      </c>
      <c r="L556" s="11">
        <v>18.48</v>
      </c>
      <c r="M556" s="11">
        <v>18.48</v>
      </c>
      <c r="N556" s="11">
        <v>0</v>
      </c>
      <c r="O556" s="15">
        <v>1</v>
      </c>
      <c r="P556"/>
    </row>
    <row r="557" spans="9:16">
      <c r="I557" s="11" t="s">
        <v>870</v>
      </c>
      <c r="J557" s="11" t="s">
        <v>764</v>
      </c>
      <c r="K557" s="11" t="s">
        <v>1104</v>
      </c>
      <c r="L557" s="11">
        <v>10</v>
      </c>
      <c r="M557" s="11">
        <v>10</v>
      </c>
      <c r="N557" s="11">
        <v>0</v>
      </c>
      <c r="O557" s="15">
        <v>1</v>
      </c>
      <c r="P557"/>
    </row>
    <row r="558" spans="9:16">
      <c r="I558" s="11" t="s">
        <v>867</v>
      </c>
      <c r="J558" s="11" t="s">
        <v>764</v>
      </c>
      <c r="K558" s="11" t="s">
        <v>1210</v>
      </c>
      <c r="L558" s="11">
        <v>15.28</v>
      </c>
      <c r="M558" s="11">
        <v>15.28</v>
      </c>
      <c r="N558" s="11">
        <v>0</v>
      </c>
      <c r="O558" s="15">
        <v>1</v>
      </c>
      <c r="P558"/>
    </row>
    <row r="559" spans="9:16">
      <c r="I559" s="11" t="s">
        <v>866</v>
      </c>
      <c r="J559" s="11" t="s">
        <v>764</v>
      </c>
      <c r="K559" s="11" t="s">
        <v>1210</v>
      </c>
      <c r="L559" s="11">
        <v>13.84</v>
      </c>
      <c r="M559" s="11">
        <v>13.84</v>
      </c>
      <c r="N559" s="11">
        <v>0</v>
      </c>
      <c r="O559" s="15">
        <v>1</v>
      </c>
      <c r="P559"/>
    </row>
    <row r="560" spans="9:16">
      <c r="I560" s="11" t="s">
        <v>871</v>
      </c>
      <c r="J560" s="11" t="s">
        <v>764</v>
      </c>
      <c r="K560" s="11" t="s">
        <v>1210</v>
      </c>
      <c r="L560" s="11">
        <v>4.9000000000000004</v>
      </c>
      <c r="M560" s="11">
        <v>4.9000000000000004</v>
      </c>
      <c r="N560" s="11">
        <v>0</v>
      </c>
      <c r="O560" s="15">
        <v>1</v>
      </c>
      <c r="P560"/>
    </row>
    <row r="561" spans="1:16">
      <c r="I561" s="11" t="s">
        <v>877</v>
      </c>
      <c r="J561" s="11" t="s">
        <v>764</v>
      </c>
      <c r="K561" s="11" t="s">
        <v>1066</v>
      </c>
      <c r="L561" s="11">
        <v>0.61</v>
      </c>
      <c r="M561" s="11">
        <v>0.61</v>
      </c>
      <c r="N561" s="11">
        <v>0</v>
      </c>
      <c r="O561" s="15">
        <v>1</v>
      </c>
      <c r="P561"/>
    </row>
    <row r="562" spans="1:16">
      <c r="I562" s="11" t="s">
        <v>873</v>
      </c>
      <c r="J562" s="11" t="s">
        <v>764</v>
      </c>
      <c r="K562" s="11" t="s">
        <v>1104</v>
      </c>
      <c r="L562" s="11">
        <v>16</v>
      </c>
      <c r="M562" s="11">
        <v>16</v>
      </c>
      <c r="N562" s="11">
        <v>0</v>
      </c>
      <c r="O562" s="15">
        <v>1</v>
      </c>
      <c r="P562"/>
    </row>
    <row r="563" spans="1:16">
      <c r="I563" s="11" t="s">
        <v>875</v>
      </c>
      <c r="J563" s="11" t="s">
        <v>764</v>
      </c>
      <c r="K563" s="11" t="s">
        <v>876</v>
      </c>
      <c r="L563" s="11" t="s">
        <v>876</v>
      </c>
      <c r="M563" s="11" t="s">
        <v>876</v>
      </c>
      <c r="N563" s="11" t="s">
        <v>764</v>
      </c>
      <c r="O563" s="15">
        <v>1</v>
      </c>
      <c r="P563"/>
    </row>
    <row r="564" spans="1:16">
      <c r="I564" s="11" t="s">
        <v>874</v>
      </c>
      <c r="J564" s="11" t="s">
        <v>764</v>
      </c>
      <c r="K564" s="11" t="s">
        <v>1104</v>
      </c>
      <c r="L564" s="11">
        <v>13</v>
      </c>
      <c r="M564" s="11">
        <v>13</v>
      </c>
      <c r="N564" s="11">
        <v>0</v>
      </c>
      <c r="O564" s="15">
        <v>1</v>
      </c>
      <c r="P564"/>
    </row>
    <row r="565" spans="1:16">
      <c r="I565" s="11" t="s">
        <v>1199</v>
      </c>
      <c r="J565" s="11" t="s">
        <v>764</v>
      </c>
      <c r="K565" s="11" t="s">
        <v>1057</v>
      </c>
      <c r="L565" s="11">
        <v>82</v>
      </c>
      <c r="M565" s="11">
        <v>82</v>
      </c>
      <c r="N565" s="11">
        <v>0</v>
      </c>
      <c r="O565" s="15">
        <v>1</v>
      </c>
      <c r="P565"/>
    </row>
    <row r="566" spans="1:16">
      <c r="I566" s="11" t="s">
        <v>1202</v>
      </c>
      <c r="J566" s="11" t="s">
        <v>764</v>
      </c>
      <c r="K566" s="11" t="s">
        <v>1203</v>
      </c>
      <c r="L566" s="11">
        <v>4.75</v>
      </c>
      <c r="M566" s="11">
        <v>5.85</v>
      </c>
      <c r="N566" s="11">
        <v>0.23157894736842088</v>
      </c>
      <c r="O566" s="15">
        <v>1</v>
      </c>
      <c r="P566"/>
    </row>
    <row r="567" spans="1:16">
      <c r="I567" s="11" t="s">
        <v>1204</v>
      </c>
      <c r="J567" s="11" t="s">
        <v>764</v>
      </c>
      <c r="K567" s="11" t="s">
        <v>1054</v>
      </c>
      <c r="L567" s="11">
        <v>14</v>
      </c>
      <c r="M567" s="11">
        <v>14</v>
      </c>
      <c r="N567" s="11">
        <v>0</v>
      </c>
      <c r="O567" s="15">
        <v>1</v>
      </c>
      <c r="P567"/>
    </row>
    <row r="568" spans="1:16">
      <c r="I568" s="11" t="s">
        <v>1205</v>
      </c>
      <c r="J568" s="11" t="s">
        <v>764</v>
      </c>
      <c r="K568" s="11" t="s">
        <v>1056</v>
      </c>
      <c r="L568" s="11">
        <v>0.14000000000000001</v>
      </c>
      <c r="M568" s="11">
        <v>0.14000000000000001</v>
      </c>
      <c r="N568" s="11">
        <v>0</v>
      </c>
      <c r="O568" s="15">
        <v>1</v>
      </c>
      <c r="P568"/>
    </row>
    <row r="569" spans="1:16">
      <c r="I569" s="11" t="s">
        <v>1207</v>
      </c>
      <c r="J569" s="11" t="s">
        <v>764</v>
      </c>
      <c r="K569" s="11" t="s">
        <v>1104</v>
      </c>
      <c r="L569" s="11">
        <v>12</v>
      </c>
      <c r="M569" s="11">
        <v>12</v>
      </c>
      <c r="N569" s="11">
        <v>0</v>
      </c>
      <c r="O569" s="15">
        <v>1</v>
      </c>
      <c r="P569"/>
    </row>
    <row r="570" spans="1:16">
      <c r="I570" s="11" t="s">
        <v>1209</v>
      </c>
      <c r="J570" s="11" t="s">
        <v>764</v>
      </c>
      <c r="K570" s="11" t="s">
        <v>1067</v>
      </c>
      <c r="L570" s="11">
        <v>2.44</v>
      </c>
      <c r="M570" s="11">
        <v>3.58</v>
      </c>
      <c r="N570" s="11">
        <v>0.46721311475409832</v>
      </c>
      <c r="O570" s="15">
        <v>1</v>
      </c>
      <c r="P570"/>
    </row>
    <row r="571" spans="1:16">
      <c r="I571" s="11" t="s">
        <v>1208</v>
      </c>
      <c r="J571" s="11" t="s">
        <v>764</v>
      </c>
      <c r="K571" s="11" t="s">
        <v>1104</v>
      </c>
      <c r="L571" s="11">
        <v>15</v>
      </c>
      <c r="M571" s="11">
        <v>15</v>
      </c>
      <c r="N571" s="11">
        <v>0</v>
      </c>
      <c r="O571" s="15">
        <v>1</v>
      </c>
      <c r="P571"/>
    </row>
    <row r="572" spans="1:16">
      <c r="I572" s="11" t="s">
        <v>1206</v>
      </c>
      <c r="J572" s="11" t="s">
        <v>764</v>
      </c>
      <c r="K572" s="11" t="s">
        <v>1057</v>
      </c>
      <c r="L572" s="11">
        <v>80</v>
      </c>
      <c r="M572" s="11">
        <v>80</v>
      </c>
      <c r="N572" s="11">
        <v>0</v>
      </c>
      <c r="O572" s="15">
        <v>1</v>
      </c>
      <c r="P572"/>
    </row>
    <row r="573" spans="1:16">
      <c r="A573" s="184" t="s">
        <v>1032</v>
      </c>
      <c r="B573" s="184"/>
      <c r="C573" s="184"/>
      <c r="D573" s="184"/>
      <c r="E573" s="184"/>
      <c r="F573" s="184"/>
      <c r="G573" s="184"/>
      <c r="H573" s="184"/>
      <c r="I573" s="184"/>
      <c r="J573" s="184"/>
      <c r="K573" s="184"/>
      <c r="L573" s="184"/>
      <c r="M573" s="184"/>
      <c r="N573" s="184"/>
      <c r="O573" s="185">
        <v>74</v>
      </c>
      <c r="P573"/>
    </row>
    <row r="574" spans="1:16">
      <c r="A574" s="13" t="s">
        <v>182</v>
      </c>
      <c r="B574" s="11" t="s">
        <v>592</v>
      </c>
      <c r="C574" s="11" t="s">
        <v>595</v>
      </c>
      <c r="D574" s="11" t="s">
        <v>123</v>
      </c>
      <c r="E574" s="11" t="s">
        <v>123</v>
      </c>
      <c r="F574" s="11" t="s">
        <v>127</v>
      </c>
      <c r="G574" s="12">
        <v>42917</v>
      </c>
      <c r="H574" s="12">
        <v>43281</v>
      </c>
      <c r="I574" s="11" t="s">
        <v>192</v>
      </c>
      <c r="J574" s="11" t="s">
        <v>351</v>
      </c>
      <c r="K574" s="11" t="s">
        <v>1075</v>
      </c>
      <c r="L574" s="11">
        <v>961</v>
      </c>
      <c r="M574" s="11" t="s">
        <v>351</v>
      </c>
      <c r="N574" s="11" t="s">
        <v>764</v>
      </c>
      <c r="O574" s="15">
        <v>1</v>
      </c>
      <c r="P574"/>
    </row>
    <row r="575" spans="1:16">
      <c r="I575" s="11" t="s">
        <v>1125</v>
      </c>
      <c r="J575" s="11" t="s">
        <v>350</v>
      </c>
      <c r="K575" s="11" t="s">
        <v>1075</v>
      </c>
      <c r="L575" s="11" t="s">
        <v>651</v>
      </c>
      <c r="M575" s="11">
        <v>240</v>
      </c>
      <c r="N575" s="11" t="s">
        <v>764</v>
      </c>
      <c r="O575" s="15">
        <v>1</v>
      </c>
      <c r="P575"/>
    </row>
    <row r="576" spans="1:16">
      <c r="I576" s="11" t="s">
        <v>191</v>
      </c>
      <c r="J576" s="11" t="s">
        <v>764</v>
      </c>
      <c r="K576" s="11" t="s">
        <v>1075</v>
      </c>
      <c r="L576" s="11">
        <v>300</v>
      </c>
      <c r="M576" s="11">
        <v>300</v>
      </c>
      <c r="N576" s="11">
        <v>0</v>
      </c>
      <c r="O576" s="15">
        <v>1</v>
      </c>
      <c r="P576"/>
    </row>
    <row r="577" spans="9:16">
      <c r="I577" s="11" t="s">
        <v>184</v>
      </c>
      <c r="J577" s="11" t="s">
        <v>764</v>
      </c>
      <c r="K577" s="11" t="s">
        <v>1075</v>
      </c>
      <c r="L577" s="11">
        <v>100</v>
      </c>
      <c r="M577" s="11">
        <v>100</v>
      </c>
      <c r="N577" s="11">
        <v>0</v>
      </c>
      <c r="O577" s="15">
        <v>1</v>
      </c>
      <c r="P577"/>
    </row>
    <row r="578" spans="9:16">
      <c r="I578" s="11" t="s">
        <v>183</v>
      </c>
      <c r="J578" s="11" t="s">
        <v>764</v>
      </c>
      <c r="K578" s="11" t="s">
        <v>1075</v>
      </c>
      <c r="L578" s="11">
        <v>200</v>
      </c>
      <c r="M578" s="11">
        <v>200</v>
      </c>
      <c r="N578" s="11">
        <v>0</v>
      </c>
      <c r="O578" s="15">
        <v>1</v>
      </c>
      <c r="P578"/>
    </row>
    <row r="579" spans="9:16">
      <c r="I579" s="11" t="s">
        <v>195</v>
      </c>
      <c r="J579" s="11" t="s">
        <v>764</v>
      </c>
      <c r="K579" s="11" t="s">
        <v>1075</v>
      </c>
      <c r="L579" s="11">
        <v>139</v>
      </c>
      <c r="M579" s="11">
        <v>139</v>
      </c>
      <c r="N579" s="11">
        <v>0</v>
      </c>
      <c r="O579" s="15">
        <v>1</v>
      </c>
      <c r="P579"/>
    </row>
    <row r="580" spans="9:16">
      <c r="I580" s="11" t="s">
        <v>199</v>
      </c>
      <c r="J580" s="11" t="s">
        <v>764</v>
      </c>
      <c r="K580" s="11" t="s">
        <v>1075</v>
      </c>
      <c r="L580" s="11">
        <v>432</v>
      </c>
      <c r="M580" s="11">
        <v>432</v>
      </c>
      <c r="N580" s="11">
        <v>0</v>
      </c>
      <c r="O580" s="15">
        <v>1</v>
      </c>
      <c r="P580"/>
    </row>
    <row r="581" spans="9:16">
      <c r="I581" s="11" t="s">
        <v>190</v>
      </c>
      <c r="J581" s="11" t="s">
        <v>764</v>
      </c>
      <c r="K581" s="11" t="s">
        <v>1075</v>
      </c>
      <c r="L581" s="11">
        <v>195</v>
      </c>
      <c r="M581" s="11">
        <v>195</v>
      </c>
      <c r="N581" s="11">
        <v>0</v>
      </c>
      <c r="O581" s="15">
        <v>1</v>
      </c>
      <c r="P581"/>
    </row>
    <row r="582" spans="9:16">
      <c r="I582" s="11" t="s">
        <v>189</v>
      </c>
      <c r="J582" s="11" t="s">
        <v>764</v>
      </c>
      <c r="K582" s="11" t="s">
        <v>1075</v>
      </c>
      <c r="L582" s="11">
        <v>814</v>
      </c>
      <c r="M582" s="11">
        <v>814</v>
      </c>
      <c r="N582" s="11">
        <v>0</v>
      </c>
      <c r="O582" s="15">
        <v>1</v>
      </c>
      <c r="P582"/>
    </row>
    <row r="583" spans="9:16">
      <c r="I583" s="11" t="s">
        <v>196</v>
      </c>
      <c r="J583" s="11" t="s">
        <v>764</v>
      </c>
      <c r="K583" s="11" t="s">
        <v>1057</v>
      </c>
      <c r="L583" s="11">
        <v>60</v>
      </c>
      <c r="M583" s="11">
        <v>60</v>
      </c>
      <c r="N583" s="11">
        <v>0</v>
      </c>
      <c r="O583" s="15">
        <v>1</v>
      </c>
      <c r="P583"/>
    </row>
    <row r="584" spans="9:16">
      <c r="I584" s="11" t="s">
        <v>186</v>
      </c>
      <c r="J584" s="11" t="s">
        <v>764</v>
      </c>
      <c r="K584" s="11" t="s">
        <v>1075</v>
      </c>
      <c r="L584" s="11">
        <v>200</v>
      </c>
      <c r="M584" s="11">
        <v>200</v>
      </c>
      <c r="N584" s="11">
        <v>0</v>
      </c>
      <c r="O584" s="15">
        <v>1</v>
      </c>
      <c r="P584"/>
    </row>
    <row r="585" spans="9:16">
      <c r="I585" s="11" t="s">
        <v>185</v>
      </c>
      <c r="J585" s="11" t="s">
        <v>764</v>
      </c>
      <c r="K585" s="11" t="s">
        <v>1075</v>
      </c>
      <c r="L585" s="11">
        <v>2000</v>
      </c>
      <c r="M585" s="11">
        <v>2000</v>
      </c>
      <c r="N585" s="11">
        <v>0</v>
      </c>
      <c r="O585" s="15">
        <v>1</v>
      </c>
      <c r="P585"/>
    </row>
    <row r="586" spans="9:16">
      <c r="I586" s="11" t="s">
        <v>198</v>
      </c>
      <c r="J586" s="11" t="s">
        <v>764</v>
      </c>
      <c r="K586" s="11" t="s">
        <v>1075</v>
      </c>
      <c r="L586" s="11">
        <v>72</v>
      </c>
      <c r="M586" s="11">
        <v>72</v>
      </c>
      <c r="N586" s="11">
        <v>0</v>
      </c>
      <c r="O586" s="15">
        <v>1</v>
      </c>
      <c r="P586"/>
    </row>
    <row r="587" spans="9:16">
      <c r="I587" s="11" t="s">
        <v>197</v>
      </c>
      <c r="J587" s="11" t="s">
        <v>764</v>
      </c>
      <c r="K587" s="11" t="s">
        <v>1075</v>
      </c>
      <c r="L587" s="11">
        <v>50</v>
      </c>
      <c r="M587" s="11">
        <v>50</v>
      </c>
      <c r="N587" s="11">
        <v>0</v>
      </c>
      <c r="O587" s="15">
        <v>1</v>
      </c>
      <c r="P587"/>
    </row>
    <row r="588" spans="9:16">
      <c r="I588" s="11" t="s">
        <v>200</v>
      </c>
      <c r="J588" s="11" t="s">
        <v>764</v>
      </c>
      <c r="K588" s="11" t="s">
        <v>1075</v>
      </c>
      <c r="L588" s="11">
        <v>10</v>
      </c>
      <c r="M588" s="11">
        <v>10</v>
      </c>
      <c r="N588" s="11">
        <v>0</v>
      </c>
      <c r="O588" s="15">
        <v>1</v>
      </c>
      <c r="P588"/>
    </row>
    <row r="589" spans="9:16">
      <c r="I589" s="11" t="s">
        <v>193</v>
      </c>
      <c r="J589" s="11" t="s">
        <v>764</v>
      </c>
      <c r="K589" s="11" t="s">
        <v>1075</v>
      </c>
      <c r="L589" s="11">
        <v>777</v>
      </c>
      <c r="M589" s="11">
        <v>777</v>
      </c>
      <c r="N589" s="11">
        <v>0</v>
      </c>
      <c r="O589" s="15">
        <v>1</v>
      </c>
      <c r="P589"/>
    </row>
    <row r="590" spans="9:16">
      <c r="I590" s="11" t="s">
        <v>194</v>
      </c>
      <c r="J590" s="11" t="s">
        <v>764</v>
      </c>
      <c r="K590" s="11" t="s">
        <v>1075</v>
      </c>
      <c r="L590" s="11">
        <v>1648</v>
      </c>
      <c r="M590" s="11">
        <v>1648</v>
      </c>
      <c r="N590" s="11">
        <v>0</v>
      </c>
      <c r="O590" s="15">
        <v>1</v>
      </c>
      <c r="P590"/>
    </row>
    <row r="591" spans="9:16">
      <c r="I591" s="11" t="s">
        <v>188</v>
      </c>
      <c r="J591" s="11" t="s">
        <v>764</v>
      </c>
      <c r="K591" s="11" t="s">
        <v>1075</v>
      </c>
      <c r="L591" s="11">
        <v>250</v>
      </c>
      <c r="M591" s="11">
        <v>250</v>
      </c>
      <c r="N591" s="11">
        <v>0</v>
      </c>
      <c r="O591" s="15">
        <v>1</v>
      </c>
      <c r="P591"/>
    </row>
    <row r="592" spans="9:16">
      <c r="I592" s="11" t="s">
        <v>187</v>
      </c>
      <c r="J592" s="11" t="s">
        <v>764</v>
      </c>
      <c r="K592" s="11" t="s">
        <v>1075</v>
      </c>
      <c r="L592" s="11">
        <v>3000</v>
      </c>
      <c r="M592" s="11">
        <v>3000</v>
      </c>
      <c r="N592" s="11">
        <v>0</v>
      </c>
      <c r="O592" s="15">
        <v>1</v>
      </c>
      <c r="P592"/>
    </row>
    <row r="593" spans="1:16">
      <c r="I593" s="11" t="s">
        <v>201</v>
      </c>
      <c r="J593" s="11" t="s">
        <v>764</v>
      </c>
      <c r="K593" s="11" t="s">
        <v>1075</v>
      </c>
      <c r="L593" s="11">
        <v>50</v>
      </c>
      <c r="M593" s="11">
        <v>50</v>
      </c>
      <c r="N593" s="11">
        <v>0</v>
      </c>
      <c r="O593" s="15">
        <v>1</v>
      </c>
      <c r="P593"/>
    </row>
    <row r="594" spans="1:16">
      <c r="A594" s="184" t="s">
        <v>805</v>
      </c>
      <c r="B594" s="184"/>
      <c r="C594" s="184"/>
      <c r="D594" s="184"/>
      <c r="E594" s="184"/>
      <c r="F594" s="184"/>
      <c r="G594" s="184"/>
      <c r="H594" s="184"/>
      <c r="I594" s="184"/>
      <c r="J594" s="184"/>
      <c r="K594" s="184"/>
      <c r="L594" s="184"/>
      <c r="M594" s="184"/>
      <c r="N594" s="184"/>
      <c r="O594" s="185">
        <v>20</v>
      </c>
      <c r="P594"/>
    </row>
    <row r="595" spans="1:16">
      <c r="A595" s="13" t="s">
        <v>288</v>
      </c>
      <c r="B595" s="11" t="s">
        <v>599</v>
      </c>
      <c r="C595" s="11" t="s">
        <v>598</v>
      </c>
      <c r="D595" s="11" t="s">
        <v>616</v>
      </c>
      <c r="E595" s="11" t="s">
        <v>287</v>
      </c>
      <c r="F595" s="11" t="s">
        <v>287</v>
      </c>
      <c r="G595" s="12">
        <v>42917</v>
      </c>
      <c r="H595" s="12">
        <v>43281</v>
      </c>
      <c r="I595" s="11" t="s">
        <v>297</v>
      </c>
      <c r="J595" s="11" t="s">
        <v>350</v>
      </c>
      <c r="K595" s="11" t="s">
        <v>1110</v>
      </c>
      <c r="L595" s="11" t="s">
        <v>651</v>
      </c>
      <c r="M595" s="11" t="s">
        <v>651</v>
      </c>
      <c r="N595" s="11" t="s">
        <v>764</v>
      </c>
      <c r="O595" s="15">
        <v>1</v>
      </c>
      <c r="P595"/>
    </row>
    <row r="596" spans="1:16">
      <c r="I596" s="11" t="s">
        <v>295</v>
      </c>
      <c r="J596" s="11" t="s">
        <v>764</v>
      </c>
      <c r="K596" s="11" t="s">
        <v>1057</v>
      </c>
      <c r="L596" s="11">
        <v>73.709999999999994</v>
      </c>
      <c r="M596" s="11">
        <v>82.61</v>
      </c>
      <c r="N596" s="11">
        <v>0.12074345407678755</v>
      </c>
      <c r="O596" s="15">
        <v>1</v>
      </c>
      <c r="P596"/>
    </row>
    <row r="597" spans="1:16">
      <c r="I597" s="11" t="s">
        <v>296</v>
      </c>
      <c r="J597" s="11" t="s">
        <v>764</v>
      </c>
      <c r="K597" s="11" t="s">
        <v>1109</v>
      </c>
      <c r="L597" s="11">
        <v>73.709999999999994</v>
      </c>
      <c r="M597" s="11">
        <v>67.900000000000006</v>
      </c>
      <c r="N597" s="11">
        <v>-7.8822412155745369E-2</v>
      </c>
      <c r="O597" s="15">
        <v>1</v>
      </c>
      <c r="P597"/>
    </row>
    <row r="598" spans="1:16">
      <c r="I598" s="11" t="s">
        <v>289</v>
      </c>
      <c r="J598" s="11" t="s">
        <v>764</v>
      </c>
      <c r="K598" s="11" t="s">
        <v>1104</v>
      </c>
      <c r="L598" s="11">
        <v>23</v>
      </c>
      <c r="M598" s="11">
        <v>23</v>
      </c>
      <c r="N598" s="11">
        <v>0</v>
      </c>
      <c r="O598" s="15">
        <v>1</v>
      </c>
      <c r="P598"/>
    </row>
    <row r="599" spans="1:16">
      <c r="I599" s="11" t="s">
        <v>294</v>
      </c>
      <c r="J599" s="11" t="s">
        <v>764</v>
      </c>
      <c r="K599" s="11" t="s">
        <v>1108</v>
      </c>
      <c r="L599" s="11">
        <v>72.58</v>
      </c>
      <c r="M599" s="11">
        <v>74.53</v>
      </c>
      <c r="N599" s="11">
        <v>2.6866905483604375E-2</v>
      </c>
      <c r="O599" s="15">
        <v>1</v>
      </c>
      <c r="P599"/>
    </row>
    <row r="600" spans="1:16">
      <c r="I600" s="11" t="s">
        <v>291</v>
      </c>
      <c r="J600" s="11" t="s">
        <v>764</v>
      </c>
      <c r="K600" s="11" t="s">
        <v>1107</v>
      </c>
      <c r="L600" s="11">
        <v>5.95</v>
      </c>
      <c r="M600" s="11">
        <v>6.4</v>
      </c>
      <c r="N600" s="11">
        <v>7.5630252100840289E-2</v>
      </c>
      <c r="O600" s="15">
        <v>1</v>
      </c>
      <c r="P600"/>
    </row>
    <row r="601" spans="1:16">
      <c r="I601" s="11" t="s">
        <v>293</v>
      </c>
      <c r="J601" s="11" t="s">
        <v>764</v>
      </c>
      <c r="K601" s="11" t="s">
        <v>1111</v>
      </c>
      <c r="L601" s="11">
        <v>0.14000000000000001</v>
      </c>
      <c r="M601" s="11">
        <v>0.14000000000000001</v>
      </c>
      <c r="N601" s="11">
        <v>0</v>
      </c>
      <c r="O601" s="15">
        <v>1</v>
      </c>
      <c r="P601"/>
    </row>
    <row r="602" spans="1:16">
      <c r="I602" s="11" t="s">
        <v>290</v>
      </c>
      <c r="J602" s="11" t="s">
        <v>764</v>
      </c>
      <c r="K602" s="11" t="s">
        <v>1176</v>
      </c>
      <c r="L602" s="11">
        <v>8.17</v>
      </c>
      <c r="M602" s="11">
        <v>8.17</v>
      </c>
      <c r="N602" s="11">
        <v>0</v>
      </c>
      <c r="O602" s="15">
        <v>1</v>
      </c>
      <c r="P602"/>
    </row>
    <row r="603" spans="1:16">
      <c r="A603" s="184" t="s">
        <v>806</v>
      </c>
      <c r="B603" s="184"/>
      <c r="C603" s="184"/>
      <c r="D603" s="184"/>
      <c r="E603" s="184"/>
      <c r="F603" s="184"/>
      <c r="G603" s="184"/>
      <c r="H603" s="184"/>
      <c r="I603" s="184"/>
      <c r="J603" s="184"/>
      <c r="K603" s="184"/>
      <c r="L603" s="184"/>
      <c r="M603" s="184"/>
      <c r="N603" s="184"/>
      <c r="O603" s="185">
        <v>8</v>
      </c>
      <c r="P603"/>
    </row>
    <row r="604" spans="1:16">
      <c r="A604" s="13" t="s">
        <v>202</v>
      </c>
      <c r="B604" s="11" t="s">
        <v>592</v>
      </c>
      <c r="C604" s="11" t="s">
        <v>595</v>
      </c>
      <c r="D604" s="11" t="s">
        <v>123</v>
      </c>
      <c r="E604" s="11" t="s">
        <v>123</v>
      </c>
      <c r="F604" s="11" t="s">
        <v>1179</v>
      </c>
      <c r="G604" s="12">
        <v>42917</v>
      </c>
      <c r="H604" s="12">
        <v>43281</v>
      </c>
      <c r="I604" s="11" t="s">
        <v>203</v>
      </c>
      <c r="J604" s="11" t="s">
        <v>764</v>
      </c>
      <c r="K604" s="11" t="s">
        <v>1075</v>
      </c>
      <c r="L604" s="11">
        <v>31</v>
      </c>
      <c r="M604" s="11">
        <v>38</v>
      </c>
      <c r="N604" s="11">
        <v>0.22580645161290325</v>
      </c>
      <c r="O604" s="15">
        <v>1</v>
      </c>
      <c r="P604"/>
    </row>
    <row r="605" spans="1:16">
      <c r="I605" s="11" t="s">
        <v>204</v>
      </c>
      <c r="J605" s="11" t="s">
        <v>764</v>
      </c>
      <c r="K605" s="11" t="s">
        <v>1075</v>
      </c>
      <c r="L605" s="11">
        <v>89</v>
      </c>
      <c r="M605" s="11">
        <v>107</v>
      </c>
      <c r="N605" s="11">
        <v>0.202247191011236</v>
      </c>
      <c r="O605" s="15">
        <v>1</v>
      </c>
      <c r="P605"/>
    </row>
    <row r="606" spans="1:16">
      <c r="I606" s="11" t="s">
        <v>207</v>
      </c>
      <c r="J606" s="11" t="s">
        <v>764</v>
      </c>
      <c r="K606" s="11" t="s">
        <v>1075</v>
      </c>
      <c r="L606" s="11">
        <v>64</v>
      </c>
      <c r="M606" s="11">
        <v>71</v>
      </c>
      <c r="N606" s="11">
        <v>0.109375</v>
      </c>
      <c r="O606" s="15">
        <v>1</v>
      </c>
      <c r="P606"/>
    </row>
    <row r="607" spans="1:16">
      <c r="I607" s="11" t="s">
        <v>209</v>
      </c>
      <c r="J607" s="11" t="s">
        <v>764</v>
      </c>
      <c r="K607" s="11" t="s">
        <v>1075</v>
      </c>
      <c r="L607" s="11">
        <v>86</v>
      </c>
      <c r="M607" s="11">
        <v>106</v>
      </c>
      <c r="N607" s="11">
        <v>0.23255813953488369</v>
      </c>
      <c r="O607" s="15">
        <v>1</v>
      </c>
      <c r="P607"/>
    </row>
    <row r="608" spans="1:16">
      <c r="I608" s="11" t="s">
        <v>208</v>
      </c>
      <c r="J608" s="11" t="s">
        <v>764</v>
      </c>
      <c r="K608" s="11" t="s">
        <v>1075</v>
      </c>
      <c r="L608" s="11">
        <v>96</v>
      </c>
      <c r="M608" s="11">
        <v>101</v>
      </c>
      <c r="N608" s="11">
        <v>5.2083333333333259E-2</v>
      </c>
      <c r="O608" s="15">
        <v>1</v>
      </c>
      <c r="P608"/>
    </row>
    <row r="609" spans="1:16">
      <c r="I609" s="11" t="s">
        <v>205</v>
      </c>
      <c r="J609" s="11" t="s">
        <v>764</v>
      </c>
      <c r="K609" s="11" t="s">
        <v>1075</v>
      </c>
      <c r="L609" s="11">
        <v>63</v>
      </c>
      <c r="M609" s="11">
        <v>71</v>
      </c>
      <c r="N609" s="11">
        <v>0.12698412698412698</v>
      </c>
      <c r="O609" s="15">
        <v>1</v>
      </c>
      <c r="P609"/>
    </row>
    <row r="610" spans="1:16">
      <c r="I610" s="11" t="s">
        <v>206</v>
      </c>
      <c r="J610" s="11" t="s">
        <v>764</v>
      </c>
      <c r="K610" s="11" t="s">
        <v>1075</v>
      </c>
      <c r="L610" s="11">
        <v>30</v>
      </c>
      <c r="M610" s="11">
        <v>45</v>
      </c>
      <c r="N610" s="11">
        <v>0.5</v>
      </c>
      <c r="O610" s="15">
        <v>1</v>
      </c>
      <c r="P610"/>
    </row>
    <row r="611" spans="1:16">
      <c r="A611" s="184" t="s">
        <v>807</v>
      </c>
      <c r="B611" s="184"/>
      <c r="C611" s="184"/>
      <c r="D611" s="184"/>
      <c r="E611" s="184"/>
      <c r="F611" s="184"/>
      <c r="G611" s="184"/>
      <c r="H611" s="184"/>
      <c r="I611" s="184"/>
      <c r="J611" s="184"/>
      <c r="K611" s="184"/>
      <c r="L611" s="184"/>
      <c r="M611" s="184"/>
      <c r="N611" s="184"/>
      <c r="O611" s="185">
        <v>7</v>
      </c>
      <c r="P611"/>
    </row>
    <row r="612" spans="1:16">
      <c r="A612" s="13" t="s">
        <v>717</v>
      </c>
      <c r="B612" s="11" t="s">
        <v>731</v>
      </c>
      <c r="C612" s="11" t="s">
        <v>732</v>
      </c>
      <c r="D612" s="11" t="s">
        <v>618</v>
      </c>
      <c r="E612" s="11" t="s">
        <v>618</v>
      </c>
      <c r="F612" s="11" t="s">
        <v>1211</v>
      </c>
      <c r="G612" s="12">
        <v>42917</v>
      </c>
      <c r="H612" s="12">
        <v>43281</v>
      </c>
      <c r="I612" s="11" t="s">
        <v>722</v>
      </c>
      <c r="J612" s="11" t="s">
        <v>764</v>
      </c>
      <c r="K612" s="11" t="s">
        <v>1158</v>
      </c>
      <c r="L612" s="11">
        <v>60</v>
      </c>
      <c r="M612" s="11">
        <v>60</v>
      </c>
      <c r="N612" s="11">
        <v>0</v>
      </c>
      <c r="O612" s="15">
        <v>1</v>
      </c>
      <c r="P612"/>
    </row>
    <row r="613" spans="1:16">
      <c r="I613" s="11" t="s">
        <v>721</v>
      </c>
      <c r="J613" s="11" t="s">
        <v>764</v>
      </c>
      <c r="K613" s="11" t="s">
        <v>1158</v>
      </c>
      <c r="L613" s="11">
        <v>16</v>
      </c>
      <c r="M613" s="11">
        <v>9</v>
      </c>
      <c r="N613" s="11">
        <v>-0.4375</v>
      </c>
      <c r="O613" s="15">
        <v>1</v>
      </c>
      <c r="P613"/>
    </row>
    <row r="614" spans="1:16">
      <c r="I614" s="11" t="s">
        <v>719</v>
      </c>
      <c r="J614" s="11" t="s">
        <v>764</v>
      </c>
      <c r="K614" s="11" t="s">
        <v>1090</v>
      </c>
      <c r="L614" s="11">
        <v>1</v>
      </c>
      <c r="M614" s="11">
        <v>1</v>
      </c>
      <c r="N614" s="11">
        <v>0</v>
      </c>
      <c r="O614" s="15">
        <v>1</v>
      </c>
      <c r="P614"/>
    </row>
    <row r="615" spans="1:16">
      <c r="I615" s="11" t="s">
        <v>718</v>
      </c>
      <c r="J615" s="11" t="s">
        <v>764</v>
      </c>
      <c r="K615" s="11" t="s">
        <v>1089</v>
      </c>
      <c r="L615" s="11">
        <v>3.6</v>
      </c>
      <c r="M615" s="11">
        <v>3.3</v>
      </c>
      <c r="N615" s="11">
        <v>-8.333333333333337E-2</v>
      </c>
      <c r="O615" s="15">
        <v>1</v>
      </c>
      <c r="P615"/>
    </row>
    <row r="616" spans="1:16">
      <c r="I616" s="11" t="s">
        <v>723</v>
      </c>
      <c r="J616" s="11" t="s">
        <v>764</v>
      </c>
      <c r="K616" s="11" t="s">
        <v>1158</v>
      </c>
      <c r="L616" s="11">
        <v>0.1</v>
      </c>
      <c r="M616" s="11">
        <v>0.5</v>
      </c>
      <c r="N616" s="11">
        <v>4</v>
      </c>
      <c r="O616" s="15">
        <v>1</v>
      </c>
      <c r="P616"/>
    </row>
    <row r="617" spans="1:16">
      <c r="I617" s="11" t="s">
        <v>1088</v>
      </c>
      <c r="J617" s="11" t="s">
        <v>350</v>
      </c>
      <c r="K617" s="11" t="s">
        <v>1057</v>
      </c>
      <c r="L617" s="11" t="s">
        <v>651</v>
      </c>
      <c r="M617" s="11">
        <v>50</v>
      </c>
      <c r="N617" s="11" t="s">
        <v>764</v>
      </c>
      <c r="O617" s="15">
        <v>1</v>
      </c>
      <c r="P617"/>
    </row>
    <row r="618" spans="1:16">
      <c r="I618" s="11" t="s">
        <v>720</v>
      </c>
      <c r="J618" s="11" t="s">
        <v>764</v>
      </c>
      <c r="K618" s="11" t="s">
        <v>1091</v>
      </c>
      <c r="L618" s="11">
        <v>66</v>
      </c>
      <c r="M618" s="11">
        <v>60</v>
      </c>
      <c r="N618" s="11">
        <v>-9.0909090909090939E-2</v>
      </c>
      <c r="O618" s="15">
        <v>1</v>
      </c>
      <c r="P618"/>
    </row>
    <row r="619" spans="1:16">
      <c r="I619" s="11" t="s">
        <v>724</v>
      </c>
      <c r="J619" s="11" t="s">
        <v>764</v>
      </c>
      <c r="K619" s="11" t="s">
        <v>1158</v>
      </c>
      <c r="L619" s="11">
        <v>1.5</v>
      </c>
      <c r="M619" s="11">
        <v>1.5</v>
      </c>
      <c r="N619" s="11">
        <v>0</v>
      </c>
      <c r="O619" s="15">
        <v>1</v>
      </c>
      <c r="P619"/>
    </row>
    <row r="620" spans="1:16">
      <c r="I620" s="11" t="s">
        <v>726</v>
      </c>
      <c r="J620" s="11" t="s">
        <v>764</v>
      </c>
      <c r="K620" s="11" t="s">
        <v>1158</v>
      </c>
      <c r="L620" s="11">
        <v>80</v>
      </c>
      <c r="M620" s="11">
        <v>82</v>
      </c>
      <c r="N620" s="11">
        <v>2.4999999999999911E-2</v>
      </c>
      <c r="O620" s="15">
        <v>1</v>
      </c>
      <c r="P620"/>
    </row>
    <row r="621" spans="1:16">
      <c r="I621" s="11" t="s">
        <v>725</v>
      </c>
      <c r="J621" s="11" t="s">
        <v>764</v>
      </c>
      <c r="K621" s="11" t="s">
        <v>1158</v>
      </c>
      <c r="L621" s="11">
        <v>33</v>
      </c>
      <c r="M621" s="11">
        <v>33</v>
      </c>
      <c r="N621" s="11">
        <v>0</v>
      </c>
      <c r="O621" s="15">
        <v>1</v>
      </c>
      <c r="P621"/>
    </row>
    <row r="622" spans="1:16">
      <c r="A622" s="184" t="s">
        <v>808</v>
      </c>
      <c r="B622" s="184"/>
      <c r="C622" s="184"/>
      <c r="D622" s="184"/>
      <c r="E622" s="184"/>
      <c r="F622" s="184"/>
      <c r="G622" s="184"/>
      <c r="H622" s="184"/>
      <c r="I622" s="184"/>
      <c r="J622" s="184"/>
      <c r="K622" s="184"/>
      <c r="L622" s="184"/>
      <c r="M622" s="184"/>
      <c r="N622" s="184"/>
      <c r="O622" s="185">
        <v>10</v>
      </c>
      <c r="P622"/>
    </row>
    <row r="623" spans="1:16">
      <c r="A623" s="13" t="s">
        <v>641</v>
      </c>
      <c r="B623" s="11" t="s">
        <v>731</v>
      </c>
      <c r="C623" s="11" t="s">
        <v>732</v>
      </c>
      <c r="D623" s="11" t="s">
        <v>618</v>
      </c>
      <c r="E623" s="11" t="s">
        <v>618</v>
      </c>
      <c r="F623" s="11" t="s">
        <v>1211</v>
      </c>
      <c r="G623" s="12">
        <v>42917</v>
      </c>
      <c r="H623" s="12">
        <v>43281</v>
      </c>
      <c r="I623" s="11" t="s">
        <v>639</v>
      </c>
      <c r="J623" s="11" t="s">
        <v>764</v>
      </c>
      <c r="K623" s="11" t="s">
        <v>1083</v>
      </c>
      <c r="L623" s="11">
        <v>7</v>
      </c>
      <c r="M623" s="11">
        <v>8</v>
      </c>
      <c r="N623" s="11">
        <v>0.14285714285714279</v>
      </c>
      <c r="O623" s="15">
        <v>1</v>
      </c>
      <c r="P623"/>
    </row>
    <row r="624" spans="1:16">
      <c r="I624" s="11" t="s">
        <v>640</v>
      </c>
      <c r="J624" s="11" t="s">
        <v>764</v>
      </c>
      <c r="K624" s="11" t="s">
        <v>1092</v>
      </c>
      <c r="L624" s="11">
        <v>13.5</v>
      </c>
      <c r="M624" s="11">
        <v>15</v>
      </c>
      <c r="N624" s="11">
        <v>0.11111111111111116</v>
      </c>
      <c r="O624" s="15">
        <v>1</v>
      </c>
      <c r="P624"/>
    </row>
    <row r="625" spans="1:16">
      <c r="A625" s="184" t="s">
        <v>809</v>
      </c>
      <c r="B625" s="184"/>
      <c r="C625" s="184"/>
      <c r="D625" s="184"/>
      <c r="E625" s="184"/>
      <c r="F625" s="184"/>
      <c r="G625" s="184"/>
      <c r="H625" s="184"/>
      <c r="I625" s="184"/>
      <c r="J625" s="184"/>
      <c r="K625" s="184"/>
      <c r="L625" s="184"/>
      <c r="M625" s="184"/>
      <c r="N625" s="184"/>
      <c r="O625" s="185">
        <v>2</v>
      </c>
      <c r="P625"/>
    </row>
    <row r="626" spans="1:16">
      <c r="A626" s="13" t="s">
        <v>702</v>
      </c>
      <c r="B626" s="11" t="s">
        <v>731</v>
      </c>
      <c r="C626" s="11" t="s">
        <v>732</v>
      </c>
      <c r="D626" s="11" t="s">
        <v>618</v>
      </c>
      <c r="E626" s="11" t="s">
        <v>618</v>
      </c>
      <c r="F626" s="11" t="s">
        <v>1211</v>
      </c>
      <c r="G626" s="12">
        <v>42917</v>
      </c>
      <c r="H626" s="12">
        <v>43281</v>
      </c>
      <c r="I626" s="11" t="s">
        <v>711</v>
      </c>
      <c r="J626" s="11" t="s">
        <v>764</v>
      </c>
      <c r="K626" s="11" t="s">
        <v>1158</v>
      </c>
      <c r="L626" s="11">
        <v>0.2</v>
      </c>
      <c r="M626" s="11">
        <v>0.2</v>
      </c>
      <c r="N626" s="11">
        <v>0</v>
      </c>
      <c r="O626" s="15">
        <v>1</v>
      </c>
      <c r="P626"/>
    </row>
    <row r="627" spans="1:16">
      <c r="I627" s="11" t="s">
        <v>713</v>
      </c>
      <c r="J627" s="11" t="s">
        <v>764</v>
      </c>
      <c r="K627" s="11" t="s">
        <v>1158</v>
      </c>
      <c r="L627" s="11">
        <v>0.4</v>
      </c>
      <c r="M627" s="11">
        <v>0.4</v>
      </c>
      <c r="N627" s="11">
        <v>0</v>
      </c>
      <c r="O627" s="15">
        <v>1</v>
      </c>
      <c r="P627"/>
    </row>
    <row r="628" spans="1:16">
      <c r="I628" s="11" t="s">
        <v>712</v>
      </c>
      <c r="J628" s="11" t="s">
        <v>764</v>
      </c>
      <c r="K628" s="11" t="s">
        <v>1158</v>
      </c>
      <c r="L628" s="11">
        <v>0.3</v>
      </c>
      <c r="M628" s="11">
        <v>0.3</v>
      </c>
      <c r="N628" s="11">
        <v>0</v>
      </c>
      <c r="O628" s="15">
        <v>1</v>
      </c>
      <c r="P628"/>
    </row>
    <row r="629" spans="1:16">
      <c r="I629" s="11" t="s">
        <v>714</v>
      </c>
      <c r="J629" s="11" t="s">
        <v>764</v>
      </c>
      <c r="K629" s="11" t="s">
        <v>1158</v>
      </c>
      <c r="L629" s="11">
        <v>1</v>
      </c>
      <c r="M629" s="11">
        <v>1</v>
      </c>
      <c r="N629" s="11">
        <v>0</v>
      </c>
      <c r="O629" s="15">
        <v>1</v>
      </c>
      <c r="P629"/>
    </row>
    <row r="630" spans="1:16">
      <c r="I630" s="11" t="s">
        <v>716</v>
      </c>
      <c r="J630" s="11" t="s">
        <v>764</v>
      </c>
      <c r="K630" s="11" t="s">
        <v>1158</v>
      </c>
      <c r="L630" s="11">
        <v>0.4</v>
      </c>
      <c r="M630" s="11">
        <v>0.4</v>
      </c>
      <c r="N630" s="11">
        <v>0</v>
      </c>
      <c r="O630" s="15">
        <v>1</v>
      </c>
      <c r="P630"/>
    </row>
    <row r="631" spans="1:16">
      <c r="I631" s="11" t="s">
        <v>715</v>
      </c>
      <c r="J631" s="11" t="s">
        <v>764</v>
      </c>
      <c r="K631" s="11" t="s">
        <v>1158</v>
      </c>
      <c r="L631" s="11">
        <v>0.4</v>
      </c>
      <c r="M631" s="11">
        <v>0.4</v>
      </c>
      <c r="N631" s="11">
        <v>0</v>
      </c>
      <c r="O631" s="15">
        <v>1</v>
      </c>
      <c r="P631"/>
    </row>
    <row r="632" spans="1:16">
      <c r="I632" s="11" t="s">
        <v>706</v>
      </c>
      <c r="J632" s="11" t="s">
        <v>764</v>
      </c>
      <c r="K632" s="11" t="s">
        <v>1158</v>
      </c>
      <c r="L632" s="11">
        <v>95</v>
      </c>
      <c r="M632" s="11">
        <v>95</v>
      </c>
      <c r="N632" s="11">
        <v>0</v>
      </c>
      <c r="O632" s="15">
        <v>1</v>
      </c>
      <c r="P632"/>
    </row>
    <row r="633" spans="1:16">
      <c r="I633" s="11" t="s">
        <v>707</v>
      </c>
      <c r="J633" s="11" t="s">
        <v>764</v>
      </c>
      <c r="K633" s="11" t="s">
        <v>1158</v>
      </c>
      <c r="L633" s="11">
        <v>108</v>
      </c>
      <c r="M633" s="11">
        <v>108</v>
      </c>
      <c r="N633" s="11">
        <v>0</v>
      </c>
      <c r="O633" s="15">
        <v>1</v>
      </c>
      <c r="P633"/>
    </row>
    <row r="634" spans="1:16">
      <c r="I634" s="11" t="s">
        <v>708</v>
      </c>
      <c r="J634" s="11" t="s">
        <v>764</v>
      </c>
      <c r="K634" s="11" t="s">
        <v>1158</v>
      </c>
      <c r="L634" s="11">
        <v>134</v>
      </c>
      <c r="M634" s="11">
        <v>134</v>
      </c>
      <c r="N634" s="11">
        <v>0</v>
      </c>
      <c r="O634" s="15">
        <v>1</v>
      </c>
      <c r="P634"/>
    </row>
    <row r="635" spans="1:16">
      <c r="I635" s="11" t="s">
        <v>703</v>
      </c>
      <c r="J635" s="11" t="s">
        <v>764</v>
      </c>
      <c r="K635" s="11" t="s">
        <v>1158</v>
      </c>
      <c r="L635" s="11">
        <v>95</v>
      </c>
      <c r="M635" s="11">
        <v>95</v>
      </c>
      <c r="N635" s="11">
        <v>0</v>
      </c>
      <c r="O635" s="15">
        <v>1</v>
      </c>
      <c r="P635"/>
    </row>
    <row r="636" spans="1:16">
      <c r="I636" s="11" t="s">
        <v>704</v>
      </c>
      <c r="J636" s="11" t="s">
        <v>764</v>
      </c>
      <c r="K636" s="11" t="s">
        <v>1158</v>
      </c>
      <c r="L636" s="11">
        <v>108</v>
      </c>
      <c r="M636" s="11">
        <v>108</v>
      </c>
      <c r="N636" s="11">
        <v>0</v>
      </c>
      <c r="O636" s="15">
        <v>1</v>
      </c>
      <c r="P636"/>
    </row>
    <row r="637" spans="1:16">
      <c r="I637" s="11" t="s">
        <v>705</v>
      </c>
      <c r="J637" s="11" t="s">
        <v>764</v>
      </c>
      <c r="K637" s="11" t="s">
        <v>1158</v>
      </c>
      <c r="L637" s="11">
        <v>134</v>
      </c>
      <c r="M637" s="11">
        <v>134</v>
      </c>
      <c r="N637" s="11">
        <v>0</v>
      </c>
      <c r="O637" s="15">
        <v>1</v>
      </c>
      <c r="P637"/>
    </row>
    <row r="638" spans="1:16">
      <c r="I638" s="11" t="s">
        <v>710</v>
      </c>
      <c r="J638" s="11" t="s">
        <v>764</v>
      </c>
      <c r="K638" s="11" t="s">
        <v>1158</v>
      </c>
      <c r="L638" s="11">
        <v>24</v>
      </c>
      <c r="M638" s="11">
        <v>24</v>
      </c>
      <c r="N638" s="11">
        <v>0</v>
      </c>
      <c r="O638" s="15">
        <v>1</v>
      </c>
      <c r="P638"/>
    </row>
    <row r="639" spans="1:16">
      <c r="I639" s="11" t="s">
        <v>709</v>
      </c>
      <c r="J639" s="11" t="s">
        <v>764</v>
      </c>
      <c r="K639" s="11" t="s">
        <v>1158</v>
      </c>
      <c r="L639" s="11">
        <v>40</v>
      </c>
      <c r="M639" s="11">
        <v>40</v>
      </c>
      <c r="N639" s="11">
        <v>0</v>
      </c>
      <c r="O639" s="15">
        <v>1</v>
      </c>
      <c r="P639"/>
    </row>
    <row r="640" spans="1:16">
      <c r="A640" s="184" t="s">
        <v>810</v>
      </c>
      <c r="B640" s="184"/>
      <c r="C640" s="184"/>
      <c r="D640" s="184"/>
      <c r="E640" s="184"/>
      <c r="F640" s="184"/>
      <c r="G640" s="184"/>
      <c r="H640" s="184"/>
      <c r="I640" s="184"/>
      <c r="J640" s="184"/>
      <c r="K640" s="184"/>
      <c r="L640" s="184"/>
      <c r="M640" s="184"/>
      <c r="N640" s="184"/>
      <c r="O640" s="185">
        <v>14</v>
      </c>
      <c r="P640"/>
    </row>
    <row r="641" spans="1:16">
      <c r="A641" s="13" t="s">
        <v>637</v>
      </c>
      <c r="B641" s="11" t="s">
        <v>731</v>
      </c>
      <c r="C641" s="11" t="s">
        <v>732</v>
      </c>
      <c r="D641" s="11" t="s">
        <v>618</v>
      </c>
      <c r="E641" s="11" t="s">
        <v>618</v>
      </c>
      <c r="F641" s="11" t="s">
        <v>1211</v>
      </c>
      <c r="G641" s="12">
        <v>42917</v>
      </c>
      <c r="H641" s="12">
        <v>43281</v>
      </c>
      <c r="I641" s="11" t="s">
        <v>638</v>
      </c>
      <c r="J641" s="11" t="s">
        <v>764</v>
      </c>
      <c r="K641" s="11" t="s">
        <v>1057</v>
      </c>
      <c r="L641" s="11">
        <v>31</v>
      </c>
      <c r="M641" s="11">
        <v>32</v>
      </c>
      <c r="N641" s="11">
        <v>3.2258064516129004E-2</v>
      </c>
      <c r="O641" s="15">
        <v>1</v>
      </c>
      <c r="P641"/>
    </row>
    <row r="642" spans="1:16">
      <c r="A642" s="184" t="s">
        <v>811</v>
      </c>
      <c r="B642" s="184"/>
      <c r="C642" s="184"/>
      <c r="D642" s="184"/>
      <c r="E642" s="184"/>
      <c r="F642" s="184"/>
      <c r="G642" s="184"/>
      <c r="H642" s="184"/>
      <c r="I642" s="184"/>
      <c r="J642" s="184"/>
      <c r="K642" s="184"/>
      <c r="L642" s="184"/>
      <c r="M642" s="184"/>
      <c r="N642" s="184"/>
      <c r="O642" s="185">
        <v>1</v>
      </c>
      <c r="P642"/>
    </row>
    <row r="643" spans="1:16" ht="29">
      <c r="A643" s="13" t="s">
        <v>630</v>
      </c>
      <c r="B643" s="11" t="s">
        <v>731</v>
      </c>
      <c r="C643" s="11" t="s">
        <v>732</v>
      </c>
      <c r="D643" s="11" t="s">
        <v>618</v>
      </c>
      <c r="E643" s="11" t="s">
        <v>618</v>
      </c>
      <c r="F643" s="11" t="s">
        <v>1211</v>
      </c>
      <c r="G643" s="12">
        <v>42917</v>
      </c>
      <c r="H643" s="12">
        <v>43281</v>
      </c>
      <c r="I643" s="11" t="s">
        <v>4</v>
      </c>
      <c r="J643" s="11" t="s">
        <v>764</v>
      </c>
      <c r="K643" s="11" t="s">
        <v>1092</v>
      </c>
      <c r="L643" s="11">
        <v>25</v>
      </c>
      <c r="M643" s="11">
        <v>10</v>
      </c>
      <c r="N643" s="11">
        <v>-0.6</v>
      </c>
      <c r="O643" s="15">
        <v>1</v>
      </c>
      <c r="P643"/>
    </row>
    <row r="644" spans="1:16">
      <c r="I644" s="11" t="s">
        <v>631</v>
      </c>
      <c r="J644" s="11" t="s">
        <v>764</v>
      </c>
      <c r="K644" s="11" t="s">
        <v>1057</v>
      </c>
      <c r="L644" s="11">
        <v>106</v>
      </c>
      <c r="M644" s="11">
        <v>103</v>
      </c>
      <c r="N644" s="11">
        <v>-2.8301886792452824E-2</v>
      </c>
      <c r="O644" s="15">
        <v>1</v>
      </c>
      <c r="P644"/>
    </row>
    <row r="645" spans="1:16" ht="29">
      <c r="A645" s="184" t="s">
        <v>812</v>
      </c>
      <c r="B645" s="184"/>
      <c r="C645" s="184"/>
      <c r="D645" s="184"/>
      <c r="E645" s="184"/>
      <c r="F645" s="184"/>
      <c r="G645" s="184"/>
      <c r="H645" s="184"/>
      <c r="I645" s="184"/>
      <c r="J645" s="184"/>
      <c r="K645" s="184"/>
      <c r="L645" s="184"/>
      <c r="M645" s="184"/>
      <c r="N645" s="184"/>
      <c r="O645" s="185">
        <v>2</v>
      </c>
      <c r="P645"/>
    </row>
    <row r="646" spans="1:16">
      <c r="A646" s="13" t="s">
        <v>632</v>
      </c>
      <c r="B646" s="11" t="s">
        <v>731</v>
      </c>
      <c r="C646" s="11" t="s">
        <v>732</v>
      </c>
      <c r="D646" s="11" t="s">
        <v>618</v>
      </c>
      <c r="E646" s="11" t="s">
        <v>618</v>
      </c>
      <c r="F646" s="11" t="s">
        <v>1211</v>
      </c>
      <c r="G646" s="12">
        <v>42917</v>
      </c>
      <c r="H646" s="12">
        <v>43281</v>
      </c>
      <c r="I646" s="11" t="s">
        <v>633</v>
      </c>
      <c r="J646" s="11" t="s">
        <v>764</v>
      </c>
      <c r="K646" s="11" t="s">
        <v>1092</v>
      </c>
      <c r="L646" s="11">
        <v>14</v>
      </c>
      <c r="M646" s="11">
        <v>15</v>
      </c>
      <c r="N646" s="11">
        <v>7.1428571428571397E-2</v>
      </c>
      <c r="O646" s="15">
        <v>1</v>
      </c>
      <c r="P646"/>
    </row>
    <row r="647" spans="1:16">
      <c r="A647" s="184" t="s">
        <v>813</v>
      </c>
      <c r="B647" s="184"/>
      <c r="C647" s="184"/>
      <c r="D647" s="184"/>
      <c r="E647" s="184"/>
      <c r="F647" s="184"/>
      <c r="G647" s="184"/>
      <c r="H647" s="184"/>
      <c r="I647" s="184"/>
      <c r="J647" s="184"/>
      <c r="K647" s="184"/>
      <c r="L647" s="184"/>
      <c r="M647" s="184"/>
      <c r="N647" s="184"/>
      <c r="O647" s="185">
        <v>1</v>
      </c>
      <c r="P647"/>
    </row>
    <row r="648" spans="1:16">
      <c r="A648" s="13" t="s">
        <v>636</v>
      </c>
      <c r="B648" s="11" t="s">
        <v>731</v>
      </c>
      <c r="C648" s="11" t="s">
        <v>732</v>
      </c>
      <c r="D648" s="11" t="s">
        <v>618</v>
      </c>
      <c r="E648" s="11" t="s">
        <v>618</v>
      </c>
      <c r="F648" s="11" t="s">
        <v>1211</v>
      </c>
      <c r="G648" s="12">
        <v>42917</v>
      </c>
      <c r="H648" s="12">
        <v>43281</v>
      </c>
      <c r="I648" s="11" t="s">
        <v>634</v>
      </c>
      <c r="J648" s="11" t="s">
        <v>764</v>
      </c>
      <c r="K648" s="11" t="s">
        <v>1057</v>
      </c>
      <c r="L648" s="11">
        <v>52</v>
      </c>
      <c r="M648" s="11">
        <v>56</v>
      </c>
      <c r="N648" s="11">
        <v>7.6923076923076872E-2</v>
      </c>
      <c r="O648" s="15">
        <v>1</v>
      </c>
      <c r="P648"/>
    </row>
    <row r="649" spans="1:16">
      <c r="I649" s="11" t="s">
        <v>635</v>
      </c>
      <c r="J649" s="11" t="s">
        <v>764</v>
      </c>
      <c r="K649" s="11" t="s">
        <v>1092</v>
      </c>
      <c r="L649" s="11">
        <v>10</v>
      </c>
      <c r="M649" s="11">
        <v>10</v>
      </c>
      <c r="N649" s="11">
        <v>0</v>
      </c>
      <c r="O649" s="15">
        <v>1</v>
      </c>
      <c r="P649"/>
    </row>
    <row r="650" spans="1:16">
      <c r="A650" s="184" t="s">
        <v>814</v>
      </c>
      <c r="B650" s="184"/>
      <c r="C650" s="184"/>
      <c r="D650" s="184"/>
      <c r="E650" s="184"/>
      <c r="F650" s="184"/>
      <c r="G650" s="184"/>
      <c r="H650" s="184"/>
      <c r="I650" s="184"/>
      <c r="J650" s="184"/>
      <c r="K650" s="184"/>
      <c r="L650" s="184"/>
      <c r="M650" s="184"/>
      <c r="N650" s="184"/>
      <c r="O650" s="185">
        <v>2</v>
      </c>
      <c r="P650"/>
    </row>
    <row r="651" spans="1:16">
      <c r="A651" s="13" t="s">
        <v>983</v>
      </c>
      <c r="B651" s="11" t="s">
        <v>829</v>
      </c>
      <c r="C651" s="11" t="s">
        <v>984</v>
      </c>
      <c r="D651" s="11" t="s">
        <v>123</v>
      </c>
      <c r="E651" s="11" t="s">
        <v>123</v>
      </c>
      <c r="F651" s="11" t="s">
        <v>1180</v>
      </c>
      <c r="G651" s="12">
        <v>42917</v>
      </c>
      <c r="H651" s="12">
        <v>43281</v>
      </c>
      <c r="I651" s="11" t="s">
        <v>125</v>
      </c>
      <c r="J651" s="11" t="s">
        <v>764</v>
      </c>
      <c r="K651" s="11" t="s">
        <v>1092</v>
      </c>
      <c r="L651" s="11">
        <v>25</v>
      </c>
      <c r="M651" s="11">
        <v>25</v>
      </c>
      <c r="N651" s="11">
        <v>0</v>
      </c>
      <c r="O651" s="15">
        <v>1</v>
      </c>
      <c r="P651"/>
    </row>
    <row r="652" spans="1:16">
      <c r="A652" s="184" t="s">
        <v>1036</v>
      </c>
      <c r="B652" s="184"/>
      <c r="C652" s="184"/>
      <c r="D652" s="184"/>
      <c r="E652" s="184"/>
      <c r="F652" s="184"/>
      <c r="G652" s="184"/>
      <c r="H652" s="184"/>
      <c r="I652" s="184"/>
      <c r="J652" s="184"/>
      <c r="K652" s="184"/>
      <c r="L652" s="184"/>
      <c r="M652" s="184"/>
      <c r="N652" s="184"/>
      <c r="O652" s="185">
        <v>1</v>
      </c>
      <c r="P652"/>
    </row>
    <row r="653" spans="1:16">
      <c r="A653" s="13" t="s">
        <v>556</v>
      </c>
      <c r="B653" s="11" t="s">
        <v>587</v>
      </c>
      <c r="C653" s="11" t="s">
        <v>612</v>
      </c>
      <c r="D653" s="11" t="s">
        <v>614</v>
      </c>
      <c r="E653" s="11" t="s">
        <v>545</v>
      </c>
      <c r="F653" s="11" t="s">
        <v>557</v>
      </c>
      <c r="G653" s="12">
        <v>42917</v>
      </c>
      <c r="H653" s="12">
        <v>43281</v>
      </c>
      <c r="I653" s="11" t="s">
        <v>575</v>
      </c>
      <c r="J653" s="11" t="s">
        <v>764</v>
      </c>
      <c r="K653" s="11" t="s">
        <v>1053</v>
      </c>
      <c r="L653" s="11">
        <v>91.2</v>
      </c>
      <c r="M653" s="11">
        <v>89</v>
      </c>
      <c r="N653" s="11">
        <v>-2.4122807017543879E-2</v>
      </c>
      <c r="O653" s="15">
        <v>1</v>
      </c>
      <c r="P653"/>
    </row>
    <row r="654" spans="1:16">
      <c r="I654" s="11" t="s">
        <v>576</v>
      </c>
      <c r="J654" s="11" t="s">
        <v>764</v>
      </c>
      <c r="K654" s="11" t="s">
        <v>1057</v>
      </c>
      <c r="L654" s="11">
        <v>45</v>
      </c>
      <c r="M654" s="11">
        <v>43.2</v>
      </c>
      <c r="N654" s="11">
        <v>-3.9999999999999925E-2</v>
      </c>
      <c r="O654" s="15">
        <v>1</v>
      </c>
      <c r="P654"/>
    </row>
    <row r="655" spans="1:16">
      <c r="I655" s="11" t="s">
        <v>582</v>
      </c>
      <c r="J655" s="11" t="s">
        <v>764</v>
      </c>
      <c r="K655" s="11" t="s">
        <v>763</v>
      </c>
      <c r="L655" s="11">
        <v>84</v>
      </c>
      <c r="M655" s="11">
        <v>84.6</v>
      </c>
      <c r="N655" s="11">
        <v>7.1428571428571175E-3</v>
      </c>
      <c r="O655" s="15">
        <v>1</v>
      </c>
      <c r="P655"/>
    </row>
    <row r="656" spans="1:16">
      <c r="I656" s="11" t="s">
        <v>579</v>
      </c>
      <c r="J656" s="11" t="s">
        <v>764</v>
      </c>
      <c r="K656" s="11" t="s">
        <v>763</v>
      </c>
      <c r="L656" s="11">
        <v>21</v>
      </c>
      <c r="M656" s="11">
        <v>21</v>
      </c>
      <c r="N656" s="11">
        <v>0</v>
      </c>
      <c r="O656" s="15">
        <v>1</v>
      </c>
      <c r="P656"/>
    </row>
    <row r="657" spans="1:16">
      <c r="I657" s="11" t="s">
        <v>578</v>
      </c>
      <c r="J657" s="11" t="s">
        <v>764</v>
      </c>
      <c r="K657" s="11" t="s">
        <v>763</v>
      </c>
      <c r="L657" s="11">
        <v>6.15</v>
      </c>
      <c r="M657" s="11">
        <v>5.7</v>
      </c>
      <c r="N657" s="11">
        <v>-7.3170731707317138E-2</v>
      </c>
      <c r="O657" s="15">
        <v>1</v>
      </c>
      <c r="P657"/>
    </row>
    <row r="658" spans="1:16">
      <c r="I658" s="11" t="s">
        <v>577</v>
      </c>
      <c r="J658" s="11" t="s">
        <v>764</v>
      </c>
      <c r="K658" s="11" t="s">
        <v>763</v>
      </c>
      <c r="L658" s="11">
        <v>44.4</v>
      </c>
      <c r="M658" s="11">
        <v>43.8</v>
      </c>
      <c r="N658" s="11">
        <v>-1.3513513513513598E-2</v>
      </c>
      <c r="O658" s="15">
        <v>1</v>
      </c>
      <c r="P658"/>
    </row>
    <row r="659" spans="1:16">
      <c r="I659" s="11" t="s">
        <v>580</v>
      </c>
      <c r="J659" s="11" t="s">
        <v>764</v>
      </c>
      <c r="K659" s="11" t="s">
        <v>763</v>
      </c>
      <c r="L659" s="11">
        <v>63.6</v>
      </c>
      <c r="M659" s="11">
        <v>60</v>
      </c>
      <c r="N659" s="11">
        <v>-5.6603773584905648E-2</v>
      </c>
      <c r="O659" s="15">
        <v>1</v>
      </c>
      <c r="P659"/>
    </row>
    <row r="660" spans="1:16">
      <c r="I660" s="11" t="s">
        <v>581</v>
      </c>
      <c r="J660" s="11" t="s">
        <v>764</v>
      </c>
      <c r="K660" s="11" t="s">
        <v>763</v>
      </c>
      <c r="L660" s="11">
        <v>19.600000000000001</v>
      </c>
      <c r="M660" s="11">
        <v>19.2</v>
      </c>
      <c r="N660" s="11">
        <v>-2.0408163265306256E-2</v>
      </c>
      <c r="O660" s="15">
        <v>1</v>
      </c>
      <c r="P660"/>
    </row>
    <row r="661" spans="1:16">
      <c r="I661" s="11" t="s">
        <v>1086</v>
      </c>
      <c r="J661" s="11" t="s">
        <v>350</v>
      </c>
      <c r="K661" s="11" t="s">
        <v>763</v>
      </c>
      <c r="L661" s="11" t="s">
        <v>651</v>
      </c>
      <c r="M661" s="11">
        <v>101.4</v>
      </c>
      <c r="N661" s="11" t="s">
        <v>764</v>
      </c>
      <c r="O661" s="15">
        <v>1</v>
      </c>
      <c r="P661"/>
    </row>
    <row r="662" spans="1:16">
      <c r="A662" s="184" t="s">
        <v>815</v>
      </c>
      <c r="B662" s="184"/>
      <c r="C662" s="184"/>
      <c r="D662" s="184"/>
      <c r="E662" s="184"/>
      <c r="F662" s="184"/>
      <c r="G662" s="184"/>
      <c r="H662" s="184"/>
      <c r="I662" s="184"/>
      <c r="J662" s="184"/>
      <c r="K662" s="184"/>
      <c r="L662" s="184"/>
      <c r="M662" s="184"/>
      <c r="N662" s="184"/>
      <c r="O662" s="185">
        <v>9</v>
      </c>
      <c r="P662"/>
    </row>
    <row r="663" spans="1:16" ht="29">
      <c r="A663" s="13" t="s">
        <v>210</v>
      </c>
      <c r="B663" s="11" t="s">
        <v>592</v>
      </c>
      <c r="C663" s="11" t="s">
        <v>595</v>
      </c>
      <c r="D663" s="11" t="s">
        <v>123</v>
      </c>
      <c r="E663" s="11" t="s">
        <v>123</v>
      </c>
      <c r="F663" s="11" t="s">
        <v>1179</v>
      </c>
      <c r="G663" s="12">
        <v>42917</v>
      </c>
      <c r="H663" s="12">
        <v>43281</v>
      </c>
      <c r="I663" s="11" t="s">
        <v>211</v>
      </c>
      <c r="J663" s="11" t="s">
        <v>764</v>
      </c>
      <c r="K663" s="11" t="s">
        <v>1158</v>
      </c>
      <c r="L663" s="11">
        <v>30</v>
      </c>
      <c r="M663" s="11">
        <v>30</v>
      </c>
      <c r="N663" s="11">
        <v>0</v>
      </c>
      <c r="O663" s="15">
        <v>1</v>
      </c>
      <c r="P663"/>
    </row>
    <row r="664" spans="1:16">
      <c r="I664" s="11" t="s">
        <v>213</v>
      </c>
      <c r="J664" s="11" t="s">
        <v>764</v>
      </c>
      <c r="K664" s="11" t="s">
        <v>1158</v>
      </c>
      <c r="L664" s="11">
        <v>18</v>
      </c>
      <c r="M664" s="11">
        <v>18</v>
      </c>
      <c r="N664" s="11">
        <v>0</v>
      </c>
      <c r="O664" s="15">
        <v>1</v>
      </c>
      <c r="P664"/>
    </row>
    <row r="665" spans="1:16">
      <c r="I665" s="11" t="s">
        <v>212</v>
      </c>
      <c r="J665" s="11" t="s">
        <v>764</v>
      </c>
      <c r="K665" s="11" t="s">
        <v>1158</v>
      </c>
      <c r="L665" s="11">
        <v>23</v>
      </c>
      <c r="M665" s="11">
        <v>23</v>
      </c>
      <c r="N665" s="11">
        <v>0</v>
      </c>
      <c r="O665" s="15">
        <v>1</v>
      </c>
      <c r="P665"/>
    </row>
    <row r="666" spans="1:16">
      <c r="I666" s="11" t="s">
        <v>214</v>
      </c>
      <c r="J666" s="11" t="s">
        <v>764</v>
      </c>
      <c r="K666" s="11" t="s">
        <v>1158</v>
      </c>
      <c r="L666" s="11">
        <v>35</v>
      </c>
      <c r="M666" s="11">
        <v>35</v>
      </c>
      <c r="N666" s="11">
        <v>0</v>
      </c>
      <c r="O666" s="15">
        <v>1</v>
      </c>
      <c r="P666"/>
    </row>
    <row r="667" spans="1:16">
      <c r="I667" s="11" t="s">
        <v>216</v>
      </c>
      <c r="J667" s="11" t="s">
        <v>764</v>
      </c>
      <c r="K667" s="11" t="s">
        <v>1158</v>
      </c>
      <c r="L667" s="11">
        <v>22</v>
      </c>
      <c r="M667" s="11">
        <v>22</v>
      </c>
      <c r="N667" s="11">
        <v>0</v>
      </c>
      <c r="O667" s="15">
        <v>1</v>
      </c>
      <c r="P667"/>
    </row>
    <row r="668" spans="1:16">
      <c r="I668" s="11" t="s">
        <v>215</v>
      </c>
      <c r="J668" s="11" t="s">
        <v>764</v>
      </c>
      <c r="K668" s="11" t="s">
        <v>1158</v>
      </c>
      <c r="L668" s="11">
        <v>26</v>
      </c>
      <c r="M668" s="11">
        <v>26</v>
      </c>
      <c r="N668" s="11">
        <v>0</v>
      </c>
      <c r="O668" s="15">
        <v>1</v>
      </c>
      <c r="P668"/>
    </row>
    <row r="669" spans="1:16" ht="29">
      <c r="A669" s="184" t="s">
        <v>816</v>
      </c>
      <c r="B669" s="184"/>
      <c r="C669" s="184"/>
      <c r="D669" s="184"/>
      <c r="E669" s="184"/>
      <c r="F669" s="184"/>
      <c r="G669" s="184"/>
      <c r="H669" s="184"/>
      <c r="I669" s="184"/>
      <c r="J669" s="184"/>
      <c r="K669" s="184"/>
      <c r="L669" s="184"/>
      <c r="M669" s="184"/>
      <c r="N669" s="184"/>
      <c r="O669" s="185">
        <v>6</v>
      </c>
      <c r="P669"/>
    </row>
    <row r="670" spans="1:16">
      <c r="A670" s="13" t="s">
        <v>231</v>
      </c>
      <c r="B670" s="11" t="s">
        <v>594</v>
      </c>
      <c r="C670" s="11" t="s">
        <v>596</v>
      </c>
      <c r="D670" s="11" t="s">
        <v>123</v>
      </c>
      <c r="E670" s="11" t="s">
        <v>123</v>
      </c>
      <c r="F670" s="11" t="s">
        <v>232</v>
      </c>
      <c r="G670" s="12">
        <v>42917</v>
      </c>
      <c r="H670" s="12">
        <v>43281</v>
      </c>
      <c r="I670" s="11" t="s">
        <v>233</v>
      </c>
      <c r="J670" s="11" t="s">
        <v>764</v>
      </c>
      <c r="K670" s="11" t="s">
        <v>1126</v>
      </c>
      <c r="L670" s="11">
        <v>0.25404100000000002</v>
      </c>
      <c r="M670" s="11">
        <v>0.26674305000000004</v>
      </c>
      <c r="N670" s="11">
        <v>5.0000000000000044E-2</v>
      </c>
      <c r="O670" s="15">
        <v>1</v>
      </c>
      <c r="P670"/>
    </row>
    <row r="671" spans="1:16">
      <c r="I671" s="11" t="s">
        <v>234</v>
      </c>
      <c r="J671" s="11" t="s">
        <v>764</v>
      </c>
      <c r="K671" s="11" t="s">
        <v>1126</v>
      </c>
      <c r="L671" s="11">
        <v>8.7515999999999997E-2</v>
      </c>
      <c r="M671" s="11">
        <v>9.1891799999999996E-2</v>
      </c>
      <c r="N671" s="11">
        <v>5.0000000000000044E-2</v>
      </c>
      <c r="O671" s="15">
        <v>1</v>
      </c>
      <c r="P671"/>
    </row>
    <row r="672" spans="1:16">
      <c r="I672" s="11" t="s">
        <v>235</v>
      </c>
      <c r="J672" s="11" t="s">
        <v>764</v>
      </c>
      <c r="K672" s="11" t="s">
        <v>1126</v>
      </c>
      <c r="L672" s="11">
        <v>4.7405000000000003E-2</v>
      </c>
      <c r="M672" s="11">
        <v>4.9775250000000007E-2</v>
      </c>
      <c r="N672" s="11">
        <v>5.0000000000000044E-2</v>
      </c>
      <c r="O672" s="15">
        <v>1</v>
      </c>
      <c r="P672"/>
    </row>
    <row r="673" spans="9:16">
      <c r="I673" s="11" t="s">
        <v>236</v>
      </c>
      <c r="J673" s="11" t="s">
        <v>764</v>
      </c>
      <c r="K673" s="11" t="s">
        <v>1126</v>
      </c>
      <c r="L673" s="11">
        <v>31.4895</v>
      </c>
      <c r="M673" s="11">
        <v>33.063974999999999</v>
      </c>
      <c r="N673" s="11">
        <v>5.0000000000000044E-2</v>
      </c>
      <c r="O673" s="15">
        <v>1</v>
      </c>
      <c r="P673"/>
    </row>
    <row r="674" spans="9:16">
      <c r="I674" s="11" t="s">
        <v>237</v>
      </c>
      <c r="J674" s="11" t="s">
        <v>764</v>
      </c>
      <c r="K674" s="11" t="s">
        <v>1126</v>
      </c>
      <c r="L674" s="11">
        <v>11.373889999999999</v>
      </c>
      <c r="M674" s="11">
        <v>11.942584500000001</v>
      </c>
      <c r="N674" s="11">
        <v>5.0000000000000044E-2</v>
      </c>
      <c r="O674" s="15">
        <v>1</v>
      </c>
      <c r="P674"/>
    </row>
    <row r="675" spans="9:16">
      <c r="I675" s="11" t="s">
        <v>238</v>
      </c>
      <c r="J675" s="11" t="s">
        <v>764</v>
      </c>
      <c r="K675" s="11" t="s">
        <v>1126</v>
      </c>
      <c r="L675" s="11">
        <v>11.84015</v>
      </c>
      <c r="M675" s="11">
        <v>12.432157500000001</v>
      </c>
      <c r="N675" s="11">
        <v>5.0000000000000044E-2</v>
      </c>
      <c r="O675" s="15">
        <v>1</v>
      </c>
      <c r="P675"/>
    </row>
    <row r="676" spans="9:16">
      <c r="I676" s="11" t="s">
        <v>241</v>
      </c>
      <c r="J676" s="11" t="s">
        <v>764</v>
      </c>
      <c r="K676" s="11" t="s">
        <v>1126</v>
      </c>
      <c r="L676" s="11">
        <v>9.9510260000000006</v>
      </c>
      <c r="M676" s="11">
        <v>10.4485773</v>
      </c>
      <c r="N676" s="11">
        <v>5.0000000000000044E-2</v>
      </c>
      <c r="O676" s="15">
        <v>1</v>
      </c>
      <c r="P676"/>
    </row>
    <row r="677" spans="9:16">
      <c r="I677" s="11" t="s">
        <v>240</v>
      </c>
      <c r="J677" s="11" t="s">
        <v>764</v>
      </c>
      <c r="K677" s="11" t="s">
        <v>1126</v>
      </c>
      <c r="L677" s="11">
        <v>7.5387680000000001</v>
      </c>
      <c r="M677" s="11">
        <v>7.9157064000000004</v>
      </c>
      <c r="N677" s="11">
        <v>5.0000000000000044E-2</v>
      </c>
      <c r="O677" s="15">
        <v>1</v>
      </c>
      <c r="P677"/>
    </row>
    <row r="678" spans="9:16">
      <c r="I678" s="11" t="s">
        <v>239</v>
      </c>
      <c r="J678" s="11" t="s">
        <v>764</v>
      </c>
      <c r="K678" s="11" t="s">
        <v>1126</v>
      </c>
      <c r="L678" s="11">
        <v>2.7547579999999998</v>
      </c>
      <c r="M678" s="11">
        <v>2.8924959000000001</v>
      </c>
      <c r="N678" s="11">
        <v>5.0000000000000044E-2</v>
      </c>
      <c r="O678" s="15">
        <v>1</v>
      </c>
      <c r="P678"/>
    </row>
    <row r="679" spans="9:16">
      <c r="I679" s="11" t="s">
        <v>242</v>
      </c>
      <c r="J679" s="11" t="s">
        <v>764</v>
      </c>
      <c r="K679" s="11" t="s">
        <v>1126</v>
      </c>
      <c r="L679" s="11">
        <v>1.514967</v>
      </c>
      <c r="M679" s="11">
        <v>1.59071535</v>
      </c>
      <c r="N679" s="11">
        <v>5.0000000000000044E-2</v>
      </c>
      <c r="O679" s="15">
        <v>1</v>
      </c>
      <c r="P679"/>
    </row>
    <row r="680" spans="9:16">
      <c r="I680" s="11" t="s">
        <v>243</v>
      </c>
      <c r="J680" s="11" t="s">
        <v>764</v>
      </c>
      <c r="K680" s="11" t="s">
        <v>1126</v>
      </c>
      <c r="L680" s="11">
        <v>0.29189799999999999</v>
      </c>
      <c r="M680" s="11">
        <v>0.30649290000000001</v>
      </c>
      <c r="N680" s="11">
        <v>5.0000000000000044E-2</v>
      </c>
      <c r="O680" s="15">
        <v>1</v>
      </c>
      <c r="P680"/>
    </row>
    <row r="681" spans="9:16">
      <c r="I681" s="11" t="s">
        <v>246</v>
      </c>
      <c r="J681" s="11" t="s">
        <v>764</v>
      </c>
      <c r="K681" s="11" t="s">
        <v>1126</v>
      </c>
      <c r="L681" s="11">
        <v>2.917592</v>
      </c>
      <c r="M681" s="11">
        <v>3.0634716000000002</v>
      </c>
      <c r="N681" s="11">
        <v>5.0000000000000044E-2</v>
      </c>
      <c r="O681" s="15">
        <v>1</v>
      </c>
      <c r="P681"/>
    </row>
    <row r="682" spans="9:16">
      <c r="I682" s="11" t="s">
        <v>247</v>
      </c>
      <c r="J682" s="11" t="s">
        <v>764</v>
      </c>
      <c r="K682" s="11" t="s">
        <v>1126</v>
      </c>
      <c r="L682" s="11">
        <v>1.627645</v>
      </c>
      <c r="M682" s="11">
        <v>1.7090272500000001</v>
      </c>
      <c r="N682" s="11">
        <v>5.0000000000000044E-2</v>
      </c>
      <c r="O682" s="15">
        <v>1</v>
      </c>
      <c r="P682"/>
    </row>
    <row r="683" spans="9:16">
      <c r="I683" s="11" t="s">
        <v>248</v>
      </c>
      <c r="J683" s="11" t="s">
        <v>764</v>
      </c>
      <c r="K683" s="11" t="s">
        <v>1126</v>
      </c>
      <c r="L683" s="11">
        <v>1.0192840000000001</v>
      </c>
      <c r="M683" s="11">
        <v>1.0702482000000002</v>
      </c>
      <c r="N683" s="11">
        <v>5.0000000000000044E-2</v>
      </c>
      <c r="O683" s="15">
        <v>1</v>
      </c>
      <c r="P683"/>
    </row>
    <row r="684" spans="9:16">
      <c r="I684" s="11" t="s">
        <v>249</v>
      </c>
      <c r="J684" s="11" t="s">
        <v>764</v>
      </c>
      <c r="K684" s="11" t="s">
        <v>1126</v>
      </c>
      <c r="L684" s="11">
        <v>0.59520399999999996</v>
      </c>
      <c r="M684" s="11">
        <v>0.62496419999999997</v>
      </c>
      <c r="N684" s="11">
        <v>5.0000000000000044E-2</v>
      </c>
      <c r="O684" s="15">
        <v>1</v>
      </c>
      <c r="P684"/>
    </row>
    <row r="685" spans="9:16">
      <c r="I685" s="11" t="s">
        <v>250</v>
      </c>
      <c r="J685" s="11" t="s">
        <v>764</v>
      </c>
      <c r="K685" s="11" t="s">
        <v>1126</v>
      </c>
      <c r="L685" s="11">
        <v>0.98993399999999998</v>
      </c>
      <c r="M685" s="11">
        <v>1.0394307</v>
      </c>
      <c r="N685" s="11">
        <v>5.0000000000000044E-2</v>
      </c>
      <c r="O685" s="15">
        <v>1</v>
      </c>
      <c r="P685"/>
    </row>
    <row r="686" spans="9:16">
      <c r="I686" s="11" t="s">
        <v>251</v>
      </c>
      <c r="J686" s="11" t="s">
        <v>764</v>
      </c>
      <c r="K686" s="11" t="s">
        <v>1126</v>
      </c>
      <c r="L686" s="11">
        <v>0.58614299999999997</v>
      </c>
      <c r="M686" s="11">
        <v>0.61545015000000003</v>
      </c>
      <c r="N686" s="11">
        <v>5.0000000000000044E-2</v>
      </c>
      <c r="O686" s="15">
        <v>1</v>
      </c>
      <c r="P686"/>
    </row>
    <row r="687" spans="9:16">
      <c r="I687" s="11" t="s">
        <v>244</v>
      </c>
      <c r="J687" s="11" t="s">
        <v>764</v>
      </c>
      <c r="K687" s="11" t="s">
        <v>1126</v>
      </c>
      <c r="L687" s="11">
        <v>3.7821609999999999</v>
      </c>
      <c r="M687" s="11">
        <v>3.9712690500000001</v>
      </c>
      <c r="N687" s="11">
        <v>5.0000000000000044E-2</v>
      </c>
      <c r="O687" s="15">
        <v>1</v>
      </c>
      <c r="P687"/>
    </row>
    <row r="688" spans="9:16">
      <c r="I688" s="11" t="s">
        <v>245</v>
      </c>
      <c r="J688" s="11" t="s">
        <v>764</v>
      </c>
      <c r="K688" s="11" t="s">
        <v>1126</v>
      </c>
      <c r="L688" s="11">
        <v>2.0945019999999999</v>
      </c>
      <c r="M688" s="11">
        <v>2.1992270999999999</v>
      </c>
      <c r="N688" s="11">
        <v>5.0000000000000044E-2</v>
      </c>
      <c r="O688" s="15">
        <v>1</v>
      </c>
      <c r="P688"/>
    </row>
    <row r="689" spans="9:16">
      <c r="I689" s="11" t="s">
        <v>252</v>
      </c>
      <c r="J689" s="11" t="s">
        <v>764</v>
      </c>
      <c r="K689" s="11" t="s">
        <v>1126</v>
      </c>
      <c r="L689" s="11">
        <v>2.425894</v>
      </c>
      <c r="M689" s="11">
        <v>2.5471887</v>
      </c>
      <c r="N689" s="11">
        <v>5.0000000000000044E-2</v>
      </c>
      <c r="O689" s="15">
        <v>1</v>
      </c>
      <c r="P689"/>
    </row>
    <row r="690" spans="9:16">
      <c r="I690" s="11" t="s">
        <v>253</v>
      </c>
      <c r="J690" s="11" t="s">
        <v>764</v>
      </c>
      <c r="K690" s="11" t="s">
        <v>1126</v>
      </c>
      <c r="L690" s="11">
        <v>4.8523009999999998</v>
      </c>
      <c r="M690" s="11">
        <v>5.0949160500000001</v>
      </c>
      <c r="N690" s="11">
        <v>5.0000000000000044E-2</v>
      </c>
      <c r="O690" s="15">
        <v>1</v>
      </c>
      <c r="P690"/>
    </row>
    <row r="691" spans="9:16">
      <c r="I691" s="11" t="s">
        <v>255</v>
      </c>
      <c r="J691" s="11" t="s">
        <v>764</v>
      </c>
      <c r="K691" s="11" t="s">
        <v>1126</v>
      </c>
      <c r="L691" s="11">
        <v>1.127345</v>
      </c>
      <c r="M691" s="11">
        <v>1.1837122500000001</v>
      </c>
      <c r="N691" s="11">
        <v>5.0000000000000044E-2</v>
      </c>
      <c r="O691" s="15">
        <v>1</v>
      </c>
      <c r="P691"/>
    </row>
    <row r="692" spans="9:16">
      <c r="I692" s="11" t="s">
        <v>254</v>
      </c>
      <c r="J692" s="11" t="s">
        <v>764</v>
      </c>
      <c r="K692" s="11" t="s">
        <v>1126</v>
      </c>
      <c r="L692" s="11">
        <v>0.56893700000000003</v>
      </c>
      <c r="M692" s="11">
        <v>0.59738385000000005</v>
      </c>
      <c r="N692" s="11">
        <v>5.0000000000000044E-2</v>
      </c>
      <c r="O692" s="15">
        <v>1</v>
      </c>
      <c r="P692"/>
    </row>
    <row r="693" spans="9:16">
      <c r="I693" s="11" t="s">
        <v>256</v>
      </c>
      <c r="J693" s="11" t="s">
        <v>764</v>
      </c>
      <c r="K693" s="11" t="s">
        <v>1126</v>
      </c>
      <c r="L693" s="11">
        <v>2.815769</v>
      </c>
      <c r="M693" s="11">
        <v>2.95655745</v>
      </c>
      <c r="N693" s="11">
        <v>5.0000000000000044E-2</v>
      </c>
      <c r="O693" s="15">
        <v>1</v>
      </c>
      <c r="P693"/>
    </row>
    <row r="694" spans="9:16">
      <c r="I694" s="11" t="s">
        <v>257</v>
      </c>
      <c r="J694" s="11" t="s">
        <v>764</v>
      </c>
      <c r="K694" s="11" t="s">
        <v>1126</v>
      </c>
      <c r="L694" s="11">
        <v>16.266539999999999</v>
      </c>
      <c r="M694" s="11">
        <v>17.079867</v>
      </c>
      <c r="N694" s="11">
        <v>5.0000000000000044E-2</v>
      </c>
      <c r="O694" s="15">
        <v>1</v>
      </c>
      <c r="P694"/>
    </row>
    <row r="695" spans="9:16">
      <c r="I695" s="11" t="s">
        <v>258</v>
      </c>
      <c r="J695" s="11" t="s">
        <v>764</v>
      </c>
      <c r="K695" s="11" t="s">
        <v>1126</v>
      </c>
      <c r="L695" s="11">
        <v>1.0726739999999999</v>
      </c>
      <c r="M695" s="11">
        <v>1.1263076999999999</v>
      </c>
      <c r="N695" s="11">
        <v>5.0000000000000044E-2</v>
      </c>
      <c r="O695" s="15">
        <v>1</v>
      </c>
      <c r="P695"/>
    </row>
    <row r="696" spans="9:16">
      <c r="I696" s="11" t="s">
        <v>259</v>
      </c>
      <c r="J696" s="11" t="s">
        <v>764</v>
      </c>
      <c r="K696" s="11" t="s">
        <v>1126</v>
      </c>
      <c r="L696" s="11">
        <v>1.3346640000000001</v>
      </c>
      <c r="M696" s="11">
        <v>1.4013972000000001</v>
      </c>
      <c r="N696" s="11">
        <v>5.0000000000000044E-2</v>
      </c>
      <c r="O696" s="15">
        <v>1</v>
      </c>
      <c r="P696"/>
    </row>
    <row r="697" spans="9:16">
      <c r="I697" s="11" t="s">
        <v>261</v>
      </c>
      <c r="J697" s="11" t="s">
        <v>764</v>
      </c>
      <c r="K697" s="11" t="s">
        <v>1126</v>
      </c>
      <c r="L697" s="11">
        <v>2.3464580000000002</v>
      </c>
      <c r="M697" s="11">
        <v>2.4637809000000002</v>
      </c>
      <c r="N697" s="11">
        <v>5.0000000000000044E-2</v>
      </c>
      <c r="O697" s="15">
        <v>1</v>
      </c>
      <c r="P697"/>
    </row>
    <row r="698" spans="9:16">
      <c r="I698" s="11" t="s">
        <v>262</v>
      </c>
      <c r="J698" s="11" t="s">
        <v>764</v>
      </c>
      <c r="K698" s="11" t="s">
        <v>1126</v>
      </c>
      <c r="L698" s="11">
        <v>0.93837099999999996</v>
      </c>
      <c r="M698" s="11">
        <v>0.98528954999999996</v>
      </c>
      <c r="N698" s="11">
        <v>5.0000000000000044E-2</v>
      </c>
      <c r="O698" s="15">
        <v>1</v>
      </c>
      <c r="P698"/>
    </row>
    <row r="699" spans="9:16">
      <c r="I699" s="11" t="s">
        <v>263</v>
      </c>
      <c r="J699" s="11" t="s">
        <v>764</v>
      </c>
      <c r="K699" s="11" t="s">
        <v>1126</v>
      </c>
      <c r="L699" s="11">
        <v>0.234593</v>
      </c>
      <c r="M699" s="11">
        <v>0.24632265</v>
      </c>
      <c r="N699" s="11">
        <v>5.0000000000000044E-2</v>
      </c>
      <c r="O699" s="15">
        <v>1</v>
      </c>
      <c r="P699"/>
    </row>
    <row r="700" spans="9:16">
      <c r="I700" s="11" t="s">
        <v>260</v>
      </c>
      <c r="J700" s="11" t="s">
        <v>764</v>
      </c>
      <c r="K700" s="11" t="s">
        <v>1126</v>
      </c>
      <c r="L700" s="11">
        <v>7.0377809999999998</v>
      </c>
      <c r="M700" s="11">
        <v>7.3896700500000003</v>
      </c>
      <c r="N700" s="11">
        <v>5.0000000000000044E-2</v>
      </c>
      <c r="O700" s="15">
        <v>1</v>
      </c>
      <c r="P700"/>
    </row>
    <row r="701" spans="9:16">
      <c r="I701" s="11" t="s">
        <v>266</v>
      </c>
      <c r="J701" s="11" t="s">
        <v>764</v>
      </c>
      <c r="K701" s="11" t="s">
        <v>1126</v>
      </c>
      <c r="L701" s="11">
        <v>1.4135740000000001</v>
      </c>
      <c r="M701" s="11">
        <v>1.4842527000000001</v>
      </c>
      <c r="N701" s="11">
        <v>5.0000000000000044E-2</v>
      </c>
      <c r="O701" s="15">
        <v>1</v>
      </c>
      <c r="P701"/>
    </row>
    <row r="702" spans="9:16">
      <c r="I702" s="11" t="s">
        <v>267</v>
      </c>
      <c r="J702" s="11" t="s">
        <v>764</v>
      </c>
      <c r="K702" s="11" t="s">
        <v>1126</v>
      </c>
      <c r="L702" s="11">
        <v>2.82681</v>
      </c>
      <c r="M702" s="11">
        <v>2.9681505000000001</v>
      </c>
      <c r="N702" s="11">
        <v>5.0000000000000044E-2</v>
      </c>
      <c r="O702" s="15">
        <v>1</v>
      </c>
      <c r="P702"/>
    </row>
    <row r="703" spans="9:16">
      <c r="I703" s="11" t="s">
        <v>265</v>
      </c>
      <c r="J703" s="11" t="s">
        <v>764</v>
      </c>
      <c r="K703" s="11" t="s">
        <v>1126</v>
      </c>
      <c r="L703" s="11">
        <v>0.62520799999999999</v>
      </c>
      <c r="M703" s="11">
        <v>0.65646840000000006</v>
      </c>
      <c r="N703" s="11">
        <v>5.0000000000000044E-2</v>
      </c>
      <c r="O703" s="15">
        <v>1</v>
      </c>
      <c r="P703"/>
    </row>
    <row r="704" spans="9:16">
      <c r="I704" s="11" t="s">
        <v>264</v>
      </c>
      <c r="J704" s="11" t="s">
        <v>764</v>
      </c>
      <c r="K704" s="11" t="s">
        <v>1126</v>
      </c>
      <c r="L704" s="11">
        <v>0.82025999999999999</v>
      </c>
      <c r="M704" s="11">
        <v>0.86127300000000007</v>
      </c>
      <c r="N704" s="11">
        <v>5.0000000000000044E-2</v>
      </c>
      <c r="O704" s="15">
        <v>1</v>
      </c>
      <c r="P704"/>
    </row>
    <row r="705" spans="1:16">
      <c r="I705" s="11" t="s">
        <v>268</v>
      </c>
      <c r="J705" s="11" t="s">
        <v>764</v>
      </c>
      <c r="K705" s="11" t="s">
        <v>1126</v>
      </c>
      <c r="L705" s="11">
        <v>22.903469999999999</v>
      </c>
      <c r="M705" s="11">
        <v>24.048643500000001</v>
      </c>
      <c r="N705" s="11">
        <v>5.0000000000000044E-2</v>
      </c>
      <c r="O705" s="15">
        <v>1</v>
      </c>
      <c r="P705"/>
    </row>
    <row r="706" spans="1:16">
      <c r="I706" s="11" t="s">
        <v>269</v>
      </c>
      <c r="J706" s="11" t="s">
        <v>764</v>
      </c>
      <c r="K706" s="11" t="s">
        <v>1126</v>
      </c>
      <c r="L706" s="11">
        <v>2.918882</v>
      </c>
      <c r="M706" s="11">
        <v>3.0648260999999999</v>
      </c>
      <c r="N706" s="11">
        <v>5.0000000000000044E-2</v>
      </c>
      <c r="O706" s="15">
        <v>1</v>
      </c>
      <c r="P706"/>
    </row>
    <row r="707" spans="1:16">
      <c r="I707" s="11" t="s">
        <v>270</v>
      </c>
      <c r="J707" s="11" t="s">
        <v>764</v>
      </c>
      <c r="K707" s="11" t="s">
        <v>1126</v>
      </c>
      <c r="L707" s="11">
        <v>0.97760999999999998</v>
      </c>
      <c r="M707" s="11">
        <v>1.0264905</v>
      </c>
      <c r="N707" s="11">
        <v>5.0000000000000044E-2</v>
      </c>
      <c r="O707" s="15">
        <v>1</v>
      </c>
      <c r="P707"/>
    </row>
    <row r="708" spans="1:16">
      <c r="I708" s="11" t="s">
        <v>271</v>
      </c>
      <c r="J708" s="11" t="s">
        <v>764</v>
      </c>
      <c r="K708" s="11" t="s">
        <v>1126</v>
      </c>
      <c r="L708" s="11">
        <v>3.1078380000000001</v>
      </c>
      <c r="M708" s="11">
        <v>3.2632299000000002</v>
      </c>
      <c r="N708" s="11">
        <v>5.0000000000000044E-2</v>
      </c>
      <c r="O708" s="15">
        <v>1</v>
      </c>
      <c r="P708"/>
    </row>
    <row r="709" spans="1:16">
      <c r="I709" s="11" t="s">
        <v>272</v>
      </c>
      <c r="J709" s="11" t="s">
        <v>764</v>
      </c>
      <c r="K709" s="11" t="s">
        <v>1126</v>
      </c>
      <c r="L709" s="11">
        <v>0.98942200000000002</v>
      </c>
      <c r="M709" s="11">
        <v>1.0388931000000001</v>
      </c>
      <c r="N709" s="11">
        <v>5.0000000000000044E-2</v>
      </c>
      <c r="O709" s="15">
        <v>1</v>
      </c>
      <c r="P709"/>
    </row>
    <row r="710" spans="1:16">
      <c r="I710" s="11" t="s">
        <v>273</v>
      </c>
      <c r="J710" s="11" t="s">
        <v>764</v>
      </c>
      <c r="K710" s="11" t="s">
        <v>1126</v>
      </c>
      <c r="L710" s="11">
        <v>0.234593</v>
      </c>
      <c r="M710" s="11">
        <v>0.24632265</v>
      </c>
      <c r="N710" s="11">
        <v>5.0000000000000044E-2</v>
      </c>
      <c r="O710" s="15">
        <v>1</v>
      </c>
      <c r="P710"/>
    </row>
    <row r="711" spans="1:16">
      <c r="I711" s="11" t="s">
        <v>274</v>
      </c>
      <c r="J711" s="11" t="s">
        <v>764</v>
      </c>
      <c r="K711" s="11" t="s">
        <v>1126</v>
      </c>
      <c r="L711" s="11">
        <v>3.9656600000000002</v>
      </c>
      <c r="M711" s="11">
        <v>4.1639430000000006</v>
      </c>
      <c r="N711" s="11">
        <v>5.0000000000000044E-2</v>
      </c>
      <c r="O711" s="15">
        <v>1</v>
      </c>
      <c r="P711"/>
    </row>
    <row r="712" spans="1:16">
      <c r="I712" s="11" t="s">
        <v>275</v>
      </c>
      <c r="J712" s="11" t="s">
        <v>764</v>
      </c>
      <c r="K712" s="11" t="s">
        <v>1126</v>
      </c>
      <c r="L712" s="11">
        <v>20.419060000000002</v>
      </c>
      <c r="M712" s="11">
        <v>21.440013000000004</v>
      </c>
      <c r="N712" s="11">
        <v>5.0000000000000044E-2</v>
      </c>
      <c r="O712" s="15">
        <v>1</v>
      </c>
      <c r="P712"/>
    </row>
    <row r="713" spans="1:16">
      <c r="I713" s="11" t="s">
        <v>276</v>
      </c>
      <c r="J713" s="11" t="s">
        <v>764</v>
      </c>
      <c r="K713" s="11" t="s">
        <v>1126</v>
      </c>
      <c r="L713" s="11">
        <v>1.4547270000000001</v>
      </c>
      <c r="M713" s="11">
        <v>1.5274633500000001</v>
      </c>
      <c r="N713" s="11">
        <v>5.0000000000000044E-2</v>
      </c>
      <c r="O713" s="15">
        <v>1</v>
      </c>
      <c r="P713"/>
    </row>
    <row r="714" spans="1:16">
      <c r="A714" s="184" t="s">
        <v>817</v>
      </c>
      <c r="B714" s="184"/>
      <c r="C714" s="184"/>
      <c r="D714" s="184"/>
      <c r="E714" s="184"/>
      <c r="F714" s="184"/>
      <c r="G714" s="184"/>
      <c r="H714" s="184"/>
      <c r="I714" s="184"/>
      <c r="J714" s="184"/>
      <c r="K714" s="184"/>
      <c r="L714" s="184"/>
      <c r="M714" s="184"/>
      <c r="N714" s="184"/>
      <c r="O714" s="185">
        <v>44</v>
      </c>
      <c r="P714"/>
    </row>
    <row r="715" spans="1:16">
      <c r="A715" s="13" t="s">
        <v>669</v>
      </c>
      <c r="B715" s="11" t="s">
        <v>734</v>
      </c>
      <c r="C715" s="11" t="s">
        <v>733</v>
      </c>
      <c r="D715" s="11" t="s">
        <v>735</v>
      </c>
      <c r="E715" s="11" t="s">
        <v>558</v>
      </c>
      <c r="F715" s="11" t="s">
        <v>668</v>
      </c>
      <c r="G715" s="12">
        <v>42917</v>
      </c>
      <c r="H715" s="12">
        <v>43281</v>
      </c>
      <c r="I715" s="11" t="s">
        <v>680</v>
      </c>
      <c r="J715" s="11" t="s">
        <v>764</v>
      </c>
      <c r="K715" s="11" t="s">
        <v>1057</v>
      </c>
      <c r="L715" s="11">
        <v>58</v>
      </c>
      <c r="M715" s="11">
        <v>58</v>
      </c>
      <c r="N715" s="11">
        <v>0</v>
      </c>
      <c r="O715" s="15">
        <v>1</v>
      </c>
      <c r="P715"/>
    </row>
    <row r="716" spans="1:16">
      <c r="I716" s="11" t="s">
        <v>678</v>
      </c>
      <c r="J716" s="11" t="s">
        <v>764</v>
      </c>
      <c r="K716" s="11" t="s">
        <v>1166</v>
      </c>
      <c r="L716" s="11">
        <v>15.8</v>
      </c>
      <c r="M716" s="11">
        <v>15.8</v>
      </c>
      <c r="N716" s="11">
        <v>0</v>
      </c>
      <c r="O716" s="15">
        <v>1</v>
      </c>
      <c r="P716"/>
    </row>
    <row r="717" spans="1:16">
      <c r="I717" s="11" t="s">
        <v>679</v>
      </c>
      <c r="J717" s="11" t="s">
        <v>764</v>
      </c>
      <c r="K717" s="11" t="s">
        <v>1166</v>
      </c>
      <c r="L717" s="11">
        <v>16.809999999999999</v>
      </c>
      <c r="M717" s="11">
        <v>16.809999999999999</v>
      </c>
      <c r="N717" s="11">
        <v>0</v>
      </c>
      <c r="O717" s="15">
        <v>1</v>
      </c>
      <c r="P717"/>
    </row>
    <row r="718" spans="1:16">
      <c r="I718" s="11" t="s">
        <v>673</v>
      </c>
      <c r="J718" s="11" t="s">
        <v>764</v>
      </c>
      <c r="K718" s="11" t="s">
        <v>1167</v>
      </c>
      <c r="L718" s="11">
        <v>2.38</v>
      </c>
      <c r="M718" s="11">
        <v>2.38</v>
      </c>
      <c r="N718" s="11">
        <v>0</v>
      </c>
      <c r="O718" s="15">
        <v>1</v>
      </c>
      <c r="P718"/>
    </row>
    <row r="719" spans="1:16">
      <c r="I719" s="11" t="s">
        <v>672</v>
      </c>
      <c r="J719" s="11" t="s">
        <v>764</v>
      </c>
      <c r="K719" s="11" t="s">
        <v>1167</v>
      </c>
      <c r="L719" s="11">
        <v>1.03</v>
      </c>
      <c r="M719" s="11">
        <v>1.03</v>
      </c>
      <c r="N719" s="11">
        <v>0</v>
      </c>
      <c r="O719" s="15">
        <v>1</v>
      </c>
      <c r="P719"/>
    </row>
    <row r="720" spans="1:16">
      <c r="I720" s="11" t="s">
        <v>674</v>
      </c>
      <c r="J720" s="11" t="s">
        <v>764</v>
      </c>
      <c r="K720" s="11" t="s">
        <v>1167</v>
      </c>
      <c r="L720" s="11">
        <v>0.34</v>
      </c>
      <c r="M720" s="11">
        <v>0.34</v>
      </c>
      <c r="N720" s="11">
        <v>0</v>
      </c>
      <c r="O720" s="15">
        <v>1</v>
      </c>
      <c r="P720"/>
    </row>
    <row r="721" spans="9:16">
      <c r="I721" s="11" t="s">
        <v>675</v>
      </c>
      <c r="J721" s="11" t="s">
        <v>764</v>
      </c>
      <c r="K721" s="11" t="s">
        <v>1167</v>
      </c>
      <c r="L721" s="11">
        <v>0.16</v>
      </c>
      <c r="M721" s="11">
        <v>0.16</v>
      </c>
      <c r="N721" s="11">
        <v>0</v>
      </c>
      <c r="O721" s="15">
        <v>1</v>
      </c>
      <c r="P721"/>
    </row>
    <row r="722" spans="9:16">
      <c r="I722" s="11" t="s">
        <v>670</v>
      </c>
      <c r="J722" s="11" t="s">
        <v>764</v>
      </c>
      <c r="K722" s="11" t="s">
        <v>1167</v>
      </c>
      <c r="L722" s="11">
        <v>1.18</v>
      </c>
      <c r="M722" s="11">
        <v>1.18</v>
      </c>
      <c r="N722" s="11">
        <v>0</v>
      </c>
      <c r="O722" s="15">
        <v>1</v>
      </c>
      <c r="P722"/>
    </row>
    <row r="723" spans="9:16">
      <c r="I723" s="11" t="s">
        <v>676</v>
      </c>
      <c r="J723" s="11" t="s">
        <v>764</v>
      </c>
      <c r="K723" s="11" t="s">
        <v>1167</v>
      </c>
      <c r="L723" s="11">
        <v>0.13</v>
      </c>
      <c r="M723" s="11">
        <v>0.13</v>
      </c>
      <c r="N723" s="11">
        <v>0</v>
      </c>
      <c r="O723" s="15">
        <v>1</v>
      </c>
      <c r="P723"/>
    </row>
    <row r="724" spans="9:16">
      <c r="I724" s="11" t="s">
        <v>677</v>
      </c>
      <c r="J724" s="11" t="s">
        <v>764</v>
      </c>
      <c r="K724" s="11" t="s">
        <v>1057</v>
      </c>
      <c r="L724" s="11">
        <v>58</v>
      </c>
      <c r="M724" s="11">
        <v>58</v>
      </c>
      <c r="N724" s="11">
        <v>0</v>
      </c>
      <c r="O724" s="15">
        <v>1</v>
      </c>
      <c r="P724"/>
    </row>
    <row r="725" spans="9:16">
      <c r="I725" s="11" t="s">
        <v>671</v>
      </c>
      <c r="J725" s="11" t="s">
        <v>764</v>
      </c>
      <c r="K725" s="11" t="s">
        <v>1167</v>
      </c>
      <c r="L725" s="11">
        <v>0.99</v>
      </c>
      <c r="M725" s="11">
        <v>0.99</v>
      </c>
      <c r="N725" s="11">
        <v>0</v>
      </c>
      <c r="O725" s="15">
        <v>1</v>
      </c>
      <c r="P725"/>
    </row>
    <row r="726" spans="9:16">
      <c r="I726" s="11" t="s">
        <v>697</v>
      </c>
      <c r="J726" s="11" t="s">
        <v>764</v>
      </c>
      <c r="K726" s="11" t="s">
        <v>1158</v>
      </c>
      <c r="L726" s="11">
        <v>0.1</v>
      </c>
      <c r="M726" s="11">
        <v>0.1</v>
      </c>
      <c r="N726" s="11">
        <v>0</v>
      </c>
      <c r="O726" s="15">
        <v>1</v>
      </c>
      <c r="P726"/>
    </row>
    <row r="727" spans="9:16">
      <c r="I727" s="11" t="s">
        <v>698</v>
      </c>
      <c r="J727" s="11" t="s">
        <v>764</v>
      </c>
      <c r="K727" s="11" t="s">
        <v>1158</v>
      </c>
      <c r="L727" s="11">
        <v>0.09</v>
      </c>
      <c r="M727" s="11">
        <v>0.09</v>
      </c>
      <c r="N727" s="11">
        <v>0</v>
      </c>
      <c r="O727" s="15">
        <v>1</v>
      </c>
      <c r="P727"/>
    </row>
    <row r="728" spans="9:16">
      <c r="I728" s="11" t="s">
        <v>700</v>
      </c>
      <c r="J728" s="11" t="s">
        <v>764</v>
      </c>
      <c r="K728" s="11" t="s">
        <v>1158</v>
      </c>
      <c r="L728" s="11">
        <v>0.44</v>
      </c>
      <c r="M728" s="11">
        <v>0.44</v>
      </c>
      <c r="N728" s="11">
        <v>0</v>
      </c>
      <c r="O728" s="15">
        <v>1</v>
      </c>
      <c r="P728"/>
    </row>
    <row r="729" spans="9:16">
      <c r="I729" s="11" t="s">
        <v>691</v>
      </c>
      <c r="J729" s="11" t="s">
        <v>764</v>
      </c>
      <c r="K729" s="11" t="s">
        <v>1057</v>
      </c>
      <c r="L729" s="11">
        <v>15</v>
      </c>
      <c r="M729" s="11">
        <v>15</v>
      </c>
      <c r="N729" s="11">
        <v>0</v>
      </c>
      <c r="O729" s="15">
        <v>1</v>
      </c>
      <c r="P729"/>
    </row>
    <row r="730" spans="9:16">
      <c r="I730" s="11" t="s">
        <v>689</v>
      </c>
      <c r="J730" s="11" t="s">
        <v>764</v>
      </c>
      <c r="K730" s="11" t="s">
        <v>1166</v>
      </c>
      <c r="L730" s="11">
        <v>4.18</v>
      </c>
      <c r="M730" s="11">
        <v>4.18</v>
      </c>
      <c r="N730" s="11">
        <v>0</v>
      </c>
      <c r="O730" s="15">
        <v>1</v>
      </c>
      <c r="P730"/>
    </row>
    <row r="731" spans="9:16">
      <c r="I731" s="11" t="s">
        <v>690</v>
      </c>
      <c r="J731" s="11" t="s">
        <v>764</v>
      </c>
      <c r="K731" s="11" t="s">
        <v>1166</v>
      </c>
      <c r="L731" s="11">
        <v>4.68</v>
      </c>
      <c r="M731" s="11">
        <v>4.68</v>
      </c>
      <c r="N731" s="11">
        <v>0</v>
      </c>
      <c r="O731" s="15">
        <v>1</v>
      </c>
      <c r="P731"/>
    </row>
    <row r="732" spans="9:16">
      <c r="I732" s="11" t="s">
        <v>684</v>
      </c>
      <c r="J732" s="11" t="s">
        <v>764</v>
      </c>
      <c r="K732" s="11" t="s">
        <v>1167</v>
      </c>
      <c r="L732" s="11">
        <v>0.4</v>
      </c>
      <c r="M732" s="11">
        <v>0.4</v>
      </c>
      <c r="N732" s="11">
        <v>0</v>
      </c>
      <c r="O732" s="15">
        <v>1</v>
      </c>
      <c r="P732"/>
    </row>
    <row r="733" spans="9:16">
      <c r="I733" s="11" t="s">
        <v>683</v>
      </c>
      <c r="J733" s="11" t="s">
        <v>764</v>
      </c>
      <c r="K733" s="11" t="s">
        <v>1167</v>
      </c>
      <c r="L733" s="11">
        <v>0.18</v>
      </c>
      <c r="M733" s="11">
        <v>0.18</v>
      </c>
      <c r="N733" s="11">
        <v>0</v>
      </c>
      <c r="O733" s="15">
        <v>1</v>
      </c>
      <c r="P733"/>
    </row>
    <row r="734" spans="9:16">
      <c r="I734" s="11" t="s">
        <v>699</v>
      </c>
      <c r="J734" s="11" t="s">
        <v>764</v>
      </c>
      <c r="K734" s="11" t="s">
        <v>1158</v>
      </c>
      <c r="L734" s="11">
        <v>0.03</v>
      </c>
      <c r="M734" s="11">
        <v>0.03</v>
      </c>
      <c r="N734" s="11">
        <v>0</v>
      </c>
      <c r="O734" s="15">
        <v>1</v>
      </c>
      <c r="P734"/>
    </row>
    <row r="735" spans="9:16">
      <c r="I735" s="11" t="s">
        <v>685</v>
      </c>
      <c r="J735" s="11" t="s">
        <v>764</v>
      </c>
      <c r="K735" s="11" t="s">
        <v>1167</v>
      </c>
      <c r="L735" s="11">
        <v>0.06</v>
      </c>
      <c r="M735" s="11">
        <v>0.06</v>
      </c>
      <c r="N735" s="11">
        <v>0</v>
      </c>
      <c r="O735" s="15">
        <v>1</v>
      </c>
      <c r="P735"/>
    </row>
    <row r="736" spans="9:16">
      <c r="I736" s="11" t="s">
        <v>686</v>
      </c>
      <c r="J736" s="11" t="s">
        <v>764</v>
      </c>
      <c r="K736" s="11" t="s">
        <v>1167</v>
      </c>
      <c r="L736" s="11">
        <v>7.0000000000000007E-2</v>
      </c>
      <c r="M736" s="11">
        <v>7.0000000000000007E-2</v>
      </c>
      <c r="N736" s="11">
        <v>0</v>
      </c>
      <c r="O736" s="15">
        <v>1</v>
      </c>
      <c r="P736"/>
    </row>
    <row r="737" spans="1:16">
      <c r="I737" s="11" t="s">
        <v>693</v>
      </c>
      <c r="J737" s="11" t="s">
        <v>764</v>
      </c>
      <c r="K737" s="11" t="s">
        <v>1158</v>
      </c>
      <c r="L737" s="11">
        <v>15.71</v>
      </c>
      <c r="M737" s="11">
        <v>15.71</v>
      </c>
      <c r="N737" s="11">
        <v>0</v>
      </c>
      <c r="O737" s="15">
        <v>1</v>
      </c>
      <c r="P737"/>
    </row>
    <row r="738" spans="1:16">
      <c r="I738" s="11" t="s">
        <v>694</v>
      </c>
      <c r="J738" s="11" t="s">
        <v>764</v>
      </c>
      <c r="K738" s="11" t="s">
        <v>1158</v>
      </c>
      <c r="L738" s="11">
        <v>1.1399999999999999</v>
      </c>
      <c r="M738" s="11">
        <v>1.1399999999999999</v>
      </c>
      <c r="N738" s="11">
        <v>0</v>
      </c>
      <c r="O738" s="15">
        <v>1</v>
      </c>
      <c r="P738"/>
    </row>
    <row r="739" spans="1:16">
      <c r="I739" s="11" t="s">
        <v>681</v>
      </c>
      <c r="J739" s="11" t="s">
        <v>764</v>
      </c>
      <c r="K739" s="11" t="s">
        <v>1167</v>
      </c>
      <c r="L739" s="11">
        <v>0.26</v>
      </c>
      <c r="M739" s="11">
        <v>0.26</v>
      </c>
      <c r="N739" s="11">
        <v>0</v>
      </c>
      <c r="O739" s="15">
        <v>1</v>
      </c>
      <c r="P739"/>
    </row>
    <row r="740" spans="1:16">
      <c r="I740" s="11" t="s">
        <v>687</v>
      </c>
      <c r="J740" s="11" t="s">
        <v>764</v>
      </c>
      <c r="K740" s="11" t="s">
        <v>1167</v>
      </c>
      <c r="L740" s="11">
        <v>7.0000000000000007E-2</v>
      </c>
      <c r="M740" s="11">
        <v>7.0000000000000007E-2</v>
      </c>
      <c r="N740" s="11">
        <v>0</v>
      </c>
      <c r="O740" s="15">
        <v>1</v>
      </c>
      <c r="P740"/>
    </row>
    <row r="741" spans="1:16">
      <c r="I741" s="11" t="s">
        <v>688</v>
      </c>
      <c r="J741" s="11" t="s">
        <v>764</v>
      </c>
      <c r="K741" s="11" t="s">
        <v>1057</v>
      </c>
      <c r="L741" s="11">
        <v>15</v>
      </c>
      <c r="M741" s="11">
        <v>15</v>
      </c>
      <c r="N741" s="11">
        <v>0</v>
      </c>
      <c r="O741" s="15">
        <v>1</v>
      </c>
      <c r="P741"/>
    </row>
    <row r="742" spans="1:16">
      <c r="I742" s="11" t="s">
        <v>701</v>
      </c>
      <c r="J742" s="11" t="s">
        <v>764</v>
      </c>
      <c r="K742" s="11" t="s">
        <v>1158</v>
      </c>
      <c r="L742" s="11">
        <v>0.05</v>
      </c>
      <c r="M742" s="11">
        <v>0.05</v>
      </c>
      <c r="N742" s="11">
        <v>0</v>
      </c>
      <c r="O742" s="15">
        <v>1</v>
      </c>
      <c r="P742"/>
    </row>
    <row r="743" spans="1:16">
      <c r="I743" s="11" t="s">
        <v>682</v>
      </c>
      <c r="J743" s="11" t="s">
        <v>764</v>
      </c>
      <c r="K743" s="11" t="s">
        <v>1167</v>
      </c>
      <c r="L743" s="11">
        <v>0.2</v>
      </c>
      <c r="M743" s="11">
        <v>0.2</v>
      </c>
      <c r="N743" s="11">
        <v>0</v>
      </c>
      <c r="O743" s="15">
        <v>1</v>
      </c>
      <c r="P743"/>
    </row>
    <row r="744" spans="1:16">
      <c r="I744" s="11" t="s">
        <v>695</v>
      </c>
      <c r="J744" s="11" t="s">
        <v>764</v>
      </c>
      <c r="K744" s="11" t="s">
        <v>1158</v>
      </c>
      <c r="L744" s="11">
        <v>20.239999999999998</v>
      </c>
      <c r="M744" s="11">
        <v>20.239999999999998</v>
      </c>
      <c r="N744" s="11">
        <v>0</v>
      </c>
      <c r="O744" s="15">
        <v>1</v>
      </c>
      <c r="P744"/>
    </row>
    <row r="745" spans="1:16">
      <c r="I745" s="11" t="s">
        <v>696</v>
      </c>
      <c r="J745" s="11" t="s">
        <v>764</v>
      </c>
      <c r="K745" s="11" t="s">
        <v>1158</v>
      </c>
      <c r="L745" s="11">
        <v>0.63</v>
      </c>
      <c r="M745" s="11">
        <v>0.63</v>
      </c>
      <c r="N745" s="11">
        <v>0</v>
      </c>
      <c r="O745" s="15">
        <v>1</v>
      </c>
      <c r="P745"/>
    </row>
    <row r="746" spans="1:16">
      <c r="I746" s="11" t="s">
        <v>692</v>
      </c>
      <c r="J746" s="11" t="s">
        <v>764</v>
      </c>
      <c r="K746" s="11" t="s">
        <v>1158</v>
      </c>
      <c r="L746" s="11">
        <v>5.74</v>
      </c>
      <c r="M746" s="11">
        <v>5.74</v>
      </c>
      <c r="N746" s="11">
        <v>0</v>
      </c>
      <c r="O746" s="15">
        <v>1</v>
      </c>
      <c r="P746"/>
    </row>
    <row r="747" spans="1:16">
      <c r="A747" s="184" t="s">
        <v>818</v>
      </c>
      <c r="B747" s="184"/>
      <c r="C747" s="184"/>
      <c r="D747" s="184"/>
      <c r="E747" s="184"/>
      <c r="F747" s="184"/>
      <c r="G747" s="184"/>
      <c r="H747" s="184"/>
      <c r="I747" s="184"/>
      <c r="J747" s="184"/>
      <c r="K747" s="184"/>
      <c r="L747" s="184"/>
      <c r="M747" s="184"/>
      <c r="N747" s="184"/>
      <c r="O747" s="185">
        <v>32</v>
      </c>
      <c r="P747"/>
    </row>
    <row r="748" spans="1:16">
      <c r="A748" s="13" t="s">
        <v>352</v>
      </c>
      <c r="B748" s="11" t="s">
        <v>602</v>
      </c>
      <c r="C748" s="11" t="s">
        <v>601</v>
      </c>
      <c r="D748" s="11" t="s">
        <v>354</v>
      </c>
      <c r="E748" s="11" t="s">
        <v>354</v>
      </c>
      <c r="F748" s="11" t="s">
        <v>353</v>
      </c>
      <c r="G748" s="12">
        <v>42917</v>
      </c>
      <c r="H748" s="12">
        <v>43281</v>
      </c>
      <c r="I748" s="11" t="s">
        <v>60</v>
      </c>
      <c r="J748" s="11" t="s">
        <v>764</v>
      </c>
      <c r="K748" s="11" t="s">
        <v>1057</v>
      </c>
      <c r="L748" s="11">
        <v>87</v>
      </c>
      <c r="M748" s="11">
        <v>90</v>
      </c>
      <c r="N748" s="11">
        <v>3.4482758620689724E-2</v>
      </c>
      <c r="O748" s="15">
        <v>1</v>
      </c>
      <c r="P748"/>
    </row>
    <row r="749" spans="1:16">
      <c r="A749" s="184" t="s">
        <v>819</v>
      </c>
      <c r="B749" s="184"/>
      <c r="C749" s="184"/>
      <c r="D749" s="184"/>
      <c r="E749" s="184"/>
      <c r="F749" s="184"/>
      <c r="G749" s="184"/>
      <c r="H749" s="184"/>
      <c r="I749" s="184"/>
      <c r="J749" s="184"/>
      <c r="K749" s="184"/>
      <c r="L749" s="184"/>
      <c r="M749" s="184"/>
      <c r="N749" s="184"/>
      <c r="O749" s="185">
        <v>1</v>
      </c>
      <c r="P749"/>
    </row>
    <row r="750" spans="1:16">
      <c r="A750" s="13" t="s">
        <v>411</v>
      </c>
      <c r="B750" s="11" t="s">
        <v>606</v>
      </c>
      <c r="C750" s="11" t="s">
        <v>605</v>
      </c>
      <c r="D750" s="11" t="s">
        <v>387</v>
      </c>
      <c r="E750" s="11" t="s">
        <v>405</v>
      </c>
      <c r="F750" s="11" t="s">
        <v>389</v>
      </c>
      <c r="G750" s="12">
        <v>42917</v>
      </c>
      <c r="H750" s="12">
        <v>43281</v>
      </c>
      <c r="I750" s="11" t="s">
        <v>412</v>
      </c>
      <c r="J750" s="11" t="s">
        <v>764</v>
      </c>
      <c r="K750" s="11" t="s">
        <v>1057</v>
      </c>
      <c r="L750" s="11">
        <v>72</v>
      </c>
      <c r="M750" s="11">
        <v>70</v>
      </c>
      <c r="N750" s="11">
        <v>-2.777777777777779E-2</v>
      </c>
      <c r="O750" s="15">
        <v>1</v>
      </c>
      <c r="P750"/>
    </row>
    <row r="751" spans="1:16">
      <c r="A751" s="184" t="s">
        <v>820</v>
      </c>
      <c r="B751" s="184"/>
      <c r="C751" s="184"/>
      <c r="D751" s="184"/>
      <c r="E751" s="184"/>
      <c r="F751" s="184"/>
      <c r="G751" s="184"/>
      <c r="H751" s="184"/>
      <c r="I751" s="184"/>
      <c r="J751" s="184"/>
      <c r="K751" s="184"/>
      <c r="L751" s="184"/>
      <c r="M751" s="184"/>
      <c r="N751" s="184"/>
      <c r="O751" s="185">
        <v>1</v>
      </c>
      <c r="P751"/>
    </row>
    <row r="752" spans="1:16">
      <c r="A752" s="13" t="s">
        <v>356</v>
      </c>
      <c r="B752" s="11" t="s">
        <v>585</v>
      </c>
      <c r="C752" s="11" t="s">
        <v>603</v>
      </c>
      <c r="D752" s="11" t="s">
        <v>1106</v>
      </c>
      <c r="E752" s="11" t="s">
        <v>355</v>
      </c>
      <c r="F752" s="11" t="s">
        <v>355</v>
      </c>
      <c r="G752" s="12">
        <v>42917</v>
      </c>
      <c r="H752" s="12">
        <v>43281</v>
      </c>
      <c r="I752" s="11" t="s">
        <v>370</v>
      </c>
      <c r="J752" s="11" t="s">
        <v>764</v>
      </c>
      <c r="K752" s="11" t="s">
        <v>763</v>
      </c>
      <c r="L752" s="11">
        <v>495</v>
      </c>
      <c r="M752" s="11">
        <v>505</v>
      </c>
      <c r="N752" s="11">
        <v>2.020202020202011E-2</v>
      </c>
      <c r="O752" s="15">
        <v>1</v>
      </c>
      <c r="P752"/>
    </row>
    <row r="753" spans="9:16">
      <c r="I753" s="11" t="s">
        <v>369</v>
      </c>
      <c r="J753" s="11" t="s">
        <v>764</v>
      </c>
      <c r="K753" s="11" t="s">
        <v>1104</v>
      </c>
      <c r="L753" s="11">
        <v>27</v>
      </c>
      <c r="M753" s="11">
        <v>27</v>
      </c>
      <c r="N753" s="11">
        <v>0</v>
      </c>
      <c r="O753" s="15">
        <v>1</v>
      </c>
      <c r="P753"/>
    </row>
    <row r="754" spans="9:16">
      <c r="I754" s="11" t="s">
        <v>371</v>
      </c>
      <c r="J754" s="11" t="s">
        <v>764</v>
      </c>
      <c r="K754" s="11" t="s">
        <v>763</v>
      </c>
      <c r="L754" s="11">
        <v>12</v>
      </c>
      <c r="M754" s="11">
        <v>12</v>
      </c>
      <c r="N754" s="11">
        <v>0</v>
      </c>
      <c r="O754" s="15">
        <v>1</v>
      </c>
      <c r="P754"/>
    </row>
    <row r="755" spans="9:16">
      <c r="I755" s="11" t="s">
        <v>375</v>
      </c>
      <c r="J755" s="11" t="s">
        <v>764</v>
      </c>
      <c r="K755" s="11" t="s">
        <v>1104</v>
      </c>
      <c r="L755" s="11">
        <v>27</v>
      </c>
      <c r="M755" s="11">
        <v>27</v>
      </c>
      <c r="N755" s="11">
        <v>0</v>
      </c>
      <c r="O755" s="15">
        <v>1</v>
      </c>
      <c r="P755"/>
    </row>
    <row r="756" spans="9:16">
      <c r="I756" s="11" t="s">
        <v>368</v>
      </c>
      <c r="J756" s="11" t="s">
        <v>764</v>
      </c>
      <c r="K756" s="11" t="s">
        <v>1057</v>
      </c>
      <c r="L756" s="11">
        <v>28.5</v>
      </c>
      <c r="M756" s="11">
        <v>30</v>
      </c>
      <c r="N756" s="11">
        <v>5.2631578947368363E-2</v>
      </c>
      <c r="O756" s="15">
        <v>1</v>
      </c>
      <c r="P756"/>
    </row>
    <row r="757" spans="9:16">
      <c r="I757" s="11" t="s">
        <v>367</v>
      </c>
      <c r="J757" s="11" t="s">
        <v>764</v>
      </c>
      <c r="K757" s="11" t="s">
        <v>1057</v>
      </c>
      <c r="L757" s="11">
        <v>19</v>
      </c>
      <c r="M757" s="11">
        <v>20</v>
      </c>
      <c r="N757" s="11">
        <v>5.2631578947368363E-2</v>
      </c>
      <c r="O757" s="15">
        <v>1</v>
      </c>
      <c r="P757"/>
    </row>
    <row r="758" spans="9:16">
      <c r="I758" s="11" t="s">
        <v>358</v>
      </c>
      <c r="J758" s="11" t="s">
        <v>764</v>
      </c>
      <c r="K758" s="11" t="s">
        <v>1158</v>
      </c>
      <c r="L758" s="11">
        <v>98.5</v>
      </c>
      <c r="M758" s="11">
        <v>98.5</v>
      </c>
      <c r="N758" s="11">
        <v>0</v>
      </c>
      <c r="O758" s="15">
        <v>1</v>
      </c>
      <c r="P758"/>
    </row>
    <row r="759" spans="9:16">
      <c r="I759" s="11" t="s">
        <v>359</v>
      </c>
      <c r="J759" s="11" t="s">
        <v>764</v>
      </c>
      <c r="K759" s="11" t="s">
        <v>1158</v>
      </c>
      <c r="L759" s="11">
        <v>110</v>
      </c>
      <c r="M759" s="11">
        <v>110</v>
      </c>
      <c r="N759" s="11">
        <v>0</v>
      </c>
      <c r="O759" s="15">
        <v>1</v>
      </c>
      <c r="P759"/>
    </row>
    <row r="760" spans="9:16">
      <c r="I760" s="11" t="s">
        <v>360</v>
      </c>
      <c r="J760" s="11" t="s">
        <v>764</v>
      </c>
      <c r="K760" s="11" t="s">
        <v>1158</v>
      </c>
      <c r="L760" s="11">
        <v>15</v>
      </c>
      <c r="M760" s="11">
        <v>15</v>
      </c>
      <c r="N760" s="11">
        <v>0</v>
      </c>
      <c r="O760" s="15">
        <v>1</v>
      </c>
      <c r="P760"/>
    </row>
    <row r="761" spans="9:16">
      <c r="I761" s="11" t="s">
        <v>362</v>
      </c>
      <c r="J761" s="11" t="s">
        <v>764</v>
      </c>
      <c r="K761" s="11" t="s">
        <v>1057</v>
      </c>
      <c r="L761" s="11">
        <v>199.5</v>
      </c>
      <c r="M761" s="11">
        <v>205.5</v>
      </c>
      <c r="N761" s="11">
        <v>3.007518796992481E-2</v>
      </c>
      <c r="O761" s="15">
        <v>1</v>
      </c>
      <c r="P761"/>
    </row>
    <row r="762" spans="9:16">
      <c r="I762" s="11" t="s">
        <v>361</v>
      </c>
      <c r="J762" s="11" t="s">
        <v>764</v>
      </c>
      <c r="K762" s="11" t="s">
        <v>1057</v>
      </c>
      <c r="L762" s="11">
        <v>133</v>
      </c>
      <c r="M762" s="11">
        <v>137</v>
      </c>
      <c r="N762" s="11">
        <v>3.007518796992481E-2</v>
      </c>
      <c r="O762" s="15">
        <v>1</v>
      </c>
      <c r="P762"/>
    </row>
    <row r="763" spans="9:16">
      <c r="I763" s="11" t="s">
        <v>357</v>
      </c>
      <c r="J763" s="11" t="s">
        <v>764</v>
      </c>
      <c r="K763" s="11" t="s">
        <v>1158</v>
      </c>
      <c r="L763" s="11">
        <v>10</v>
      </c>
      <c r="M763" s="11">
        <v>10</v>
      </c>
      <c r="N763" s="11">
        <v>0</v>
      </c>
      <c r="O763" s="15">
        <v>1</v>
      </c>
      <c r="P763"/>
    </row>
    <row r="764" spans="9:16">
      <c r="I764" s="11" t="s">
        <v>364</v>
      </c>
      <c r="J764" s="11" t="s">
        <v>764</v>
      </c>
      <c r="K764" s="11" t="s">
        <v>1057</v>
      </c>
      <c r="L764" s="11">
        <v>225</v>
      </c>
      <c r="M764" s="11">
        <v>235.5</v>
      </c>
      <c r="N764" s="11">
        <v>4.6666666666666634E-2</v>
      </c>
      <c r="O764" s="15">
        <v>1</v>
      </c>
      <c r="P764"/>
    </row>
    <row r="765" spans="9:16">
      <c r="I765" s="11" t="s">
        <v>363</v>
      </c>
      <c r="J765" s="11" t="s">
        <v>764</v>
      </c>
      <c r="K765" s="11" t="s">
        <v>1057</v>
      </c>
      <c r="L765" s="11">
        <v>150</v>
      </c>
      <c r="M765" s="11">
        <v>157</v>
      </c>
      <c r="N765" s="11">
        <v>4.6666666666666634E-2</v>
      </c>
      <c r="O765" s="15">
        <v>1</v>
      </c>
      <c r="P765"/>
    </row>
    <row r="766" spans="9:16">
      <c r="I766" s="11" t="s">
        <v>366</v>
      </c>
      <c r="J766" s="11" t="s">
        <v>764</v>
      </c>
      <c r="K766" s="11" t="s">
        <v>1057</v>
      </c>
      <c r="L766" s="11">
        <v>78</v>
      </c>
      <c r="M766" s="11">
        <v>82.5</v>
      </c>
      <c r="N766" s="11">
        <v>5.7692307692307709E-2</v>
      </c>
      <c r="O766" s="15">
        <v>1</v>
      </c>
      <c r="P766"/>
    </row>
    <row r="767" spans="9:16">
      <c r="I767" s="11" t="s">
        <v>365</v>
      </c>
      <c r="J767" s="11" t="s">
        <v>764</v>
      </c>
      <c r="K767" s="11" t="s">
        <v>1057</v>
      </c>
      <c r="L767" s="11">
        <v>52</v>
      </c>
      <c r="M767" s="11">
        <v>55</v>
      </c>
      <c r="N767" s="11">
        <v>5.7692307692307709E-2</v>
      </c>
      <c r="O767" s="15">
        <v>1</v>
      </c>
      <c r="P767"/>
    </row>
    <row r="768" spans="9:16">
      <c r="I768" s="11" t="s">
        <v>372</v>
      </c>
      <c r="J768" s="11" t="s">
        <v>764</v>
      </c>
      <c r="K768" s="11" t="s">
        <v>1104</v>
      </c>
      <c r="L768" s="11">
        <v>17</v>
      </c>
      <c r="M768" s="11">
        <v>17</v>
      </c>
      <c r="N768" s="11">
        <v>0</v>
      </c>
      <c r="O768" s="15">
        <v>1</v>
      </c>
      <c r="P768"/>
    </row>
    <row r="769" spans="1:16">
      <c r="I769" s="11" t="s">
        <v>374</v>
      </c>
      <c r="J769" s="11" t="s">
        <v>764</v>
      </c>
      <c r="K769" s="11" t="s">
        <v>763</v>
      </c>
      <c r="L769" s="11">
        <v>217</v>
      </c>
      <c r="M769" s="11">
        <v>222</v>
      </c>
      <c r="N769" s="11">
        <v>2.3041474654377891E-2</v>
      </c>
      <c r="O769" s="15">
        <v>1</v>
      </c>
      <c r="P769"/>
    </row>
    <row r="770" spans="1:16">
      <c r="I770" s="11" t="s">
        <v>373</v>
      </c>
      <c r="J770" s="11" t="s">
        <v>764</v>
      </c>
      <c r="K770" s="11" t="s">
        <v>763</v>
      </c>
      <c r="L770" s="11">
        <v>72</v>
      </c>
      <c r="M770" s="11">
        <v>74</v>
      </c>
      <c r="N770" s="11">
        <v>2.7777777777777679E-2</v>
      </c>
      <c r="O770" s="15">
        <v>1</v>
      </c>
      <c r="P770"/>
    </row>
    <row r="771" spans="1:16">
      <c r="I771" s="11" t="s">
        <v>383</v>
      </c>
      <c r="J771" s="11" t="s">
        <v>764</v>
      </c>
      <c r="K771" s="11" t="s">
        <v>763</v>
      </c>
      <c r="L771" s="11">
        <v>225</v>
      </c>
      <c r="M771" s="11">
        <v>230</v>
      </c>
      <c r="N771" s="11">
        <v>2.2222222222222143E-2</v>
      </c>
      <c r="O771" s="15">
        <v>1</v>
      </c>
      <c r="P771"/>
    </row>
    <row r="772" spans="1:16">
      <c r="I772" s="11" t="s">
        <v>384</v>
      </c>
      <c r="J772" s="11" t="s">
        <v>764</v>
      </c>
      <c r="K772" s="11" t="s">
        <v>763</v>
      </c>
      <c r="L772" s="11">
        <v>448</v>
      </c>
      <c r="M772" s="11">
        <v>457</v>
      </c>
      <c r="N772" s="11">
        <v>2.0089285714285809E-2</v>
      </c>
      <c r="O772" s="15">
        <v>1</v>
      </c>
      <c r="P772"/>
    </row>
    <row r="773" spans="1:16">
      <c r="I773" s="11" t="s">
        <v>382</v>
      </c>
      <c r="J773" s="11" t="s">
        <v>764</v>
      </c>
      <c r="K773" s="11" t="s">
        <v>763</v>
      </c>
      <c r="L773" s="11">
        <v>225</v>
      </c>
      <c r="M773" s="11">
        <v>230</v>
      </c>
      <c r="N773" s="11">
        <v>2.2222222222222143E-2</v>
      </c>
      <c r="O773" s="15">
        <v>1</v>
      </c>
      <c r="P773"/>
    </row>
    <row r="774" spans="1:16">
      <c r="I774" s="11" t="s">
        <v>380</v>
      </c>
      <c r="J774" s="11" t="s">
        <v>764</v>
      </c>
      <c r="K774" s="11" t="s">
        <v>763</v>
      </c>
      <c r="L774" s="11">
        <v>169</v>
      </c>
      <c r="M774" s="11">
        <v>173</v>
      </c>
      <c r="N774" s="11">
        <v>2.3668639053254337E-2</v>
      </c>
      <c r="O774" s="15">
        <v>1</v>
      </c>
      <c r="P774"/>
    </row>
    <row r="775" spans="1:16">
      <c r="I775" s="11" t="s">
        <v>381</v>
      </c>
      <c r="J775" s="11" t="s">
        <v>764</v>
      </c>
      <c r="K775" s="11" t="s">
        <v>763</v>
      </c>
      <c r="L775" s="11">
        <v>336</v>
      </c>
      <c r="M775" s="11">
        <v>343</v>
      </c>
      <c r="N775" s="11">
        <v>2.0833333333333259E-2</v>
      </c>
      <c r="O775" s="15">
        <v>1</v>
      </c>
      <c r="P775"/>
    </row>
    <row r="776" spans="1:16">
      <c r="I776" s="11" t="s">
        <v>379</v>
      </c>
      <c r="J776" s="11" t="s">
        <v>764</v>
      </c>
      <c r="K776" s="11" t="s">
        <v>763</v>
      </c>
      <c r="L776" s="11">
        <v>169</v>
      </c>
      <c r="M776" s="11">
        <v>173</v>
      </c>
      <c r="N776" s="11">
        <v>2.3668639053254337E-2</v>
      </c>
      <c r="O776" s="15">
        <v>1</v>
      </c>
      <c r="P776"/>
    </row>
    <row r="777" spans="1:16">
      <c r="I777" s="11" t="s">
        <v>377</v>
      </c>
      <c r="J777" s="11" t="s">
        <v>764</v>
      </c>
      <c r="K777" s="11" t="s">
        <v>763</v>
      </c>
      <c r="L777" s="11">
        <v>112</v>
      </c>
      <c r="M777" s="11">
        <v>115</v>
      </c>
      <c r="N777" s="11">
        <v>2.6785714285714191E-2</v>
      </c>
      <c r="O777" s="15">
        <v>1</v>
      </c>
      <c r="P777"/>
    </row>
    <row r="778" spans="1:16">
      <c r="I778" s="11" t="s">
        <v>378</v>
      </c>
      <c r="J778" s="11" t="s">
        <v>764</v>
      </c>
      <c r="K778" s="11" t="s">
        <v>763</v>
      </c>
      <c r="L778" s="11">
        <v>225</v>
      </c>
      <c r="M778" s="11">
        <v>230</v>
      </c>
      <c r="N778" s="11">
        <v>2.2222222222222143E-2</v>
      </c>
      <c r="O778" s="15">
        <v>1</v>
      </c>
      <c r="P778"/>
    </row>
    <row r="779" spans="1:16">
      <c r="I779" s="11" t="s">
        <v>376</v>
      </c>
      <c r="J779" s="11" t="s">
        <v>764</v>
      </c>
      <c r="K779" s="11" t="s">
        <v>763</v>
      </c>
      <c r="L779" s="11">
        <v>112</v>
      </c>
      <c r="M779" s="11">
        <v>115</v>
      </c>
      <c r="N779" s="11">
        <v>2.6785714285714191E-2</v>
      </c>
      <c r="O779" s="15">
        <v>1</v>
      </c>
      <c r="P779"/>
    </row>
    <row r="780" spans="1:16">
      <c r="A780" s="184" t="s">
        <v>821</v>
      </c>
      <c r="B780" s="184"/>
      <c r="C780" s="184"/>
      <c r="D780" s="184"/>
      <c r="E780" s="184"/>
      <c r="F780" s="184"/>
      <c r="G780" s="184"/>
      <c r="H780" s="184"/>
      <c r="I780" s="184"/>
      <c r="J780" s="184"/>
      <c r="K780" s="184"/>
      <c r="L780" s="184"/>
      <c r="M780" s="184"/>
      <c r="N780" s="184"/>
      <c r="O780" s="185">
        <v>28</v>
      </c>
      <c r="P780" s="186"/>
    </row>
    <row r="781" spans="1:16">
      <c r="A781" s="13" t="s">
        <v>9</v>
      </c>
      <c r="B781" s="11" t="s">
        <v>585</v>
      </c>
      <c r="C781" s="11" t="s">
        <v>586</v>
      </c>
      <c r="D781" s="11" t="s">
        <v>1106</v>
      </c>
      <c r="E781" s="11" t="s">
        <v>10</v>
      </c>
      <c r="F781" s="11" t="s">
        <v>10</v>
      </c>
      <c r="G781" s="12">
        <v>42917</v>
      </c>
      <c r="H781" s="12">
        <v>43281</v>
      </c>
      <c r="I781" s="11" t="s">
        <v>17</v>
      </c>
      <c r="J781" s="11" t="s">
        <v>764</v>
      </c>
      <c r="K781" s="11" t="s">
        <v>1057</v>
      </c>
      <c r="L781" s="11">
        <v>76</v>
      </c>
      <c r="M781" s="11">
        <v>80</v>
      </c>
      <c r="N781" s="11">
        <v>5.2631578947368363E-2</v>
      </c>
      <c r="O781" s="15">
        <v>1</v>
      </c>
      <c r="P781"/>
    </row>
    <row r="782" spans="1:16">
      <c r="I782" s="11" t="s">
        <v>15</v>
      </c>
      <c r="J782" s="11" t="s">
        <v>764</v>
      </c>
      <c r="K782" s="11" t="s">
        <v>1155</v>
      </c>
      <c r="L782" s="11">
        <v>76</v>
      </c>
      <c r="M782" s="11">
        <v>80</v>
      </c>
      <c r="N782" s="11">
        <v>5.2631578947368363E-2</v>
      </c>
      <c r="O782" s="15">
        <v>1</v>
      </c>
      <c r="P782"/>
    </row>
    <row r="783" spans="1:16">
      <c r="I783" s="11" t="s">
        <v>16</v>
      </c>
      <c r="J783" s="11" t="s">
        <v>764</v>
      </c>
      <c r="K783" s="11" t="s">
        <v>1057</v>
      </c>
      <c r="L783" s="11">
        <v>76</v>
      </c>
      <c r="M783" s="11">
        <v>80</v>
      </c>
      <c r="N783" s="11">
        <v>5.2631578947368363E-2</v>
      </c>
      <c r="O783" s="15">
        <v>1</v>
      </c>
      <c r="P783"/>
    </row>
    <row r="784" spans="1:16">
      <c r="I784" s="11" t="s">
        <v>1145</v>
      </c>
      <c r="J784" s="11" t="s">
        <v>764</v>
      </c>
      <c r="K784" s="11" t="s">
        <v>763</v>
      </c>
      <c r="L784" s="11">
        <v>0</v>
      </c>
      <c r="M784" s="11">
        <v>0</v>
      </c>
      <c r="N784" s="11" t="s">
        <v>764</v>
      </c>
      <c r="O784" s="15">
        <v>1</v>
      </c>
      <c r="P784"/>
    </row>
    <row r="785" spans="1:16">
      <c r="I785" s="11" t="s">
        <v>1146</v>
      </c>
      <c r="J785" s="11" t="s">
        <v>764</v>
      </c>
      <c r="K785" s="11" t="s">
        <v>763</v>
      </c>
      <c r="L785" s="11">
        <v>0</v>
      </c>
      <c r="M785" s="11">
        <v>0</v>
      </c>
      <c r="N785" s="11" t="s">
        <v>764</v>
      </c>
      <c r="O785" s="15">
        <v>1</v>
      </c>
      <c r="P785"/>
    </row>
    <row r="786" spans="1:16">
      <c r="I786" s="11" t="s">
        <v>11</v>
      </c>
      <c r="J786" s="11" t="s">
        <v>764</v>
      </c>
      <c r="K786" s="11" t="s">
        <v>1094</v>
      </c>
      <c r="L786" s="11">
        <v>361</v>
      </c>
      <c r="M786" s="11">
        <v>380</v>
      </c>
      <c r="N786" s="11">
        <v>5.2631578947368363E-2</v>
      </c>
      <c r="O786" s="15">
        <v>1</v>
      </c>
      <c r="P786"/>
    </row>
    <row r="787" spans="1:16">
      <c r="I787" s="11" t="s">
        <v>14</v>
      </c>
      <c r="J787" s="11" t="s">
        <v>764</v>
      </c>
      <c r="K787" s="11" t="s">
        <v>1094</v>
      </c>
      <c r="L787" s="11">
        <v>96</v>
      </c>
      <c r="M787" s="11">
        <v>100</v>
      </c>
      <c r="N787" s="11">
        <v>4.1666666666666741E-2</v>
      </c>
      <c r="O787" s="15">
        <v>1</v>
      </c>
      <c r="P787"/>
    </row>
    <row r="788" spans="1:16">
      <c r="I788" s="11" t="s">
        <v>12</v>
      </c>
      <c r="J788" s="11" t="s">
        <v>764</v>
      </c>
      <c r="K788" s="11" t="s">
        <v>1095</v>
      </c>
      <c r="L788" s="11">
        <v>76</v>
      </c>
      <c r="M788" s="11">
        <v>80</v>
      </c>
      <c r="N788" s="11">
        <v>5.2631578947368363E-2</v>
      </c>
      <c r="O788" s="15">
        <v>1</v>
      </c>
      <c r="P788"/>
    </row>
    <row r="789" spans="1:16">
      <c r="I789" s="11" t="s">
        <v>13</v>
      </c>
      <c r="J789" s="11" t="s">
        <v>764</v>
      </c>
      <c r="K789" s="11" t="s">
        <v>1095</v>
      </c>
      <c r="L789" s="11">
        <v>20.75</v>
      </c>
      <c r="M789" s="11">
        <v>21.75</v>
      </c>
      <c r="N789" s="11">
        <v>4.8192771084337283E-2</v>
      </c>
      <c r="O789" s="15">
        <v>1</v>
      </c>
      <c r="P789"/>
    </row>
    <row r="790" spans="1:16">
      <c r="I790" s="11" t="s">
        <v>1194</v>
      </c>
      <c r="J790" s="11" t="s">
        <v>764</v>
      </c>
      <c r="K790" s="11" t="s">
        <v>1157</v>
      </c>
      <c r="L790" s="11">
        <v>5.75</v>
      </c>
      <c r="M790" s="11">
        <v>6</v>
      </c>
      <c r="N790" s="11">
        <v>4.3478260869565188E-2</v>
      </c>
      <c r="O790" s="15">
        <v>1</v>
      </c>
      <c r="P790"/>
    </row>
    <row r="791" spans="1:16">
      <c r="I791" s="11" t="s">
        <v>1195</v>
      </c>
      <c r="J791" s="11" t="s">
        <v>764</v>
      </c>
      <c r="K791" s="11" t="s">
        <v>1156</v>
      </c>
      <c r="L791" s="11">
        <v>38</v>
      </c>
      <c r="M791" s="11">
        <v>40</v>
      </c>
      <c r="N791" s="11">
        <v>5.2631578947368363E-2</v>
      </c>
      <c r="O791" s="15">
        <v>1</v>
      </c>
      <c r="P791"/>
    </row>
    <row r="792" spans="1:16">
      <c r="I792" s="11" t="s">
        <v>1196</v>
      </c>
      <c r="J792" s="11" t="s">
        <v>764</v>
      </c>
      <c r="K792" s="11" t="s">
        <v>1156</v>
      </c>
      <c r="L792" s="11">
        <v>38</v>
      </c>
      <c r="M792" s="11">
        <v>40</v>
      </c>
      <c r="N792" s="11">
        <v>5.2631578947368363E-2</v>
      </c>
      <c r="O792" s="15">
        <v>1</v>
      </c>
      <c r="P792"/>
    </row>
    <row r="793" spans="1:16">
      <c r="A793" s="184" t="s">
        <v>822</v>
      </c>
      <c r="B793" s="184"/>
      <c r="C793" s="184"/>
      <c r="D793" s="184"/>
      <c r="E793" s="184"/>
      <c r="F793" s="184"/>
      <c r="G793" s="184"/>
      <c r="H793" s="184"/>
      <c r="I793" s="184"/>
      <c r="J793" s="184"/>
      <c r="K793" s="184"/>
      <c r="L793" s="184"/>
      <c r="M793" s="184"/>
      <c r="N793" s="184"/>
      <c r="O793" s="185">
        <v>12</v>
      </c>
      <c r="P793"/>
    </row>
    <row r="794" spans="1:16" ht="29">
      <c r="A794" s="13" t="s">
        <v>34</v>
      </c>
      <c r="B794" s="11" t="s">
        <v>585</v>
      </c>
      <c r="C794" s="11" t="s">
        <v>586</v>
      </c>
      <c r="D794" s="11" t="s">
        <v>1106</v>
      </c>
      <c r="E794" s="11" t="s">
        <v>10</v>
      </c>
      <c r="F794" s="11" t="s">
        <v>10</v>
      </c>
      <c r="G794" s="12">
        <v>42917</v>
      </c>
      <c r="H794" s="12">
        <v>43281</v>
      </c>
      <c r="I794" s="11" t="s">
        <v>38</v>
      </c>
      <c r="J794" s="11" t="s">
        <v>764</v>
      </c>
      <c r="K794" s="11" t="s">
        <v>1158</v>
      </c>
      <c r="L794" s="11">
        <v>4.75</v>
      </c>
      <c r="M794" s="11">
        <v>4.75</v>
      </c>
      <c r="N794" s="11">
        <v>0</v>
      </c>
      <c r="O794" s="15">
        <v>1</v>
      </c>
      <c r="P794"/>
    </row>
    <row r="795" spans="1:16">
      <c r="I795" s="11" t="s">
        <v>36</v>
      </c>
      <c r="J795" s="11" t="s">
        <v>764</v>
      </c>
      <c r="K795" s="11" t="s">
        <v>1158</v>
      </c>
      <c r="L795" s="11">
        <v>2.5</v>
      </c>
      <c r="M795" s="11">
        <v>2.75</v>
      </c>
      <c r="N795" s="11">
        <v>0.10000000000000009</v>
      </c>
      <c r="O795" s="15">
        <v>1</v>
      </c>
      <c r="P795"/>
    </row>
    <row r="796" spans="1:16">
      <c r="I796" s="11" t="s">
        <v>37</v>
      </c>
      <c r="J796" s="11" t="s">
        <v>764</v>
      </c>
      <c r="K796" s="11" t="s">
        <v>1158</v>
      </c>
      <c r="L796" s="11">
        <v>1.2</v>
      </c>
      <c r="M796" s="11">
        <v>2.4</v>
      </c>
      <c r="N796" s="11">
        <v>1</v>
      </c>
      <c r="O796" s="15">
        <v>1</v>
      </c>
      <c r="P796"/>
    </row>
    <row r="797" spans="1:16">
      <c r="I797" s="11" t="s">
        <v>35</v>
      </c>
      <c r="J797" s="11" t="s">
        <v>764</v>
      </c>
      <c r="K797" s="11" t="s">
        <v>1057</v>
      </c>
      <c r="L797" s="11">
        <v>81</v>
      </c>
      <c r="M797" s="11">
        <v>82</v>
      </c>
      <c r="N797" s="11">
        <v>1.2345679012345734E-2</v>
      </c>
      <c r="O797" s="15">
        <v>1</v>
      </c>
      <c r="P797"/>
    </row>
    <row r="798" spans="1:16">
      <c r="I798" s="11" t="s">
        <v>39</v>
      </c>
      <c r="J798" s="11" t="s">
        <v>764</v>
      </c>
      <c r="K798" s="11" t="s">
        <v>1158</v>
      </c>
      <c r="L798" s="11">
        <v>0.5</v>
      </c>
      <c r="M798" s="11">
        <v>0.75</v>
      </c>
      <c r="N798" s="11">
        <v>0.5</v>
      </c>
      <c r="O798" s="15">
        <v>1</v>
      </c>
      <c r="P798"/>
    </row>
    <row r="799" spans="1:16">
      <c r="I799" s="11" t="s">
        <v>41</v>
      </c>
      <c r="J799" s="11" t="s">
        <v>351</v>
      </c>
      <c r="K799" s="11" t="s">
        <v>1158</v>
      </c>
      <c r="L799" s="11">
        <v>46.75</v>
      </c>
      <c r="M799" s="11" t="s">
        <v>351</v>
      </c>
      <c r="N799" s="11" t="s">
        <v>764</v>
      </c>
      <c r="O799" s="15">
        <v>1</v>
      </c>
      <c r="P799"/>
    </row>
    <row r="800" spans="1:16">
      <c r="I800" s="11" t="s">
        <v>40</v>
      </c>
      <c r="J800" s="11" t="s">
        <v>764</v>
      </c>
      <c r="K800" s="11" t="s">
        <v>1158</v>
      </c>
      <c r="L800" s="11">
        <v>13.5</v>
      </c>
      <c r="M800" s="11">
        <v>14.5</v>
      </c>
      <c r="N800" s="11">
        <v>7.4074074074074181E-2</v>
      </c>
      <c r="O800" s="15">
        <v>1</v>
      </c>
      <c r="P800"/>
    </row>
    <row r="801" spans="1:16">
      <c r="I801" s="11" t="s">
        <v>1097</v>
      </c>
      <c r="J801" s="11" t="s">
        <v>350</v>
      </c>
      <c r="K801" s="11" t="s">
        <v>1158</v>
      </c>
      <c r="L801" s="11" t="s">
        <v>651</v>
      </c>
      <c r="M801" s="11">
        <v>12.75</v>
      </c>
      <c r="N801" s="11" t="s">
        <v>764</v>
      </c>
      <c r="O801" s="15">
        <v>1</v>
      </c>
      <c r="P801"/>
    </row>
    <row r="802" spans="1:16">
      <c r="I802" s="11" t="s">
        <v>43</v>
      </c>
      <c r="J802" s="11" t="s">
        <v>764</v>
      </c>
      <c r="K802" s="11" t="s">
        <v>1158</v>
      </c>
      <c r="L802" s="11">
        <v>7.75</v>
      </c>
      <c r="M802" s="11">
        <v>12</v>
      </c>
      <c r="N802" s="11">
        <v>0.54838709677419351</v>
      </c>
      <c r="O802" s="15">
        <v>1</v>
      </c>
      <c r="P802"/>
    </row>
    <row r="803" spans="1:16">
      <c r="I803" s="11" t="s">
        <v>1096</v>
      </c>
      <c r="J803" s="11" t="s">
        <v>350</v>
      </c>
      <c r="K803" s="11" t="s">
        <v>1158</v>
      </c>
      <c r="L803" s="11" t="s">
        <v>651</v>
      </c>
      <c r="M803" s="11">
        <v>14.25</v>
      </c>
      <c r="N803" s="11" t="s">
        <v>764</v>
      </c>
      <c r="O803" s="15">
        <v>1</v>
      </c>
      <c r="P803"/>
    </row>
    <row r="804" spans="1:16">
      <c r="I804" s="11" t="s">
        <v>1098</v>
      </c>
      <c r="J804" s="11" t="s">
        <v>350</v>
      </c>
      <c r="K804" s="11" t="s">
        <v>1158</v>
      </c>
      <c r="L804" s="11" t="s">
        <v>651</v>
      </c>
      <c r="M804" s="11">
        <v>0.25</v>
      </c>
      <c r="N804" s="11" t="s">
        <v>764</v>
      </c>
      <c r="O804" s="15">
        <v>1</v>
      </c>
      <c r="P804"/>
    </row>
    <row r="805" spans="1:16">
      <c r="I805" s="11" t="s">
        <v>44</v>
      </c>
      <c r="J805" s="11" t="s">
        <v>764</v>
      </c>
      <c r="K805" s="11" t="s">
        <v>1158</v>
      </c>
      <c r="L805" s="11">
        <v>20.25</v>
      </c>
      <c r="M805" s="11">
        <v>24.5</v>
      </c>
      <c r="N805" s="11">
        <v>0.20987654320987659</v>
      </c>
      <c r="O805" s="15">
        <v>1</v>
      </c>
      <c r="P805"/>
    </row>
    <row r="806" spans="1:16">
      <c r="I806" s="11" t="s">
        <v>45</v>
      </c>
      <c r="J806" s="11" t="s">
        <v>764</v>
      </c>
      <c r="K806" s="11" t="s">
        <v>1158</v>
      </c>
      <c r="L806" s="11">
        <v>40.5</v>
      </c>
      <c r="M806" s="11">
        <v>33</v>
      </c>
      <c r="N806" s="11">
        <v>-0.18518518518518523</v>
      </c>
      <c r="O806" s="15">
        <v>1</v>
      </c>
      <c r="P806"/>
    </row>
    <row r="807" spans="1:16">
      <c r="I807" s="11" t="s">
        <v>1103</v>
      </c>
      <c r="J807" s="11" t="s">
        <v>350</v>
      </c>
      <c r="K807" s="11" t="s">
        <v>1158</v>
      </c>
      <c r="L807" s="11" t="s">
        <v>651</v>
      </c>
      <c r="M807" s="11">
        <v>62.75</v>
      </c>
      <c r="N807" s="11" t="s">
        <v>764</v>
      </c>
      <c r="O807" s="15">
        <v>1</v>
      </c>
      <c r="P807"/>
    </row>
    <row r="808" spans="1:16">
      <c r="I808" s="11" t="s">
        <v>42</v>
      </c>
      <c r="J808" s="11" t="s">
        <v>764</v>
      </c>
      <c r="K808" s="11" t="s">
        <v>1158</v>
      </c>
      <c r="L808" s="11">
        <v>16.5</v>
      </c>
      <c r="M808" s="11">
        <v>12</v>
      </c>
      <c r="N808" s="11">
        <v>-0.27272727272727271</v>
      </c>
      <c r="O808" s="15">
        <v>1</v>
      </c>
      <c r="P808"/>
    </row>
    <row r="809" spans="1:16">
      <c r="I809" s="11" t="s">
        <v>1101</v>
      </c>
      <c r="J809" s="11" t="s">
        <v>350</v>
      </c>
      <c r="K809" s="11" t="s">
        <v>1158</v>
      </c>
      <c r="L809" s="11" t="s">
        <v>651</v>
      </c>
      <c r="M809" s="11">
        <v>49</v>
      </c>
      <c r="N809" s="11" t="s">
        <v>764</v>
      </c>
      <c r="O809" s="15">
        <v>1</v>
      </c>
      <c r="P809"/>
    </row>
    <row r="810" spans="1:16">
      <c r="I810" s="11" t="s">
        <v>1102</v>
      </c>
      <c r="J810" s="11" t="s">
        <v>350</v>
      </c>
      <c r="K810" s="11" t="s">
        <v>1158</v>
      </c>
      <c r="L810" s="11" t="s">
        <v>651</v>
      </c>
      <c r="M810" s="11">
        <v>45.75</v>
      </c>
      <c r="N810" s="11" t="s">
        <v>764</v>
      </c>
      <c r="O810" s="15">
        <v>1</v>
      </c>
      <c r="P810"/>
    </row>
    <row r="811" spans="1:16">
      <c r="I811" s="11" t="s">
        <v>1100</v>
      </c>
      <c r="J811" s="11" t="s">
        <v>350</v>
      </c>
      <c r="K811" s="11" t="s">
        <v>1158</v>
      </c>
      <c r="L811" s="11" t="s">
        <v>651</v>
      </c>
      <c r="M811" s="11">
        <v>50</v>
      </c>
      <c r="N811" s="11" t="s">
        <v>764</v>
      </c>
      <c r="O811" s="15">
        <v>1</v>
      </c>
      <c r="P811"/>
    </row>
    <row r="812" spans="1:16">
      <c r="I812" s="11" t="s">
        <v>1099</v>
      </c>
      <c r="J812" s="11" t="s">
        <v>350</v>
      </c>
      <c r="K812" s="11" t="s">
        <v>1158</v>
      </c>
      <c r="L812" s="11" t="s">
        <v>651</v>
      </c>
      <c r="M812" s="11">
        <v>14.5</v>
      </c>
      <c r="N812" s="11" t="s">
        <v>764</v>
      </c>
      <c r="O812" s="15">
        <v>1</v>
      </c>
      <c r="P812"/>
    </row>
    <row r="813" spans="1:16">
      <c r="I813" s="11" t="s">
        <v>1197</v>
      </c>
      <c r="J813" s="11" t="s">
        <v>350</v>
      </c>
      <c r="K813" s="11" t="s">
        <v>1158</v>
      </c>
      <c r="L813" s="11" t="s">
        <v>651</v>
      </c>
      <c r="M813" s="11">
        <v>4.5</v>
      </c>
      <c r="N813" s="11" t="s">
        <v>764</v>
      </c>
      <c r="O813" s="15">
        <v>1</v>
      </c>
      <c r="P813"/>
    </row>
    <row r="814" spans="1:16" ht="29">
      <c r="A814" s="184" t="s">
        <v>823</v>
      </c>
      <c r="B814" s="184"/>
      <c r="C814" s="184"/>
      <c r="D814" s="184"/>
      <c r="E814" s="184"/>
      <c r="F814" s="184"/>
      <c r="G814" s="184"/>
      <c r="H814" s="184"/>
      <c r="I814" s="184"/>
      <c r="J814" s="184"/>
      <c r="K814" s="184"/>
      <c r="L814" s="184"/>
      <c r="M814" s="184"/>
      <c r="N814" s="184"/>
      <c r="O814" s="185">
        <v>20</v>
      </c>
      <c r="P814"/>
    </row>
    <row r="815" spans="1:16">
      <c r="A815" s="13" t="s">
        <v>46</v>
      </c>
      <c r="B815" s="11" t="s">
        <v>585</v>
      </c>
      <c r="C815" s="11" t="s">
        <v>586</v>
      </c>
      <c r="D815" s="11" t="s">
        <v>1106</v>
      </c>
      <c r="E815" s="11" t="s">
        <v>10</v>
      </c>
      <c r="F815" s="11" t="s">
        <v>10</v>
      </c>
      <c r="G815" s="12">
        <v>42917</v>
      </c>
      <c r="H815" s="12">
        <v>43281</v>
      </c>
      <c r="I815" s="11" t="s">
        <v>55</v>
      </c>
      <c r="J815" s="11" t="s">
        <v>764</v>
      </c>
      <c r="K815" s="11" t="s">
        <v>1053</v>
      </c>
      <c r="L815" s="11">
        <v>240</v>
      </c>
      <c r="M815" s="11">
        <v>252</v>
      </c>
      <c r="N815" s="11">
        <v>5.0000000000000044E-2</v>
      </c>
      <c r="O815" s="15">
        <v>1</v>
      </c>
      <c r="P815"/>
    </row>
    <row r="816" spans="1:16">
      <c r="I816" s="11" t="s">
        <v>56</v>
      </c>
      <c r="J816" s="11" t="s">
        <v>764</v>
      </c>
      <c r="K816" s="11" t="s">
        <v>1053</v>
      </c>
      <c r="L816" s="11">
        <v>264</v>
      </c>
      <c r="M816" s="11">
        <v>277.2</v>
      </c>
      <c r="N816" s="11">
        <v>5.0000000000000044E-2</v>
      </c>
      <c r="O816" s="15">
        <v>1</v>
      </c>
      <c r="P816"/>
    </row>
    <row r="817" spans="1:16">
      <c r="I817" s="11" t="s">
        <v>54</v>
      </c>
      <c r="J817" s="11" t="s">
        <v>764</v>
      </c>
      <c r="K817" s="11" t="s">
        <v>1053</v>
      </c>
      <c r="L817" s="11">
        <v>230.4</v>
      </c>
      <c r="M817" s="11">
        <v>241.92</v>
      </c>
      <c r="N817" s="11">
        <v>4.9999999999999822E-2</v>
      </c>
      <c r="O817" s="15">
        <v>1</v>
      </c>
      <c r="P817"/>
    </row>
    <row r="818" spans="1:16">
      <c r="I818" s="11" t="s">
        <v>52</v>
      </c>
      <c r="J818" s="11" t="s">
        <v>764</v>
      </c>
      <c r="K818" s="11" t="s">
        <v>1053</v>
      </c>
      <c r="L818" s="11">
        <v>307.2</v>
      </c>
      <c r="M818" s="11">
        <v>322.56</v>
      </c>
      <c r="N818" s="11">
        <v>5.0000000000000044E-2</v>
      </c>
      <c r="O818" s="15">
        <v>1</v>
      </c>
      <c r="P818"/>
    </row>
    <row r="819" spans="1:16">
      <c r="I819" s="11" t="s">
        <v>48</v>
      </c>
      <c r="J819" s="11" t="s">
        <v>764</v>
      </c>
      <c r="K819" s="11" t="s">
        <v>1053</v>
      </c>
      <c r="L819" s="11">
        <v>288</v>
      </c>
      <c r="M819" s="11">
        <v>302.39999999999998</v>
      </c>
      <c r="N819" s="11">
        <v>4.9999999999999822E-2</v>
      </c>
      <c r="O819" s="15">
        <v>1</v>
      </c>
      <c r="P819"/>
    </row>
    <row r="820" spans="1:16">
      <c r="I820" s="11" t="s">
        <v>53</v>
      </c>
      <c r="J820" s="11" t="s">
        <v>764</v>
      </c>
      <c r="K820" s="11" t="s">
        <v>1053</v>
      </c>
      <c r="L820" s="11">
        <v>360</v>
      </c>
      <c r="M820" s="11">
        <v>378</v>
      </c>
      <c r="N820" s="11">
        <v>5.0000000000000044E-2</v>
      </c>
      <c r="O820" s="15">
        <v>1</v>
      </c>
      <c r="P820"/>
    </row>
    <row r="821" spans="1:16">
      <c r="I821" s="11" t="s">
        <v>51</v>
      </c>
      <c r="J821" s="11" t="s">
        <v>764</v>
      </c>
      <c r="K821" s="11" t="s">
        <v>1053</v>
      </c>
      <c r="L821" s="11">
        <v>384</v>
      </c>
      <c r="M821" s="11">
        <v>403.2</v>
      </c>
      <c r="N821" s="11">
        <v>5.0000000000000044E-2</v>
      </c>
      <c r="O821" s="15">
        <v>1</v>
      </c>
      <c r="P821"/>
    </row>
    <row r="822" spans="1:16">
      <c r="I822" s="11" t="s">
        <v>50</v>
      </c>
      <c r="J822" s="11" t="s">
        <v>764</v>
      </c>
      <c r="K822" s="11" t="s">
        <v>1053</v>
      </c>
      <c r="L822" s="11">
        <v>409.6</v>
      </c>
      <c r="M822" s="11">
        <v>430.08</v>
      </c>
      <c r="N822" s="11">
        <v>4.9999999999999822E-2</v>
      </c>
      <c r="O822" s="15">
        <v>1</v>
      </c>
      <c r="P822"/>
    </row>
    <row r="823" spans="1:16">
      <c r="I823" s="11" t="s">
        <v>49</v>
      </c>
      <c r="J823" s="11" t="s">
        <v>764</v>
      </c>
      <c r="K823" s="11" t="s">
        <v>1053</v>
      </c>
      <c r="L823" s="11">
        <v>320</v>
      </c>
      <c r="M823" s="11">
        <v>336</v>
      </c>
      <c r="N823" s="11">
        <v>5.0000000000000044E-2</v>
      </c>
      <c r="O823" s="15">
        <v>1</v>
      </c>
      <c r="P823"/>
    </row>
    <row r="824" spans="1:16">
      <c r="I824" s="11" t="s">
        <v>47</v>
      </c>
      <c r="J824" s="11" t="s">
        <v>764</v>
      </c>
      <c r="K824" s="11" t="s">
        <v>1159</v>
      </c>
      <c r="L824" s="11">
        <v>0.2</v>
      </c>
      <c r="M824" s="11">
        <v>0.21</v>
      </c>
      <c r="N824" s="11">
        <v>4.9999999999999822E-2</v>
      </c>
      <c r="O824" s="15">
        <v>1</v>
      </c>
      <c r="P824"/>
    </row>
    <row r="825" spans="1:16">
      <c r="I825" s="11" t="s">
        <v>57</v>
      </c>
      <c r="J825" s="11" t="s">
        <v>764</v>
      </c>
      <c r="K825" s="11" t="s">
        <v>1053</v>
      </c>
      <c r="L825" s="11">
        <v>14</v>
      </c>
      <c r="M825" s="11">
        <v>15</v>
      </c>
      <c r="N825" s="11">
        <v>7.1428571428571397E-2</v>
      </c>
      <c r="O825" s="15">
        <v>1</v>
      </c>
      <c r="P825"/>
    </row>
    <row r="826" spans="1:16" ht="29">
      <c r="A826" s="184" t="s">
        <v>824</v>
      </c>
      <c r="B826" s="184"/>
      <c r="C826" s="184"/>
      <c r="D826" s="184"/>
      <c r="E826" s="184"/>
      <c r="F826" s="184"/>
      <c r="G826" s="184"/>
      <c r="H826" s="184"/>
      <c r="I826" s="184"/>
      <c r="J826" s="184"/>
      <c r="K826" s="184"/>
      <c r="L826" s="184"/>
      <c r="M826" s="184"/>
      <c r="N826" s="184"/>
      <c r="O826" s="185">
        <v>11</v>
      </c>
      <c r="P826"/>
    </row>
    <row r="827" spans="1:16">
      <c r="A827" s="13" t="s">
        <v>217</v>
      </c>
      <c r="B827" s="11" t="s">
        <v>592</v>
      </c>
      <c r="C827" s="11" t="s">
        <v>595</v>
      </c>
      <c r="D827" s="11" t="s">
        <v>123</v>
      </c>
      <c r="E827" s="11" t="s">
        <v>123</v>
      </c>
      <c r="F827" s="11" t="s">
        <v>1181</v>
      </c>
      <c r="G827" s="12">
        <v>42917</v>
      </c>
      <c r="H827" s="12">
        <v>43281</v>
      </c>
      <c r="I827" s="11" t="s">
        <v>220</v>
      </c>
      <c r="J827" s="11" t="s">
        <v>351</v>
      </c>
      <c r="K827" s="11" t="s">
        <v>1075</v>
      </c>
      <c r="L827" s="11">
        <v>150</v>
      </c>
      <c r="M827" s="11" t="s">
        <v>351</v>
      </c>
      <c r="N827" s="11" t="s">
        <v>764</v>
      </c>
      <c r="O827" s="15">
        <v>1</v>
      </c>
      <c r="P827"/>
    </row>
    <row r="828" spans="1:16">
      <c r="I828" s="11" t="s">
        <v>221</v>
      </c>
      <c r="J828" s="11" t="s">
        <v>764</v>
      </c>
      <c r="K828" s="11" t="s">
        <v>1075</v>
      </c>
      <c r="L828" s="11">
        <v>300</v>
      </c>
      <c r="M828" s="11">
        <v>295</v>
      </c>
      <c r="N828" s="11">
        <v>-1.6666666666666718E-2</v>
      </c>
      <c r="O828" s="15">
        <v>1</v>
      </c>
      <c r="P828"/>
    </row>
    <row r="829" spans="1:16">
      <c r="I829" s="11" t="s">
        <v>218</v>
      </c>
      <c r="J829" s="11" t="s">
        <v>764</v>
      </c>
      <c r="K829" s="11" t="s">
        <v>1075</v>
      </c>
      <c r="L829" s="11">
        <v>100</v>
      </c>
      <c r="M829" s="11">
        <v>100</v>
      </c>
      <c r="N829" s="11">
        <v>0</v>
      </c>
      <c r="O829" s="15">
        <v>1</v>
      </c>
      <c r="P829"/>
    </row>
    <row r="830" spans="1:16">
      <c r="I830" s="11" t="s">
        <v>219</v>
      </c>
      <c r="J830" s="11" t="s">
        <v>764</v>
      </c>
      <c r="K830" s="11" t="s">
        <v>1075</v>
      </c>
      <c r="L830" s="11">
        <v>230</v>
      </c>
      <c r="M830" s="11">
        <v>230</v>
      </c>
      <c r="N830" s="11">
        <v>0</v>
      </c>
      <c r="O830" s="15">
        <v>1</v>
      </c>
      <c r="P830"/>
    </row>
    <row r="831" spans="1:16">
      <c r="I831" s="11" t="s">
        <v>223</v>
      </c>
      <c r="J831" s="11" t="s">
        <v>764</v>
      </c>
      <c r="K831" s="11" t="s">
        <v>1075</v>
      </c>
      <c r="L831" s="11">
        <v>10</v>
      </c>
      <c r="M831" s="11">
        <v>10</v>
      </c>
      <c r="N831" s="11">
        <v>0</v>
      </c>
      <c r="O831" s="15">
        <v>1</v>
      </c>
      <c r="P831"/>
    </row>
    <row r="832" spans="1:16">
      <c r="I832" s="11" t="s">
        <v>224</v>
      </c>
      <c r="J832" s="11" t="s">
        <v>764</v>
      </c>
      <c r="K832" s="11" t="s">
        <v>1075</v>
      </c>
      <c r="L832" s="11">
        <v>25</v>
      </c>
      <c r="M832" s="11">
        <v>25</v>
      </c>
      <c r="N832" s="11">
        <v>0</v>
      </c>
      <c r="O832" s="15">
        <v>1</v>
      </c>
      <c r="P832"/>
    </row>
    <row r="833" spans="1:16">
      <c r="I833" s="11" t="s">
        <v>225</v>
      </c>
      <c r="J833" s="11" t="s">
        <v>764</v>
      </c>
      <c r="K833" s="11" t="s">
        <v>1075</v>
      </c>
      <c r="L833" s="11">
        <v>124</v>
      </c>
      <c r="M833" s="11">
        <v>124</v>
      </c>
      <c r="N833" s="11">
        <v>0</v>
      </c>
      <c r="O833" s="15">
        <v>1</v>
      </c>
      <c r="P833"/>
    </row>
    <row r="834" spans="1:16">
      <c r="I834" s="11" t="s">
        <v>222</v>
      </c>
      <c r="J834" s="11" t="s">
        <v>764</v>
      </c>
      <c r="K834" s="11" t="s">
        <v>1075</v>
      </c>
      <c r="L834" s="11">
        <v>70</v>
      </c>
      <c r="M834" s="11">
        <v>70</v>
      </c>
      <c r="N834" s="11">
        <v>0</v>
      </c>
      <c r="O834" s="15">
        <v>1</v>
      </c>
      <c r="P834"/>
    </row>
    <row r="835" spans="1:16" ht="29">
      <c r="A835" s="184" t="s">
        <v>825</v>
      </c>
      <c r="B835" s="184"/>
      <c r="C835" s="184"/>
      <c r="D835" s="184"/>
      <c r="E835" s="184"/>
      <c r="F835" s="184"/>
      <c r="G835" s="184"/>
      <c r="H835" s="184"/>
      <c r="I835" s="184"/>
      <c r="J835" s="184"/>
      <c r="K835" s="184"/>
      <c r="L835" s="184"/>
      <c r="M835" s="184"/>
      <c r="N835" s="184"/>
      <c r="O835" s="185">
        <v>8</v>
      </c>
      <c r="P835"/>
    </row>
    <row r="836" spans="1:16">
      <c r="A836" s="13" t="s">
        <v>977</v>
      </c>
      <c r="B836" s="11" t="s">
        <v>829</v>
      </c>
      <c r="C836" s="11" t="s">
        <v>982</v>
      </c>
      <c r="D836" s="11" t="s">
        <v>123</v>
      </c>
      <c r="E836" s="11" t="s">
        <v>123</v>
      </c>
      <c r="F836" s="11" t="s">
        <v>127</v>
      </c>
      <c r="G836" s="12">
        <v>42917</v>
      </c>
      <c r="H836" s="12">
        <v>43281</v>
      </c>
      <c r="I836" s="11" t="s">
        <v>980</v>
      </c>
      <c r="J836" s="11" t="s">
        <v>764</v>
      </c>
      <c r="K836" s="11" t="s">
        <v>1168</v>
      </c>
      <c r="L836" s="11">
        <v>32</v>
      </c>
      <c r="M836" s="11">
        <v>32</v>
      </c>
      <c r="N836" s="11">
        <v>0</v>
      </c>
      <c r="O836" s="15">
        <v>1</v>
      </c>
      <c r="P836"/>
    </row>
    <row r="837" spans="1:16">
      <c r="I837" s="11" t="s">
        <v>979</v>
      </c>
      <c r="J837" s="11" t="s">
        <v>764</v>
      </c>
      <c r="K837" s="11" t="s">
        <v>1168</v>
      </c>
      <c r="L837" s="11">
        <v>60</v>
      </c>
      <c r="M837" s="11">
        <v>60</v>
      </c>
      <c r="N837" s="11">
        <v>0</v>
      </c>
      <c r="O837" s="15">
        <v>1</v>
      </c>
      <c r="P837"/>
    </row>
    <row r="838" spans="1:16">
      <c r="I838" s="11" t="s">
        <v>981</v>
      </c>
      <c r="J838" s="11" t="s">
        <v>764</v>
      </c>
      <c r="K838" s="11" t="s">
        <v>1092</v>
      </c>
      <c r="L838" s="11">
        <v>15</v>
      </c>
      <c r="M838" s="11">
        <v>15</v>
      </c>
      <c r="N838" s="11">
        <v>0</v>
      </c>
      <c r="O838" s="15">
        <v>1</v>
      </c>
      <c r="P838"/>
    </row>
    <row r="839" spans="1:16">
      <c r="I839" s="11" t="s">
        <v>978</v>
      </c>
      <c r="J839" s="11" t="s">
        <v>764</v>
      </c>
      <c r="K839" s="11" t="s">
        <v>1168</v>
      </c>
      <c r="L839" s="11">
        <v>21</v>
      </c>
      <c r="M839" s="11">
        <v>21</v>
      </c>
      <c r="N839" s="11">
        <v>0</v>
      </c>
      <c r="O839" s="15">
        <v>1</v>
      </c>
      <c r="P839"/>
    </row>
    <row r="840" spans="1:16">
      <c r="A840" s="184" t="s">
        <v>1035</v>
      </c>
      <c r="B840" s="184"/>
      <c r="C840" s="184"/>
      <c r="D840" s="184"/>
      <c r="E840" s="184"/>
      <c r="F840" s="184"/>
      <c r="G840" s="184"/>
      <c r="H840" s="184"/>
      <c r="I840" s="184"/>
      <c r="J840" s="184"/>
      <c r="K840" s="184"/>
      <c r="L840" s="184"/>
      <c r="M840" s="184"/>
      <c r="N840" s="184"/>
      <c r="O840" s="185">
        <v>4</v>
      </c>
      <c r="P840"/>
    </row>
    <row r="841" spans="1:16" ht="29">
      <c r="A841" s="13" t="s">
        <v>964</v>
      </c>
      <c r="B841" s="11" t="s">
        <v>599</v>
      </c>
      <c r="C841" s="11" t="s">
        <v>976</v>
      </c>
      <c r="D841" s="11" t="s">
        <v>616</v>
      </c>
      <c r="E841" s="11" t="s">
        <v>1105</v>
      </c>
      <c r="F841" s="11" t="s">
        <v>1105</v>
      </c>
      <c r="G841" s="12">
        <v>42917</v>
      </c>
      <c r="H841" s="12">
        <v>43281</v>
      </c>
      <c r="I841" s="11" t="s">
        <v>970</v>
      </c>
      <c r="J841" s="11" t="s">
        <v>764</v>
      </c>
      <c r="K841" s="11" t="s">
        <v>1113</v>
      </c>
      <c r="L841" s="11">
        <v>3</v>
      </c>
      <c r="M841" s="11">
        <v>3</v>
      </c>
      <c r="N841" s="11">
        <v>0</v>
      </c>
      <c r="O841" s="15">
        <v>1</v>
      </c>
      <c r="P841"/>
    </row>
    <row r="842" spans="1:16">
      <c r="I842" s="11" t="s">
        <v>975</v>
      </c>
      <c r="J842" s="11" t="s">
        <v>764</v>
      </c>
      <c r="K842" s="11" t="s">
        <v>1114</v>
      </c>
      <c r="L842" s="11">
        <v>765</v>
      </c>
      <c r="M842" s="11">
        <v>765</v>
      </c>
      <c r="N842" s="11">
        <v>0</v>
      </c>
      <c r="O842" s="15">
        <v>1</v>
      </c>
      <c r="P842"/>
    </row>
    <row r="843" spans="1:16">
      <c r="I843" s="11" t="s">
        <v>974</v>
      </c>
      <c r="J843" s="11" t="s">
        <v>764</v>
      </c>
      <c r="K843" s="11" t="s">
        <v>1057</v>
      </c>
      <c r="L843" s="11">
        <v>153</v>
      </c>
      <c r="M843" s="11">
        <v>153</v>
      </c>
      <c r="N843" s="11">
        <v>0</v>
      </c>
      <c r="O843" s="15">
        <v>1</v>
      </c>
      <c r="P843"/>
    </row>
    <row r="844" spans="1:16">
      <c r="I844" s="11" t="s">
        <v>973</v>
      </c>
      <c r="J844" s="11" t="s">
        <v>764</v>
      </c>
      <c r="K844" s="11" t="s">
        <v>1057</v>
      </c>
      <c r="L844" s="11">
        <v>184</v>
      </c>
      <c r="M844" s="11">
        <v>184</v>
      </c>
      <c r="N844" s="11">
        <v>0</v>
      </c>
      <c r="O844" s="15">
        <v>1</v>
      </c>
      <c r="P844"/>
    </row>
    <row r="845" spans="1:16">
      <c r="I845" s="11" t="s">
        <v>965</v>
      </c>
      <c r="J845" s="11" t="s">
        <v>764</v>
      </c>
      <c r="K845" s="11" t="s">
        <v>1113</v>
      </c>
      <c r="L845" s="11">
        <v>15</v>
      </c>
      <c r="M845" s="11">
        <v>15</v>
      </c>
      <c r="N845" s="11">
        <v>0</v>
      </c>
      <c r="O845" s="15">
        <v>1</v>
      </c>
      <c r="P845"/>
    </row>
    <row r="846" spans="1:16">
      <c r="I846" s="11" t="s">
        <v>967</v>
      </c>
      <c r="J846" s="11" t="s">
        <v>764</v>
      </c>
      <c r="K846" s="11" t="s">
        <v>1113</v>
      </c>
      <c r="L846" s="11">
        <v>8</v>
      </c>
      <c r="M846" s="11">
        <v>8</v>
      </c>
      <c r="N846" s="11">
        <v>0</v>
      </c>
      <c r="O846" s="15">
        <v>1</v>
      </c>
      <c r="P846"/>
    </row>
    <row r="847" spans="1:16">
      <c r="I847" s="11" t="s">
        <v>968</v>
      </c>
      <c r="J847" s="11" t="s">
        <v>764</v>
      </c>
      <c r="K847" s="11" t="s">
        <v>1113</v>
      </c>
      <c r="L847" s="11">
        <v>7</v>
      </c>
      <c r="M847" s="11">
        <v>7</v>
      </c>
      <c r="N847" s="11">
        <v>0</v>
      </c>
      <c r="O847" s="15">
        <v>1</v>
      </c>
      <c r="P847"/>
    </row>
    <row r="848" spans="1:16">
      <c r="I848" s="11" t="s">
        <v>966</v>
      </c>
      <c r="J848" s="11" t="s">
        <v>764</v>
      </c>
      <c r="K848" s="11" t="s">
        <v>1113</v>
      </c>
      <c r="L848" s="11">
        <v>10</v>
      </c>
      <c r="M848" s="11">
        <v>10</v>
      </c>
      <c r="N848" s="11">
        <v>0</v>
      </c>
      <c r="O848" s="15">
        <v>1</v>
      </c>
      <c r="P848"/>
    </row>
    <row r="849" spans="1:16">
      <c r="I849" s="11" t="s">
        <v>969</v>
      </c>
      <c r="J849" s="11" t="s">
        <v>764</v>
      </c>
      <c r="K849" s="11" t="s">
        <v>1113</v>
      </c>
      <c r="L849" s="11">
        <v>3</v>
      </c>
      <c r="M849" s="11">
        <v>3</v>
      </c>
      <c r="N849" s="11">
        <v>0</v>
      </c>
      <c r="O849" s="15">
        <v>1</v>
      </c>
      <c r="P849"/>
    </row>
    <row r="850" spans="1:16">
      <c r="I850" s="11" t="s">
        <v>971</v>
      </c>
      <c r="J850" s="11" t="s">
        <v>764</v>
      </c>
      <c r="K850" s="11" t="s">
        <v>1158</v>
      </c>
      <c r="L850" s="11" t="s">
        <v>972</v>
      </c>
      <c r="M850" s="11" t="s">
        <v>972</v>
      </c>
      <c r="N850" s="11" t="s">
        <v>764</v>
      </c>
      <c r="O850" s="15">
        <v>1</v>
      </c>
      <c r="P850"/>
    </row>
    <row r="851" spans="1:16" ht="29">
      <c r="A851" s="184" t="s">
        <v>1034</v>
      </c>
      <c r="B851" s="184"/>
      <c r="C851" s="184"/>
      <c r="D851" s="184"/>
      <c r="E851" s="184"/>
      <c r="F851" s="184"/>
      <c r="G851" s="184"/>
      <c r="H851" s="184"/>
      <c r="I851" s="184"/>
      <c r="J851" s="184"/>
      <c r="K851" s="184"/>
      <c r="L851" s="184"/>
      <c r="M851" s="184"/>
      <c r="N851" s="184"/>
      <c r="O851" s="185">
        <v>10</v>
      </c>
      <c r="P851"/>
    </row>
    <row r="852" spans="1:16">
      <c r="A852" s="13" t="s">
        <v>992</v>
      </c>
      <c r="B852" s="11" t="s">
        <v>592</v>
      </c>
      <c r="C852" s="11" t="s">
        <v>991</v>
      </c>
      <c r="D852" s="11" t="s">
        <v>123</v>
      </c>
      <c r="E852" s="11" t="s">
        <v>123</v>
      </c>
      <c r="F852" s="11" t="s">
        <v>127</v>
      </c>
      <c r="G852" s="12">
        <v>42917</v>
      </c>
      <c r="H852" s="12">
        <v>43281</v>
      </c>
      <c r="I852" s="11" t="s">
        <v>994</v>
      </c>
      <c r="J852" s="11" t="s">
        <v>764</v>
      </c>
      <c r="K852" s="11" t="s">
        <v>763</v>
      </c>
      <c r="L852" s="11">
        <v>7</v>
      </c>
      <c r="M852" s="11">
        <v>6</v>
      </c>
      <c r="N852" s="11">
        <v>-0.1428571428571429</v>
      </c>
      <c r="O852" s="15">
        <v>1</v>
      </c>
      <c r="P852"/>
    </row>
    <row r="853" spans="1:16">
      <c r="I853" s="11" t="s">
        <v>995</v>
      </c>
      <c r="J853" s="11" t="s">
        <v>764</v>
      </c>
      <c r="K853" s="11" t="s">
        <v>763</v>
      </c>
      <c r="L853" s="11">
        <v>21</v>
      </c>
      <c r="M853" s="11">
        <v>18</v>
      </c>
      <c r="N853" s="11">
        <v>-0.1428571428571429</v>
      </c>
      <c r="O853" s="15">
        <v>1</v>
      </c>
      <c r="P853"/>
    </row>
    <row r="854" spans="1:16">
      <c r="I854" s="11" t="s">
        <v>993</v>
      </c>
      <c r="J854" s="11" t="s">
        <v>764</v>
      </c>
      <c r="K854" s="11" t="s">
        <v>763</v>
      </c>
      <c r="L854" s="11">
        <v>0.24</v>
      </c>
      <c r="M854" s="11">
        <v>0.15</v>
      </c>
      <c r="N854" s="11">
        <v>-0.375</v>
      </c>
      <c r="O854" s="15">
        <v>1</v>
      </c>
      <c r="P854"/>
    </row>
    <row r="855" spans="1:16">
      <c r="I855" s="11" t="s">
        <v>996</v>
      </c>
      <c r="J855" s="11" t="s">
        <v>764</v>
      </c>
      <c r="K855" s="11" t="s">
        <v>763</v>
      </c>
      <c r="L855" s="11">
        <v>99</v>
      </c>
      <c r="M855" s="11">
        <v>79</v>
      </c>
      <c r="N855" s="11">
        <v>-0.20202020202020199</v>
      </c>
      <c r="O855" s="15">
        <v>1</v>
      </c>
      <c r="P855"/>
    </row>
    <row r="856" spans="1:16">
      <c r="I856" s="11" t="s">
        <v>997</v>
      </c>
      <c r="J856" s="11" t="s">
        <v>764</v>
      </c>
      <c r="K856" s="11" t="s">
        <v>763</v>
      </c>
      <c r="L856" s="11">
        <v>216</v>
      </c>
      <c r="M856" s="11">
        <v>173</v>
      </c>
      <c r="N856" s="11">
        <v>-0.19907407407407407</v>
      </c>
      <c r="O856" s="15">
        <v>1</v>
      </c>
      <c r="P856"/>
    </row>
    <row r="857" spans="1:16">
      <c r="I857" s="11" t="s">
        <v>998</v>
      </c>
      <c r="J857" s="11" t="s">
        <v>764</v>
      </c>
      <c r="K857" s="11" t="s">
        <v>763</v>
      </c>
      <c r="L857" s="11">
        <v>301</v>
      </c>
      <c r="M857" s="11">
        <v>245</v>
      </c>
      <c r="N857" s="11">
        <v>-0.18604651162790697</v>
      </c>
      <c r="O857" s="15">
        <v>1</v>
      </c>
      <c r="P857"/>
    </row>
    <row r="858" spans="1:16">
      <c r="I858" s="11" t="s">
        <v>1217</v>
      </c>
      <c r="J858" s="11" t="s">
        <v>764</v>
      </c>
      <c r="K858" s="11" t="s">
        <v>1169</v>
      </c>
      <c r="L858" s="11">
        <v>12</v>
      </c>
      <c r="M858" s="11">
        <v>10</v>
      </c>
      <c r="N858" s="11">
        <v>-0.16666666666666663</v>
      </c>
      <c r="O858" s="15">
        <v>1</v>
      </c>
      <c r="P858"/>
    </row>
    <row r="859" spans="1:16">
      <c r="I859" s="11" t="s">
        <v>1216</v>
      </c>
      <c r="J859" s="11" t="s">
        <v>350</v>
      </c>
      <c r="K859" s="11" t="s">
        <v>1169</v>
      </c>
      <c r="L859" s="11" t="s">
        <v>651</v>
      </c>
      <c r="M859" s="11">
        <v>9</v>
      </c>
      <c r="N859" s="11" t="s">
        <v>764</v>
      </c>
      <c r="O859" s="15">
        <v>1</v>
      </c>
      <c r="P859"/>
    </row>
    <row r="860" spans="1:16">
      <c r="I860" s="11" t="s">
        <v>1215</v>
      </c>
      <c r="J860" s="11" t="s">
        <v>764</v>
      </c>
      <c r="K860" s="11" t="s">
        <v>1169</v>
      </c>
      <c r="L860" s="11">
        <v>22</v>
      </c>
      <c r="M860" s="11">
        <v>21</v>
      </c>
      <c r="N860" s="11">
        <v>-4.5454545454545414E-2</v>
      </c>
      <c r="O860" s="15">
        <v>1</v>
      </c>
      <c r="P860"/>
    </row>
    <row r="861" spans="1:16">
      <c r="I861" s="11" t="s">
        <v>1214</v>
      </c>
      <c r="J861" s="11" t="s">
        <v>764</v>
      </c>
      <c r="K861" s="11" t="s">
        <v>1169</v>
      </c>
      <c r="L861" s="11">
        <v>17</v>
      </c>
      <c r="M861" s="11">
        <v>16</v>
      </c>
      <c r="N861" s="11">
        <v>-5.8823529411764719E-2</v>
      </c>
      <c r="O861" s="15">
        <v>1</v>
      </c>
      <c r="P861"/>
    </row>
    <row r="862" spans="1:16">
      <c r="I862" s="11" t="s">
        <v>1212</v>
      </c>
      <c r="J862" s="11" t="s">
        <v>764</v>
      </c>
      <c r="K862" s="11" t="s">
        <v>1213</v>
      </c>
      <c r="L862" s="11">
        <v>75</v>
      </c>
      <c r="M862" s="11">
        <v>58</v>
      </c>
      <c r="N862" s="11">
        <v>-0.22666666666666668</v>
      </c>
      <c r="O862" s="15">
        <v>1</v>
      </c>
      <c r="P862"/>
    </row>
    <row r="863" spans="1:16">
      <c r="A863" s="184" t="s">
        <v>1039</v>
      </c>
      <c r="B863" s="184"/>
      <c r="C863" s="184"/>
      <c r="D863" s="184"/>
      <c r="E863" s="184"/>
      <c r="F863" s="184"/>
      <c r="G863" s="184"/>
      <c r="H863" s="184"/>
      <c r="I863" s="184"/>
      <c r="J863" s="184"/>
      <c r="K863" s="184"/>
      <c r="L863" s="184"/>
      <c r="M863" s="184"/>
      <c r="N863" s="184"/>
      <c r="O863" s="185">
        <v>11</v>
      </c>
      <c r="P863"/>
    </row>
    <row r="864" spans="1:16">
      <c r="A864" s="13" t="s">
        <v>990</v>
      </c>
      <c r="B864" s="11" t="s">
        <v>592</v>
      </c>
      <c r="C864" s="11" t="s">
        <v>991</v>
      </c>
      <c r="D864" s="11" t="s">
        <v>123</v>
      </c>
      <c r="E864" s="11" t="s">
        <v>123</v>
      </c>
      <c r="F864" s="11" t="s">
        <v>127</v>
      </c>
      <c r="G864" s="12">
        <v>42917</v>
      </c>
      <c r="H864" s="12">
        <v>43281</v>
      </c>
      <c r="I864" s="11" t="s">
        <v>974</v>
      </c>
      <c r="J864" s="11" t="s">
        <v>764</v>
      </c>
      <c r="K864" s="11" t="s">
        <v>1057</v>
      </c>
      <c r="L864" s="11">
        <v>77</v>
      </c>
      <c r="M864" s="11">
        <v>79</v>
      </c>
      <c r="N864" s="11">
        <v>2.5974025974025983E-2</v>
      </c>
      <c r="O864" s="15">
        <v>1</v>
      </c>
      <c r="P864"/>
    </row>
    <row r="865" spans="1:16" ht="29">
      <c r="A865" s="184" t="s">
        <v>1038</v>
      </c>
      <c r="B865" s="184"/>
      <c r="C865" s="184"/>
      <c r="D865" s="184"/>
      <c r="E865" s="184"/>
      <c r="F865" s="184"/>
      <c r="G865" s="184"/>
      <c r="H865" s="184"/>
      <c r="I865" s="184"/>
      <c r="J865" s="184"/>
      <c r="K865" s="184"/>
      <c r="L865" s="184"/>
      <c r="M865" s="184"/>
      <c r="N865" s="184"/>
      <c r="O865" s="185">
        <v>1</v>
      </c>
      <c r="P865"/>
    </row>
    <row r="866" spans="1:16">
      <c r="A866" s="13" t="s">
        <v>124</v>
      </c>
      <c r="B866" s="11" t="s">
        <v>594</v>
      </c>
      <c r="C866" s="11" t="s">
        <v>593</v>
      </c>
      <c r="D866" s="11" t="s">
        <v>123</v>
      </c>
      <c r="E866" s="11" t="s">
        <v>123</v>
      </c>
      <c r="F866" s="11" t="s">
        <v>127</v>
      </c>
      <c r="G866" s="12">
        <v>42917</v>
      </c>
      <c r="H866" s="12">
        <v>43281</v>
      </c>
      <c r="I866" s="11" t="s">
        <v>126</v>
      </c>
      <c r="J866" s="11" t="s">
        <v>764</v>
      </c>
      <c r="K866" s="11" t="s">
        <v>1161</v>
      </c>
      <c r="L866" s="11">
        <v>1.6012</v>
      </c>
      <c r="M866" s="11">
        <v>1.65</v>
      </c>
      <c r="N866" s="11">
        <v>3.0477142143392477E-2</v>
      </c>
      <c r="O866" s="15">
        <v>1</v>
      </c>
      <c r="P866"/>
    </row>
    <row r="867" spans="1:16">
      <c r="I867" s="11" t="s">
        <v>125</v>
      </c>
      <c r="J867" s="11" t="s">
        <v>764</v>
      </c>
      <c r="K867" s="11" t="s">
        <v>1092</v>
      </c>
      <c r="L867" s="11">
        <v>8</v>
      </c>
      <c r="M867" s="11">
        <v>8</v>
      </c>
      <c r="N867" s="11">
        <v>0</v>
      </c>
      <c r="O867" s="15">
        <v>1</v>
      </c>
      <c r="P867"/>
    </row>
    <row r="868" spans="1:16">
      <c r="A868" s="184" t="s">
        <v>826</v>
      </c>
      <c r="B868" s="184"/>
      <c r="C868" s="184"/>
      <c r="D868" s="184"/>
      <c r="E868" s="184"/>
      <c r="F868" s="184"/>
      <c r="G868" s="184"/>
      <c r="H868" s="184"/>
      <c r="I868" s="184"/>
      <c r="J868" s="184"/>
      <c r="K868" s="184"/>
      <c r="L868" s="184"/>
      <c r="M868" s="184"/>
      <c r="N868" s="184"/>
      <c r="O868" s="185">
        <v>2</v>
      </c>
      <c r="P868"/>
    </row>
    <row r="869" spans="1:16">
      <c r="A869" s="13" t="s">
        <v>18</v>
      </c>
      <c r="B869" s="11" t="s">
        <v>585</v>
      </c>
      <c r="C869" s="11" t="s">
        <v>586</v>
      </c>
      <c r="D869" s="11" t="s">
        <v>1106</v>
      </c>
      <c r="E869" s="11" t="s">
        <v>10</v>
      </c>
      <c r="F869" s="11" t="s">
        <v>1198</v>
      </c>
      <c r="G869" s="12">
        <v>42917</v>
      </c>
      <c r="H869" s="12">
        <v>43281</v>
      </c>
      <c r="I869" s="11" t="s">
        <v>29</v>
      </c>
      <c r="J869" s="11" t="s">
        <v>764</v>
      </c>
      <c r="K869" s="11" t="s">
        <v>1057</v>
      </c>
      <c r="L869" s="11">
        <v>63</v>
      </c>
      <c r="M869" s="11">
        <v>68</v>
      </c>
      <c r="N869" s="11">
        <v>7.9365079365079305E-2</v>
      </c>
      <c r="O869" s="15">
        <v>1</v>
      </c>
      <c r="P869"/>
    </row>
    <row r="870" spans="1:16">
      <c r="I870" s="11" t="s">
        <v>28</v>
      </c>
      <c r="J870" s="11" t="s">
        <v>764</v>
      </c>
      <c r="K870" s="11" t="s">
        <v>1057</v>
      </c>
      <c r="L870" s="11">
        <v>63</v>
      </c>
      <c r="M870" s="11">
        <v>68</v>
      </c>
      <c r="N870" s="11">
        <v>7.9365079365079305E-2</v>
      </c>
      <c r="O870" s="15">
        <v>1</v>
      </c>
      <c r="P870"/>
    </row>
    <row r="871" spans="1:16">
      <c r="I871" s="11" t="s">
        <v>27</v>
      </c>
      <c r="J871" s="11" t="s">
        <v>764</v>
      </c>
      <c r="K871" s="11" t="s">
        <v>1057</v>
      </c>
      <c r="L871" s="11">
        <v>63</v>
      </c>
      <c r="M871" s="11">
        <v>68</v>
      </c>
      <c r="N871" s="11">
        <v>7.9365079365079305E-2</v>
      </c>
      <c r="O871" s="15">
        <v>1</v>
      </c>
      <c r="P871"/>
    </row>
    <row r="872" spans="1:16">
      <c r="I872" s="11" t="s">
        <v>33</v>
      </c>
      <c r="J872" s="11" t="s">
        <v>764</v>
      </c>
      <c r="K872" s="11" t="s">
        <v>1057</v>
      </c>
      <c r="L872" s="11">
        <v>63</v>
      </c>
      <c r="M872" s="11">
        <v>68</v>
      </c>
      <c r="N872" s="11">
        <v>7.9365079365079305E-2</v>
      </c>
      <c r="O872" s="15">
        <v>1</v>
      </c>
      <c r="P872"/>
    </row>
    <row r="873" spans="1:16">
      <c r="I873" s="11" t="s">
        <v>20</v>
      </c>
      <c r="J873" s="11" t="s">
        <v>764</v>
      </c>
      <c r="K873" s="11" t="s">
        <v>1057</v>
      </c>
      <c r="L873" s="11">
        <v>63</v>
      </c>
      <c r="M873" s="11">
        <v>68</v>
      </c>
      <c r="N873" s="11">
        <v>7.9365079365079305E-2</v>
      </c>
      <c r="O873" s="15">
        <v>1</v>
      </c>
      <c r="P873"/>
    </row>
    <row r="874" spans="1:16">
      <c r="I874" s="11" t="s">
        <v>24</v>
      </c>
      <c r="J874" s="11" t="s">
        <v>764</v>
      </c>
      <c r="K874" s="11" t="s">
        <v>1057</v>
      </c>
      <c r="L874" s="11">
        <v>63</v>
      </c>
      <c r="M874" s="11">
        <v>68</v>
      </c>
      <c r="N874" s="11">
        <v>7.9365079365079305E-2</v>
      </c>
      <c r="O874" s="15">
        <v>1</v>
      </c>
      <c r="P874"/>
    </row>
    <row r="875" spans="1:16">
      <c r="I875" s="11" t="s">
        <v>21</v>
      </c>
      <c r="J875" s="11" t="s">
        <v>764</v>
      </c>
      <c r="K875" s="11" t="s">
        <v>1057</v>
      </c>
      <c r="L875" s="11">
        <v>63</v>
      </c>
      <c r="M875" s="11">
        <v>68</v>
      </c>
      <c r="N875" s="11">
        <v>7.9365079365079305E-2</v>
      </c>
      <c r="O875" s="15">
        <v>1</v>
      </c>
      <c r="P875"/>
    </row>
    <row r="876" spans="1:16">
      <c r="I876" s="11" t="s">
        <v>22</v>
      </c>
      <c r="J876" s="11" t="s">
        <v>764</v>
      </c>
      <c r="K876" s="11" t="s">
        <v>1057</v>
      </c>
      <c r="L876" s="11">
        <v>63</v>
      </c>
      <c r="M876" s="11">
        <v>68</v>
      </c>
      <c r="N876" s="11">
        <v>7.9365079365079305E-2</v>
      </c>
      <c r="O876" s="15">
        <v>1</v>
      </c>
      <c r="P876"/>
    </row>
    <row r="877" spans="1:16">
      <c r="I877" s="11" t="s">
        <v>23</v>
      </c>
      <c r="J877" s="11" t="s">
        <v>764</v>
      </c>
      <c r="K877" s="11" t="s">
        <v>1057</v>
      </c>
      <c r="L877" s="11">
        <v>63</v>
      </c>
      <c r="M877" s="11">
        <v>68</v>
      </c>
      <c r="N877" s="11">
        <v>7.9365079365079305E-2</v>
      </c>
      <c r="O877" s="15">
        <v>1</v>
      </c>
      <c r="P877"/>
    </row>
    <row r="878" spans="1:16">
      <c r="I878" s="11" t="s">
        <v>25</v>
      </c>
      <c r="J878" s="11" t="s">
        <v>764</v>
      </c>
      <c r="K878" s="11" t="s">
        <v>1057</v>
      </c>
      <c r="L878" s="11">
        <v>63</v>
      </c>
      <c r="M878" s="11">
        <v>68</v>
      </c>
      <c r="N878" s="11">
        <v>7.9365079365079305E-2</v>
      </c>
      <c r="O878" s="15">
        <v>1</v>
      </c>
      <c r="P878"/>
    </row>
    <row r="879" spans="1:16">
      <c r="I879" s="11" t="s">
        <v>26</v>
      </c>
      <c r="J879" s="11" t="s">
        <v>764</v>
      </c>
      <c r="K879" s="11" t="s">
        <v>1057</v>
      </c>
      <c r="L879" s="11">
        <v>63</v>
      </c>
      <c r="M879" s="11">
        <v>68</v>
      </c>
      <c r="N879" s="11">
        <v>7.9365079365079305E-2</v>
      </c>
      <c r="O879" s="15">
        <v>1</v>
      </c>
      <c r="P879"/>
    </row>
    <row r="880" spans="1:16">
      <c r="I880" s="11" t="s">
        <v>31</v>
      </c>
      <c r="J880" s="11" t="s">
        <v>764</v>
      </c>
      <c r="K880" s="11" t="s">
        <v>1057</v>
      </c>
      <c r="L880" s="11">
        <v>63</v>
      </c>
      <c r="M880" s="11">
        <v>68</v>
      </c>
      <c r="N880" s="11">
        <v>7.9365079365079305E-2</v>
      </c>
      <c r="O880" s="15">
        <v>1</v>
      </c>
      <c r="P880"/>
    </row>
    <row r="881" spans="1:16">
      <c r="I881" s="11" t="s">
        <v>30</v>
      </c>
      <c r="J881" s="11" t="s">
        <v>764</v>
      </c>
      <c r="K881" s="11" t="s">
        <v>1057</v>
      </c>
      <c r="L881" s="11">
        <v>63</v>
      </c>
      <c r="M881" s="11">
        <v>68</v>
      </c>
      <c r="N881" s="11">
        <v>7.9365079365079305E-2</v>
      </c>
      <c r="O881" s="15">
        <v>1</v>
      </c>
      <c r="P881"/>
    </row>
    <row r="882" spans="1:16">
      <c r="I882" s="11" t="s">
        <v>32</v>
      </c>
      <c r="J882" s="11" t="s">
        <v>764</v>
      </c>
      <c r="K882" s="11" t="s">
        <v>1057</v>
      </c>
      <c r="L882" s="11">
        <v>63</v>
      </c>
      <c r="M882" s="11">
        <v>68</v>
      </c>
      <c r="N882" s="11">
        <v>7.9365079365079305E-2</v>
      </c>
      <c r="O882" s="15">
        <v>1</v>
      </c>
      <c r="P882"/>
    </row>
    <row r="883" spans="1:16">
      <c r="A883" s="184" t="s">
        <v>827</v>
      </c>
      <c r="B883" s="184"/>
      <c r="C883" s="184"/>
      <c r="D883" s="184"/>
      <c r="E883" s="184"/>
      <c r="F883" s="184"/>
      <c r="G883" s="184"/>
      <c r="H883" s="184"/>
      <c r="I883" s="184"/>
      <c r="J883" s="184"/>
      <c r="K883" s="184"/>
      <c r="L883" s="184"/>
      <c r="M883" s="184"/>
      <c r="N883" s="184"/>
      <c r="O883" s="185">
        <v>14</v>
      </c>
      <c r="P883"/>
    </row>
    <row r="884" spans="1:16">
      <c r="A884" s="13" t="s">
        <v>1173</v>
      </c>
      <c r="B884" s="11" t="s">
        <v>592</v>
      </c>
      <c r="C884" s="11" t="s">
        <v>595</v>
      </c>
      <c r="D884" s="11" t="s">
        <v>123</v>
      </c>
      <c r="E884" s="11" t="s">
        <v>123</v>
      </c>
      <c r="F884" s="11" t="s">
        <v>127</v>
      </c>
      <c r="G884" s="12">
        <v>42917</v>
      </c>
      <c r="H884" s="12">
        <v>43281</v>
      </c>
      <c r="I884" s="11" t="s">
        <v>180</v>
      </c>
      <c r="J884" s="11" t="s">
        <v>764</v>
      </c>
      <c r="K884" s="11" t="s">
        <v>1075</v>
      </c>
      <c r="L884" s="11">
        <v>62</v>
      </c>
      <c r="M884" s="11">
        <v>62</v>
      </c>
      <c r="N884" s="11">
        <v>0</v>
      </c>
      <c r="O884" s="15">
        <v>1</v>
      </c>
      <c r="P884"/>
    </row>
    <row r="885" spans="1:16">
      <c r="I885" s="11" t="s">
        <v>155</v>
      </c>
      <c r="J885" s="11" t="s">
        <v>764</v>
      </c>
      <c r="K885" s="11" t="s">
        <v>1075</v>
      </c>
      <c r="L885" s="11">
        <v>131</v>
      </c>
      <c r="M885" s="11">
        <v>125</v>
      </c>
      <c r="N885" s="11">
        <v>-4.5801526717557217E-2</v>
      </c>
      <c r="O885" s="15">
        <v>1</v>
      </c>
      <c r="P885"/>
    </row>
    <row r="886" spans="1:16">
      <c r="I886" s="11" t="s">
        <v>156</v>
      </c>
      <c r="J886" s="11" t="s">
        <v>351</v>
      </c>
      <c r="K886" s="11" t="s">
        <v>1075</v>
      </c>
      <c r="L886" s="11">
        <v>174</v>
      </c>
      <c r="M886" s="11" t="s">
        <v>351</v>
      </c>
      <c r="N886" s="11" t="s">
        <v>764</v>
      </c>
      <c r="O886" s="15">
        <v>1</v>
      </c>
      <c r="P886"/>
    </row>
    <row r="887" spans="1:16">
      <c r="I887" s="11" t="s">
        <v>159</v>
      </c>
      <c r="J887" s="11" t="s">
        <v>764</v>
      </c>
      <c r="K887" s="11" t="s">
        <v>1075</v>
      </c>
      <c r="L887" s="11">
        <v>104</v>
      </c>
      <c r="M887" s="11">
        <v>100</v>
      </c>
      <c r="N887" s="11">
        <v>-3.8461538461538436E-2</v>
      </c>
      <c r="O887" s="15">
        <v>1</v>
      </c>
      <c r="P887"/>
    </row>
    <row r="888" spans="1:16">
      <c r="I888" s="11" t="s">
        <v>158</v>
      </c>
      <c r="J888" s="11" t="s">
        <v>764</v>
      </c>
      <c r="K888" s="11" t="s">
        <v>1075</v>
      </c>
      <c r="L888" s="11">
        <v>191</v>
      </c>
      <c r="M888" s="11">
        <v>100</v>
      </c>
      <c r="N888" s="11">
        <v>-0.47643979057591623</v>
      </c>
      <c r="O888" s="15">
        <v>1</v>
      </c>
      <c r="P888"/>
    </row>
    <row r="889" spans="1:16">
      <c r="I889" s="11" t="s">
        <v>157</v>
      </c>
      <c r="J889" s="11" t="s">
        <v>764</v>
      </c>
      <c r="K889" s="11" t="s">
        <v>1075</v>
      </c>
      <c r="L889" s="11">
        <v>327</v>
      </c>
      <c r="M889" s="11">
        <v>100</v>
      </c>
      <c r="N889" s="11">
        <v>-0.6941896024464832</v>
      </c>
      <c r="O889" s="15">
        <v>1</v>
      </c>
      <c r="P889"/>
    </row>
    <row r="890" spans="1:16">
      <c r="I890" s="11" t="s">
        <v>160</v>
      </c>
      <c r="J890" s="11" t="s">
        <v>764</v>
      </c>
      <c r="K890" s="11" t="s">
        <v>1075</v>
      </c>
      <c r="L890" s="11">
        <v>186</v>
      </c>
      <c r="M890" s="11">
        <v>100</v>
      </c>
      <c r="N890" s="11">
        <v>-0.4623655913978495</v>
      </c>
      <c r="O890" s="15">
        <v>1</v>
      </c>
      <c r="P890"/>
    </row>
    <row r="891" spans="1:16">
      <c r="I891" s="11" t="s">
        <v>1124</v>
      </c>
      <c r="J891" s="11" t="s">
        <v>350</v>
      </c>
      <c r="K891" s="11" t="s">
        <v>1075</v>
      </c>
      <c r="L891" s="11" t="s">
        <v>651</v>
      </c>
      <c r="M891" s="11">
        <v>25</v>
      </c>
      <c r="N891" s="11" t="s">
        <v>764</v>
      </c>
      <c r="O891" s="15">
        <v>1</v>
      </c>
      <c r="P891"/>
    </row>
    <row r="892" spans="1:16">
      <c r="I892" s="11" t="s">
        <v>151</v>
      </c>
      <c r="J892" s="11" t="s">
        <v>764</v>
      </c>
      <c r="K892" s="11" t="s">
        <v>1075</v>
      </c>
      <c r="L892" s="11">
        <v>8</v>
      </c>
      <c r="M892" s="11">
        <v>8</v>
      </c>
      <c r="N892" s="11">
        <v>0</v>
      </c>
      <c r="O892" s="15">
        <v>1</v>
      </c>
      <c r="P892"/>
    </row>
    <row r="893" spans="1:16">
      <c r="I893" s="11" t="s">
        <v>152</v>
      </c>
      <c r="J893" s="11" t="s">
        <v>764</v>
      </c>
      <c r="K893" s="11" t="s">
        <v>1075</v>
      </c>
      <c r="L893" s="11">
        <v>8</v>
      </c>
      <c r="M893" s="11">
        <v>8</v>
      </c>
      <c r="N893" s="11">
        <v>0</v>
      </c>
      <c r="O893" s="15">
        <v>1</v>
      </c>
      <c r="P893"/>
    </row>
    <row r="894" spans="1:16">
      <c r="I894" s="11" t="s">
        <v>149</v>
      </c>
      <c r="J894" s="11" t="s">
        <v>764</v>
      </c>
      <c r="K894" s="11" t="s">
        <v>1075</v>
      </c>
      <c r="L894" s="11">
        <v>8</v>
      </c>
      <c r="M894" s="11">
        <v>9</v>
      </c>
      <c r="N894" s="11">
        <v>0.125</v>
      </c>
      <c r="O894" s="15">
        <v>1</v>
      </c>
      <c r="P894"/>
    </row>
    <row r="895" spans="1:16">
      <c r="I895" s="11" t="s">
        <v>150</v>
      </c>
      <c r="J895" s="11" t="s">
        <v>764</v>
      </c>
      <c r="K895" s="11" t="s">
        <v>1075</v>
      </c>
      <c r="L895" s="11">
        <v>10</v>
      </c>
      <c r="M895" s="11">
        <v>10</v>
      </c>
      <c r="N895" s="11">
        <v>0</v>
      </c>
      <c r="O895" s="15">
        <v>1</v>
      </c>
      <c r="P895"/>
    </row>
    <row r="896" spans="1:16">
      <c r="I896" s="11" t="s">
        <v>153</v>
      </c>
      <c r="J896" s="11" t="s">
        <v>764</v>
      </c>
      <c r="K896" s="11" t="s">
        <v>1075</v>
      </c>
      <c r="L896" s="11">
        <v>10</v>
      </c>
      <c r="M896" s="11">
        <v>9</v>
      </c>
      <c r="N896" s="11">
        <v>-9.9999999999999978E-2</v>
      </c>
      <c r="O896" s="15">
        <v>1</v>
      </c>
      <c r="P896"/>
    </row>
    <row r="897" spans="9:16">
      <c r="I897" s="11" t="s">
        <v>171</v>
      </c>
      <c r="J897" s="11" t="s">
        <v>351</v>
      </c>
      <c r="K897" s="11" t="s">
        <v>1075</v>
      </c>
      <c r="L897" s="11">
        <v>14.2</v>
      </c>
      <c r="M897" s="11" t="s">
        <v>351</v>
      </c>
      <c r="N897" s="11" t="s">
        <v>764</v>
      </c>
      <c r="O897" s="15">
        <v>1</v>
      </c>
      <c r="P897"/>
    </row>
    <row r="898" spans="9:16">
      <c r="I898" s="11" t="s">
        <v>170</v>
      </c>
      <c r="J898" s="11" t="s">
        <v>351</v>
      </c>
      <c r="K898" s="11" t="s">
        <v>1075</v>
      </c>
      <c r="L898" s="11">
        <v>4.7</v>
      </c>
      <c r="M898" s="11" t="s">
        <v>351</v>
      </c>
      <c r="N898" s="11" t="s">
        <v>764</v>
      </c>
      <c r="O898" s="15">
        <v>1</v>
      </c>
      <c r="P898"/>
    </row>
    <row r="899" spans="9:16">
      <c r="I899" s="11" t="s">
        <v>1122</v>
      </c>
      <c r="J899" s="11" t="s">
        <v>350</v>
      </c>
      <c r="K899" s="11" t="s">
        <v>1075</v>
      </c>
      <c r="L899" s="11" t="s">
        <v>651</v>
      </c>
      <c r="M899" s="11">
        <v>75</v>
      </c>
      <c r="N899" s="11" t="s">
        <v>764</v>
      </c>
      <c r="O899" s="15">
        <v>1</v>
      </c>
      <c r="P899"/>
    </row>
    <row r="900" spans="9:16">
      <c r="I900" s="11" t="s">
        <v>165</v>
      </c>
      <c r="J900" s="11" t="s">
        <v>351</v>
      </c>
      <c r="K900" s="11" t="s">
        <v>1075</v>
      </c>
      <c r="L900" s="11">
        <v>36.6</v>
      </c>
      <c r="M900" s="11" t="s">
        <v>351</v>
      </c>
      <c r="N900" s="11" t="s">
        <v>764</v>
      </c>
      <c r="O900" s="15">
        <v>1</v>
      </c>
      <c r="P900"/>
    </row>
    <row r="901" spans="9:16">
      <c r="I901" s="11" t="s">
        <v>166</v>
      </c>
      <c r="J901" s="11" t="s">
        <v>764</v>
      </c>
      <c r="K901" s="11" t="s">
        <v>1075</v>
      </c>
      <c r="L901" s="11">
        <v>38.9</v>
      </c>
      <c r="M901" s="11">
        <v>20</v>
      </c>
      <c r="N901" s="11">
        <v>-0.48586118251928023</v>
      </c>
      <c r="O901" s="15">
        <v>1</v>
      </c>
      <c r="P901"/>
    </row>
    <row r="902" spans="9:16">
      <c r="I902" s="11" t="s">
        <v>168</v>
      </c>
      <c r="J902" s="11" t="s">
        <v>351</v>
      </c>
      <c r="K902" s="11" t="s">
        <v>1075</v>
      </c>
      <c r="L902" s="11">
        <v>25.9</v>
      </c>
      <c r="M902" s="11" t="s">
        <v>351</v>
      </c>
      <c r="N902" s="11" t="s">
        <v>764</v>
      </c>
      <c r="O902" s="15">
        <v>1</v>
      </c>
      <c r="P902"/>
    </row>
    <row r="903" spans="9:16">
      <c r="I903" s="11" t="s">
        <v>163</v>
      </c>
      <c r="J903" s="11" t="s">
        <v>351</v>
      </c>
      <c r="K903" s="11" t="s">
        <v>1075</v>
      </c>
      <c r="L903" s="11">
        <v>15.8</v>
      </c>
      <c r="M903" s="11" t="s">
        <v>351</v>
      </c>
      <c r="N903" s="11" t="s">
        <v>764</v>
      </c>
      <c r="O903" s="15">
        <v>1</v>
      </c>
      <c r="P903"/>
    </row>
    <row r="904" spans="9:16">
      <c r="I904" s="11" t="s">
        <v>164</v>
      </c>
      <c r="J904" s="11" t="s">
        <v>351</v>
      </c>
      <c r="K904" s="11" t="s">
        <v>1075</v>
      </c>
      <c r="L904" s="11">
        <v>14.4</v>
      </c>
      <c r="M904" s="11" t="s">
        <v>351</v>
      </c>
      <c r="N904" s="11" t="s">
        <v>764</v>
      </c>
      <c r="O904" s="15">
        <v>1</v>
      </c>
      <c r="P904"/>
    </row>
    <row r="905" spans="9:16">
      <c r="I905" s="11" t="s">
        <v>167</v>
      </c>
      <c r="J905" s="11" t="s">
        <v>764</v>
      </c>
      <c r="K905" s="11" t="s">
        <v>1075</v>
      </c>
      <c r="L905" s="11">
        <v>16.2</v>
      </c>
      <c r="M905" s="11">
        <v>9.6</v>
      </c>
      <c r="N905" s="11">
        <v>-0.40740740740740744</v>
      </c>
      <c r="O905" s="15">
        <v>1</v>
      </c>
      <c r="P905"/>
    </row>
    <row r="906" spans="9:16">
      <c r="I906" s="11" t="s">
        <v>141</v>
      </c>
      <c r="J906" s="11" t="s">
        <v>764</v>
      </c>
      <c r="K906" s="11" t="s">
        <v>1182</v>
      </c>
      <c r="L906" s="11">
        <v>1645</v>
      </c>
      <c r="M906" s="11">
        <v>1830</v>
      </c>
      <c r="N906" s="11">
        <v>0.11246200607902734</v>
      </c>
      <c r="O906" s="15">
        <v>1</v>
      </c>
      <c r="P906"/>
    </row>
    <row r="907" spans="9:16">
      <c r="I907" s="11" t="s">
        <v>140</v>
      </c>
      <c r="J907" s="11" t="s">
        <v>764</v>
      </c>
      <c r="K907" s="11" t="s">
        <v>1182</v>
      </c>
      <c r="L907" s="11">
        <v>1125</v>
      </c>
      <c r="M907" s="11">
        <v>1280</v>
      </c>
      <c r="N907" s="11">
        <v>0.13777777777777778</v>
      </c>
      <c r="O907" s="15">
        <v>1</v>
      </c>
      <c r="P907"/>
    </row>
    <row r="908" spans="9:16">
      <c r="I908" s="11" t="s">
        <v>139</v>
      </c>
      <c r="J908" s="11" t="s">
        <v>764</v>
      </c>
      <c r="K908" s="11" t="s">
        <v>1182</v>
      </c>
      <c r="L908" s="11">
        <v>1900</v>
      </c>
      <c r="M908" s="11">
        <v>2225</v>
      </c>
      <c r="N908" s="11">
        <v>0.17105263157894735</v>
      </c>
      <c r="O908" s="15">
        <v>1</v>
      </c>
      <c r="P908"/>
    </row>
    <row r="909" spans="9:16">
      <c r="I909" s="11" t="s">
        <v>138</v>
      </c>
      <c r="J909" s="11" t="s">
        <v>764</v>
      </c>
      <c r="K909" s="11" t="s">
        <v>1182</v>
      </c>
      <c r="L909" s="11">
        <v>1220</v>
      </c>
      <c r="M909" s="11">
        <v>1500</v>
      </c>
      <c r="N909" s="11">
        <v>0.22950819672131151</v>
      </c>
      <c r="O909" s="15">
        <v>1</v>
      </c>
      <c r="P909"/>
    </row>
    <row r="910" spans="9:16">
      <c r="I910" s="11" t="s">
        <v>137</v>
      </c>
      <c r="J910" s="11" t="s">
        <v>764</v>
      </c>
      <c r="K910" s="11" t="s">
        <v>1182</v>
      </c>
      <c r="L910" s="11">
        <v>3630</v>
      </c>
      <c r="M910" s="11">
        <v>3455</v>
      </c>
      <c r="N910" s="11">
        <v>-4.820936639118456E-2</v>
      </c>
      <c r="O910" s="15">
        <v>1</v>
      </c>
      <c r="P910"/>
    </row>
    <row r="911" spans="9:16">
      <c r="I911" s="11" t="s">
        <v>136</v>
      </c>
      <c r="J911" s="11" t="s">
        <v>351</v>
      </c>
      <c r="K911" s="11" t="s">
        <v>1182</v>
      </c>
      <c r="L911" s="11">
        <v>1995</v>
      </c>
      <c r="M911" s="11" t="s">
        <v>351</v>
      </c>
      <c r="N911" s="11" t="s">
        <v>764</v>
      </c>
      <c r="O911" s="15">
        <v>1</v>
      </c>
      <c r="P911"/>
    </row>
    <row r="912" spans="9:16">
      <c r="I912" s="11" t="s">
        <v>135</v>
      </c>
      <c r="J912" s="11" t="s">
        <v>351</v>
      </c>
      <c r="K912" s="11" t="s">
        <v>1182</v>
      </c>
      <c r="L912" s="11">
        <v>3740</v>
      </c>
      <c r="M912" s="11" t="s">
        <v>351</v>
      </c>
      <c r="N912" s="11" t="s">
        <v>764</v>
      </c>
      <c r="O912" s="15">
        <v>1</v>
      </c>
      <c r="P912"/>
    </row>
    <row r="913" spans="9:16">
      <c r="I913" s="11" t="s">
        <v>134</v>
      </c>
      <c r="J913" s="11" t="s">
        <v>351</v>
      </c>
      <c r="K913" s="11" t="s">
        <v>1182</v>
      </c>
      <c r="L913" s="11">
        <v>2600</v>
      </c>
      <c r="M913" s="11" t="s">
        <v>351</v>
      </c>
      <c r="N913" s="11" t="s">
        <v>764</v>
      </c>
      <c r="O913" s="15">
        <v>1</v>
      </c>
      <c r="P913"/>
    </row>
    <row r="914" spans="9:16">
      <c r="I914" s="11" t="s">
        <v>143</v>
      </c>
      <c r="J914" s="11" t="s">
        <v>764</v>
      </c>
      <c r="K914" s="11" t="s">
        <v>1182</v>
      </c>
      <c r="L914" s="11">
        <v>1300</v>
      </c>
      <c r="M914" s="11">
        <v>1415</v>
      </c>
      <c r="N914" s="11">
        <v>8.8461538461538369E-2</v>
      </c>
      <c r="O914" s="15">
        <v>1</v>
      </c>
      <c r="P914"/>
    </row>
    <row r="915" spans="9:16">
      <c r="I915" s="11" t="s">
        <v>142</v>
      </c>
      <c r="J915" s="11" t="s">
        <v>764</v>
      </c>
      <c r="K915" s="11" t="s">
        <v>1182</v>
      </c>
      <c r="L915" s="11">
        <v>895</v>
      </c>
      <c r="M915" s="11">
        <v>1035</v>
      </c>
      <c r="N915" s="11">
        <v>0.15642458100558665</v>
      </c>
      <c r="O915" s="15">
        <v>1</v>
      </c>
      <c r="P915"/>
    </row>
    <row r="916" spans="9:16">
      <c r="I916" s="11" t="s">
        <v>131</v>
      </c>
      <c r="J916" s="11" t="s">
        <v>764</v>
      </c>
      <c r="K916" s="11" t="s">
        <v>1182</v>
      </c>
      <c r="L916" s="11">
        <v>1900</v>
      </c>
      <c r="M916" s="11">
        <v>2000</v>
      </c>
      <c r="N916" s="11">
        <v>5.2631578947368363E-2</v>
      </c>
      <c r="O916" s="15">
        <v>1</v>
      </c>
      <c r="P916"/>
    </row>
    <row r="917" spans="9:16">
      <c r="I917" s="11" t="s">
        <v>130</v>
      </c>
      <c r="J917" s="11" t="s">
        <v>764</v>
      </c>
      <c r="K917" s="11" t="s">
        <v>1182</v>
      </c>
      <c r="L917" s="11">
        <v>1500</v>
      </c>
      <c r="M917" s="11">
        <v>1500</v>
      </c>
      <c r="N917" s="11">
        <v>0</v>
      </c>
      <c r="O917" s="15">
        <v>1</v>
      </c>
      <c r="P917"/>
    </row>
    <row r="918" spans="9:16">
      <c r="I918" s="11" t="s">
        <v>129</v>
      </c>
      <c r="J918" s="11" t="s">
        <v>764</v>
      </c>
      <c r="K918" s="11" t="s">
        <v>1182</v>
      </c>
      <c r="L918" s="11">
        <v>2300</v>
      </c>
      <c r="M918" s="11">
        <v>2460</v>
      </c>
      <c r="N918" s="11">
        <v>6.956521739130439E-2</v>
      </c>
      <c r="O918" s="15">
        <v>1</v>
      </c>
      <c r="P918"/>
    </row>
    <row r="919" spans="9:16">
      <c r="I919" s="11" t="s">
        <v>128</v>
      </c>
      <c r="J919" s="11" t="s">
        <v>764</v>
      </c>
      <c r="K919" s="11" t="s">
        <v>1182</v>
      </c>
      <c r="L919" s="11">
        <v>1800</v>
      </c>
      <c r="M919" s="11">
        <v>1800</v>
      </c>
      <c r="N919" s="11">
        <v>0</v>
      </c>
      <c r="O919" s="15">
        <v>1</v>
      </c>
      <c r="P919"/>
    </row>
    <row r="920" spans="9:16">
      <c r="I920" s="11" t="s">
        <v>132</v>
      </c>
      <c r="J920" s="11" t="s">
        <v>764</v>
      </c>
      <c r="K920" s="11" t="s">
        <v>1182</v>
      </c>
      <c r="L920" s="11">
        <v>1100</v>
      </c>
      <c r="M920" s="11">
        <v>1260</v>
      </c>
      <c r="N920" s="11">
        <v>0.1454545454545455</v>
      </c>
      <c r="O920" s="15">
        <v>1</v>
      </c>
      <c r="P920"/>
    </row>
    <row r="921" spans="9:16">
      <c r="I921" s="11" t="s">
        <v>133</v>
      </c>
      <c r="J921" s="11" t="s">
        <v>764</v>
      </c>
      <c r="K921" s="11" t="s">
        <v>1182</v>
      </c>
      <c r="L921" s="11">
        <v>1600</v>
      </c>
      <c r="M921" s="11">
        <v>1650</v>
      </c>
      <c r="N921" s="11">
        <v>3.125E-2</v>
      </c>
      <c r="O921" s="15">
        <v>1</v>
      </c>
      <c r="P921"/>
    </row>
    <row r="922" spans="9:16">
      <c r="I922" s="11" t="s">
        <v>179</v>
      </c>
      <c r="J922" s="11" t="s">
        <v>764</v>
      </c>
      <c r="K922" s="11" t="s">
        <v>1057</v>
      </c>
      <c r="L922" s="11">
        <v>80</v>
      </c>
      <c r="M922" s="11">
        <v>78</v>
      </c>
      <c r="N922" s="11">
        <v>-2.5000000000000022E-2</v>
      </c>
      <c r="O922" s="15">
        <v>1</v>
      </c>
      <c r="P922"/>
    </row>
    <row r="923" spans="9:16">
      <c r="I923" s="11" t="s">
        <v>154</v>
      </c>
      <c r="J923" s="11" t="s">
        <v>351</v>
      </c>
      <c r="K923" s="11" t="s">
        <v>1075</v>
      </c>
      <c r="L923" s="11">
        <v>547</v>
      </c>
      <c r="M923" s="11" t="s">
        <v>351</v>
      </c>
      <c r="N923" s="11" t="s">
        <v>764</v>
      </c>
      <c r="O923" s="15">
        <v>1</v>
      </c>
      <c r="P923"/>
    </row>
    <row r="924" spans="9:16">
      <c r="I924" s="11" t="s">
        <v>1120</v>
      </c>
      <c r="J924" s="11" t="s">
        <v>350</v>
      </c>
      <c r="K924" s="11" t="s">
        <v>1075</v>
      </c>
      <c r="L924" s="11" t="s">
        <v>651</v>
      </c>
      <c r="M924" s="11">
        <v>145</v>
      </c>
      <c r="N924" s="11" t="s">
        <v>764</v>
      </c>
      <c r="O924" s="15">
        <v>1</v>
      </c>
      <c r="P924"/>
    </row>
    <row r="925" spans="9:16">
      <c r="I925" s="11" t="s">
        <v>145</v>
      </c>
      <c r="J925" s="11" t="s">
        <v>351</v>
      </c>
      <c r="K925" s="11" t="s">
        <v>1182</v>
      </c>
      <c r="L925" s="11">
        <v>1300</v>
      </c>
      <c r="M925" s="11" t="s">
        <v>351</v>
      </c>
      <c r="N925" s="11" t="s">
        <v>764</v>
      </c>
      <c r="O925" s="15">
        <v>1</v>
      </c>
      <c r="P925"/>
    </row>
    <row r="926" spans="9:16">
      <c r="I926" s="11" t="s">
        <v>144</v>
      </c>
      <c r="J926" s="11" t="s">
        <v>351</v>
      </c>
      <c r="K926" s="11" t="s">
        <v>1182</v>
      </c>
      <c r="L926" s="11">
        <v>1050</v>
      </c>
      <c r="M926" s="11" t="s">
        <v>351</v>
      </c>
      <c r="N926" s="11" t="s">
        <v>764</v>
      </c>
      <c r="O926" s="15">
        <v>1</v>
      </c>
      <c r="P926"/>
    </row>
    <row r="927" spans="9:16">
      <c r="I927" s="11" t="s">
        <v>146</v>
      </c>
      <c r="J927" s="11" t="s">
        <v>351</v>
      </c>
      <c r="K927" s="11" t="s">
        <v>1182</v>
      </c>
      <c r="L927" s="11">
        <v>1350</v>
      </c>
      <c r="M927" s="11" t="s">
        <v>351</v>
      </c>
      <c r="N927" s="11" t="s">
        <v>764</v>
      </c>
      <c r="O927" s="15">
        <v>1</v>
      </c>
      <c r="P927"/>
    </row>
    <row r="928" spans="9:16">
      <c r="I928" s="11" t="s">
        <v>147</v>
      </c>
      <c r="J928" s="11" t="s">
        <v>764</v>
      </c>
      <c r="K928" s="11" t="s">
        <v>1182</v>
      </c>
      <c r="L928" s="11">
        <v>1100</v>
      </c>
      <c r="M928" s="11">
        <v>1200</v>
      </c>
      <c r="N928" s="11">
        <v>9.0909090909090828E-2</v>
      </c>
      <c r="O928" s="15">
        <v>1</v>
      </c>
      <c r="P928"/>
    </row>
    <row r="929" spans="9:16">
      <c r="I929" s="11" t="s">
        <v>148</v>
      </c>
      <c r="J929" s="11" t="s">
        <v>764</v>
      </c>
      <c r="K929" s="11" t="s">
        <v>1182</v>
      </c>
      <c r="L929" s="11">
        <v>1725</v>
      </c>
      <c r="M929" s="11">
        <v>2050</v>
      </c>
      <c r="N929" s="11">
        <v>0.18840579710144922</v>
      </c>
      <c r="O929" s="15">
        <v>1</v>
      </c>
      <c r="P929"/>
    </row>
    <row r="930" spans="9:16">
      <c r="I930" s="11" t="s">
        <v>178</v>
      </c>
      <c r="J930" s="11" t="s">
        <v>764</v>
      </c>
      <c r="K930" s="11" t="s">
        <v>1075</v>
      </c>
      <c r="L930" s="11">
        <v>3.8</v>
      </c>
      <c r="M930" s="11">
        <v>2</v>
      </c>
      <c r="N930" s="11">
        <v>-0.47368421052631582</v>
      </c>
      <c r="O930" s="15">
        <v>1</v>
      </c>
      <c r="P930"/>
    </row>
    <row r="931" spans="9:16">
      <c r="I931" s="11" t="s">
        <v>174</v>
      </c>
      <c r="J931" s="11" t="s">
        <v>351</v>
      </c>
      <c r="K931" s="11" t="s">
        <v>1075</v>
      </c>
      <c r="L931" s="11">
        <v>3.2</v>
      </c>
      <c r="M931" s="11" t="s">
        <v>351</v>
      </c>
      <c r="N931" s="11" t="s">
        <v>764</v>
      </c>
      <c r="O931" s="15">
        <v>1</v>
      </c>
      <c r="P931"/>
    </row>
    <row r="932" spans="9:16">
      <c r="I932" s="11" t="s">
        <v>173</v>
      </c>
      <c r="J932" s="11" t="s">
        <v>351</v>
      </c>
      <c r="K932" s="11" t="s">
        <v>1075</v>
      </c>
      <c r="L932" s="11">
        <v>3.5</v>
      </c>
      <c r="M932" s="11" t="s">
        <v>351</v>
      </c>
      <c r="N932" s="11" t="s">
        <v>764</v>
      </c>
      <c r="O932" s="15">
        <v>1</v>
      </c>
      <c r="P932"/>
    </row>
    <row r="933" spans="9:16">
      <c r="I933" s="11" t="s">
        <v>172</v>
      </c>
      <c r="J933" s="11" t="s">
        <v>764</v>
      </c>
      <c r="K933" s="11" t="s">
        <v>1075</v>
      </c>
      <c r="L933" s="11">
        <v>4.2</v>
      </c>
      <c r="M933" s="11">
        <v>1.5</v>
      </c>
      <c r="N933" s="11">
        <v>-0.64285714285714279</v>
      </c>
      <c r="O933" s="15">
        <v>1</v>
      </c>
      <c r="P933"/>
    </row>
    <row r="934" spans="9:16">
      <c r="I934" s="11" t="s">
        <v>1118</v>
      </c>
      <c r="J934" s="11" t="s">
        <v>350</v>
      </c>
      <c r="K934" s="11" t="s">
        <v>1075</v>
      </c>
      <c r="L934" s="11" t="s">
        <v>651</v>
      </c>
      <c r="M934" s="11">
        <v>425</v>
      </c>
      <c r="N934" s="11" t="s">
        <v>764</v>
      </c>
      <c r="O934" s="15">
        <v>1</v>
      </c>
      <c r="P934"/>
    </row>
    <row r="935" spans="9:16">
      <c r="I935" s="11" t="s">
        <v>1119</v>
      </c>
      <c r="J935" s="11" t="s">
        <v>350</v>
      </c>
      <c r="K935" s="11" t="s">
        <v>1075</v>
      </c>
      <c r="L935" s="11" t="s">
        <v>651</v>
      </c>
      <c r="M935" s="11">
        <v>349</v>
      </c>
      <c r="N935" s="11" t="s">
        <v>764</v>
      </c>
      <c r="O935" s="15">
        <v>1</v>
      </c>
      <c r="P935"/>
    </row>
    <row r="936" spans="9:16">
      <c r="I936" s="11" t="s">
        <v>1121</v>
      </c>
      <c r="J936" s="11" t="s">
        <v>350</v>
      </c>
      <c r="K936" s="11" t="s">
        <v>1075</v>
      </c>
      <c r="L936" s="11" t="s">
        <v>651</v>
      </c>
      <c r="M936" s="11">
        <v>35</v>
      </c>
      <c r="N936" s="11" t="s">
        <v>764</v>
      </c>
      <c r="O936" s="15">
        <v>1</v>
      </c>
      <c r="P936"/>
    </row>
    <row r="937" spans="9:16">
      <c r="I937" s="11" t="s">
        <v>177</v>
      </c>
      <c r="J937" s="11" t="s">
        <v>351</v>
      </c>
      <c r="K937" s="11" t="s">
        <v>1075</v>
      </c>
      <c r="L937" s="11">
        <v>2.8</v>
      </c>
      <c r="M937" s="11" t="s">
        <v>351</v>
      </c>
      <c r="N937" s="11" t="s">
        <v>764</v>
      </c>
      <c r="O937" s="15">
        <v>1</v>
      </c>
      <c r="P937"/>
    </row>
    <row r="938" spans="9:16">
      <c r="I938" s="11" t="s">
        <v>176</v>
      </c>
      <c r="J938" s="11" t="s">
        <v>351</v>
      </c>
      <c r="K938" s="11" t="s">
        <v>1075</v>
      </c>
      <c r="L938" s="11">
        <v>3.5</v>
      </c>
      <c r="M938" s="11" t="s">
        <v>351</v>
      </c>
      <c r="N938" s="11" t="s">
        <v>764</v>
      </c>
      <c r="O938" s="15">
        <v>1</v>
      </c>
      <c r="P938"/>
    </row>
    <row r="939" spans="9:16">
      <c r="I939" s="11" t="s">
        <v>175</v>
      </c>
      <c r="J939" s="11" t="s">
        <v>764</v>
      </c>
      <c r="K939" s="11" t="s">
        <v>1075</v>
      </c>
      <c r="L939" s="11">
        <v>4</v>
      </c>
      <c r="M939" s="11">
        <v>1.5</v>
      </c>
      <c r="N939" s="11">
        <v>-0.625</v>
      </c>
      <c r="O939" s="15">
        <v>1</v>
      </c>
      <c r="P939"/>
    </row>
    <row r="940" spans="9:16">
      <c r="I940" s="11" t="s">
        <v>161</v>
      </c>
      <c r="J940" s="11" t="s">
        <v>764</v>
      </c>
      <c r="K940" s="11" t="s">
        <v>1075</v>
      </c>
      <c r="L940" s="11">
        <v>10</v>
      </c>
      <c r="M940" s="11">
        <v>14</v>
      </c>
      <c r="N940" s="11">
        <v>0.39999999999999991</v>
      </c>
      <c r="O940" s="15">
        <v>1</v>
      </c>
      <c r="P940"/>
    </row>
    <row r="941" spans="9:16">
      <c r="I941" s="11" t="s">
        <v>162</v>
      </c>
      <c r="J941" s="11" t="s">
        <v>764</v>
      </c>
      <c r="K941" s="11" t="s">
        <v>1075</v>
      </c>
      <c r="L941" s="11">
        <v>4</v>
      </c>
      <c r="M941" s="11">
        <v>5</v>
      </c>
      <c r="N941" s="11">
        <v>0.25</v>
      </c>
      <c r="O941" s="15">
        <v>1</v>
      </c>
      <c r="P941"/>
    </row>
    <row r="942" spans="9:16">
      <c r="I942" s="11" t="s">
        <v>169</v>
      </c>
      <c r="J942" s="11" t="s">
        <v>351</v>
      </c>
      <c r="K942" s="11" t="s">
        <v>1075</v>
      </c>
      <c r="L942" s="11">
        <v>48.7</v>
      </c>
      <c r="M942" s="11" t="s">
        <v>351</v>
      </c>
      <c r="N942" s="11" t="s">
        <v>764</v>
      </c>
      <c r="O942" s="15">
        <v>1</v>
      </c>
      <c r="P942"/>
    </row>
    <row r="943" spans="9:16">
      <c r="I943" s="11" t="s">
        <v>1123</v>
      </c>
      <c r="J943" s="11" t="s">
        <v>350</v>
      </c>
      <c r="K943" s="11" t="s">
        <v>1075</v>
      </c>
      <c r="L943" s="11" t="s">
        <v>651</v>
      </c>
      <c r="M943" s="11">
        <v>85</v>
      </c>
      <c r="N943" s="11" t="s">
        <v>764</v>
      </c>
      <c r="O943" s="15">
        <v>1</v>
      </c>
      <c r="P943"/>
    </row>
    <row r="944" spans="9:16">
      <c r="I944" s="11" t="s">
        <v>181</v>
      </c>
      <c r="J944" s="11" t="s">
        <v>764</v>
      </c>
      <c r="K944" s="11" t="s">
        <v>1057</v>
      </c>
      <c r="L944" s="11">
        <v>33</v>
      </c>
      <c r="M944" s="11">
        <v>37</v>
      </c>
      <c r="N944" s="11">
        <v>0.1212121212121211</v>
      </c>
      <c r="O944" s="15">
        <v>1</v>
      </c>
      <c r="P944"/>
    </row>
    <row r="945" spans="1:16">
      <c r="A945" s="184" t="s">
        <v>1174</v>
      </c>
      <c r="B945" s="184"/>
      <c r="C945" s="184"/>
      <c r="D945" s="184"/>
      <c r="E945" s="184"/>
      <c r="F945" s="184"/>
      <c r="G945" s="184"/>
      <c r="H945" s="184"/>
      <c r="I945" s="184"/>
      <c r="J945" s="184"/>
      <c r="K945" s="184"/>
      <c r="L945" s="184"/>
      <c r="M945" s="184"/>
      <c r="N945" s="184"/>
      <c r="O945" s="185">
        <v>61</v>
      </c>
      <c r="P945"/>
    </row>
    <row r="946" spans="1:16">
      <c r="A946" s="11" t="s">
        <v>548</v>
      </c>
      <c r="B946" s="11" t="s">
        <v>583</v>
      </c>
      <c r="C946" s="11" t="s">
        <v>584</v>
      </c>
      <c r="D946" s="11" t="s">
        <v>615</v>
      </c>
      <c r="E946" s="11" t="s">
        <v>615</v>
      </c>
      <c r="F946" s="11" t="s">
        <v>2</v>
      </c>
      <c r="G946" s="12">
        <v>42917</v>
      </c>
      <c r="H946" s="12">
        <v>43281</v>
      </c>
      <c r="I946" s="11" t="s">
        <v>549</v>
      </c>
      <c r="J946" s="11" t="s">
        <v>764</v>
      </c>
      <c r="K946" s="11" t="s">
        <v>763</v>
      </c>
      <c r="L946" s="11">
        <v>274.39</v>
      </c>
      <c r="M946" s="11">
        <v>274.39</v>
      </c>
      <c r="N946" s="11">
        <v>0</v>
      </c>
      <c r="O946" s="15">
        <v>1</v>
      </c>
      <c r="P946"/>
    </row>
    <row r="947" spans="1:16">
      <c r="A947" s="11"/>
      <c r="I947" s="11" t="s">
        <v>550</v>
      </c>
      <c r="J947" s="11" t="s">
        <v>764</v>
      </c>
      <c r="K947" s="11" t="s">
        <v>763</v>
      </c>
      <c r="L947" s="11">
        <v>1122.8800000000001</v>
      </c>
      <c r="M947" s="11">
        <v>1122.8800000000001</v>
      </c>
      <c r="N947" s="11">
        <v>0</v>
      </c>
      <c r="O947" s="15">
        <v>1</v>
      </c>
      <c r="P947"/>
    </row>
    <row r="948" spans="1:16">
      <c r="A948" s="11"/>
      <c r="I948" s="11" t="s">
        <v>551</v>
      </c>
      <c r="J948" s="11" t="s">
        <v>764</v>
      </c>
      <c r="K948" s="11" t="s">
        <v>763</v>
      </c>
      <c r="L948" s="11">
        <v>888.35</v>
      </c>
      <c r="M948" s="11">
        <v>888.35</v>
      </c>
      <c r="N948" s="11">
        <v>0</v>
      </c>
      <c r="O948" s="15">
        <v>1</v>
      </c>
      <c r="P948"/>
    </row>
    <row r="949" spans="1:16">
      <c r="A949" s="11"/>
      <c r="I949" s="11" t="s">
        <v>552</v>
      </c>
      <c r="J949" s="11" t="s">
        <v>764</v>
      </c>
      <c r="K949" s="11" t="s">
        <v>763</v>
      </c>
      <c r="L949" s="11">
        <v>88.94</v>
      </c>
      <c r="M949" s="11">
        <v>88.94</v>
      </c>
      <c r="N949" s="11">
        <v>0</v>
      </c>
      <c r="O949" s="15">
        <v>1</v>
      </c>
      <c r="P949"/>
    </row>
    <row r="950" spans="1:16">
      <c r="A950" s="11"/>
      <c r="I950" s="11" t="s">
        <v>553</v>
      </c>
      <c r="J950" s="11" t="s">
        <v>764</v>
      </c>
      <c r="K950" s="11" t="s">
        <v>763</v>
      </c>
      <c r="L950" s="11">
        <v>12534.6</v>
      </c>
      <c r="M950" s="11">
        <v>12534.6</v>
      </c>
      <c r="N950" s="11">
        <v>0</v>
      </c>
      <c r="O950" s="15">
        <v>1</v>
      </c>
      <c r="P950"/>
    </row>
    <row r="951" spans="1:16">
      <c r="A951" s="11"/>
      <c r="I951" s="11" t="s">
        <v>554</v>
      </c>
      <c r="J951" s="11" t="s">
        <v>764</v>
      </c>
      <c r="K951" s="11" t="s">
        <v>763</v>
      </c>
      <c r="L951" s="11">
        <v>547.4</v>
      </c>
      <c r="M951" s="11">
        <v>547.4</v>
      </c>
      <c r="N951" s="11">
        <v>0</v>
      </c>
      <c r="O951" s="15">
        <v>1</v>
      </c>
      <c r="P951"/>
    </row>
    <row r="952" spans="1:16">
      <c r="A952" s="187" t="s">
        <v>1048</v>
      </c>
      <c r="B952" s="187"/>
      <c r="C952" s="187"/>
      <c r="D952" s="187"/>
      <c r="E952" s="187"/>
      <c r="F952" s="187"/>
      <c r="G952" s="187"/>
      <c r="H952" s="187"/>
      <c r="I952" s="187"/>
      <c r="J952" s="187"/>
      <c r="K952" s="187"/>
      <c r="L952" s="187"/>
      <c r="M952" s="187"/>
      <c r="N952" s="187"/>
      <c r="O952" s="185">
        <v>6</v>
      </c>
      <c r="P952"/>
    </row>
    <row r="953" spans="1:16">
      <c r="A953" s="11" t="s">
        <v>1218</v>
      </c>
      <c r="B953" s="11" t="s">
        <v>606</v>
      </c>
      <c r="C953" s="11" t="s">
        <v>605</v>
      </c>
      <c r="D953" s="11" t="s">
        <v>387</v>
      </c>
      <c r="E953" s="11" t="s">
        <v>405</v>
      </c>
      <c r="F953" s="11" t="s">
        <v>405</v>
      </c>
      <c r="G953" s="12">
        <v>42917</v>
      </c>
      <c r="H953" s="12">
        <v>43281</v>
      </c>
      <c r="I953" s="11" t="s">
        <v>417</v>
      </c>
      <c r="J953" s="11" t="s">
        <v>764</v>
      </c>
      <c r="K953" s="11" t="s">
        <v>1092</v>
      </c>
      <c r="L953" s="11">
        <v>27</v>
      </c>
      <c r="M953" s="11">
        <v>68</v>
      </c>
      <c r="N953" s="11">
        <v>1.5185185185185186</v>
      </c>
      <c r="O953" s="15">
        <v>1</v>
      </c>
      <c r="P953"/>
    </row>
    <row r="954" spans="1:16">
      <c r="A954" s="188" t="s">
        <v>1219</v>
      </c>
      <c r="B954" s="188"/>
      <c r="C954" s="188"/>
      <c r="D954" s="188"/>
      <c r="E954" s="188"/>
      <c r="F954" s="188"/>
      <c r="G954" s="188"/>
      <c r="H954" s="188"/>
      <c r="I954" s="188"/>
      <c r="J954" s="188"/>
      <c r="K954" s="188"/>
      <c r="L954" s="188"/>
      <c r="M954" s="188"/>
      <c r="N954" s="188"/>
      <c r="O954" s="185">
        <v>1</v>
      </c>
    </row>
    <row r="955" spans="1:16">
      <c r="A955" s="182" t="s">
        <v>779</v>
      </c>
      <c r="B955" s="182"/>
      <c r="C955" s="182"/>
      <c r="D955" s="182"/>
      <c r="E955" s="182"/>
      <c r="F955" s="182"/>
      <c r="G955" s="182"/>
      <c r="H955" s="182"/>
      <c r="I955" s="182"/>
      <c r="J955" s="182"/>
      <c r="K955" s="182"/>
      <c r="L955" s="182"/>
      <c r="M955" s="182"/>
      <c r="N955" s="182"/>
      <c r="O955" s="183">
        <v>887</v>
      </c>
    </row>
  </sheetData>
  <pageMargins left="0.7" right="0.7" top="0.75" bottom="0.75" header="0.3" footer="0.3"/>
  <pageSetup paperSize="17" scale="63"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L4150"/>
  <sheetViews>
    <sheetView workbookViewId="0">
      <selection activeCell="C3561" sqref="C3561"/>
    </sheetView>
  </sheetViews>
  <sheetFormatPr defaultColWidth="9" defaultRowHeight="14.5"/>
  <cols>
    <col min="1" max="1" width="25.54296875" style="144" bestFit="1" customWidth="1"/>
    <col min="2" max="2" width="28" style="144" bestFit="1" customWidth="1"/>
    <col min="3" max="3" width="21.54296875" style="144" bestFit="1" customWidth="1"/>
    <col min="4" max="4" width="29" style="144" bestFit="1" customWidth="1"/>
    <col min="5" max="5" width="25" style="144" bestFit="1" customWidth="1"/>
    <col min="6" max="6" width="30.1796875" style="144" bestFit="1" customWidth="1"/>
    <col min="7" max="7" width="30" style="144" bestFit="1" customWidth="1"/>
    <col min="8" max="8" width="36.453125" style="144" bestFit="1" customWidth="1"/>
    <col min="9" max="9" width="22.1796875" style="144" bestFit="1" customWidth="1"/>
    <col min="10" max="10" width="34.54296875" style="144" bestFit="1" customWidth="1"/>
    <col min="11" max="11" width="10.26953125" style="144" bestFit="1" customWidth="1"/>
    <col min="12" max="12" width="37.453125" style="144" bestFit="1" customWidth="1"/>
    <col min="13" max="16384" width="9" style="141"/>
  </cols>
  <sheetData>
    <row r="1" spans="1:12" ht="15" customHeight="1">
      <c r="A1" s="145" t="s">
        <v>1775</v>
      </c>
      <c r="B1" s="145"/>
      <c r="C1" s="145"/>
      <c r="D1" s="145"/>
      <c r="E1" s="145"/>
      <c r="F1" s="145"/>
      <c r="G1" s="145"/>
      <c r="H1" s="145"/>
      <c r="I1" s="145"/>
      <c r="J1" s="145"/>
      <c r="K1" s="145"/>
      <c r="L1" s="145"/>
    </row>
    <row r="2" spans="1:12" s="143" customFormat="1">
      <c r="A2" s="142" t="s">
        <v>1776</v>
      </c>
      <c r="B2" s="142" t="s">
        <v>1777</v>
      </c>
      <c r="C2" s="142" t="s">
        <v>1778</v>
      </c>
      <c r="D2" s="142" t="s">
        <v>1779</v>
      </c>
      <c r="E2" s="142" t="s">
        <v>1780</v>
      </c>
      <c r="F2" s="142" t="s">
        <v>1781</v>
      </c>
      <c r="G2" s="142" t="s">
        <v>1782</v>
      </c>
      <c r="H2" s="142" t="s">
        <v>1783</v>
      </c>
      <c r="I2" s="142" t="s">
        <v>1784</v>
      </c>
      <c r="J2" s="142" t="s">
        <v>1785</v>
      </c>
      <c r="K2" s="142" t="s">
        <v>1786</v>
      </c>
      <c r="L2" s="142" t="s">
        <v>1787</v>
      </c>
    </row>
    <row r="3" spans="1:12" hidden="1">
      <c r="A3" s="142" t="s">
        <v>1788</v>
      </c>
      <c r="B3" s="142" t="s">
        <v>1789</v>
      </c>
      <c r="C3" s="142" t="s">
        <v>1790</v>
      </c>
      <c r="D3" s="142" t="s">
        <v>1791</v>
      </c>
      <c r="E3" s="142" t="s">
        <v>1792</v>
      </c>
      <c r="F3" s="142" t="s">
        <v>1793</v>
      </c>
      <c r="G3" s="142" t="s">
        <v>1794</v>
      </c>
      <c r="H3" s="142" t="s">
        <v>1795</v>
      </c>
      <c r="I3" s="142" t="s">
        <v>1796</v>
      </c>
      <c r="J3" s="142" t="s">
        <v>1797</v>
      </c>
      <c r="K3" s="142" t="s">
        <v>1798</v>
      </c>
      <c r="L3" s="142" t="s">
        <v>1799</v>
      </c>
    </row>
    <row r="4" spans="1:12" hidden="1">
      <c r="A4" s="142" t="s">
        <v>1788</v>
      </c>
      <c r="B4" s="142" t="s">
        <v>1789</v>
      </c>
      <c r="C4" s="142" t="s">
        <v>1790</v>
      </c>
      <c r="D4" s="142" t="s">
        <v>1791</v>
      </c>
      <c r="E4" s="142" t="s">
        <v>1792</v>
      </c>
      <c r="F4" s="142" t="s">
        <v>1793</v>
      </c>
      <c r="G4" s="142" t="s">
        <v>1794</v>
      </c>
      <c r="H4" s="142" t="s">
        <v>1795</v>
      </c>
      <c r="I4" s="142" t="s">
        <v>1796</v>
      </c>
      <c r="J4" s="142" t="s">
        <v>1797</v>
      </c>
      <c r="K4" s="142" t="s">
        <v>1800</v>
      </c>
      <c r="L4" s="142" t="s">
        <v>1801</v>
      </c>
    </row>
    <row r="5" spans="1:12" hidden="1">
      <c r="A5" s="142" t="s">
        <v>1788</v>
      </c>
      <c r="B5" s="142" t="s">
        <v>1789</v>
      </c>
      <c r="C5" s="142" t="s">
        <v>1790</v>
      </c>
      <c r="D5" s="142" t="s">
        <v>1791</v>
      </c>
      <c r="E5" s="142" t="s">
        <v>1792</v>
      </c>
      <c r="F5" s="142" t="s">
        <v>1793</v>
      </c>
      <c r="G5" s="142" t="s">
        <v>1794</v>
      </c>
      <c r="H5" s="142" t="s">
        <v>1795</v>
      </c>
      <c r="I5" s="142" t="s">
        <v>1796</v>
      </c>
      <c r="J5" s="142" t="s">
        <v>1797</v>
      </c>
      <c r="K5" s="142" t="s">
        <v>1802</v>
      </c>
      <c r="L5" s="142" t="s">
        <v>1803</v>
      </c>
    </row>
    <row r="6" spans="1:12" hidden="1">
      <c r="A6" s="142" t="s">
        <v>1788</v>
      </c>
      <c r="B6" s="142" t="s">
        <v>1789</v>
      </c>
      <c r="C6" s="142" t="s">
        <v>1790</v>
      </c>
      <c r="D6" s="142" t="s">
        <v>1791</v>
      </c>
      <c r="E6" s="142" t="s">
        <v>1792</v>
      </c>
      <c r="F6" s="142" t="s">
        <v>1793</v>
      </c>
      <c r="G6" s="142" t="s">
        <v>1794</v>
      </c>
      <c r="H6" s="142" t="s">
        <v>1795</v>
      </c>
      <c r="I6" s="142" t="s">
        <v>1796</v>
      </c>
      <c r="J6" s="142" t="s">
        <v>1797</v>
      </c>
      <c r="K6" s="142" t="s">
        <v>1804</v>
      </c>
      <c r="L6" s="142" t="s">
        <v>1805</v>
      </c>
    </row>
    <row r="7" spans="1:12" hidden="1">
      <c r="A7" s="142" t="s">
        <v>1788</v>
      </c>
      <c r="B7" s="142" t="s">
        <v>1789</v>
      </c>
      <c r="C7" s="142" t="s">
        <v>1790</v>
      </c>
      <c r="D7" s="142" t="s">
        <v>1791</v>
      </c>
      <c r="E7" s="142" t="s">
        <v>1792</v>
      </c>
      <c r="F7" s="142" t="s">
        <v>1793</v>
      </c>
      <c r="G7" s="142" t="s">
        <v>1794</v>
      </c>
      <c r="H7" s="142" t="s">
        <v>1795</v>
      </c>
      <c r="I7" s="142" t="s">
        <v>1796</v>
      </c>
      <c r="J7" s="142" t="s">
        <v>1797</v>
      </c>
      <c r="K7" s="142" t="s">
        <v>1806</v>
      </c>
      <c r="L7" s="142" t="s">
        <v>1807</v>
      </c>
    </row>
    <row r="8" spans="1:12" hidden="1">
      <c r="A8" s="142" t="s">
        <v>1788</v>
      </c>
      <c r="B8" s="142" t="s">
        <v>1789</v>
      </c>
      <c r="C8" s="142" t="s">
        <v>1790</v>
      </c>
      <c r="D8" s="142" t="s">
        <v>1791</v>
      </c>
      <c r="E8" s="142" t="s">
        <v>1792</v>
      </c>
      <c r="F8" s="142" t="s">
        <v>1793</v>
      </c>
      <c r="G8" s="142" t="s">
        <v>1794</v>
      </c>
      <c r="H8" s="142" t="s">
        <v>1795</v>
      </c>
      <c r="I8" s="142" t="s">
        <v>1796</v>
      </c>
      <c r="J8" s="142" t="s">
        <v>1797</v>
      </c>
      <c r="K8" s="142" t="s">
        <v>1808</v>
      </c>
      <c r="L8" s="142" t="s">
        <v>1809</v>
      </c>
    </row>
    <row r="9" spans="1:12" hidden="1">
      <c r="A9" s="142" t="s">
        <v>1788</v>
      </c>
      <c r="B9" s="142" t="s">
        <v>1789</v>
      </c>
      <c r="C9" s="142" t="s">
        <v>1790</v>
      </c>
      <c r="D9" s="142" t="s">
        <v>1791</v>
      </c>
      <c r="E9" s="142" t="s">
        <v>1792</v>
      </c>
      <c r="F9" s="142" t="s">
        <v>1793</v>
      </c>
      <c r="G9" s="142" t="s">
        <v>1794</v>
      </c>
      <c r="H9" s="142" t="s">
        <v>1795</v>
      </c>
      <c r="I9" s="142" t="s">
        <v>1796</v>
      </c>
      <c r="J9" s="142" t="s">
        <v>1797</v>
      </c>
      <c r="K9" s="142" t="s">
        <v>1810</v>
      </c>
      <c r="L9" s="142" t="s">
        <v>1811</v>
      </c>
    </row>
    <row r="10" spans="1:12" hidden="1">
      <c r="A10" s="142" t="s">
        <v>1788</v>
      </c>
      <c r="B10" s="142" t="s">
        <v>1789</v>
      </c>
      <c r="C10" s="142" t="s">
        <v>1790</v>
      </c>
      <c r="D10" s="142" t="s">
        <v>1791</v>
      </c>
      <c r="E10" s="142" t="s">
        <v>1792</v>
      </c>
      <c r="F10" s="142" t="s">
        <v>1793</v>
      </c>
      <c r="G10" s="142" t="s">
        <v>1794</v>
      </c>
      <c r="H10" s="142" t="s">
        <v>1795</v>
      </c>
      <c r="I10" s="142" t="s">
        <v>1812</v>
      </c>
      <c r="J10" s="142" t="s">
        <v>1813</v>
      </c>
      <c r="K10" s="142" t="s">
        <v>1814</v>
      </c>
      <c r="L10" s="142" t="s">
        <v>1815</v>
      </c>
    </row>
    <row r="11" spans="1:12" hidden="1">
      <c r="A11" s="142" t="s">
        <v>1788</v>
      </c>
      <c r="B11" s="142" t="s">
        <v>1789</v>
      </c>
      <c r="C11" s="142" t="s">
        <v>1790</v>
      </c>
      <c r="D11" s="142" t="s">
        <v>1791</v>
      </c>
      <c r="E11" s="142" t="s">
        <v>1792</v>
      </c>
      <c r="F11" s="142" t="s">
        <v>1793</v>
      </c>
      <c r="G11" s="142" t="s">
        <v>1794</v>
      </c>
      <c r="H11" s="142" t="s">
        <v>1795</v>
      </c>
      <c r="I11" s="142" t="s">
        <v>1812</v>
      </c>
      <c r="J11" s="142" t="s">
        <v>1813</v>
      </c>
      <c r="K11" s="142" t="s">
        <v>1816</v>
      </c>
      <c r="L11" s="142" t="s">
        <v>1817</v>
      </c>
    </row>
    <row r="12" spans="1:12" hidden="1">
      <c r="A12" s="142" t="s">
        <v>1788</v>
      </c>
      <c r="B12" s="142" t="s">
        <v>1789</v>
      </c>
      <c r="C12" s="142" t="s">
        <v>1790</v>
      </c>
      <c r="D12" s="142" t="s">
        <v>1791</v>
      </c>
      <c r="E12" s="142" t="s">
        <v>1792</v>
      </c>
      <c r="F12" s="142" t="s">
        <v>1793</v>
      </c>
      <c r="G12" s="142" t="s">
        <v>1794</v>
      </c>
      <c r="H12" s="142" t="s">
        <v>1795</v>
      </c>
      <c r="I12" s="142" t="s">
        <v>1818</v>
      </c>
      <c r="J12" s="142" t="s">
        <v>1819</v>
      </c>
      <c r="K12" s="142" t="s">
        <v>1820</v>
      </c>
      <c r="L12" s="142" t="s">
        <v>1821</v>
      </c>
    </row>
    <row r="13" spans="1:12" hidden="1">
      <c r="A13" s="142" t="s">
        <v>1788</v>
      </c>
      <c r="B13" s="142" t="s">
        <v>1789</v>
      </c>
      <c r="C13" s="142" t="s">
        <v>1790</v>
      </c>
      <c r="D13" s="142" t="s">
        <v>1791</v>
      </c>
      <c r="E13" s="142" t="s">
        <v>1792</v>
      </c>
      <c r="F13" s="142" t="s">
        <v>1793</v>
      </c>
      <c r="G13" s="142" t="s">
        <v>1794</v>
      </c>
      <c r="H13" s="142" t="s">
        <v>1795</v>
      </c>
      <c r="I13" s="142" t="s">
        <v>1818</v>
      </c>
      <c r="J13" s="142" t="s">
        <v>1819</v>
      </c>
      <c r="K13" s="142" t="s">
        <v>1822</v>
      </c>
      <c r="L13" s="142" t="s">
        <v>1823</v>
      </c>
    </row>
    <row r="14" spans="1:12" hidden="1">
      <c r="A14" s="142" t="s">
        <v>1788</v>
      </c>
      <c r="B14" s="142" t="s">
        <v>1789</v>
      </c>
      <c r="C14" s="142" t="s">
        <v>1790</v>
      </c>
      <c r="D14" s="142" t="s">
        <v>1791</v>
      </c>
      <c r="E14" s="142" t="s">
        <v>1792</v>
      </c>
      <c r="F14" s="142" t="s">
        <v>1793</v>
      </c>
      <c r="G14" s="142" t="s">
        <v>1794</v>
      </c>
      <c r="H14" s="142" t="s">
        <v>1795</v>
      </c>
      <c r="I14" s="142" t="s">
        <v>1818</v>
      </c>
      <c r="J14" s="142" t="s">
        <v>1819</v>
      </c>
      <c r="K14" s="142" t="s">
        <v>1824</v>
      </c>
      <c r="L14" s="142" t="s">
        <v>1825</v>
      </c>
    </row>
    <row r="15" spans="1:12" hidden="1">
      <c r="A15" s="142" t="s">
        <v>1788</v>
      </c>
      <c r="B15" s="142" t="s">
        <v>1789</v>
      </c>
      <c r="C15" s="142" t="s">
        <v>1790</v>
      </c>
      <c r="D15" s="142" t="s">
        <v>1791</v>
      </c>
      <c r="E15" s="142" t="s">
        <v>1792</v>
      </c>
      <c r="F15" s="142" t="s">
        <v>1793</v>
      </c>
      <c r="G15" s="142" t="s">
        <v>1794</v>
      </c>
      <c r="H15" s="142" t="s">
        <v>1795</v>
      </c>
      <c r="I15" s="142" t="s">
        <v>1818</v>
      </c>
      <c r="J15" s="142" t="s">
        <v>1819</v>
      </c>
      <c r="K15" s="142" t="s">
        <v>1826</v>
      </c>
      <c r="L15" s="142" t="s">
        <v>1827</v>
      </c>
    </row>
    <row r="16" spans="1:12" hidden="1">
      <c r="A16" s="142" t="s">
        <v>1788</v>
      </c>
      <c r="B16" s="142" t="s">
        <v>1789</v>
      </c>
      <c r="C16" s="142" t="s">
        <v>1790</v>
      </c>
      <c r="D16" s="142" t="s">
        <v>1791</v>
      </c>
      <c r="E16" s="142" t="s">
        <v>1792</v>
      </c>
      <c r="F16" s="142" t="s">
        <v>1793</v>
      </c>
      <c r="G16" s="142" t="s">
        <v>1794</v>
      </c>
      <c r="H16" s="142" t="s">
        <v>1795</v>
      </c>
      <c r="I16" s="142" t="s">
        <v>1818</v>
      </c>
      <c r="J16" s="142" t="s">
        <v>1819</v>
      </c>
      <c r="K16" s="142" t="s">
        <v>1828</v>
      </c>
      <c r="L16" s="142" t="s">
        <v>1829</v>
      </c>
    </row>
    <row r="17" spans="1:12" hidden="1">
      <c r="A17" s="142" t="s">
        <v>1788</v>
      </c>
      <c r="B17" s="142" t="s">
        <v>1789</v>
      </c>
      <c r="C17" s="142" t="s">
        <v>1790</v>
      </c>
      <c r="D17" s="142" t="s">
        <v>1791</v>
      </c>
      <c r="E17" s="142" t="s">
        <v>1792</v>
      </c>
      <c r="F17" s="142" t="s">
        <v>1793</v>
      </c>
      <c r="G17" s="142" t="s">
        <v>1794</v>
      </c>
      <c r="H17" s="142" t="s">
        <v>1795</v>
      </c>
      <c r="I17" s="142" t="s">
        <v>1818</v>
      </c>
      <c r="J17" s="142" t="s">
        <v>1819</v>
      </c>
      <c r="K17" s="142" t="s">
        <v>1830</v>
      </c>
      <c r="L17" s="142" t="s">
        <v>1831</v>
      </c>
    </row>
    <row r="18" spans="1:12" hidden="1">
      <c r="A18" s="142" t="s">
        <v>1788</v>
      </c>
      <c r="B18" s="142" t="s">
        <v>1789</v>
      </c>
      <c r="C18" s="142" t="s">
        <v>1790</v>
      </c>
      <c r="D18" s="142" t="s">
        <v>1791</v>
      </c>
      <c r="E18" s="142" t="s">
        <v>1792</v>
      </c>
      <c r="F18" s="142" t="s">
        <v>1793</v>
      </c>
      <c r="G18" s="142" t="s">
        <v>1794</v>
      </c>
      <c r="H18" s="142" t="s">
        <v>1795</v>
      </c>
      <c r="I18" s="142" t="s">
        <v>1818</v>
      </c>
      <c r="J18" s="142" t="s">
        <v>1819</v>
      </c>
      <c r="K18" s="142" t="s">
        <v>1832</v>
      </c>
      <c r="L18" s="142" t="s">
        <v>1833</v>
      </c>
    </row>
    <row r="19" spans="1:12" hidden="1">
      <c r="A19" s="142" t="s">
        <v>1788</v>
      </c>
      <c r="B19" s="142" t="s">
        <v>1789</v>
      </c>
      <c r="C19" s="142" t="s">
        <v>1790</v>
      </c>
      <c r="D19" s="142" t="s">
        <v>1791</v>
      </c>
      <c r="E19" s="142" t="s">
        <v>1792</v>
      </c>
      <c r="F19" s="142" t="s">
        <v>1793</v>
      </c>
      <c r="G19" s="142" t="s">
        <v>1794</v>
      </c>
      <c r="H19" s="142" t="s">
        <v>1795</v>
      </c>
      <c r="I19" s="142" t="s">
        <v>1818</v>
      </c>
      <c r="J19" s="142" t="s">
        <v>1819</v>
      </c>
      <c r="K19" s="142" t="s">
        <v>1834</v>
      </c>
      <c r="L19" s="142" t="s">
        <v>1835</v>
      </c>
    </row>
    <row r="20" spans="1:12" hidden="1">
      <c r="A20" s="142" t="s">
        <v>1788</v>
      </c>
      <c r="B20" s="142" t="s">
        <v>1789</v>
      </c>
      <c r="C20" s="142" t="s">
        <v>1790</v>
      </c>
      <c r="D20" s="142" t="s">
        <v>1791</v>
      </c>
      <c r="E20" s="142" t="s">
        <v>1792</v>
      </c>
      <c r="F20" s="142" t="s">
        <v>1793</v>
      </c>
      <c r="G20" s="142" t="s">
        <v>1794</v>
      </c>
      <c r="H20" s="142" t="s">
        <v>1795</v>
      </c>
      <c r="I20" s="142" t="s">
        <v>1818</v>
      </c>
      <c r="J20" s="142" t="s">
        <v>1819</v>
      </c>
      <c r="K20" s="142" t="s">
        <v>1836</v>
      </c>
      <c r="L20" s="142" t="s">
        <v>1837</v>
      </c>
    </row>
    <row r="21" spans="1:12" hidden="1">
      <c r="A21" s="142" t="s">
        <v>1788</v>
      </c>
      <c r="B21" s="142" t="s">
        <v>1789</v>
      </c>
      <c r="C21" s="142" t="s">
        <v>1790</v>
      </c>
      <c r="D21" s="142" t="s">
        <v>1791</v>
      </c>
      <c r="E21" s="142" t="s">
        <v>1792</v>
      </c>
      <c r="F21" s="142" t="s">
        <v>1793</v>
      </c>
      <c r="G21" s="142" t="s">
        <v>1794</v>
      </c>
      <c r="H21" s="142" t="s">
        <v>1795</v>
      </c>
      <c r="I21" s="142" t="s">
        <v>1818</v>
      </c>
      <c r="J21" s="142" t="s">
        <v>1819</v>
      </c>
      <c r="K21" s="142" t="s">
        <v>1838</v>
      </c>
      <c r="L21" s="142" t="s">
        <v>1839</v>
      </c>
    </row>
    <row r="22" spans="1:12" hidden="1">
      <c r="A22" s="142" t="s">
        <v>1788</v>
      </c>
      <c r="B22" s="142" t="s">
        <v>1789</v>
      </c>
      <c r="C22" s="142" t="s">
        <v>1790</v>
      </c>
      <c r="D22" s="142" t="s">
        <v>1791</v>
      </c>
      <c r="E22" s="142" t="s">
        <v>1792</v>
      </c>
      <c r="F22" s="142" t="s">
        <v>1793</v>
      </c>
      <c r="G22" s="142" t="s">
        <v>1794</v>
      </c>
      <c r="H22" s="142" t="s">
        <v>1795</v>
      </c>
      <c r="I22" s="142" t="s">
        <v>1818</v>
      </c>
      <c r="J22" s="142" t="s">
        <v>1819</v>
      </c>
      <c r="K22" s="142" t="s">
        <v>1840</v>
      </c>
      <c r="L22" s="142" t="s">
        <v>1841</v>
      </c>
    </row>
    <row r="23" spans="1:12" hidden="1">
      <c r="A23" s="142" t="s">
        <v>1788</v>
      </c>
      <c r="B23" s="142" t="s">
        <v>1789</v>
      </c>
      <c r="C23" s="142" t="s">
        <v>1790</v>
      </c>
      <c r="D23" s="142" t="s">
        <v>1791</v>
      </c>
      <c r="E23" s="142" t="s">
        <v>1792</v>
      </c>
      <c r="F23" s="142" t="s">
        <v>1793</v>
      </c>
      <c r="G23" s="142" t="s">
        <v>1794</v>
      </c>
      <c r="H23" s="142" t="s">
        <v>1795</v>
      </c>
      <c r="I23" s="142" t="s">
        <v>1818</v>
      </c>
      <c r="J23" s="142" t="s">
        <v>1819</v>
      </c>
      <c r="K23" s="142" t="s">
        <v>1842</v>
      </c>
      <c r="L23" s="142" t="s">
        <v>1843</v>
      </c>
    </row>
    <row r="24" spans="1:12" hidden="1">
      <c r="A24" s="142" t="s">
        <v>1788</v>
      </c>
      <c r="B24" s="142" t="s">
        <v>1789</v>
      </c>
      <c r="C24" s="142" t="s">
        <v>1790</v>
      </c>
      <c r="D24" s="142" t="s">
        <v>1791</v>
      </c>
      <c r="E24" s="142" t="s">
        <v>1792</v>
      </c>
      <c r="F24" s="142" t="s">
        <v>1793</v>
      </c>
      <c r="G24" s="142" t="s">
        <v>1794</v>
      </c>
      <c r="H24" s="142" t="s">
        <v>1795</v>
      </c>
      <c r="I24" s="142" t="s">
        <v>1818</v>
      </c>
      <c r="J24" s="142" t="s">
        <v>1819</v>
      </c>
      <c r="K24" s="142" t="s">
        <v>1844</v>
      </c>
      <c r="L24" s="142" t="s">
        <v>1845</v>
      </c>
    </row>
    <row r="25" spans="1:12" hidden="1">
      <c r="A25" s="142" t="s">
        <v>1788</v>
      </c>
      <c r="B25" s="142" t="s">
        <v>1789</v>
      </c>
      <c r="C25" s="142" t="s">
        <v>1790</v>
      </c>
      <c r="D25" s="142" t="s">
        <v>1791</v>
      </c>
      <c r="E25" s="142" t="s">
        <v>1792</v>
      </c>
      <c r="F25" s="142" t="s">
        <v>1793</v>
      </c>
      <c r="G25" s="142" t="s">
        <v>1794</v>
      </c>
      <c r="H25" s="142" t="s">
        <v>1795</v>
      </c>
      <c r="I25" s="142" t="s">
        <v>1846</v>
      </c>
      <c r="J25" s="142" t="s">
        <v>1847</v>
      </c>
      <c r="K25" s="142" t="s">
        <v>1848</v>
      </c>
      <c r="L25" s="142" t="s">
        <v>1849</v>
      </c>
    </row>
    <row r="26" spans="1:12" hidden="1">
      <c r="A26" s="142" t="s">
        <v>1788</v>
      </c>
      <c r="B26" s="142" t="s">
        <v>1789</v>
      </c>
      <c r="C26" s="142" t="s">
        <v>1790</v>
      </c>
      <c r="D26" s="142" t="s">
        <v>1791</v>
      </c>
      <c r="E26" s="142" t="s">
        <v>1792</v>
      </c>
      <c r="F26" s="142" t="s">
        <v>1793</v>
      </c>
      <c r="G26" s="142" t="s">
        <v>1794</v>
      </c>
      <c r="H26" s="142" t="s">
        <v>1795</v>
      </c>
      <c r="I26" s="142" t="s">
        <v>1846</v>
      </c>
      <c r="J26" s="142" t="s">
        <v>1847</v>
      </c>
      <c r="K26" s="142" t="s">
        <v>1850</v>
      </c>
      <c r="L26" s="142" t="s">
        <v>1851</v>
      </c>
    </row>
    <row r="27" spans="1:12" hidden="1">
      <c r="A27" s="142" t="s">
        <v>1788</v>
      </c>
      <c r="B27" s="142" t="s">
        <v>1789</v>
      </c>
      <c r="C27" s="142" t="s">
        <v>1790</v>
      </c>
      <c r="D27" s="142" t="s">
        <v>1791</v>
      </c>
      <c r="E27" s="142" t="s">
        <v>1792</v>
      </c>
      <c r="F27" s="142" t="s">
        <v>1793</v>
      </c>
      <c r="G27" s="142" t="s">
        <v>1794</v>
      </c>
      <c r="H27" s="142" t="s">
        <v>1795</v>
      </c>
      <c r="I27" s="142" t="s">
        <v>1846</v>
      </c>
      <c r="J27" s="142" t="s">
        <v>1847</v>
      </c>
      <c r="K27" s="142" t="s">
        <v>1852</v>
      </c>
      <c r="L27" s="142" t="s">
        <v>1853</v>
      </c>
    </row>
    <row r="28" spans="1:12" hidden="1">
      <c r="A28" s="142" t="s">
        <v>1788</v>
      </c>
      <c r="B28" s="142" t="s">
        <v>1789</v>
      </c>
      <c r="C28" s="142" t="s">
        <v>1790</v>
      </c>
      <c r="D28" s="142" t="s">
        <v>1791</v>
      </c>
      <c r="E28" s="142" t="s">
        <v>1792</v>
      </c>
      <c r="F28" s="142" t="s">
        <v>1793</v>
      </c>
      <c r="G28" s="142" t="s">
        <v>1794</v>
      </c>
      <c r="H28" s="142" t="s">
        <v>1795</v>
      </c>
      <c r="I28" s="142" t="s">
        <v>1846</v>
      </c>
      <c r="J28" s="142" t="s">
        <v>1847</v>
      </c>
      <c r="K28" s="142" t="s">
        <v>1854</v>
      </c>
      <c r="L28" s="142" t="s">
        <v>1855</v>
      </c>
    </row>
    <row r="29" spans="1:12" hidden="1">
      <c r="A29" s="142" t="s">
        <v>1788</v>
      </c>
      <c r="B29" s="142" t="s">
        <v>1789</v>
      </c>
      <c r="C29" s="142" t="s">
        <v>1790</v>
      </c>
      <c r="D29" s="142" t="s">
        <v>1791</v>
      </c>
      <c r="E29" s="142" t="s">
        <v>1792</v>
      </c>
      <c r="F29" s="142" t="s">
        <v>1793</v>
      </c>
      <c r="G29" s="142" t="s">
        <v>1794</v>
      </c>
      <c r="H29" s="142" t="s">
        <v>1795</v>
      </c>
      <c r="I29" s="142" t="s">
        <v>1846</v>
      </c>
      <c r="J29" s="142" t="s">
        <v>1847</v>
      </c>
      <c r="K29" s="142" t="s">
        <v>1856</v>
      </c>
      <c r="L29" s="142" t="s">
        <v>1857</v>
      </c>
    </row>
    <row r="30" spans="1:12" hidden="1">
      <c r="A30" s="142" t="s">
        <v>1788</v>
      </c>
      <c r="B30" s="142" t="s">
        <v>1789</v>
      </c>
      <c r="C30" s="142" t="s">
        <v>1790</v>
      </c>
      <c r="D30" s="142" t="s">
        <v>1791</v>
      </c>
      <c r="E30" s="142" t="s">
        <v>1792</v>
      </c>
      <c r="F30" s="142" t="s">
        <v>1793</v>
      </c>
      <c r="G30" s="142" t="s">
        <v>1794</v>
      </c>
      <c r="H30" s="142" t="s">
        <v>1795</v>
      </c>
      <c r="I30" s="142" t="s">
        <v>1846</v>
      </c>
      <c r="J30" s="142" t="s">
        <v>1847</v>
      </c>
      <c r="K30" s="142" t="s">
        <v>1858</v>
      </c>
      <c r="L30" s="142" t="s">
        <v>1859</v>
      </c>
    </row>
    <row r="31" spans="1:12" hidden="1">
      <c r="A31" s="142" t="s">
        <v>1788</v>
      </c>
      <c r="B31" s="142" t="s">
        <v>1789</v>
      </c>
      <c r="C31" s="142" t="s">
        <v>1790</v>
      </c>
      <c r="D31" s="142" t="s">
        <v>1791</v>
      </c>
      <c r="E31" s="142" t="s">
        <v>1792</v>
      </c>
      <c r="F31" s="142" t="s">
        <v>1793</v>
      </c>
      <c r="G31" s="142" t="s">
        <v>1794</v>
      </c>
      <c r="H31" s="142" t="s">
        <v>1795</v>
      </c>
      <c r="I31" s="142" t="s">
        <v>1860</v>
      </c>
      <c r="J31" s="142" t="s">
        <v>1861</v>
      </c>
      <c r="K31" s="142" t="s">
        <v>1862</v>
      </c>
      <c r="L31" s="142" t="s">
        <v>1863</v>
      </c>
    </row>
    <row r="32" spans="1:12" hidden="1">
      <c r="A32" s="142" t="s">
        <v>1788</v>
      </c>
      <c r="B32" s="142" t="s">
        <v>1789</v>
      </c>
      <c r="C32" s="142" t="s">
        <v>1790</v>
      </c>
      <c r="D32" s="142" t="s">
        <v>1791</v>
      </c>
      <c r="E32" s="142" t="s">
        <v>1792</v>
      </c>
      <c r="F32" s="142" t="s">
        <v>1793</v>
      </c>
      <c r="G32" s="142" t="s">
        <v>1794</v>
      </c>
      <c r="H32" s="142" t="s">
        <v>1795</v>
      </c>
      <c r="I32" s="142" t="s">
        <v>1860</v>
      </c>
      <c r="J32" s="142" t="s">
        <v>1861</v>
      </c>
      <c r="K32" s="142" t="s">
        <v>1864</v>
      </c>
      <c r="L32" s="142" t="s">
        <v>1865</v>
      </c>
    </row>
    <row r="33" spans="1:12" hidden="1">
      <c r="A33" s="142" t="s">
        <v>1788</v>
      </c>
      <c r="B33" s="142" t="s">
        <v>1789</v>
      </c>
      <c r="C33" s="142" t="s">
        <v>1790</v>
      </c>
      <c r="D33" s="142" t="s">
        <v>1791</v>
      </c>
      <c r="E33" s="142" t="s">
        <v>1792</v>
      </c>
      <c r="F33" s="142" t="s">
        <v>1793</v>
      </c>
      <c r="G33" s="142" t="s">
        <v>1794</v>
      </c>
      <c r="H33" s="142" t="s">
        <v>1795</v>
      </c>
      <c r="I33" s="142" t="s">
        <v>1860</v>
      </c>
      <c r="J33" s="142" t="s">
        <v>1861</v>
      </c>
      <c r="K33" s="142" t="s">
        <v>1866</v>
      </c>
      <c r="L33" s="142" t="s">
        <v>1867</v>
      </c>
    </row>
    <row r="34" spans="1:12" hidden="1">
      <c r="A34" s="142" t="s">
        <v>1788</v>
      </c>
      <c r="B34" s="142" t="s">
        <v>1789</v>
      </c>
      <c r="C34" s="142" t="s">
        <v>1790</v>
      </c>
      <c r="D34" s="142" t="s">
        <v>1791</v>
      </c>
      <c r="E34" s="142" t="s">
        <v>1792</v>
      </c>
      <c r="F34" s="142" t="s">
        <v>1793</v>
      </c>
      <c r="G34" s="142" t="s">
        <v>1794</v>
      </c>
      <c r="H34" s="142" t="s">
        <v>1795</v>
      </c>
      <c r="I34" s="142" t="s">
        <v>1860</v>
      </c>
      <c r="J34" s="142" t="s">
        <v>1861</v>
      </c>
      <c r="K34" s="142" t="s">
        <v>1868</v>
      </c>
      <c r="L34" s="142" t="s">
        <v>1869</v>
      </c>
    </row>
    <row r="35" spans="1:12" hidden="1">
      <c r="A35" s="142" t="s">
        <v>1788</v>
      </c>
      <c r="B35" s="142" t="s">
        <v>1789</v>
      </c>
      <c r="C35" s="142" t="s">
        <v>1790</v>
      </c>
      <c r="D35" s="142" t="s">
        <v>1791</v>
      </c>
      <c r="E35" s="142" t="s">
        <v>1792</v>
      </c>
      <c r="F35" s="142" t="s">
        <v>1793</v>
      </c>
      <c r="G35" s="142" t="s">
        <v>1794</v>
      </c>
      <c r="H35" s="142" t="s">
        <v>1795</v>
      </c>
      <c r="I35" s="142" t="s">
        <v>1860</v>
      </c>
      <c r="J35" s="142" t="s">
        <v>1861</v>
      </c>
      <c r="K35" s="142" t="s">
        <v>1870</v>
      </c>
      <c r="L35" s="142" t="s">
        <v>1871</v>
      </c>
    </row>
    <row r="36" spans="1:12" hidden="1">
      <c r="A36" s="142" t="s">
        <v>1788</v>
      </c>
      <c r="B36" s="142" t="s">
        <v>1789</v>
      </c>
      <c r="C36" s="142" t="s">
        <v>1790</v>
      </c>
      <c r="D36" s="142" t="s">
        <v>1791</v>
      </c>
      <c r="E36" s="142" t="s">
        <v>1792</v>
      </c>
      <c r="F36" s="142" t="s">
        <v>1793</v>
      </c>
      <c r="G36" s="142" t="s">
        <v>1794</v>
      </c>
      <c r="H36" s="142" t="s">
        <v>1795</v>
      </c>
      <c r="I36" s="142" t="s">
        <v>1860</v>
      </c>
      <c r="J36" s="142" t="s">
        <v>1861</v>
      </c>
      <c r="K36" s="142" t="s">
        <v>1872</v>
      </c>
      <c r="L36" s="142" t="s">
        <v>1873</v>
      </c>
    </row>
    <row r="37" spans="1:12" hidden="1">
      <c r="A37" s="142" t="s">
        <v>1788</v>
      </c>
      <c r="B37" s="142" t="s">
        <v>1789</v>
      </c>
      <c r="C37" s="142" t="s">
        <v>1790</v>
      </c>
      <c r="D37" s="142" t="s">
        <v>1791</v>
      </c>
      <c r="E37" s="142" t="s">
        <v>1792</v>
      </c>
      <c r="F37" s="142" t="s">
        <v>1793</v>
      </c>
      <c r="G37" s="142" t="s">
        <v>1874</v>
      </c>
      <c r="H37" s="142" t="s">
        <v>1875</v>
      </c>
      <c r="I37" s="142" t="s">
        <v>1876</v>
      </c>
      <c r="J37" s="142" t="s">
        <v>1877</v>
      </c>
      <c r="K37" s="142" t="s">
        <v>1878</v>
      </c>
      <c r="L37" s="142" t="s">
        <v>1879</v>
      </c>
    </row>
    <row r="38" spans="1:12" hidden="1">
      <c r="A38" s="142" t="s">
        <v>1788</v>
      </c>
      <c r="B38" s="142" t="s">
        <v>1789</v>
      </c>
      <c r="C38" s="142" t="s">
        <v>1790</v>
      </c>
      <c r="D38" s="142" t="s">
        <v>1791</v>
      </c>
      <c r="E38" s="142" t="s">
        <v>1792</v>
      </c>
      <c r="F38" s="142" t="s">
        <v>1793</v>
      </c>
      <c r="G38" s="142" t="s">
        <v>1874</v>
      </c>
      <c r="H38" s="142" t="s">
        <v>1875</v>
      </c>
      <c r="I38" s="142" t="s">
        <v>1880</v>
      </c>
      <c r="J38" s="142" t="s">
        <v>1881</v>
      </c>
      <c r="K38" s="142" t="s">
        <v>1882</v>
      </c>
      <c r="L38" s="142" t="s">
        <v>1883</v>
      </c>
    </row>
    <row r="39" spans="1:12" hidden="1">
      <c r="A39" s="142" t="s">
        <v>1788</v>
      </c>
      <c r="B39" s="142" t="s">
        <v>1789</v>
      </c>
      <c r="C39" s="142" t="s">
        <v>1790</v>
      </c>
      <c r="D39" s="142" t="s">
        <v>1791</v>
      </c>
      <c r="E39" s="142" t="s">
        <v>1792</v>
      </c>
      <c r="F39" s="142" t="s">
        <v>1793</v>
      </c>
      <c r="G39" s="142" t="s">
        <v>1884</v>
      </c>
      <c r="H39" s="142" t="s">
        <v>1885</v>
      </c>
      <c r="I39" s="142" t="s">
        <v>1886</v>
      </c>
      <c r="J39" s="142" t="s">
        <v>1887</v>
      </c>
      <c r="K39" s="142" t="s">
        <v>1888</v>
      </c>
      <c r="L39" s="142" t="s">
        <v>1889</v>
      </c>
    </row>
    <row r="40" spans="1:12" hidden="1">
      <c r="A40" s="142" t="s">
        <v>1788</v>
      </c>
      <c r="B40" s="142" t="s">
        <v>1789</v>
      </c>
      <c r="C40" s="142" t="s">
        <v>1790</v>
      </c>
      <c r="D40" s="142" t="s">
        <v>1791</v>
      </c>
      <c r="E40" s="142" t="s">
        <v>1792</v>
      </c>
      <c r="F40" s="142" t="s">
        <v>1793</v>
      </c>
      <c r="G40" s="142" t="s">
        <v>1884</v>
      </c>
      <c r="H40" s="142" t="s">
        <v>1885</v>
      </c>
      <c r="I40" s="142" t="s">
        <v>1890</v>
      </c>
      <c r="J40" s="142" t="s">
        <v>1891</v>
      </c>
      <c r="K40" s="142" t="s">
        <v>1892</v>
      </c>
      <c r="L40" s="142" t="s">
        <v>1893</v>
      </c>
    </row>
    <row r="41" spans="1:12" hidden="1">
      <c r="A41" s="142" t="s">
        <v>1788</v>
      </c>
      <c r="B41" s="142" t="s">
        <v>1789</v>
      </c>
      <c r="C41" s="142" t="s">
        <v>1790</v>
      </c>
      <c r="D41" s="142" t="s">
        <v>1791</v>
      </c>
      <c r="E41" s="142" t="s">
        <v>1792</v>
      </c>
      <c r="F41" s="142" t="s">
        <v>1793</v>
      </c>
      <c r="G41" s="142" t="s">
        <v>1894</v>
      </c>
      <c r="H41" s="142" t="s">
        <v>1895</v>
      </c>
      <c r="I41" s="142" t="s">
        <v>1896</v>
      </c>
      <c r="J41" s="142" t="s">
        <v>1897</v>
      </c>
      <c r="K41" s="142" t="s">
        <v>1898</v>
      </c>
      <c r="L41" s="142" t="s">
        <v>1899</v>
      </c>
    </row>
    <row r="42" spans="1:12" hidden="1">
      <c r="A42" s="142" t="s">
        <v>1788</v>
      </c>
      <c r="B42" s="142" t="s">
        <v>1789</v>
      </c>
      <c r="C42" s="142" t="s">
        <v>1790</v>
      </c>
      <c r="D42" s="142" t="s">
        <v>1791</v>
      </c>
      <c r="E42" s="142" t="s">
        <v>1792</v>
      </c>
      <c r="F42" s="142" t="s">
        <v>1793</v>
      </c>
      <c r="G42" s="142" t="s">
        <v>1894</v>
      </c>
      <c r="H42" s="142" t="s">
        <v>1895</v>
      </c>
      <c r="I42" s="142" t="s">
        <v>1896</v>
      </c>
      <c r="J42" s="142" t="s">
        <v>1897</v>
      </c>
      <c r="K42" s="142" t="s">
        <v>1900</v>
      </c>
      <c r="L42" s="142" t="s">
        <v>1901</v>
      </c>
    </row>
    <row r="43" spans="1:12" hidden="1">
      <c r="A43" s="142" t="s">
        <v>1788</v>
      </c>
      <c r="B43" s="142" t="s">
        <v>1789</v>
      </c>
      <c r="C43" s="142" t="s">
        <v>1790</v>
      </c>
      <c r="D43" s="142" t="s">
        <v>1791</v>
      </c>
      <c r="E43" s="142" t="s">
        <v>1792</v>
      </c>
      <c r="F43" s="142" t="s">
        <v>1793</v>
      </c>
      <c r="G43" s="142" t="s">
        <v>1894</v>
      </c>
      <c r="H43" s="142" t="s">
        <v>1895</v>
      </c>
      <c r="I43" s="142" t="s">
        <v>1896</v>
      </c>
      <c r="J43" s="142" t="s">
        <v>1897</v>
      </c>
      <c r="K43" s="142" t="s">
        <v>1902</v>
      </c>
      <c r="L43" s="142" t="s">
        <v>1903</v>
      </c>
    </row>
    <row r="44" spans="1:12" hidden="1">
      <c r="A44" s="142" t="s">
        <v>1788</v>
      </c>
      <c r="B44" s="142" t="s">
        <v>1789</v>
      </c>
      <c r="C44" s="142" t="s">
        <v>1790</v>
      </c>
      <c r="D44" s="142" t="s">
        <v>1791</v>
      </c>
      <c r="E44" s="142" t="s">
        <v>1792</v>
      </c>
      <c r="F44" s="142" t="s">
        <v>1793</v>
      </c>
      <c r="G44" s="142" t="s">
        <v>1894</v>
      </c>
      <c r="H44" s="142" t="s">
        <v>1895</v>
      </c>
      <c r="I44" s="142" t="s">
        <v>1896</v>
      </c>
      <c r="J44" s="142" t="s">
        <v>1897</v>
      </c>
      <c r="K44" s="142" t="s">
        <v>1904</v>
      </c>
      <c r="L44" s="142" t="s">
        <v>1905</v>
      </c>
    </row>
    <row r="45" spans="1:12" hidden="1">
      <c r="A45" s="142" t="s">
        <v>1788</v>
      </c>
      <c r="B45" s="142" t="s">
        <v>1789</v>
      </c>
      <c r="C45" s="142" t="s">
        <v>1790</v>
      </c>
      <c r="D45" s="142" t="s">
        <v>1791</v>
      </c>
      <c r="E45" s="142" t="s">
        <v>1792</v>
      </c>
      <c r="F45" s="142" t="s">
        <v>1793</v>
      </c>
      <c r="G45" s="142" t="s">
        <v>1894</v>
      </c>
      <c r="H45" s="142" t="s">
        <v>1895</v>
      </c>
      <c r="I45" s="142" t="s">
        <v>1896</v>
      </c>
      <c r="J45" s="142" t="s">
        <v>1897</v>
      </c>
      <c r="K45" s="142" t="s">
        <v>1906</v>
      </c>
      <c r="L45" s="142" t="s">
        <v>1907</v>
      </c>
    </row>
    <row r="46" spans="1:12" hidden="1">
      <c r="A46" s="142" t="s">
        <v>1788</v>
      </c>
      <c r="B46" s="142" t="s">
        <v>1789</v>
      </c>
      <c r="C46" s="142" t="s">
        <v>1790</v>
      </c>
      <c r="D46" s="142" t="s">
        <v>1791</v>
      </c>
      <c r="E46" s="142" t="s">
        <v>1792</v>
      </c>
      <c r="F46" s="142" t="s">
        <v>1793</v>
      </c>
      <c r="G46" s="142" t="s">
        <v>1894</v>
      </c>
      <c r="H46" s="142" t="s">
        <v>1895</v>
      </c>
      <c r="I46" s="142" t="s">
        <v>1896</v>
      </c>
      <c r="J46" s="142" t="s">
        <v>1897</v>
      </c>
      <c r="K46" s="142" t="s">
        <v>1908</v>
      </c>
      <c r="L46" s="142" t="s">
        <v>1909</v>
      </c>
    </row>
    <row r="47" spans="1:12" hidden="1">
      <c r="A47" s="142" t="s">
        <v>1788</v>
      </c>
      <c r="B47" s="142" t="s">
        <v>1789</v>
      </c>
      <c r="C47" s="142" t="s">
        <v>1790</v>
      </c>
      <c r="D47" s="142" t="s">
        <v>1791</v>
      </c>
      <c r="E47" s="142" t="s">
        <v>1792</v>
      </c>
      <c r="F47" s="142" t="s">
        <v>1793</v>
      </c>
      <c r="G47" s="142" t="s">
        <v>1894</v>
      </c>
      <c r="H47" s="142" t="s">
        <v>1895</v>
      </c>
      <c r="I47" s="142" t="s">
        <v>1896</v>
      </c>
      <c r="J47" s="142" t="s">
        <v>1897</v>
      </c>
      <c r="K47" s="142" t="s">
        <v>1910</v>
      </c>
      <c r="L47" s="142" t="s">
        <v>1911</v>
      </c>
    </row>
    <row r="48" spans="1:12" hidden="1">
      <c r="A48" s="142" t="s">
        <v>1788</v>
      </c>
      <c r="B48" s="142" t="s">
        <v>1789</v>
      </c>
      <c r="C48" s="142" t="s">
        <v>1790</v>
      </c>
      <c r="D48" s="142" t="s">
        <v>1791</v>
      </c>
      <c r="E48" s="142" t="s">
        <v>1792</v>
      </c>
      <c r="F48" s="142" t="s">
        <v>1793</v>
      </c>
      <c r="G48" s="142" t="s">
        <v>1894</v>
      </c>
      <c r="H48" s="142" t="s">
        <v>1895</v>
      </c>
      <c r="I48" s="142" t="s">
        <v>1896</v>
      </c>
      <c r="J48" s="142" t="s">
        <v>1897</v>
      </c>
      <c r="K48" s="142" t="s">
        <v>1912</v>
      </c>
      <c r="L48" s="142" t="s">
        <v>1913</v>
      </c>
    </row>
    <row r="49" spans="1:12" hidden="1">
      <c r="A49" s="142" t="s">
        <v>1788</v>
      </c>
      <c r="B49" s="142" t="s">
        <v>1789</v>
      </c>
      <c r="C49" s="142" t="s">
        <v>1790</v>
      </c>
      <c r="D49" s="142" t="s">
        <v>1791</v>
      </c>
      <c r="E49" s="142" t="s">
        <v>1792</v>
      </c>
      <c r="F49" s="142" t="s">
        <v>1793</v>
      </c>
      <c r="G49" s="142" t="s">
        <v>1894</v>
      </c>
      <c r="H49" s="142" t="s">
        <v>1895</v>
      </c>
      <c r="I49" s="142" t="s">
        <v>1896</v>
      </c>
      <c r="J49" s="142" t="s">
        <v>1897</v>
      </c>
      <c r="K49" s="142" t="s">
        <v>1914</v>
      </c>
      <c r="L49" s="142" t="s">
        <v>1915</v>
      </c>
    </row>
    <row r="50" spans="1:12" hidden="1">
      <c r="A50" s="142" t="s">
        <v>1788</v>
      </c>
      <c r="B50" s="142" t="s">
        <v>1789</v>
      </c>
      <c r="C50" s="142" t="s">
        <v>1790</v>
      </c>
      <c r="D50" s="142" t="s">
        <v>1791</v>
      </c>
      <c r="E50" s="142" t="s">
        <v>1792</v>
      </c>
      <c r="F50" s="142" t="s">
        <v>1793</v>
      </c>
      <c r="G50" s="142" t="s">
        <v>1894</v>
      </c>
      <c r="H50" s="142" t="s">
        <v>1895</v>
      </c>
      <c r="I50" s="142" t="s">
        <v>1916</v>
      </c>
      <c r="J50" s="142" t="s">
        <v>1917</v>
      </c>
      <c r="K50" s="142" t="s">
        <v>1918</v>
      </c>
      <c r="L50" s="142" t="s">
        <v>1919</v>
      </c>
    </row>
    <row r="51" spans="1:12" hidden="1">
      <c r="A51" s="142" t="s">
        <v>1788</v>
      </c>
      <c r="B51" s="142" t="s">
        <v>1789</v>
      </c>
      <c r="C51" s="142" t="s">
        <v>1790</v>
      </c>
      <c r="D51" s="142" t="s">
        <v>1791</v>
      </c>
      <c r="E51" s="142" t="s">
        <v>1792</v>
      </c>
      <c r="F51" s="142" t="s">
        <v>1793</v>
      </c>
      <c r="G51" s="142" t="s">
        <v>1894</v>
      </c>
      <c r="H51" s="142" t="s">
        <v>1895</v>
      </c>
      <c r="I51" s="142" t="s">
        <v>1916</v>
      </c>
      <c r="J51" s="142" t="s">
        <v>1917</v>
      </c>
      <c r="K51" s="142" t="s">
        <v>1920</v>
      </c>
      <c r="L51" s="142" t="s">
        <v>1921</v>
      </c>
    </row>
    <row r="52" spans="1:12" hidden="1">
      <c r="A52" s="142" t="s">
        <v>1788</v>
      </c>
      <c r="B52" s="142" t="s">
        <v>1789</v>
      </c>
      <c r="C52" s="142" t="s">
        <v>1790</v>
      </c>
      <c r="D52" s="142" t="s">
        <v>1791</v>
      </c>
      <c r="E52" s="142" t="s">
        <v>1792</v>
      </c>
      <c r="F52" s="142" t="s">
        <v>1793</v>
      </c>
      <c r="G52" s="142" t="s">
        <v>1894</v>
      </c>
      <c r="H52" s="142" t="s">
        <v>1895</v>
      </c>
      <c r="I52" s="142" t="s">
        <v>1916</v>
      </c>
      <c r="J52" s="142" t="s">
        <v>1917</v>
      </c>
      <c r="K52" s="142" t="s">
        <v>1922</v>
      </c>
      <c r="L52" s="142" t="s">
        <v>1923</v>
      </c>
    </row>
    <row r="53" spans="1:12" hidden="1">
      <c r="A53" s="142" t="s">
        <v>1788</v>
      </c>
      <c r="B53" s="142" t="s">
        <v>1789</v>
      </c>
      <c r="C53" s="142" t="s">
        <v>1790</v>
      </c>
      <c r="D53" s="142" t="s">
        <v>1791</v>
      </c>
      <c r="E53" s="142" t="s">
        <v>1792</v>
      </c>
      <c r="F53" s="142" t="s">
        <v>1793</v>
      </c>
      <c r="G53" s="142" t="s">
        <v>1894</v>
      </c>
      <c r="H53" s="142" t="s">
        <v>1895</v>
      </c>
      <c r="I53" s="142" t="s">
        <v>1916</v>
      </c>
      <c r="J53" s="142" t="s">
        <v>1917</v>
      </c>
      <c r="K53" s="142" t="s">
        <v>1924</v>
      </c>
      <c r="L53" s="142" t="s">
        <v>1925</v>
      </c>
    </row>
    <row r="54" spans="1:12" hidden="1">
      <c r="A54" s="142" t="s">
        <v>1788</v>
      </c>
      <c r="B54" s="142" t="s">
        <v>1789</v>
      </c>
      <c r="C54" s="142" t="s">
        <v>1790</v>
      </c>
      <c r="D54" s="142" t="s">
        <v>1791</v>
      </c>
      <c r="E54" s="142" t="s">
        <v>1792</v>
      </c>
      <c r="F54" s="142" t="s">
        <v>1793</v>
      </c>
      <c r="G54" s="142" t="s">
        <v>1894</v>
      </c>
      <c r="H54" s="142" t="s">
        <v>1895</v>
      </c>
      <c r="I54" s="142" t="s">
        <v>1916</v>
      </c>
      <c r="J54" s="142" t="s">
        <v>1917</v>
      </c>
      <c r="K54" s="142" t="s">
        <v>1926</v>
      </c>
      <c r="L54" s="142" t="s">
        <v>1927</v>
      </c>
    </row>
    <row r="55" spans="1:12" hidden="1">
      <c r="A55" s="142" t="s">
        <v>1788</v>
      </c>
      <c r="B55" s="142" t="s">
        <v>1789</v>
      </c>
      <c r="C55" s="142" t="s">
        <v>1790</v>
      </c>
      <c r="D55" s="142" t="s">
        <v>1791</v>
      </c>
      <c r="E55" s="142" t="s">
        <v>1792</v>
      </c>
      <c r="F55" s="142" t="s">
        <v>1793</v>
      </c>
      <c r="G55" s="142" t="s">
        <v>1894</v>
      </c>
      <c r="H55" s="142" t="s">
        <v>1895</v>
      </c>
      <c r="I55" s="142" t="s">
        <v>1916</v>
      </c>
      <c r="J55" s="142" t="s">
        <v>1917</v>
      </c>
      <c r="K55" s="142" t="s">
        <v>1928</v>
      </c>
      <c r="L55" s="142" t="s">
        <v>1929</v>
      </c>
    </row>
    <row r="56" spans="1:12" hidden="1">
      <c r="A56" s="142" t="s">
        <v>1788</v>
      </c>
      <c r="B56" s="142" t="s">
        <v>1789</v>
      </c>
      <c r="C56" s="142" t="s">
        <v>1790</v>
      </c>
      <c r="D56" s="142" t="s">
        <v>1791</v>
      </c>
      <c r="E56" s="142" t="s">
        <v>1792</v>
      </c>
      <c r="F56" s="142" t="s">
        <v>1793</v>
      </c>
      <c r="G56" s="142" t="s">
        <v>1894</v>
      </c>
      <c r="H56" s="142" t="s">
        <v>1895</v>
      </c>
      <c r="I56" s="142" t="s">
        <v>1916</v>
      </c>
      <c r="J56" s="142" t="s">
        <v>1917</v>
      </c>
      <c r="K56" s="142" t="s">
        <v>1930</v>
      </c>
      <c r="L56" s="142" t="s">
        <v>1931</v>
      </c>
    </row>
    <row r="57" spans="1:12" hidden="1">
      <c r="A57" s="142" t="s">
        <v>1788</v>
      </c>
      <c r="B57" s="142" t="s">
        <v>1789</v>
      </c>
      <c r="C57" s="142" t="s">
        <v>1790</v>
      </c>
      <c r="D57" s="142" t="s">
        <v>1791</v>
      </c>
      <c r="E57" s="142" t="s">
        <v>1792</v>
      </c>
      <c r="F57" s="142" t="s">
        <v>1793</v>
      </c>
      <c r="G57" s="142" t="s">
        <v>1894</v>
      </c>
      <c r="H57" s="142" t="s">
        <v>1895</v>
      </c>
      <c r="I57" s="142" t="s">
        <v>1916</v>
      </c>
      <c r="J57" s="142" t="s">
        <v>1917</v>
      </c>
      <c r="K57" s="142" t="s">
        <v>1932</v>
      </c>
      <c r="L57" s="142" t="s">
        <v>1933</v>
      </c>
    </row>
    <row r="58" spans="1:12" hidden="1">
      <c r="A58" s="142" t="s">
        <v>1788</v>
      </c>
      <c r="B58" s="142" t="s">
        <v>1789</v>
      </c>
      <c r="C58" s="142" t="s">
        <v>1790</v>
      </c>
      <c r="D58" s="142" t="s">
        <v>1791</v>
      </c>
      <c r="E58" s="142" t="s">
        <v>1792</v>
      </c>
      <c r="F58" s="142" t="s">
        <v>1793</v>
      </c>
      <c r="G58" s="142" t="s">
        <v>1894</v>
      </c>
      <c r="H58" s="142" t="s">
        <v>1895</v>
      </c>
      <c r="I58" s="142" t="s">
        <v>1916</v>
      </c>
      <c r="J58" s="142" t="s">
        <v>1917</v>
      </c>
      <c r="K58" s="142" t="s">
        <v>1934</v>
      </c>
      <c r="L58" s="142" t="s">
        <v>1935</v>
      </c>
    </row>
    <row r="59" spans="1:12" hidden="1">
      <c r="A59" s="142" t="s">
        <v>1788</v>
      </c>
      <c r="B59" s="142" t="s">
        <v>1789</v>
      </c>
      <c r="C59" s="142" t="s">
        <v>1790</v>
      </c>
      <c r="D59" s="142" t="s">
        <v>1791</v>
      </c>
      <c r="E59" s="142" t="s">
        <v>1792</v>
      </c>
      <c r="F59" s="142" t="s">
        <v>1793</v>
      </c>
      <c r="G59" s="142" t="s">
        <v>1894</v>
      </c>
      <c r="H59" s="142" t="s">
        <v>1895</v>
      </c>
      <c r="I59" s="142" t="s">
        <v>1916</v>
      </c>
      <c r="J59" s="142" t="s">
        <v>1917</v>
      </c>
      <c r="K59" s="142" t="s">
        <v>1936</v>
      </c>
      <c r="L59" s="142" t="s">
        <v>1937</v>
      </c>
    </row>
    <row r="60" spans="1:12" hidden="1">
      <c r="A60" s="142" t="s">
        <v>1788</v>
      </c>
      <c r="B60" s="142" t="s">
        <v>1789</v>
      </c>
      <c r="C60" s="142" t="s">
        <v>1790</v>
      </c>
      <c r="D60" s="142" t="s">
        <v>1791</v>
      </c>
      <c r="E60" s="142" t="s">
        <v>1792</v>
      </c>
      <c r="F60" s="142" t="s">
        <v>1793</v>
      </c>
      <c r="G60" s="142" t="s">
        <v>1894</v>
      </c>
      <c r="H60" s="142" t="s">
        <v>1895</v>
      </c>
      <c r="I60" s="142" t="s">
        <v>1916</v>
      </c>
      <c r="J60" s="142" t="s">
        <v>1917</v>
      </c>
      <c r="K60" s="142" t="s">
        <v>1938</v>
      </c>
      <c r="L60" s="142" t="s">
        <v>1939</v>
      </c>
    </row>
    <row r="61" spans="1:12" hidden="1">
      <c r="A61" s="142" t="s">
        <v>1788</v>
      </c>
      <c r="B61" s="142" t="s">
        <v>1789</v>
      </c>
      <c r="C61" s="142" t="s">
        <v>1790</v>
      </c>
      <c r="D61" s="142" t="s">
        <v>1791</v>
      </c>
      <c r="E61" s="142" t="s">
        <v>1792</v>
      </c>
      <c r="F61" s="142" t="s">
        <v>1793</v>
      </c>
      <c r="G61" s="142" t="s">
        <v>1940</v>
      </c>
      <c r="H61" s="142" t="s">
        <v>1941</v>
      </c>
      <c r="I61" s="142" t="s">
        <v>1942</v>
      </c>
      <c r="J61" s="142" t="s">
        <v>1943</v>
      </c>
      <c r="K61" s="142" t="s">
        <v>1944</v>
      </c>
      <c r="L61" s="142" t="s">
        <v>1945</v>
      </c>
    </row>
    <row r="62" spans="1:12" hidden="1">
      <c r="A62" s="142" t="s">
        <v>1788</v>
      </c>
      <c r="B62" s="142" t="s">
        <v>1789</v>
      </c>
      <c r="C62" s="142" t="s">
        <v>1790</v>
      </c>
      <c r="D62" s="142" t="s">
        <v>1791</v>
      </c>
      <c r="E62" s="142" t="s">
        <v>1792</v>
      </c>
      <c r="F62" s="142" t="s">
        <v>1793</v>
      </c>
      <c r="G62" s="142" t="s">
        <v>1940</v>
      </c>
      <c r="H62" s="142" t="s">
        <v>1941</v>
      </c>
      <c r="I62" s="142" t="s">
        <v>1942</v>
      </c>
      <c r="J62" s="142" t="s">
        <v>1943</v>
      </c>
      <c r="K62" s="142" t="s">
        <v>1946</v>
      </c>
      <c r="L62" s="142" t="s">
        <v>1947</v>
      </c>
    </row>
    <row r="63" spans="1:12" hidden="1">
      <c r="A63" s="142" t="s">
        <v>1788</v>
      </c>
      <c r="B63" s="142" t="s">
        <v>1789</v>
      </c>
      <c r="C63" s="142" t="s">
        <v>1790</v>
      </c>
      <c r="D63" s="142" t="s">
        <v>1791</v>
      </c>
      <c r="E63" s="142" t="s">
        <v>1792</v>
      </c>
      <c r="F63" s="142" t="s">
        <v>1793</v>
      </c>
      <c r="G63" s="142" t="s">
        <v>1940</v>
      </c>
      <c r="H63" s="142" t="s">
        <v>1941</v>
      </c>
      <c r="I63" s="142" t="s">
        <v>1942</v>
      </c>
      <c r="J63" s="142" t="s">
        <v>1943</v>
      </c>
      <c r="K63" s="142" t="s">
        <v>1948</v>
      </c>
      <c r="L63" s="142" t="s">
        <v>1949</v>
      </c>
    </row>
    <row r="64" spans="1:12" hidden="1">
      <c r="A64" s="142" t="s">
        <v>1788</v>
      </c>
      <c r="B64" s="142" t="s">
        <v>1789</v>
      </c>
      <c r="C64" s="142" t="s">
        <v>1790</v>
      </c>
      <c r="D64" s="142" t="s">
        <v>1791</v>
      </c>
      <c r="E64" s="142" t="s">
        <v>1792</v>
      </c>
      <c r="F64" s="142" t="s">
        <v>1793</v>
      </c>
      <c r="G64" s="142" t="s">
        <v>1940</v>
      </c>
      <c r="H64" s="142" t="s">
        <v>1941</v>
      </c>
      <c r="I64" s="142" t="s">
        <v>1942</v>
      </c>
      <c r="J64" s="142" t="s">
        <v>1943</v>
      </c>
      <c r="K64" s="142" t="s">
        <v>1950</v>
      </c>
      <c r="L64" s="142" t="s">
        <v>1951</v>
      </c>
    </row>
    <row r="65" spans="1:12" hidden="1">
      <c r="A65" s="142" t="s">
        <v>1788</v>
      </c>
      <c r="B65" s="142" t="s">
        <v>1789</v>
      </c>
      <c r="C65" s="142" t="s">
        <v>1790</v>
      </c>
      <c r="D65" s="142" t="s">
        <v>1791</v>
      </c>
      <c r="E65" s="142" t="s">
        <v>1792</v>
      </c>
      <c r="F65" s="142" t="s">
        <v>1793</v>
      </c>
      <c r="G65" s="142" t="s">
        <v>1940</v>
      </c>
      <c r="H65" s="142" t="s">
        <v>1941</v>
      </c>
      <c r="I65" s="142" t="s">
        <v>1942</v>
      </c>
      <c r="J65" s="142" t="s">
        <v>1943</v>
      </c>
      <c r="K65" s="142" t="s">
        <v>1952</v>
      </c>
      <c r="L65" s="142" t="s">
        <v>1953</v>
      </c>
    </row>
    <row r="66" spans="1:12" hidden="1">
      <c r="A66" s="142" t="s">
        <v>1788</v>
      </c>
      <c r="B66" s="142" t="s">
        <v>1789</v>
      </c>
      <c r="C66" s="142" t="s">
        <v>1790</v>
      </c>
      <c r="D66" s="142" t="s">
        <v>1791</v>
      </c>
      <c r="E66" s="142" t="s">
        <v>1792</v>
      </c>
      <c r="F66" s="142" t="s">
        <v>1793</v>
      </c>
      <c r="G66" s="142" t="s">
        <v>1940</v>
      </c>
      <c r="H66" s="142" t="s">
        <v>1941</v>
      </c>
      <c r="I66" s="142" t="s">
        <v>1942</v>
      </c>
      <c r="J66" s="142" t="s">
        <v>1943</v>
      </c>
      <c r="K66" s="142" t="s">
        <v>1954</v>
      </c>
      <c r="L66" s="142" t="s">
        <v>1955</v>
      </c>
    </row>
    <row r="67" spans="1:12" hidden="1">
      <c r="A67" s="142" t="s">
        <v>1788</v>
      </c>
      <c r="B67" s="142" t="s">
        <v>1789</v>
      </c>
      <c r="C67" s="142" t="s">
        <v>1790</v>
      </c>
      <c r="D67" s="142" t="s">
        <v>1791</v>
      </c>
      <c r="E67" s="142" t="s">
        <v>1792</v>
      </c>
      <c r="F67" s="142" t="s">
        <v>1793</v>
      </c>
      <c r="G67" s="142" t="s">
        <v>1940</v>
      </c>
      <c r="H67" s="142" t="s">
        <v>1941</v>
      </c>
      <c r="I67" s="142" t="s">
        <v>1942</v>
      </c>
      <c r="J67" s="142" t="s">
        <v>1943</v>
      </c>
      <c r="K67" s="142" t="s">
        <v>1956</v>
      </c>
      <c r="L67" s="142" t="s">
        <v>1957</v>
      </c>
    </row>
    <row r="68" spans="1:12" hidden="1">
      <c r="A68" s="142" t="s">
        <v>1788</v>
      </c>
      <c r="B68" s="142" t="s">
        <v>1789</v>
      </c>
      <c r="C68" s="142" t="s">
        <v>1790</v>
      </c>
      <c r="D68" s="142" t="s">
        <v>1791</v>
      </c>
      <c r="E68" s="142" t="s">
        <v>1792</v>
      </c>
      <c r="F68" s="142" t="s">
        <v>1793</v>
      </c>
      <c r="G68" s="142" t="s">
        <v>1940</v>
      </c>
      <c r="H68" s="142" t="s">
        <v>1941</v>
      </c>
      <c r="I68" s="142" t="s">
        <v>1942</v>
      </c>
      <c r="J68" s="142" t="s">
        <v>1943</v>
      </c>
      <c r="K68" s="142" t="s">
        <v>1958</v>
      </c>
      <c r="L68" s="142" t="s">
        <v>1959</v>
      </c>
    </row>
    <row r="69" spans="1:12" hidden="1">
      <c r="A69" s="142" t="s">
        <v>1788</v>
      </c>
      <c r="B69" s="142" t="s">
        <v>1789</v>
      </c>
      <c r="C69" s="142" t="s">
        <v>1790</v>
      </c>
      <c r="D69" s="142" t="s">
        <v>1791</v>
      </c>
      <c r="E69" s="142" t="s">
        <v>1792</v>
      </c>
      <c r="F69" s="142" t="s">
        <v>1793</v>
      </c>
      <c r="G69" s="142" t="s">
        <v>1940</v>
      </c>
      <c r="H69" s="142" t="s">
        <v>1941</v>
      </c>
      <c r="I69" s="142" t="s">
        <v>1942</v>
      </c>
      <c r="J69" s="142" t="s">
        <v>1943</v>
      </c>
      <c r="K69" s="142" t="s">
        <v>1960</v>
      </c>
      <c r="L69" s="142" t="s">
        <v>1961</v>
      </c>
    </row>
    <row r="70" spans="1:12" hidden="1">
      <c r="A70" s="142" t="s">
        <v>1788</v>
      </c>
      <c r="B70" s="142" t="s">
        <v>1789</v>
      </c>
      <c r="C70" s="142" t="s">
        <v>1790</v>
      </c>
      <c r="D70" s="142" t="s">
        <v>1791</v>
      </c>
      <c r="E70" s="142" t="s">
        <v>1792</v>
      </c>
      <c r="F70" s="142" t="s">
        <v>1793</v>
      </c>
      <c r="G70" s="142" t="s">
        <v>1940</v>
      </c>
      <c r="H70" s="142" t="s">
        <v>1941</v>
      </c>
      <c r="I70" s="142" t="s">
        <v>1942</v>
      </c>
      <c r="J70" s="142" t="s">
        <v>1943</v>
      </c>
      <c r="K70" s="142" t="s">
        <v>1962</v>
      </c>
      <c r="L70" s="142" t="s">
        <v>1963</v>
      </c>
    </row>
    <row r="71" spans="1:12" hidden="1">
      <c r="A71" s="142" t="s">
        <v>1788</v>
      </c>
      <c r="B71" s="142" t="s">
        <v>1789</v>
      </c>
      <c r="C71" s="142" t="s">
        <v>1790</v>
      </c>
      <c r="D71" s="142" t="s">
        <v>1791</v>
      </c>
      <c r="E71" s="142" t="s">
        <v>1792</v>
      </c>
      <c r="F71" s="142" t="s">
        <v>1793</v>
      </c>
      <c r="G71" s="142" t="s">
        <v>1940</v>
      </c>
      <c r="H71" s="142" t="s">
        <v>1941</v>
      </c>
      <c r="I71" s="142" t="s">
        <v>1942</v>
      </c>
      <c r="J71" s="142" t="s">
        <v>1943</v>
      </c>
      <c r="K71" s="142" t="s">
        <v>1964</v>
      </c>
      <c r="L71" s="142" t="s">
        <v>1965</v>
      </c>
    </row>
    <row r="72" spans="1:12" hidden="1">
      <c r="A72" s="142" t="s">
        <v>1788</v>
      </c>
      <c r="B72" s="142" t="s">
        <v>1789</v>
      </c>
      <c r="C72" s="142" t="s">
        <v>1790</v>
      </c>
      <c r="D72" s="142" t="s">
        <v>1791</v>
      </c>
      <c r="E72" s="142" t="s">
        <v>1792</v>
      </c>
      <c r="F72" s="142" t="s">
        <v>1793</v>
      </c>
      <c r="G72" s="142" t="s">
        <v>1940</v>
      </c>
      <c r="H72" s="142" t="s">
        <v>1941</v>
      </c>
      <c r="I72" s="142" t="s">
        <v>1966</v>
      </c>
      <c r="J72" s="142" t="s">
        <v>1967</v>
      </c>
      <c r="K72" s="142" t="s">
        <v>1968</v>
      </c>
      <c r="L72" s="142" t="s">
        <v>1969</v>
      </c>
    </row>
    <row r="73" spans="1:12" hidden="1">
      <c r="A73" s="142" t="s">
        <v>1788</v>
      </c>
      <c r="B73" s="142" t="s">
        <v>1789</v>
      </c>
      <c r="C73" s="142" t="s">
        <v>1790</v>
      </c>
      <c r="D73" s="142" t="s">
        <v>1791</v>
      </c>
      <c r="E73" s="142" t="s">
        <v>1792</v>
      </c>
      <c r="F73" s="142" t="s">
        <v>1793</v>
      </c>
      <c r="G73" s="142" t="s">
        <v>1940</v>
      </c>
      <c r="H73" s="142" t="s">
        <v>1941</v>
      </c>
      <c r="I73" s="142" t="s">
        <v>1966</v>
      </c>
      <c r="J73" s="142" t="s">
        <v>1967</v>
      </c>
      <c r="K73" s="142" t="s">
        <v>1970</v>
      </c>
      <c r="L73" s="142" t="s">
        <v>1971</v>
      </c>
    </row>
    <row r="74" spans="1:12" hidden="1">
      <c r="A74" s="142" t="s">
        <v>1788</v>
      </c>
      <c r="B74" s="142" t="s">
        <v>1789</v>
      </c>
      <c r="C74" s="142" t="s">
        <v>1790</v>
      </c>
      <c r="D74" s="142" t="s">
        <v>1791</v>
      </c>
      <c r="E74" s="142" t="s">
        <v>1792</v>
      </c>
      <c r="F74" s="142" t="s">
        <v>1793</v>
      </c>
      <c r="G74" s="142" t="s">
        <v>1940</v>
      </c>
      <c r="H74" s="142" t="s">
        <v>1941</v>
      </c>
      <c r="I74" s="142" t="s">
        <v>1966</v>
      </c>
      <c r="J74" s="142" t="s">
        <v>1967</v>
      </c>
      <c r="K74" s="142" t="s">
        <v>1972</v>
      </c>
      <c r="L74" s="142" t="s">
        <v>1973</v>
      </c>
    </row>
    <row r="75" spans="1:12" hidden="1">
      <c r="A75" s="142" t="s">
        <v>1788</v>
      </c>
      <c r="B75" s="142" t="s">
        <v>1789</v>
      </c>
      <c r="C75" s="142" t="s">
        <v>1790</v>
      </c>
      <c r="D75" s="142" t="s">
        <v>1791</v>
      </c>
      <c r="E75" s="142" t="s">
        <v>1792</v>
      </c>
      <c r="F75" s="142" t="s">
        <v>1793</v>
      </c>
      <c r="G75" s="142" t="s">
        <v>1940</v>
      </c>
      <c r="H75" s="142" t="s">
        <v>1941</v>
      </c>
      <c r="I75" s="142" t="s">
        <v>1966</v>
      </c>
      <c r="J75" s="142" t="s">
        <v>1967</v>
      </c>
      <c r="K75" s="142" t="s">
        <v>1974</v>
      </c>
      <c r="L75" s="142" t="s">
        <v>1975</v>
      </c>
    </row>
    <row r="76" spans="1:12" hidden="1">
      <c r="A76" s="142" t="s">
        <v>1788</v>
      </c>
      <c r="B76" s="142" t="s">
        <v>1789</v>
      </c>
      <c r="C76" s="142" t="s">
        <v>1790</v>
      </c>
      <c r="D76" s="142" t="s">
        <v>1791</v>
      </c>
      <c r="E76" s="142" t="s">
        <v>1792</v>
      </c>
      <c r="F76" s="142" t="s">
        <v>1793</v>
      </c>
      <c r="G76" s="142" t="s">
        <v>1940</v>
      </c>
      <c r="H76" s="142" t="s">
        <v>1941</v>
      </c>
      <c r="I76" s="142" t="s">
        <v>1966</v>
      </c>
      <c r="J76" s="142" t="s">
        <v>1967</v>
      </c>
      <c r="K76" s="142" t="s">
        <v>1976</v>
      </c>
      <c r="L76" s="142" t="s">
        <v>1977</v>
      </c>
    </row>
    <row r="77" spans="1:12" hidden="1">
      <c r="A77" s="142" t="s">
        <v>1788</v>
      </c>
      <c r="B77" s="142" t="s">
        <v>1789</v>
      </c>
      <c r="C77" s="142" t="s">
        <v>1790</v>
      </c>
      <c r="D77" s="142" t="s">
        <v>1791</v>
      </c>
      <c r="E77" s="142" t="s">
        <v>1792</v>
      </c>
      <c r="F77" s="142" t="s">
        <v>1793</v>
      </c>
      <c r="G77" s="142" t="s">
        <v>1940</v>
      </c>
      <c r="H77" s="142" t="s">
        <v>1941</v>
      </c>
      <c r="I77" s="142" t="s">
        <v>1966</v>
      </c>
      <c r="J77" s="142" t="s">
        <v>1967</v>
      </c>
      <c r="K77" s="142" t="s">
        <v>1978</v>
      </c>
      <c r="L77" s="142" t="s">
        <v>1979</v>
      </c>
    </row>
    <row r="78" spans="1:12" hidden="1">
      <c r="A78" s="142" t="s">
        <v>1788</v>
      </c>
      <c r="B78" s="142" t="s">
        <v>1789</v>
      </c>
      <c r="C78" s="142" t="s">
        <v>1790</v>
      </c>
      <c r="D78" s="142" t="s">
        <v>1791</v>
      </c>
      <c r="E78" s="142" t="s">
        <v>1792</v>
      </c>
      <c r="F78" s="142" t="s">
        <v>1793</v>
      </c>
      <c r="G78" s="142" t="s">
        <v>1940</v>
      </c>
      <c r="H78" s="142" t="s">
        <v>1941</v>
      </c>
      <c r="I78" s="142" t="s">
        <v>1966</v>
      </c>
      <c r="J78" s="142" t="s">
        <v>1967</v>
      </c>
      <c r="K78" s="142" t="s">
        <v>1980</v>
      </c>
      <c r="L78" s="142" t="s">
        <v>1981</v>
      </c>
    </row>
    <row r="79" spans="1:12" hidden="1">
      <c r="A79" s="142" t="s">
        <v>1788</v>
      </c>
      <c r="B79" s="142" t="s">
        <v>1789</v>
      </c>
      <c r="C79" s="142" t="s">
        <v>1790</v>
      </c>
      <c r="D79" s="142" t="s">
        <v>1791</v>
      </c>
      <c r="E79" s="142" t="s">
        <v>1792</v>
      </c>
      <c r="F79" s="142" t="s">
        <v>1793</v>
      </c>
      <c r="G79" s="142" t="s">
        <v>1940</v>
      </c>
      <c r="H79" s="142" t="s">
        <v>1941</v>
      </c>
      <c r="I79" s="142" t="s">
        <v>1966</v>
      </c>
      <c r="J79" s="142" t="s">
        <v>1967</v>
      </c>
      <c r="K79" s="142" t="s">
        <v>1982</v>
      </c>
      <c r="L79" s="142" t="s">
        <v>1983</v>
      </c>
    </row>
    <row r="80" spans="1:12" hidden="1">
      <c r="A80" s="142" t="s">
        <v>1788</v>
      </c>
      <c r="B80" s="142" t="s">
        <v>1789</v>
      </c>
      <c r="C80" s="142" t="s">
        <v>1790</v>
      </c>
      <c r="D80" s="142" t="s">
        <v>1791</v>
      </c>
      <c r="E80" s="142" t="s">
        <v>1792</v>
      </c>
      <c r="F80" s="142" t="s">
        <v>1793</v>
      </c>
      <c r="G80" s="142" t="s">
        <v>1940</v>
      </c>
      <c r="H80" s="142" t="s">
        <v>1941</v>
      </c>
      <c r="I80" s="142" t="s">
        <v>1966</v>
      </c>
      <c r="J80" s="142" t="s">
        <v>1967</v>
      </c>
      <c r="K80" s="142" t="s">
        <v>1984</v>
      </c>
      <c r="L80" s="142" t="s">
        <v>1985</v>
      </c>
    </row>
    <row r="81" spans="1:12" hidden="1">
      <c r="A81" s="142" t="s">
        <v>1788</v>
      </c>
      <c r="B81" s="142" t="s">
        <v>1789</v>
      </c>
      <c r="C81" s="142" t="s">
        <v>1790</v>
      </c>
      <c r="D81" s="142" t="s">
        <v>1791</v>
      </c>
      <c r="E81" s="142" t="s">
        <v>1792</v>
      </c>
      <c r="F81" s="142" t="s">
        <v>1793</v>
      </c>
      <c r="G81" s="142" t="s">
        <v>1940</v>
      </c>
      <c r="H81" s="142" t="s">
        <v>1941</v>
      </c>
      <c r="I81" s="142" t="s">
        <v>1966</v>
      </c>
      <c r="J81" s="142" t="s">
        <v>1967</v>
      </c>
      <c r="K81" s="142" t="s">
        <v>1986</v>
      </c>
      <c r="L81" s="142" t="s">
        <v>1987</v>
      </c>
    </row>
    <row r="82" spans="1:12" hidden="1">
      <c r="A82" s="142" t="s">
        <v>1788</v>
      </c>
      <c r="B82" s="142" t="s">
        <v>1789</v>
      </c>
      <c r="C82" s="142" t="s">
        <v>1790</v>
      </c>
      <c r="D82" s="142" t="s">
        <v>1791</v>
      </c>
      <c r="E82" s="142" t="s">
        <v>1792</v>
      </c>
      <c r="F82" s="142" t="s">
        <v>1793</v>
      </c>
      <c r="G82" s="142" t="s">
        <v>1940</v>
      </c>
      <c r="H82" s="142" t="s">
        <v>1941</v>
      </c>
      <c r="I82" s="142" t="s">
        <v>1966</v>
      </c>
      <c r="J82" s="142" t="s">
        <v>1967</v>
      </c>
      <c r="K82" s="142" t="s">
        <v>1988</v>
      </c>
      <c r="L82" s="142" t="s">
        <v>1989</v>
      </c>
    </row>
    <row r="83" spans="1:12" hidden="1">
      <c r="A83" s="142" t="s">
        <v>1788</v>
      </c>
      <c r="B83" s="142" t="s">
        <v>1789</v>
      </c>
      <c r="C83" s="142" t="s">
        <v>1790</v>
      </c>
      <c r="D83" s="142" t="s">
        <v>1791</v>
      </c>
      <c r="E83" s="142" t="s">
        <v>1792</v>
      </c>
      <c r="F83" s="142" t="s">
        <v>1793</v>
      </c>
      <c r="G83" s="142" t="s">
        <v>1940</v>
      </c>
      <c r="H83" s="142" t="s">
        <v>1941</v>
      </c>
      <c r="I83" s="142" t="s">
        <v>1966</v>
      </c>
      <c r="J83" s="142" t="s">
        <v>1967</v>
      </c>
      <c r="K83" s="142" t="s">
        <v>1990</v>
      </c>
      <c r="L83" s="142" t="s">
        <v>1991</v>
      </c>
    </row>
    <row r="84" spans="1:12" hidden="1">
      <c r="A84" s="142" t="s">
        <v>1788</v>
      </c>
      <c r="B84" s="142" t="s">
        <v>1789</v>
      </c>
      <c r="C84" s="142" t="s">
        <v>1790</v>
      </c>
      <c r="D84" s="142" t="s">
        <v>1791</v>
      </c>
      <c r="E84" s="142" t="s">
        <v>1792</v>
      </c>
      <c r="F84" s="142" t="s">
        <v>1793</v>
      </c>
      <c r="G84" s="142" t="s">
        <v>1940</v>
      </c>
      <c r="H84" s="142" t="s">
        <v>1941</v>
      </c>
      <c r="I84" s="142" t="s">
        <v>1966</v>
      </c>
      <c r="J84" s="142" t="s">
        <v>1967</v>
      </c>
      <c r="K84" s="142" t="s">
        <v>1992</v>
      </c>
      <c r="L84" s="142" t="s">
        <v>1993</v>
      </c>
    </row>
    <row r="85" spans="1:12" hidden="1">
      <c r="A85" s="142" t="s">
        <v>1788</v>
      </c>
      <c r="B85" s="142" t="s">
        <v>1789</v>
      </c>
      <c r="C85" s="142" t="s">
        <v>1790</v>
      </c>
      <c r="D85" s="142" t="s">
        <v>1791</v>
      </c>
      <c r="E85" s="142" t="s">
        <v>1792</v>
      </c>
      <c r="F85" s="142" t="s">
        <v>1793</v>
      </c>
      <c r="G85" s="142" t="s">
        <v>1940</v>
      </c>
      <c r="H85" s="142" t="s">
        <v>1941</v>
      </c>
      <c r="I85" s="142" t="s">
        <v>1966</v>
      </c>
      <c r="J85" s="142" t="s">
        <v>1967</v>
      </c>
      <c r="K85" s="142" t="s">
        <v>1994</v>
      </c>
      <c r="L85" s="142" t="s">
        <v>1995</v>
      </c>
    </row>
    <row r="86" spans="1:12" hidden="1">
      <c r="A86" s="142" t="s">
        <v>1788</v>
      </c>
      <c r="B86" s="142" t="s">
        <v>1789</v>
      </c>
      <c r="C86" s="142" t="s">
        <v>1790</v>
      </c>
      <c r="D86" s="142" t="s">
        <v>1791</v>
      </c>
      <c r="E86" s="142" t="s">
        <v>1792</v>
      </c>
      <c r="F86" s="142" t="s">
        <v>1793</v>
      </c>
      <c r="G86" s="142" t="s">
        <v>1996</v>
      </c>
      <c r="H86" s="142" t="s">
        <v>1997</v>
      </c>
      <c r="I86" s="142" t="s">
        <v>1998</v>
      </c>
      <c r="J86" s="142" t="s">
        <v>1999</v>
      </c>
      <c r="K86" s="142" t="s">
        <v>2000</v>
      </c>
      <c r="L86" s="142" t="s">
        <v>2001</v>
      </c>
    </row>
    <row r="87" spans="1:12" hidden="1">
      <c r="A87" s="142" t="s">
        <v>1788</v>
      </c>
      <c r="B87" s="142" t="s">
        <v>1789</v>
      </c>
      <c r="C87" s="142" t="s">
        <v>1790</v>
      </c>
      <c r="D87" s="142" t="s">
        <v>1791</v>
      </c>
      <c r="E87" s="142" t="s">
        <v>1792</v>
      </c>
      <c r="F87" s="142" t="s">
        <v>1793</v>
      </c>
      <c r="G87" s="142" t="s">
        <v>1996</v>
      </c>
      <c r="H87" s="142" t="s">
        <v>1997</v>
      </c>
      <c r="I87" s="142" t="s">
        <v>2002</v>
      </c>
      <c r="J87" s="142" t="s">
        <v>2003</v>
      </c>
      <c r="K87" s="142" t="s">
        <v>2004</v>
      </c>
      <c r="L87" s="142" t="s">
        <v>2005</v>
      </c>
    </row>
    <row r="88" spans="1:12" hidden="1">
      <c r="A88" s="142" t="s">
        <v>1788</v>
      </c>
      <c r="B88" s="142" t="s">
        <v>1789</v>
      </c>
      <c r="C88" s="142" t="s">
        <v>589</v>
      </c>
      <c r="D88" s="142" t="s">
        <v>2006</v>
      </c>
      <c r="E88" s="142" t="s">
        <v>590</v>
      </c>
      <c r="F88" s="142" t="s">
        <v>63</v>
      </c>
      <c r="G88" s="142" t="s">
        <v>2007</v>
      </c>
      <c r="H88" s="142" t="s">
        <v>2008</v>
      </c>
      <c r="I88" s="142" t="s">
        <v>2009</v>
      </c>
      <c r="J88" s="142" t="s">
        <v>2010</v>
      </c>
      <c r="K88" s="142" t="s">
        <v>2011</v>
      </c>
      <c r="L88" s="142" t="s">
        <v>2012</v>
      </c>
    </row>
    <row r="89" spans="1:12" hidden="1">
      <c r="A89" s="142" t="s">
        <v>1788</v>
      </c>
      <c r="B89" s="142" t="s">
        <v>1789</v>
      </c>
      <c r="C89" s="142" t="s">
        <v>589</v>
      </c>
      <c r="D89" s="142" t="s">
        <v>2006</v>
      </c>
      <c r="E89" s="142" t="s">
        <v>590</v>
      </c>
      <c r="F89" s="142" t="s">
        <v>63</v>
      </c>
      <c r="G89" s="142" t="s">
        <v>2007</v>
      </c>
      <c r="H89" s="142" t="s">
        <v>2008</v>
      </c>
      <c r="I89" s="142" t="s">
        <v>2013</v>
      </c>
      <c r="J89" s="142" t="s">
        <v>2014</v>
      </c>
      <c r="K89" s="142" t="s">
        <v>2015</v>
      </c>
      <c r="L89" s="142" t="s">
        <v>2016</v>
      </c>
    </row>
    <row r="90" spans="1:12" hidden="1">
      <c r="A90" s="142" t="s">
        <v>1788</v>
      </c>
      <c r="B90" s="142" t="s">
        <v>1789</v>
      </c>
      <c r="C90" s="142" t="s">
        <v>589</v>
      </c>
      <c r="D90" s="142" t="s">
        <v>2006</v>
      </c>
      <c r="E90" s="142" t="s">
        <v>590</v>
      </c>
      <c r="F90" s="142" t="s">
        <v>63</v>
      </c>
      <c r="G90" s="142" t="s">
        <v>2007</v>
      </c>
      <c r="H90" s="142" t="s">
        <v>2008</v>
      </c>
      <c r="I90" s="142" t="s">
        <v>2017</v>
      </c>
      <c r="J90" s="142" t="s">
        <v>2018</v>
      </c>
      <c r="K90" s="142" t="s">
        <v>2019</v>
      </c>
      <c r="L90" s="142" t="s">
        <v>2020</v>
      </c>
    </row>
    <row r="91" spans="1:12" hidden="1">
      <c r="A91" s="142" t="s">
        <v>1788</v>
      </c>
      <c r="B91" s="142" t="s">
        <v>1789</v>
      </c>
      <c r="C91" s="142" t="s">
        <v>589</v>
      </c>
      <c r="D91" s="142" t="s">
        <v>2006</v>
      </c>
      <c r="E91" s="142" t="s">
        <v>590</v>
      </c>
      <c r="F91" s="142" t="s">
        <v>63</v>
      </c>
      <c r="G91" s="142" t="s">
        <v>2007</v>
      </c>
      <c r="H91" s="142" t="s">
        <v>2008</v>
      </c>
      <c r="I91" s="142" t="s">
        <v>2017</v>
      </c>
      <c r="J91" s="142" t="s">
        <v>2018</v>
      </c>
      <c r="K91" s="142" t="s">
        <v>2021</v>
      </c>
      <c r="L91" s="142" t="s">
        <v>2022</v>
      </c>
    </row>
    <row r="92" spans="1:12" hidden="1">
      <c r="A92" s="142" t="s">
        <v>1788</v>
      </c>
      <c r="B92" s="142" t="s">
        <v>1789</v>
      </c>
      <c r="C92" s="142" t="s">
        <v>589</v>
      </c>
      <c r="D92" s="142" t="s">
        <v>2006</v>
      </c>
      <c r="E92" s="142" t="s">
        <v>590</v>
      </c>
      <c r="F92" s="142" t="s">
        <v>63</v>
      </c>
      <c r="G92" s="142" t="s">
        <v>2007</v>
      </c>
      <c r="H92" s="142" t="s">
        <v>2008</v>
      </c>
      <c r="I92" s="142" t="s">
        <v>2017</v>
      </c>
      <c r="J92" s="142" t="s">
        <v>2018</v>
      </c>
      <c r="K92" s="142" t="s">
        <v>2023</v>
      </c>
      <c r="L92" s="142" t="s">
        <v>2024</v>
      </c>
    </row>
    <row r="93" spans="1:12" hidden="1">
      <c r="A93" s="142" t="s">
        <v>1788</v>
      </c>
      <c r="B93" s="142" t="s">
        <v>1789</v>
      </c>
      <c r="C93" s="142" t="s">
        <v>589</v>
      </c>
      <c r="D93" s="142" t="s">
        <v>2006</v>
      </c>
      <c r="E93" s="142" t="s">
        <v>590</v>
      </c>
      <c r="F93" s="142" t="s">
        <v>63</v>
      </c>
      <c r="G93" s="142" t="s">
        <v>2007</v>
      </c>
      <c r="H93" s="142" t="s">
        <v>2008</v>
      </c>
      <c r="I93" s="142" t="s">
        <v>2017</v>
      </c>
      <c r="J93" s="142" t="s">
        <v>2018</v>
      </c>
      <c r="K93" s="142" t="s">
        <v>2025</v>
      </c>
      <c r="L93" s="142" t="s">
        <v>2026</v>
      </c>
    </row>
    <row r="94" spans="1:12" hidden="1">
      <c r="A94" s="142" t="s">
        <v>1788</v>
      </c>
      <c r="B94" s="142" t="s">
        <v>1789</v>
      </c>
      <c r="C94" s="142" t="s">
        <v>589</v>
      </c>
      <c r="D94" s="142" t="s">
        <v>2006</v>
      </c>
      <c r="E94" s="142" t="s">
        <v>590</v>
      </c>
      <c r="F94" s="142" t="s">
        <v>63</v>
      </c>
      <c r="G94" s="142" t="s">
        <v>2027</v>
      </c>
      <c r="H94" s="142" t="s">
        <v>2028</v>
      </c>
      <c r="I94" s="142" t="s">
        <v>2029</v>
      </c>
      <c r="J94" s="142" t="s">
        <v>2030</v>
      </c>
      <c r="K94" s="142" t="s">
        <v>2031</v>
      </c>
      <c r="L94" s="142" t="s">
        <v>2032</v>
      </c>
    </row>
    <row r="95" spans="1:12" hidden="1">
      <c r="A95" s="142" t="s">
        <v>1788</v>
      </c>
      <c r="B95" s="142" t="s">
        <v>1789</v>
      </c>
      <c r="C95" s="142" t="s">
        <v>589</v>
      </c>
      <c r="D95" s="142" t="s">
        <v>2006</v>
      </c>
      <c r="E95" s="142" t="s">
        <v>590</v>
      </c>
      <c r="F95" s="142" t="s">
        <v>63</v>
      </c>
      <c r="G95" s="142" t="s">
        <v>2027</v>
      </c>
      <c r="H95" s="142" t="s">
        <v>2028</v>
      </c>
      <c r="I95" s="142" t="s">
        <v>2029</v>
      </c>
      <c r="J95" s="142" t="s">
        <v>2030</v>
      </c>
      <c r="K95" s="142" t="s">
        <v>2033</v>
      </c>
      <c r="L95" s="142" t="s">
        <v>2034</v>
      </c>
    </row>
    <row r="96" spans="1:12" hidden="1">
      <c r="A96" s="142" t="s">
        <v>1788</v>
      </c>
      <c r="B96" s="142" t="s">
        <v>1789</v>
      </c>
      <c r="C96" s="142" t="s">
        <v>589</v>
      </c>
      <c r="D96" s="142" t="s">
        <v>2006</v>
      </c>
      <c r="E96" s="142" t="s">
        <v>590</v>
      </c>
      <c r="F96" s="142" t="s">
        <v>63</v>
      </c>
      <c r="G96" s="142" t="s">
        <v>2027</v>
      </c>
      <c r="H96" s="142" t="s">
        <v>2028</v>
      </c>
      <c r="I96" s="142" t="s">
        <v>2029</v>
      </c>
      <c r="J96" s="142" t="s">
        <v>2030</v>
      </c>
      <c r="K96" s="142" t="s">
        <v>2035</v>
      </c>
      <c r="L96" s="142" t="s">
        <v>2036</v>
      </c>
    </row>
    <row r="97" spans="1:12" hidden="1">
      <c r="A97" s="142" t="s">
        <v>1788</v>
      </c>
      <c r="B97" s="142" t="s">
        <v>1789</v>
      </c>
      <c r="C97" s="142" t="s">
        <v>589</v>
      </c>
      <c r="D97" s="142" t="s">
        <v>2006</v>
      </c>
      <c r="E97" s="142" t="s">
        <v>590</v>
      </c>
      <c r="F97" s="142" t="s">
        <v>63</v>
      </c>
      <c r="G97" s="142" t="s">
        <v>2027</v>
      </c>
      <c r="H97" s="142" t="s">
        <v>2028</v>
      </c>
      <c r="I97" s="142" t="s">
        <v>2037</v>
      </c>
      <c r="J97" s="142" t="s">
        <v>2038</v>
      </c>
      <c r="K97" s="142" t="s">
        <v>2039</v>
      </c>
      <c r="L97" s="142" t="s">
        <v>2040</v>
      </c>
    </row>
    <row r="98" spans="1:12" hidden="1">
      <c r="A98" s="142" t="s">
        <v>1788</v>
      </c>
      <c r="B98" s="142" t="s">
        <v>1789</v>
      </c>
      <c r="C98" s="142" t="s">
        <v>589</v>
      </c>
      <c r="D98" s="142" t="s">
        <v>2006</v>
      </c>
      <c r="E98" s="142" t="s">
        <v>590</v>
      </c>
      <c r="F98" s="142" t="s">
        <v>63</v>
      </c>
      <c r="G98" s="142" t="s">
        <v>2027</v>
      </c>
      <c r="H98" s="142" t="s">
        <v>2028</v>
      </c>
      <c r="I98" s="142" t="s">
        <v>2037</v>
      </c>
      <c r="J98" s="142" t="s">
        <v>2038</v>
      </c>
      <c r="K98" s="142" t="s">
        <v>2041</v>
      </c>
      <c r="L98" s="142" t="s">
        <v>2042</v>
      </c>
    </row>
    <row r="99" spans="1:12" hidden="1">
      <c r="A99" s="142" t="s">
        <v>1788</v>
      </c>
      <c r="B99" s="142" t="s">
        <v>1789</v>
      </c>
      <c r="C99" s="142" t="s">
        <v>589</v>
      </c>
      <c r="D99" s="142" t="s">
        <v>2006</v>
      </c>
      <c r="E99" s="142" t="s">
        <v>590</v>
      </c>
      <c r="F99" s="142" t="s">
        <v>63</v>
      </c>
      <c r="G99" s="142" t="s">
        <v>2027</v>
      </c>
      <c r="H99" s="142" t="s">
        <v>2028</v>
      </c>
      <c r="I99" s="142" t="s">
        <v>2043</v>
      </c>
      <c r="J99" s="142" t="s">
        <v>2044</v>
      </c>
      <c r="K99" s="142" t="s">
        <v>2045</v>
      </c>
      <c r="L99" s="142" t="s">
        <v>2046</v>
      </c>
    </row>
    <row r="100" spans="1:12" hidden="1">
      <c r="A100" s="142" t="s">
        <v>1788</v>
      </c>
      <c r="B100" s="142" t="s">
        <v>1789</v>
      </c>
      <c r="C100" s="142" t="s">
        <v>589</v>
      </c>
      <c r="D100" s="142" t="s">
        <v>2006</v>
      </c>
      <c r="E100" s="142" t="s">
        <v>590</v>
      </c>
      <c r="F100" s="142" t="s">
        <v>63</v>
      </c>
      <c r="G100" s="142" t="s">
        <v>2027</v>
      </c>
      <c r="H100" s="142" t="s">
        <v>2028</v>
      </c>
      <c r="I100" s="142" t="s">
        <v>2043</v>
      </c>
      <c r="J100" s="142" t="s">
        <v>2044</v>
      </c>
      <c r="K100" s="142" t="s">
        <v>2047</v>
      </c>
      <c r="L100" s="142" t="s">
        <v>2048</v>
      </c>
    </row>
    <row r="101" spans="1:12" hidden="1">
      <c r="A101" s="142" t="s">
        <v>1788</v>
      </c>
      <c r="B101" s="142" t="s">
        <v>1789</v>
      </c>
      <c r="C101" s="142" t="s">
        <v>589</v>
      </c>
      <c r="D101" s="142" t="s">
        <v>2006</v>
      </c>
      <c r="E101" s="142" t="s">
        <v>590</v>
      </c>
      <c r="F101" s="142" t="s">
        <v>63</v>
      </c>
      <c r="G101" s="142" t="s">
        <v>2027</v>
      </c>
      <c r="H101" s="142" t="s">
        <v>2028</v>
      </c>
      <c r="I101" s="142" t="s">
        <v>2043</v>
      </c>
      <c r="J101" s="142" t="s">
        <v>2044</v>
      </c>
      <c r="K101" s="142" t="s">
        <v>2049</v>
      </c>
      <c r="L101" s="142" t="s">
        <v>2050</v>
      </c>
    </row>
    <row r="102" spans="1:12" hidden="1">
      <c r="A102" s="142" t="s">
        <v>1788</v>
      </c>
      <c r="B102" s="142" t="s">
        <v>1789</v>
      </c>
      <c r="C102" s="142" t="s">
        <v>589</v>
      </c>
      <c r="D102" s="142" t="s">
        <v>2006</v>
      </c>
      <c r="E102" s="142" t="s">
        <v>590</v>
      </c>
      <c r="F102" s="142" t="s">
        <v>63</v>
      </c>
      <c r="G102" s="142" t="s">
        <v>2027</v>
      </c>
      <c r="H102" s="142" t="s">
        <v>2028</v>
      </c>
      <c r="I102" s="142" t="s">
        <v>2043</v>
      </c>
      <c r="J102" s="142" t="s">
        <v>2044</v>
      </c>
      <c r="K102" s="142" t="s">
        <v>2051</v>
      </c>
      <c r="L102" s="142" t="s">
        <v>2052</v>
      </c>
    </row>
    <row r="103" spans="1:12" hidden="1">
      <c r="A103" s="142" t="s">
        <v>1788</v>
      </c>
      <c r="B103" s="142" t="s">
        <v>1789</v>
      </c>
      <c r="C103" s="142" t="s">
        <v>589</v>
      </c>
      <c r="D103" s="142" t="s">
        <v>2006</v>
      </c>
      <c r="E103" s="142" t="s">
        <v>590</v>
      </c>
      <c r="F103" s="142" t="s">
        <v>63</v>
      </c>
      <c r="G103" s="142" t="s">
        <v>2027</v>
      </c>
      <c r="H103" s="142" t="s">
        <v>2028</v>
      </c>
      <c r="I103" s="142" t="s">
        <v>2043</v>
      </c>
      <c r="J103" s="142" t="s">
        <v>2044</v>
      </c>
      <c r="K103" s="142" t="s">
        <v>2053</v>
      </c>
      <c r="L103" s="142" t="s">
        <v>2054</v>
      </c>
    </row>
    <row r="104" spans="1:12" hidden="1">
      <c r="A104" s="142" t="s">
        <v>1788</v>
      </c>
      <c r="B104" s="142" t="s">
        <v>1789</v>
      </c>
      <c r="C104" s="142" t="s">
        <v>589</v>
      </c>
      <c r="D104" s="142" t="s">
        <v>2006</v>
      </c>
      <c r="E104" s="142" t="s">
        <v>590</v>
      </c>
      <c r="F104" s="142" t="s">
        <v>63</v>
      </c>
      <c r="G104" s="142" t="s">
        <v>2027</v>
      </c>
      <c r="H104" s="142" t="s">
        <v>2028</v>
      </c>
      <c r="I104" s="142" t="s">
        <v>2043</v>
      </c>
      <c r="J104" s="142" t="s">
        <v>2044</v>
      </c>
      <c r="K104" s="142" t="s">
        <v>2055</v>
      </c>
      <c r="L104" s="142" t="s">
        <v>2056</v>
      </c>
    </row>
    <row r="105" spans="1:12" hidden="1">
      <c r="A105" s="142" t="s">
        <v>1788</v>
      </c>
      <c r="B105" s="142" t="s">
        <v>1789</v>
      </c>
      <c r="C105" s="142" t="s">
        <v>589</v>
      </c>
      <c r="D105" s="142" t="s">
        <v>2006</v>
      </c>
      <c r="E105" s="142" t="s">
        <v>590</v>
      </c>
      <c r="F105" s="142" t="s">
        <v>63</v>
      </c>
      <c r="G105" s="142" t="s">
        <v>2027</v>
      </c>
      <c r="H105" s="142" t="s">
        <v>2028</v>
      </c>
      <c r="I105" s="142" t="s">
        <v>2043</v>
      </c>
      <c r="J105" s="142" t="s">
        <v>2044</v>
      </c>
      <c r="K105" s="142" t="s">
        <v>2057</v>
      </c>
      <c r="L105" s="142" t="s">
        <v>2058</v>
      </c>
    </row>
    <row r="106" spans="1:12" hidden="1">
      <c r="A106" s="142" t="s">
        <v>1788</v>
      </c>
      <c r="B106" s="142" t="s">
        <v>1789</v>
      </c>
      <c r="C106" s="142" t="s">
        <v>589</v>
      </c>
      <c r="D106" s="142" t="s">
        <v>2006</v>
      </c>
      <c r="E106" s="142" t="s">
        <v>590</v>
      </c>
      <c r="F106" s="142" t="s">
        <v>63</v>
      </c>
      <c r="G106" s="142" t="s">
        <v>2027</v>
      </c>
      <c r="H106" s="142" t="s">
        <v>2028</v>
      </c>
      <c r="I106" s="142" t="s">
        <v>2043</v>
      </c>
      <c r="J106" s="142" t="s">
        <v>2044</v>
      </c>
      <c r="K106" s="142" t="s">
        <v>2059</v>
      </c>
      <c r="L106" s="142" t="s">
        <v>2060</v>
      </c>
    </row>
    <row r="107" spans="1:12" hidden="1">
      <c r="A107" s="142" t="s">
        <v>1788</v>
      </c>
      <c r="B107" s="142" t="s">
        <v>1789</v>
      </c>
      <c r="C107" s="142" t="s">
        <v>589</v>
      </c>
      <c r="D107" s="142" t="s">
        <v>2006</v>
      </c>
      <c r="E107" s="142" t="s">
        <v>590</v>
      </c>
      <c r="F107" s="142" t="s">
        <v>63</v>
      </c>
      <c r="G107" s="142" t="s">
        <v>2027</v>
      </c>
      <c r="H107" s="142" t="s">
        <v>2028</v>
      </c>
      <c r="I107" s="142" t="s">
        <v>2043</v>
      </c>
      <c r="J107" s="142" t="s">
        <v>2044</v>
      </c>
      <c r="K107" s="142" t="s">
        <v>2061</v>
      </c>
      <c r="L107" s="142" t="s">
        <v>2062</v>
      </c>
    </row>
    <row r="108" spans="1:12" hidden="1">
      <c r="A108" s="142" t="s">
        <v>1788</v>
      </c>
      <c r="B108" s="142" t="s">
        <v>1789</v>
      </c>
      <c r="C108" s="142" t="s">
        <v>589</v>
      </c>
      <c r="D108" s="142" t="s">
        <v>2006</v>
      </c>
      <c r="E108" s="142" t="s">
        <v>590</v>
      </c>
      <c r="F108" s="142" t="s">
        <v>63</v>
      </c>
      <c r="G108" s="142" t="s">
        <v>2027</v>
      </c>
      <c r="H108" s="142" t="s">
        <v>2028</v>
      </c>
      <c r="I108" s="142" t="s">
        <v>2043</v>
      </c>
      <c r="J108" s="142" t="s">
        <v>2044</v>
      </c>
      <c r="K108" s="142" t="s">
        <v>2063</v>
      </c>
      <c r="L108" s="142" t="s">
        <v>2064</v>
      </c>
    </row>
    <row r="109" spans="1:12" hidden="1">
      <c r="A109" s="142" t="s">
        <v>1788</v>
      </c>
      <c r="B109" s="142" t="s">
        <v>1789</v>
      </c>
      <c r="C109" s="142" t="s">
        <v>589</v>
      </c>
      <c r="D109" s="142" t="s">
        <v>2006</v>
      </c>
      <c r="E109" s="142" t="s">
        <v>590</v>
      </c>
      <c r="F109" s="142" t="s">
        <v>63</v>
      </c>
      <c r="G109" s="142" t="s">
        <v>2027</v>
      </c>
      <c r="H109" s="142" t="s">
        <v>2028</v>
      </c>
      <c r="I109" s="142" t="s">
        <v>2043</v>
      </c>
      <c r="J109" s="142" t="s">
        <v>2044</v>
      </c>
      <c r="K109" s="142" t="s">
        <v>2065</v>
      </c>
      <c r="L109" s="142" t="s">
        <v>2066</v>
      </c>
    </row>
    <row r="110" spans="1:12" hidden="1">
      <c r="A110" s="142" t="s">
        <v>1788</v>
      </c>
      <c r="B110" s="142" t="s">
        <v>1789</v>
      </c>
      <c r="C110" s="142" t="s">
        <v>589</v>
      </c>
      <c r="D110" s="142" t="s">
        <v>2006</v>
      </c>
      <c r="E110" s="142" t="s">
        <v>590</v>
      </c>
      <c r="F110" s="142" t="s">
        <v>63</v>
      </c>
      <c r="G110" s="142" t="s">
        <v>2067</v>
      </c>
      <c r="H110" s="142" t="s">
        <v>2068</v>
      </c>
      <c r="I110" s="142" t="s">
        <v>2069</v>
      </c>
      <c r="J110" s="142" t="s">
        <v>2070</v>
      </c>
      <c r="K110" s="142" t="s">
        <v>2071</v>
      </c>
      <c r="L110" s="142" t="s">
        <v>2072</v>
      </c>
    </row>
    <row r="111" spans="1:12" hidden="1">
      <c r="A111" s="142" t="s">
        <v>1788</v>
      </c>
      <c r="B111" s="142" t="s">
        <v>1789</v>
      </c>
      <c r="C111" s="142" t="s">
        <v>589</v>
      </c>
      <c r="D111" s="142" t="s">
        <v>2006</v>
      </c>
      <c r="E111" s="142" t="s">
        <v>590</v>
      </c>
      <c r="F111" s="142" t="s">
        <v>63</v>
      </c>
      <c r="G111" s="142" t="s">
        <v>2067</v>
      </c>
      <c r="H111" s="142" t="s">
        <v>2068</v>
      </c>
      <c r="I111" s="142" t="s">
        <v>2069</v>
      </c>
      <c r="J111" s="142" t="s">
        <v>2070</v>
      </c>
      <c r="K111" s="142" t="s">
        <v>2073</v>
      </c>
      <c r="L111" s="142" t="s">
        <v>2074</v>
      </c>
    </row>
    <row r="112" spans="1:12" hidden="1">
      <c r="A112" s="142" t="s">
        <v>1788</v>
      </c>
      <c r="B112" s="142" t="s">
        <v>1789</v>
      </c>
      <c r="C112" s="142" t="s">
        <v>589</v>
      </c>
      <c r="D112" s="142" t="s">
        <v>2006</v>
      </c>
      <c r="E112" s="142" t="s">
        <v>590</v>
      </c>
      <c r="F112" s="142" t="s">
        <v>63</v>
      </c>
      <c r="G112" s="142" t="s">
        <v>2067</v>
      </c>
      <c r="H112" s="142" t="s">
        <v>2068</v>
      </c>
      <c r="I112" s="142" t="s">
        <v>2069</v>
      </c>
      <c r="J112" s="142" t="s">
        <v>2070</v>
      </c>
      <c r="K112" s="142" t="s">
        <v>2075</v>
      </c>
      <c r="L112" s="142" t="s">
        <v>2076</v>
      </c>
    </row>
    <row r="113" spans="1:12" hidden="1">
      <c r="A113" s="142" t="s">
        <v>1788</v>
      </c>
      <c r="B113" s="142" t="s">
        <v>1789</v>
      </c>
      <c r="C113" s="142" t="s">
        <v>589</v>
      </c>
      <c r="D113" s="142" t="s">
        <v>2006</v>
      </c>
      <c r="E113" s="142" t="s">
        <v>590</v>
      </c>
      <c r="F113" s="142" t="s">
        <v>63</v>
      </c>
      <c r="G113" s="142" t="s">
        <v>2067</v>
      </c>
      <c r="H113" s="142" t="s">
        <v>2068</v>
      </c>
      <c r="I113" s="142" t="s">
        <v>2077</v>
      </c>
      <c r="J113" s="142" t="s">
        <v>2078</v>
      </c>
      <c r="K113" s="142" t="s">
        <v>2079</v>
      </c>
      <c r="L113" s="142" t="s">
        <v>2080</v>
      </c>
    </row>
    <row r="114" spans="1:12" hidden="1">
      <c r="A114" s="142" t="s">
        <v>1788</v>
      </c>
      <c r="B114" s="142" t="s">
        <v>1789</v>
      </c>
      <c r="C114" s="142" t="s">
        <v>589</v>
      </c>
      <c r="D114" s="142" t="s">
        <v>2006</v>
      </c>
      <c r="E114" s="142" t="s">
        <v>590</v>
      </c>
      <c r="F114" s="142" t="s">
        <v>63</v>
      </c>
      <c r="G114" s="142" t="s">
        <v>2067</v>
      </c>
      <c r="H114" s="142" t="s">
        <v>2068</v>
      </c>
      <c r="I114" s="142" t="s">
        <v>2081</v>
      </c>
      <c r="J114" s="142" t="s">
        <v>2082</v>
      </c>
      <c r="K114" s="142" t="s">
        <v>2083</v>
      </c>
      <c r="L114" s="142" t="s">
        <v>2084</v>
      </c>
    </row>
    <row r="115" spans="1:12" hidden="1">
      <c r="A115" s="142" t="s">
        <v>1788</v>
      </c>
      <c r="B115" s="142" t="s">
        <v>1789</v>
      </c>
      <c r="C115" s="142" t="s">
        <v>589</v>
      </c>
      <c r="D115" s="142" t="s">
        <v>2006</v>
      </c>
      <c r="E115" s="142" t="s">
        <v>590</v>
      </c>
      <c r="F115" s="142" t="s">
        <v>63</v>
      </c>
      <c r="G115" s="142" t="s">
        <v>2067</v>
      </c>
      <c r="H115" s="142" t="s">
        <v>2068</v>
      </c>
      <c r="I115" s="142" t="s">
        <v>2081</v>
      </c>
      <c r="J115" s="142" t="s">
        <v>2082</v>
      </c>
      <c r="K115" s="142" t="s">
        <v>2085</v>
      </c>
      <c r="L115" s="142" t="s">
        <v>2086</v>
      </c>
    </row>
    <row r="116" spans="1:12" hidden="1">
      <c r="A116" s="142" t="s">
        <v>1788</v>
      </c>
      <c r="B116" s="142" t="s">
        <v>1789</v>
      </c>
      <c r="C116" s="142" t="s">
        <v>589</v>
      </c>
      <c r="D116" s="142" t="s">
        <v>2006</v>
      </c>
      <c r="E116" s="142" t="s">
        <v>590</v>
      </c>
      <c r="F116" s="142" t="s">
        <v>63</v>
      </c>
      <c r="G116" s="142" t="s">
        <v>2067</v>
      </c>
      <c r="H116" s="142" t="s">
        <v>2068</v>
      </c>
      <c r="I116" s="142" t="s">
        <v>2087</v>
      </c>
      <c r="J116" s="142" t="s">
        <v>2088</v>
      </c>
      <c r="K116" s="142" t="s">
        <v>2089</v>
      </c>
      <c r="L116" s="142" t="s">
        <v>2090</v>
      </c>
    </row>
    <row r="117" spans="1:12" hidden="1">
      <c r="A117" s="142" t="s">
        <v>1788</v>
      </c>
      <c r="B117" s="142" t="s">
        <v>1789</v>
      </c>
      <c r="C117" s="142" t="s">
        <v>589</v>
      </c>
      <c r="D117" s="142" t="s">
        <v>2006</v>
      </c>
      <c r="E117" s="142" t="s">
        <v>590</v>
      </c>
      <c r="F117" s="142" t="s">
        <v>63</v>
      </c>
      <c r="G117" s="142" t="s">
        <v>2067</v>
      </c>
      <c r="H117" s="142" t="s">
        <v>2068</v>
      </c>
      <c r="I117" s="142" t="s">
        <v>2087</v>
      </c>
      <c r="J117" s="142" t="s">
        <v>2088</v>
      </c>
      <c r="K117" s="142" t="s">
        <v>2091</v>
      </c>
      <c r="L117" s="142" t="s">
        <v>2092</v>
      </c>
    </row>
    <row r="118" spans="1:12" hidden="1">
      <c r="A118" s="142" t="s">
        <v>1788</v>
      </c>
      <c r="B118" s="142" t="s">
        <v>1789</v>
      </c>
      <c r="C118" s="142" t="s">
        <v>589</v>
      </c>
      <c r="D118" s="142" t="s">
        <v>2006</v>
      </c>
      <c r="E118" s="142" t="s">
        <v>590</v>
      </c>
      <c r="F118" s="142" t="s">
        <v>63</v>
      </c>
      <c r="G118" s="142" t="s">
        <v>2067</v>
      </c>
      <c r="H118" s="142" t="s">
        <v>2068</v>
      </c>
      <c r="I118" s="142" t="s">
        <v>2087</v>
      </c>
      <c r="J118" s="142" t="s">
        <v>2088</v>
      </c>
      <c r="K118" s="142" t="s">
        <v>2093</v>
      </c>
      <c r="L118" s="142" t="s">
        <v>2094</v>
      </c>
    </row>
    <row r="119" spans="1:12" hidden="1">
      <c r="A119" s="142" t="s">
        <v>1788</v>
      </c>
      <c r="B119" s="142" t="s">
        <v>1789</v>
      </c>
      <c r="C119" s="142" t="s">
        <v>589</v>
      </c>
      <c r="D119" s="142" t="s">
        <v>2006</v>
      </c>
      <c r="E119" s="142" t="s">
        <v>590</v>
      </c>
      <c r="F119" s="142" t="s">
        <v>63</v>
      </c>
      <c r="G119" s="142" t="s">
        <v>2067</v>
      </c>
      <c r="H119" s="142" t="s">
        <v>2068</v>
      </c>
      <c r="I119" s="142" t="s">
        <v>2087</v>
      </c>
      <c r="J119" s="142" t="s">
        <v>2088</v>
      </c>
      <c r="K119" s="142" t="s">
        <v>2095</v>
      </c>
      <c r="L119" s="142" t="s">
        <v>2096</v>
      </c>
    </row>
    <row r="120" spans="1:12" hidden="1">
      <c r="A120" s="142" t="s">
        <v>1788</v>
      </c>
      <c r="B120" s="142" t="s">
        <v>1789</v>
      </c>
      <c r="C120" s="142" t="s">
        <v>589</v>
      </c>
      <c r="D120" s="142" t="s">
        <v>2006</v>
      </c>
      <c r="E120" s="142" t="s">
        <v>590</v>
      </c>
      <c r="F120" s="142" t="s">
        <v>63</v>
      </c>
      <c r="G120" s="142" t="s">
        <v>2067</v>
      </c>
      <c r="H120" s="142" t="s">
        <v>2068</v>
      </c>
      <c r="I120" s="142" t="s">
        <v>2087</v>
      </c>
      <c r="J120" s="142" t="s">
        <v>2088</v>
      </c>
      <c r="K120" s="142" t="s">
        <v>2097</v>
      </c>
      <c r="L120" s="142" t="s">
        <v>2098</v>
      </c>
    </row>
    <row r="121" spans="1:12" hidden="1">
      <c r="A121" s="142" t="s">
        <v>1788</v>
      </c>
      <c r="B121" s="142" t="s">
        <v>1789</v>
      </c>
      <c r="C121" s="142" t="s">
        <v>589</v>
      </c>
      <c r="D121" s="142" t="s">
        <v>2006</v>
      </c>
      <c r="E121" s="142" t="s">
        <v>590</v>
      </c>
      <c r="F121" s="142" t="s">
        <v>63</v>
      </c>
      <c r="G121" s="142" t="s">
        <v>2067</v>
      </c>
      <c r="H121" s="142" t="s">
        <v>2068</v>
      </c>
      <c r="I121" s="142" t="s">
        <v>2087</v>
      </c>
      <c r="J121" s="142" t="s">
        <v>2088</v>
      </c>
      <c r="K121" s="142" t="s">
        <v>2099</v>
      </c>
      <c r="L121" s="142" t="s">
        <v>2100</v>
      </c>
    </row>
    <row r="122" spans="1:12" hidden="1">
      <c r="A122" s="142" t="s">
        <v>1788</v>
      </c>
      <c r="B122" s="142" t="s">
        <v>1789</v>
      </c>
      <c r="C122" s="142" t="s">
        <v>589</v>
      </c>
      <c r="D122" s="142" t="s">
        <v>2006</v>
      </c>
      <c r="E122" s="142" t="s">
        <v>590</v>
      </c>
      <c r="F122" s="142" t="s">
        <v>63</v>
      </c>
      <c r="G122" s="142" t="s">
        <v>2067</v>
      </c>
      <c r="H122" s="142" t="s">
        <v>2068</v>
      </c>
      <c r="I122" s="142" t="s">
        <v>2087</v>
      </c>
      <c r="J122" s="142" t="s">
        <v>2088</v>
      </c>
      <c r="K122" s="142" t="s">
        <v>2101</v>
      </c>
      <c r="L122" s="142" t="s">
        <v>2102</v>
      </c>
    </row>
    <row r="123" spans="1:12" hidden="1">
      <c r="A123" s="142" t="s">
        <v>1788</v>
      </c>
      <c r="B123" s="142" t="s">
        <v>1789</v>
      </c>
      <c r="C123" s="142" t="s">
        <v>589</v>
      </c>
      <c r="D123" s="142" t="s">
        <v>2006</v>
      </c>
      <c r="E123" s="142" t="s">
        <v>590</v>
      </c>
      <c r="F123" s="142" t="s">
        <v>63</v>
      </c>
      <c r="G123" s="142" t="s">
        <v>2067</v>
      </c>
      <c r="H123" s="142" t="s">
        <v>2068</v>
      </c>
      <c r="I123" s="142" t="s">
        <v>2087</v>
      </c>
      <c r="J123" s="142" t="s">
        <v>2088</v>
      </c>
      <c r="K123" s="142" t="s">
        <v>2103</v>
      </c>
      <c r="L123" s="142" t="s">
        <v>2104</v>
      </c>
    </row>
    <row r="124" spans="1:12" hidden="1">
      <c r="A124" s="142" t="s">
        <v>1788</v>
      </c>
      <c r="B124" s="142" t="s">
        <v>1789</v>
      </c>
      <c r="C124" s="142" t="s">
        <v>589</v>
      </c>
      <c r="D124" s="142" t="s">
        <v>2006</v>
      </c>
      <c r="E124" s="142" t="s">
        <v>590</v>
      </c>
      <c r="F124" s="142" t="s">
        <v>63</v>
      </c>
      <c r="G124" s="142" t="s">
        <v>2067</v>
      </c>
      <c r="H124" s="142" t="s">
        <v>2068</v>
      </c>
      <c r="I124" s="142" t="s">
        <v>2087</v>
      </c>
      <c r="J124" s="142" t="s">
        <v>2088</v>
      </c>
      <c r="K124" s="142" t="s">
        <v>2105</v>
      </c>
      <c r="L124" s="142" t="s">
        <v>2106</v>
      </c>
    </row>
    <row r="125" spans="1:12" hidden="1">
      <c r="A125" s="142" t="s">
        <v>1788</v>
      </c>
      <c r="B125" s="142" t="s">
        <v>1789</v>
      </c>
      <c r="C125" s="142" t="s">
        <v>589</v>
      </c>
      <c r="D125" s="142" t="s">
        <v>2006</v>
      </c>
      <c r="E125" s="142" t="s">
        <v>590</v>
      </c>
      <c r="F125" s="142" t="s">
        <v>63</v>
      </c>
      <c r="G125" s="142" t="s">
        <v>2067</v>
      </c>
      <c r="H125" s="142" t="s">
        <v>2068</v>
      </c>
      <c r="I125" s="142" t="s">
        <v>2087</v>
      </c>
      <c r="J125" s="142" t="s">
        <v>2088</v>
      </c>
      <c r="K125" s="142" t="s">
        <v>2107</v>
      </c>
      <c r="L125" s="142" t="s">
        <v>2108</v>
      </c>
    </row>
    <row r="126" spans="1:12" hidden="1">
      <c r="A126" s="142" t="s">
        <v>1788</v>
      </c>
      <c r="B126" s="142" t="s">
        <v>1789</v>
      </c>
      <c r="C126" s="142" t="s">
        <v>589</v>
      </c>
      <c r="D126" s="142" t="s">
        <v>2006</v>
      </c>
      <c r="E126" s="142" t="s">
        <v>590</v>
      </c>
      <c r="F126" s="142" t="s">
        <v>63</v>
      </c>
      <c r="G126" s="142" t="s">
        <v>2067</v>
      </c>
      <c r="H126" s="142" t="s">
        <v>2068</v>
      </c>
      <c r="I126" s="142" t="s">
        <v>2087</v>
      </c>
      <c r="J126" s="142" t="s">
        <v>2088</v>
      </c>
      <c r="K126" s="142" t="s">
        <v>2109</v>
      </c>
      <c r="L126" s="142" t="s">
        <v>2110</v>
      </c>
    </row>
    <row r="127" spans="1:12" hidden="1">
      <c r="A127" s="142" t="s">
        <v>1788</v>
      </c>
      <c r="B127" s="142" t="s">
        <v>1789</v>
      </c>
      <c r="C127" s="142" t="s">
        <v>589</v>
      </c>
      <c r="D127" s="142" t="s">
        <v>2006</v>
      </c>
      <c r="E127" s="142" t="s">
        <v>590</v>
      </c>
      <c r="F127" s="142" t="s">
        <v>63</v>
      </c>
      <c r="G127" s="142" t="s">
        <v>2067</v>
      </c>
      <c r="H127" s="142" t="s">
        <v>2068</v>
      </c>
      <c r="I127" s="142" t="s">
        <v>2087</v>
      </c>
      <c r="J127" s="142" t="s">
        <v>2088</v>
      </c>
      <c r="K127" s="142" t="s">
        <v>2111</v>
      </c>
      <c r="L127" s="142" t="s">
        <v>2112</v>
      </c>
    </row>
    <row r="128" spans="1:12" hidden="1">
      <c r="A128" s="142" t="s">
        <v>1788</v>
      </c>
      <c r="B128" s="142" t="s">
        <v>1789</v>
      </c>
      <c r="C128" s="142" t="s">
        <v>589</v>
      </c>
      <c r="D128" s="142" t="s">
        <v>2006</v>
      </c>
      <c r="E128" s="142" t="s">
        <v>590</v>
      </c>
      <c r="F128" s="142" t="s">
        <v>63</v>
      </c>
      <c r="G128" s="142" t="s">
        <v>2113</v>
      </c>
      <c r="H128" s="142" t="s">
        <v>2114</v>
      </c>
      <c r="I128" s="142" t="s">
        <v>2115</v>
      </c>
      <c r="J128" s="142" t="s">
        <v>2116</v>
      </c>
      <c r="K128" s="142" t="s">
        <v>2117</v>
      </c>
      <c r="L128" s="142" t="s">
        <v>2118</v>
      </c>
    </row>
    <row r="129" spans="1:12" hidden="1">
      <c r="A129" s="142" t="s">
        <v>1788</v>
      </c>
      <c r="B129" s="142" t="s">
        <v>1789</v>
      </c>
      <c r="C129" s="142" t="s">
        <v>589</v>
      </c>
      <c r="D129" s="142" t="s">
        <v>2006</v>
      </c>
      <c r="E129" s="142" t="s">
        <v>590</v>
      </c>
      <c r="F129" s="142" t="s">
        <v>63</v>
      </c>
      <c r="G129" s="142" t="s">
        <v>2113</v>
      </c>
      <c r="H129" s="142" t="s">
        <v>2114</v>
      </c>
      <c r="I129" s="142" t="s">
        <v>2115</v>
      </c>
      <c r="J129" s="142" t="s">
        <v>2116</v>
      </c>
      <c r="K129" s="142" t="s">
        <v>2119</v>
      </c>
      <c r="L129" s="142" t="s">
        <v>2120</v>
      </c>
    </row>
    <row r="130" spans="1:12" hidden="1">
      <c r="A130" s="142" t="s">
        <v>1788</v>
      </c>
      <c r="B130" s="142" t="s">
        <v>1789</v>
      </c>
      <c r="C130" s="142" t="s">
        <v>589</v>
      </c>
      <c r="D130" s="142" t="s">
        <v>2006</v>
      </c>
      <c r="E130" s="142" t="s">
        <v>590</v>
      </c>
      <c r="F130" s="142" t="s">
        <v>63</v>
      </c>
      <c r="G130" s="142" t="s">
        <v>2113</v>
      </c>
      <c r="H130" s="142" t="s">
        <v>2114</v>
      </c>
      <c r="I130" s="142" t="s">
        <v>2115</v>
      </c>
      <c r="J130" s="142" t="s">
        <v>2116</v>
      </c>
      <c r="K130" s="142" t="s">
        <v>2121</v>
      </c>
      <c r="L130" s="142" t="s">
        <v>2122</v>
      </c>
    </row>
    <row r="131" spans="1:12" hidden="1">
      <c r="A131" s="142" t="s">
        <v>1788</v>
      </c>
      <c r="B131" s="142" t="s">
        <v>1789</v>
      </c>
      <c r="C131" s="142" t="s">
        <v>589</v>
      </c>
      <c r="D131" s="142" t="s">
        <v>2006</v>
      </c>
      <c r="E131" s="142" t="s">
        <v>590</v>
      </c>
      <c r="F131" s="142" t="s">
        <v>63</v>
      </c>
      <c r="G131" s="142" t="s">
        <v>2123</v>
      </c>
      <c r="H131" s="142" t="s">
        <v>2124</v>
      </c>
      <c r="I131" s="142" t="s">
        <v>2125</v>
      </c>
      <c r="J131" s="142" t="s">
        <v>2126</v>
      </c>
      <c r="K131" s="142" t="s">
        <v>2127</v>
      </c>
      <c r="L131" s="142" t="s">
        <v>2128</v>
      </c>
    </row>
    <row r="132" spans="1:12" hidden="1">
      <c r="A132" s="142" t="s">
        <v>1788</v>
      </c>
      <c r="B132" s="142" t="s">
        <v>1789</v>
      </c>
      <c r="C132" s="142" t="s">
        <v>589</v>
      </c>
      <c r="D132" s="142" t="s">
        <v>2006</v>
      </c>
      <c r="E132" s="142" t="s">
        <v>590</v>
      </c>
      <c r="F132" s="142" t="s">
        <v>63</v>
      </c>
      <c r="G132" s="142" t="s">
        <v>2129</v>
      </c>
      <c r="H132" s="142" t="s">
        <v>2130</v>
      </c>
      <c r="I132" s="142" t="s">
        <v>2131</v>
      </c>
      <c r="J132" s="142" t="s">
        <v>2132</v>
      </c>
      <c r="K132" s="142" t="s">
        <v>2133</v>
      </c>
      <c r="L132" s="142" t="s">
        <v>2134</v>
      </c>
    </row>
    <row r="133" spans="1:12" hidden="1">
      <c r="A133" s="142" t="s">
        <v>1788</v>
      </c>
      <c r="B133" s="142" t="s">
        <v>1789</v>
      </c>
      <c r="C133" s="142" t="s">
        <v>589</v>
      </c>
      <c r="D133" s="142" t="s">
        <v>2006</v>
      </c>
      <c r="E133" s="142" t="s">
        <v>590</v>
      </c>
      <c r="F133" s="142" t="s">
        <v>63</v>
      </c>
      <c r="G133" s="142" t="s">
        <v>2129</v>
      </c>
      <c r="H133" s="142" t="s">
        <v>2130</v>
      </c>
      <c r="I133" s="142" t="s">
        <v>2131</v>
      </c>
      <c r="J133" s="142" t="s">
        <v>2132</v>
      </c>
      <c r="K133" s="142" t="s">
        <v>2135</v>
      </c>
      <c r="L133" s="142" t="s">
        <v>2136</v>
      </c>
    </row>
    <row r="134" spans="1:12" hidden="1">
      <c r="A134" s="142" t="s">
        <v>1788</v>
      </c>
      <c r="B134" s="142" t="s">
        <v>1789</v>
      </c>
      <c r="C134" s="142" t="s">
        <v>589</v>
      </c>
      <c r="D134" s="142" t="s">
        <v>2006</v>
      </c>
      <c r="E134" s="142" t="s">
        <v>590</v>
      </c>
      <c r="F134" s="142" t="s">
        <v>63</v>
      </c>
      <c r="G134" s="142" t="s">
        <v>2129</v>
      </c>
      <c r="H134" s="142" t="s">
        <v>2130</v>
      </c>
      <c r="I134" s="142" t="s">
        <v>2131</v>
      </c>
      <c r="J134" s="142" t="s">
        <v>2132</v>
      </c>
      <c r="K134" s="142" t="s">
        <v>2137</v>
      </c>
      <c r="L134" s="142" t="s">
        <v>2138</v>
      </c>
    </row>
    <row r="135" spans="1:12" hidden="1">
      <c r="A135" s="142" t="s">
        <v>1788</v>
      </c>
      <c r="B135" s="142" t="s">
        <v>1789</v>
      </c>
      <c r="C135" s="142" t="s">
        <v>589</v>
      </c>
      <c r="D135" s="142" t="s">
        <v>2006</v>
      </c>
      <c r="E135" s="142" t="s">
        <v>590</v>
      </c>
      <c r="F135" s="142" t="s">
        <v>63</v>
      </c>
      <c r="G135" s="142" t="s">
        <v>2129</v>
      </c>
      <c r="H135" s="142" t="s">
        <v>2130</v>
      </c>
      <c r="I135" s="142" t="s">
        <v>2131</v>
      </c>
      <c r="J135" s="142" t="s">
        <v>2132</v>
      </c>
      <c r="K135" s="142" t="s">
        <v>2139</v>
      </c>
      <c r="L135" s="142" t="s">
        <v>2140</v>
      </c>
    </row>
    <row r="136" spans="1:12" hidden="1">
      <c r="A136" s="142" t="s">
        <v>1788</v>
      </c>
      <c r="B136" s="142" t="s">
        <v>1789</v>
      </c>
      <c r="C136" s="142" t="s">
        <v>589</v>
      </c>
      <c r="D136" s="142" t="s">
        <v>2006</v>
      </c>
      <c r="E136" s="142" t="s">
        <v>590</v>
      </c>
      <c r="F136" s="142" t="s">
        <v>63</v>
      </c>
      <c r="G136" s="142" t="s">
        <v>2129</v>
      </c>
      <c r="H136" s="142" t="s">
        <v>2130</v>
      </c>
      <c r="I136" s="142" t="s">
        <v>2131</v>
      </c>
      <c r="J136" s="142" t="s">
        <v>2132</v>
      </c>
      <c r="K136" s="142" t="s">
        <v>2141</v>
      </c>
      <c r="L136" s="142" t="s">
        <v>2142</v>
      </c>
    </row>
    <row r="137" spans="1:12" hidden="1">
      <c r="A137" s="142" t="s">
        <v>1788</v>
      </c>
      <c r="B137" s="142" t="s">
        <v>1789</v>
      </c>
      <c r="C137" s="142" t="s">
        <v>589</v>
      </c>
      <c r="D137" s="142" t="s">
        <v>2006</v>
      </c>
      <c r="E137" s="142" t="s">
        <v>590</v>
      </c>
      <c r="F137" s="142" t="s">
        <v>63</v>
      </c>
      <c r="G137" s="142" t="s">
        <v>2129</v>
      </c>
      <c r="H137" s="142" t="s">
        <v>2130</v>
      </c>
      <c r="I137" s="142" t="s">
        <v>2131</v>
      </c>
      <c r="J137" s="142" t="s">
        <v>2132</v>
      </c>
      <c r="K137" s="142" t="s">
        <v>2143</v>
      </c>
      <c r="L137" s="142" t="s">
        <v>2144</v>
      </c>
    </row>
    <row r="138" spans="1:12" hidden="1">
      <c r="A138" s="142" t="s">
        <v>1788</v>
      </c>
      <c r="B138" s="142" t="s">
        <v>1789</v>
      </c>
      <c r="C138" s="142" t="s">
        <v>589</v>
      </c>
      <c r="D138" s="142" t="s">
        <v>2006</v>
      </c>
      <c r="E138" s="142" t="s">
        <v>590</v>
      </c>
      <c r="F138" s="142" t="s">
        <v>63</v>
      </c>
      <c r="G138" s="142" t="s">
        <v>2129</v>
      </c>
      <c r="H138" s="142" t="s">
        <v>2130</v>
      </c>
      <c r="I138" s="142" t="s">
        <v>2131</v>
      </c>
      <c r="J138" s="142" t="s">
        <v>2132</v>
      </c>
      <c r="K138" s="142" t="s">
        <v>2145</v>
      </c>
      <c r="L138" s="142" t="s">
        <v>2146</v>
      </c>
    </row>
    <row r="139" spans="1:12" hidden="1">
      <c r="A139" s="142" t="s">
        <v>1788</v>
      </c>
      <c r="B139" s="142" t="s">
        <v>1789</v>
      </c>
      <c r="C139" s="142" t="s">
        <v>589</v>
      </c>
      <c r="D139" s="142" t="s">
        <v>2006</v>
      </c>
      <c r="E139" s="142" t="s">
        <v>590</v>
      </c>
      <c r="F139" s="142" t="s">
        <v>63</v>
      </c>
      <c r="G139" s="142" t="s">
        <v>2129</v>
      </c>
      <c r="H139" s="142" t="s">
        <v>2130</v>
      </c>
      <c r="I139" s="142" t="s">
        <v>2131</v>
      </c>
      <c r="J139" s="142" t="s">
        <v>2132</v>
      </c>
      <c r="K139" s="142" t="s">
        <v>2147</v>
      </c>
      <c r="L139" s="142" t="s">
        <v>2148</v>
      </c>
    </row>
    <row r="140" spans="1:12" hidden="1">
      <c r="A140" s="142" t="s">
        <v>1788</v>
      </c>
      <c r="B140" s="142" t="s">
        <v>1789</v>
      </c>
      <c r="C140" s="142" t="s">
        <v>589</v>
      </c>
      <c r="D140" s="142" t="s">
        <v>2006</v>
      </c>
      <c r="E140" s="142" t="s">
        <v>590</v>
      </c>
      <c r="F140" s="142" t="s">
        <v>63</v>
      </c>
      <c r="G140" s="142" t="s">
        <v>2129</v>
      </c>
      <c r="H140" s="142" t="s">
        <v>2130</v>
      </c>
      <c r="I140" s="142" t="s">
        <v>2131</v>
      </c>
      <c r="J140" s="142" t="s">
        <v>2132</v>
      </c>
      <c r="K140" s="142" t="s">
        <v>2149</v>
      </c>
      <c r="L140" s="142" t="s">
        <v>2150</v>
      </c>
    </row>
    <row r="141" spans="1:12" hidden="1">
      <c r="A141" s="142" t="s">
        <v>1788</v>
      </c>
      <c r="B141" s="142" t="s">
        <v>1789</v>
      </c>
      <c r="C141" s="142" t="s">
        <v>589</v>
      </c>
      <c r="D141" s="142" t="s">
        <v>2006</v>
      </c>
      <c r="E141" s="142" t="s">
        <v>590</v>
      </c>
      <c r="F141" s="142" t="s">
        <v>63</v>
      </c>
      <c r="G141" s="142" t="s">
        <v>2151</v>
      </c>
      <c r="H141" s="142" t="s">
        <v>2152</v>
      </c>
      <c r="I141" s="142" t="s">
        <v>2153</v>
      </c>
      <c r="J141" s="142" t="s">
        <v>2154</v>
      </c>
      <c r="K141" s="142" t="s">
        <v>2155</v>
      </c>
      <c r="L141" s="142" t="s">
        <v>2156</v>
      </c>
    </row>
    <row r="142" spans="1:12" hidden="1">
      <c r="A142" s="142" t="s">
        <v>1788</v>
      </c>
      <c r="B142" s="142" t="s">
        <v>1789</v>
      </c>
      <c r="C142" s="142" t="s">
        <v>589</v>
      </c>
      <c r="D142" s="142" t="s">
        <v>2006</v>
      </c>
      <c r="E142" s="142" t="s">
        <v>590</v>
      </c>
      <c r="F142" s="142" t="s">
        <v>63</v>
      </c>
      <c r="G142" s="142" t="s">
        <v>2151</v>
      </c>
      <c r="H142" s="142" t="s">
        <v>2152</v>
      </c>
      <c r="I142" s="142" t="s">
        <v>2153</v>
      </c>
      <c r="J142" s="142" t="s">
        <v>2154</v>
      </c>
      <c r="K142" s="142" t="s">
        <v>2157</v>
      </c>
      <c r="L142" s="142" t="s">
        <v>2158</v>
      </c>
    </row>
    <row r="143" spans="1:12" hidden="1">
      <c r="A143" s="142" t="s">
        <v>1788</v>
      </c>
      <c r="B143" s="142" t="s">
        <v>1789</v>
      </c>
      <c r="C143" s="142" t="s">
        <v>589</v>
      </c>
      <c r="D143" s="142" t="s">
        <v>2006</v>
      </c>
      <c r="E143" s="142" t="s">
        <v>590</v>
      </c>
      <c r="F143" s="142" t="s">
        <v>63</v>
      </c>
      <c r="G143" s="142" t="s">
        <v>2151</v>
      </c>
      <c r="H143" s="142" t="s">
        <v>2152</v>
      </c>
      <c r="I143" s="142" t="s">
        <v>2159</v>
      </c>
      <c r="J143" s="142" t="s">
        <v>2160</v>
      </c>
      <c r="K143" s="142" t="s">
        <v>2161</v>
      </c>
      <c r="L143" s="142" t="s">
        <v>2162</v>
      </c>
    </row>
    <row r="144" spans="1:12" hidden="1">
      <c r="A144" s="142" t="s">
        <v>1788</v>
      </c>
      <c r="B144" s="142" t="s">
        <v>1789</v>
      </c>
      <c r="C144" s="142" t="s">
        <v>589</v>
      </c>
      <c r="D144" s="142" t="s">
        <v>2006</v>
      </c>
      <c r="E144" s="142" t="s">
        <v>590</v>
      </c>
      <c r="F144" s="142" t="s">
        <v>63</v>
      </c>
      <c r="G144" s="142" t="s">
        <v>2151</v>
      </c>
      <c r="H144" s="142" t="s">
        <v>2152</v>
      </c>
      <c r="I144" s="142" t="s">
        <v>2159</v>
      </c>
      <c r="J144" s="142" t="s">
        <v>2160</v>
      </c>
      <c r="K144" s="142" t="s">
        <v>2163</v>
      </c>
      <c r="L144" s="142" t="s">
        <v>2164</v>
      </c>
    </row>
    <row r="145" spans="1:12" hidden="1">
      <c r="A145" s="142" t="s">
        <v>1788</v>
      </c>
      <c r="B145" s="142" t="s">
        <v>1789</v>
      </c>
      <c r="C145" s="142" t="s">
        <v>589</v>
      </c>
      <c r="D145" s="142" t="s">
        <v>2006</v>
      </c>
      <c r="E145" s="142" t="s">
        <v>590</v>
      </c>
      <c r="F145" s="142" t="s">
        <v>63</v>
      </c>
      <c r="G145" s="142" t="s">
        <v>2151</v>
      </c>
      <c r="H145" s="142" t="s">
        <v>2152</v>
      </c>
      <c r="I145" s="142" t="s">
        <v>2165</v>
      </c>
      <c r="J145" s="142" t="s">
        <v>2166</v>
      </c>
      <c r="K145" s="142" t="s">
        <v>2167</v>
      </c>
      <c r="L145" s="142" t="s">
        <v>2168</v>
      </c>
    </row>
    <row r="146" spans="1:12" hidden="1">
      <c r="A146" s="142" t="s">
        <v>1788</v>
      </c>
      <c r="B146" s="142" t="s">
        <v>1789</v>
      </c>
      <c r="C146" s="142" t="s">
        <v>589</v>
      </c>
      <c r="D146" s="142" t="s">
        <v>2006</v>
      </c>
      <c r="E146" s="142" t="s">
        <v>590</v>
      </c>
      <c r="F146" s="142" t="s">
        <v>63</v>
      </c>
      <c r="G146" s="142" t="s">
        <v>2151</v>
      </c>
      <c r="H146" s="142" t="s">
        <v>2152</v>
      </c>
      <c r="I146" s="142" t="s">
        <v>2165</v>
      </c>
      <c r="J146" s="142" t="s">
        <v>2166</v>
      </c>
      <c r="K146" s="142" t="s">
        <v>2169</v>
      </c>
      <c r="L146" s="142" t="s">
        <v>2170</v>
      </c>
    </row>
    <row r="147" spans="1:12" hidden="1">
      <c r="A147" s="142" t="s">
        <v>1788</v>
      </c>
      <c r="B147" s="142" t="s">
        <v>1789</v>
      </c>
      <c r="C147" s="142" t="s">
        <v>589</v>
      </c>
      <c r="D147" s="142" t="s">
        <v>2006</v>
      </c>
      <c r="E147" s="142" t="s">
        <v>590</v>
      </c>
      <c r="F147" s="142" t="s">
        <v>63</v>
      </c>
      <c r="G147" s="142" t="s">
        <v>2151</v>
      </c>
      <c r="H147" s="142" t="s">
        <v>2152</v>
      </c>
      <c r="I147" s="142" t="s">
        <v>2165</v>
      </c>
      <c r="J147" s="142" t="s">
        <v>2166</v>
      </c>
      <c r="K147" s="142" t="s">
        <v>2171</v>
      </c>
      <c r="L147" s="142" t="s">
        <v>2172</v>
      </c>
    </row>
    <row r="148" spans="1:12" hidden="1">
      <c r="A148" s="142" t="s">
        <v>1788</v>
      </c>
      <c r="B148" s="142" t="s">
        <v>1789</v>
      </c>
      <c r="C148" s="142" t="s">
        <v>589</v>
      </c>
      <c r="D148" s="142" t="s">
        <v>2006</v>
      </c>
      <c r="E148" s="142" t="s">
        <v>590</v>
      </c>
      <c r="F148" s="142" t="s">
        <v>63</v>
      </c>
      <c r="G148" s="142" t="s">
        <v>2151</v>
      </c>
      <c r="H148" s="142" t="s">
        <v>2152</v>
      </c>
      <c r="I148" s="142" t="s">
        <v>2165</v>
      </c>
      <c r="J148" s="142" t="s">
        <v>2166</v>
      </c>
      <c r="K148" s="142" t="s">
        <v>2173</v>
      </c>
      <c r="L148" s="142" t="s">
        <v>2174</v>
      </c>
    </row>
    <row r="149" spans="1:12" hidden="1">
      <c r="A149" s="142" t="s">
        <v>1788</v>
      </c>
      <c r="B149" s="142" t="s">
        <v>1789</v>
      </c>
      <c r="C149" s="142" t="s">
        <v>589</v>
      </c>
      <c r="D149" s="142" t="s">
        <v>2006</v>
      </c>
      <c r="E149" s="142" t="s">
        <v>590</v>
      </c>
      <c r="F149" s="142" t="s">
        <v>63</v>
      </c>
      <c r="G149" s="142" t="s">
        <v>2151</v>
      </c>
      <c r="H149" s="142" t="s">
        <v>2152</v>
      </c>
      <c r="I149" s="142" t="s">
        <v>2165</v>
      </c>
      <c r="J149" s="142" t="s">
        <v>2166</v>
      </c>
      <c r="K149" s="142" t="s">
        <v>2175</v>
      </c>
      <c r="L149" s="142" t="s">
        <v>2176</v>
      </c>
    </row>
    <row r="150" spans="1:12" hidden="1">
      <c r="A150" s="142" t="s">
        <v>1788</v>
      </c>
      <c r="B150" s="142" t="s">
        <v>1789</v>
      </c>
      <c r="C150" s="142" t="s">
        <v>589</v>
      </c>
      <c r="D150" s="142" t="s">
        <v>2006</v>
      </c>
      <c r="E150" s="142" t="s">
        <v>590</v>
      </c>
      <c r="F150" s="142" t="s">
        <v>63</v>
      </c>
      <c r="G150" s="142" t="s">
        <v>2151</v>
      </c>
      <c r="H150" s="142" t="s">
        <v>2152</v>
      </c>
      <c r="I150" s="142" t="s">
        <v>2165</v>
      </c>
      <c r="J150" s="142" t="s">
        <v>2166</v>
      </c>
      <c r="K150" s="142" t="s">
        <v>2177</v>
      </c>
      <c r="L150" s="142" t="s">
        <v>2178</v>
      </c>
    </row>
    <row r="151" spans="1:12" hidden="1">
      <c r="A151" s="142" t="s">
        <v>1788</v>
      </c>
      <c r="B151" s="142" t="s">
        <v>1789</v>
      </c>
      <c r="C151" s="142" t="s">
        <v>589</v>
      </c>
      <c r="D151" s="142" t="s">
        <v>2006</v>
      </c>
      <c r="E151" s="142" t="s">
        <v>590</v>
      </c>
      <c r="F151" s="142" t="s">
        <v>63</v>
      </c>
      <c r="G151" s="142" t="s">
        <v>2151</v>
      </c>
      <c r="H151" s="142" t="s">
        <v>2152</v>
      </c>
      <c r="I151" s="142" t="s">
        <v>2165</v>
      </c>
      <c r="J151" s="142" t="s">
        <v>2166</v>
      </c>
      <c r="K151" s="142" t="s">
        <v>2179</v>
      </c>
      <c r="L151" s="142" t="s">
        <v>2180</v>
      </c>
    </row>
    <row r="152" spans="1:12" hidden="1">
      <c r="A152" s="142" t="s">
        <v>1788</v>
      </c>
      <c r="B152" s="142" t="s">
        <v>1789</v>
      </c>
      <c r="C152" s="142" t="s">
        <v>589</v>
      </c>
      <c r="D152" s="142" t="s">
        <v>2006</v>
      </c>
      <c r="E152" s="142" t="s">
        <v>590</v>
      </c>
      <c r="F152" s="142" t="s">
        <v>63</v>
      </c>
      <c r="G152" s="142" t="s">
        <v>2151</v>
      </c>
      <c r="H152" s="142" t="s">
        <v>2152</v>
      </c>
      <c r="I152" s="142" t="s">
        <v>2165</v>
      </c>
      <c r="J152" s="142" t="s">
        <v>2166</v>
      </c>
      <c r="K152" s="142" t="s">
        <v>2181</v>
      </c>
      <c r="L152" s="142" t="s">
        <v>2182</v>
      </c>
    </row>
    <row r="153" spans="1:12" hidden="1">
      <c r="A153" s="142" t="s">
        <v>1788</v>
      </c>
      <c r="B153" s="142" t="s">
        <v>1789</v>
      </c>
      <c r="C153" s="142" t="s">
        <v>589</v>
      </c>
      <c r="D153" s="142" t="s">
        <v>2006</v>
      </c>
      <c r="E153" s="142" t="s">
        <v>2183</v>
      </c>
      <c r="F153" s="142" t="s">
        <v>2184</v>
      </c>
      <c r="G153" s="142" t="s">
        <v>2185</v>
      </c>
      <c r="H153" s="142" t="s">
        <v>2186</v>
      </c>
      <c r="I153" s="142" t="s">
        <v>2187</v>
      </c>
      <c r="J153" s="142" t="s">
        <v>2188</v>
      </c>
      <c r="K153" s="142" t="s">
        <v>2189</v>
      </c>
      <c r="L153" s="142" t="s">
        <v>2190</v>
      </c>
    </row>
    <row r="154" spans="1:12" hidden="1">
      <c r="A154" s="142" t="s">
        <v>1788</v>
      </c>
      <c r="B154" s="142" t="s">
        <v>1789</v>
      </c>
      <c r="C154" s="142" t="s">
        <v>589</v>
      </c>
      <c r="D154" s="142" t="s">
        <v>2006</v>
      </c>
      <c r="E154" s="142" t="s">
        <v>2183</v>
      </c>
      <c r="F154" s="142" t="s">
        <v>2184</v>
      </c>
      <c r="G154" s="142" t="s">
        <v>2185</v>
      </c>
      <c r="H154" s="142" t="s">
        <v>2186</v>
      </c>
      <c r="I154" s="142" t="s">
        <v>2187</v>
      </c>
      <c r="J154" s="142" t="s">
        <v>2188</v>
      </c>
      <c r="K154" s="142" t="s">
        <v>2191</v>
      </c>
      <c r="L154" s="142" t="s">
        <v>2192</v>
      </c>
    </row>
    <row r="155" spans="1:12" hidden="1">
      <c r="A155" s="142" t="s">
        <v>1788</v>
      </c>
      <c r="B155" s="142" t="s">
        <v>1789</v>
      </c>
      <c r="C155" s="142" t="s">
        <v>589</v>
      </c>
      <c r="D155" s="142" t="s">
        <v>2006</v>
      </c>
      <c r="E155" s="142" t="s">
        <v>2183</v>
      </c>
      <c r="F155" s="142" t="s">
        <v>2184</v>
      </c>
      <c r="G155" s="142" t="s">
        <v>2185</v>
      </c>
      <c r="H155" s="142" t="s">
        <v>2186</v>
      </c>
      <c r="I155" s="142" t="s">
        <v>2187</v>
      </c>
      <c r="J155" s="142" t="s">
        <v>2188</v>
      </c>
      <c r="K155" s="142" t="s">
        <v>2193</v>
      </c>
      <c r="L155" s="142" t="s">
        <v>2194</v>
      </c>
    </row>
    <row r="156" spans="1:12" hidden="1">
      <c r="A156" s="142" t="s">
        <v>1788</v>
      </c>
      <c r="B156" s="142" t="s">
        <v>1789</v>
      </c>
      <c r="C156" s="142" t="s">
        <v>589</v>
      </c>
      <c r="D156" s="142" t="s">
        <v>2006</v>
      </c>
      <c r="E156" s="142" t="s">
        <v>2183</v>
      </c>
      <c r="F156" s="142" t="s">
        <v>2184</v>
      </c>
      <c r="G156" s="142" t="s">
        <v>2185</v>
      </c>
      <c r="H156" s="142" t="s">
        <v>2186</v>
      </c>
      <c r="I156" s="142" t="s">
        <v>2187</v>
      </c>
      <c r="J156" s="142" t="s">
        <v>2188</v>
      </c>
      <c r="K156" s="142" t="s">
        <v>2195</v>
      </c>
      <c r="L156" s="142" t="s">
        <v>2196</v>
      </c>
    </row>
    <row r="157" spans="1:12" hidden="1">
      <c r="A157" s="142" t="s">
        <v>1788</v>
      </c>
      <c r="B157" s="142" t="s">
        <v>1789</v>
      </c>
      <c r="C157" s="142" t="s">
        <v>589</v>
      </c>
      <c r="D157" s="142" t="s">
        <v>2006</v>
      </c>
      <c r="E157" s="142" t="s">
        <v>2183</v>
      </c>
      <c r="F157" s="142" t="s">
        <v>2184</v>
      </c>
      <c r="G157" s="142" t="s">
        <v>2197</v>
      </c>
      <c r="H157" s="142" t="s">
        <v>2198</v>
      </c>
      <c r="I157" s="142" t="s">
        <v>2199</v>
      </c>
      <c r="J157" s="142" t="s">
        <v>2200</v>
      </c>
      <c r="K157" s="142" t="s">
        <v>2201</v>
      </c>
      <c r="L157" s="142" t="s">
        <v>2202</v>
      </c>
    </row>
    <row r="158" spans="1:12" hidden="1">
      <c r="A158" s="142" t="s">
        <v>1788</v>
      </c>
      <c r="B158" s="142" t="s">
        <v>1789</v>
      </c>
      <c r="C158" s="142" t="s">
        <v>589</v>
      </c>
      <c r="D158" s="142" t="s">
        <v>2006</v>
      </c>
      <c r="E158" s="142" t="s">
        <v>2183</v>
      </c>
      <c r="F158" s="142" t="s">
        <v>2184</v>
      </c>
      <c r="G158" s="142" t="s">
        <v>2197</v>
      </c>
      <c r="H158" s="142" t="s">
        <v>2198</v>
      </c>
      <c r="I158" s="142" t="s">
        <v>2199</v>
      </c>
      <c r="J158" s="142" t="s">
        <v>2200</v>
      </c>
      <c r="K158" s="142" t="s">
        <v>2203</v>
      </c>
      <c r="L158" s="142" t="s">
        <v>2204</v>
      </c>
    </row>
    <row r="159" spans="1:12" hidden="1">
      <c r="A159" s="142" t="s">
        <v>1788</v>
      </c>
      <c r="B159" s="142" t="s">
        <v>1789</v>
      </c>
      <c r="C159" s="142" t="s">
        <v>589</v>
      </c>
      <c r="D159" s="142" t="s">
        <v>2006</v>
      </c>
      <c r="E159" s="142" t="s">
        <v>2183</v>
      </c>
      <c r="F159" s="142" t="s">
        <v>2184</v>
      </c>
      <c r="G159" s="142" t="s">
        <v>2197</v>
      </c>
      <c r="H159" s="142" t="s">
        <v>2198</v>
      </c>
      <c r="I159" s="142" t="s">
        <v>2199</v>
      </c>
      <c r="J159" s="142" t="s">
        <v>2200</v>
      </c>
      <c r="K159" s="142" t="s">
        <v>2205</v>
      </c>
      <c r="L159" s="142" t="s">
        <v>2206</v>
      </c>
    </row>
    <row r="160" spans="1:12" hidden="1">
      <c r="A160" s="142" t="s">
        <v>1788</v>
      </c>
      <c r="B160" s="142" t="s">
        <v>1789</v>
      </c>
      <c r="C160" s="142" t="s">
        <v>589</v>
      </c>
      <c r="D160" s="142" t="s">
        <v>2006</v>
      </c>
      <c r="E160" s="142" t="s">
        <v>2183</v>
      </c>
      <c r="F160" s="142" t="s">
        <v>2184</v>
      </c>
      <c r="G160" s="142" t="s">
        <v>2197</v>
      </c>
      <c r="H160" s="142" t="s">
        <v>2198</v>
      </c>
      <c r="I160" s="142" t="s">
        <v>2199</v>
      </c>
      <c r="J160" s="142" t="s">
        <v>2200</v>
      </c>
      <c r="K160" s="142" t="s">
        <v>2207</v>
      </c>
      <c r="L160" s="142" t="s">
        <v>2208</v>
      </c>
    </row>
    <row r="161" spans="1:12" hidden="1">
      <c r="A161" s="142" t="s">
        <v>1788</v>
      </c>
      <c r="B161" s="142" t="s">
        <v>1789</v>
      </c>
      <c r="C161" s="142" t="s">
        <v>2209</v>
      </c>
      <c r="D161" s="142" t="s">
        <v>2210</v>
      </c>
      <c r="E161" s="142" t="s">
        <v>2211</v>
      </c>
      <c r="F161" s="142" t="s">
        <v>2212</v>
      </c>
      <c r="G161" s="142" t="s">
        <v>2213</v>
      </c>
      <c r="H161" s="142" t="s">
        <v>2214</v>
      </c>
      <c r="I161" s="142" t="s">
        <v>2215</v>
      </c>
      <c r="J161" s="142" t="s">
        <v>2216</v>
      </c>
      <c r="K161" s="142" t="s">
        <v>2217</v>
      </c>
      <c r="L161" s="142" t="s">
        <v>2218</v>
      </c>
    </row>
    <row r="162" spans="1:12" hidden="1">
      <c r="A162" s="142" t="s">
        <v>1788</v>
      </c>
      <c r="B162" s="142" t="s">
        <v>1789</v>
      </c>
      <c r="C162" s="142" t="s">
        <v>2209</v>
      </c>
      <c r="D162" s="142" t="s">
        <v>2210</v>
      </c>
      <c r="E162" s="142" t="s">
        <v>2211</v>
      </c>
      <c r="F162" s="142" t="s">
        <v>2212</v>
      </c>
      <c r="G162" s="142" t="s">
        <v>2213</v>
      </c>
      <c r="H162" s="142" t="s">
        <v>2214</v>
      </c>
      <c r="I162" s="142" t="s">
        <v>2215</v>
      </c>
      <c r="J162" s="142" t="s">
        <v>2216</v>
      </c>
      <c r="K162" s="142" t="s">
        <v>2219</v>
      </c>
      <c r="L162" s="142" t="s">
        <v>2220</v>
      </c>
    </row>
    <row r="163" spans="1:12" hidden="1">
      <c r="A163" s="142" t="s">
        <v>1788</v>
      </c>
      <c r="B163" s="142" t="s">
        <v>1789</v>
      </c>
      <c r="C163" s="142" t="s">
        <v>2209</v>
      </c>
      <c r="D163" s="142" t="s">
        <v>2210</v>
      </c>
      <c r="E163" s="142" t="s">
        <v>2211</v>
      </c>
      <c r="F163" s="142" t="s">
        <v>2212</v>
      </c>
      <c r="G163" s="142" t="s">
        <v>2213</v>
      </c>
      <c r="H163" s="142" t="s">
        <v>2214</v>
      </c>
      <c r="I163" s="142" t="s">
        <v>2215</v>
      </c>
      <c r="J163" s="142" t="s">
        <v>2216</v>
      </c>
      <c r="K163" s="142" t="s">
        <v>2221</v>
      </c>
      <c r="L163" s="142" t="s">
        <v>2222</v>
      </c>
    </row>
    <row r="164" spans="1:12" hidden="1">
      <c r="A164" s="142" t="s">
        <v>1788</v>
      </c>
      <c r="B164" s="142" t="s">
        <v>1789</v>
      </c>
      <c r="C164" s="142" t="s">
        <v>2209</v>
      </c>
      <c r="D164" s="142" t="s">
        <v>2210</v>
      </c>
      <c r="E164" s="142" t="s">
        <v>2211</v>
      </c>
      <c r="F164" s="142" t="s">
        <v>2212</v>
      </c>
      <c r="G164" s="142" t="s">
        <v>2213</v>
      </c>
      <c r="H164" s="142" t="s">
        <v>2214</v>
      </c>
      <c r="I164" s="142" t="s">
        <v>2215</v>
      </c>
      <c r="J164" s="142" t="s">
        <v>2216</v>
      </c>
      <c r="K164" s="142" t="s">
        <v>2223</v>
      </c>
      <c r="L164" s="142" t="s">
        <v>2224</v>
      </c>
    </row>
    <row r="165" spans="1:12" hidden="1">
      <c r="A165" s="142" t="s">
        <v>1788</v>
      </c>
      <c r="B165" s="142" t="s">
        <v>1789</v>
      </c>
      <c r="C165" s="142" t="s">
        <v>2209</v>
      </c>
      <c r="D165" s="142" t="s">
        <v>2210</v>
      </c>
      <c r="E165" s="142" t="s">
        <v>2211</v>
      </c>
      <c r="F165" s="142" t="s">
        <v>2212</v>
      </c>
      <c r="G165" s="142" t="s">
        <v>2213</v>
      </c>
      <c r="H165" s="142" t="s">
        <v>2214</v>
      </c>
      <c r="I165" s="142" t="s">
        <v>2215</v>
      </c>
      <c r="J165" s="142" t="s">
        <v>2216</v>
      </c>
      <c r="K165" s="142" t="s">
        <v>2225</v>
      </c>
      <c r="L165" s="142" t="s">
        <v>2226</v>
      </c>
    </row>
    <row r="166" spans="1:12" hidden="1">
      <c r="A166" s="142" t="s">
        <v>1788</v>
      </c>
      <c r="B166" s="142" t="s">
        <v>1789</v>
      </c>
      <c r="C166" s="142" t="s">
        <v>2209</v>
      </c>
      <c r="D166" s="142" t="s">
        <v>2210</v>
      </c>
      <c r="E166" s="142" t="s">
        <v>2211</v>
      </c>
      <c r="F166" s="142" t="s">
        <v>2212</v>
      </c>
      <c r="G166" s="142" t="s">
        <v>2213</v>
      </c>
      <c r="H166" s="142" t="s">
        <v>2214</v>
      </c>
      <c r="I166" s="142" t="s">
        <v>2215</v>
      </c>
      <c r="J166" s="142" t="s">
        <v>2216</v>
      </c>
      <c r="K166" s="142" t="s">
        <v>2227</v>
      </c>
      <c r="L166" s="142" t="s">
        <v>2228</v>
      </c>
    </row>
    <row r="167" spans="1:12" hidden="1">
      <c r="A167" s="142" t="s">
        <v>1788</v>
      </c>
      <c r="B167" s="142" t="s">
        <v>1789</v>
      </c>
      <c r="C167" s="142" t="s">
        <v>2209</v>
      </c>
      <c r="D167" s="142" t="s">
        <v>2210</v>
      </c>
      <c r="E167" s="142" t="s">
        <v>2211</v>
      </c>
      <c r="F167" s="142" t="s">
        <v>2212</v>
      </c>
      <c r="G167" s="142" t="s">
        <v>2213</v>
      </c>
      <c r="H167" s="142" t="s">
        <v>2214</v>
      </c>
      <c r="I167" s="142" t="s">
        <v>2215</v>
      </c>
      <c r="J167" s="142" t="s">
        <v>2216</v>
      </c>
      <c r="K167" s="142" t="s">
        <v>2229</v>
      </c>
      <c r="L167" s="142" t="s">
        <v>2230</v>
      </c>
    </row>
    <row r="168" spans="1:12" hidden="1">
      <c r="A168" s="142" t="s">
        <v>1788</v>
      </c>
      <c r="B168" s="142" t="s">
        <v>1789</v>
      </c>
      <c r="C168" s="142" t="s">
        <v>2209</v>
      </c>
      <c r="D168" s="142" t="s">
        <v>2210</v>
      </c>
      <c r="E168" s="142" t="s">
        <v>2211</v>
      </c>
      <c r="F168" s="142" t="s">
        <v>2212</v>
      </c>
      <c r="G168" s="142" t="s">
        <v>2213</v>
      </c>
      <c r="H168" s="142" t="s">
        <v>2214</v>
      </c>
      <c r="I168" s="142" t="s">
        <v>2215</v>
      </c>
      <c r="J168" s="142" t="s">
        <v>2216</v>
      </c>
      <c r="K168" s="142" t="s">
        <v>2231</v>
      </c>
      <c r="L168" s="142" t="s">
        <v>2232</v>
      </c>
    </row>
    <row r="169" spans="1:12" hidden="1">
      <c r="A169" s="142" t="s">
        <v>1788</v>
      </c>
      <c r="B169" s="142" t="s">
        <v>1789</v>
      </c>
      <c r="C169" s="142" t="s">
        <v>2209</v>
      </c>
      <c r="D169" s="142" t="s">
        <v>2210</v>
      </c>
      <c r="E169" s="142" t="s">
        <v>2211</v>
      </c>
      <c r="F169" s="142" t="s">
        <v>2212</v>
      </c>
      <c r="G169" s="142" t="s">
        <v>2233</v>
      </c>
      <c r="H169" s="142" t="s">
        <v>2234</v>
      </c>
      <c r="I169" s="142" t="s">
        <v>2235</v>
      </c>
      <c r="J169" s="142" t="s">
        <v>2236</v>
      </c>
      <c r="K169" s="142" t="s">
        <v>2237</v>
      </c>
      <c r="L169" s="142" t="s">
        <v>2238</v>
      </c>
    </row>
    <row r="170" spans="1:12" hidden="1">
      <c r="A170" s="142" t="s">
        <v>1788</v>
      </c>
      <c r="B170" s="142" t="s">
        <v>1789</v>
      </c>
      <c r="C170" s="142" t="s">
        <v>2209</v>
      </c>
      <c r="D170" s="142" t="s">
        <v>2210</v>
      </c>
      <c r="E170" s="142" t="s">
        <v>2211</v>
      </c>
      <c r="F170" s="142" t="s">
        <v>2212</v>
      </c>
      <c r="G170" s="142" t="s">
        <v>2239</v>
      </c>
      <c r="H170" s="142" t="s">
        <v>2240</v>
      </c>
      <c r="I170" s="142" t="s">
        <v>2241</v>
      </c>
      <c r="J170" s="142" t="s">
        <v>2242</v>
      </c>
      <c r="K170" s="142" t="s">
        <v>2243</v>
      </c>
      <c r="L170" s="142" t="s">
        <v>2244</v>
      </c>
    </row>
    <row r="171" spans="1:12" hidden="1">
      <c r="A171" s="142" t="s">
        <v>1788</v>
      </c>
      <c r="B171" s="142" t="s">
        <v>1789</v>
      </c>
      <c r="C171" s="142" t="s">
        <v>2209</v>
      </c>
      <c r="D171" s="142" t="s">
        <v>2210</v>
      </c>
      <c r="E171" s="142" t="s">
        <v>2211</v>
      </c>
      <c r="F171" s="142" t="s">
        <v>2212</v>
      </c>
      <c r="G171" s="142" t="s">
        <v>2239</v>
      </c>
      <c r="H171" s="142" t="s">
        <v>2240</v>
      </c>
      <c r="I171" s="142" t="s">
        <v>2241</v>
      </c>
      <c r="J171" s="142" t="s">
        <v>2242</v>
      </c>
      <c r="K171" s="142" t="s">
        <v>2245</v>
      </c>
      <c r="L171" s="142" t="s">
        <v>2246</v>
      </c>
    </row>
    <row r="172" spans="1:12" hidden="1">
      <c r="A172" s="142" t="s">
        <v>1788</v>
      </c>
      <c r="B172" s="142" t="s">
        <v>1789</v>
      </c>
      <c r="C172" s="142" t="s">
        <v>2209</v>
      </c>
      <c r="D172" s="142" t="s">
        <v>2210</v>
      </c>
      <c r="E172" s="142" t="s">
        <v>2247</v>
      </c>
      <c r="F172" s="142" t="s">
        <v>2248</v>
      </c>
      <c r="G172" s="142" t="s">
        <v>2249</v>
      </c>
      <c r="H172" s="142" t="s">
        <v>2250</v>
      </c>
      <c r="I172" s="142" t="s">
        <v>2251</v>
      </c>
      <c r="J172" s="142" t="s">
        <v>2252</v>
      </c>
      <c r="K172" s="142" t="s">
        <v>2253</v>
      </c>
      <c r="L172" s="142" t="s">
        <v>2254</v>
      </c>
    </row>
    <row r="173" spans="1:12" hidden="1">
      <c r="A173" s="142" t="s">
        <v>1788</v>
      </c>
      <c r="B173" s="142" t="s">
        <v>1789</v>
      </c>
      <c r="C173" s="142" t="s">
        <v>2209</v>
      </c>
      <c r="D173" s="142" t="s">
        <v>2210</v>
      </c>
      <c r="E173" s="142" t="s">
        <v>2247</v>
      </c>
      <c r="F173" s="142" t="s">
        <v>2248</v>
      </c>
      <c r="G173" s="142" t="s">
        <v>2249</v>
      </c>
      <c r="H173" s="142" t="s">
        <v>2250</v>
      </c>
      <c r="I173" s="142" t="s">
        <v>2251</v>
      </c>
      <c r="J173" s="142" t="s">
        <v>2252</v>
      </c>
      <c r="K173" s="142" t="s">
        <v>2255</v>
      </c>
      <c r="L173" s="142" t="s">
        <v>2256</v>
      </c>
    </row>
    <row r="174" spans="1:12" hidden="1">
      <c r="A174" s="142" t="s">
        <v>1788</v>
      </c>
      <c r="B174" s="142" t="s">
        <v>1789</v>
      </c>
      <c r="C174" s="142" t="s">
        <v>2209</v>
      </c>
      <c r="D174" s="142" t="s">
        <v>2210</v>
      </c>
      <c r="E174" s="142" t="s">
        <v>2257</v>
      </c>
      <c r="F174" s="142" t="s">
        <v>2258</v>
      </c>
      <c r="G174" s="142" t="s">
        <v>2259</v>
      </c>
      <c r="H174" s="142" t="s">
        <v>2260</v>
      </c>
      <c r="I174" s="142" t="s">
        <v>2261</v>
      </c>
      <c r="J174" s="142" t="s">
        <v>2262</v>
      </c>
      <c r="K174" s="142" t="s">
        <v>2263</v>
      </c>
      <c r="L174" s="142" t="s">
        <v>2264</v>
      </c>
    </row>
    <row r="175" spans="1:12" hidden="1">
      <c r="A175" s="142" t="s">
        <v>1788</v>
      </c>
      <c r="B175" s="142" t="s">
        <v>1789</v>
      </c>
      <c r="C175" s="142" t="s">
        <v>2209</v>
      </c>
      <c r="D175" s="142" t="s">
        <v>2210</v>
      </c>
      <c r="E175" s="142" t="s">
        <v>2257</v>
      </c>
      <c r="F175" s="142" t="s">
        <v>2258</v>
      </c>
      <c r="G175" s="142" t="s">
        <v>2259</v>
      </c>
      <c r="H175" s="142" t="s">
        <v>2260</v>
      </c>
      <c r="I175" s="142" t="s">
        <v>2261</v>
      </c>
      <c r="J175" s="142" t="s">
        <v>2262</v>
      </c>
      <c r="K175" s="142" t="s">
        <v>2265</v>
      </c>
      <c r="L175" s="142" t="s">
        <v>2266</v>
      </c>
    </row>
    <row r="176" spans="1:12" hidden="1">
      <c r="A176" s="142" t="s">
        <v>1788</v>
      </c>
      <c r="B176" s="142" t="s">
        <v>1789</v>
      </c>
      <c r="C176" s="142" t="s">
        <v>2209</v>
      </c>
      <c r="D176" s="142" t="s">
        <v>2210</v>
      </c>
      <c r="E176" s="142" t="s">
        <v>2257</v>
      </c>
      <c r="F176" s="142" t="s">
        <v>2258</v>
      </c>
      <c r="G176" s="142" t="s">
        <v>2259</v>
      </c>
      <c r="H176" s="142" t="s">
        <v>2260</v>
      </c>
      <c r="I176" s="142" t="s">
        <v>2261</v>
      </c>
      <c r="J176" s="142" t="s">
        <v>2262</v>
      </c>
      <c r="K176" s="142" t="s">
        <v>2267</v>
      </c>
      <c r="L176" s="142" t="s">
        <v>2268</v>
      </c>
    </row>
    <row r="177" spans="1:12" hidden="1">
      <c r="A177" s="142" t="s">
        <v>1788</v>
      </c>
      <c r="B177" s="142" t="s">
        <v>1789</v>
      </c>
      <c r="C177" s="142" t="s">
        <v>2209</v>
      </c>
      <c r="D177" s="142" t="s">
        <v>2210</v>
      </c>
      <c r="E177" s="142" t="s">
        <v>2257</v>
      </c>
      <c r="F177" s="142" t="s">
        <v>2258</v>
      </c>
      <c r="G177" s="142" t="s">
        <v>2259</v>
      </c>
      <c r="H177" s="142" t="s">
        <v>2260</v>
      </c>
      <c r="I177" s="142" t="s">
        <v>2261</v>
      </c>
      <c r="J177" s="142" t="s">
        <v>2262</v>
      </c>
      <c r="K177" s="142" t="s">
        <v>2269</v>
      </c>
      <c r="L177" s="142" t="s">
        <v>2270</v>
      </c>
    </row>
    <row r="178" spans="1:12" hidden="1">
      <c r="A178" s="142" t="s">
        <v>1788</v>
      </c>
      <c r="B178" s="142" t="s">
        <v>1789</v>
      </c>
      <c r="C178" s="142" t="s">
        <v>2209</v>
      </c>
      <c r="D178" s="142" t="s">
        <v>2210</v>
      </c>
      <c r="E178" s="142" t="s">
        <v>2257</v>
      </c>
      <c r="F178" s="142" t="s">
        <v>2258</v>
      </c>
      <c r="G178" s="142" t="s">
        <v>2259</v>
      </c>
      <c r="H178" s="142" t="s">
        <v>2260</v>
      </c>
      <c r="I178" s="142" t="s">
        <v>2261</v>
      </c>
      <c r="J178" s="142" t="s">
        <v>2262</v>
      </c>
      <c r="K178" s="142" t="s">
        <v>2271</v>
      </c>
      <c r="L178" s="142" t="s">
        <v>2272</v>
      </c>
    </row>
    <row r="179" spans="1:12" hidden="1">
      <c r="A179" s="142" t="s">
        <v>1788</v>
      </c>
      <c r="B179" s="142" t="s">
        <v>1789</v>
      </c>
      <c r="C179" s="142" t="s">
        <v>2209</v>
      </c>
      <c r="D179" s="142" t="s">
        <v>2210</v>
      </c>
      <c r="E179" s="142" t="s">
        <v>2257</v>
      </c>
      <c r="F179" s="142" t="s">
        <v>2258</v>
      </c>
      <c r="G179" s="142" t="s">
        <v>2259</v>
      </c>
      <c r="H179" s="142" t="s">
        <v>2260</v>
      </c>
      <c r="I179" s="142" t="s">
        <v>2261</v>
      </c>
      <c r="J179" s="142" t="s">
        <v>2262</v>
      </c>
      <c r="K179" s="142" t="s">
        <v>2273</v>
      </c>
      <c r="L179" s="142" t="s">
        <v>2274</v>
      </c>
    </row>
    <row r="180" spans="1:12" hidden="1">
      <c r="A180" s="142" t="s">
        <v>1788</v>
      </c>
      <c r="B180" s="142" t="s">
        <v>1789</v>
      </c>
      <c r="C180" s="142" t="s">
        <v>2209</v>
      </c>
      <c r="D180" s="142" t="s">
        <v>2210</v>
      </c>
      <c r="E180" s="142" t="s">
        <v>2257</v>
      </c>
      <c r="F180" s="142" t="s">
        <v>2258</v>
      </c>
      <c r="G180" s="142" t="s">
        <v>2259</v>
      </c>
      <c r="H180" s="142" t="s">
        <v>2260</v>
      </c>
      <c r="I180" s="142" t="s">
        <v>2261</v>
      </c>
      <c r="J180" s="142" t="s">
        <v>2262</v>
      </c>
      <c r="K180" s="142" t="s">
        <v>2275</v>
      </c>
      <c r="L180" s="142" t="s">
        <v>2276</v>
      </c>
    </row>
    <row r="181" spans="1:12" hidden="1">
      <c r="A181" s="142" t="s">
        <v>1788</v>
      </c>
      <c r="B181" s="142" t="s">
        <v>1789</v>
      </c>
      <c r="C181" s="142" t="s">
        <v>2209</v>
      </c>
      <c r="D181" s="142" t="s">
        <v>2210</v>
      </c>
      <c r="E181" s="142" t="s">
        <v>2257</v>
      </c>
      <c r="F181" s="142" t="s">
        <v>2258</v>
      </c>
      <c r="G181" s="142" t="s">
        <v>2259</v>
      </c>
      <c r="H181" s="142" t="s">
        <v>2260</v>
      </c>
      <c r="I181" s="142" t="s">
        <v>2261</v>
      </c>
      <c r="J181" s="142" t="s">
        <v>2262</v>
      </c>
      <c r="K181" s="142" t="s">
        <v>2277</v>
      </c>
      <c r="L181" s="142" t="s">
        <v>2278</v>
      </c>
    </row>
    <row r="182" spans="1:12" hidden="1">
      <c r="A182" s="142" t="s">
        <v>1788</v>
      </c>
      <c r="B182" s="142" t="s">
        <v>1789</v>
      </c>
      <c r="C182" s="142" t="s">
        <v>2209</v>
      </c>
      <c r="D182" s="142" t="s">
        <v>2210</v>
      </c>
      <c r="E182" s="142" t="s">
        <v>2279</v>
      </c>
      <c r="F182" s="142" t="s">
        <v>2280</v>
      </c>
      <c r="G182" s="142" t="s">
        <v>2281</v>
      </c>
      <c r="H182" s="142" t="s">
        <v>2282</v>
      </c>
      <c r="I182" s="142" t="s">
        <v>2283</v>
      </c>
      <c r="J182" s="142" t="s">
        <v>2284</v>
      </c>
      <c r="K182" s="142" t="s">
        <v>2285</v>
      </c>
      <c r="L182" s="142" t="s">
        <v>2286</v>
      </c>
    </row>
    <row r="183" spans="1:12" hidden="1">
      <c r="A183" s="142" t="s">
        <v>1788</v>
      </c>
      <c r="B183" s="142" t="s">
        <v>1789</v>
      </c>
      <c r="C183" s="142" t="s">
        <v>2209</v>
      </c>
      <c r="D183" s="142" t="s">
        <v>2210</v>
      </c>
      <c r="E183" s="142" t="s">
        <v>2279</v>
      </c>
      <c r="F183" s="142" t="s">
        <v>2280</v>
      </c>
      <c r="G183" s="142" t="s">
        <v>2281</v>
      </c>
      <c r="H183" s="142" t="s">
        <v>2282</v>
      </c>
      <c r="I183" s="142" t="s">
        <v>2283</v>
      </c>
      <c r="J183" s="142" t="s">
        <v>2284</v>
      </c>
      <c r="K183" s="142" t="s">
        <v>2287</v>
      </c>
      <c r="L183" s="142" t="s">
        <v>2288</v>
      </c>
    </row>
    <row r="184" spans="1:12" hidden="1">
      <c r="A184" s="142" t="s">
        <v>1788</v>
      </c>
      <c r="B184" s="142" t="s">
        <v>1789</v>
      </c>
      <c r="C184" s="142" t="s">
        <v>2209</v>
      </c>
      <c r="D184" s="142" t="s">
        <v>2210</v>
      </c>
      <c r="E184" s="142" t="s">
        <v>2289</v>
      </c>
      <c r="F184" s="142" t="s">
        <v>2290</v>
      </c>
      <c r="G184" s="142" t="s">
        <v>2291</v>
      </c>
      <c r="H184" s="142" t="s">
        <v>2292</v>
      </c>
      <c r="I184" s="142" t="s">
        <v>2293</v>
      </c>
      <c r="J184" s="142" t="s">
        <v>2294</v>
      </c>
      <c r="K184" s="142" t="s">
        <v>2295</v>
      </c>
      <c r="L184" s="142" t="s">
        <v>2296</v>
      </c>
    </row>
    <row r="185" spans="1:12" hidden="1">
      <c r="A185" s="142" t="s">
        <v>1788</v>
      </c>
      <c r="B185" s="142" t="s">
        <v>1789</v>
      </c>
      <c r="C185" s="142" t="s">
        <v>2209</v>
      </c>
      <c r="D185" s="142" t="s">
        <v>2210</v>
      </c>
      <c r="E185" s="142" t="s">
        <v>2297</v>
      </c>
      <c r="F185" s="142" t="s">
        <v>2298</v>
      </c>
      <c r="G185" s="142" t="s">
        <v>2299</v>
      </c>
      <c r="H185" s="142" t="s">
        <v>2300</v>
      </c>
      <c r="I185" s="142" t="s">
        <v>2301</v>
      </c>
      <c r="J185" s="142" t="s">
        <v>2302</v>
      </c>
      <c r="K185" s="142" t="s">
        <v>2303</v>
      </c>
      <c r="L185" s="142" t="s">
        <v>2304</v>
      </c>
    </row>
    <row r="186" spans="1:12" hidden="1">
      <c r="A186" s="142" t="s">
        <v>1788</v>
      </c>
      <c r="B186" s="142" t="s">
        <v>1789</v>
      </c>
      <c r="C186" s="142" t="s">
        <v>2209</v>
      </c>
      <c r="D186" s="142" t="s">
        <v>2210</v>
      </c>
      <c r="E186" s="142" t="s">
        <v>2297</v>
      </c>
      <c r="F186" s="142" t="s">
        <v>2298</v>
      </c>
      <c r="G186" s="142" t="s">
        <v>2299</v>
      </c>
      <c r="H186" s="142" t="s">
        <v>2300</v>
      </c>
      <c r="I186" s="142" t="s">
        <v>2301</v>
      </c>
      <c r="J186" s="142" t="s">
        <v>2302</v>
      </c>
      <c r="K186" s="142" t="s">
        <v>2305</v>
      </c>
      <c r="L186" s="142" t="s">
        <v>2306</v>
      </c>
    </row>
    <row r="187" spans="1:12" hidden="1">
      <c r="A187" s="142" t="s">
        <v>1788</v>
      </c>
      <c r="B187" s="142" t="s">
        <v>1789</v>
      </c>
      <c r="C187" s="142" t="s">
        <v>2209</v>
      </c>
      <c r="D187" s="142" t="s">
        <v>2210</v>
      </c>
      <c r="E187" s="142" t="s">
        <v>2297</v>
      </c>
      <c r="F187" s="142" t="s">
        <v>2298</v>
      </c>
      <c r="G187" s="142" t="s">
        <v>2307</v>
      </c>
      <c r="H187" s="142" t="s">
        <v>2308</v>
      </c>
      <c r="I187" s="142" t="s">
        <v>2309</v>
      </c>
      <c r="J187" s="142" t="s">
        <v>2310</v>
      </c>
      <c r="K187" s="142" t="s">
        <v>2311</v>
      </c>
      <c r="L187" s="142" t="s">
        <v>2312</v>
      </c>
    </row>
    <row r="188" spans="1:12" hidden="1">
      <c r="A188" s="142" t="s">
        <v>1788</v>
      </c>
      <c r="B188" s="142" t="s">
        <v>1789</v>
      </c>
      <c r="C188" s="142" t="s">
        <v>2209</v>
      </c>
      <c r="D188" s="142" t="s">
        <v>2210</v>
      </c>
      <c r="E188" s="142" t="s">
        <v>2297</v>
      </c>
      <c r="F188" s="142" t="s">
        <v>2298</v>
      </c>
      <c r="G188" s="142" t="s">
        <v>2313</v>
      </c>
      <c r="H188" s="142" t="s">
        <v>2314</v>
      </c>
      <c r="I188" s="142" t="s">
        <v>2315</v>
      </c>
      <c r="J188" s="142" t="s">
        <v>2316</v>
      </c>
      <c r="K188" s="142" t="s">
        <v>2317</v>
      </c>
      <c r="L188" s="142" t="s">
        <v>2318</v>
      </c>
    </row>
    <row r="189" spans="1:12" hidden="1">
      <c r="A189" s="142" t="s">
        <v>1788</v>
      </c>
      <c r="B189" s="142" t="s">
        <v>1789</v>
      </c>
      <c r="C189" s="142" t="s">
        <v>2209</v>
      </c>
      <c r="D189" s="142" t="s">
        <v>2210</v>
      </c>
      <c r="E189" s="142" t="s">
        <v>2297</v>
      </c>
      <c r="F189" s="142" t="s">
        <v>2298</v>
      </c>
      <c r="G189" s="142" t="s">
        <v>2319</v>
      </c>
      <c r="H189" s="142" t="s">
        <v>2320</v>
      </c>
      <c r="I189" s="142" t="s">
        <v>2321</v>
      </c>
      <c r="J189" s="142" t="s">
        <v>2322</v>
      </c>
      <c r="K189" s="142" t="s">
        <v>2323</v>
      </c>
      <c r="L189" s="142" t="s">
        <v>2324</v>
      </c>
    </row>
    <row r="190" spans="1:12" hidden="1">
      <c r="A190" s="142" t="s">
        <v>1788</v>
      </c>
      <c r="B190" s="142" t="s">
        <v>1789</v>
      </c>
      <c r="C190" s="142" t="s">
        <v>2209</v>
      </c>
      <c r="D190" s="142" t="s">
        <v>2210</v>
      </c>
      <c r="E190" s="142" t="s">
        <v>2297</v>
      </c>
      <c r="F190" s="142" t="s">
        <v>2298</v>
      </c>
      <c r="G190" s="142" t="s">
        <v>2325</v>
      </c>
      <c r="H190" s="142" t="s">
        <v>2326</v>
      </c>
      <c r="I190" s="142" t="s">
        <v>2327</v>
      </c>
      <c r="J190" s="142" t="s">
        <v>2328</v>
      </c>
      <c r="K190" s="142" t="s">
        <v>2329</v>
      </c>
      <c r="L190" s="142" t="s">
        <v>2330</v>
      </c>
    </row>
    <row r="191" spans="1:12" hidden="1">
      <c r="A191" s="142" t="s">
        <v>1788</v>
      </c>
      <c r="B191" s="142" t="s">
        <v>1789</v>
      </c>
      <c r="C191" s="142" t="s">
        <v>2209</v>
      </c>
      <c r="D191" s="142" t="s">
        <v>2210</v>
      </c>
      <c r="E191" s="142" t="s">
        <v>2297</v>
      </c>
      <c r="F191" s="142" t="s">
        <v>2298</v>
      </c>
      <c r="G191" s="142" t="s">
        <v>2331</v>
      </c>
      <c r="H191" s="142" t="s">
        <v>2332</v>
      </c>
      <c r="I191" s="142" t="s">
        <v>2333</v>
      </c>
      <c r="J191" s="142" t="s">
        <v>2334</v>
      </c>
      <c r="K191" s="142" t="s">
        <v>2335</v>
      </c>
      <c r="L191" s="142" t="s">
        <v>2336</v>
      </c>
    </row>
    <row r="192" spans="1:12" hidden="1">
      <c r="A192" s="142" t="s">
        <v>1788</v>
      </c>
      <c r="B192" s="142" t="s">
        <v>1789</v>
      </c>
      <c r="C192" s="142" t="s">
        <v>2209</v>
      </c>
      <c r="D192" s="142" t="s">
        <v>2210</v>
      </c>
      <c r="E192" s="142" t="s">
        <v>2337</v>
      </c>
      <c r="F192" s="142" t="s">
        <v>2338</v>
      </c>
      <c r="G192" s="142" t="s">
        <v>2339</v>
      </c>
      <c r="H192" s="142" t="s">
        <v>2340</v>
      </c>
      <c r="I192" s="142" t="s">
        <v>2341</v>
      </c>
      <c r="J192" s="142" t="s">
        <v>2342</v>
      </c>
      <c r="K192" s="142" t="s">
        <v>2343</v>
      </c>
      <c r="L192" s="142" t="s">
        <v>2344</v>
      </c>
    </row>
    <row r="193" spans="1:12" hidden="1">
      <c r="A193" s="142" t="s">
        <v>1788</v>
      </c>
      <c r="B193" s="142" t="s">
        <v>1789</v>
      </c>
      <c r="C193" s="142" t="s">
        <v>2209</v>
      </c>
      <c r="D193" s="142" t="s">
        <v>2210</v>
      </c>
      <c r="E193" s="142" t="s">
        <v>2345</v>
      </c>
      <c r="F193" s="142" t="s">
        <v>2346</v>
      </c>
      <c r="G193" s="142" t="s">
        <v>2347</v>
      </c>
      <c r="H193" s="142" t="s">
        <v>2348</v>
      </c>
      <c r="I193" s="142" t="s">
        <v>2349</v>
      </c>
      <c r="J193" s="142" t="s">
        <v>2350</v>
      </c>
      <c r="K193" s="142" t="s">
        <v>2351</v>
      </c>
      <c r="L193" s="142" t="s">
        <v>2352</v>
      </c>
    </row>
    <row r="194" spans="1:12" hidden="1">
      <c r="A194" s="142" t="s">
        <v>1788</v>
      </c>
      <c r="B194" s="142" t="s">
        <v>1789</v>
      </c>
      <c r="C194" s="142" t="s">
        <v>2353</v>
      </c>
      <c r="D194" s="142" t="s">
        <v>2354</v>
      </c>
      <c r="E194" s="142" t="s">
        <v>2355</v>
      </c>
      <c r="F194" s="142" t="s">
        <v>2354</v>
      </c>
      <c r="G194" s="142" t="s">
        <v>2356</v>
      </c>
      <c r="H194" s="142" t="s">
        <v>2357</v>
      </c>
      <c r="I194" s="142" t="s">
        <v>2358</v>
      </c>
      <c r="J194" s="142" t="s">
        <v>2359</v>
      </c>
      <c r="K194" s="142" t="s">
        <v>2360</v>
      </c>
      <c r="L194" s="142" t="s">
        <v>2361</v>
      </c>
    </row>
    <row r="195" spans="1:12" hidden="1">
      <c r="A195" s="142" t="s">
        <v>1788</v>
      </c>
      <c r="B195" s="142" t="s">
        <v>1789</v>
      </c>
      <c r="C195" s="142" t="s">
        <v>2353</v>
      </c>
      <c r="D195" s="142" t="s">
        <v>2354</v>
      </c>
      <c r="E195" s="142" t="s">
        <v>2355</v>
      </c>
      <c r="F195" s="142" t="s">
        <v>2354</v>
      </c>
      <c r="G195" s="142" t="s">
        <v>2356</v>
      </c>
      <c r="H195" s="142" t="s">
        <v>2357</v>
      </c>
      <c r="I195" s="142" t="s">
        <v>2362</v>
      </c>
      <c r="J195" s="142" t="s">
        <v>2363</v>
      </c>
      <c r="K195" s="142" t="s">
        <v>2364</v>
      </c>
      <c r="L195" s="142" t="s">
        <v>2365</v>
      </c>
    </row>
    <row r="196" spans="1:12" hidden="1">
      <c r="A196" s="142" t="s">
        <v>1788</v>
      </c>
      <c r="B196" s="142" t="s">
        <v>1789</v>
      </c>
      <c r="C196" s="142" t="s">
        <v>2353</v>
      </c>
      <c r="D196" s="142" t="s">
        <v>2354</v>
      </c>
      <c r="E196" s="142" t="s">
        <v>2355</v>
      </c>
      <c r="F196" s="142" t="s">
        <v>2354</v>
      </c>
      <c r="G196" s="142" t="s">
        <v>2356</v>
      </c>
      <c r="H196" s="142" t="s">
        <v>2357</v>
      </c>
      <c r="I196" s="142" t="s">
        <v>2362</v>
      </c>
      <c r="J196" s="142" t="s">
        <v>2363</v>
      </c>
      <c r="K196" s="142" t="s">
        <v>2366</v>
      </c>
      <c r="L196" s="142" t="s">
        <v>2367</v>
      </c>
    </row>
    <row r="197" spans="1:12" hidden="1">
      <c r="A197" s="142" t="s">
        <v>1788</v>
      </c>
      <c r="B197" s="142" t="s">
        <v>1789</v>
      </c>
      <c r="C197" s="142" t="s">
        <v>2353</v>
      </c>
      <c r="D197" s="142" t="s">
        <v>2354</v>
      </c>
      <c r="E197" s="142" t="s">
        <v>2355</v>
      </c>
      <c r="F197" s="142" t="s">
        <v>2354</v>
      </c>
      <c r="G197" s="142" t="s">
        <v>2356</v>
      </c>
      <c r="H197" s="142" t="s">
        <v>2357</v>
      </c>
      <c r="I197" s="142" t="s">
        <v>2362</v>
      </c>
      <c r="J197" s="142" t="s">
        <v>2363</v>
      </c>
      <c r="K197" s="142" t="s">
        <v>2368</v>
      </c>
      <c r="L197" s="142" t="s">
        <v>2369</v>
      </c>
    </row>
    <row r="198" spans="1:12" hidden="1">
      <c r="A198" s="142" t="s">
        <v>1788</v>
      </c>
      <c r="B198" s="142" t="s">
        <v>1789</v>
      </c>
      <c r="C198" s="142" t="s">
        <v>2353</v>
      </c>
      <c r="D198" s="142" t="s">
        <v>2354</v>
      </c>
      <c r="E198" s="142" t="s">
        <v>2355</v>
      </c>
      <c r="F198" s="142" t="s">
        <v>2354</v>
      </c>
      <c r="G198" s="142" t="s">
        <v>2356</v>
      </c>
      <c r="H198" s="142" t="s">
        <v>2357</v>
      </c>
      <c r="I198" s="142" t="s">
        <v>2362</v>
      </c>
      <c r="J198" s="142" t="s">
        <v>2363</v>
      </c>
      <c r="K198" s="142" t="s">
        <v>2370</v>
      </c>
      <c r="L198" s="142" t="s">
        <v>2371</v>
      </c>
    </row>
    <row r="199" spans="1:12" hidden="1">
      <c r="A199" s="142" t="s">
        <v>1788</v>
      </c>
      <c r="B199" s="142" t="s">
        <v>1789</v>
      </c>
      <c r="C199" s="142" t="s">
        <v>2353</v>
      </c>
      <c r="D199" s="142" t="s">
        <v>2354</v>
      </c>
      <c r="E199" s="142" t="s">
        <v>2355</v>
      </c>
      <c r="F199" s="142" t="s">
        <v>2354</v>
      </c>
      <c r="G199" s="142" t="s">
        <v>2356</v>
      </c>
      <c r="H199" s="142" t="s">
        <v>2357</v>
      </c>
      <c r="I199" s="142" t="s">
        <v>2362</v>
      </c>
      <c r="J199" s="142" t="s">
        <v>2363</v>
      </c>
      <c r="K199" s="142" t="s">
        <v>2372</v>
      </c>
      <c r="L199" s="142" t="s">
        <v>2373</v>
      </c>
    </row>
    <row r="200" spans="1:12" hidden="1">
      <c r="A200" s="142" t="s">
        <v>1788</v>
      </c>
      <c r="B200" s="142" t="s">
        <v>1789</v>
      </c>
      <c r="C200" s="142" t="s">
        <v>2353</v>
      </c>
      <c r="D200" s="142" t="s">
        <v>2354</v>
      </c>
      <c r="E200" s="142" t="s">
        <v>2355</v>
      </c>
      <c r="F200" s="142" t="s">
        <v>2354</v>
      </c>
      <c r="G200" s="142" t="s">
        <v>2356</v>
      </c>
      <c r="H200" s="142" t="s">
        <v>2357</v>
      </c>
      <c r="I200" s="142" t="s">
        <v>2362</v>
      </c>
      <c r="J200" s="142" t="s">
        <v>2363</v>
      </c>
      <c r="K200" s="142" t="s">
        <v>2374</v>
      </c>
      <c r="L200" s="142" t="s">
        <v>2375</v>
      </c>
    </row>
    <row r="201" spans="1:12" hidden="1">
      <c r="A201" s="142" t="s">
        <v>1788</v>
      </c>
      <c r="B201" s="142" t="s">
        <v>1789</v>
      </c>
      <c r="C201" s="142" t="s">
        <v>2353</v>
      </c>
      <c r="D201" s="142" t="s">
        <v>2354</v>
      </c>
      <c r="E201" s="142" t="s">
        <v>2355</v>
      </c>
      <c r="F201" s="142" t="s">
        <v>2354</v>
      </c>
      <c r="G201" s="142" t="s">
        <v>2356</v>
      </c>
      <c r="H201" s="142" t="s">
        <v>2357</v>
      </c>
      <c r="I201" s="142" t="s">
        <v>2362</v>
      </c>
      <c r="J201" s="142" t="s">
        <v>2363</v>
      </c>
      <c r="K201" s="142" t="s">
        <v>2376</v>
      </c>
      <c r="L201" s="142" t="s">
        <v>2377</v>
      </c>
    </row>
    <row r="202" spans="1:12" hidden="1">
      <c r="A202" s="142" t="s">
        <v>1788</v>
      </c>
      <c r="B202" s="142" t="s">
        <v>1789</v>
      </c>
      <c r="C202" s="142" t="s">
        <v>2353</v>
      </c>
      <c r="D202" s="142" t="s">
        <v>2354</v>
      </c>
      <c r="E202" s="142" t="s">
        <v>2355</v>
      </c>
      <c r="F202" s="142" t="s">
        <v>2354</v>
      </c>
      <c r="G202" s="142" t="s">
        <v>2356</v>
      </c>
      <c r="H202" s="142" t="s">
        <v>2357</v>
      </c>
      <c r="I202" s="142" t="s">
        <v>2362</v>
      </c>
      <c r="J202" s="142" t="s">
        <v>2363</v>
      </c>
      <c r="K202" s="142" t="s">
        <v>2378</v>
      </c>
      <c r="L202" s="142" t="s">
        <v>2379</v>
      </c>
    </row>
    <row r="203" spans="1:12" hidden="1">
      <c r="A203" s="142" t="s">
        <v>1788</v>
      </c>
      <c r="B203" s="142" t="s">
        <v>1789</v>
      </c>
      <c r="C203" s="142" t="s">
        <v>2353</v>
      </c>
      <c r="D203" s="142" t="s">
        <v>2354</v>
      </c>
      <c r="E203" s="142" t="s">
        <v>2355</v>
      </c>
      <c r="F203" s="142" t="s">
        <v>2354</v>
      </c>
      <c r="G203" s="142" t="s">
        <v>2356</v>
      </c>
      <c r="H203" s="142" t="s">
        <v>2357</v>
      </c>
      <c r="I203" s="142" t="s">
        <v>2362</v>
      </c>
      <c r="J203" s="142" t="s">
        <v>2363</v>
      </c>
      <c r="K203" s="142" t="s">
        <v>2380</v>
      </c>
      <c r="L203" s="142" t="s">
        <v>2381</v>
      </c>
    </row>
    <row r="204" spans="1:12" hidden="1">
      <c r="A204" s="142" t="s">
        <v>1788</v>
      </c>
      <c r="B204" s="142" t="s">
        <v>1789</v>
      </c>
      <c r="C204" s="142" t="s">
        <v>2353</v>
      </c>
      <c r="D204" s="142" t="s">
        <v>2354</v>
      </c>
      <c r="E204" s="142" t="s">
        <v>2355</v>
      </c>
      <c r="F204" s="142" t="s">
        <v>2354</v>
      </c>
      <c r="G204" s="142" t="s">
        <v>2356</v>
      </c>
      <c r="H204" s="142" t="s">
        <v>2357</v>
      </c>
      <c r="I204" s="142" t="s">
        <v>2362</v>
      </c>
      <c r="J204" s="142" t="s">
        <v>2363</v>
      </c>
      <c r="K204" s="142" t="s">
        <v>2382</v>
      </c>
      <c r="L204" s="142" t="s">
        <v>2383</v>
      </c>
    </row>
    <row r="205" spans="1:12" hidden="1">
      <c r="A205" s="142" t="s">
        <v>1788</v>
      </c>
      <c r="B205" s="142" t="s">
        <v>1789</v>
      </c>
      <c r="C205" s="142" t="s">
        <v>2353</v>
      </c>
      <c r="D205" s="142" t="s">
        <v>2354</v>
      </c>
      <c r="E205" s="142" t="s">
        <v>2355</v>
      </c>
      <c r="F205" s="142" t="s">
        <v>2354</v>
      </c>
      <c r="G205" s="142" t="s">
        <v>2356</v>
      </c>
      <c r="H205" s="142" t="s">
        <v>2357</v>
      </c>
      <c r="I205" s="142" t="s">
        <v>2362</v>
      </c>
      <c r="J205" s="142" t="s">
        <v>2363</v>
      </c>
      <c r="K205" s="142" t="s">
        <v>2384</v>
      </c>
      <c r="L205" s="142" t="s">
        <v>2385</v>
      </c>
    </row>
    <row r="206" spans="1:12" hidden="1">
      <c r="A206" s="142" t="s">
        <v>1788</v>
      </c>
      <c r="B206" s="142" t="s">
        <v>1789</v>
      </c>
      <c r="C206" s="142" t="s">
        <v>2353</v>
      </c>
      <c r="D206" s="142" t="s">
        <v>2354</v>
      </c>
      <c r="E206" s="142" t="s">
        <v>2355</v>
      </c>
      <c r="F206" s="142" t="s">
        <v>2354</v>
      </c>
      <c r="G206" s="142" t="s">
        <v>2356</v>
      </c>
      <c r="H206" s="142" t="s">
        <v>2357</v>
      </c>
      <c r="I206" s="142" t="s">
        <v>2362</v>
      </c>
      <c r="J206" s="142" t="s">
        <v>2363</v>
      </c>
      <c r="K206" s="142" t="s">
        <v>2386</v>
      </c>
      <c r="L206" s="142" t="s">
        <v>2387</v>
      </c>
    </row>
    <row r="207" spans="1:12" hidden="1">
      <c r="A207" s="142" t="s">
        <v>1788</v>
      </c>
      <c r="B207" s="142" t="s">
        <v>1789</v>
      </c>
      <c r="C207" s="142" t="s">
        <v>2353</v>
      </c>
      <c r="D207" s="142" t="s">
        <v>2354</v>
      </c>
      <c r="E207" s="142" t="s">
        <v>2355</v>
      </c>
      <c r="F207" s="142" t="s">
        <v>2354</v>
      </c>
      <c r="G207" s="142" t="s">
        <v>2388</v>
      </c>
      <c r="H207" s="142" t="s">
        <v>2389</v>
      </c>
      <c r="I207" s="142" t="s">
        <v>2390</v>
      </c>
      <c r="J207" s="142" t="s">
        <v>2391</v>
      </c>
      <c r="K207" s="142" t="s">
        <v>2392</v>
      </c>
      <c r="L207" s="142" t="s">
        <v>2393</v>
      </c>
    </row>
    <row r="208" spans="1:12" hidden="1">
      <c r="A208" s="142" t="s">
        <v>1788</v>
      </c>
      <c r="B208" s="142" t="s">
        <v>1789</v>
      </c>
      <c r="C208" s="142" t="s">
        <v>2353</v>
      </c>
      <c r="D208" s="142" t="s">
        <v>2354</v>
      </c>
      <c r="E208" s="142" t="s">
        <v>2355</v>
      </c>
      <c r="F208" s="142" t="s">
        <v>2354</v>
      </c>
      <c r="G208" s="142" t="s">
        <v>2388</v>
      </c>
      <c r="H208" s="142" t="s">
        <v>2389</v>
      </c>
      <c r="I208" s="142" t="s">
        <v>2390</v>
      </c>
      <c r="J208" s="142" t="s">
        <v>2391</v>
      </c>
      <c r="K208" s="142" t="s">
        <v>2394</v>
      </c>
      <c r="L208" s="142" t="s">
        <v>2395</v>
      </c>
    </row>
    <row r="209" spans="1:12" hidden="1">
      <c r="A209" s="142" t="s">
        <v>1788</v>
      </c>
      <c r="B209" s="142" t="s">
        <v>1789</v>
      </c>
      <c r="C209" s="142" t="s">
        <v>2353</v>
      </c>
      <c r="D209" s="142" t="s">
        <v>2354</v>
      </c>
      <c r="E209" s="142" t="s">
        <v>2355</v>
      </c>
      <c r="F209" s="142" t="s">
        <v>2354</v>
      </c>
      <c r="G209" s="142" t="s">
        <v>2388</v>
      </c>
      <c r="H209" s="142" t="s">
        <v>2389</v>
      </c>
      <c r="I209" s="142" t="s">
        <v>2390</v>
      </c>
      <c r="J209" s="142" t="s">
        <v>2391</v>
      </c>
      <c r="K209" s="142" t="s">
        <v>2396</v>
      </c>
      <c r="L209" s="142" t="s">
        <v>2397</v>
      </c>
    </row>
    <row r="210" spans="1:12" hidden="1">
      <c r="A210" s="142" t="s">
        <v>1788</v>
      </c>
      <c r="B210" s="142" t="s">
        <v>1789</v>
      </c>
      <c r="C210" s="142" t="s">
        <v>2353</v>
      </c>
      <c r="D210" s="142" t="s">
        <v>2354</v>
      </c>
      <c r="E210" s="142" t="s">
        <v>2355</v>
      </c>
      <c r="F210" s="142" t="s">
        <v>2354</v>
      </c>
      <c r="G210" s="142" t="s">
        <v>2388</v>
      </c>
      <c r="H210" s="142" t="s">
        <v>2389</v>
      </c>
      <c r="I210" s="142" t="s">
        <v>2390</v>
      </c>
      <c r="J210" s="142" t="s">
        <v>2391</v>
      </c>
      <c r="K210" s="142" t="s">
        <v>2398</v>
      </c>
      <c r="L210" s="142" t="s">
        <v>2399</v>
      </c>
    </row>
    <row r="211" spans="1:12" hidden="1">
      <c r="A211" s="142" t="s">
        <v>1788</v>
      </c>
      <c r="B211" s="142" t="s">
        <v>1789</v>
      </c>
      <c r="C211" s="142" t="s">
        <v>2353</v>
      </c>
      <c r="D211" s="142" t="s">
        <v>2354</v>
      </c>
      <c r="E211" s="142" t="s">
        <v>2355</v>
      </c>
      <c r="F211" s="142" t="s">
        <v>2354</v>
      </c>
      <c r="G211" s="142" t="s">
        <v>2388</v>
      </c>
      <c r="H211" s="142" t="s">
        <v>2389</v>
      </c>
      <c r="I211" s="142" t="s">
        <v>2400</v>
      </c>
      <c r="J211" s="142" t="s">
        <v>2401</v>
      </c>
      <c r="K211" s="142" t="s">
        <v>2402</v>
      </c>
      <c r="L211" s="142" t="s">
        <v>2403</v>
      </c>
    </row>
    <row r="212" spans="1:12" hidden="1">
      <c r="A212" s="142" t="s">
        <v>1788</v>
      </c>
      <c r="B212" s="142" t="s">
        <v>1789</v>
      </c>
      <c r="C212" s="142" t="s">
        <v>2353</v>
      </c>
      <c r="D212" s="142" t="s">
        <v>2354</v>
      </c>
      <c r="E212" s="142" t="s">
        <v>2355</v>
      </c>
      <c r="F212" s="142" t="s">
        <v>2354</v>
      </c>
      <c r="G212" s="142" t="s">
        <v>2388</v>
      </c>
      <c r="H212" s="142" t="s">
        <v>2389</v>
      </c>
      <c r="I212" s="142" t="s">
        <v>2400</v>
      </c>
      <c r="J212" s="142" t="s">
        <v>2401</v>
      </c>
      <c r="K212" s="142" t="s">
        <v>2404</v>
      </c>
      <c r="L212" s="142" t="s">
        <v>2405</v>
      </c>
    </row>
    <row r="213" spans="1:12" hidden="1">
      <c r="A213" s="142" t="s">
        <v>1788</v>
      </c>
      <c r="B213" s="142" t="s">
        <v>1789</v>
      </c>
      <c r="C213" s="142" t="s">
        <v>2353</v>
      </c>
      <c r="D213" s="142" t="s">
        <v>2354</v>
      </c>
      <c r="E213" s="142" t="s">
        <v>2355</v>
      </c>
      <c r="F213" s="142" t="s">
        <v>2354</v>
      </c>
      <c r="G213" s="142" t="s">
        <v>2388</v>
      </c>
      <c r="H213" s="142" t="s">
        <v>2389</v>
      </c>
      <c r="I213" s="142" t="s">
        <v>2400</v>
      </c>
      <c r="J213" s="142" t="s">
        <v>2401</v>
      </c>
      <c r="K213" s="142" t="s">
        <v>2406</v>
      </c>
      <c r="L213" s="142" t="s">
        <v>2407</v>
      </c>
    </row>
    <row r="214" spans="1:12" hidden="1">
      <c r="A214" s="142" t="s">
        <v>1788</v>
      </c>
      <c r="B214" s="142" t="s">
        <v>1789</v>
      </c>
      <c r="C214" s="142" t="s">
        <v>2353</v>
      </c>
      <c r="D214" s="142" t="s">
        <v>2354</v>
      </c>
      <c r="E214" s="142" t="s">
        <v>2355</v>
      </c>
      <c r="F214" s="142" t="s">
        <v>2354</v>
      </c>
      <c r="G214" s="142" t="s">
        <v>2388</v>
      </c>
      <c r="H214" s="142" t="s">
        <v>2389</v>
      </c>
      <c r="I214" s="142" t="s">
        <v>2400</v>
      </c>
      <c r="J214" s="142" t="s">
        <v>2401</v>
      </c>
      <c r="K214" s="142" t="s">
        <v>2408</v>
      </c>
      <c r="L214" s="142" t="s">
        <v>2409</v>
      </c>
    </row>
    <row r="215" spans="1:12" hidden="1">
      <c r="A215" s="142" t="s">
        <v>1788</v>
      </c>
      <c r="B215" s="142" t="s">
        <v>1789</v>
      </c>
      <c r="C215" s="142" t="s">
        <v>2353</v>
      </c>
      <c r="D215" s="142" t="s">
        <v>2354</v>
      </c>
      <c r="E215" s="142" t="s">
        <v>2355</v>
      </c>
      <c r="F215" s="142" t="s">
        <v>2354</v>
      </c>
      <c r="G215" s="142" t="s">
        <v>2388</v>
      </c>
      <c r="H215" s="142" t="s">
        <v>2389</v>
      </c>
      <c r="I215" s="142" t="s">
        <v>2400</v>
      </c>
      <c r="J215" s="142" t="s">
        <v>2401</v>
      </c>
      <c r="K215" s="142" t="s">
        <v>2410</v>
      </c>
      <c r="L215" s="142" t="s">
        <v>2411</v>
      </c>
    </row>
    <row r="216" spans="1:12" hidden="1">
      <c r="A216" s="142" t="s">
        <v>1788</v>
      </c>
      <c r="B216" s="142" t="s">
        <v>1789</v>
      </c>
      <c r="C216" s="142" t="s">
        <v>2353</v>
      </c>
      <c r="D216" s="142" t="s">
        <v>2354</v>
      </c>
      <c r="E216" s="142" t="s">
        <v>2355</v>
      </c>
      <c r="F216" s="142" t="s">
        <v>2354</v>
      </c>
      <c r="G216" s="142" t="s">
        <v>2388</v>
      </c>
      <c r="H216" s="142" t="s">
        <v>2389</v>
      </c>
      <c r="I216" s="142" t="s">
        <v>2400</v>
      </c>
      <c r="J216" s="142" t="s">
        <v>2401</v>
      </c>
      <c r="K216" s="142" t="s">
        <v>2412</v>
      </c>
      <c r="L216" s="142" t="s">
        <v>2413</v>
      </c>
    </row>
    <row r="217" spans="1:12" hidden="1">
      <c r="A217" s="142" t="s">
        <v>1788</v>
      </c>
      <c r="B217" s="142" t="s">
        <v>1789</v>
      </c>
      <c r="C217" s="142" t="s">
        <v>2353</v>
      </c>
      <c r="D217" s="142" t="s">
        <v>2354</v>
      </c>
      <c r="E217" s="142" t="s">
        <v>2355</v>
      </c>
      <c r="F217" s="142" t="s">
        <v>2354</v>
      </c>
      <c r="G217" s="142" t="s">
        <v>2414</v>
      </c>
      <c r="H217" s="142" t="s">
        <v>2415</v>
      </c>
      <c r="I217" s="142" t="s">
        <v>2416</v>
      </c>
      <c r="J217" s="142" t="s">
        <v>2417</v>
      </c>
      <c r="K217" s="142" t="s">
        <v>2418</v>
      </c>
      <c r="L217" s="142" t="s">
        <v>2419</v>
      </c>
    </row>
    <row r="218" spans="1:12" hidden="1">
      <c r="A218" s="142" t="s">
        <v>1788</v>
      </c>
      <c r="B218" s="142" t="s">
        <v>1789</v>
      </c>
      <c r="C218" s="142" t="s">
        <v>2353</v>
      </c>
      <c r="D218" s="142" t="s">
        <v>2354</v>
      </c>
      <c r="E218" s="142" t="s">
        <v>2355</v>
      </c>
      <c r="F218" s="142" t="s">
        <v>2354</v>
      </c>
      <c r="G218" s="142" t="s">
        <v>2414</v>
      </c>
      <c r="H218" s="142" t="s">
        <v>2415</v>
      </c>
      <c r="I218" s="142" t="s">
        <v>2416</v>
      </c>
      <c r="J218" s="142" t="s">
        <v>2417</v>
      </c>
      <c r="K218" s="142" t="s">
        <v>2420</v>
      </c>
      <c r="L218" s="142" t="s">
        <v>2421</v>
      </c>
    </row>
    <row r="219" spans="1:12" hidden="1">
      <c r="A219" s="142" t="s">
        <v>1788</v>
      </c>
      <c r="B219" s="142" t="s">
        <v>1789</v>
      </c>
      <c r="C219" s="142" t="s">
        <v>2353</v>
      </c>
      <c r="D219" s="142" t="s">
        <v>2354</v>
      </c>
      <c r="E219" s="142" t="s">
        <v>2355</v>
      </c>
      <c r="F219" s="142" t="s">
        <v>2354</v>
      </c>
      <c r="G219" s="142" t="s">
        <v>2414</v>
      </c>
      <c r="H219" s="142" t="s">
        <v>2415</v>
      </c>
      <c r="I219" s="142" t="s">
        <v>2416</v>
      </c>
      <c r="J219" s="142" t="s">
        <v>2417</v>
      </c>
      <c r="K219" s="142" t="s">
        <v>2422</v>
      </c>
      <c r="L219" s="142" t="s">
        <v>2423</v>
      </c>
    </row>
    <row r="220" spans="1:12" hidden="1">
      <c r="A220" s="142" t="s">
        <v>1788</v>
      </c>
      <c r="B220" s="142" t="s">
        <v>1789</v>
      </c>
      <c r="C220" s="142" t="s">
        <v>2353</v>
      </c>
      <c r="D220" s="142" t="s">
        <v>2354</v>
      </c>
      <c r="E220" s="142" t="s">
        <v>2355</v>
      </c>
      <c r="F220" s="142" t="s">
        <v>2354</v>
      </c>
      <c r="G220" s="142" t="s">
        <v>2414</v>
      </c>
      <c r="H220" s="142" t="s">
        <v>2415</v>
      </c>
      <c r="I220" s="142" t="s">
        <v>2416</v>
      </c>
      <c r="J220" s="142" t="s">
        <v>2417</v>
      </c>
      <c r="K220" s="142" t="s">
        <v>2424</v>
      </c>
      <c r="L220" s="142" t="s">
        <v>2425</v>
      </c>
    </row>
    <row r="221" spans="1:12" hidden="1">
      <c r="A221" s="142" t="s">
        <v>1788</v>
      </c>
      <c r="B221" s="142" t="s">
        <v>1789</v>
      </c>
      <c r="C221" s="142" t="s">
        <v>2353</v>
      </c>
      <c r="D221" s="142" t="s">
        <v>2354</v>
      </c>
      <c r="E221" s="142" t="s">
        <v>2355</v>
      </c>
      <c r="F221" s="142" t="s">
        <v>2354</v>
      </c>
      <c r="G221" s="142" t="s">
        <v>2414</v>
      </c>
      <c r="H221" s="142" t="s">
        <v>2415</v>
      </c>
      <c r="I221" s="142" t="s">
        <v>2416</v>
      </c>
      <c r="J221" s="142" t="s">
        <v>2417</v>
      </c>
      <c r="K221" s="142" t="s">
        <v>2426</v>
      </c>
      <c r="L221" s="142" t="s">
        <v>2427</v>
      </c>
    </row>
    <row r="222" spans="1:12" hidden="1">
      <c r="A222" s="142" t="s">
        <v>1788</v>
      </c>
      <c r="B222" s="142" t="s">
        <v>1789</v>
      </c>
      <c r="C222" s="142" t="s">
        <v>2353</v>
      </c>
      <c r="D222" s="142" t="s">
        <v>2354</v>
      </c>
      <c r="E222" s="142" t="s">
        <v>2355</v>
      </c>
      <c r="F222" s="142" t="s">
        <v>2354</v>
      </c>
      <c r="G222" s="142" t="s">
        <v>2414</v>
      </c>
      <c r="H222" s="142" t="s">
        <v>2415</v>
      </c>
      <c r="I222" s="142" t="s">
        <v>2416</v>
      </c>
      <c r="J222" s="142" t="s">
        <v>2417</v>
      </c>
      <c r="K222" s="142" t="s">
        <v>2428</v>
      </c>
      <c r="L222" s="142" t="s">
        <v>2429</v>
      </c>
    </row>
    <row r="223" spans="1:12" hidden="1">
      <c r="A223" s="142" t="s">
        <v>1788</v>
      </c>
      <c r="B223" s="142" t="s">
        <v>1789</v>
      </c>
      <c r="C223" s="142" t="s">
        <v>2353</v>
      </c>
      <c r="D223" s="142" t="s">
        <v>2354</v>
      </c>
      <c r="E223" s="142" t="s">
        <v>2355</v>
      </c>
      <c r="F223" s="142" t="s">
        <v>2354</v>
      </c>
      <c r="G223" s="142" t="s">
        <v>2414</v>
      </c>
      <c r="H223" s="142" t="s">
        <v>2415</v>
      </c>
      <c r="I223" s="142" t="s">
        <v>2416</v>
      </c>
      <c r="J223" s="142" t="s">
        <v>2417</v>
      </c>
      <c r="K223" s="142" t="s">
        <v>2430</v>
      </c>
      <c r="L223" s="142" t="s">
        <v>2431</v>
      </c>
    </row>
    <row r="224" spans="1:12" hidden="1">
      <c r="A224" s="142" t="s">
        <v>1788</v>
      </c>
      <c r="B224" s="142" t="s">
        <v>1789</v>
      </c>
      <c r="C224" s="142" t="s">
        <v>2353</v>
      </c>
      <c r="D224" s="142" t="s">
        <v>2354</v>
      </c>
      <c r="E224" s="142" t="s">
        <v>2355</v>
      </c>
      <c r="F224" s="142" t="s">
        <v>2354</v>
      </c>
      <c r="G224" s="142" t="s">
        <v>2414</v>
      </c>
      <c r="H224" s="142" t="s">
        <v>2415</v>
      </c>
      <c r="I224" s="142" t="s">
        <v>2416</v>
      </c>
      <c r="J224" s="142" t="s">
        <v>2417</v>
      </c>
      <c r="K224" s="142" t="s">
        <v>2432</v>
      </c>
      <c r="L224" s="142" t="s">
        <v>2433</v>
      </c>
    </row>
    <row r="225" spans="1:12" hidden="1">
      <c r="A225" s="142" t="s">
        <v>1788</v>
      </c>
      <c r="B225" s="142" t="s">
        <v>1789</v>
      </c>
      <c r="C225" s="142" t="s">
        <v>2353</v>
      </c>
      <c r="D225" s="142" t="s">
        <v>2354</v>
      </c>
      <c r="E225" s="142" t="s">
        <v>2355</v>
      </c>
      <c r="F225" s="142" t="s">
        <v>2354</v>
      </c>
      <c r="G225" s="142" t="s">
        <v>2414</v>
      </c>
      <c r="H225" s="142" t="s">
        <v>2415</v>
      </c>
      <c r="I225" s="142" t="s">
        <v>2416</v>
      </c>
      <c r="J225" s="142" t="s">
        <v>2417</v>
      </c>
      <c r="K225" s="142" t="s">
        <v>2434</v>
      </c>
      <c r="L225" s="142" t="s">
        <v>2435</v>
      </c>
    </row>
    <row r="226" spans="1:12" hidden="1">
      <c r="A226" s="142" t="s">
        <v>1788</v>
      </c>
      <c r="B226" s="142" t="s">
        <v>1789</v>
      </c>
      <c r="C226" s="142" t="s">
        <v>2353</v>
      </c>
      <c r="D226" s="142" t="s">
        <v>2354</v>
      </c>
      <c r="E226" s="142" t="s">
        <v>2355</v>
      </c>
      <c r="F226" s="142" t="s">
        <v>2354</v>
      </c>
      <c r="G226" s="142" t="s">
        <v>2414</v>
      </c>
      <c r="H226" s="142" t="s">
        <v>2415</v>
      </c>
      <c r="I226" s="142" t="s">
        <v>2416</v>
      </c>
      <c r="J226" s="142" t="s">
        <v>2417</v>
      </c>
      <c r="K226" s="142" t="s">
        <v>2436</v>
      </c>
      <c r="L226" s="142" t="s">
        <v>2437</v>
      </c>
    </row>
    <row r="227" spans="1:12" hidden="1">
      <c r="A227" s="142" t="s">
        <v>1788</v>
      </c>
      <c r="B227" s="142" t="s">
        <v>1789</v>
      </c>
      <c r="C227" s="142" t="s">
        <v>2353</v>
      </c>
      <c r="D227" s="142" t="s">
        <v>2354</v>
      </c>
      <c r="E227" s="142" t="s">
        <v>2355</v>
      </c>
      <c r="F227" s="142" t="s">
        <v>2354</v>
      </c>
      <c r="G227" s="142" t="s">
        <v>2414</v>
      </c>
      <c r="H227" s="142" t="s">
        <v>2415</v>
      </c>
      <c r="I227" s="142" t="s">
        <v>2416</v>
      </c>
      <c r="J227" s="142" t="s">
        <v>2417</v>
      </c>
      <c r="K227" s="142" t="s">
        <v>2438</v>
      </c>
      <c r="L227" s="142" t="s">
        <v>2439</v>
      </c>
    </row>
    <row r="228" spans="1:12" hidden="1">
      <c r="A228" s="142" t="s">
        <v>1788</v>
      </c>
      <c r="B228" s="142" t="s">
        <v>1789</v>
      </c>
      <c r="C228" s="142" t="s">
        <v>2353</v>
      </c>
      <c r="D228" s="142" t="s">
        <v>2354</v>
      </c>
      <c r="E228" s="142" t="s">
        <v>2355</v>
      </c>
      <c r="F228" s="142" t="s">
        <v>2354</v>
      </c>
      <c r="G228" s="142" t="s">
        <v>2414</v>
      </c>
      <c r="H228" s="142" t="s">
        <v>2415</v>
      </c>
      <c r="I228" s="142" t="s">
        <v>2416</v>
      </c>
      <c r="J228" s="142" t="s">
        <v>2417</v>
      </c>
      <c r="K228" s="142" t="s">
        <v>2440</v>
      </c>
      <c r="L228" s="142" t="s">
        <v>2441</v>
      </c>
    </row>
    <row r="229" spans="1:12" hidden="1">
      <c r="A229" s="142" t="s">
        <v>1788</v>
      </c>
      <c r="B229" s="142" t="s">
        <v>1789</v>
      </c>
      <c r="C229" s="142" t="s">
        <v>2353</v>
      </c>
      <c r="D229" s="142" t="s">
        <v>2354</v>
      </c>
      <c r="E229" s="142" t="s">
        <v>2355</v>
      </c>
      <c r="F229" s="142" t="s">
        <v>2354</v>
      </c>
      <c r="G229" s="142" t="s">
        <v>2414</v>
      </c>
      <c r="H229" s="142" t="s">
        <v>2415</v>
      </c>
      <c r="I229" s="142" t="s">
        <v>2416</v>
      </c>
      <c r="J229" s="142" t="s">
        <v>2417</v>
      </c>
      <c r="K229" s="142" t="s">
        <v>2442</v>
      </c>
      <c r="L229" s="142" t="s">
        <v>2443</v>
      </c>
    </row>
    <row r="230" spans="1:12" hidden="1">
      <c r="A230" s="142" t="s">
        <v>1788</v>
      </c>
      <c r="B230" s="142" t="s">
        <v>1789</v>
      </c>
      <c r="C230" s="142" t="s">
        <v>2353</v>
      </c>
      <c r="D230" s="142" t="s">
        <v>2354</v>
      </c>
      <c r="E230" s="142" t="s">
        <v>2355</v>
      </c>
      <c r="F230" s="142" t="s">
        <v>2354</v>
      </c>
      <c r="G230" s="142" t="s">
        <v>2414</v>
      </c>
      <c r="H230" s="142" t="s">
        <v>2415</v>
      </c>
      <c r="I230" s="142" t="s">
        <v>2416</v>
      </c>
      <c r="J230" s="142" t="s">
        <v>2417</v>
      </c>
      <c r="K230" s="142" t="s">
        <v>2444</v>
      </c>
      <c r="L230" s="142" t="s">
        <v>2445</v>
      </c>
    </row>
    <row r="231" spans="1:12" hidden="1">
      <c r="A231" s="142" t="s">
        <v>1788</v>
      </c>
      <c r="B231" s="142" t="s">
        <v>1789</v>
      </c>
      <c r="C231" s="142" t="s">
        <v>2353</v>
      </c>
      <c r="D231" s="142" t="s">
        <v>2354</v>
      </c>
      <c r="E231" s="142" t="s">
        <v>2355</v>
      </c>
      <c r="F231" s="142" t="s">
        <v>2354</v>
      </c>
      <c r="G231" s="142" t="s">
        <v>2414</v>
      </c>
      <c r="H231" s="142" t="s">
        <v>2415</v>
      </c>
      <c r="I231" s="142" t="s">
        <v>2416</v>
      </c>
      <c r="J231" s="142" t="s">
        <v>2417</v>
      </c>
      <c r="K231" s="142" t="s">
        <v>2446</v>
      </c>
      <c r="L231" s="142" t="s">
        <v>2447</v>
      </c>
    </row>
    <row r="232" spans="1:12" hidden="1">
      <c r="A232" s="142" t="s">
        <v>1788</v>
      </c>
      <c r="B232" s="142" t="s">
        <v>1789</v>
      </c>
      <c r="C232" s="142" t="s">
        <v>2448</v>
      </c>
      <c r="D232" s="142" t="s">
        <v>2449</v>
      </c>
      <c r="E232" s="142" t="s">
        <v>2450</v>
      </c>
      <c r="F232" s="142" t="s">
        <v>2451</v>
      </c>
      <c r="G232" s="142" t="s">
        <v>2452</v>
      </c>
      <c r="H232" s="142" t="s">
        <v>2453</v>
      </c>
      <c r="I232" s="142" t="s">
        <v>2454</v>
      </c>
      <c r="J232" s="142" t="s">
        <v>2455</v>
      </c>
      <c r="K232" s="142" t="s">
        <v>2456</v>
      </c>
      <c r="L232" s="142" t="s">
        <v>2457</v>
      </c>
    </row>
    <row r="233" spans="1:12" hidden="1">
      <c r="A233" s="142" t="s">
        <v>1788</v>
      </c>
      <c r="B233" s="142" t="s">
        <v>1789</v>
      </c>
      <c r="C233" s="142" t="s">
        <v>2448</v>
      </c>
      <c r="D233" s="142" t="s">
        <v>2449</v>
      </c>
      <c r="E233" s="142" t="s">
        <v>2450</v>
      </c>
      <c r="F233" s="142" t="s">
        <v>2451</v>
      </c>
      <c r="G233" s="142" t="s">
        <v>2452</v>
      </c>
      <c r="H233" s="142" t="s">
        <v>2453</v>
      </c>
      <c r="I233" s="142" t="s">
        <v>2454</v>
      </c>
      <c r="J233" s="142" t="s">
        <v>2455</v>
      </c>
      <c r="K233" s="142" t="s">
        <v>2458</v>
      </c>
      <c r="L233" s="142" t="s">
        <v>2459</v>
      </c>
    </row>
    <row r="234" spans="1:12" hidden="1">
      <c r="A234" s="142" t="s">
        <v>1788</v>
      </c>
      <c r="B234" s="142" t="s">
        <v>1789</v>
      </c>
      <c r="C234" s="142" t="s">
        <v>2448</v>
      </c>
      <c r="D234" s="142" t="s">
        <v>2449</v>
      </c>
      <c r="E234" s="142" t="s">
        <v>2450</v>
      </c>
      <c r="F234" s="142" t="s">
        <v>2451</v>
      </c>
      <c r="G234" s="142" t="s">
        <v>2452</v>
      </c>
      <c r="H234" s="142" t="s">
        <v>2453</v>
      </c>
      <c r="I234" s="142" t="s">
        <v>2454</v>
      </c>
      <c r="J234" s="142" t="s">
        <v>2455</v>
      </c>
      <c r="K234" s="142" t="s">
        <v>2460</v>
      </c>
      <c r="L234" s="142" t="s">
        <v>2461</v>
      </c>
    </row>
    <row r="235" spans="1:12" hidden="1">
      <c r="A235" s="142" t="s">
        <v>1788</v>
      </c>
      <c r="B235" s="142" t="s">
        <v>1789</v>
      </c>
      <c r="C235" s="142" t="s">
        <v>2448</v>
      </c>
      <c r="D235" s="142" t="s">
        <v>2449</v>
      </c>
      <c r="E235" s="142" t="s">
        <v>2450</v>
      </c>
      <c r="F235" s="142" t="s">
        <v>2451</v>
      </c>
      <c r="G235" s="142" t="s">
        <v>2462</v>
      </c>
      <c r="H235" s="142" t="s">
        <v>2463</v>
      </c>
      <c r="I235" s="142" t="s">
        <v>2464</v>
      </c>
      <c r="J235" s="142" t="s">
        <v>2465</v>
      </c>
      <c r="K235" s="142" t="s">
        <v>2466</v>
      </c>
      <c r="L235" s="142" t="s">
        <v>2467</v>
      </c>
    </row>
    <row r="236" spans="1:12" hidden="1">
      <c r="A236" s="142" t="s">
        <v>1788</v>
      </c>
      <c r="B236" s="142" t="s">
        <v>1789</v>
      </c>
      <c r="C236" s="142" t="s">
        <v>2448</v>
      </c>
      <c r="D236" s="142" t="s">
        <v>2449</v>
      </c>
      <c r="E236" s="142" t="s">
        <v>2450</v>
      </c>
      <c r="F236" s="142" t="s">
        <v>2451</v>
      </c>
      <c r="G236" s="142" t="s">
        <v>2462</v>
      </c>
      <c r="H236" s="142" t="s">
        <v>2463</v>
      </c>
      <c r="I236" s="142" t="s">
        <v>2464</v>
      </c>
      <c r="J236" s="142" t="s">
        <v>2465</v>
      </c>
      <c r="K236" s="142" t="s">
        <v>2468</v>
      </c>
      <c r="L236" s="142" t="s">
        <v>2469</v>
      </c>
    </row>
    <row r="237" spans="1:12" hidden="1">
      <c r="A237" s="142" t="s">
        <v>1788</v>
      </c>
      <c r="B237" s="142" t="s">
        <v>1789</v>
      </c>
      <c r="C237" s="142" t="s">
        <v>2448</v>
      </c>
      <c r="D237" s="142" t="s">
        <v>2449</v>
      </c>
      <c r="E237" s="142" t="s">
        <v>2450</v>
      </c>
      <c r="F237" s="142" t="s">
        <v>2451</v>
      </c>
      <c r="G237" s="142" t="s">
        <v>2462</v>
      </c>
      <c r="H237" s="142" t="s">
        <v>2463</v>
      </c>
      <c r="I237" s="142" t="s">
        <v>2464</v>
      </c>
      <c r="J237" s="142" t="s">
        <v>2465</v>
      </c>
      <c r="K237" s="142" t="s">
        <v>2470</v>
      </c>
      <c r="L237" s="142" t="s">
        <v>2471</v>
      </c>
    </row>
    <row r="238" spans="1:12" hidden="1">
      <c r="A238" s="142" t="s">
        <v>1788</v>
      </c>
      <c r="B238" s="142" t="s">
        <v>1789</v>
      </c>
      <c r="C238" s="142" t="s">
        <v>2448</v>
      </c>
      <c r="D238" s="142" t="s">
        <v>2449</v>
      </c>
      <c r="E238" s="142" t="s">
        <v>2450</v>
      </c>
      <c r="F238" s="142" t="s">
        <v>2451</v>
      </c>
      <c r="G238" s="142" t="s">
        <v>2462</v>
      </c>
      <c r="H238" s="142" t="s">
        <v>2463</v>
      </c>
      <c r="I238" s="142" t="s">
        <v>2464</v>
      </c>
      <c r="J238" s="142" t="s">
        <v>2465</v>
      </c>
      <c r="K238" s="142" t="s">
        <v>2472</v>
      </c>
      <c r="L238" s="142" t="s">
        <v>2473</v>
      </c>
    </row>
    <row r="239" spans="1:12" hidden="1">
      <c r="A239" s="142" t="s">
        <v>1788</v>
      </c>
      <c r="B239" s="142" t="s">
        <v>1789</v>
      </c>
      <c r="C239" s="142" t="s">
        <v>2448</v>
      </c>
      <c r="D239" s="142" t="s">
        <v>2449</v>
      </c>
      <c r="E239" s="142" t="s">
        <v>2450</v>
      </c>
      <c r="F239" s="142" t="s">
        <v>2451</v>
      </c>
      <c r="G239" s="142" t="s">
        <v>2462</v>
      </c>
      <c r="H239" s="142" t="s">
        <v>2463</v>
      </c>
      <c r="I239" s="142" t="s">
        <v>2464</v>
      </c>
      <c r="J239" s="142" t="s">
        <v>2465</v>
      </c>
      <c r="K239" s="142" t="s">
        <v>2474</v>
      </c>
      <c r="L239" s="142" t="s">
        <v>2475</v>
      </c>
    </row>
    <row r="240" spans="1:12" hidden="1">
      <c r="A240" s="142" t="s">
        <v>1788</v>
      </c>
      <c r="B240" s="142" t="s">
        <v>1789</v>
      </c>
      <c r="C240" s="142" t="s">
        <v>2448</v>
      </c>
      <c r="D240" s="142" t="s">
        <v>2449</v>
      </c>
      <c r="E240" s="142" t="s">
        <v>2450</v>
      </c>
      <c r="F240" s="142" t="s">
        <v>2451</v>
      </c>
      <c r="G240" s="142" t="s">
        <v>2462</v>
      </c>
      <c r="H240" s="142" t="s">
        <v>2463</v>
      </c>
      <c r="I240" s="142" t="s">
        <v>2464</v>
      </c>
      <c r="J240" s="142" t="s">
        <v>2465</v>
      </c>
      <c r="K240" s="142" t="s">
        <v>2476</v>
      </c>
      <c r="L240" s="142" t="s">
        <v>2477</v>
      </c>
    </row>
    <row r="241" spans="1:12" hidden="1">
      <c r="A241" s="142" t="s">
        <v>1788</v>
      </c>
      <c r="B241" s="142" t="s">
        <v>1789</v>
      </c>
      <c r="C241" s="142" t="s">
        <v>2448</v>
      </c>
      <c r="D241" s="142" t="s">
        <v>2449</v>
      </c>
      <c r="E241" s="142" t="s">
        <v>2450</v>
      </c>
      <c r="F241" s="142" t="s">
        <v>2451</v>
      </c>
      <c r="G241" s="142" t="s">
        <v>2462</v>
      </c>
      <c r="H241" s="142" t="s">
        <v>2463</v>
      </c>
      <c r="I241" s="142" t="s">
        <v>2464</v>
      </c>
      <c r="J241" s="142" t="s">
        <v>2465</v>
      </c>
      <c r="K241" s="142" t="s">
        <v>2478</v>
      </c>
      <c r="L241" s="142" t="s">
        <v>2479</v>
      </c>
    </row>
    <row r="242" spans="1:12" hidden="1">
      <c r="A242" s="142" t="s">
        <v>1788</v>
      </c>
      <c r="B242" s="142" t="s">
        <v>1789</v>
      </c>
      <c r="C242" s="142" t="s">
        <v>2448</v>
      </c>
      <c r="D242" s="142" t="s">
        <v>2449</v>
      </c>
      <c r="E242" s="142" t="s">
        <v>2450</v>
      </c>
      <c r="F242" s="142" t="s">
        <v>2451</v>
      </c>
      <c r="G242" s="142" t="s">
        <v>2462</v>
      </c>
      <c r="H242" s="142" t="s">
        <v>2463</v>
      </c>
      <c r="I242" s="142" t="s">
        <v>2480</v>
      </c>
      <c r="J242" s="142" t="s">
        <v>2481</v>
      </c>
      <c r="K242" s="142" t="s">
        <v>2482</v>
      </c>
      <c r="L242" s="142" t="s">
        <v>2483</v>
      </c>
    </row>
    <row r="243" spans="1:12" hidden="1">
      <c r="A243" s="142" t="s">
        <v>1788</v>
      </c>
      <c r="B243" s="142" t="s">
        <v>1789</v>
      </c>
      <c r="C243" s="142" t="s">
        <v>2448</v>
      </c>
      <c r="D243" s="142" t="s">
        <v>2449</v>
      </c>
      <c r="E243" s="142" t="s">
        <v>2450</v>
      </c>
      <c r="F243" s="142" t="s">
        <v>2451</v>
      </c>
      <c r="G243" s="142" t="s">
        <v>2462</v>
      </c>
      <c r="H243" s="142" t="s">
        <v>2463</v>
      </c>
      <c r="I243" s="142" t="s">
        <v>2480</v>
      </c>
      <c r="J243" s="142" t="s">
        <v>2481</v>
      </c>
      <c r="K243" s="142" t="s">
        <v>2484</v>
      </c>
      <c r="L243" s="142" t="s">
        <v>2485</v>
      </c>
    </row>
    <row r="244" spans="1:12" hidden="1">
      <c r="A244" s="142" t="s">
        <v>1788</v>
      </c>
      <c r="B244" s="142" t="s">
        <v>1789</v>
      </c>
      <c r="C244" s="142" t="s">
        <v>2448</v>
      </c>
      <c r="D244" s="142" t="s">
        <v>2449</v>
      </c>
      <c r="E244" s="142" t="s">
        <v>2450</v>
      </c>
      <c r="F244" s="142" t="s">
        <v>2451</v>
      </c>
      <c r="G244" s="142" t="s">
        <v>2462</v>
      </c>
      <c r="H244" s="142" t="s">
        <v>2463</v>
      </c>
      <c r="I244" s="142" t="s">
        <v>2486</v>
      </c>
      <c r="J244" s="142" t="s">
        <v>2487</v>
      </c>
      <c r="K244" s="142" t="s">
        <v>2488</v>
      </c>
      <c r="L244" s="142" t="s">
        <v>2489</v>
      </c>
    </row>
    <row r="245" spans="1:12" hidden="1">
      <c r="A245" s="142" t="s">
        <v>1788</v>
      </c>
      <c r="B245" s="142" t="s">
        <v>1789</v>
      </c>
      <c r="C245" s="142" t="s">
        <v>2448</v>
      </c>
      <c r="D245" s="142" t="s">
        <v>2449</v>
      </c>
      <c r="E245" s="142" t="s">
        <v>2450</v>
      </c>
      <c r="F245" s="142" t="s">
        <v>2451</v>
      </c>
      <c r="G245" s="142" t="s">
        <v>2462</v>
      </c>
      <c r="H245" s="142" t="s">
        <v>2463</v>
      </c>
      <c r="I245" s="142" t="s">
        <v>2490</v>
      </c>
      <c r="J245" s="142" t="s">
        <v>2491</v>
      </c>
      <c r="K245" s="142" t="s">
        <v>2492</v>
      </c>
      <c r="L245" s="142" t="s">
        <v>2493</v>
      </c>
    </row>
    <row r="246" spans="1:12" hidden="1">
      <c r="A246" s="142" t="s">
        <v>1788</v>
      </c>
      <c r="B246" s="142" t="s">
        <v>1789</v>
      </c>
      <c r="C246" s="142" t="s">
        <v>2448</v>
      </c>
      <c r="D246" s="142" t="s">
        <v>2449</v>
      </c>
      <c r="E246" s="142" t="s">
        <v>2450</v>
      </c>
      <c r="F246" s="142" t="s">
        <v>2451</v>
      </c>
      <c r="G246" s="142" t="s">
        <v>2462</v>
      </c>
      <c r="H246" s="142" t="s">
        <v>2463</v>
      </c>
      <c r="I246" s="142" t="s">
        <v>2490</v>
      </c>
      <c r="J246" s="142" t="s">
        <v>2491</v>
      </c>
      <c r="K246" s="142" t="s">
        <v>2494</v>
      </c>
      <c r="L246" s="142" t="s">
        <v>2495</v>
      </c>
    </row>
    <row r="247" spans="1:12" hidden="1">
      <c r="A247" s="142" t="s">
        <v>1788</v>
      </c>
      <c r="B247" s="142" t="s">
        <v>1789</v>
      </c>
      <c r="C247" s="142" t="s">
        <v>2448</v>
      </c>
      <c r="D247" s="142" t="s">
        <v>2449</v>
      </c>
      <c r="E247" s="142" t="s">
        <v>2450</v>
      </c>
      <c r="F247" s="142" t="s">
        <v>2451</v>
      </c>
      <c r="G247" s="142" t="s">
        <v>2462</v>
      </c>
      <c r="H247" s="142" t="s">
        <v>2463</v>
      </c>
      <c r="I247" s="142" t="s">
        <v>2490</v>
      </c>
      <c r="J247" s="142" t="s">
        <v>2491</v>
      </c>
      <c r="K247" s="142" t="s">
        <v>2496</v>
      </c>
      <c r="L247" s="142" t="s">
        <v>2497</v>
      </c>
    </row>
    <row r="248" spans="1:12" hidden="1">
      <c r="A248" s="142" t="s">
        <v>1788</v>
      </c>
      <c r="B248" s="142" t="s">
        <v>1789</v>
      </c>
      <c r="C248" s="142" t="s">
        <v>2448</v>
      </c>
      <c r="D248" s="142" t="s">
        <v>2449</v>
      </c>
      <c r="E248" s="142" t="s">
        <v>2450</v>
      </c>
      <c r="F248" s="142" t="s">
        <v>2451</v>
      </c>
      <c r="G248" s="142" t="s">
        <v>2498</v>
      </c>
      <c r="H248" s="142" t="s">
        <v>2499</v>
      </c>
      <c r="I248" s="142" t="s">
        <v>2500</v>
      </c>
      <c r="J248" s="142" t="s">
        <v>2501</v>
      </c>
      <c r="K248" s="142" t="s">
        <v>2502</v>
      </c>
      <c r="L248" s="142" t="s">
        <v>2503</v>
      </c>
    </row>
    <row r="249" spans="1:12" hidden="1">
      <c r="A249" s="142" t="s">
        <v>1788</v>
      </c>
      <c r="B249" s="142" t="s">
        <v>1789</v>
      </c>
      <c r="C249" s="142" t="s">
        <v>2448</v>
      </c>
      <c r="D249" s="142" t="s">
        <v>2449</v>
      </c>
      <c r="E249" s="142" t="s">
        <v>2450</v>
      </c>
      <c r="F249" s="142" t="s">
        <v>2451</v>
      </c>
      <c r="G249" s="142" t="s">
        <v>2498</v>
      </c>
      <c r="H249" s="142" t="s">
        <v>2499</v>
      </c>
      <c r="I249" s="142" t="s">
        <v>2500</v>
      </c>
      <c r="J249" s="142" t="s">
        <v>2501</v>
      </c>
      <c r="K249" s="142" t="s">
        <v>2504</v>
      </c>
      <c r="L249" s="142" t="s">
        <v>2505</v>
      </c>
    </row>
    <row r="250" spans="1:12" hidden="1">
      <c r="A250" s="142" t="s">
        <v>1788</v>
      </c>
      <c r="B250" s="142" t="s">
        <v>1789</v>
      </c>
      <c r="C250" s="142" t="s">
        <v>2448</v>
      </c>
      <c r="D250" s="142" t="s">
        <v>2449</v>
      </c>
      <c r="E250" s="142" t="s">
        <v>2450</v>
      </c>
      <c r="F250" s="142" t="s">
        <v>2451</v>
      </c>
      <c r="G250" s="142" t="s">
        <v>2498</v>
      </c>
      <c r="H250" s="142" t="s">
        <v>2499</v>
      </c>
      <c r="I250" s="142" t="s">
        <v>2500</v>
      </c>
      <c r="J250" s="142" t="s">
        <v>2501</v>
      </c>
      <c r="K250" s="142" t="s">
        <v>2506</v>
      </c>
      <c r="L250" s="142" t="s">
        <v>2507</v>
      </c>
    </row>
    <row r="251" spans="1:12" hidden="1">
      <c r="A251" s="142" t="s">
        <v>1788</v>
      </c>
      <c r="B251" s="142" t="s">
        <v>1789</v>
      </c>
      <c r="C251" s="142" t="s">
        <v>2448</v>
      </c>
      <c r="D251" s="142" t="s">
        <v>2449</v>
      </c>
      <c r="E251" s="142" t="s">
        <v>2450</v>
      </c>
      <c r="F251" s="142" t="s">
        <v>2451</v>
      </c>
      <c r="G251" s="142" t="s">
        <v>2498</v>
      </c>
      <c r="H251" s="142" t="s">
        <v>2499</v>
      </c>
      <c r="I251" s="142" t="s">
        <v>2500</v>
      </c>
      <c r="J251" s="142" t="s">
        <v>2501</v>
      </c>
      <c r="K251" s="142" t="s">
        <v>2508</v>
      </c>
      <c r="L251" s="142" t="s">
        <v>2509</v>
      </c>
    </row>
    <row r="252" spans="1:12" hidden="1">
      <c r="A252" s="142" t="s">
        <v>1788</v>
      </c>
      <c r="B252" s="142" t="s">
        <v>1789</v>
      </c>
      <c r="C252" s="142" t="s">
        <v>2448</v>
      </c>
      <c r="D252" s="142" t="s">
        <v>2449</v>
      </c>
      <c r="E252" s="142" t="s">
        <v>2450</v>
      </c>
      <c r="F252" s="142" t="s">
        <v>2451</v>
      </c>
      <c r="G252" s="142" t="s">
        <v>2498</v>
      </c>
      <c r="H252" s="142" t="s">
        <v>2499</v>
      </c>
      <c r="I252" s="142" t="s">
        <v>2500</v>
      </c>
      <c r="J252" s="142" t="s">
        <v>2501</v>
      </c>
      <c r="K252" s="142" t="s">
        <v>2510</v>
      </c>
      <c r="L252" s="142" t="s">
        <v>2511</v>
      </c>
    </row>
    <row r="253" spans="1:12" hidden="1">
      <c r="A253" s="142" t="s">
        <v>1788</v>
      </c>
      <c r="B253" s="142" t="s">
        <v>1789</v>
      </c>
      <c r="C253" s="142" t="s">
        <v>2448</v>
      </c>
      <c r="D253" s="142" t="s">
        <v>2449</v>
      </c>
      <c r="E253" s="142" t="s">
        <v>2450</v>
      </c>
      <c r="F253" s="142" t="s">
        <v>2451</v>
      </c>
      <c r="G253" s="142" t="s">
        <v>2498</v>
      </c>
      <c r="H253" s="142" t="s">
        <v>2499</v>
      </c>
      <c r="I253" s="142" t="s">
        <v>2500</v>
      </c>
      <c r="J253" s="142" t="s">
        <v>2501</v>
      </c>
      <c r="K253" s="142" t="s">
        <v>2512</v>
      </c>
      <c r="L253" s="142" t="s">
        <v>2513</v>
      </c>
    </row>
    <row r="254" spans="1:12" hidden="1">
      <c r="A254" s="142" t="s">
        <v>1788</v>
      </c>
      <c r="B254" s="142" t="s">
        <v>1789</v>
      </c>
      <c r="C254" s="142" t="s">
        <v>2448</v>
      </c>
      <c r="D254" s="142" t="s">
        <v>2449</v>
      </c>
      <c r="E254" s="142" t="s">
        <v>2450</v>
      </c>
      <c r="F254" s="142" t="s">
        <v>2451</v>
      </c>
      <c r="G254" s="142" t="s">
        <v>2498</v>
      </c>
      <c r="H254" s="142" t="s">
        <v>2499</v>
      </c>
      <c r="I254" s="142" t="s">
        <v>2514</v>
      </c>
      <c r="J254" s="142" t="s">
        <v>2515</v>
      </c>
      <c r="K254" s="142" t="s">
        <v>2516</v>
      </c>
      <c r="L254" s="142" t="s">
        <v>2517</v>
      </c>
    </row>
    <row r="255" spans="1:12" hidden="1">
      <c r="A255" s="142" t="s">
        <v>1788</v>
      </c>
      <c r="B255" s="142" t="s">
        <v>1789</v>
      </c>
      <c r="C255" s="142" t="s">
        <v>2448</v>
      </c>
      <c r="D255" s="142" t="s">
        <v>2449</v>
      </c>
      <c r="E255" s="142" t="s">
        <v>2450</v>
      </c>
      <c r="F255" s="142" t="s">
        <v>2451</v>
      </c>
      <c r="G255" s="142" t="s">
        <v>2498</v>
      </c>
      <c r="H255" s="142" t="s">
        <v>2499</v>
      </c>
      <c r="I255" s="142" t="s">
        <v>2514</v>
      </c>
      <c r="J255" s="142" t="s">
        <v>2515</v>
      </c>
      <c r="K255" s="142" t="s">
        <v>2518</v>
      </c>
      <c r="L255" s="142" t="s">
        <v>2519</v>
      </c>
    </row>
    <row r="256" spans="1:12" hidden="1">
      <c r="A256" s="142" t="s">
        <v>1788</v>
      </c>
      <c r="B256" s="142" t="s">
        <v>1789</v>
      </c>
      <c r="C256" s="142" t="s">
        <v>2448</v>
      </c>
      <c r="D256" s="142" t="s">
        <v>2449</v>
      </c>
      <c r="E256" s="142" t="s">
        <v>2450</v>
      </c>
      <c r="F256" s="142" t="s">
        <v>2451</v>
      </c>
      <c r="G256" s="142" t="s">
        <v>2498</v>
      </c>
      <c r="H256" s="142" t="s">
        <v>2499</v>
      </c>
      <c r="I256" s="142" t="s">
        <v>2514</v>
      </c>
      <c r="J256" s="142" t="s">
        <v>2515</v>
      </c>
      <c r="K256" s="142" t="s">
        <v>2520</v>
      </c>
      <c r="L256" s="142" t="s">
        <v>2521</v>
      </c>
    </row>
    <row r="257" spans="1:12" hidden="1">
      <c r="A257" s="142" t="s">
        <v>1788</v>
      </c>
      <c r="B257" s="142" t="s">
        <v>1789</v>
      </c>
      <c r="C257" s="142" t="s">
        <v>2448</v>
      </c>
      <c r="D257" s="142" t="s">
        <v>2449</v>
      </c>
      <c r="E257" s="142" t="s">
        <v>2450</v>
      </c>
      <c r="F257" s="142" t="s">
        <v>2451</v>
      </c>
      <c r="G257" s="142" t="s">
        <v>2498</v>
      </c>
      <c r="H257" s="142" t="s">
        <v>2499</v>
      </c>
      <c r="I257" s="142" t="s">
        <v>2514</v>
      </c>
      <c r="J257" s="142" t="s">
        <v>2515</v>
      </c>
      <c r="K257" s="142" t="s">
        <v>2522</v>
      </c>
      <c r="L257" s="142" t="s">
        <v>2523</v>
      </c>
    </row>
    <row r="258" spans="1:12" hidden="1">
      <c r="A258" s="142" t="s">
        <v>1788</v>
      </c>
      <c r="B258" s="142" t="s">
        <v>1789</v>
      </c>
      <c r="C258" s="142" t="s">
        <v>2448</v>
      </c>
      <c r="D258" s="142" t="s">
        <v>2449</v>
      </c>
      <c r="E258" s="142" t="s">
        <v>2450</v>
      </c>
      <c r="F258" s="142" t="s">
        <v>2451</v>
      </c>
      <c r="G258" s="142" t="s">
        <v>2498</v>
      </c>
      <c r="H258" s="142" t="s">
        <v>2499</v>
      </c>
      <c r="I258" s="142" t="s">
        <v>2524</v>
      </c>
      <c r="J258" s="142" t="s">
        <v>2525</v>
      </c>
      <c r="K258" s="142" t="s">
        <v>2526</v>
      </c>
      <c r="L258" s="142" t="s">
        <v>2527</v>
      </c>
    </row>
    <row r="259" spans="1:12" hidden="1">
      <c r="A259" s="142" t="s">
        <v>1788</v>
      </c>
      <c r="B259" s="142" t="s">
        <v>1789</v>
      </c>
      <c r="C259" s="142" t="s">
        <v>2448</v>
      </c>
      <c r="D259" s="142" t="s">
        <v>2449</v>
      </c>
      <c r="E259" s="142" t="s">
        <v>2450</v>
      </c>
      <c r="F259" s="142" t="s">
        <v>2451</v>
      </c>
      <c r="G259" s="142" t="s">
        <v>2498</v>
      </c>
      <c r="H259" s="142" t="s">
        <v>2499</v>
      </c>
      <c r="I259" s="142" t="s">
        <v>2524</v>
      </c>
      <c r="J259" s="142" t="s">
        <v>2525</v>
      </c>
      <c r="K259" s="142" t="s">
        <v>2528</v>
      </c>
      <c r="L259" s="142" t="s">
        <v>2529</v>
      </c>
    </row>
    <row r="260" spans="1:12" hidden="1">
      <c r="A260" s="142" t="s">
        <v>1788</v>
      </c>
      <c r="B260" s="142" t="s">
        <v>1789</v>
      </c>
      <c r="C260" s="142" t="s">
        <v>2448</v>
      </c>
      <c r="D260" s="142" t="s">
        <v>2449</v>
      </c>
      <c r="E260" s="142" t="s">
        <v>2450</v>
      </c>
      <c r="F260" s="142" t="s">
        <v>2451</v>
      </c>
      <c r="G260" s="142" t="s">
        <v>2498</v>
      </c>
      <c r="H260" s="142" t="s">
        <v>2499</v>
      </c>
      <c r="I260" s="142" t="s">
        <v>2524</v>
      </c>
      <c r="J260" s="142" t="s">
        <v>2525</v>
      </c>
      <c r="K260" s="142" t="s">
        <v>2530</v>
      </c>
      <c r="L260" s="142" t="s">
        <v>2531</v>
      </c>
    </row>
    <row r="261" spans="1:12" hidden="1">
      <c r="A261" s="142" t="s">
        <v>1788</v>
      </c>
      <c r="B261" s="142" t="s">
        <v>1789</v>
      </c>
      <c r="C261" s="142" t="s">
        <v>2448</v>
      </c>
      <c r="D261" s="142" t="s">
        <v>2449</v>
      </c>
      <c r="E261" s="142" t="s">
        <v>2450</v>
      </c>
      <c r="F261" s="142" t="s">
        <v>2451</v>
      </c>
      <c r="G261" s="142" t="s">
        <v>2498</v>
      </c>
      <c r="H261" s="142" t="s">
        <v>2499</v>
      </c>
      <c r="I261" s="142" t="s">
        <v>2524</v>
      </c>
      <c r="J261" s="142" t="s">
        <v>2525</v>
      </c>
      <c r="K261" s="142" t="s">
        <v>2532</v>
      </c>
      <c r="L261" s="142" t="s">
        <v>2533</v>
      </c>
    </row>
    <row r="262" spans="1:12" hidden="1">
      <c r="A262" s="142" t="s">
        <v>1788</v>
      </c>
      <c r="B262" s="142" t="s">
        <v>1789</v>
      </c>
      <c r="C262" s="142" t="s">
        <v>2448</v>
      </c>
      <c r="D262" s="142" t="s">
        <v>2449</v>
      </c>
      <c r="E262" s="142" t="s">
        <v>2450</v>
      </c>
      <c r="F262" s="142" t="s">
        <v>2451</v>
      </c>
      <c r="G262" s="142" t="s">
        <v>2498</v>
      </c>
      <c r="H262" s="142" t="s">
        <v>2499</v>
      </c>
      <c r="I262" s="142" t="s">
        <v>2524</v>
      </c>
      <c r="J262" s="142" t="s">
        <v>2525</v>
      </c>
      <c r="K262" s="142" t="s">
        <v>2534</v>
      </c>
      <c r="L262" s="142" t="s">
        <v>2535</v>
      </c>
    </row>
    <row r="263" spans="1:12" hidden="1">
      <c r="A263" s="142" t="s">
        <v>1788</v>
      </c>
      <c r="B263" s="142" t="s">
        <v>1789</v>
      </c>
      <c r="C263" s="142" t="s">
        <v>2448</v>
      </c>
      <c r="D263" s="142" t="s">
        <v>2449</v>
      </c>
      <c r="E263" s="142" t="s">
        <v>2450</v>
      </c>
      <c r="F263" s="142" t="s">
        <v>2451</v>
      </c>
      <c r="G263" s="142" t="s">
        <v>2498</v>
      </c>
      <c r="H263" s="142" t="s">
        <v>2499</v>
      </c>
      <c r="I263" s="142" t="s">
        <v>2536</v>
      </c>
      <c r="J263" s="142" t="s">
        <v>2537</v>
      </c>
      <c r="K263" s="142" t="s">
        <v>2538</v>
      </c>
      <c r="L263" s="142" t="s">
        <v>2539</v>
      </c>
    </row>
    <row r="264" spans="1:12" hidden="1">
      <c r="A264" s="142" t="s">
        <v>1788</v>
      </c>
      <c r="B264" s="142" t="s">
        <v>1789</v>
      </c>
      <c r="C264" s="142" t="s">
        <v>2448</v>
      </c>
      <c r="D264" s="142" t="s">
        <v>2449</v>
      </c>
      <c r="E264" s="142" t="s">
        <v>2450</v>
      </c>
      <c r="F264" s="142" t="s">
        <v>2451</v>
      </c>
      <c r="G264" s="142" t="s">
        <v>2498</v>
      </c>
      <c r="H264" s="142" t="s">
        <v>2499</v>
      </c>
      <c r="I264" s="142" t="s">
        <v>2536</v>
      </c>
      <c r="J264" s="142" t="s">
        <v>2537</v>
      </c>
      <c r="K264" s="142" t="s">
        <v>2540</v>
      </c>
      <c r="L264" s="142" t="s">
        <v>2541</v>
      </c>
    </row>
    <row r="265" spans="1:12" hidden="1">
      <c r="A265" s="142" t="s">
        <v>1788</v>
      </c>
      <c r="B265" s="142" t="s">
        <v>1789</v>
      </c>
      <c r="C265" s="142" t="s">
        <v>2448</v>
      </c>
      <c r="D265" s="142" t="s">
        <v>2449</v>
      </c>
      <c r="E265" s="142" t="s">
        <v>2450</v>
      </c>
      <c r="F265" s="142" t="s">
        <v>2451</v>
      </c>
      <c r="G265" s="142" t="s">
        <v>2498</v>
      </c>
      <c r="H265" s="142" t="s">
        <v>2499</v>
      </c>
      <c r="I265" s="142" t="s">
        <v>2536</v>
      </c>
      <c r="J265" s="142" t="s">
        <v>2537</v>
      </c>
      <c r="K265" s="142" t="s">
        <v>2542</v>
      </c>
      <c r="L265" s="142" t="s">
        <v>2543</v>
      </c>
    </row>
    <row r="266" spans="1:12" hidden="1">
      <c r="A266" s="142" t="s">
        <v>1788</v>
      </c>
      <c r="B266" s="142" t="s">
        <v>1789</v>
      </c>
      <c r="C266" s="142" t="s">
        <v>2448</v>
      </c>
      <c r="D266" s="142" t="s">
        <v>2449</v>
      </c>
      <c r="E266" s="142" t="s">
        <v>2450</v>
      </c>
      <c r="F266" s="142" t="s">
        <v>2451</v>
      </c>
      <c r="G266" s="142" t="s">
        <v>2498</v>
      </c>
      <c r="H266" s="142" t="s">
        <v>2499</v>
      </c>
      <c r="I266" s="142" t="s">
        <v>2536</v>
      </c>
      <c r="J266" s="142" t="s">
        <v>2537</v>
      </c>
      <c r="K266" s="142" t="s">
        <v>2544</v>
      </c>
      <c r="L266" s="142" t="s">
        <v>2545</v>
      </c>
    </row>
    <row r="267" spans="1:12" hidden="1">
      <c r="A267" s="142" t="s">
        <v>1788</v>
      </c>
      <c r="B267" s="142" t="s">
        <v>1789</v>
      </c>
      <c r="C267" s="142" t="s">
        <v>2448</v>
      </c>
      <c r="D267" s="142" t="s">
        <v>2449</v>
      </c>
      <c r="E267" s="142" t="s">
        <v>2450</v>
      </c>
      <c r="F267" s="142" t="s">
        <v>2451</v>
      </c>
      <c r="G267" s="142" t="s">
        <v>2498</v>
      </c>
      <c r="H267" s="142" t="s">
        <v>2499</v>
      </c>
      <c r="I267" s="142" t="s">
        <v>2536</v>
      </c>
      <c r="J267" s="142" t="s">
        <v>2537</v>
      </c>
      <c r="K267" s="142" t="s">
        <v>2546</v>
      </c>
      <c r="L267" s="142" t="s">
        <v>2547</v>
      </c>
    </row>
    <row r="268" spans="1:12" hidden="1">
      <c r="A268" s="142" t="s">
        <v>1788</v>
      </c>
      <c r="B268" s="142" t="s">
        <v>1789</v>
      </c>
      <c r="C268" s="142" t="s">
        <v>2448</v>
      </c>
      <c r="D268" s="142" t="s">
        <v>2449</v>
      </c>
      <c r="E268" s="142" t="s">
        <v>2450</v>
      </c>
      <c r="F268" s="142" t="s">
        <v>2451</v>
      </c>
      <c r="G268" s="142" t="s">
        <v>2548</v>
      </c>
      <c r="H268" s="142" t="s">
        <v>2549</v>
      </c>
      <c r="I268" s="142" t="s">
        <v>2550</v>
      </c>
      <c r="J268" s="142" t="s">
        <v>2551</v>
      </c>
      <c r="K268" s="142" t="s">
        <v>2552</v>
      </c>
      <c r="L268" s="142" t="s">
        <v>2553</v>
      </c>
    </row>
    <row r="269" spans="1:12" hidden="1">
      <c r="A269" s="142" t="s">
        <v>1788</v>
      </c>
      <c r="B269" s="142" t="s">
        <v>1789</v>
      </c>
      <c r="C269" s="142" t="s">
        <v>2448</v>
      </c>
      <c r="D269" s="142" t="s">
        <v>2449</v>
      </c>
      <c r="E269" s="142" t="s">
        <v>2450</v>
      </c>
      <c r="F269" s="142" t="s">
        <v>2451</v>
      </c>
      <c r="G269" s="142" t="s">
        <v>2548</v>
      </c>
      <c r="H269" s="142" t="s">
        <v>2549</v>
      </c>
      <c r="I269" s="142" t="s">
        <v>2550</v>
      </c>
      <c r="J269" s="142" t="s">
        <v>2551</v>
      </c>
      <c r="K269" s="142" t="s">
        <v>2554</v>
      </c>
      <c r="L269" s="142" t="s">
        <v>2555</v>
      </c>
    </row>
    <row r="270" spans="1:12" hidden="1">
      <c r="A270" s="142" t="s">
        <v>1788</v>
      </c>
      <c r="B270" s="142" t="s">
        <v>1789</v>
      </c>
      <c r="C270" s="142" t="s">
        <v>2448</v>
      </c>
      <c r="D270" s="142" t="s">
        <v>2449</v>
      </c>
      <c r="E270" s="142" t="s">
        <v>2450</v>
      </c>
      <c r="F270" s="142" t="s">
        <v>2451</v>
      </c>
      <c r="G270" s="142" t="s">
        <v>2548</v>
      </c>
      <c r="H270" s="142" t="s">
        <v>2549</v>
      </c>
      <c r="I270" s="142" t="s">
        <v>2550</v>
      </c>
      <c r="J270" s="142" t="s">
        <v>2551</v>
      </c>
      <c r="K270" s="142" t="s">
        <v>2556</v>
      </c>
      <c r="L270" s="142" t="s">
        <v>2557</v>
      </c>
    </row>
    <row r="271" spans="1:12" hidden="1">
      <c r="A271" s="142" t="s">
        <v>1788</v>
      </c>
      <c r="B271" s="142" t="s">
        <v>1789</v>
      </c>
      <c r="C271" s="142" t="s">
        <v>585</v>
      </c>
      <c r="D271" s="142" t="s">
        <v>1797</v>
      </c>
      <c r="E271" s="142" t="s">
        <v>2558</v>
      </c>
      <c r="F271" s="142" t="s">
        <v>2559</v>
      </c>
      <c r="G271" s="142" t="s">
        <v>2560</v>
      </c>
      <c r="H271" s="142" t="s">
        <v>2561</v>
      </c>
      <c r="I271" s="142" t="s">
        <v>2562</v>
      </c>
      <c r="J271" s="142" t="s">
        <v>2563</v>
      </c>
      <c r="K271" s="142" t="s">
        <v>2564</v>
      </c>
      <c r="L271" s="142" t="s">
        <v>2565</v>
      </c>
    </row>
    <row r="272" spans="1:12" hidden="1">
      <c r="A272" s="142" t="s">
        <v>1788</v>
      </c>
      <c r="B272" s="142" t="s">
        <v>1789</v>
      </c>
      <c r="C272" s="142" t="s">
        <v>585</v>
      </c>
      <c r="D272" s="142" t="s">
        <v>1797</v>
      </c>
      <c r="E272" s="142" t="s">
        <v>2558</v>
      </c>
      <c r="F272" s="142" t="s">
        <v>2559</v>
      </c>
      <c r="G272" s="142" t="s">
        <v>2560</v>
      </c>
      <c r="H272" s="142" t="s">
        <v>2561</v>
      </c>
      <c r="I272" s="142" t="s">
        <v>2562</v>
      </c>
      <c r="J272" s="142" t="s">
        <v>2563</v>
      </c>
      <c r="K272" s="142" t="s">
        <v>2566</v>
      </c>
      <c r="L272" s="142" t="s">
        <v>2567</v>
      </c>
    </row>
    <row r="273" spans="1:12" hidden="1">
      <c r="A273" s="142" t="s">
        <v>1788</v>
      </c>
      <c r="B273" s="142" t="s">
        <v>1789</v>
      </c>
      <c r="C273" s="142" t="s">
        <v>585</v>
      </c>
      <c r="D273" s="142" t="s">
        <v>1797</v>
      </c>
      <c r="E273" s="142" t="s">
        <v>2558</v>
      </c>
      <c r="F273" s="142" t="s">
        <v>2559</v>
      </c>
      <c r="G273" s="142" t="s">
        <v>2560</v>
      </c>
      <c r="H273" s="142" t="s">
        <v>2561</v>
      </c>
      <c r="I273" s="142" t="s">
        <v>2562</v>
      </c>
      <c r="J273" s="142" t="s">
        <v>2563</v>
      </c>
      <c r="K273" s="142" t="s">
        <v>2568</v>
      </c>
      <c r="L273" s="142" t="s">
        <v>2569</v>
      </c>
    </row>
    <row r="274" spans="1:12" hidden="1">
      <c r="A274" s="142" t="s">
        <v>1788</v>
      </c>
      <c r="B274" s="142" t="s">
        <v>1789</v>
      </c>
      <c r="C274" s="142" t="s">
        <v>585</v>
      </c>
      <c r="D274" s="142" t="s">
        <v>1797</v>
      </c>
      <c r="E274" s="142" t="s">
        <v>2558</v>
      </c>
      <c r="F274" s="142" t="s">
        <v>2559</v>
      </c>
      <c r="G274" s="142" t="s">
        <v>2560</v>
      </c>
      <c r="H274" s="142" t="s">
        <v>2561</v>
      </c>
      <c r="I274" s="142" t="s">
        <v>2562</v>
      </c>
      <c r="J274" s="142" t="s">
        <v>2563</v>
      </c>
      <c r="K274" s="142" t="s">
        <v>2570</v>
      </c>
      <c r="L274" s="142" t="s">
        <v>2571</v>
      </c>
    </row>
    <row r="275" spans="1:12" hidden="1">
      <c r="A275" s="142" t="s">
        <v>1788</v>
      </c>
      <c r="B275" s="142" t="s">
        <v>1789</v>
      </c>
      <c r="C275" s="142" t="s">
        <v>585</v>
      </c>
      <c r="D275" s="142" t="s">
        <v>1797</v>
      </c>
      <c r="E275" s="142" t="s">
        <v>2558</v>
      </c>
      <c r="F275" s="142" t="s">
        <v>2559</v>
      </c>
      <c r="G275" s="142" t="s">
        <v>2560</v>
      </c>
      <c r="H275" s="142" t="s">
        <v>2561</v>
      </c>
      <c r="I275" s="142" t="s">
        <v>2562</v>
      </c>
      <c r="J275" s="142" t="s">
        <v>2563</v>
      </c>
      <c r="K275" s="142" t="s">
        <v>2572</v>
      </c>
      <c r="L275" s="142" t="s">
        <v>2573</v>
      </c>
    </row>
    <row r="276" spans="1:12" hidden="1">
      <c r="A276" s="142" t="s">
        <v>1788</v>
      </c>
      <c r="B276" s="142" t="s">
        <v>1789</v>
      </c>
      <c r="C276" s="142" t="s">
        <v>585</v>
      </c>
      <c r="D276" s="142" t="s">
        <v>1797</v>
      </c>
      <c r="E276" s="142" t="s">
        <v>2558</v>
      </c>
      <c r="F276" s="142" t="s">
        <v>2559</v>
      </c>
      <c r="G276" s="142" t="s">
        <v>2560</v>
      </c>
      <c r="H276" s="142" t="s">
        <v>2561</v>
      </c>
      <c r="I276" s="142" t="s">
        <v>2562</v>
      </c>
      <c r="J276" s="142" t="s">
        <v>2563</v>
      </c>
      <c r="K276" s="142" t="s">
        <v>2574</v>
      </c>
      <c r="L276" s="142" t="s">
        <v>2575</v>
      </c>
    </row>
    <row r="277" spans="1:12" hidden="1">
      <c r="A277" s="142" t="s">
        <v>1788</v>
      </c>
      <c r="B277" s="142" t="s">
        <v>1789</v>
      </c>
      <c r="C277" s="142" t="s">
        <v>585</v>
      </c>
      <c r="D277" s="142" t="s">
        <v>1797</v>
      </c>
      <c r="E277" s="142" t="s">
        <v>2558</v>
      </c>
      <c r="F277" s="142" t="s">
        <v>2559</v>
      </c>
      <c r="G277" s="142" t="s">
        <v>2560</v>
      </c>
      <c r="H277" s="142" t="s">
        <v>2561</v>
      </c>
      <c r="I277" s="142" t="s">
        <v>2562</v>
      </c>
      <c r="J277" s="142" t="s">
        <v>2563</v>
      </c>
      <c r="K277" s="142" t="s">
        <v>2576</v>
      </c>
      <c r="L277" s="142" t="s">
        <v>2577</v>
      </c>
    </row>
    <row r="278" spans="1:12" hidden="1">
      <c r="A278" s="142" t="s">
        <v>1788</v>
      </c>
      <c r="B278" s="142" t="s">
        <v>1789</v>
      </c>
      <c r="C278" s="142" t="s">
        <v>585</v>
      </c>
      <c r="D278" s="142" t="s">
        <v>1797</v>
      </c>
      <c r="E278" s="142" t="s">
        <v>2558</v>
      </c>
      <c r="F278" s="142" t="s">
        <v>2559</v>
      </c>
      <c r="G278" s="142" t="s">
        <v>2578</v>
      </c>
      <c r="H278" s="142" t="s">
        <v>2579</v>
      </c>
      <c r="I278" s="142" t="s">
        <v>2580</v>
      </c>
      <c r="J278" s="142" t="s">
        <v>2581</v>
      </c>
      <c r="K278" s="142" t="s">
        <v>2582</v>
      </c>
      <c r="L278" s="142" t="s">
        <v>2583</v>
      </c>
    </row>
    <row r="279" spans="1:12" hidden="1">
      <c r="A279" s="142" t="s">
        <v>1788</v>
      </c>
      <c r="B279" s="142" t="s">
        <v>1789</v>
      </c>
      <c r="C279" s="142" t="s">
        <v>585</v>
      </c>
      <c r="D279" s="142" t="s">
        <v>1797</v>
      </c>
      <c r="E279" s="142" t="s">
        <v>2558</v>
      </c>
      <c r="F279" s="142" t="s">
        <v>2559</v>
      </c>
      <c r="G279" s="142" t="s">
        <v>2584</v>
      </c>
      <c r="H279" s="142" t="s">
        <v>2585</v>
      </c>
      <c r="I279" s="142" t="s">
        <v>2586</v>
      </c>
      <c r="J279" s="142" t="s">
        <v>2587</v>
      </c>
      <c r="K279" s="142" t="s">
        <v>2588</v>
      </c>
      <c r="L279" s="142" t="s">
        <v>2589</v>
      </c>
    </row>
    <row r="280" spans="1:12" hidden="1">
      <c r="A280" s="142" t="s">
        <v>1788</v>
      </c>
      <c r="B280" s="142" t="s">
        <v>1789</v>
      </c>
      <c r="C280" s="142" t="s">
        <v>585</v>
      </c>
      <c r="D280" s="142" t="s">
        <v>1797</v>
      </c>
      <c r="E280" s="142" t="s">
        <v>2558</v>
      </c>
      <c r="F280" s="142" t="s">
        <v>2559</v>
      </c>
      <c r="G280" s="142" t="s">
        <v>2590</v>
      </c>
      <c r="H280" s="142" t="s">
        <v>2591</v>
      </c>
      <c r="I280" s="142" t="s">
        <v>2592</v>
      </c>
      <c r="J280" s="142" t="s">
        <v>2593</v>
      </c>
      <c r="K280" s="142" t="s">
        <v>2594</v>
      </c>
      <c r="L280" s="142" t="s">
        <v>2595</v>
      </c>
    </row>
    <row r="281" spans="1:12" hidden="1">
      <c r="A281" s="142" t="s">
        <v>1788</v>
      </c>
      <c r="B281" s="142" t="s">
        <v>1789</v>
      </c>
      <c r="C281" s="142" t="s">
        <v>585</v>
      </c>
      <c r="D281" s="142" t="s">
        <v>1797</v>
      </c>
      <c r="E281" s="142" t="s">
        <v>2558</v>
      </c>
      <c r="F281" s="142" t="s">
        <v>2559</v>
      </c>
      <c r="G281" s="142" t="s">
        <v>2596</v>
      </c>
      <c r="H281" s="142" t="s">
        <v>2597</v>
      </c>
      <c r="I281" s="142" t="s">
        <v>2598</v>
      </c>
      <c r="J281" s="142" t="s">
        <v>2599</v>
      </c>
      <c r="K281" s="142" t="s">
        <v>2600</v>
      </c>
      <c r="L281" s="142" t="s">
        <v>2601</v>
      </c>
    </row>
    <row r="282" spans="1:12" hidden="1">
      <c r="A282" s="142" t="s">
        <v>1788</v>
      </c>
      <c r="B282" s="142" t="s">
        <v>1789</v>
      </c>
      <c r="C282" s="142" t="s">
        <v>585</v>
      </c>
      <c r="D282" s="142" t="s">
        <v>1797</v>
      </c>
      <c r="E282" s="142" t="s">
        <v>2558</v>
      </c>
      <c r="F282" s="142" t="s">
        <v>2559</v>
      </c>
      <c r="G282" s="142" t="s">
        <v>2602</v>
      </c>
      <c r="H282" s="142" t="s">
        <v>2603</v>
      </c>
      <c r="I282" s="142" t="s">
        <v>2604</v>
      </c>
      <c r="J282" s="142" t="s">
        <v>2605</v>
      </c>
      <c r="K282" s="142" t="s">
        <v>2606</v>
      </c>
      <c r="L282" s="142" t="s">
        <v>2607</v>
      </c>
    </row>
    <row r="283" spans="1:12" hidden="1">
      <c r="A283" s="142" t="s">
        <v>1788</v>
      </c>
      <c r="B283" s="142" t="s">
        <v>1789</v>
      </c>
      <c r="C283" s="142" t="s">
        <v>585</v>
      </c>
      <c r="D283" s="142" t="s">
        <v>1797</v>
      </c>
      <c r="E283" s="142" t="s">
        <v>2558</v>
      </c>
      <c r="F283" s="142" t="s">
        <v>2559</v>
      </c>
      <c r="G283" s="142" t="s">
        <v>2602</v>
      </c>
      <c r="H283" s="142" t="s">
        <v>2603</v>
      </c>
      <c r="I283" s="142" t="s">
        <v>2604</v>
      </c>
      <c r="J283" s="142" t="s">
        <v>2605</v>
      </c>
      <c r="K283" s="142" t="s">
        <v>2608</v>
      </c>
      <c r="L283" s="142" t="s">
        <v>2609</v>
      </c>
    </row>
    <row r="284" spans="1:12" hidden="1">
      <c r="A284" s="142" t="s">
        <v>1788</v>
      </c>
      <c r="B284" s="142" t="s">
        <v>1789</v>
      </c>
      <c r="C284" s="142" t="s">
        <v>585</v>
      </c>
      <c r="D284" s="142" t="s">
        <v>1797</v>
      </c>
      <c r="E284" s="142" t="s">
        <v>2558</v>
      </c>
      <c r="F284" s="142" t="s">
        <v>2559</v>
      </c>
      <c r="G284" s="142" t="s">
        <v>2602</v>
      </c>
      <c r="H284" s="142" t="s">
        <v>2603</v>
      </c>
      <c r="I284" s="142" t="s">
        <v>2604</v>
      </c>
      <c r="J284" s="142" t="s">
        <v>2605</v>
      </c>
      <c r="K284" s="142" t="s">
        <v>2610</v>
      </c>
      <c r="L284" s="142" t="s">
        <v>2611</v>
      </c>
    </row>
    <row r="285" spans="1:12" hidden="1">
      <c r="A285" s="142" t="s">
        <v>1788</v>
      </c>
      <c r="B285" s="142" t="s">
        <v>1789</v>
      </c>
      <c r="C285" s="142" t="s">
        <v>585</v>
      </c>
      <c r="D285" s="142" t="s">
        <v>1797</v>
      </c>
      <c r="E285" s="142" t="s">
        <v>2558</v>
      </c>
      <c r="F285" s="142" t="s">
        <v>2559</v>
      </c>
      <c r="G285" s="142" t="s">
        <v>2602</v>
      </c>
      <c r="H285" s="142" t="s">
        <v>2603</v>
      </c>
      <c r="I285" s="142" t="s">
        <v>2604</v>
      </c>
      <c r="J285" s="142" t="s">
        <v>2605</v>
      </c>
      <c r="K285" s="142" t="s">
        <v>2612</v>
      </c>
      <c r="L285" s="142" t="s">
        <v>2613</v>
      </c>
    </row>
    <row r="286" spans="1:12" hidden="1">
      <c r="A286" s="142" t="s">
        <v>1788</v>
      </c>
      <c r="B286" s="142" t="s">
        <v>1789</v>
      </c>
      <c r="C286" s="142" t="s">
        <v>585</v>
      </c>
      <c r="D286" s="142" t="s">
        <v>1797</v>
      </c>
      <c r="E286" s="142" t="s">
        <v>2558</v>
      </c>
      <c r="F286" s="142" t="s">
        <v>2559</v>
      </c>
      <c r="G286" s="142" t="s">
        <v>2602</v>
      </c>
      <c r="H286" s="142" t="s">
        <v>2603</v>
      </c>
      <c r="I286" s="142" t="s">
        <v>2604</v>
      </c>
      <c r="J286" s="142" t="s">
        <v>2605</v>
      </c>
      <c r="K286" s="142" t="s">
        <v>2614</v>
      </c>
      <c r="L286" s="142" t="s">
        <v>2615</v>
      </c>
    </row>
    <row r="287" spans="1:12" hidden="1">
      <c r="A287" s="142" t="s">
        <v>1788</v>
      </c>
      <c r="B287" s="142" t="s">
        <v>1789</v>
      </c>
      <c r="C287" s="142" t="s">
        <v>585</v>
      </c>
      <c r="D287" s="142" t="s">
        <v>1797</v>
      </c>
      <c r="E287" s="142" t="s">
        <v>2558</v>
      </c>
      <c r="F287" s="142" t="s">
        <v>2559</v>
      </c>
      <c r="G287" s="142" t="s">
        <v>2616</v>
      </c>
      <c r="H287" s="142" t="s">
        <v>2617</v>
      </c>
      <c r="I287" s="142" t="s">
        <v>2618</v>
      </c>
      <c r="J287" s="142" t="s">
        <v>2619</v>
      </c>
      <c r="K287" s="142" t="s">
        <v>2620</v>
      </c>
      <c r="L287" s="142" t="s">
        <v>2621</v>
      </c>
    </row>
    <row r="288" spans="1:12" hidden="1">
      <c r="A288" s="142" t="s">
        <v>1788</v>
      </c>
      <c r="B288" s="142" t="s">
        <v>1789</v>
      </c>
      <c r="C288" s="142" t="s">
        <v>585</v>
      </c>
      <c r="D288" s="142" t="s">
        <v>1797</v>
      </c>
      <c r="E288" s="142" t="s">
        <v>2558</v>
      </c>
      <c r="F288" s="142" t="s">
        <v>2559</v>
      </c>
      <c r="G288" s="142" t="s">
        <v>2622</v>
      </c>
      <c r="H288" s="142" t="s">
        <v>2623</v>
      </c>
      <c r="I288" s="142" t="s">
        <v>2624</v>
      </c>
      <c r="J288" s="142" t="s">
        <v>2625</v>
      </c>
      <c r="K288" s="142" t="s">
        <v>2626</v>
      </c>
      <c r="L288" s="142" t="s">
        <v>2627</v>
      </c>
    </row>
    <row r="289" spans="1:12" hidden="1">
      <c r="A289" s="142" t="s">
        <v>1788</v>
      </c>
      <c r="B289" s="142" t="s">
        <v>1789</v>
      </c>
      <c r="C289" s="142" t="s">
        <v>585</v>
      </c>
      <c r="D289" s="142" t="s">
        <v>1797</v>
      </c>
      <c r="E289" s="142" t="s">
        <v>2558</v>
      </c>
      <c r="F289" s="142" t="s">
        <v>2559</v>
      </c>
      <c r="G289" s="142" t="s">
        <v>2622</v>
      </c>
      <c r="H289" s="142" t="s">
        <v>2623</v>
      </c>
      <c r="I289" s="142" t="s">
        <v>2624</v>
      </c>
      <c r="J289" s="142" t="s">
        <v>2625</v>
      </c>
      <c r="K289" s="142" t="s">
        <v>2628</v>
      </c>
      <c r="L289" s="142" t="s">
        <v>2629</v>
      </c>
    </row>
    <row r="290" spans="1:12" hidden="1">
      <c r="A290" s="142" t="s">
        <v>1788</v>
      </c>
      <c r="B290" s="142" t="s">
        <v>1789</v>
      </c>
      <c r="C290" s="142" t="s">
        <v>585</v>
      </c>
      <c r="D290" s="142" t="s">
        <v>1797</v>
      </c>
      <c r="E290" s="142" t="s">
        <v>2558</v>
      </c>
      <c r="F290" s="142" t="s">
        <v>2559</v>
      </c>
      <c r="G290" s="142" t="s">
        <v>2622</v>
      </c>
      <c r="H290" s="142" t="s">
        <v>2623</v>
      </c>
      <c r="I290" s="142" t="s">
        <v>2624</v>
      </c>
      <c r="J290" s="142" t="s">
        <v>2625</v>
      </c>
      <c r="K290" s="142" t="s">
        <v>2630</v>
      </c>
      <c r="L290" s="142" t="s">
        <v>2631</v>
      </c>
    </row>
    <row r="291" spans="1:12" hidden="1">
      <c r="A291" s="142" t="s">
        <v>1788</v>
      </c>
      <c r="B291" s="142" t="s">
        <v>1789</v>
      </c>
      <c r="C291" s="142" t="s">
        <v>585</v>
      </c>
      <c r="D291" s="142" t="s">
        <v>1797</v>
      </c>
      <c r="E291" s="142" t="s">
        <v>2558</v>
      </c>
      <c r="F291" s="142" t="s">
        <v>2559</v>
      </c>
      <c r="G291" s="142" t="s">
        <v>2622</v>
      </c>
      <c r="H291" s="142" t="s">
        <v>2623</v>
      </c>
      <c r="I291" s="142" t="s">
        <v>2624</v>
      </c>
      <c r="J291" s="142" t="s">
        <v>2625</v>
      </c>
      <c r="K291" s="142" t="s">
        <v>2632</v>
      </c>
      <c r="L291" s="142" t="s">
        <v>2633</v>
      </c>
    </row>
    <row r="292" spans="1:12" hidden="1">
      <c r="A292" s="142" t="s">
        <v>1788</v>
      </c>
      <c r="B292" s="142" t="s">
        <v>1789</v>
      </c>
      <c r="C292" s="142" t="s">
        <v>585</v>
      </c>
      <c r="D292" s="142" t="s">
        <v>1797</v>
      </c>
      <c r="E292" s="142" t="s">
        <v>2558</v>
      </c>
      <c r="F292" s="142" t="s">
        <v>2559</v>
      </c>
      <c r="G292" s="142" t="s">
        <v>2622</v>
      </c>
      <c r="H292" s="142" t="s">
        <v>2623</v>
      </c>
      <c r="I292" s="142" t="s">
        <v>2624</v>
      </c>
      <c r="J292" s="142" t="s">
        <v>2625</v>
      </c>
      <c r="K292" s="142" t="s">
        <v>2634</v>
      </c>
      <c r="L292" s="142" t="s">
        <v>2635</v>
      </c>
    </row>
    <row r="293" spans="1:12" hidden="1">
      <c r="A293" s="142" t="s">
        <v>1788</v>
      </c>
      <c r="B293" s="142" t="s">
        <v>1789</v>
      </c>
      <c r="C293" s="142" t="s">
        <v>585</v>
      </c>
      <c r="D293" s="142" t="s">
        <v>1797</v>
      </c>
      <c r="E293" s="142" t="s">
        <v>2558</v>
      </c>
      <c r="F293" s="142" t="s">
        <v>2559</v>
      </c>
      <c r="G293" s="142" t="s">
        <v>2622</v>
      </c>
      <c r="H293" s="142" t="s">
        <v>2623</v>
      </c>
      <c r="I293" s="142" t="s">
        <v>2624</v>
      </c>
      <c r="J293" s="142" t="s">
        <v>2625</v>
      </c>
      <c r="K293" s="142" t="s">
        <v>2636</v>
      </c>
      <c r="L293" s="142" t="s">
        <v>2637</v>
      </c>
    </row>
    <row r="294" spans="1:12" hidden="1">
      <c r="A294" s="142" t="s">
        <v>1788</v>
      </c>
      <c r="B294" s="142" t="s">
        <v>1789</v>
      </c>
      <c r="C294" s="142" t="s">
        <v>585</v>
      </c>
      <c r="D294" s="142" t="s">
        <v>1797</v>
      </c>
      <c r="E294" s="142" t="s">
        <v>2558</v>
      </c>
      <c r="F294" s="142" t="s">
        <v>2559</v>
      </c>
      <c r="G294" s="142" t="s">
        <v>2622</v>
      </c>
      <c r="H294" s="142" t="s">
        <v>2623</v>
      </c>
      <c r="I294" s="142" t="s">
        <v>2624</v>
      </c>
      <c r="J294" s="142" t="s">
        <v>2625</v>
      </c>
      <c r="K294" s="142" t="s">
        <v>2638</v>
      </c>
      <c r="L294" s="142" t="s">
        <v>2639</v>
      </c>
    </row>
    <row r="295" spans="1:12" hidden="1">
      <c r="A295" s="142" t="s">
        <v>1788</v>
      </c>
      <c r="B295" s="142" t="s">
        <v>1789</v>
      </c>
      <c r="C295" s="142" t="s">
        <v>585</v>
      </c>
      <c r="D295" s="142" t="s">
        <v>1797</v>
      </c>
      <c r="E295" s="142" t="s">
        <v>2558</v>
      </c>
      <c r="F295" s="142" t="s">
        <v>2559</v>
      </c>
      <c r="G295" s="142" t="s">
        <v>2622</v>
      </c>
      <c r="H295" s="142" t="s">
        <v>2623</v>
      </c>
      <c r="I295" s="142" t="s">
        <v>2624</v>
      </c>
      <c r="J295" s="142" t="s">
        <v>2625</v>
      </c>
      <c r="K295" s="142" t="s">
        <v>2640</v>
      </c>
      <c r="L295" s="142" t="s">
        <v>2641</v>
      </c>
    </row>
    <row r="296" spans="1:12" hidden="1">
      <c r="A296" s="142" t="s">
        <v>1788</v>
      </c>
      <c r="B296" s="142" t="s">
        <v>1789</v>
      </c>
      <c r="C296" s="142" t="s">
        <v>585</v>
      </c>
      <c r="D296" s="142" t="s">
        <v>1797</v>
      </c>
      <c r="E296" s="142" t="s">
        <v>2558</v>
      </c>
      <c r="F296" s="142" t="s">
        <v>2559</v>
      </c>
      <c r="G296" s="142" t="s">
        <v>2642</v>
      </c>
      <c r="H296" s="142" t="s">
        <v>2643</v>
      </c>
      <c r="I296" s="142" t="s">
        <v>2644</v>
      </c>
      <c r="J296" s="142" t="s">
        <v>2645</v>
      </c>
      <c r="K296" s="142" t="s">
        <v>2646</v>
      </c>
      <c r="L296" s="142" t="s">
        <v>2647</v>
      </c>
    </row>
    <row r="297" spans="1:12" hidden="1">
      <c r="A297" s="142" t="s">
        <v>1788</v>
      </c>
      <c r="B297" s="142" t="s">
        <v>1789</v>
      </c>
      <c r="C297" s="142" t="s">
        <v>585</v>
      </c>
      <c r="D297" s="142" t="s">
        <v>1797</v>
      </c>
      <c r="E297" s="142" t="s">
        <v>2558</v>
      </c>
      <c r="F297" s="142" t="s">
        <v>2559</v>
      </c>
      <c r="G297" s="142" t="s">
        <v>2642</v>
      </c>
      <c r="H297" s="142" t="s">
        <v>2643</v>
      </c>
      <c r="I297" s="142" t="s">
        <v>2644</v>
      </c>
      <c r="J297" s="142" t="s">
        <v>2645</v>
      </c>
      <c r="K297" s="142" t="s">
        <v>2648</v>
      </c>
      <c r="L297" s="142" t="s">
        <v>2649</v>
      </c>
    </row>
    <row r="298" spans="1:12" hidden="1">
      <c r="A298" s="142" t="s">
        <v>1788</v>
      </c>
      <c r="B298" s="142" t="s">
        <v>1789</v>
      </c>
      <c r="C298" s="142" t="s">
        <v>585</v>
      </c>
      <c r="D298" s="142" t="s">
        <v>1797</v>
      </c>
      <c r="E298" s="142" t="s">
        <v>2558</v>
      </c>
      <c r="F298" s="142" t="s">
        <v>2559</v>
      </c>
      <c r="G298" s="142" t="s">
        <v>2642</v>
      </c>
      <c r="H298" s="142" t="s">
        <v>2643</v>
      </c>
      <c r="I298" s="142" t="s">
        <v>2644</v>
      </c>
      <c r="J298" s="142" t="s">
        <v>2645</v>
      </c>
      <c r="K298" s="142" t="s">
        <v>2650</v>
      </c>
      <c r="L298" s="142" t="s">
        <v>2651</v>
      </c>
    </row>
    <row r="299" spans="1:12" hidden="1">
      <c r="A299" s="142" t="s">
        <v>1788</v>
      </c>
      <c r="B299" s="142" t="s">
        <v>1789</v>
      </c>
      <c r="C299" s="142" t="s">
        <v>585</v>
      </c>
      <c r="D299" s="142" t="s">
        <v>1797</v>
      </c>
      <c r="E299" s="142" t="s">
        <v>2558</v>
      </c>
      <c r="F299" s="142" t="s">
        <v>2559</v>
      </c>
      <c r="G299" s="142" t="s">
        <v>2652</v>
      </c>
      <c r="H299" s="142" t="s">
        <v>2653</v>
      </c>
      <c r="I299" s="142" t="s">
        <v>2654</v>
      </c>
      <c r="J299" s="142" t="s">
        <v>2655</v>
      </c>
      <c r="K299" s="142" t="s">
        <v>2656</v>
      </c>
      <c r="L299" s="142" t="s">
        <v>2657</v>
      </c>
    </row>
    <row r="300" spans="1:12" hidden="1">
      <c r="A300" s="142" t="s">
        <v>1788</v>
      </c>
      <c r="B300" s="142" t="s">
        <v>1789</v>
      </c>
      <c r="C300" s="142" t="s">
        <v>585</v>
      </c>
      <c r="D300" s="142" t="s">
        <v>1797</v>
      </c>
      <c r="E300" s="142" t="s">
        <v>2558</v>
      </c>
      <c r="F300" s="142" t="s">
        <v>2559</v>
      </c>
      <c r="G300" s="142" t="s">
        <v>2652</v>
      </c>
      <c r="H300" s="142" t="s">
        <v>2653</v>
      </c>
      <c r="I300" s="142" t="s">
        <v>2654</v>
      </c>
      <c r="J300" s="142" t="s">
        <v>2655</v>
      </c>
      <c r="K300" s="142" t="s">
        <v>2658</v>
      </c>
      <c r="L300" s="142" t="s">
        <v>2659</v>
      </c>
    </row>
    <row r="301" spans="1:12" hidden="1">
      <c r="A301" s="142" t="s">
        <v>1788</v>
      </c>
      <c r="B301" s="142" t="s">
        <v>1789</v>
      </c>
      <c r="C301" s="142" t="s">
        <v>585</v>
      </c>
      <c r="D301" s="142" t="s">
        <v>1797</v>
      </c>
      <c r="E301" s="142" t="s">
        <v>2558</v>
      </c>
      <c r="F301" s="142" t="s">
        <v>2559</v>
      </c>
      <c r="G301" s="142" t="s">
        <v>2652</v>
      </c>
      <c r="H301" s="142" t="s">
        <v>2653</v>
      </c>
      <c r="I301" s="142" t="s">
        <v>2654</v>
      </c>
      <c r="J301" s="142" t="s">
        <v>2655</v>
      </c>
      <c r="K301" s="142" t="s">
        <v>2660</v>
      </c>
      <c r="L301" s="142" t="s">
        <v>2661</v>
      </c>
    </row>
    <row r="302" spans="1:12" hidden="1">
      <c r="A302" s="142" t="s">
        <v>1788</v>
      </c>
      <c r="B302" s="142" t="s">
        <v>1789</v>
      </c>
      <c r="C302" s="142" t="s">
        <v>585</v>
      </c>
      <c r="D302" s="142" t="s">
        <v>1797</v>
      </c>
      <c r="E302" s="142" t="s">
        <v>2558</v>
      </c>
      <c r="F302" s="142" t="s">
        <v>2559</v>
      </c>
      <c r="G302" s="142" t="s">
        <v>2652</v>
      </c>
      <c r="H302" s="142" t="s">
        <v>2653</v>
      </c>
      <c r="I302" s="142" t="s">
        <v>2654</v>
      </c>
      <c r="J302" s="142" t="s">
        <v>2655</v>
      </c>
      <c r="K302" s="142" t="s">
        <v>2662</v>
      </c>
      <c r="L302" s="142" t="s">
        <v>2663</v>
      </c>
    </row>
    <row r="303" spans="1:12" hidden="1">
      <c r="A303" s="142" t="s">
        <v>1788</v>
      </c>
      <c r="B303" s="142" t="s">
        <v>1789</v>
      </c>
      <c r="C303" s="142" t="s">
        <v>585</v>
      </c>
      <c r="D303" s="142" t="s">
        <v>1797</v>
      </c>
      <c r="E303" s="142" t="s">
        <v>2558</v>
      </c>
      <c r="F303" s="142" t="s">
        <v>2559</v>
      </c>
      <c r="G303" s="142" t="s">
        <v>2652</v>
      </c>
      <c r="H303" s="142" t="s">
        <v>2653</v>
      </c>
      <c r="I303" s="142" t="s">
        <v>2654</v>
      </c>
      <c r="J303" s="142" t="s">
        <v>2655</v>
      </c>
      <c r="K303" s="142" t="s">
        <v>2664</v>
      </c>
      <c r="L303" s="142" t="s">
        <v>2665</v>
      </c>
    </row>
    <row r="304" spans="1:12" hidden="1">
      <c r="A304" s="142" t="s">
        <v>1788</v>
      </c>
      <c r="B304" s="142" t="s">
        <v>1789</v>
      </c>
      <c r="C304" s="142" t="s">
        <v>585</v>
      </c>
      <c r="D304" s="142" t="s">
        <v>1797</v>
      </c>
      <c r="E304" s="142" t="s">
        <v>2558</v>
      </c>
      <c r="F304" s="142" t="s">
        <v>2559</v>
      </c>
      <c r="G304" s="142" t="s">
        <v>2666</v>
      </c>
      <c r="H304" s="142" t="s">
        <v>2667</v>
      </c>
      <c r="I304" s="142" t="s">
        <v>2668</v>
      </c>
      <c r="J304" s="142" t="s">
        <v>2669</v>
      </c>
      <c r="K304" s="142" t="s">
        <v>2670</v>
      </c>
      <c r="L304" s="142" t="s">
        <v>2671</v>
      </c>
    </row>
    <row r="305" spans="1:12" hidden="1">
      <c r="A305" s="142" t="s">
        <v>1788</v>
      </c>
      <c r="B305" s="142" t="s">
        <v>1789</v>
      </c>
      <c r="C305" s="142" t="s">
        <v>585</v>
      </c>
      <c r="D305" s="142" t="s">
        <v>1797</v>
      </c>
      <c r="E305" s="142" t="s">
        <v>2558</v>
      </c>
      <c r="F305" s="142" t="s">
        <v>2559</v>
      </c>
      <c r="G305" s="142" t="s">
        <v>2666</v>
      </c>
      <c r="H305" s="142" t="s">
        <v>2667</v>
      </c>
      <c r="I305" s="142" t="s">
        <v>2668</v>
      </c>
      <c r="J305" s="142" t="s">
        <v>2669</v>
      </c>
      <c r="K305" s="142" t="s">
        <v>2672</v>
      </c>
      <c r="L305" s="142" t="s">
        <v>2673</v>
      </c>
    </row>
    <row r="306" spans="1:12" hidden="1">
      <c r="A306" s="142" t="s">
        <v>1788</v>
      </c>
      <c r="B306" s="142" t="s">
        <v>1789</v>
      </c>
      <c r="C306" s="142" t="s">
        <v>585</v>
      </c>
      <c r="D306" s="142" t="s">
        <v>1797</v>
      </c>
      <c r="E306" s="142" t="s">
        <v>603</v>
      </c>
      <c r="F306" s="142" t="s">
        <v>2674</v>
      </c>
      <c r="G306" s="142" t="s">
        <v>2675</v>
      </c>
      <c r="H306" s="142" t="s">
        <v>2676</v>
      </c>
      <c r="I306" s="142" t="s">
        <v>2677</v>
      </c>
      <c r="J306" s="142" t="s">
        <v>2678</v>
      </c>
      <c r="K306" s="142" t="s">
        <v>2679</v>
      </c>
      <c r="L306" s="142" t="s">
        <v>2680</v>
      </c>
    </row>
    <row r="307" spans="1:12" hidden="1">
      <c r="A307" s="142" t="s">
        <v>1788</v>
      </c>
      <c r="B307" s="142" t="s">
        <v>1789</v>
      </c>
      <c r="C307" s="142" t="s">
        <v>585</v>
      </c>
      <c r="D307" s="142" t="s">
        <v>1797</v>
      </c>
      <c r="E307" s="142" t="s">
        <v>603</v>
      </c>
      <c r="F307" s="142" t="s">
        <v>2674</v>
      </c>
      <c r="G307" s="142" t="s">
        <v>2675</v>
      </c>
      <c r="H307" s="142" t="s">
        <v>2676</v>
      </c>
      <c r="I307" s="142" t="s">
        <v>2677</v>
      </c>
      <c r="J307" s="142" t="s">
        <v>2678</v>
      </c>
      <c r="K307" s="142" t="s">
        <v>2681</v>
      </c>
      <c r="L307" s="142" t="s">
        <v>2682</v>
      </c>
    </row>
    <row r="308" spans="1:12" hidden="1">
      <c r="A308" s="142" t="s">
        <v>1788</v>
      </c>
      <c r="B308" s="142" t="s">
        <v>1789</v>
      </c>
      <c r="C308" s="142" t="s">
        <v>585</v>
      </c>
      <c r="D308" s="142" t="s">
        <v>1797</v>
      </c>
      <c r="E308" s="142" t="s">
        <v>603</v>
      </c>
      <c r="F308" s="142" t="s">
        <v>2674</v>
      </c>
      <c r="G308" s="142" t="s">
        <v>2675</v>
      </c>
      <c r="H308" s="142" t="s">
        <v>2676</v>
      </c>
      <c r="I308" s="142" t="s">
        <v>2677</v>
      </c>
      <c r="J308" s="142" t="s">
        <v>2678</v>
      </c>
      <c r="K308" s="142" t="s">
        <v>2683</v>
      </c>
      <c r="L308" s="142" t="s">
        <v>2684</v>
      </c>
    </row>
    <row r="309" spans="1:12" hidden="1">
      <c r="A309" s="142" t="s">
        <v>1788</v>
      </c>
      <c r="B309" s="142" t="s">
        <v>1789</v>
      </c>
      <c r="C309" s="142" t="s">
        <v>585</v>
      </c>
      <c r="D309" s="142" t="s">
        <v>1797</v>
      </c>
      <c r="E309" s="142" t="s">
        <v>603</v>
      </c>
      <c r="F309" s="142" t="s">
        <v>2674</v>
      </c>
      <c r="G309" s="142" t="s">
        <v>2675</v>
      </c>
      <c r="H309" s="142" t="s">
        <v>2676</v>
      </c>
      <c r="I309" s="142" t="s">
        <v>2677</v>
      </c>
      <c r="J309" s="142" t="s">
        <v>2678</v>
      </c>
      <c r="K309" s="142" t="s">
        <v>2685</v>
      </c>
      <c r="L309" s="142" t="s">
        <v>2686</v>
      </c>
    </row>
    <row r="310" spans="1:12" hidden="1">
      <c r="A310" s="142" t="s">
        <v>1788</v>
      </c>
      <c r="B310" s="142" t="s">
        <v>1789</v>
      </c>
      <c r="C310" s="142" t="s">
        <v>585</v>
      </c>
      <c r="D310" s="142" t="s">
        <v>1797</v>
      </c>
      <c r="E310" s="142" t="s">
        <v>603</v>
      </c>
      <c r="F310" s="142" t="s">
        <v>2674</v>
      </c>
      <c r="G310" s="142" t="s">
        <v>2687</v>
      </c>
      <c r="H310" s="142" t="s">
        <v>2688</v>
      </c>
      <c r="I310" s="142" t="s">
        <v>2689</v>
      </c>
      <c r="J310" s="142" t="s">
        <v>2690</v>
      </c>
      <c r="K310" s="142" t="s">
        <v>2691</v>
      </c>
      <c r="L310" s="142" t="s">
        <v>2692</v>
      </c>
    </row>
    <row r="311" spans="1:12" hidden="1">
      <c r="A311" s="142" t="s">
        <v>1788</v>
      </c>
      <c r="B311" s="142" t="s">
        <v>1789</v>
      </c>
      <c r="C311" s="142" t="s">
        <v>585</v>
      </c>
      <c r="D311" s="142" t="s">
        <v>1797</v>
      </c>
      <c r="E311" s="142" t="s">
        <v>603</v>
      </c>
      <c r="F311" s="142" t="s">
        <v>2674</v>
      </c>
      <c r="G311" s="142" t="s">
        <v>2687</v>
      </c>
      <c r="H311" s="142" t="s">
        <v>2688</v>
      </c>
      <c r="I311" s="142" t="s">
        <v>2689</v>
      </c>
      <c r="J311" s="142" t="s">
        <v>2690</v>
      </c>
      <c r="K311" s="142" t="s">
        <v>2693</v>
      </c>
      <c r="L311" s="142" t="s">
        <v>2694</v>
      </c>
    </row>
    <row r="312" spans="1:12" hidden="1">
      <c r="A312" s="142" t="s">
        <v>1788</v>
      </c>
      <c r="B312" s="142" t="s">
        <v>1789</v>
      </c>
      <c r="C312" s="142" t="s">
        <v>585</v>
      </c>
      <c r="D312" s="142" t="s">
        <v>1797</v>
      </c>
      <c r="E312" s="142" t="s">
        <v>603</v>
      </c>
      <c r="F312" s="142" t="s">
        <v>2674</v>
      </c>
      <c r="G312" s="142" t="s">
        <v>2695</v>
      </c>
      <c r="H312" s="142" t="s">
        <v>2696</v>
      </c>
      <c r="I312" s="142" t="s">
        <v>2697</v>
      </c>
      <c r="J312" s="142" t="s">
        <v>2698</v>
      </c>
      <c r="K312" s="142" t="s">
        <v>2699</v>
      </c>
      <c r="L312" s="142" t="s">
        <v>2700</v>
      </c>
    </row>
    <row r="313" spans="1:12" hidden="1">
      <c r="A313" s="142" t="s">
        <v>1788</v>
      </c>
      <c r="B313" s="142" t="s">
        <v>1789</v>
      </c>
      <c r="C313" s="142" t="s">
        <v>585</v>
      </c>
      <c r="D313" s="142" t="s">
        <v>1797</v>
      </c>
      <c r="E313" s="142" t="s">
        <v>603</v>
      </c>
      <c r="F313" s="142" t="s">
        <v>2674</v>
      </c>
      <c r="G313" s="142" t="s">
        <v>2695</v>
      </c>
      <c r="H313" s="142" t="s">
        <v>2696</v>
      </c>
      <c r="I313" s="142" t="s">
        <v>2701</v>
      </c>
      <c r="J313" s="142" t="s">
        <v>2702</v>
      </c>
      <c r="K313" s="142" t="s">
        <v>2703</v>
      </c>
      <c r="L313" s="142" t="s">
        <v>2704</v>
      </c>
    </row>
    <row r="314" spans="1:12" hidden="1">
      <c r="A314" s="142" t="s">
        <v>1788</v>
      </c>
      <c r="B314" s="142" t="s">
        <v>1789</v>
      </c>
      <c r="C314" s="142" t="s">
        <v>585</v>
      </c>
      <c r="D314" s="142" t="s">
        <v>1797</v>
      </c>
      <c r="E314" s="142" t="s">
        <v>603</v>
      </c>
      <c r="F314" s="142" t="s">
        <v>2674</v>
      </c>
      <c r="G314" s="142" t="s">
        <v>2695</v>
      </c>
      <c r="H314" s="142" t="s">
        <v>2696</v>
      </c>
      <c r="I314" s="142" t="s">
        <v>2701</v>
      </c>
      <c r="J314" s="142" t="s">
        <v>2702</v>
      </c>
      <c r="K314" s="142" t="s">
        <v>2705</v>
      </c>
      <c r="L314" s="142" t="s">
        <v>2706</v>
      </c>
    </row>
    <row r="315" spans="1:12" hidden="1">
      <c r="A315" s="142" t="s">
        <v>1788</v>
      </c>
      <c r="B315" s="142" t="s">
        <v>1789</v>
      </c>
      <c r="C315" s="142" t="s">
        <v>585</v>
      </c>
      <c r="D315" s="142" t="s">
        <v>1797</v>
      </c>
      <c r="E315" s="142" t="s">
        <v>603</v>
      </c>
      <c r="F315" s="142" t="s">
        <v>2674</v>
      </c>
      <c r="G315" s="142" t="s">
        <v>2695</v>
      </c>
      <c r="H315" s="142" t="s">
        <v>2696</v>
      </c>
      <c r="I315" s="142" t="s">
        <v>2701</v>
      </c>
      <c r="J315" s="142" t="s">
        <v>2702</v>
      </c>
      <c r="K315" s="142" t="s">
        <v>2707</v>
      </c>
      <c r="L315" s="142" t="s">
        <v>2708</v>
      </c>
    </row>
    <row r="316" spans="1:12" hidden="1">
      <c r="A316" s="142" t="s">
        <v>1788</v>
      </c>
      <c r="B316" s="142" t="s">
        <v>1789</v>
      </c>
      <c r="C316" s="142" t="s">
        <v>585</v>
      </c>
      <c r="D316" s="142" t="s">
        <v>1797</v>
      </c>
      <c r="E316" s="142" t="s">
        <v>603</v>
      </c>
      <c r="F316" s="142" t="s">
        <v>2674</v>
      </c>
      <c r="G316" s="142" t="s">
        <v>2695</v>
      </c>
      <c r="H316" s="142" t="s">
        <v>2696</v>
      </c>
      <c r="I316" s="142" t="s">
        <v>2701</v>
      </c>
      <c r="J316" s="142" t="s">
        <v>2702</v>
      </c>
      <c r="K316" s="142" t="s">
        <v>2709</v>
      </c>
      <c r="L316" s="142" t="s">
        <v>2710</v>
      </c>
    </row>
    <row r="317" spans="1:12" hidden="1">
      <c r="A317" s="142" t="s">
        <v>1788</v>
      </c>
      <c r="B317" s="142" t="s">
        <v>1789</v>
      </c>
      <c r="C317" s="142" t="s">
        <v>585</v>
      </c>
      <c r="D317" s="142" t="s">
        <v>1797</v>
      </c>
      <c r="E317" s="142" t="s">
        <v>603</v>
      </c>
      <c r="F317" s="142" t="s">
        <v>2674</v>
      </c>
      <c r="G317" s="142" t="s">
        <v>2695</v>
      </c>
      <c r="H317" s="142" t="s">
        <v>2696</v>
      </c>
      <c r="I317" s="142" t="s">
        <v>2701</v>
      </c>
      <c r="J317" s="142" t="s">
        <v>2702</v>
      </c>
      <c r="K317" s="142" t="s">
        <v>2711</v>
      </c>
      <c r="L317" s="142" t="s">
        <v>2712</v>
      </c>
    </row>
    <row r="318" spans="1:12" hidden="1">
      <c r="A318" s="142" t="s">
        <v>1788</v>
      </c>
      <c r="B318" s="142" t="s">
        <v>1789</v>
      </c>
      <c r="C318" s="142" t="s">
        <v>585</v>
      </c>
      <c r="D318" s="142" t="s">
        <v>1797</v>
      </c>
      <c r="E318" s="142" t="s">
        <v>2713</v>
      </c>
      <c r="F318" s="142" t="s">
        <v>2714</v>
      </c>
      <c r="G318" s="142" t="s">
        <v>2715</v>
      </c>
      <c r="H318" s="142" t="s">
        <v>2716</v>
      </c>
      <c r="I318" s="142" t="s">
        <v>2717</v>
      </c>
      <c r="J318" s="142" t="s">
        <v>2718</v>
      </c>
      <c r="K318" s="142" t="s">
        <v>2719</v>
      </c>
      <c r="L318" s="142" t="s">
        <v>2720</v>
      </c>
    </row>
    <row r="319" spans="1:12" hidden="1">
      <c r="A319" s="142" t="s">
        <v>1788</v>
      </c>
      <c r="B319" s="142" t="s">
        <v>1789</v>
      </c>
      <c r="C319" s="142" t="s">
        <v>585</v>
      </c>
      <c r="D319" s="142" t="s">
        <v>1797</v>
      </c>
      <c r="E319" s="142" t="s">
        <v>2713</v>
      </c>
      <c r="F319" s="142" t="s">
        <v>2714</v>
      </c>
      <c r="G319" s="142" t="s">
        <v>2715</v>
      </c>
      <c r="H319" s="142" t="s">
        <v>2716</v>
      </c>
      <c r="I319" s="142" t="s">
        <v>2717</v>
      </c>
      <c r="J319" s="142" t="s">
        <v>2718</v>
      </c>
      <c r="K319" s="142" t="s">
        <v>2721</v>
      </c>
      <c r="L319" s="142" t="s">
        <v>2722</v>
      </c>
    </row>
    <row r="320" spans="1:12" hidden="1">
      <c r="A320" s="142" t="s">
        <v>1788</v>
      </c>
      <c r="B320" s="142" t="s">
        <v>1789</v>
      </c>
      <c r="C320" s="142" t="s">
        <v>585</v>
      </c>
      <c r="D320" s="142" t="s">
        <v>1797</v>
      </c>
      <c r="E320" s="142" t="s">
        <v>2713</v>
      </c>
      <c r="F320" s="142" t="s">
        <v>2714</v>
      </c>
      <c r="G320" s="142" t="s">
        <v>2715</v>
      </c>
      <c r="H320" s="142" t="s">
        <v>2716</v>
      </c>
      <c r="I320" s="142" t="s">
        <v>2717</v>
      </c>
      <c r="J320" s="142" t="s">
        <v>2718</v>
      </c>
      <c r="K320" s="142" t="s">
        <v>2723</v>
      </c>
      <c r="L320" s="142" t="s">
        <v>2724</v>
      </c>
    </row>
    <row r="321" spans="1:12" hidden="1">
      <c r="A321" s="142" t="s">
        <v>1788</v>
      </c>
      <c r="B321" s="142" t="s">
        <v>1789</v>
      </c>
      <c r="C321" s="142" t="s">
        <v>585</v>
      </c>
      <c r="D321" s="142" t="s">
        <v>1797</v>
      </c>
      <c r="E321" s="142" t="s">
        <v>2713</v>
      </c>
      <c r="F321" s="142" t="s">
        <v>2714</v>
      </c>
      <c r="G321" s="142" t="s">
        <v>2715</v>
      </c>
      <c r="H321" s="142" t="s">
        <v>2716</v>
      </c>
      <c r="I321" s="142" t="s">
        <v>2717</v>
      </c>
      <c r="J321" s="142" t="s">
        <v>2718</v>
      </c>
      <c r="K321" s="142" t="s">
        <v>2725</v>
      </c>
      <c r="L321" s="142" t="s">
        <v>2726</v>
      </c>
    </row>
    <row r="322" spans="1:12" hidden="1">
      <c r="A322" s="142" t="s">
        <v>1788</v>
      </c>
      <c r="B322" s="142" t="s">
        <v>1789</v>
      </c>
      <c r="C322" s="142" t="s">
        <v>585</v>
      </c>
      <c r="D322" s="142" t="s">
        <v>1797</v>
      </c>
      <c r="E322" s="142" t="s">
        <v>2713</v>
      </c>
      <c r="F322" s="142" t="s">
        <v>2714</v>
      </c>
      <c r="G322" s="142" t="s">
        <v>2715</v>
      </c>
      <c r="H322" s="142" t="s">
        <v>2716</v>
      </c>
      <c r="I322" s="142" t="s">
        <v>2717</v>
      </c>
      <c r="J322" s="142" t="s">
        <v>2718</v>
      </c>
      <c r="K322" s="142" t="s">
        <v>2727</v>
      </c>
      <c r="L322" s="142" t="s">
        <v>2728</v>
      </c>
    </row>
    <row r="323" spans="1:12" hidden="1">
      <c r="A323" s="142" t="s">
        <v>1788</v>
      </c>
      <c r="B323" s="142" t="s">
        <v>1789</v>
      </c>
      <c r="C323" s="142" t="s">
        <v>585</v>
      </c>
      <c r="D323" s="142" t="s">
        <v>1797</v>
      </c>
      <c r="E323" s="142" t="s">
        <v>2713</v>
      </c>
      <c r="F323" s="142" t="s">
        <v>2714</v>
      </c>
      <c r="G323" s="142" t="s">
        <v>2715</v>
      </c>
      <c r="H323" s="142" t="s">
        <v>2716</v>
      </c>
      <c r="I323" s="142" t="s">
        <v>2717</v>
      </c>
      <c r="J323" s="142" t="s">
        <v>2718</v>
      </c>
      <c r="K323" s="142" t="s">
        <v>2729</v>
      </c>
      <c r="L323" s="142" t="s">
        <v>2730</v>
      </c>
    </row>
    <row r="324" spans="1:12" hidden="1">
      <c r="A324" s="142" t="s">
        <v>1788</v>
      </c>
      <c r="B324" s="142" t="s">
        <v>1789</v>
      </c>
      <c r="C324" s="142" t="s">
        <v>585</v>
      </c>
      <c r="D324" s="142" t="s">
        <v>1797</v>
      </c>
      <c r="E324" s="142" t="s">
        <v>2713</v>
      </c>
      <c r="F324" s="142" t="s">
        <v>2714</v>
      </c>
      <c r="G324" s="142" t="s">
        <v>2715</v>
      </c>
      <c r="H324" s="142" t="s">
        <v>2716</v>
      </c>
      <c r="I324" s="142" t="s">
        <v>2731</v>
      </c>
      <c r="J324" s="142" t="s">
        <v>2732</v>
      </c>
      <c r="K324" s="142" t="s">
        <v>2733</v>
      </c>
      <c r="L324" s="142" t="s">
        <v>2734</v>
      </c>
    </row>
    <row r="325" spans="1:12" hidden="1">
      <c r="A325" s="142" t="s">
        <v>1788</v>
      </c>
      <c r="B325" s="142" t="s">
        <v>1789</v>
      </c>
      <c r="C325" s="142" t="s">
        <v>585</v>
      </c>
      <c r="D325" s="142" t="s">
        <v>1797</v>
      </c>
      <c r="E325" s="142" t="s">
        <v>2713</v>
      </c>
      <c r="F325" s="142" t="s">
        <v>2714</v>
      </c>
      <c r="G325" s="142" t="s">
        <v>2715</v>
      </c>
      <c r="H325" s="142" t="s">
        <v>2716</v>
      </c>
      <c r="I325" s="142" t="s">
        <v>2731</v>
      </c>
      <c r="J325" s="142" t="s">
        <v>2732</v>
      </c>
      <c r="K325" s="142" t="s">
        <v>2735</v>
      </c>
      <c r="L325" s="142" t="s">
        <v>2736</v>
      </c>
    </row>
    <row r="326" spans="1:12" hidden="1">
      <c r="A326" s="142" t="s">
        <v>1788</v>
      </c>
      <c r="B326" s="142" t="s">
        <v>1789</v>
      </c>
      <c r="C326" s="142" t="s">
        <v>585</v>
      </c>
      <c r="D326" s="142" t="s">
        <v>1797</v>
      </c>
      <c r="E326" s="142" t="s">
        <v>2713</v>
      </c>
      <c r="F326" s="142" t="s">
        <v>2714</v>
      </c>
      <c r="G326" s="142" t="s">
        <v>2715</v>
      </c>
      <c r="H326" s="142" t="s">
        <v>2716</v>
      </c>
      <c r="I326" s="142" t="s">
        <v>2731</v>
      </c>
      <c r="J326" s="142" t="s">
        <v>2732</v>
      </c>
      <c r="K326" s="142" t="s">
        <v>2737</v>
      </c>
      <c r="L326" s="142" t="s">
        <v>2738</v>
      </c>
    </row>
    <row r="327" spans="1:12" hidden="1">
      <c r="A327" s="142" t="s">
        <v>1788</v>
      </c>
      <c r="B327" s="142" t="s">
        <v>1789</v>
      </c>
      <c r="C327" s="142" t="s">
        <v>585</v>
      </c>
      <c r="D327" s="142" t="s">
        <v>1797</v>
      </c>
      <c r="E327" s="142" t="s">
        <v>2713</v>
      </c>
      <c r="F327" s="142" t="s">
        <v>2714</v>
      </c>
      <c r="G327" s="142" t="s">
        <v>2715</v>
      </c>
      <c r="H327" s="142" t="s">
        <v>2716</v>
      </c>
      <c r="I327" s="142" t="s">
        <v>2731</v>
      </c>
      <c r="J327" s="142" t="s">
        <v>2732</v>
      </c>
      <c r="K327" s="142" t="s">
        <v>2739</v>
      </c>
      <c r="L327" s="142" t="s">
        <v>2724</v>
      </c>
    </row>
    <row r="328" spans="1:12" hidden="1">
      <c r="A328" s="142" t="s">
        <v>1788</v>
      </c>
      <c r="B328" s="142" t="s">
        <v>1789</v>
      </c>
      <c r="C328" s="142" t="s">
        <v>585</v>
      </c>
      <c r="D328" s="142" t="s">
        <v>1797</v>
      </c>
      <c r="E328" s="142" t="s">
        <v>2713</v>
      </c>
      <c r="F328" s="142" t="s">
        <v>2714</v>
      </c>
      <c r="G328" s="142" t="s">
        <v>2715</v>
      </c>
      <c r="H328" s="142" t="s">
        <v>2716</v>
      </c>
      <c r="I328" s="142" t="s">
        <v>2731</v>
      </c>
      <c r="J328" s="142" t="s">
        <v>2732</v>
      </c>
      <c r="K328" s="142" t="s">
        <v>2740</v>
      </c>
      <c r="L328" s="142" t="s">
        <v>2741</v>
      </c>
    </row>
    <row r="329" spans="1:12" hidden="1">
      <c r="A329" s="142" t="s">
        <v>1788</v>
      </c>
      <c r="B329" s="142" t="s">
        <v>1789</v>
      </c>
      <c r="C329" s="142" t="s">
        <v>585</v>
      </c>
      <c r="D329" s="142" t="s">
        <v>1797</v>
      </c>
      <c r="E329" s="142" t="s">
        <v>2713</v>
      </c>
      <c r="F329" s="142" t="s">
        <v>2714</v>
      </c>
      <c r="G329" s="142" t="s">
        <v>2715</v>
      </c>
      <c r="H329" s="142" t="s">
        <v>2716</v>
      </c>
      <c r="I329" s="142" t="s">
        <v>2731</v>
      </c>
      <c r="J329" s="142" t="s">
        <v>2732</v>
      </c>
      <c r="K329" s="142" t="s">
        <v>2742</v>
      </c>
      <c r="L329" s="142" t="s">
        <v>2743</v>
      </c>
    </row>
    <row r="330" spans="1:12" hidden="1">
      <c r="A330" s="142" t="s">
        <v>1788</v>
      </c>
      <c r="B330" s="142" t="s">
        <v>1789</v>
      </c>
      <c r="C330" s="142" t="s">
        <v>585</v>
      </c>
      <c r="D330" s="142" t="s">
        <v>1797</v>
      </c>
      <c r="E330" s="142" t="s">
        <v>2713</v>
      </c>
      <c r="F330" s="142" t="s">
        <v>2714</v>
      </c>
      <c r="G330" s="142" t="s">
        <v>2715</v>
      </c>
      <c r="H330" s="142" t="s">
        <v>2716</v>
      </c>
      <c r="I330" s="142" t="s">
        <v>2731</v>
      </c>
      <c r="J330" s="142" t="s">
        <v>2732</v>
      </c>
      <c r="K330" s="142" t="s">
        <v>2744</v>
      </c>
      <c r="L330" s="142" t="s">
        <v>2745</v>
      </c>
    </row>
    <row r="331" spans="1:12" hidden="1">
      <c r="A331" s="142" t="s">
        <v>1788</v>
      </c>
      <c r="B331" s="142" t="s">
        <v>1789</v>
      </c>
      <c r="C331" s="142" t="s">
        <v>585</v>
      </c>
      <c r="D331" s="142" t="s">
        <v>1797</v>
      </c>
      <c r="E331" s="142" t="s">
        <v>2713</v>
      </c>
      <c r="F331" s="142" t="s">
        <v>2714</v>
      </c>
      <c r="G331" s="142" t="s">
        <v>2715</v>
      </c>
      <c r="H331" s="142" t="s">
        <v>2716</v>
      </c>
      <c r="I331" s="142" t="s">
        <v>2731</v>
      </c>
      <c r="J331" s="142" t="s">
        <v>2732</v>
      </c>
      <c r="K331" s="142" t="s">
        <v>2746</v>
      </c>
      <c r="L331" s="142" t="s">
        <v>2747</v>
      </c>
    </row>
    <row r="332" spans="1:12" hidden="1">
      <c r="A332" s="142" t="s">
        <v>1788</v>
      </c>
      <c r="B332" s="142" t="s">
        <v>1789</v>
      </c>
      <c r="C332" s="142" t="s">
        <v>585</v>
      </c>
      <c r="D332" s="142" t="s">
        <v>1797</v>
      </c>
      <c r="E332" s="142" t="s">
        <v>2713</v>
      </c>
      <c r="F332" s="142" t="s">
        <v>2714</v>
      </c>
      <c r="G332" s="142" t="s">
        <v>2715</v>
      </c>
      <c r="H332" s="142" t="s">
        <v>2716</v>
      </c>
      <c r="I332" s="142" t="s">
        <v>2731</v>
      </c>
      <c r="J332" s="142" t="s">
        <v>2732</v>
      </c>
      <c r="K332" s="142" t="s">
        <v>2748</v>
      </c>
      <c r="L332" s="142" t="s">
        <v>2749</v>
      </c>
    </row>
    <row r="333" spans="1:12" hidden="1">
      <c r="A333" s="142" t="s">
        <v>1788</v>
      </c>
      <c r="B333" s="142" t="s">
        <v>1789</v>
      </c>
      <c r="C333" s="142" t="s">
        <v>585</v>
      </c>
      <c r="D333" s="142" t="s">
        <v>1797</v>
      </c>
      <c r="E333" s="142" t="s">
        <v>2713</v>
      </c>
      <c r="F333" s="142" t="s">
        <v>2714</v>
      </c>
      <c r="G333" s="142" t="s">
        <v>2715</v>
      </c>
      <c r="H333" s="142" t="s">
        <v>2716</v>
      </c>
      <c r="I333" s="142" t="s">
        <v>2731</v>
      </c>
      <c r="J333" s="142" t="s">
        <v>2732</v>
      </c>
      <c r="K333" s="142" t="s">
        <v>2750</v>
      </c>
      <c r="L333" s="142" t="s">
        <v>2751</v>
      </c>
    </row>
    <row r="334" spans="1:12" hidden="1">
      <c r="A334" s="142" t="s">
        <v>1788</v>
      </c>
      <c r="B334" s="142" t="s">
        <v>1789</v>
      </c>
      <c r="C334" s="142" t="s">
        <v>585</v>
      </c>
      <c r="D334" s="142" t="s">
        <v>1797</v>
      </c>
      <c r="E334" s="142" t="s">
        <v>2713</v>
      </c>
      <c r="F334" s="142" t="s">
        <v>2714</v>
      </c>
      <c r="G334" s="142" t="s">
        <v>2715</v>
      </c>
      <c r="H334" s="142" t="s">
        <v>2716</v>
      </c>
      <c r="I334" s="142" t="s">
        <v>2731</v>
      </c>
      <c r="J334" s="142" t="s">
        <v>2732</v>
      </c>
      <c r="K334" s="142" t="s">
        <v>2752</v>
      </c>
      <c r="L334" s="142" t="s">
        <v>2753</v>
      </c>
    </row>
    <row r="335" spans="1:12" hidden="1">
      <c r="A335" s="142" t="s">
        <v>1788</v>
      </c>
      <c r="B335" s="142" t="s">
        <v>1789</v>
      </c>
      <c r="C335" s="142" t="s">
        <v>585</v>
      </c>
      <c r="D335" s="142" t="s">
        <v>1797</v>
      </c>
      <c r="E335" s="142" t="s">
        <v>2713</v>
      </c>
      <c r="F335" s="142" t="s">
        <v>2714</v>
      </c>
      <c r="G335" s="142" t="s">
        <v>2715</v>
      </c>
      <c r="H335" s="142" t="s">
        <v>2716</v>
      </c>
      <c r="I335" s="142" t="s">
        <v>2731</v>
      </c>
      <c r="J335" s="142" t="s">
        <v>2732</v>
      </c>
      <c r="K335" s="142" t="s">
        <v>2754</v>
      </c>
      <c r="L335" s="142" t="s">
        <v>2755</v>
      </c>
    </row>
    <row r="336" spans="1:12" hidden="1">
      <c r="A336" s="142" t="s">
        <v>1788</v>
      </c>
      <c r="B336" s="142" t="s">
        <v>1789</v>
      </c>
      <c r="C336" s="142" t="s">
        <v>585</v>
      </c>
      <c r="D336" s="142" t="s">
        <v>1797</v>
      </c>
      <c r="E336" s="142" t="s">
        <v>2713</v>
      </c>
      <c r="F336" s="142" t="s">
        <v>2714</v>
      </c>
      <c r="G336" s="142" t="s">
        <v>2715</v>
      </c>
      <c r="H336" s="142" t="s">
        <v>2716</v>
      </c>
      <c r="I336" s="142" t="s">
        <v>2731</v>
      </c>
      <c r="J336" s="142" t="s">
        <v>2732</v>
      </c>
      <c r="K336" s="142" t="s">
        <v>2756</v>
      </c>
      <c r="L336" s="142" t="s">
        <v>2757</v>
      </c>
    </row>
    <row r="337" spans="1:12" hidden="1">
      <c r="A337" s="142" t="s">
        <v>1788</v>
      </c>
      <c r="B337" s="142" t="s">
        <v>1789</v>
      </c>
      <c r="C337" s="142" t="s">
        <v>585</v>
      </c>
      <c r="D337" s="142" t="s">
        <v>1797</v>
      </c>
      <c r="E337" s="142" t="s">
        <v>2713</v>
      </c>
      <c r="F337" s="142" t="s">
        <v>2714</v>
      </c>
      <c r="G337" s="142" t="s">
        <v>2715</v>
      </c>
      <c r="H337" s="142" t="s">
        <v>2716</v>
      </c>
      <c r="I337" s="142" t="s">
        <v>2731</v>
      </c>
      <c r="J337" s="142" t="s">
        <v>2732</v>
      </c>
      <c r="K337" s="142" t="s">
        <v>2758</v>
      </c>
      <c r="L337" s="142" t="s">
        <v>2759</v>
      </c>
    </row>
    <row r="338" spans="1:12" hidden="1">
      <c r="A338" s="142" t="s">
        <v>1788</v>
      </c>
      <c r="B338" s="142" t="s">
        <v>1789</v>
      </c>
      <c r="C338" s="142" t="s">
        <v>585</v>
      </c>
      <c r="D338" s="142" t="s">
        <v>1797</v>
      </c>
      <c r="E338" s="142" t="s">
        <v>2713</v>
      </c>
      <c r="F338" s="142" t="s">
        <v>2714</v>
      </c>
      <c r="G338" s="142" t="s">
        <v>2760</v>
      </c>
      <c r="H338" s="142" t="s">
        <v>2761</v>
      </c>
      <c r="I338" s="142" t="s">
        <v>2762</v>
      </c>
      <c r="J338" s="142" t="s">
        <v>2763</v>
      </c>
      <c r="K338" s="142" t="s">
        <v>2764</v>
      </c>
      <c r="L338" s="142" t="s">
        <v>2765</v>
      </c>
    </row>
    <row r="339" spans="1:12" hidden="1">
      <c r="A339" s="142" t="s">
        <v>1788</v>
      </c>
      <c r="B339" s="142" t="s">
        <v>1789</v>
      </c>
      <c r="C339" s="142" t="s">
        <v>585</v>
      </c>
      <c r="D339" s="142" t="s">
        <v>1797</v>
      </c>
      <c r="E339" s="142" t="s">
        <v>2713</v>
      </c>
      <c r="F339" s="142" t="s">
        <v>2714</v>
      </c>
      <c r="G339" s="142" t="s">
        <v>2760</v>
      </c>
      <c r="H339" s="142" t="s">
        <v>2761</v>
      </c>
      <c r="I339" s="142" t="s">
        <v>2762</v>
      </c>
      <c r="J339" s="142" t="s">
        <v>2763</v>
      </c>
      <c r="K339" s="142" t="s">
        <v>2766</v>
      </c>
      <c r="L339" s="142" t="s">
        <v>2767</v>
      </c>
    </row>
    <row r="340" spans="1:12" hidden="1">
      <c r="A340" s="142" t="s">
        <v>1788</v>
      </c>
      <c r="B340" s="142" t="s">
        <v>1789</v>
      </c>
      <c r="C340" s="142" t="s">
        <v>585</v>
      </c>
      <c r="D340" s="142" t="s">
        <v>1797</v>
      </c>
      <c r="E340" s="142" t="s">
        <v>2713</v>
      </c>
      <c r="F340" s="142" t="s">
        <v>2714</v>
      </c>
      <c r="G340" s="142" t="s">
        <v>2760</v>
      </c>
      <c r="H340" s="142" t="s">
        <v>2761</v>
      </c>
      <c r="I340" s="142" t="s">
        <v>2762</v>
      </c>
      <c r="J340" s="142" t="s">
        <v>2763</v>
      </c>
      <c r="K340" s="142" t="s">
        <v>2768</v>
      </c>
      <c r="L340" s="142" t="s">
        <v>2769</v>
      </c>
    </row>
    <row r="341" spans="1:12" hidden="1">
      <c r="A341" s="142" t="s">
        <v>1788</v>
      </c>
      <c r="B341" s="142" t="s">
        <v>1789</v>
      </c>
      <c r="C341" s="142" t="s">
        <v>585</v>
      </c>
      <c r="D341" s="142" t="s">
        <v>1797</v>
      </c>
      <c r="E341" s="142" t="s">
        <v>2713</v>
      </c>
      <c r="F341" s="142" t="s">
        <v>2714</v>
      </c>
      <c r="G341" s="142" t="s">
        <v>2760</v>
      </c>
      <c r="H341" s="142" t="s">
        <v>2761</v>
      </c>
      <c r="I341" s="142" t="s">
        <v>2770</v>
      </c>
      <c r="J341" s="142" t="s">
        <v>2771</v>
      </c>
      <c r="K341" s="142" t="s">
        <v>2772</v>
      </c>
      <c r="L341" s="142" t="s">
        <v>2773</v>
      </c>
    </row>
    <row r="342" spans="1:12" hidden="1">
      <c r="A342" s="142" t="s">
        <v>1788</v>
      </c>
      <c r="B342" s="142" t="s">
        <v>1789</v>
      </c>
      <c r="C342" s="142" t="s">
        <v>585</v>
      </c>
      <c r="D342" s="142" t="s">
        <v>1797</v>
      </c>
      <c r="E342" s="142" t="s">
        <v>2713</v>
      </c>
      <c r="F342" s="142" t="s">
        <v>2714</v>
      </c>
      <c r="G342" s="142" t="s">
        <v>2760</v>
      </c>
      <c r="H342" s="142" t="s">
        <v>2761</v>
      </c>
      <c r="I342" s="142" t="s">
        <v>2770</v>
      </c>
      <c r="J342" s="142" t="s">
        <v>2771</v>
      </c>
      <c r="K342" s="142" t="s">
        <v>2774</v>
      </c>
      <c r="L342" s="142" t="s">
        <v>2775</v>
      </c>
    </row>
    <row r="343" spans="1:12" hidden="1">
      <c r="A343" s="142" t="s">
        <v>1788</v>
      </c>
      <c r="B343" s="142" t="s">
        <v>1789</v>
      </c>
      <c r="C343" s="142" t="s">
        <v>585</v>
      </c>
      <c r="D343" s="142" t="s">
        <v>1797</v>
      </c>
      <c r="E343" s="142" t="s">
        <v>2713</v>
      </c>
      <c r="F343" s="142" t="s">
        <v>2714</v>
      </c>
      <c r="G343" s="142" t="s">
        <v>2760</v>
      </c>
      <c r="H343" s="142" t="s">
        <v>2761</v>
      </c>
      <c r="I343" s="142" t="s">
        <v>2770</v>
      </c>
      <c r="J343" s="142" t="s">
        <v>2771</v>
      </c>
      <c r="K343" s="142" t="s">
        <v>2776</v>
      </c>
      <c r="L343" s="142" t="s">
        <v>2777</v>
      </c>
    </row>
    <row r="344" spans="1:12" hidden="1">
      <c r="A344" s="142" t="s">
        <v>1788</v>
      </c>
      <c r="B344" s="142" t="s">
        <v>1789</v>
      </c>
      <c r="C344" s="142" t="s">
        <v>585</v>
      </c>
      <c r="D344" s="142" t="s">
        <v>1797</v>
      </c>
      <c r="E344" s="142" t="s">
        <v>2713</v>
      </c>
      <c r="F344" s="142" t="s">
        <v>2714</v>
      </c>
      <c r="G344" s="142" t="s">
        <v>2760</v>
      </c>
      <c r="H344" s="142" t="s">
        <v>2761</v>
      </c>
      <c r="I344" s="142" t="s">
        <v>2770</v>
      </c>
      <c r="J344" s="142" t="s">
        <v>2771</v>
      </c>
      <c r="K344" s="142" t="s">
        <v>2778</v>
      </c>
      <c r="L344" s="142" t="s">
        <v>2779</v>
      </c>
    </row>
    <row r="345" spans="1:12" hidden="1">
      <c r="A345" s="142" t="s">
        <v>1788</v>
      </c>
      <c r="B345" s="142" t="s">
        <v>1789</v>
      </c>
      <c r="C345" s="142" t="s">
        <v>585</v>
      </c>
      <c r="D345" s="142" t="s">
        <v>1797</v>
      </c>
      <c r="E345" s="142" t="s">
        <v>2713</v>
      </c>
      <c r="F345" s="142" t="s">
        <v>2714</v>
      </c>
      <c r="G345" s="142" t="s">
        <v>2760</v>
      </c>
      <c r="H345" s="142" t="s">
        <v>2761</v>
      </c>
      <c r="I345" s="142" t="s">
        <v>2770</v>
      </c>
      <c r="J345" s="142" t="s">
        <v>2771</v>
      </c>
      <c r="K345" s="142" t="s">
        <v>2780</v>
      </c>
      <c r="L345" s="142" t="s">
        <v>2781</v>
      </c>
    </row>
    <row r="346" spans="1:12" hidden="1">
      <c r="A346" s="142" t="s">
        <v>1788</v>
      </c>
      <c r="B346" s="142" t="s">
        <v>1789</v>
      </c>
      <c r="C346" s="142" t="s">
        <v>585</v>
      </c>
      <c r="D346" s="142" t="s">
        <v>1797</v>
      </c>
      <c r="E346" s="142" t="s">
        <v>2713</v>
      </c>
      <c r="F346" s="142" t="s">
        <v>2714</v>
      </c>
      <c r="G346" s="142" t="s">
        <v>2760</v>
      </c>
      <c r="H346" s="142" t="s">
        <v>2761</v>
      </c>
      <c r="I346" s="142" t="s">
        <v>2770</v>
      </c>
      <c r="J346" s="142" t="s">
        <v>2771</v>
      </c>
      <c r="K346" s="142" t="s">
        <v>2782</v>
      </c>
      <c r="L346" s="142" t="s">
        <v>2783</v>
      </c>
    </row>
    <row r="347" spans="1:12" hidden="1">
      <c r="A347" s="142" t="s">
        <v>1788</v>
      </c>
      <c r="B347" s="142" t="s">
        <v>1789</v>
      </c>
      <c r="C347" s="142" t="s">
        <v>585</v>
      </c>
      <c r="D347" s="142" t="s">
        <v>1797</v>
      </c>
      <c r="E347" s="142" t="s">
        <v>2713</v>
      </c>
      <c r="F347" s="142" t="s">
        <v>2714</v>
      </c>
      <c r="G347" s="142" t="s">
        <v>2760</v>
      </c>
      <c r="H347" s="142" t="s">
        <v>2761</v>
      </c>
      <c r="I347" s="142" t="s">
        <v>2770</v>
      </c>
      <c r="J347" s="142" t="s">
        <v>2771</v>
      </c>
      <c r="K347" s="142" t="s">
        <v>2784</v>
      </c>
      <c r="L347" s="142" t="s">
        <v>2785</v>
      </c>
    </row>
    <row r="348" spans="1:12" hidden="1">
      <c r="A348" s="142" t="s">
        <v>1788</v>
      </c>
      <c r="B348" s="142" t="s">
        <v>1789</v>
      </c>
      <c r="C348" s="142" t="s">
        <v>585</v>
      </c>
      <c r="D348" s="142" t="s">
        <v>1797</v>
      </c>
      <c r="E348" s="142" t="s">
        <v>2713</v>
      </c>
      <c r="F348" s="142" t="s">
        <v>2714</v>
      </c>
      <c r="G348" s="142" t="s">
        <v>2760</v>
      </c>
      <c r="H348" s="142" t="s">
        <v>2761</v>
      </c>
      <c r="I348" s="142" t="s">
        <v>2770</v>
      </c>
      <c r="J348" s="142" t="s">
        <v>2771</v>
      </c>
      <c r="K348" s="142" t="s">
        <v>2786</v>
      </c>
      <c r="L348" s="142" t="s">
        <v>2787</v>
      </c>
    </row>
    <row r="349" spans="1:12" hidden="1">
      <c r="A349" s="142" t="s">
        <v>1788</v>
      </c>
      <c r="B349" s="142" t="s">
        <v>1789</v>
      </c>
      <c r="C349" s="142" t="s">
        <v>585</v>
      </c>
      <c r="D349" s="142" t="s">
        <v>1797</v>
      </c>
      <c r="E349" s="142" t="s">
        <v>2713</v>
      </c>
      <c r="F349" s="142" t="s">
        <v>2714</v>
      </c>
      <c r="G349" s="142" t="s">
        <v>2760</v>
      </c>
      <c r="H349" s="142" t="s">
        <v>2761</v>
      </c>
      <c r="I349" s="142" t="s">
        <v>2770</v>
      </c>
      <c r="J349" s="142" t="s">
        <v>2771</v>
      </c>
      <c r="K349" s="142" t="s">
        <v>2788</v>
      </c>
      <c r="L349" s="142" t="s">
        <v>2789</v>
      </c>
    </row>
    <row r="350" spans="1:12" hidden="1">
      <c r="A350" s="142" t="s">
        <v>1788</v>
      </c>
      <c r="B350" s="142" t="s">
        <v>1789</v>
      </c>
      <c r="C350" s="142" t="s">
        <v>585</v>
      </c>
      <c r="D350" s="142" t="s">
        <v>1797</v>
      </c>
      <c r="E350" s="142" t="s">
        <v>2713</v>
      </c>
      <c r="F350" s="142" t="s">
        <v>2714</v>
      </c>
      <c r="G350" s="142" t="s">
        <v>2760</v>
      </c>
      <c r="H350" s="142" t="s">
        <v>2761</v>
      </c>
      <c r="I350" s="142" t="s">
        <v>2770</v>
      </c>
      <c r="J350" s="142" t="s">
        <v>2771</v>
      </c>
      <c r="K350" s="142" t="s">
        <v>2790</v>
      </c>
      <c r="L350" s="142" t="s">
        <v>2791</v>
      </c>
    </row>
    <row r="351" spans="1:12" hidden="1">
      <c r="A351" s="142" t="s">
        <v>1788</v>
      </c>
      <c r="B351" s="142" t="s">
        <v>1789</v>
      </c>
      <c r="C351" s="142" t="s">
        <v>585</v>
      </c>
      <c r="D351" s="142" t="s">
        <v>1797</v>
      </c>
      <c r="E351" s="142" t="s">
        <v>2713</v>
      </c>
      <c r="F351" s="142" t="s">
        <v>2714</v>
      </c>
      <c r="G351" s="142" t="s">
        <v>2760</v>
      </c>
      <c r="H351" s="142" t="s">
        <v>2761</v>
      </c>
      <c r="I351" s="142" t="s">
        <v>2770</v>
      </c>
      <c r="J351" s="142" t="s">
        <v>2771</v>
      </c>
      <c r="K351" s="142" t="s">
        <v>2792</v>
      </c>
      <c r="L351" s="142" t="s">
        <v>2793</v>
      </c>
    </row>
    <row r="352" spans="1:12" hidden="1">
      <c r="A352" s="142" t="s">
        <v>1788</v>
      </c>
      <c r="B352" s="142" t="s">
        <v>1789</v>
      </c>
      <c r="C352" s="142" t="s">
        <v>585</v>
      </c>
      <c r="D352" s="142" t="s">
        <v>1797</v>
      </c>
      <c r="E352" s="142" t="s">
        <v>609</v>
      </c>
      <c r="F352" s="142" t="s">
        <v>526</v>
      </c>
      <c r="G352" s="142" t="s">
        <v>2794</v>
      </c>
      <c r="H352" s="142" t="s">
        <v>2795</v>
      </c>
      <c r="I352" s="142" t="s">
        <v>2796</v>
      </c>
      <c r="J352" s="142" t="s">
        <v>2797</v>
      </c>
      <c r="K352" s="142" t="s">
        <v>2798</v>
      </c>
      <c r="L352" s="142" t="s">
        <v>2799</v>
      </c>
    </row>
    <row r="353" spans="1:12" hidden="1">
      <c r="A353" s="142" t="s">
        <v>1788</v>
      </c>
      <c r="B353" s="142" t="s">
        <v>1789</v>
      </c>
      <c r="C353" s="142" t="s">
        <v>585</v>
      </c>
      <c r="D353" s="142" t="s">
        <v>1797</v>
      </c>
      <c r="E353" s="142" t="s">
        <v>609</v>
      </c>
      <c r="F353" s="142" t="s">
        <v>526</v>
      </c>
      <c r="G353" s="142" t="s">
        <v>2794</v>
      </c>
      <c r="H353" s="142" t="s">
        <v>2795</v>
      </c>
      <c r="I353" s="142" t="s">
        <v>2796</v>
      </c>
      <c r="J353" s="142" t="s">
        <v>2797</v>
      </c>
      <c r="K353" s="142" t="s">
        <v>2800</v>
      </c>
      <c r="L353" s="142" t="s">
        <v>2801</v>
      </c>
    </row>
    <row r="354" spans="1:12" hidden="1">
      <c r="A354" s="142" t="s">
        <v>1788</v>
      </c>
      <c r="B354" s="142" t="s">
        <v>1789</v>
      </c>
      <c r="C354" s="142" t="s">
        <v>585</v>
      </c>
      <c r="D354" s="142" t="s">
        <v>1797</v>
      </c>
      <c r="E354" s="142" t="s">
        <v>609</v>
      </c>
      <c r="F354" s="142" t="s">
        <v>526</v>
      </c>
      <c r="G354" s="142" t="s">
        <v>2794</v>
      </c>
      <c r="H354" s="142" t="s">
        <v>2795</v>
      </c>
      <c r="I354" s="142" t="s">
        <v>2796</v>
      </c>
      <c r="J354" s="142" t="s">
        <v>2797</v>
      </c>
      <c r="K354" s="142" t="s">
        <v>2802</v>
      </c>
      <c r="L354" s="142" t="s">
        <v>2803</v>
      </c>
    </row>
    <row r="355" spans="1:12" hidden="1">
      <c r="A355" s="142" t="s">
        <v>1788</v>
      </c>
      <c r="B355" s="142" t="s">
        <v>1789</v>
      </c>
      <c r="C355" s="142" t="s">
        <v>585</v>
      </c>
      <c r="D355" s="142" t="s">
        <v>1797</v>
      </c>
      <c r="E355" s="142" t="s">
        <v>609</v>
      </c>
      <c r="F355" s="142" t="s">
        <v>526</v>
      </c>
      <c r="G355" s="142" t="s">
        <v>2794</v>
      </c>
      <c r="H355" s="142" t="s">
        <v>2795</v>
      </c>
      <c r="I355" s="142" t="s">
        <v>2796</v>
      </c>
      <c r="J355" s="142" t="s">
        <v>2797</v>
      </c>
      <c r="K355" s="142" t="s">
        <v>2804</v>
      </c>
      <c r="L355" s="142" t="s">
        <v>2805</v>
      </c>
    </row>
    <row r="356" spans="1:12" hidden="1">
      <c r="A356" s="142" t="s">
        <v>1788</v>
      </c>
      <c r="B356" s="142" t="s">
        <v>1789</v>
      </c>
      <c r="C356" s="142" t="s">
        <v>585</v>
      </c>
      <c r="D356" s="142" t="s">
        <v>1797</v>
      </c>
      <c r="E356" s="142" t="s">
        <v>609</v>
      </c>
      <c r="F356" s="142" t="s">
        <v>526</v>
      </c>
      <c r="G356" s="142" t="s">
        <v>2794</v>
      </c>
      <c r="H356" s="142" t="s">
        <v>2795</v>
      </c>
      <c r="I356" s="142" t="s">
        <v>2796</v>
      </c>
      <c r="J356" s="142" t="s">
        <v>2797</v>
      </c>
      <c r="K356" s="142" t="s">
        <v>2806</v>
      </c>
      <c r="L356" s="142" t="s">
        <v>2807</v>
      </c>
    </row>
    <row r="357" spans="1:12" hidden="1">
      <c r="A357" s="142" t="s">
        <v>1788</v>
      </c>
      <c r="B357" s="142" t="s">
        <v>1789</v>
      </c>
      <c r="C357" s="142" t="s">
        <v>585</v>
      </c>
      <c r="D357" s="142" t="s">
        <v>1797</v>
      </c>
      <c r="E357" s="142" t="s">
        <v>609</v>
      </c>
      <c r="F357" s="142" t="s">
        <v>526</v>
      </c>
      <c r="G357" s="142" t="s">
        <v>2794</v>
      </c>
      <c r="H357" s="142" t="s">
        <v>2795</v>
      </c>
      <c r="I357" s="142" t="s">
        <v>2796</v>
      </c>
      <c r="J357" s="142" t="s">
        <v>2797</v>
      </c>
      <c r="K357" s="142" t="s">
        <v>2808</v>
      </c>
      <c r="L357" s="142" t="s">
        <v>2809</v>
      </c>
    </row>
    <row r="358" spans="1:12" hidden="1">
      <c r="A358" s="142" t="s">
        <v>1788</v>
      </c>
      <c r="B358" s="142" t="s">
        <v>1789</v>
      </c>
      <c r="C358" s="142" t="s">
        <v>585</v>
      </c>
      <c r="D358" s="142" t="s">
        <v>1797</v>
      </c>
      <c r="E358" s="142" t="s">
        <v>609</v>
      </c>
      <c r="F358" s="142" t="s">
        <v>526</v>
      </c>
      <c r="G358" s="142" t="s">
        <v>2794</v>
      </c>
      <c r="H358" s="142" t="s">
        <v>2795</v>
      </c>
      <c r="I358" s="142" t="s">
        <v>2796</v>
      </c>
      <c r="J358" s="142" t="s">
        <v>2797</v>
      </c>
      <c r="K358" s="142" t="s">
        <v>2810</v>
      </c>
      <c r="L358" s="142" t="s">
        <v>2811</v>
      </c>
    </row>
    <row r="359" spans="1:12" hidden="1">
      <c r="A359" s="142" t="s">
        <v>1788</v>
      </c>
      <c r="B359" s="142" t="s">
        <v>1789</v>
      </c>
      <c r="C359" s="142" t="s">
        <v>585</v>
      </c>
      <c r="D359" s="142" t="s">
        <v>1797</v>
      </c>
      <c r="E359" s="142" t="s">
        <v>609</v>
      </c>
      <c r="F359" s="142" t="s">
        <v>526</v>
      </c>
      <c r="G359" s="142" t="s">
        <v>2794</v>
      </c>
      <c r="H359" s="142" t="s">
        <v>2795</v>
      </c>
      <c r="I359" s="142" t="s">
        <v>2796</v>
      </c>
      <c r="J359" s="142" t="s">
        <v>2797</v>
      </c>
      <c r="K359" s="142" t="s">
        <v>2812</v>
      </c>
      <c r="L359" s="142" t="s">
        <v>2813</v>
      </c>
    </row>
    <row r="360" spans="1:12" hidden="1">
      <c r="A360" s="142" t="s">
        <v>1788</v>
      </c>
      <c r="B360" s="142" t="s">
        <v>1789</v>
      </c>
      <c r="C360" s="142" t="s">
        <v>585</v>
      </c>
      <c r="D360" s="142" t="s">
        <v>1797</v>
      </c>
      <c r="E360" s="142" t="s">
        <v>609</v>
      </c>
      <c r="F360" s="142" t="s">
        <v>526</v>
      </c>
      <c r="G360" s="142" t="s">
        <v>2794</v>
      </c>
      <c r="H360" s="142" t="s">
        <v>2795</v>
      </c>
      <c r="I360" s="142" t="s">
        <v>2796</v>
      </c>
      <c r="J360" s="142" t="s">
        <v>2797</v>
      </c>
      <c r="K360" s="142" t="s">
        <v>2814</v>
      </c>
      <c r="L360" s="142" t="s">
        <v>2815</v>
      </c>
    </row>
    <row r="361" spans="1:12" hidden="1">
      <c r="A361" s="142" t="s">
        <v>1788</v>
      </c>
      <c r="B361" s="142" t="s">
        <v>1789</v>
      </c>
      <c r="C361" s="142" t="s">
        <v>585</v>
      </c>
      <c r="D361" s="142" t="s">
        <v>1797</v>
      </c>
      <c r="E361" s="142" t="s">
        <v>609</v>
      </c>
      <c r="F361" s="142" t="s">
        <v>526</v>
      </c>
      <c r="G361" s="142" t="s">
        <v>2794</v>
      </c>
      <c r="H361" s="142" t="s">
        <v>2795</v>
      </c>
      <c r="I361" s="142" t="s">
        <v>2796</v>
      </c>
      <c r="J361" s="142" t="s">
        <v>2797</v>
      </c>
      <c r="K361" s="142" t="s">
        <v>2816</v>
      </c>
      <c r="L361" s="142" t="s">
        <v>2817</v>
      </c>
    </row>
    <row r="362" spans="1:12" hidden="1">
      <c r="A362" s="142" t="s">
        <v>1788</v>
      </c>
      <c r="B362" s="142" t="s">
        <v>1789</v>
      </c>
      <c r="C362" s="142" t="s">
        <v>585</v>
      </c>
      <c r="D362" s="142" t="s">
        <v>1797</v>
      </c>
      <c r="E362" s="142" t="s">
        <v>609</v>
      </c>
      <c r="F362" s="142" t="s">
        <v>526</v>
      </c>
      <c r="G362" s="142" t="s">
        <v>2794</v>
      </c>
      <c r="H362" s="142" t="s">
        <v>2795</v>
      </c>
      <c r="I362" s="142" t="s">
        <v>2796</v>
      </c>
      <c r="J362" s="142" t="s">
        <v>2797</v>
      </c>
      <c r="K362" s="142" t="s">
        <v>2818</v>
      </c>
      <c r="L362" s="142" t="s">
        <v>2819</v>
      </c>
    </row>
    <row r="363" spans="1:12" hidden="1">
      <c r="A363" s="142" t="s">
        <v>1788</v>
      </c>
      <c r="B363" s="142" t="s">
        <v>1789</v>
      </c>
      <c r="C363" s="142" t="s">
        <v>585</v>
      </c>
      <c r="D363" s="142" t="s">
        <v>1797</v>
      </c>
      <c r="E363" s="142" t="s">
        <v>609</v>
      </c>
      <c r="F363" s="142" t="s">
        <v>526</v>
      </c>
      <c r="G363" s="142" t="s">
        <v>2794</v>
      </c>
      <c r="H363" s="142" t="s">
        <v>2795</v>
      </c>
      <c r="I363" s="142" t="s">
        <v>2796</v>
      </c>
      <c r="J363" s="142" t="s">
        <v>2797</v>
      </c>
      <c r="K363" s="142" t="s">
        <v>2820</v>
      </c>
      <c r="L363" s="142" t="s">
        <v>2821</v>
      </c>
    </row>
    <row r="364" spans="1:12" hidden="1">
      <c r="A364" s="142" t="s">
        <v>1788</v>
      </c>
      <c r="B364" s="142" t="s">
        <v>1789</v>
      </c>
      <c r="C364" s="142" t="s">
        <v>585</v>
      </c>
      <c r="D364" s="142" t="s">
        <v>1797</v>
      </c>
      <c r="E364" s="142" t="s">
        <v>609</v>
      </c>
      <c r="F364" s="142" t="s">
        <v>526</v>
      </c>
      <c r="G364" s="142" t="s">
        <v>2794</v>
      </c>
      <c r="H364" s="142" t="s">
        <v>2795</v>
      </c>
      <c r="I364" s="142" t="s">
        <v>2796</v>
      </c>
      <c r="J364" s="142" t="s">
        <v>2797</v>
      </c>
      <c r="K364" s="142" t="s">
        <v>2822</v>
      </c>
      <c r="L364" s="142" t="s">
        <v>2823</v>
      </c>
    </row>
    <row r="365" spans="1:12" hidden="1">
      <c r="A365" s="142" t="s">
        <v>1788</v>
      </c>
      <c r="B365" s="142" t="s">
        <v>1789</v>
      </c>
      <c r="C365" s="142" t="s">
        <v>585</v>
      </c>
      <c r="D365" s="142" t="s">
        <v>1797</v>
      </c>
      <c r="E365" s="142" t="s">
        <v>609</v>
      </c>
      <c r="F365" s="142" t="s">
        <v>526</v>
      </c>
      <c r="G365" s="142" t="s">
        <v>2794</v>
      </c>
      <c r="H365" s="142" t="s">
        <v>2795</v>
      </c>
      <c r="I365" s="142" t="s">
        <v>2796</v>
      </c>
      <c r="J365" s="142" t="s">
        <v>2797</v>
      </c>
      <c r="K365" s="142" t="s">
        <v>2824</v>
      </c>
      <c r="L365" s="142" t="s">
        <v>2811</v>
      </c>
    </row>
    <row r="366" spans="1:12" hidden="1">
      <c r="A366" s="142" t="s">
        <v>1788</v>
      </c>
      <c r="B366" s="142" t="s">
        <v>1789</v>
      </c>
      <c r="C366" s="142" t="s">
        <v>585</v>
      </c>
      <c r="D366" s="142" t="s">
        <v>1797</v>
      </c>
      <c r="E366" s="142" t="s">
        <v>609</v>
      </c>
      <c r="F366" s="142" t="s">
        <v>526</v>
      </c>
      <c r="G366" s="142" t="s">
        <v>2825</v>
      </c>
      <c r="H366" s="142" t="s">
        <v>2826</v>
      </c>
      <c r="I366" s="142" t="s">
        <v>2827</v>
      </c>
      <c r="J366" s="142" t="s">
        <v>2828</v>
      </c>
      <c r="K366" s="142" t="s">
        <v>2829</v>
      </c>
      <c r="L366" s="142" t="s">
        <v>2830</v>
      </c>
    </row>
    <row r="367" spans="1:12" hidden="1">
      <c r="A367" s="142" t="s">
        <v>1788</v>
      </c>
      <c r="B367" s="142" t="s">
        <v>1789</v>
      </c>
      <c r="C367" s="142" t="s">
        <v>585</v>
      </c>
      <c r="D367" s="142" t="s">
        <v>1797</v>
      </c>
      <c r="E367" s="142" t="s">
        <v>609</v>
      </c>
      <c r="F367" s="142" t="s">
        <v>526</v>
      </c>
      <c r="G367" s="142" t="s">
        <v>2825</v>
      </c>
      <c r="H367" s="142" t="s">
        <v>2826</v>
      </c>
      <c r="I367" s="142" t="s">
        <v>2827</v>
      </c>
      <c r="J367" s="142" t="s">
        <v>2828</v>
      </c>
      <c r="K367" s="142" t="s">
        <v>2831</v>
      </c>
      <c r="L367" s="142" t="s">
        <v>2832</v>
      </c>
    </row>
    <row r="368" spans="1:12" hidden="1">
      <c r="A368" s="142" t="s">
        <v>1788</v>
      </c>
      <c r="B368" s="142" t="s">
        <v>1789</v>
      </c>
      <c r="C368" s="142" t="s">
        <v>585</v>
      </c>
      <c r="D368" s="142" t="s">
        <v>1797</v>
      </c>
      <c r="E368" s="142" t="s">
        <v>609</v>
      </c>
      <c r="F368" s="142" t="s">
        <v>526</v>
      </c>
      <c r="G368" s="142" t="s">
        <v>2825</v>
      </c>
      <c r="H368" s="142" t="s">
        <v>2826</v>
      </c>
      <c r="I368" s="142" t="s">
        <v>2827</v>
      </c>
      <c r="J368" s="142" t="s">
        <v>2828</v>
      </c>
      <c r="K368" s="142" t="s">
        <v>2833</v>
      </c>
      <c r="L368" s="142" t="s">
        <v>2834</v>
      </c>
    </row>
    <row r="369" spans="1:12" hidden="1">
      <c r="A369" s="142" t="s">
        <v>1788</v>
      </c>
      <c r="B369" s="142" t="s">
        <v>1789</v>
      </c>
      <c r="C369" s="142" t="s">
        <v>585</v>
      </c>
      <c r="D369" s="142" t="s">
        <v>1797</v>
      </c>
      <c r="E369" s="142" t="s">
        <v>609</v>
      </c>
      <c r="F369" s="142" t="s">
        <v>526</v>
      </c>
      <c r="G369" s="142" t="s">
        <v>2825</v>
      </c>
      <c r="H369" s="142" t="s">
        <v>2826</v>
      </c>
      <c r="I369" s="142" t="s">
        <v>2827</v>
      </c>
      <c r="J369" s="142" t="s">
        <v>2828</v>
      </c>
      <c r="K369" s="142" t="s">
        <v>2835</v>
      </c>
      <c r="L369" s="142" t="s">
        <v>2836</v>
      </c>
    </row>
    <row r="370" spans="1:12" hidden="1">
      <c r="A370" s="142" t="s">
        <v>1788</v>
      </c>
      <c r="B370" s="142" t="s">
        <v>1789</v>
      </c>
      <c r="C370" s="142" t="s">
        <v>585</v>
      </c>
      <c r="D370" s="142" t="s">
        <v>1797</v>
      </c>
      <c r="E370" s="142" t="s">
        <v>609</v>
      </c>
      <c r="F370" s="142" t="s">
        <v>526</v>
      </c>
      <c r="G370" s="142" t="s">
        <v>2825</v>
      </c>
      <c r="H370" s="142" t="s">
        <v>2826</v>
      </c>
      <c r="I370" s="142" t="s">
        <v>2827</v>
      </c>
      <c r="J370" s="142" t="s">
        <v>2828</v>
      </c>
      <c r="K370" s="142" t="s">
        <v>2837</v>
      </c>
      <c r="L370" s="142" t="s">
        <v>2838</v>
      </c>
    </row>
    <row r="371" spans="1:12" hidden="1">
      <c r="A371" s="142" t="s">
        <v>1788</v>
      </c>
      <c r="B371" s="142" t="s">
        <v>1789</v>
      </c>
      <c r="C371" s="142" t="s">
        <v>585</v>
      </c>
      <c r="D371" s="142" t="s">
        <v>1797</v>
      </c>
      <c r="E371" s="142" t="s">
        <v>609</v>
      </c>
      <c r="F371" s="142" t="s">
        <v>526</v>
      </c>
      <c r="G371" s="142" t="s">
        <v>2825</v>
      </c>
      <c r="H371" s="142" t="s">
        <v>2826</v>
      </c>
      <c r="I371" s="142" t="s">
        <v>2827</v>
      </c>
      <c r="J371" s="142" t="s">
        <v>2828</v>
      </c>
      <c r="K371" s="142" t="s">
        <v>2839</v>
      </c>
      <c r="L371" s="142" t="s">
        <v>2840</v>
      </c>
    </row>
    <row r="372" spans="1:12" hidden="1">
      <c r="A372" s="142" t="s">
        <v>1788</v>
      </c>
      <c r="B372" s="142" t="s">
        <v>1789</v>
      </c>
      <c r="C372" s="142" t="s">
        <v>585</v>
      </c>
      <c r="D372" s="142" t="s">
        <v>1797</v>
      </c>
      <c r="E372" s="142" t="s">
        <v>609</v>
      </c>
      <c r="F372" s="142" t="s">
        <v>526</v>
      </c>
      <c r="G372" s="142" t="s">
        <v>2825</v>
      </c>
      <c r="H372" s="142" t="s">
        <v>2826</v>
      </c>
      <c r="I372" s="142" t="s">
        <v>2827</v>
      </c>
      <c r="J372" s="142" t="s">
        <v>2828</v>
      </c>
      <c r="K372" s="142" t="s">
        <v>2841</v>
      </c>
      <c r="L372" s="142" t="s">
        <v>2842</v>
      </c>
    </row>
    <row r="373" spans="1:12" hidden="1">
      <c r="A373" s="142" t="s">
        <v>1788</v>
      </c>
      <c r="B373" s="142" t="s">
        <v>1789</v>
      </c>
      <c r="C373" s="142" t="s">
        <v>585</v>
      </c>
      <c r="D373" s="142" t="s">
        <v>1797</v>
      </c>
      <c r="E373" s="142" t="s">
        <v>609</v>
      </c>
      <c r="F373" s="142" t="s">
        <v>526</v>
      </c>
      <c r="G373" s="142" t="s">
        <v>2825</v>
      </c>
      <c r="H373" s="142" t="s">
        <v>2826</v>
      </c>
      <c r="I373" s="142" t="s">
        <v>2827</v>
      </c>
      <c r="J373" s="142" t="s">
        <v>2828</v>
      </c>
      <c r="K373" s="142" t="s">
        <v>2843</v>
      </c>
      <c r="L373" s="142" t="s">
        <v>2844</v>
      </c>
    </row>
    <row r="374" spans="1:12" hidden="1">
      <c r="A374" s="142" t="s">
        <v>1788</v>
      </c>
      <c r="B374" s="142" t="s">
        <v>1789</v>
      </c>
      <c r="C374" s="142" t="s">
        <v>585</v>
      </c>
      <c r="D374" s="142" t="s">
        <v>1797</v>
      </c>
      <c r="E374" s="142" t="s">
        <v>609</v>
      </c>
      <c r="F374" s="142" t="s">
        <v>526</v>
      </c>
      <c r="G374" s="142" t="s">
        <v>2825</v>
      </c>
      <c r="H374" s="142" t="s">
        <v>2826</v>
      </c>
      <c r="I374" s="142" t="s">
        <v>2827</v>
      </c>
      <c r="J374" s="142" t="s">
        <v>2828</v>
      </c>
      <c r="K374" s="142" t="s">
        <v>2845</v>
      </c>
      <c r="L374" s="142" t="s">
        <v>2846</v>
      </c>
    </row>
    <row r="375" spans="1:12" hidden="1">
      <c r="A375" s="142" t="s">
        <v>1788</v>
      </c>
      <c r="B375" s="142" t="s">
        <v>1789</v>
      </c>
      <c r="C375" s="142" t="s">
        <v>585</v>
      </c>
      <c r="D375" s="142" t="s">
        <v>1797</v>
      </c>
      <c r="E375" s="142" t="s">
        <v>609</v>
      </c>
      <c r="F375" s="142" t="s">
        <v>526</v>
      </c>
      <c r="G375" s="142" t="s">
        <v>2825</v>
      </c>
      <c r="H375" s="142" t="s">
        <v>2826</v>
      </c>
      <c r="I375" s="142" t="s">
        <v>2827</v>
      </c>
      <c r="J375" s="142" t="s">
        <v>2828</v>
      </c>
      <c r="K375" s="142" t="s">
        <v>2847</v>
      </c>
      <c r="L375" s="142" t="s">
        <v>2848</v>
      </c>
    </row>
    <row r="376" spans="1:12" hidden="1">
      <c r="A376" s="142" t="s">
        <v>1788</v>
      </c>
      <c r="B376" s="142" t="s">
        <v>1789</v>
      </c>
      <c r="C376" s="142" t="s">
        <v>585</v>
      </c>
      <c r="D376" s="142" t="s">
        <v>1797</v>
      </c>
      <c r="E376" s="142" t="s">
        <v>609</v>
      </c>
      <c r="F376" s="142" t="s">
        <v>526</v>
      </c>
      <c r="G376" s="142" t="s">
        <v>2825</v>
      </c>
      <c r="H376" s="142" t="s">
        <v>2826</v>
      </c>
      <c r="I376" s="142" t="s">
        <v>2827</v>
      </c>
      <c r="J376" s="142" t="s">
        <v>2828</v>
      </c>
      <c r="K376" s="142" t="s">
        <v>2849</v>
      </c>
      <c r="L376" s="142" t="s">
        <v>2850</v>
      </c>
    </row>
    <row r="377" spans="1:12" hidden="1">
      <c r="A377" s="142" t="s">
        <v>1788</v>
      </c>
      <c r="B377" s="142" t="s">
        <v>1789</v>
      </c>
      <c r="C377" s="142" t="s">
        <v>585</v>
      </c>
      <c r="D377" s="142" t="s">
        <v>1797</v>
      </c>
      <c r="E377" s="142" t="s">
        <v>609</v>
      </c>
      <c r="F377" s="142" t="s">
        <v>526</v>
      </c>
      <c r="G377" s="142" t="s">
        <v>2825</v>
      </c>
      <c r="H377" s="142" t="s">
        <v>2826</v>
      </c>
      <c r="I377" s="142" t="s">
        <v>2827</v>
      </c>
      <c r="J377" s="142" t="s">
        <v>2828</v>
      </c>
      <c r="K377" s="142" t="s">
        <v>2851</v>
      </c>
      <c r="L377" s="142" t="s">
        <v>2852</v>
      </c>
    </row>
    <row r="378" spans="1:12" hidden="1">
      <c r="A378" s="142" t="s">
        <v>1788</v>
      </c>
      <c r="B378" s="142" t="s">
        <v>1789</v>
      </c>
      <c r="C378" s="142" t="s">
        <v>585</v>
      </c>
      <c r="D378" s="142" t="s">
        <v>1797</v>
      </c>
      <c r="E378" s="142" t="s">
        <v>609</v>
      </c>
      <c r="F378" s="142" t="s">
        <v>526</v>
      </c>
      <c r="G378" s="142" t="s">
        <v>2825</v>
      </c>
      <c r="H378" s="142" t="s">
        <v>2826</v>
      </c>
      <c r="I378" s="142" t="s">
        <v>2827</v>
      </c>
      <c r="J378" s="142" t="s">
        <v>2828</v>
      </c>
      <c r="K378" s="142" t="s">
        <v>2853</v>
      </c>
      <c r="L378" s="142" t="s">
        <v>2854</v>
      </c>
    </row>
    <row r="379" spans="1:12" hidden="1">
      <c r="A379" s="142" t="s">
        <v>1788</v>
      </c>
      <c r="B379" s="142" t="s">
        <v>1789</v>
      </c>
      <c r="C379" s="142" t="s">
        <v>585</v>
      </c>
      <c r="D379" s="142" t="s">
        <v>1797</v>
      </c>
      <c r="E379" s="142" t="s">
        <v>609</v>
      </c>
      <c r="F379" s="142" t="s">
        <v>526</v>
      </c>
      <c r="G379" s="142" t="s">
        <v>2855</v>
      </c>
      <c r="H379" s="142" t="s">
        <v>2856</v>
      </c>
      <c r="I379" s="142" t="s">
        <v>2857</v>
      </c>
      <c r="J379" s="142" t="s">
        <v>2858</v>
      </c>
      <c r="K379" s="142" t="s">
        <v>2859</v>
      </c>
      <c r="L379" s="142" t="s">
        <v>2860</v>
      </c>
    </row>
    <row r="380" spans="1:12" hidden="1">
      <c r="A380" s="142" t="s">
        <v>1788</v>
      </c>
      <c r="B380" s="142" t="s">
        <v>1789</v>
      </c>
      <c r="C380" s="142" t="s">
        <v>585</v>
      </c>
      <c r="D380" s="142" t="s">
        <v>1797</v>
      </c>
      <c r="E380" s="142" t="s">
        <v>609</v>
      </c>
      <c r="F380" s="142" t="s">
        <v>526</v>
      </c>
      <c r="G380" s="142" t="s">
        <v>2855</v>
      </c>
      <c r="H380" s="142" t="s">
        <v>2856</v>
      </c>
      <c r="I380" s="142" t="s">
        <v>2857</v>
      </c>
      <c r="J380" s="142" t="s">
        <v>2858</v>
      </c>
      <c r="K380" s="142" t="s">
        <v>2861</v>
      </c>
      <c r="L380" s="142" t="s">
        <v>2862</v>
      </c>
    </row>
    <row r="381" spans="1:12" hidden="1">
      <c r="A381" s="142" t="s">
        <v>1788</v>
      </c>
      <c r="B381" s="142" t="s">
        <v>1789</v>
      </c>
      <c r="C381" s="142" t="s">
        <v>585</v>
      </c>
      <c r="D381" s="142" t="s">
        <v>1797</v>
      </c>
      <c r="E381" s="142" t="s">
        <v>609</v>
      </c>
      <c r="F381" s="142" t="s">
        <v>526</v>
      </c>
      <c r="G381" s="142" t="s">
        <v>2855</v>
      </c>
      <c r="H381" s="142" t="s">
        <v>2856</v>
      </c>
      <c r="I381" s="142" t="s">
        <v>2857</v>
      </c>
      <c r="J381" s="142" t="s">
        <v>2858</v>
      </c>
      <c r="K381" s="142" t="s">
        <v>2863</v>
      </c>
      <c r="L381" s="142" t="s">
        <v>2864</v>
      </c>
    </row>
    <row r="382" spans="1:12" hidden="1">
      <c r="A382" s="142" t="s">
        <v>1788</v>
      </c>
      <c r="B382" s="142" t="s">
        <v>1789</v>
      </c>
      <c r="C382" s="142" t="s">
        <v>585</v>
      </c>
      <c r="D382" s="142" t="s">
        <v>1797</v>
      </c>
      <c r="E382" s="142" t="s">
        <v>609</v>
      </c>
      <c r="F382" s="142" t="s">
        <v>526</v>
      </c>
      <c r="G382" s="142" t="s">
        <v>2855</v>
      </c>
      <c r="H382" s="142" t="s">
        <v>2856</v>
      </c>
      <c r="I382" s="142" t="s">
        <v>2857</v>
      </c>
      <c r="J382" s="142" t="s">
        <v>2858</v>
      </c>
      <c r="K382" s="142" t="s">
        <v>2865</v>
      </c>
      <c r="L382" s="142" t="s">
        <v>2866</v>
      </c>
    </row>
    <row r="383" spans="1:12" hidden="1">
      <c r="A383" s="142" t="s">
        <v>1788</v>
      </c>
      <c r="B383" s="142" t="s">
        <v>1789</v>
      </c>
      <c r="C383" s="142" t="s">
        <v>585</v>
      </c>
      <c r="D383" s="142" t="s">
        <v>1797</v>
      </c>
      <c r="E383" s="142" t="s">
        <v>609</v>
      </c>
      <c r="F383" s="142" t="s">
        <v>526</v>
      </c>
      <c r="G383" s="142" t="s">
        <v>2855</v>
      </c>
      <c r="H383" s="142" t="s">
        <v>2856</v>
      </c>
      <c r="I383" s="142" t="s">
        <v>2857</v>
      </c>
      <c r="J383" s="142" t="s">
        <v>2858</v>
      </c>
      <c r="K383" s="142" t="s">
        <v>2867</v>
      </c>
      <c r="L383" s="142" t="s">
        <v>2868</v>
      </c>
    </row>
    <row r="384" spans="1:12" hidden="1">
      <c r="A384" s="142" t="s">
        <v>1788</v>
      </c>
      <c r="B384" s="142" t="s">
        <v>1789</v>
      </c>
      <c r="C384" s="142" t="s">
        <v>585</v>
      </c>
      <c r="D384" s="142" t="s">
        <v>1797</v>
      </c>
      <c r="E384" s="142" t="s">
        <v>609</v>
      </c>
      <c r="F384" s="142" t="s">
        <v>526</v>
      </c>
      <c r="G384" s="142" t="s">
        <v>2855</v>
      </c>
      <c r="H384" s="142" t="s">
        <v>2856</v>
      </c>
      <c r="I384" s="142" t="s">
        <v>2857</v>
      </c>
      <c r="J384" s="142" t="s">
        <v>2858</v>
      </c>
      <c r="K384" s="142" t="s">
        <v>2869</v>
      </c>
      <c r="L384" s="142" t="s">
        <v>2870</v>
      </c>
    </row>
    <row r="385" spans="1:12" hidden="1">
      <c r="A385" s="142" t="s">
        <v>1788</v>
      </c>
      <c r="B385" s="142" t="s">
        <v>1789</v>
      </c>
      <c r="C385" s="142" t="s">
        <v>585</v>
      </c>
      <c r="D385" s="142" t="s">
        <v>1797</v>
      </c>
      <c r="E385" s="142" t="s">
        <v>609</v>
      </c>
      <c r="F385" s="142" t="s">
        <v>526</v>
      </c>
      <c r="G385" s="142" t="s">
        <v>2855</v>
      </c>
      <c r="H385" s="142" t="s">
        <v>2856</v>
      </c>
      <c r="I385" s="142" t="s">
        <v>2857</v>
      </c>
      <c r="J385" s="142" t="s">
        <v>2858</v>
      </c>
      <c r="K385" s="142" t="s">
        <v>2871</v>
      </c>
      <c r="L385" s="142" t="s">
        <v>2872</v>
      </c>
    </row>
    <row r="386" spans="1:12" hidden="1">
      <c r="A386" s="142" t="s">
        <v>1788</v>
      </c>
      <c r="B386" s="142" t="s">
        <v>1789</v>
      </c>
      <c r="C386" s="142" t="s">
        <v>585</v>
      </c>
      <c r="D386" s="142" t="s">
        <v>1797</v>
      </c>
      <c r="E386" s="142" t="s">
        <v>609</v>
      </c>
      <c r="F386" s="142" t="s">
        <v>526</v>
      </c>
      <c r="G386" s="142" t="s">
        <v>2855</v>
      </c>
      <c r="H386" s="142" t="s">
        <v>2856</v>
      </c>
      <c r="I386" s="142" t="s">
        <v>2873</v>
      </c>
      <c r="J386" s="142" t="s">
        <v>2874</v>
      </c>
      <c r="K386" s="142" t="s">
        <v>2875</v>
      </c>
      <c r="L386" s="142" t="s">
        <v>2876</v>
      </c>
    </row>
    <row r="387" spans="1:12" hidden="1">
      <c r="A387" s="142" t="s">
        <v>1788</v>
      </c>
      <c r="B387" s="142" t="s">
        <v>1789</v>
      </c>
      <c r="C387" s="142" t="s">
        <v>585</v>
      </c>
      <c r="D387" s="142" t="s">
        <v>1797</v>
      </c>
      <c r="E387" s="142" t="s">
        <v>609</v>
      </c>
      <c r="F387" s="142" t="s">
        <v>526</v>
      </c>
      <c r="G387" s="142" t="s">
        <v>2877</v>
      </c>
      <c r="H387" s="142" t="s">
        <v>2878</v>
      </c>
      <c r="I387" s="142" t="s">
        <v>2879</v>
      </c>
      <c r="J387" s="142" t="s">
        <v>2880</v>
      </c>
      <c r="K387" s="142" t="s">
        <v>2881</v>
      </c>
      <c r="L387" s="142" t="s">
        <v>2882</v>
      </c>
    </row>
    <row r="388" spans="1:12" hidden="1">
      <c r="A388" s="142" t="s">
        <v>1788</v>
      </c>
      <c r="B388" s="142" t="s">
        <v>1789</v>
      </c>
      <c r="C388" s="142" t="s">
        <v>585</v>
      </c>
      <c r="D388" s="142" t="s">
        <v>1797</v>
      </c>
      <c r="E388" s="142" t="s">
        <v>609</v>
      </c>
      <c r="F388" s="142" t="s">
        <v>526</v>
      </c>
      <c r="G388" s="142" t="s">
        <v>2883</v>
      </c>
      <c r="H388" s="142" t="s">
        <v>2884</v>
      </c>
      <c r="I388" s="142" t="s">
        <v>2885</v>
      </c>
      <c r="J388" s="142" t="s">
        <v>2886</v>
      </c>
      <c r="K388" s="142" t="s">
        <v>2887</v>
      </c>
      <c r="L388" s="142" t="s">
        <v>2888</v>
      </c>
    </row>
    <row r="389" spans="1:12" hidden="1">
      <c r="A389" s="142" t="s">
        <v>1788</v>
      </c>
      <c r="B389" s="142" t="s">
        <v>1789</v>
      </c>
      <c r="C389" s="142" t="s">
        <v>585</v>
      </c>
      <c r="D389" s="142" t="s">
        <v>1797</v>
      </c>
      <c r="E389" s="142" t="s">
        <v>609</v>
      </c>
      <c r="F389" s="142" t="s">
        <v>526</v>
      </c>
      <c r="G389" s="142" t="s">
        <v>2889</v>
      </c>
      <c r="H389" s="142" t="s">
        <v>2890</v>
      </c>
      <c r="I389" s="142" t="s">
        <v>2891</v>
      </c>
      <c r="J389" s="142" t="s">
        <v>2892</v>
      </c>
      <c r="K389" s="142" t="s">
        <v>2893</v>
      </c>
      <c r="L389" s="142" t="s">
        <v>2894</v>
      </c>
    </row>
    <row r="390" spans="1:12" hidden="1">
      <c r="A390" s="142" t="s">
        <v>1788</v>
      </c>
      <c r="B390" s="142" t="s">
        <v>1789</v>
      </c>
      <c r="C390" s="142" t="s">
        <v>585</v>
      </c>
      <c r="D390" s="142" t="s">
        <v>1797</v>
      </c>
      <c r="E390" s="142" t="s">
        <v>609</v>
      </c>
      <c r="F390" s="142" t="s">
        <v>526</v>
      </c>
      <c r="G390" s="142" t="s">
        <v>2889</v>
      </c>
      <c r="H390" s="142" t="s">
        <v>2890</v>
      </c>
      <c r="I390" s="142" t="s">
        <v>2891</v>
      </c>
      <c r="J390" s="142" t="s">
        <v>2892</v>
      </c>
      <c r="K390" s="142" t="s">
        <v>2895</v>
      </c>
      <c r="L390" s="142" t="s">
        <v>2896</v>
      </c>
    </row>
    <row r="391" spans="1:12" hidden="1">
      <c r="A391" s="142" t="s">
        <v>1788</v>
      </c>
      <c r="B391" s="142" t="s">
        <v>1789</v>
      </c>
      <c r="C391" s="142" t="s">
        <v>585</v>
      </c>
      <c r="D391" s="142" t="s">
        <v>1797</v>
      </c>
      <c r="E391" s="142" t="s">
        <v>609</v>
      </c>
      <c r="F391" s="142" t="s">
        <v>526</v>
      </c>
      <c r="G391" s="142" t="s">
        <v>2889</v>
      </c>
      <c r="H391" s="142" t="s">
        <v>2890</v>
      </c>
      <c r="I391" s="142" t="s">
        <v>2891</v>
      </c>
      <c r="J391" s="142" t="s">
        <v>2892</v>
      </c>
      <c r="K391" s="142" t="s">
        <v>2897</v>
      </c>
      <c r="L391" s="142" t="s">
        <v>2898</v>
      </c>
    </row>
    <row r="392" spans="1:12" hidden="1">
      <c r="A392" s="142" t="s">
        <v>1788</v>
      </c>
      <c r="B392" s="142" t="s">
        <v>1789</v>
      </c>
      <c r="C392" s="142" t="s">
        <v>585</v>
      </c>
      <c r="D392" s="142" t="s">
        <v>1797</v>
      </c>
      <c r="E392" s="142" t="s">
        <v>609</v>
      </c>
      <c r="F392" s="142" t="s">
        <v>526</v>
      </c>
      <c r="G392" s="142" t="s">
        <v>2889</v>
      </c>
      <c r="H392" s="142" t="s">
        <v>2890</v>
      </c>
      <c r="I392" s="142" t="s">
        <v>2891</v>
      </c>
      <c r="J392" s="142" t="s">
        <v>2892</v>
      </c>
      <c r="K392" s="142" t="s">
        <v>2899</v>
      </c>
      <c r="L392" s="142" t="s">
        <v>2900</v>
      </c>
    </row>
    <row r="393" spans="1:12" hidden="1">
      <c r="A393" s="142" t="s">
        <v>1788</v>
      </c>
      <c r="B393" s="142" t="s">
        <v>1789</v>
      </c>
      <c r="C393" s="142" t="s">
        <v>585</v>
      </c>
      <c r="D393" s="142" t="s">
        <v>1797</v>
      </c>
      <c r="E393" s="142" t="s">
        <v>609</v>
      </c>
      <c r="F393" s="142" t="s">
        <v>526</v>
      </c>
      <c r="G393" s="142" t="s">
        <v>2889</v>
      </c>
      <c r="H393" s="142" t="s">
        <v>2890</v>
      </c>
      <c r="I393" s="142" t="s">
        <v>2891</v>
      </c>
      <c r="J393" s="142" t="s">
        <v>2892</v>
      </c>
      <c r="K393" s="142" t="s">
        <v>2901</v>
      </c>
      <c r="L393" s="142" t="s">
        <v>2902</v>
      </c>
    </row>
    <row r="394" spans="1:12" hidden="1">
      <c r="A394" s="142" t="s">
        <v>1788</v>
      </c>
      <c r="B394" s="142" t="s">
        <v>1789</v>
      </c>
      <c r="C394" s="142" t="s">
        <v>585</v>
      </c>
      <c r="D394" s="142" t="s">
        <v>1797</v>
      </c>
      <c r="E394" s="142" t="s">
        <v>609</v>
      </c>
      <c r="F394" s="142" t="s">
        <v>526</v>
      </c>
      <c r="G394" s="142" t="s">
        <v>2889</v>
      </c>
      <c r="H394" s="142" t="s">
        <v>2890</v>
      </c>
      <c r="I394" s="142" t="s">
        <v>2891</v>
      </c>
      <c r="J394" s="142" t="s">
        <v>2892</v>
      </c>
      <c r="K394" s="142" t="s">
        <v>2903</v>
      </c>
      <c r="L394" s="142" t="s">
        <v>2904</v>
      </c>
    </row>
    <row r="395" spans="1:12" hidden="1">
      <c r="A395" s="142" t="s">
        <v>1788</v>
      </c>
      <c r="B395" s="142" t="s">
        <v>1789</v>
      </c>
      <c r="C395" s="142" t="s">
        <v>585</v>
      </c>
      <c r="D395" s="142" t="s">
        <v>1797</v>
      </c>
      <c r="E395" s="142" t="s">
        <v>598</v>
      </c>
      <c r="F395" s="142" t="s">
        <v>2905</v>
      </c>
      <c r="G395" s="142" t="s">
        <v>2906</v>
      </c>
      <c r="H395" s="142" t="s">
        <v>1797</v>
      </c>
      <c r="I395" s="142" t="s">
        <v>2907</v>
      </c>
      <c r="J395" s="142" t="s">
        <v>2908</v>
      </c>
      <c r="K395" s="142" t="s">
        <v>2909</v>
      </c>
      <c r="L395" s="142" t="s">
        <v>2910</v>
      </c>
    </row>
    <row r="396" spans="1:12" hidden="1">
      <c r="A396" s="142" t="s">
        <v>1788</v>
      </c>
      <c r="B396" s="142" t="s">
        <v>1789</v>
      </c>
      <c r="C396" s="142" t="s">
        <v>585</v>
      </c>
      <c r="D396" s="142" t="s">
        <v>1797</v>
      </c>
      <c r="E396" s="142" t="s">
        <v>598</v>
      </c>
      <c r="F396" s="142" t="s">
        <v>2905</v>
      </c>
      <c r="G396" s="142" t="s">
        <v>2906</v>
      </c>
      <c r="H396" s="142" t="s">
        <v>1797</v>
      </c>
      <c r="I396" s="142" t="s">
        <v>2907</v>
      </c>
      <c r="J396" s="142" t="s">
        <v>2908</v>
      </c>
      <c r="K396" s="142" t="s">
        <v>2911</v>
      </c>
      <c r="L396" s="142" t="s">
        <v>2912</v>
      </c>
    </row>
    <row r="397" spans="1:12" hidden="1">
      <c r="A397" s="142" t="s">
        <v>1788</v>
      </c>
      <c r="B397" s="142" t="s">
        <v>1789</v>
      </c>
      <c r="C397" s="142" t="s">
        <v>585</v>
      </c>
      <c r="D397" s="142" t="s">
        <v>1797</v>
      </c>
      <c r="E397" s="142" t="s">
        <v>598</v>
      </c>
      <c r="F397" s="142" t="s">
        <v>2905</v>
      </c>
      <c r="G397" s="142" t="s">
        <v>2906</v>
      </c>
      <c r="H397" s="142" t="s">
        <v>1797</v>
      </c>
      <c r="I397" s="142" t="s">
        <v>2907</v>
      </c>
      <c r="J397" s="142" t="s">
        <v>2908</v>
      </c>
      <c r="K397" s="142" t="s">
        <v>2913</v>
      </c>
      <c r="L397" s="142" t="s">
        <v>2914</v>
      </c>
    </row>
    <row r="398" spans="1:12" hidden="1">
      <c r="A398" s="142" t="s">
        <v>1788</v>
      </c>
      <c r="B398" s="142" t="s">
        <v>1789</v>
      </c>
      <c r="C398" s="142" t="s">
        <v>585</v>
      </c>
      <c r="D398" s="142" t="s">
        <v>1797</v>
      </c>
      <c r="E398" s="142" t="s">
        <v>598</v>
      </c>
      <c r="F398" s="142" t="s">
        <v>2905</v>
      </c>
      <c r="G398" s="142" t="s">
        <v>2906</v>
      </c>
      <c r="H398" s="142" t="s">
        <v>1797</v>
      </c>
      <c r="I398" s="142" t="s">
        <v>2907</v>
      </c>
      <c r="J398" s="142" t="s">
        <v>2908</v>
      </c>
      <c r="K398" s="142" t="s">
        <v>2915</v>
      </c>
      <c r="L398" s="142" t="s">
        <v>2916</v>
      </c>
    </row>
    <row r="399" spans="1:12" hidden="1">
      <c r="A399" s="142" t="s">
        <v>1788</v>
      </c>
      <c r="B399" s="142" t="s">
        <v>1789</v>
      </c>
      <c r="C399" s="142" t="s">
        <v>585</v>
      </c>
      <c r="D399" s="142" t="s">
        <v>1797</v>
      </c>
      <c r="E399" s="142" t="s">
        <v>598</v>
      </c>
      <c r="F399" s="142" t="s">
        <v>2905</v>
      </c>
      <c r="G399" s="142" t="s">
        <v>2917</v>
      </c>
      <c r="H399" s="142" t="s">
        <v>2918</v>
      </c>
      <c r="I399" s="142" t="s">
        <v>2919</v>
      </c>
      <c r="J399" s="142" t="s">
        <v>2920</v>
      </c>
      <c r="K399" s="142" t="s">
        <v>2921</v>
      </c>
      <c r="L399" s="142" t="s">
        <v>2922</v>
      </c>
    </row>
    <row r="400" spans="1:12" hidden="1">
      <c r="A400" s="142" t="s">
        <v>1788</v>
      </c>
      <c r="B400" s="142" t="s">
        <v>1789</v>
      </c>
      <c r="C400" s="142" t="s">
        <v>585</v>
      </c>
      <c r="D400" s="142" t="s">
        <v>1797</v>
      </c>
      <c r="E400" s="142" t="s">
        <v>598</v>
      </c>
      <c r="F400" s="142" t="s">
        <v>2905</v>
      </c>
      <c r="G400" s="142" t="s">
        <v>2917</v>
      </c>
      <c r="H400" s="142" t="s">
        <v>2918</v>
      </c>
      <c r="I400" s="142" t="s">
        <v>2919</v>
      </c>
      <c r="J400" s="142" t="s">
        <v>2920</v>
      </c>
      <c r="K400" s="142" t="s">
        <v>2923</v>
      </c>
      <c r="L400" s="142" t="s">
        <v>2924</v>
      </c>
    </row>
    <row r="401" spans="1:12" hidden="1">
      <c r="A401" s="142" t="s">
        <v>1788</v>
      </c>
      <c r="B401" s="142" t="s">
        <v>1789</v>
      </c>
      <c r="C401" s="142" t="s">
        <v>585</v>
      </c>
      <c r="D401" s="142" t="s">
        <v>1797</v>
      </c>
      <c r="E401" s="142" t="s">
        <v>598</v>
      </c>
      <c r="F401" s="142" t="s">
        <v>2905</v>
      </c>
      <c r="G401" s="142" t="s">
        <v>2917</v>
      </c>
      <c r="H401" s="142" t="s">
        <v>2918</v>
      </c>
      <c r="I401" s="142" t="s">
        <v>2919</v>
      </c>
      <c r="J401" s="142" t="s">
        <v>2920</v>
      </c>
      <c r="K401" s="142" t="s">
        <v>2925</v>
      </c>
      <c r="L401" s="142" t="s">
        <v>2926</v>
      </c>
    </row>
    <row r="402" spans="1:12" hidden="1">
      <c r="A402" s="142" t="s">
        <v>1788</v>
      </c>
      <c r="B402" s="142" t="s">
        <v>1789</v>
      </c>
      <c r="C402" s="142" t="s">
        <v>585</v>
      </c>
      <c r="D402" s="142" t="s">
        <v>1797</v>
      </c>
      <c r="E402" s="142" t="s">
        <v>598</v>
      </c>
      <c r="F402" s="142" t="s">
        <v>2905</v>
      </c>
      <c r="G402" s="142" t="s">
        <v>2917</v>
      </c>
      <c r="H402" s="142" t="s">
        <v>2918</v>
      </c>
      <c r="I402" s="142" t="s">
        <v>2919</v>
      </c>
      <c r="J402" s="142" t="s">
        <v>2920</v>
      </c>
      <c r="K402" s="142" t="s">
        <v>2927</v>
      </c>
      <c r="L402" s="142" t="s">
        <v>2928</v>
      </c>
    </row>
    <row r="403" spans="1:12" hidden="1">
      <c r="A403" s="142" t="s">
        <v>1788</v>
      </c>
      <c r="B403" s="142" t="s">
        <v>1789</v>
      </c>
      <c r="C403" s="142" t="s">
        <v>585</v>
      </c>
      <c r="D403" s="142" t="s">
        <v>1797</v>
      </c>
      <c r="E403" s="142" t="s">
        <v>598</v>
      </c>
      <c r="F403" s="142" t="s">
        <v>2905</v>
      </c>
      <c r="G403" s="142" t="s">
        <v>2929</v>
      </c>
      <c r="H403" s="142" t="s">
        <v>288</v>
      </c>
      <c r="I403" s="142" t="s">
        <v>2930</v>
      </c>
      <c r="J403" s="142" t="s">
        <v>2931</v>
      </c>
      <c r="K403" s="142" t="s">
        <v>2932</v>
      </c>
      <c r="L403" s="142" t="s">
        <v>2933</v>
      </c>
    </row>
    <row r="404" spans="1:12" hidden="1">
      <c r="A404" s="142" t="s">
        <v>1788</v>
      </c>
      <c r="B404" s="142" t="s">
        <v>1789</v>
      </c>
      <c r="C404" s="142" t="s">
        <v>585</v>
      </c>
      <c r="D404" s="142" t="s">
        <v>1797</v>
      </c>
      <c r="E404" s="142" t="s">
        <v>598</v>
      </c>
      <c r="F404" s="142" t="s">
        <v>2905</v>
      </c>
      <c r="G404" s="142" t="s">
        <v>2929</v>
      </c>
      <c r="H404" s="142" t="s">
        <v>288</v>
      </c>
      <c r="I404" s="142" t="s">
        <v>2930</v>
      </c>
      <c r="J404" s="142" t="s">
        <v>2931</v>
      </c>
      <c r="K404" s="142" t="s">
        <v>2934</v>
      </c>
      <c r="L404" s="142" t="s">
        <v>2935</v>
      </c>
    </row>
    <row r="405" spans="1:12" hidden="1">
      <c r="A405" s="142" t="s">
        <v>1788</v>
      </c>
      <c r="B405" s="142" t="s">
        <v>1789</v>
      </c>
      <c r="C405" s="142" t="s">
        <v>585</v>
      </c>
      <c r="D405" s="142" t="s">
        <v>1797</v>
      </c>
      <c r="E405" s="142" t="s">
        <v>598</v>
      </c>
      <c r="F405" s="142" t="s">
        <v>2905</v>
      </c>
      <c r="G405" s="142" t="s">
        <v>2929</v>
      </c>
      <c r="H405" s="142" t="s">
        <v>288</v>
      </c>
      <c r="I405" s="142" t="s">
        <v>2930</v>
      </c>
      <c r="J405" s="142" t="s">
        <v>2931</v>
      </c>
      <c r="K405" s="142" t="s">
        <v>2936</v>
      </c>
      <c r="L405" s="142" t="s">
        <v>2937</v>
      </c>
    </row>
    <row r="406" spans="1:12" hidden="1">
      <c r="A406" s="142" t="s">
        <v>1788</v>
      </c>
      <c r="B406" s="142" t="s">
        <v>1789</v>
      </c>
      <c r="C406" s="142" t="s">
        <v>585</v>
      </c>
      <c r="D406" s="142" t="s">
        <v>1797</v>
      </c>
      <c r="E406" s="142" t="s">
        <v>598</v>
      </c>
      <c r="F406" s="142" t="s">
        <v>2905</v>
      </c>
      <c r="G406" s="142" t="s">
        <v>2929</v>
      </c>
      <c r="H406" s="142" t="s">
        <v>288</v>
      </c>
      <c r="I406" s="142" t="s">
        <v>2930</v>
      </c>
      <c r="J406" s="142" t="s">
        <v>2931</v>
      </c>
      <c r="K406" s="142" t="s">
        <v>2938</v>
      </c>
      <c r="L406" s="142" t="s">
        <v>2939</v>
      </c>
    </row>
    <row r="407" spans="1:12" hidden="1">
      <c r="A407" s="142" t="s">
        <v>1788</v>
      </c>
      <c r="B407" s="142" t="s">
        <v>1789</v>
      </c>
      <c r="C407" s="142" t="s">
        <v>585</v>
      </c>
      <c r="D407" s="142" t="s">
        <v>1797</v>
      </c>
      <c r="E407" s="142" t="s">
        <v>598</v>
      </c>
      <c r="F407" s="142" t="s">
        <v>2905</v>
      </c>
      <c r="G407" s="142" t="s">
        <v>2940</v>
      </c>
      <c r="H407" s="142" t="s">
        <v>2941</v>
      </c>
      <c r="I407" s="142" t="s">
        <v>2942</v>
      </c>
      <c r="J407" s="142" t="s">
        <v>2943</v>
      </c>
      <c r="K407" s="142" t="s">
        <v>2944</v>
      </c>
      <c r="L407" s="142" t="s">
        <v>2945</v>
      </c>
    </row>
    <row r="408" spans="1:12" hidden="1">
      <c r="A408" s="142" t="s">
        <v>1788</v>
      </c>
      <c r="B408" s="142" t="s">
        <v>1789</v>
      </c>
      <c r="C408" s="142" t="s">
        <v>585</v>
      </c>
      <c r="D408" s="142" t="s">
        <v>1797</v>
      </c>
      <c r="E408" s="142" t="s">
        <v>598</v>
      </c>
      <c r="F408" s="142" t="s">
        <v>2905</v>
      </c>
      <c r="G408" s="142" t="s">
        <v>2946</v>
      </c>
      <c r="H408" s="142" t="s">
        <v>2947</v>
      </c>
      <c r="I408" s="142" t="s">
        <v>2948</v>
      </c>
      <c r="J408" s="142" t="s">
        <v>2949</v>
      </c>
      <c r="K408" s="142" t="s">
        <v>2950</v>
      </c>
      <c r="L408" s="142" t="s">
        <v>2951</v>
      </c>
    </row>
    <row r="409" spans="1:12" hidden="1">
      <c r="A409" s="142" t="s">
        <v>1788</v>
      </c>
      <c r="B409" s="142" t="s">
        <v>1789</v>
      </c>
      <c r="C409" s="142" t="s">
        <v>585</v>
      </c>
      <c r="D409" s="142" t="s">
        <v>1797</v>
      </c>
      <c r="E409" s="142" t="s">
        <v>598</v>
      </c>
      <c r="F409" s="142" t="s">
        <v>2905</v>
      </c>
      <c r="G409" s="142" t="s">
        <v>2946</v>
      </c>
      <c r="H409" s="142" t="s">
        <v>2947</v>
      </c>
      <c r="I409" s="142" t="s">
        <v>2948</v>
      </c>
      <c r="J409" s="142" t="s">
        <v>2949</v>
      </c>
      <c r="K409" s="142" t="s">
        <v>2952</v>
      </c>
      <c r="L409" s="142" t="s">
        <v>2953</v>
      </c>
    </row>
    <row r="410" spans="1:12" hidden="1">
      <c r="A410" s="142" t="s">
        <v>1788</v>
      </c>
      <c r="B410" s="142" t="s">
        <v>1789</v>
      </c>
      <c r="C410" s="142" t="s">
        <v>585</v>
      </c>
      <c r="D410" s="142" t="s">
        <v>1797</v>
      </c>
      <c r="E410" s="142" t="s">
        <v>598</v>
      </c>
      <c r="F410" s="142" t="s">
        <v>2905</v>
      </c>
      <c r="G410" s="142" t="s">
        <v>2946</v>
      </c>
      <c r="H410" s="142" t="s">
        <v>2947</v>
      </c>
      <c r="I410" s="142" t="s">
        <v>2948</v>
      </c>
      <c r="J410" s="142" t="s">
        <v>2949</v>
      </c>
      <c r="K410" s="142" t="s">
        <v>2954</v>
      </c>
      <c r="L410" s="142" t="s">
        <v>2955</v>
      </c>
    </row>
    <row r="411" spans="1:12" hidden="1">
      <c r="A411" s="142" t="s">
        <v>1788</v>
      </c>
      <c r="B411" s="142" t="s">
        <v>1789</v>
      </c>
      <c r="C411" s="142" t="s">
        <v>585</v>
      </c>
      <c r="D411" s="142" t="s">
        <v>1797</v>
      </c>
      <c r="E411" s="142" t="s">
        <v>598</v>
      </c>
      <c r="F411" s="142" t="s">
        <v>2905</v>
      </c>
      <c r="G411" s="142" t="s">
        <v>2956</v>
      </c>
      <c r="H411" s="142" t="s">
        <v>2957</v>
      </c>
      <c r="I411" s="142" t="s">
        <v>2958</v>
      </c>
      <c r="J411" s="142" t="s">
        <v>2959</v>
      </c>
      <c r="K411" s="142" t="s">
        <v>2960</v>
      </c>
      <c r="L411" s="142" t="s">
        <v>2961</v>
      </c>
    </row>
    <row r="412" spans="1:12" hidden="1">
      <c r="A412" s="142" t="s">
        <v>1788</v>
      </c>
      <c r="B412" s="142" t="s">
        <v>1789</v>
      </c>
      <c r="C412" s="142" t="s">
        <v>585</v>
      </c>
      <c r="D412" s="142" t="s">
        <v>1797</v>
      </c>
      <c r="E412" s="142" t="s">
        <v>598</v>
      </c>
      <c r="F412" s="142" t="s">
        <v>2905</v>
      </c>
      <c r="G412" s="142" t="s">
        <v>2956</v>
      </c>
      <c r="H412" s="142" t="s">
        <v>2957</v>
      </c>
      <c r="I412" s="142" t="s">
        <v>2958</v>
      </c>
      <c r="J412" s="142" t="s">
        <v>2959</v>
      </c>
      <c r="K412" s="142" t="s">
        <v>2962</v>
      </c>
      <c r="L412" s="142" t="s">
        <v>2963</v>
      </c>
    </row>
    <row r="413" spans="1:12" hidden="1">
      <c r="A413" s="142" t="s">
        <v>1788</v>
      </c>
      <c r="B413" s="142" t="s">
        <v>1789</v>
      </c>
      <c r="C413" s="142" t="s">
        <v>585</v>
      </c>
      <c r="D413" s="142" t="s">
        <v>1797</v>
      </c>
      <c r="E413" s="142" t="s">
        <v>598</v>
      </c>
      <c r="F413" s="142" t="s">
        <v>2905</v>
      </c>
      <c r="G413" s="142" t="s">
        <v>2964</v>
      </c>
      <c r="H413" s="142" t="s">
        <v>2965</v>
      </c>
      <c r="I413" s="142" t="s">
        <v>2966</v>
      </c>
      <c r="J413" s="142" t="s">
        <v>2967</v>
      </c>
      <c r="K413" s="142" t="s">
        <v>2968</v>
      </c>
      <c r="L413" s="142" t="s">
        <v>2969</v>
      </c>
    </row>
    <row r="414" spans="1:12" hidden="1">
      <c r="A414" s="142" t="s">
        <v>1788</v>
      </c>
      <c r="B414" s="142" t="s">
        <v>1789</v>
      </c>
      <c r="C414" s="142" t="s">
        <v>585</v>
      </c>
      <c r="D414" s="142" t="s">
        <v>1797</v>
      </c>
      <c r="E414" s="142" t="s">
        <v>598</v>
      </c>
      <c r="F414" s="142" t="s">
        <v>2905</v>
      </c>
      <c r="G414" s="142" t="s">
        <v>2964</v>
      </c>
      <c r="H414" s="142" t="s">
        <v>2965</v>
      </c>
      <c r="I414" s="142" t="s">
        <v>2966</v>
      </c>
      <c r="J414" s="142" t="s">
        <v>2967</v>
      </c>
      <c r="K414" s="142" t="s">
        <v>2970</v>
      </c>
      <c r="L414" s="142" t="s">
        <v>2971</v>
      </c>
    </row>
    <row r="415" spans="1:12" hidden="1">
      <c r="A415" s="142" t="s">
        <v>1788</v>
      </c>
      <c r="B415" s="142" t="s">
        <v>1789</v>
      </c>
      <c r="C415" s="142" t="s">
        <v>585</v>
      </c>
      <c r="D415" s="142" t="s">
        <v>1797</v>
      </c>
      <c r="E415" s="142" t="s">
        <v>598</v>
      </c>
      <c r="F415" s="142" t="s">
        <v>2905</v>
      </c>
      <c r="G415" s="142" t="s">
        <v>2964</v>
      </c>
      <c r="H415" s="142" t="s">
        <v>2965</v>
      </c>
      <c r="I415" s="142" t="s">
        <v>2966</v>
      </c>
      <c r="J415" s="142" t="s">
        <v>2967</v>
      </c>
      <c r="K415" s="142" t="s">
        <v>2972</v>
      </c>
      <c r="L415" s="142" t="s">
        <v>2973</v>
      </c>
    </row>
    <row r="416" spans="1:12" hidden="1">
      <c r="A416" s="142" t="s">
        <v>1788</v>
      </c>
      <c r="B416" s="142" t="s">
        <v>1789</v>
      </c>
      <c r="C416" s="142" t="s">
        <v>585</v>
      </c>
      <c r="D416" s="142" t="s">
        <v>1797</v>
      </c>
      <c r="E416" s="142" t="s">
        <v>598</v>
      </c>
      <c r="F416" s="142" t="s">
        <v>2905</v>
      </c>
      <c r="G416" s="142" t="s">
        <v>2974</v>
      </c>
      <c r="H416" s="142" t="s">
        <v>2975</v>
      </c>
      <c r="I416" s="142" t="s">
        <v>2976</v>
      </c>
      <c r="J416" s="142" t="s">
        <v>2977</v>
      </c>
      <c r="K416" s="142" t="s">
        <v>2978</v>
      </c>
      <c r="L416" s="142" t="s">
        <v>2979</v>
      </c>
    </row>
    <row r="417" spans="1:12" hidden="1">
      <c r="A417" s="142" t="s">
        <v>1788</v>
      </c>
      <c r="B417" s="142" t="s">
        <v>1789</v>
      </c>
      <c r="C417" s="142" t="s">
        <v>585</v>
      </c>
      <c r="D417" s="142" t="s">
        <v>1797</v>
      </c>
      <c r="E417" s="142" t="s">
        <v>2980</v>
      </c>
      <c r="F417" s="142" t="s">
        <v>2981</v>
      </c>
      <c r="G417" s="142" t="s">
        <v>2982</v>
      </c>
      <c r="H417" s="142" t="s">
        <v>2983</v>
      </c>
      <c r="I417" s="142" t="s">
        <v>2984</v>
      </c>
      <c r="J417" s="142" t="s">
        <v>2985</v>
      </c>
      <c r="K417" s="142" t="s">
        <v>2986</v>
      </c>
      <c r="L417" s="142" t="s">
        <v>2987</v>
      </c>
    </row>
    <row r="418" spans="1:12" hidden="1">
      <c r="A418" s="142" t="s">
        <v>1788</v>
      </c>
      <c r="B418" s="142" t="s">
        <v>1789</v>
      </c>
      <c r="C418" s="142" t="s">
        <v>585</v>
      </c>
      <c r="D418" s="142" t="s">
        <v>1797</v>
      </c>
      <c r="E418" s="142" t="s">
        <v>2980</v>
      </c>
      <c r="F418" s="142" t="s">
        <v>2981</v>
      </c>
      <c r="G418" s="142" t="s">
        <v>2982</v>
      </c>
      <c r="H418" s="142" t="s">
        <v>2983</v>
      </c>
      <c r="I418" s="142" t="s">
        <v>2984</v>
      </c>
      <c r="J418" s="142" t="s">
        <v>2985</v>
      </c>
      <c r="K418" s="142" t="s">
        <v>2988</v>
      </c>
      <c r="L418" s="142" t="s">
        <v>2989</v>
      </c>
    </row>
    <row r="419" spans="1:12" hidden="1">
      <c r="A419" s="142" t="s">
        <v>1788</v>
      </c>
      <c r="B419" s="142" t="s">
        <v>1789</v>
      </c>
      <c r="C419" s="142" t="s">
        <v>585</v>
      </c>
      <c r="D419" s="142" t="s">
        <v>1797</v>
      </c>
      <c r="E419" s="142" t="s">
        <v>2980</v>
      </c>
      <c r="F419" s="142" t="s">
        <v>2981</v>
      </c>
      <c r="G419" s="142" t="s">
        <v>2982</v>
      </c>
      <c r="H419" s="142" t="s">
        <v>2983</v>
      </c>
      <c r="I419" s="142" t="s">
        <v>2984</v>
      </c>
      <c r="J419" s="142" t="s">
        <v>2985</v>
      </c>
      <c r="K419" s="142" t="s">
        <v>2990</v>
      </c>
      <c r="L419" s="142" t="s">
        <v>2991</v>
      </c>
    </row>
    <row r="420" spans="1:12" hidden="1">
      <c r="A420" s="142" t="s">
        <v>1788</v>
      </c>
      <c r="B420" s="142" t="s">
        <v>1789</v>
      </c>
      <c r="C420" s="142" t="s">
        <v>585</v>
      </c>
      <c r="D420" s="142" t="s">
        <v>1797</v>
      </c>
      <c r="E420" s="142" t="s">
        <v>2980</v>
      </c>
      <c r="F420" s="142" t="s">
        <v>2981</v>
      </c>
      <c r="G420" s="142" t="s">
        <v>2982</v>
      </c>
      <c r="H420" s="142" t="s">
        <v>2983</v>
      </c>
      <c r="I420" s="142" t="s">
        <v>2984</v>
      </c>
      <c r="J420" s="142" t="s">
        <v>2985</v>
      </c>
      <c r="K420" s="142" t="s">
        <v>2992</v>
      </c>
      <c r="L420" s="142" t="s">
        <v>2993</v>
      </c>
    </row>
    <row r="421" spans="1:12" hidden="1">
      <c r="A421" s="142" t="s">
        <v>1788</v>
      </c>
      <c r="B421" s="142" t="s">
        <v>1789</v>
      </c>
      <c r="C421" s="142" t="s">
        <v>585</v>
      </c>
      <c r="D421" s="142" t="s">
        <v>1797</v>
      </c>
      <c r="E421" s="142" t="s">
        <v>2980</v>
      </c>
      <c r="F421" s="142" t="s">
        <v>2981</v>
      </c>
      <c r="G421" s="142" t="s">
        <v>2994</v>
      </c>
      <c r="H421" s="142" t="s">
        <v>2995</v>
      </c>
      <c r="I421" s="142" t="s">
        <v>2996</v>
      </c>
      <c r="J421" s="142" t="s">
        <v>2997</v>
      </c>
      <c r="K421" s="142" t="s">
        <v>2998</v>
      </c>
      <c r="L421" s="142" t="s">
        <v>2999</v>
      </c>
    </row>
    <row r="422" spans="1:12" hidden="1">
      <c r="A422" s="142" t="s">
        <v>1788</v>
      </c>
      <c r="B422" s="142" t="s">
        <v>1789</v>
      </c>
      <c r="C422" s="142" t="s">
        <v>585</v>
      </c>
      <c r="D422" s="142" t="s">
        <v>1797</v>
      </c>
      <c r="E422" s="142" t="s">
        <v>2980</v>
      </c>
      <c r="F422" s="142" t="s">
        <v>2981</v>
      </c>
      <c r="G422" s="142" t="s">
        <v>2994</v>
      </c>
      <c r="H422" s="142" t="s">
        <v>2995</v>
      </c>
      <c r="I422" s="142" t="s">
        <v>2996</v>
      </c>
      <c r="J422" s="142" t="s">
        <v>2997</v>
      </c>
      <c r="K422" s="142" t="s">
        <v>3000</v>
      </c>
      <c r="L422" s="142" t="s">
        <v>3001</v>
      </c>
    </row>
    <row r="423" spans="1:12" hidden="1">
      <c r="A423" s="142" t="s">
        <v>1788</v>
      </c>
      <c r="B423" s="142" t="s">
        <v>1789</v>
      </c>
      <c r="C423" s="142" t="s">
        <v>585</v>
      </c>
      <c r="D423" s="142" t="s">
        <v>1797</v>
      </c>
      <c r="E423" s="142" t="s">
        <v>2980</v>
      </c>
      <c r="F423" s="142" t="s">
        <v>2981</v>
      </c>
      <c r="G423" s="142" t="s">
        <v>2994</v>
      </c>
      <c r="H423" s="142" t="s">
        <v>2995</v>
      </c>
      <c r="I423" s="142" t="s">
        <v>2996</v>
      </c>
      <c r="J423" s="142" t="s">
        <v>2997</v>
      </c>
      <c r="K423" s="142" t="s">
        <v>3002</v>
      </c>
      <c r="L423" s="142" t="s">
        <v>3003</v>
      </c>
    </row>
    <row r="424" spans="1:12" hidden="1">
      <c r="A424" s="142" t="s">
        <v>1788</v>
      </c>
      <c r="B424" s="142" t="s">
        <v>1789</v>
      </c>
      <c r="C424" s="142" t="s">
        <v>585</v>
      </c>
      <c r="D424" s="142" t="s">
        <v>1797</v>
      </c>
      <c r="E424" s="142" t="s">
        <v>2980</v>
      </c>
      <c r="F424" s="142" t="s">
        <v>2981</v>
      </c>
      <c r="G424" s="142" t="s">
        <v>2994</v>
      </c>
      <c r="H424" s="142" t="s">
        <v>2995</v>
      </c>
      <c r="I424" s="142" t="s">
        <v>2996</v>
      </c>
      <c r="J424" s="142" t="s">
        <v>2997</v>
      </c>
      <c r="K424" s="142" t="s">
        <v>3004</v>
      </c>
      <c r="L424" s="142" t="s">
        <v>3005</v>
      </c>
    </row>
    <row r="425" spans="1:12" hidden="1">
      <c r="A425" s="142" t="s">
        <v>1788</v>
      </c>
      <c r="B425" s="142" t="s">
        <v>1789</v>
      </c>
      <c r="C425" s="142" t="s">
        <v>585</v>
      </c>
      <c r="D425" s="142" t="s">
        <v>1797</v>
      </c>
      <c r="E425" s="142" t="s">
        <v>2980</v>
      </c>
      <c r="F425" s="142" t="s">
        <v>2981</v>
      </c>
      <c r="G425" s="142" t="s">
        <v>2994</v>
      </c>
      <c r="H425" s="142" t="s">
        <v>2995</v>
      </c>
      <c r="I425" s="142" t="s">
        <v>2996</v>
      </c>
      <c r="J425" s="142" t="s">
        <v>2997</v>
      </c>
      <c r="K425" s="142" t="s">
        <v>3006</v>
      </c>
      <c r="L425" s="142" t="s">
        <v>3007</v>
      </c>
    </row>
    <row r="426" spans="1:12" hidden="1">
      <c r="A426" s="142" t="s">
        <v>1788</v>
      </c>
      <c r="B426" s="142" t="s">
        <v>1789</v>
      </c>
      <c r="C426" s="142" t="s">
        <v>585</v>
      </c>
      <c r="D426" s="142" t="s">
        <v>1797</v>
      </c>
      <c r="E426" s="142" t="s">
        <v>2980</v>
      </c>
      <c r="F426" s="142" t="s">
        <v>2981</v>
      </c>
      <c r="G426" s="142" t="s">
        <v>3008</v>
      </c>
      <c r="H426" s="142" t="s">
        <v>3009</v>
      </c>
      <c r="I426" s="142" t="s">
        <v>3010</v>
      </c>
      <c r="J426" s="142" t="s">
        <v>3011</v>
      </c>
      <c r="K426" s="142" t="s">
        <v>3012</v>
      </c>
      <c r="L426" s="142" t="s">
        <v>3013</v>
      </c>
    </row>
    <row r="427" spans="1:12" hidden="1">
      <c r="A427" s="142" t="s">
        <v>1788</v>
      </c>
      <c r="B427" s="142" t="s">
        <v>1789</v>
      </c>
      <c r="C427" s="142" t="s">
        <v>585</v>
      </c>
      <c r="D427" s="142" t="s">
        <v>1797</v>
      </c>
      <c r="E427" s="142" t="s">
        <v>2980</v>
      </c>
      <c r="F427" s="142" t="s">
        <v>2981</v>
      </c>
      <c r="G427" s="142" t="s">
        <v>3008</v>
      </c>
      <c r="H427" s="142" t="s">
        <v>3009</v>
      </c>
      <c r="I427" s="142" t="s">
        <v>3010</v>
      </c>
      <c r="J427" s="142" t="s">
        <v>3011</v>
      </c>
      <c r="K427" s="142" t="s">
        <v>3014</v>
      </c>
      <c r="L427" s="142" t="s">
        <v>3015</v>
      </c>
    </row>
    <row r="428" spans="1:12" hidden="1">
      <c r="A428" s="142" t="s">
        <v>1788</v>
      </c>
      <c r="B428" s="142" t="s">
        <v>1789</v>
      </c>
      <c r="C428" s="142" t="s">
        <v>585</v>
      </c>
      <c r="D428" s="142" t="s">
        <v>1797</v>
      </c>
      <c r="E428" s="142" t="s">
        <v>2980</v>
      </c>
      <c r="F428" s="142" t="s">
        <v>2981</v>
      </c>
      <c r="G428" s="142" t="s">
        <v>3008</v>
      </c>
      <c r="H428" s="142" t="s">
        <v>3009</v>
      </c>
      <c r="I428" s="142" t="s">
        <v>3010</v>
      </c>
      <c r="J428" s="142" t="s">
        <v>3011</v>
      </c>
      <c r="K428" s="142" t="s">
        <v>3016</v>
      </c>
      <c r="L428" s="142" t="s">
        <v>3017</v>
      </c>
    </row>
    <row r="429" spans="1:12" hidden="1">
      <c r="A429" s="142" t="s">
        <v>1788</v>
      </c>
      <c r="B429" s="142" t="s">
        <v>1789</v>
      </c>
      <c r="C429" s="142" t="s">
        <v>585</v>
      </c>
      <c r="D429" s="142" t="s">
        <v>1797</v>
      </c>
      <c r="E429" s="142" t="s">
        <v>2980</v>
      </c>
      <c r="F429" s="142" t="s">
        <v>2981</v>
      </c>
      <c r="G429" s="142" t="s">
        <v>3008</v>
      </c>
      <c r="H429" s="142" t="s">
        <v>3009</v>
      </c>
      <c r="I429" s="142" t="s">
        <v>3010</v>
      </c>
      <c r="J429" s="142" t="s">
        <v>3011</v>
      </c>
      <c r="K429" s="142" t="s">
        <v>3018</v>
      </c>
      <c r="L429" s="142" t="s">
        <v>3019</v>
      </c>
    </row>
    <row r="430" spans="1:12" hidden="1">
      <c r="A430" s="142" t="s">
        <v>1788</v>
      </c>
      <c r="B430" s="142" t="s">
        <v>1789</v>
      </c>
      <c r="C430" s="142" t="s">
        <v>585</v>
      </c>
      <c r="D430" s="142" t="s">
        <v>1797</v>
      </c>
      <c r="E430" s="142" t="s">
        <v>2980</v>
      </c>
      <c r="F430" s="142" t="s">
        <v>2981</v>
      </c>
      <c r="G430" s="142" t="s">
        <v>3008</v>
      </c>
      <c r="H430" s="142" t="s">
        <v>3009</v>
      </c>
      <c r="I430" s="142" t="s">
        <v>3010</v>
      </c>
      <c r="J430" s="142" t="s">
        <v>3011</v>
      </c>
      <c r="K430" s="142" t="s">
        <v>3020</v>
      </c>
      <c r="L430" s="142" t="s">
        <v>3021</v>
      </c>
    </row>
    <row r="431" spans="1:12" hidden="1">
      <c r="A431" s="142" t="s">
        <v>1788</v>
      </c>
      <c r="B431" s="142" t="s">
        <v>1789</v>
      </c>
      <c r="C431" s="142" t="s">
        <v>585</v>
      </c>
      <c r="D431" s="142" t="s">
        <v>1797</v>
      </c>
      <c r="E431" s="142" t="s">
        <v>2980</v>
      </c>
      <c r="F431" s="142" t="s">
        <v>2981</v>
      </c>
      <c r="G431" s="142" t="s">
        <v>3008</v>
      </c>
      <c r="H431" s="142" t="s">
        <v>3009</v>
      </c>
      <c r="I431" s="142" t="s">
        <v>3010</v>
      </c>
      <c r="J431" s="142" t="s">
        <v>3011</v>
      </c>
      <c r="K431" s="142" t="s">
        <v>3022</v>
      </c>
      <c r="L431" s="142" t="s">
        <v>3023</v>
      </c>
    </row>
    <row r="432" spans="1:12" hidden="1">
      <c r="A432" s="142" t="s">
        <v>1788</v>
      </c>
      <c r="B432" s="142" t="s">
        <v>1789</v>
      </c>
      <c r="C432" s="142" t="s">
        <v>585</v>
      </c>
      <c r="D432" s="142" t="s">
        <v>1797</v>
      </c>
      <c r="E432" s="142" t="s">
        <v>2980</v>
      </c>
      <c r="F432" s="142" t="s">
        <v>2981</v>
      </c>
      <c r="G432" s="142" t="s">
        <v>3008</v>
      </c>
      <c r="H432" s="142" t="s">
        <v>3009</v>
      </c>
      <c r="I432" s="142" t="s">
        <v>3010</v>
      </c>
      <c r="J432" s="142" t="s">
        <v>3011</v>
      </c>
      <c r="K432" s="142" t="s">
        <v>3024</v>
      </c>
      <c r="L432" s="142" t="s">
        <v>3025</v>
      </c>
    </row>
    <row r="433" spans="1:12" hidden="1">
      <c r="A433" s="142" t="s">
        <v>1788</v>
      </c>
      <c r="B433" s="142" t="s">
        <v>1789</v>
      </c>
      <c r="C433" s="142" t="s">
        <v>585</v>
      </c>
      <c r="D433" s="142" t="s">
        <v>1797</v>
      </c>
      <c r="E433" s="142" t="s">
        <v>2980</v>
      </c>
      <c r="F433" s="142" t="s">
        <v>2981</v>
      </c>
      <c r="G433" s="142" t="s">
        <v>3008</v>
      </c>
      <c r="H433" s="142" t="s">
        <v>3009</v>
      </c>
      <c r="I433" s="142" t="s">
        <v>3010</v>
      </c>
      <c r="J433" s="142" t="s">
        <v>3011</v>
      </c>
      <c r="K433" s="142" t="s">
        <v>3026</v>
      </c>
      <c r="L433" s="142" t="s">
        <v>3027</v>
      </c>
    </row>
    <row r="434" spans="1:12" hidden="1">
      <c r="A434" s="142" t="s">
        <v>1788</v>
      </c>
      <c r="B434" s="142" t="s">
        <v>1789</v>
      </c>
      <c r="C434" s="142" t="s">
        <v>585</v>
      </c>
      <c r="D434" s="142" t="s">
        <v>1797</v>
      </c>
      <c r="E434" s="142" t="s">
        <v>2980</v>
      </c>
      <c r="F434" s="142" t="s">
        <v>2981</v>
      </c>
      <c r="G434" s="142" t="s">
        <v>3028</v>
      </c>
      <c r="H434" s="142" t="s">
        <v>3029</v>
      </c>
      <c r="I434" s="142" t="s">
        <v>3030</v>
      </c>
      <c r="J434" s="142" t="s">
        <v>3031</v>
      </c>
      <c r="K434" s="142" t="s">
        <v>3032</v>
      </c>
      <c r="L434" s="142" t="s">
        <v>3033</v>
      </c>
    </row>
    <row r="435" spans="1:12" hidden="1">
      <c r="A435" s="142" t="s">
        <v>1788</v>
      </c>
      <c r="B435" s="142" t="s">
        <v>1789</v>
      </c>
      <c r="C435" s="142" t="s">
        <v>585</v>
      </c>
      <c r="D435" s="142" t="s">
        <v>1797</v>
      </c>
      <c r="E435" s="142" t="s">
        <v>2980</v>
      </c>
      <c r="F435" s="142" t="s">
        <v>2981</v>
      </c>
      <c r="G435" s="142" t="s">
        <v>3028</v>
      </c>
      <c r="H435" s="142" t="s">
        <v>3029</v>
      </c>
      <c r="I435" s="142" t="s">
        <v>3030</v>
      </c>
      <c r="J435" s="142" t="s">
        <v>3031</v>
      </c>
      <c r="K435" s="142" t="s">
        <v>3034</v>
      </c>
      <c r="L435" s="142" t="s">
        <v>3035</v>
      </c>
    </row>
    <row r="436" spans="1:12" hidden="1">
      <c r="A436" s="142" t="s">
        <v>1788</v>
      </c>
      <c r="B436" s="142" t="s">
        <v>1789</v>
      </c>
      <c r="C436" s="142" t="s">
        <v>585</v>
      </c>
      <c r="D436" s="142" t="s">
        <v>1797</v>
      </c>
      <c r="E436" s="142" t="s">
        <v>3036</v>
      </c>
      <c r="F436" s="142" t="s">
        <v>3037</v>
      </c>
      <c r="G436" s="142" t="s">
        <v>3038</v>
      </c>
      <c r="H436" s="142" t="s">
        <v>3039</v>
      </c>
      <c r="I436" s="142" t="s">
        <v>3040</v>
      </c>
      <c r="J436" s="142" t="s">
        <v>3041</v>
      </c>
      <c r="K436" s="142" t="s">
        <v>3042</v>
      </c>
      <c r="L436" s="142" t="s">
        <v>3043</v>
      </c>
    </row>
    <row r="437" spans="1:12" hidden="1">
      <c r="A437" s="142" t="s">
        <v>1788</v>
      </c>
      <c r="B437" s="142" t="s">
        <v>1789</v>
      </c>
      <c r="C437" s="142" t="s">
        <v>585</v>
      </c>
      <c r="D437" s="142" t="s">
        <v>1797</v>
      </c>
      <c r="E437" s="142" t="s">
        <v>3044</v>
      </c>
      <c r="F437" s="142" t="s">
        <v>3045</v>
      </c>
      <c r="G437" s="142" t="s">
        <v>3046</v>
      </c>
      <c r="H437" s="142" t="s">
        <v>3047</v>
      </c>
      <c r="I437" s="142" t="s">
        <v>3048</v>
      </c>
      <c r="J437" s="142" t="s">
        <v>3049</v>
      </c>
      <c r="K437" s="142" t="s">
        <v>3050</v>
      </c>
      <c r="L437" s="142" t="s">
        <v>3051</v>
      </c>
    </row>
    <row r="438" spans="1:12" hidden="1">
      <c r="A438" s="142" t="s">
        <v>1788</v>
      </c>
      <c r="B438" s="142" t="s">
        <v>1789</v>
      </c>
      <c r="C438" s="142" t="s">
        <v>585</v>
      </c>
      <c r="D438" s="142" t="s">
        <v>1797</v>
      </c>
      <c r="E438" s="142" t="s">
        <v>3044</v>
      </c>
      <c r="F438" s="142" t="s">
        <v>3045</v>
      </c>
      <c r="G438" s="142" t="s">
        <v>3046</v>
      </c>
      <c r="H438" s="142" t="s">
        <v>3047</v>
      </c>
      <c r="I438" s="142" t="s">
        <v>3048</v>
      </c>
      <c r="J438" s="142" t="s">
        <v>3049</v>
      </c>
      <c r="K438" s="142" t="s">
        <v>3052</v>
      </c>
      <c r="L438" s="142" t="s">
        <v>3053</v>
      </c>
    </row>
    <row r="439" spans="1:12" hidden="1">
      <c r="A439" s="142" t="s">
        <v>1788</v>
      </c>
      <c r="B439" s="142" t="s">
        <v>1789</v>
      </c>
      <c r="C439" s="142" t="s">
        <v>585</v>
      </c>
      <c r="D439" s="142" t="s">
        <v>1797</v>
      </c>
      <c r="E439" s="142" t="s">
        <v>3044</v>
      </c>
      <c r="F439" s="142" t="s">
        <v>3045</v>
      </c>
      <c r="G439" s="142" t="s">
        <v>3054</v>
      </c>
      <c r="H439" s="142" t="s">
        <v>3055</v>
      </c>
      <c r="I439" s="142" t="s">
        <v>3056</v>
      </c>
      <c r="J439" s="142" t="s">
        <v>3057</v>
      </c>
      <c r="K439" s="142" t="s">
        <v>3058</v>
      </c>
      <c r="L439" s="142" t="s">
        <v>3059</v>
      </c>
    </row>
    <row r="440" spans="1:12" hidden="1">
      <c r="A440" s="142" t="s">
        <v>1788</v>
      </c>
      <c r="B440" s="142" t="s">
        <v>1789</v>
      </c>
      <c r="C440" s="142" t="s">
        <v>585</v>
      </c>
      <c r="D440" s="142" t="s">
        <v>1797</v>
      </c>
      <c r="E440" s="142" t="s">
        <v>3044</v>
      </c>
      <c r="F440" s="142" t="s">
        <v>3045</v>
      </c>
      <c r="G440" s="142" t="s">
        <v>3054</v>
      </c>
      <c r="H440" s="142" t="s">
        <v>3055</v>
      </c>
      <c r="I440" s="142" t="s">
        <v>3056</v>
      </c>
      <c r="J440" s="142" t="s">
        <v>3057</v>
      </c>
      <c r="K440" s="142" t="s">
        <v>3060</v>
      </c>
      <c r="L440" s="142" t="s">
        <v>3061</v>
      </c>
    </row>
    <row r="441" spans="1:12" hidden="1">
      <c r="A441" s="142" t="s">
        <v>1788</v>
      </c>
      <c r="B441" s="142" t="s">
        <v>1789</v>
      </c>
      <c r="C441" s="142" t="s">
        <v>585</v>
      </c>
      <c r="D441" s="142" t="s">
        <v>1797</v>
      </c>
      <c r="E441" s="142" t="s">
        <v>3044</v>
      </c>
      <c r="F441" s="142" t="s">
        <v>3045</v>
      </c>
      <c r="G441" s="142" t="s">
        <v>3054</v>
      </c>
      <c r="H441" s="142" t="s">
        <v>3055</v>
      </c>
      <c r="I441" s="142" t="s">
        <v>3062</v>
      </c>
      <c r="J441" s="142" t="s">
        <v>3063</v>
      </c>
      <c r="K441" s="142" t="s">
        <v>3064</v>
      </c>
      <c r="L441" s="142" t="s">
        <v>3065</v>
      </c>
    </row>
    <row r="442" spans="1:12" hidden="1">
      <c r="A442" s="142" t="s">
        <v>1788</v>
      </c>
      <c r="B442" s="142" t="s">
        <v>1789</v>
      </c>
      <c r="C442" s="142" t="s">
        <v>585</v>
      </c>
      <c r="D442" s="142" t="s">
        <v>1797</v>
      </c>
      <c r="E442" s="142" t="s">
        <v>3044</v>
      </c>
      <c r="F442" s="142" t="s">
        <v>3045</v>
      </c>
      <c r="G442" s="142" t="s">
        <v>3054</v>
      </c>
      <c r="H442" s="142" t="s">
        <v>3055</v>
      </c>
      <c r="I442" s="142" t="s">
        <v>3062</v>
      </c>
      <c r="J442" s="142" t="s">
        <v>3063</v>
      </c>
      <c r="K442" s="142" t="s">
        <v>3066</v>
      </c>
      <c r="L442" s="142" t="s">
        <v>3067</v>
      </c>
    </row>
    <row r="443" spans="1:12" hidden="1">
      <c r="A443" s="142" t="s">
        <v>1788</v>
      </c>
      <c r="B443" s="142" t="s">
        <v>1789</v>
      </c>
      <c r="C443" s="142" t="s">
        <v>585</v>
      </c>
      <c r="D443" s="142" t="s">
        <v>1797</v>
      </c>
      <c r="E443" s="142" t="s">
        <v>3044</v>
      </c>
      <c r="F443" s="142" t="s">
        <v>3045</v>
      </c>
      <c r="G443" s="142" t="s">
        <v>3054</v>
      </c>
      <c r="H443" s="142" t="s">
        <v>3055</v>
      </c>
      <c r="I443" s="142" t="s">
        <v>3062</v>
      </c>
      <c r="J443" s="142" t="s">
        <v>3063</v>
      </c>
      <c r="K443" s="142" t="s">
        <v>3068</v>
      </c>
      <c r="L443" s="142" t="s">
        <v>3069</v>
      </c>
    </row>
    <row r="444" spans="1:12" hidden="1">
      <c r="A444" s="142" t="s">
        <v>1788</v>
      </c>
      <c r="B444" s="142" t="s">
        <v>1789</v>
      </c>
      <c r="C444" s="142" t="s">
        <v>585</v>
      </c>
      <c r="D444" s="142" t="s">
        <v>1797</v>
      </c>
      <c r="E444" s="142" t="s">
        <v>3044</v>
      </c>
      <c r="F444" s="142" t="s">
        <v>3045</v>
      </c>
      <c r="G444" s="142" t="s">
        <v>3054</v>
      </c>
      <c r="H444" s="142" t="s">
        <v>3055</v>
      </c>
      <c r="I444" s="142" t="s">
        <v>3062</v>
      </c>
      <c r="J444" s="142" t="s">
        <v>3063</v>
      </c>
      <c r="K444" s="142" t="s">
        <v>3070</v>
      </c>
      <c r="L444" s="142" t="s">
        <v>3071</v>
      </c>
    </row>
    <row r="445" spans="1:12" hidden="1">
      <c r="A445" s="142" t="s">
        <v>1788</v>
      </c>
      <c r="B445" s="142" t="s">
        <v>1789</v>
      </c>
      <c r="C445" s="142" t="s">
        <v>585</v>
      </c>
      <c r="D445" s="142" t="s">
        <v>1797</v>
      </c>
      <c r="E445" s="142" t="s">
        <v>3044</v>
      </c>
      <c r="F445" s="142" t="s">
        <v>3045</v>
      </c>
      <c r="G445" s="142" t="s">
        <v>3054</v>
      </c>
      <c r="H445" s="142" t="s">
        <v>3055</v>
      </c>
      <c r="I445" s="142" t="s">
        <v>3072</v>
      </c>
      <c r="J445" s="142" t="s">
        <v>3073</v>
      </c>
      <c r="K445" s="142" t="s">
        <v>3074</v>
      </c>
      <c r="L445" s="142" t="s">
        <v>3075</v>
      </c>
    </row>
    <row r="446" spans="1:12" hidden="1">
      <c r="A446" s="142" t="s">
        <v>1788</v>
      </c>
      <c r="B446" s="142" t="s">
        <v>1789</v>
      </c>
      <c r="C446" s="142" t="s">
        <v>585</v>
      </c>
      <c r="D446" s="142" t="s">
        <v>1797</v>
      </c>
      <c r="E446" s="142" t="s">
        <v>3044</v>
      </c>
      <c r="F446" s="142" t="s">
        <v>3045</v>
      </c>
      <c r="G446" s="142" t="s">
        <v>3054</v>
      </c>
      <c r="H446" s="142" t="s">
        <v>3055</v>
      </c>
      <c r="I446" s="142" t="s">
        <v>3072</v>
      </c>
      <c r="J446" s="142" t="s">
        <v>3073</v>
      </c>
      <c r="K446" s="142" t="s">
        <v>3076</v>
      </c>
      <c r="L446" s="142" t="s">
        <v>3077</v>
      </c>
    </row>
    <row r="447" spans="1:12" hidden="1">
      <c r="A447" s="142" t="s">
        <v>1788</v>
      </c>
      <c r="B447" s="142" t="s">
        <v>1789</v>
      </c>
      <c r="C447" s="142" t="s">
        <v>585</v>
      </c>
      <c r="D447" s="142" t="s">
        <v>1797</v>
      </c>
      <c r="E447" s="142" t="s">
        <v>3044</v>
      </c>
      <c r="F447" s="142" t="s">
        <v>3045</v>
      </c>
      <c r="G447" s="142" t="s">
        <v>3078</v>
      </c>
      <c r="H447" s="142" t="s">
        <v>3079</v>
      </c>
      <c r="I447" s="142" t="s">
        <v>3080</v>
      </c>
      <c r="J447" s="142" t="s">
        <v>3081</v>
      </c>
      <c r="K447" s="142" t="s">
        <v>3082</v>
      </c>
      <c r="L447" s="142" t="s">
        <v>3083</v>
      </c>
    </row>
    <row r="448" spans="1:12" hidden="1">
      <c r="A448" s="142" t="s">
        <v>1788</v>
      </c>
      <c r="B448" s="142" t="s">
        <v>1789</v>
      </c>
      <c r="C448" s="142" t="s">
        <v>585</v>
      </c>
      <c r="D448" s="142" t="s">
        <v>1797</v>
      </c>
      <c r="E448" s="142" t="s">
        <v>3044</v>
      </c>
      <c r="F448" s="142" t="s">
        <v>3045</v>
      </c>
      <c r="G448" s="142" t="s">
        <v>3078</v>
      </c>
      <c r="H448" s="142" t="s">
        <v>3079</v>
      </c>
      <c r="I448" s="142" t="s">
        <v>3080</v>
      </c>
      <c r="J448" s="142" t="s">
        <v>3081</v>
      </c>
      <c r="K448" s="142" t="s">
        <v>3084</v>
      </c>
      <c r="L448" s="142" t="s">
        <v>3085</v>
      </c>
    </row>
    <row r="449" spans="1:12" hidden="1">
      <c r="A449" s="142" t="s">
        <v>1788</v>
      </c>
      <c r="B449" s="142" t="s">
        <v>1789</v>
      </c>
      <c r="C449" s="142" t="s">
        <v>585</v>
      </c>
      <c r="D449" s="142" t="s">
        <v>1797</v>
      </c>
      <c r="E449" s="142" t="s">
        <v>3044</v>
      </c>
      <c r="F449" s="142" t="s">
        <v>3045</v>
      </c>
      <c r="G449" s="142" t="s">
        <v>3078</v>
      </c>
      <c r="H449" s="142" t="s">
        <v>3079</v>
      </c>
      <c r="I449" s="142" t="s">
        <v>3080</v>
      </c>
      <c r="J449" s="142" t="s">
        <v>3081</v>
      </c>
      <c r="K449" s="142" t="s">
        <v>3086</v>
      </c>
      <c r="L449" s="142" t="s">
        <v>3087</v>
      </c>
    </row>
    <row r="450" spans="1:12" hidden="1">
      <c r="A450" s="142" t="s">
        <v>1788</v>
      </c>
      <c r="B450" s="142" t="s">
        <v>1789</v>
      </c>
      <c r="C450" s="142" t="s">
        <v>585</v>
      </c>
      <c r="D450" s="142" t="s">
        <v>1797</v>
      </c>
      <c r="E450" s="142" t="s">
        <v>3044</v>
      </c>
      <c r="F450" s="142" t="s">
        <v>3045</v>
      </c>
      <c r="G450" s="142" t="s">
        <v>3078</v>
      </c>
      <c r="H450" s="142" t="s">
        <v>3079</v>
      </c>
      <c r="I450" s="142" t="s">
        <v>3080</v>
      </c>
      <c r="J450" s="142" t="s">
        <v>3081</v>
      </c>
      <c r="K450" s="142" t="s">
        <v>3088</v>
      </c>
      <c r="L450" s="142" t="s">
        <v>3089</v>
      </c>
    </row>
    <row r="451" spans="1:12" hidden="1">
      <c r="A451" s="142" t="s">
        <v>1788</v>
      </c>
      <c r="B451" s="142" t="s">
        <v>1789</v>
      </c>
      <c r="C451" s="142" t="s">
        <v>585</v>
      </c>
      <c r="D451" s="142" t="s">
        <v>1797</v>
      </c>
      <c r="E451" s="142" t="s">
        <v>3044</v>
      </c>
      <c r="F451" s="142" t="s">
        <v>3045</v>
      </c>
      <c r="G451" s="142" t="s">
        <v>3078</v>
      </c>
      <c r="H451" s="142" t="s">
        <v>3079</v>
      </c>
      <c r="I451" s="142" t="s">
        <v>3080</v>
      </c>
      <c r="J451" s="142" t="s">
        <v>3081</v>
      </c>
      <c r="K451" s="142" t="s">
        <v>3090</v>
      </c>
      <c r="L451" s="142" t="s">
        <v>3091</v>
      </c>
    </row>
    <row r="452" spans="1:12" hidden="1">
      <c r="A452" s="142" t="s">
        <v>1788</v>
      </c>
      <c r="B452" s="142" t="s">
        <v>1789</v>
      </c>
      <c r="C452" s="142" t="s">
        <v>585</v>
      </c>
      <c r="D452" s="142" t="s">
        <v>1797</v>
      </c>
      <c r="E452" s="142" t="s">
        <v>613</v>
      </c>
      <c r="F452" s="142" t="s">
        <v>3092</v>
      </c>
      <c r="G452" s="142" t="s">
        <v>3093</v>
      </c>
      <c r="H452" s="142" t="s">
        <v>3094</v>
      </c>
      <c r="I452" s="142" t="s">
        <v>3095</v>
      </c>
      <c r="J452" s="142" t="s">
        <v>3096</v>
      </c>
      <c r="K452" s="142" t="s">
        <v>3097</v>
      </c>
      <c r="L452" s="142" t="s">
        <v>3098</v>
      </c>
    </row>
    <row r="453" spans="1:12" hidden="1">
      <c r="A453" s="142" t="s">
        <v>1788</v>
      </c>
      <c r="B453" s="142" t="s">
        <v>1789</v>
      </c>
      <c r="C453" s="142" t="s">
        <v>585</v>
      </c>
      <c r="D453" s="142" t="s">
        <v>1797</v>
      </c>
      <c r="E453" s="142" t="s">
        <v>613</v>
      </c>
      <c r="F453" s="142" t="s">
        <v>3092</v>
      </c>
      <c r="G453" s="142" t="s">
        <v>3093</v>
      </c>
      <c r="H453" s="142" t="s">
        <v>3094</v>
      </c>
      <c r="I453" s="142" t="s">
        <v>3095</v>
      </c>
      <c r="J453" s="142" t="s">
        <v>3096</v>
      </c>
      <c r="K453" s="142" t="s">
        <v>3099</v>
      </c>
      <c r="L453" s="142" t="s">
        <v>3100</v>
      </c>
    </row>
    <row r="454" spans="1:12" hidden="1">
      <c r="A454" s="142" t="s">
        <v>1788</v>
      </c>
      <c r="B454" s="142" t="s">
        <v>1789</v>
      </c>
      <c r="C454" s="142" t="s">
        <v>585</v>
      </c>
      <c r="D454" s="142" t="s">
        <v>1797</v>
      </c>
      <c r="E454" s="142" t="s">
        <v>613</v>
      </c>
      <c r="F454" s="142" t="s">
        <v>3092</v>
      </c>
      <c r="G454" s="142" t="s">
        <v>3101</v>
      </c>
      <c r="H454" s="142" t="s">
        <v>3102</v>
      </c>
      <c r="I454" s="142" t="s">
        <v>3103</v>
      </c>
      <c r="J454" s="142" t="s">
        <v>3104</v>
      </c>
      <c r="K454" s="142" t="s">
        <v>3105</v>
      </c>
      <c r="L454" s="142" t="s">
        <v>3106</v>
      </c>
    </row>
    <row r="455" spans="1:12" hidden="1">
      <c r="A455" s="142" t="s">
        <v>1788</v>
      </c>
      <c r="B455" s="142" t="s">
        <v>1789</v>
      </c>
      <c r="C455" s="142" t="s">
        <v>585</v>
      </c>
      <c r="D455" s="142" t="s">
        <v>1797</v>
      </c>
      <c r="E455" s="142" t="s">
        <v>613</v>
      </c>
      <c r="F455" s="142" t="s">
        <v>3092</v>
      </c>
      <c r="G455" s="142" t="s">
        <v>3101</v>
      </c>
      <c r="H455" s="142" t="s">
        <v>3102</v>
      </c>
      <c r="I455" s="142" t="s">
        <v>3107</v>
      </c>
      <c r="J455" s="142" t="s">
        <v>3108</v>
      </c>
      <c r="K455" s="142" t="s">
        <v>3109</v>
      </c>
      <c r="L455" s="142" t="s">
        <v>3110</v>
      </c>
    </row>
    <row r="456" spans="1:12" hidden="1">
      <c r="A456" s="142" t="s">
        <v>1788</v>
      </c>
      <c r="B456" s="142" t="s">
        <v>1789</v>
      </c>
      <c r="C456" s="142" t="s">
        <v>585</v>
      </c>
      <c r="D456" s="142" t="s">
        <v>1797</v>
      </c>
      <c r="E456" s="142" t="s">
        <v>613</v>
      </c>
      <c r="F456" s="142" t="s">
        <v>3092</v>
      </c>
      <c r="G456" s="142" t="s">
        <v>3101</v>
      </c>
      <c r="H456" s="142" t="s">
        <v>3102</v>
      </c>
      <c r="I456" s="142" t="s">
        <v>3107</v>
      </c>
      <c r="J456" s="142" t="s">
        <v>3108</v>
      </c>
      <c r="K456" s="142" t="s">
        <v>3111</v>
      </c>
      <c r="L456" s="142" t="s">
        <v>3112</v>
      </c>
    </row>
    <row r="457" spans="1:12" hidden="1">
      <c r="A457" s="142" t="s">
        <v>1788</v>
      </c>
      <c r="B457" s="142" t="s">
        <v>1789</v>
      </c>
      <c r="C457" s="142" t="s">
        <v>585</v>
      </c>
      <c r="D457" s="142" t="s">
        <v>1797</v>
      </c>
      <c r="E457" s="142" t="s">
        <v>613</v>
      </c>
      <c r="F457" s="142" t="s">
        <v>3092</v>
      </c>
      <c r="G457" s="142" t="s">
        <v>3101</v>
      </c>
      <c r="H457" s="142" t="s">
        <v>3102</v>
      </c>
      <c r="I457" s="142" t="s">
        <v>3107</v>
      </c>
      <c r="J457" s="142" t="s">
        <v>3108</v>
      </c>
      <c r="K457" s="142" t="s">
        <v>3113</v>
      </c>
      <c r="L457" s="142" t="s">
        <v>3114</v>
      </c>
    </row>
    <row r="458" spans="1:12" hidden="1">
      <c r="A458" s="142" t="s">
        <v>1788</v>
      </c>
      <c r="B458" s="142" t="s">
        <v>1789</v>
      </c>
      <c r="C458" s="142" t="s">
        <v>585</v>
      </c>
      <c r="D458" s="142" t="s">
        <v>1797</v>
      </c>
      <c r="E458" s="142" t="s">
        <v>613</v>
      </c>
      <c r="F458" s="142" t="s">
        <v>3092</v>
      </c>
      <c r="G458" s="142" t="s">
        <v>3101</v>
      </c>
      <c r="H458" s="142" t="s">
        <v>3102</v>
      </c>
      <c r="I458" s="142" t="s">
        <v>3107</v>
      </c>
      <c r="J458" s="142" t="s">
        <v>3108</v>
      </c>
      <c r="K458" s="142" t="s">
        <v>3115</v>
      </c>
      <c r="L458" s="142" t="s">
        <v>3116</v>
      </c>
    </row>
    <row r="459" spans="1:12" hidden="1">
      <c r="A459" s="142" t="s">
        <v>1788</v>
      </c>
      <c r="B459" s="142" t="s">
        <v>1789</v>
      </c>
      <c r="C459" s="142" t="s">
        <v>585</v>
      </c>
      <c r="D459" s="142" t="s">
        <v>1797</v>
      </c>
      <c r="E459" s="142" t="s">
        <v>613</v>
      </c>
      <c r="F459" s="142" t="s">
        <v>3092</v>
      </c>
      <c r="G459" s="142" t="s">
        <v>3101</v>
      </c>
      <c r="H459" s="142" t="s">
        <v>3102</v>
      </c>
      <c r="I459" s="142" t="s">
        <v>3107</v>
      </c>
      <c r="J459" s="142" t="s">
        <v>3108</v>
      </c>
      <c r="K459" s="142" t="s">
        <v>3117</v>
      </c>
      <c r="L459" s="142" t="s">
        <v>3118</v>
      </c>
    </row>
    <row r="460" spans="1:12" hidden="1">
      <c r="A460" s="142" t="s">
        <v>1788</v>
      </c>
      <c r="B460" s="142" t="s">
        <v>1789</v>
      </c>
      <c r="C460" s="142" t="s">
        <v>585</v>
      </c>
      <c r="D460" s="142" t="s">
        <v>1797</v>
      </c>
      <c r="E460" s="142" t="s">
        <v>613</v>
      </c>
      <c r="F460" s="142" t="s">
        <v>3092</v>
      </c>
      <c r="G460" s="142" t="s">
        <v>3101</v>
      </c>
      <c r="H460" s="142" t="s">
        <v>3102</v>
      </c>
      <c r="I460" s="142" t="s">
        <v>3107</v>
      </c>
      <c r="J460" s="142" t="s">
        <v>3108</v>
      </c>
      <c r="K460" s="142" t="s">
        <v>3119</v>
      </c>
      <c r="L460" s="142" t="s">
        <v>3120</v>
      </c>
    </row>
    <row r="461" spans="1:12" hidden="1">
      <c r="A461" s="142" t="s">
        <v>1788</v>
      </c>
      <c r="B461" s="142" t="s">
        <v>1789</v>
      </c>
      <c r="C461" s="142" t="s">
        <v>585</v>
      </c>
      <c r="D461" s="142" t="s">
        <v>1797</v>
      </c>
      <c r="E461" s="142" t="s">
        <v>613</v>
      </c>
      <c r="F461" s="142" t="s">
        <v>3092</v>
      </c>
      <c r="G461" s="142" t="s">
        <v>3101</v>
      </c>
      <c r="H461" s="142" t="s">
        <v>3102</v>
      </c>
      <c r="I461" s="142" t="s">
        <v>3107</v>
      </c>
      <c r="J461" s="142" t="s">
        <v>3108</v>
      </c>
      <c r="K461" s="142" t="s">
        <v>3121</v>
      </c>
      <c r="L461" s="142" t="s">
        <v>3122</v>
      </c>
    </row>
    <row r="462" spans="1:12" hidden="1">
      <c r="A462" s="142" t="s">
        <v>1788</v>
      </c>
      <c r="B462" s="142" t="s">
        <v>1789</v>
      </c>
      <c r="C462" s="142" t="s">
        <v>585</v>
      </c>
      <c r="D462" s="142" t="s">
        <v>1797</v>
      </c>
      <c r="E462" s="142" t="s">
        <v>613</v>
      </c>
      <c r="F462" s="142" t="s">
        <v>3092</v>
      </c>
      <c r="G462" s="142" t="s">
        <v>3101</v>
      </c>
      <c r="H462" s="142" t="s">
        <v>3102</v>
      </c>
      <c r="I462" s="142" t="s">
        <v>3107</v>
      </c>
      <c r="J462" s="142" t="s">
        <v>3108</v>
      </c>
      <c r="K462" s="142" t="s">
        <v>3123</v>
      </c>
      <c r="L462" s="142" t="s">
        <v>3124</v>
      </c>
    </row>
    <row r="463" spans="1:12" hidden="1">
      <c r="A463" s="142" t="s">
        <v>1788</v>
      </c>
      <c r="B463" s="142" t="s">
        <v>1789</v>
      </c>
      <c r="C463" s="142" t="s">
        <v>585</v>
      </c>
      <c r="D463" s="142" t="s">
        <v>1797</v>
      </c>
      <c r="E463" s="142" t="s">
        <v>613</v>
      </c>
      <c r="F463" s="142" t="s">
        <v>3092</v>
      </c>
      <c r="G463" s="142" t="s">
        <v>3101</v>
      </c>
      <c r="H463" s="142" t="s">
        <v>3102</v>
      </c>
      <c r="I463" s="142" t="s">
        <v>3107</v>
      </c>
      <c r="J463" s="142" t="s">
        <v>3108</v>
      </c>
      <c r="K463" s="142" t="s">
        <v>3125</v>
      </c>
      <c r="L463" s="142" t="s">
        <v>3126</v>
      </c>
    </row>
    <row r="464" spans="1:12" hidden="1">
      <c r="A464" s="142" t="s">
        <v>1788</v>
      </c>
      <c r="B464" s="142" t="s">
        <v>1789</v>
      </c>
      <c r="C464" s="142" t="s">
        <v>585</v>
      </c>
      <c r="D464" s="142" t="s">
        <v>1797</v>
      </c>
      <c r="E464" s="142" t="s">
        <v>613</v>
      </c>
      <c r="F464" s="142" t="s">
        <v>3092</v>
      </c>
      <c r="G464" s="142" t="s">
        <v>3101</v>
      </c>
      <c r="H464" s="142" t="s">
        <v>3102</v>
      </c>
      <c r="I464" s="142" t="s">
        <v>3107</v>
      </c>
      <c r="J464" s="142" t="s">
        <v>3108</v>
      </c>
      <c r="K464" s="142" t="s">
        <v>3127</v>
      </c>
      <c r="L464" s="142" t="s">
        <v>3128</v>
      </c>
    </row>
    <row r="465" spans="1:12" hidden="1">
      <c r="A465" s="142" t="s">
        <v>1788</v>
      </c>
      <c r="B465" s="142" t="s">
        <v>1789</v>
      </c>
      <c r="C465" s="142" t="s">
        <v>585</v>
      </c>
      <c r="D465" s="142" t="s">
        <v>1797</v>
      </c>
      <c r="E465" s="142" t="s">
        <v>613</v>
      </c>
      <c r="F465" s="142" t="s">
        <v>3092</v>
      </c>
      <c r="G465" s="142" t="s">
        <v>3101</v>
      </c>
      <c r="H465" s="142" t="s">
        <v>3102</v>
      </c>
      <c r="I465" s="142" t="s">
        <v>3107</v>
      </c>
      <c r="J465" s="142" t="s">
        <v>3108</v>
      </c>
      <c r="K465" s="142" t="s">
        <v>3129</v>
      </c>
      <c r="L465" s="142" t="s">
        <v>3130</v>
      </c>
    </row>
    <row r="466" spans="1:12" hidden="1">
      <c r="A466" s="142" t="s">
        <v>1788</v>
      </c>
      <c r="B466" s="142" t="s">
        <v>1789</v>
      </c>
      <c r="C466" s="142" t="s">
        <v>585</v>
      </c>
      <c r="D466" s="142" t="s">
        <v>1797</v>
      </c>
      <c r="E466" s="142" t="s">
        <v>613</v>
      </c>
      <c r="F466" s="142" t="s">
        <v>3092</v>
      </c>
      <c r="G466" s="142" t="s">
        <v>3101</v>
      </c>
      <c r="H466" s="142" t="s">
        <v>3102</v>
      </c>
      <c r="I466" s="142" t="s">
        <v>3107</v>
      </c>
      <c r="J466" s="142" t="s">
        <v>3108</v>
      </c>
      <c r="K466" s="142" t="s">
        <v>3131</v>
      </c>
      <c r="L466" s="142" t="s">
        <v>3132</v>
      </c>
    </row>
    <row r="467" spans="1:12" hidden="1">
      <c r="A467" s="142" t="s">
        <v>1788</v>
      </c>
      <c r="B467" s="142" t="s">
        <v>1789</v>
      </c>
      <c r="C467" s="142" t="s">
        <v>585</v>
      </c>
      <c r="D467" s="142" t="s">
        <v>1797</v>
      </c>
      <c r="E467" s="142" t="s">
        <v>613</v>
      </c>
      <c r="F467" s="142" t="s">
        <v>3092</v>
      </c>
      <c r="G467" s="142" t="s">
        <v>3101</v>
      </c>
      <c r="H467" s="142" t="s">
        <v>3102</v>
      </c>
      <c r="I467" s="142" t="s">
        <v>3107</v>
      </c>
      <c r="J467" s="142" t="s">
        <v>3108</v>
      </c>
      <c r="K467" s="142" t="s">
        <v>3133</v>
      </c>
      <c r="L467" s="142" t="s">
        <v>3134</v>
      </c>
    </row>
    <row r="468" spans="1:12" hidden="1">
      <c r="A468" s="142" t="s">
        <v>1788</v>
      </c>
      <c r="B468" s="142" t="s">
        <v>1789</v>
      </c>
      <c r="C468" s="142" t="s">
        <v>585</v>
      </c>
      <c r="D468" s="142" t="s">
        <v>1797</v>
      </c>
      <c r="E468" s="142" t="s">
        <v>613</v>
      </c>
      <c r="F468" s="142" t="s">
        <v>3092</v>
      </c>
      <c r="G468" s="142" t="s">
        <v>3101</v>
      </c>
      <c r="H468" s="142" t="s">
        <v>3102</v>
      </c>
      <c r="I468" s="142" t="s">
        <v>3107</v>
      </c>
      <c r="J468" s="142" t="s">
        <v>3108</v>
      </c>
      <c r="K468" s="142" t="s">
        <v>3135</v>
      </c>
      <c r="L468" s="142" t="s">
        <v>3136</v>
      </c>
    </row>
    <row r="469" spans="1:12" hidden="1">
      <c r="A469" s="142" t="s">
        <v>1788</v>
      </c>
      <c r="B469" s="142" t="s">
        <v>1789</v>
      </c>
      <c r="C469" s="142" t="s">
        <v>585</v>
      </c>
      <c r="D469" s="142" t="s">
        <v>1797</v>
      </c>
      <c r="E469" s="142" t="s">
        <v>613</v>
      </c>
      <c r="F469" s="142" t="s">
        <v>3092</v>
      </c>
      <c r="G469" s="142" t="s">
        <v>3101</v>
      </c>
      <c r="H469" s="142" t="s">
        <v>3102</v>
      </c>
      <c r="I469" s="142" t="s">
        <v>3107</v>
      </c>
      <c r="J469" s="142" t="s">
        <v>3108</v>
      </c>
      <c r="K469" s="142" t="s">
        <v>3137</v>
      </c>
      <c r="L469" s="142" t="s">
        <v>3138</v>
      </c>
    </row>
    <row r="470" spans="1:12" hidden="1">
      <c r="A470" s="142" t="s">
        <v>1788</v>
      </c>
      <c r="B470" s="142" t="s">
        <v>1789</v>
      </c>
      <c r="C470" s="142" t="s">
        <v>585</v>
      </c>
      <c r="D470" s="142" t="s">
        <v>1797</v>
      </c>
      <c r="E470" s="142" t="s">
        <v>613</v>
      </c>
      <c r="F470" s="142" t="s">
        <v>3092</v>
      </c>
      <c r="G470" s="142" t="s">
        <v>3101</v>
      </c>
      <c r="H470" s="142" t="s">
        <v>3102</v>
      </c>
      <c r="I470" s="142" t="s">
        <v>3107</v>
      </c>
      <c r="J470" s="142" t="s">
        <v>3108</v>
      </c>
      <c r="K470" s="142" t="s">
        <v>3139</v>
      </c>
      <c r="L470" s="142" t="s">
        <v>3140</v>
      </c>
    </row>
    <row r="471" spans="1:12" hidden="1">
      <c r="A471" s="142" t="s">
        <v>1788</v>
      </c>
      <c r="B471" s="142" t="s">
        <v>1789</v>
      </c>
      <c r="C471" s="142" t="s">
        <v>585</v>
      </c>
      <c r="D471" s="142" t="s">
        <v>1797</v>
      </c>
      <c r="E471" s="142" t="s">
        <v>613</v>
      </c>
      <c r="F471" s="142" t="s">
        <v>3092</v>
      </c>
      <c r="G471" s="142" t="s">
        <v>3101</v>
      </c>
      <c r="H471" s="142" t="s">
        <v>3102</v>
      </c>
      <c r="I471" s="142" t="s">
        <v>3141</v>
      </c>
      <c r="J471" s="142" t="s">
        <v>3142</v>
      </c>
      <c r="K471" s="142" t="s">
        <v>3143</v>
      </c>
      <c r="L471" s="142" t="s">
        <v>3144</v>
      </c>
    </row>
    <row r="472" spans="1:12" hidden="1">
      <c r="A472" s="142" t="s">
        <v>1788</v>
      </c>
      <c r="B472" s="142" t="s">
        <v>1789</v>
      </c>
      <c r="C472" s="142" t="s">
        <v>585</v>
      </c>
      <c r="D472" s="142" t="s">
        <v>1797</v>
      </c>
      <c r="E472" s="142" t="s">
        <v>613</v>
      </c>
      <c r="F472" s="142" t="s">
        <v>3092</v>
      </c>
      <c r="G472" s="142" t="s">
        <v>3101</v>
      </c>
      <c r="H472" s="142" t="s">
        <v>3102</v>
      </c>
      <c r="I472" s="142" t="s">
        <v>3145</v>
      </c>
      <c r="J472" s="142" t="s">
        <v>3146</v>
      </c>
      <c r="K472" s="142" t="s">
        <v>3147</v>
      </c>
      <c r="L472" s="142" t="s">
        <v>3148</v>
      </c>
    </row>
    <row r="473" spans="1:12" hidden="1">
      <c r="A473" s="142" t="s">
        <v>1788</v>
      </c>
      <c r="B473" s="142" t="s">
        <v>1789</v>
      </c>
      <c r="C473" s="142" t="s">
        <v>585</v>
      </c>
      <c r="D473" s="142" t="s">
        <v>1797</v>
      </c>
      <c r="E473" s="142" t="s">
        <v>613</v>
      </c>
      <c r="F473" s="142" t="s">
        <v>3092</v>
      </c>
      <c r="G473" s="142" t="s">
        <v>3101</v>
      </c>
      <c r="H473" s="142" t="s">
        <v>3102</v>
      </c>
      <c r="I473" s="142" t="s">
        <v>3145</v>
      </c>
      <c r="J473" s="142" t="s">
        <v>3146</v>
      </c>
      <c r="K473" s="142" t="s">
        <v>3149</v>
      </c>
      <c r="L473" s="142" t="s">
        <v>3150</v>
      </c>
    </row>
    <row r="474" spans="1:12" hidden="1">
      <c r="A474" s="142" t="s">
        <v>1788</v>
      </c>
      <c r="B474" s="142" t="s">
        <v>1789</v>
      </c>
      <c r="C474" s="142" t="s">
        <v>585</v>
      </c>
      <c r="D474" s="142" t="s">
        <v>1797</v>
      </c>
      <c r="E474" s="142" t="s">
        <v>613</v>
      </c>
      <c r="F474" s="142" t="s">
        <v>3092</v>
      </c>
      <c r="G474" s="142" t="s">
        <v>3101</v>
      </c>
      <c r="H474" s="142" t="s">
        <v>3102</v>
      </c>
      <c r="I474" s="142" t="s">
        <v>3145</v>
      </c>
      <c r="J474" s="142" t="s">
        <v>3146</v>
      </c>
      <c r="K474" s="142" t="s">
        <v>3151</v>
      </c>
      <c r="L474" s="142" t="s">
        <v>3152</v>
      </c>
    </row>
    <row r="475" spans="1:12" hidden="1">
      <c r="A475" s="142" t="s">
        <v>1788</v>
      </c>
      <c r="B475" s="142" t="s">
        <v>1789</v>
      </c>
      <c r="C475" s="142" t="s">
        <v>585</v>
      </c>
      <c r="D475" s="142" t="s">
        <v>1797</v>
      </c>
      <c r="E475" s="142" t="s">
        <v>613</v>
      </c>
      <c r="F475" s="142" t="s">
        <v>3092</v>
      </c>
      <c r="G475" s="142" t="s">
        <v>3101</v>
      </c>
      <c r="H475" s="142" t="s">
        <v>3102</v>
      </c>
      <c r="I475" s="142" t="s">
        <v>3145</v>
      </c>
      <c r="J475" s="142" t="s">
        <v>3146</v>
      </c>
      <c r="K475" s="142" t="s">
        <v>3153</v>
      </c>
      <c r="L475" s="142" t="s">
        <v>3154</v>
      </c>
    </row>
    <row r="476" spans="1:12" hidden="1">
      <c r="A476" s="142" t="s">
        <v>1788</v>
      </c>
      <c r="B476" s="142" t="s">
        <v>1789</v>
      </c>
      <c r="C476" s="142" t="s">
        <v>585</v>
      </c>
      <c r="D476" s="142" t="s">
        <v>1797</v>
      </c>
      <c r="E476" s="142" t="s">
        <v>613</v>
      </c>
      <c r="F476" s="142" t="s">
        <v>3092</v>
      </c>
      <c r="G476" s="142" t="s">
        <v>3101</v>
      </c>
      <c r="H476" s="142" t="s">
        <v>3102</v>
      </c>
      <c r="I476" s="142" t="s">
        <v>3145</v>
      </c>
      <c r="J476" s="142" t="s">
        <v>3146</v>
      </c>
      <c r="K476" s="142" t="s">
        <v>3155</v>
      </c>
      <c r="L476" s="142" t="s">
        <v>3156</v>
      </c>
    </row>
    <row r="477" spans="1:12" hidden="1">
      <c r="A477" s="142" t="s">
        <v>1788</v>
      </c>
      <c r="B477" s="142" t="s">
        <v>1789</v>
      </c>
      <c r="C477" s="142" t="s">
        <v>585</v>
      </c>
      <c r="D477" s="142" t="s">
        <v>1797</v>
      </c>
      <c r="E477" s="142" t="s">
        <v>613</v>
      </c>
      <c r="F477" s="142" t="s">
        <v>3092</v>
      </c>
      <c r="G477" s="142" t="s">
        <v>3101</v>
      </c>
      <c r="H477" s="142" t="s">
        <v>3102</v>
      </c>
      <c r="I477" s="142" t="s">
        <v>3145</v>
      </c>
      <c r="J477" s="142" t="s">
        <v>3146</v>
      </c>
      <c r="K477" s="142" t="s">
        <v>3157</v>
      </c>
      <c r="L477" s="142" t="s">
        <v>3158</v>
      </c>
    </row>
    <row r="478" spans="1:12" hidden="1">
      <c r="A478" s="142" t="s">
        <v>1788</v>
      </c>
      <c r="B478" s="142" t="s">
        <v>1789</v>
      </c>
      <c r="C478" s="142" t="s">
        <v>585</v>
      </c>
      <c r="D478" s="142" t="s">
        <v>1797</v>
      </c>
      <c r="E478" s="142" t="s">
        <v>613</v>
      </c>
      <c r="F478" s="142" t="s">
        <v>3092</v>
      </c>
      <c r="G478" s="142" t="s">
        <v>3101</v>
      </c>
      <c r="H478" s="142" t="s">
        <v>3102</v>
      </c>
      <c r="I478" s="142" t="s">
        <v>3145</v>
      </c>
      <c r="J478" s="142" t="s">
        <v>3146</v>
      </c>
      <c r="K478" s="142" t="s">
        <v>3159</v>
      </c>
      <c r="L478" s="142" t="s">
        <v>3160</v>
      </c>
    </row>
    <row r="479" spans="1:12" hidden="1">
      <c r="A479" s="142" t="s">
        <v>1788</v>
      </c>
      <c r="B479" s="142" t="s">
        <v>1789</v>
      </c>
      <c r="C479" s="142" t="s">
        <v>585</v>
      </c>
      <c r="D479" s="142" t="s">
        <v>1797</v>
      </c>
      <c r="E479" s="142" t="s">
        <v>613</v>
      </c>
      <c r="F479" s="142" t="s">
        <v>3092</v>
      </c>
      <c r="G479" s="142" t="s">
        <v>3101</v>
      </c>
      <c r="H479" s="142" t="s">
        <v>3102</v>
      </c>
      <c r="I479" s="142" t="s">
        <v>3145</v>
      </c>
      <c r="J479" s="142" t="s">
        <v>3146</v>
      </c>
      <c r="K479" s="142" t="s">
        <v>3161</v>
      </c>
      <c r="L479" s="142" t="s">
        <v>3162</v>
      </c>
    </row>
    <row r="480" spans="1:12" hidden="1">
      <c r="A480" s="142" t="s">
        <v>1788</v>
      </c>
      <c r="B480" s="142" t="s">
        <v>1789</v>
      </c>
      <c r="C480" s="142" t="s">
        <v>585</v>
      </c>
      <c r="D480" s="142" t="s">
        <v>1797</v>
      </c>
      <c r="E480" s="142" t="s">
        <v>613</v>
      </c>
      <c r="F480" s="142" t="s">
        <v>3092</v>
      </c>
      <c r="G480" s="142" t="s">
        <v>3101</v>
      </c>
      <c r="H480" s="142" t="s">
        <v>3102</v>
      </c>
      <c r="I480" s="142" t="s">
        <v>3145</v>
      </c>
      <c r="J480" s="142" t="s">
        <v>3146</v>
      </c>
      <c r="K480" s="142" t="s">
        <v>3163</v>
      </c>
      <c r="L480" s="142" t="s">
        <v>3164</v>
      </c>
    </row>
    <row r="481" spans="1:12" hidden="1">
      <c r="A481" s="142" t="s">
        <v>1788</v>
      </c>
      <c r="B481" s="142" t="s">
        <v>1789</v>
      </c>
      <c r="C481" s="142" t="s">
        <v>585</v>
      </c>
      <c r="D481" s="142" t="s">
        <v>1797</v>
      </c>
      <c r="E481" s="142" t="s">
        <v>613</v>
      </c>
      <c r="F481" s="142" t="s">
        <v>3092</v>
      </c>
      <c r="G481" s="142" t="s">
        <v>3101</v>
      </c>
      <c r="H481" s="142" t="s">
        <v>3102</v>
      </c>
      <c r="I481" s="142" t="s">
        <v>3145</v>
      </c>
      <c r="J481" s="142" t="s">
        <v>3146</v>
      </c>
      <c r="K481" s="142" t="s">
        <v>3165</v>
      </c>
      <c r="L481" s="142" t="s">
        <v>3166</v>
      </c>
    </row>
    <row r="482" spans="1:12" hidden="1">
      <c r="A482" s="142" t="s">
        <v>1788</v>
      </c>
      <c r="B482" s="142" t="s">
        <v>1789</v>
      </c>
      <c r="C482" s="142" t="s">
        <v>585</v>
      </c>
      <c r="D482" s="142" t="s">
        <v>1797</v>
      </c>
      <c r="E482" s="142" t="s">
        <v>613</v>
      </c>
      <c r="F482" s="142" t="s">
        <v>3092</v>
      </c>
      <c r="G482" s="142" t="s">
        <v>3101</v>
      </c>
      <c r="H482" s="142" t="s">
        <v>3102</v>
      </c>
      <c r="I482" s="142" t="s">
        <v>3145</v>
      </c>
      <c r="J482" s="142" t="s">
        <v>3146</v>
      </c>
      <c r="K482" s="142" t="s">
        <v>3167</v>
      </c>
      <c r="L482" s="142" t="s">
        <v>3168</v>
      </c>
    </row>
    <row r="483" spans="1:12" hidden="1">
      <c r="A483" s="142" t="s">
        <v>1788</v>
      </c>
      <c r="B483" s="142" t="s">
        <v>1789</v>
      </c>
      <c r="C483" s="142" t="s">
        <v>585</v>
      </c>
      <c r="D483" s="142" t="s">
        <v>1797</v>
      </c>
      <c r="E483" s="142" t="s">
        <v>613</v>
      </c>
      <c r="F483" s="142" t="s">
        <v>3092</v>
      </c>
      <c r="G483" s="142" t="s">
        <v>3101</v>
      </c>
      <c r="H483" s="142" t="s">
        <v>3102</v>
      </c>
      <c r="I483" s="142" t="s">
        <v>3169</v>
      </c>
      <c r="J483" s="142" t="s">
        <v>3170</v>
      </c>
      <c r="K483" s="142" t="s">
        <v>3171</v>
      </c>
      <c r="L483" s="142" t="s">
        <v>3172</v>
      </c>
    </row>
    <row r="484" spans="1:12" hidden="1">
      <c r="A484" s="142" t="s">
        <v>1788</v>
      </c>
      <c r="B484" s="142" t="s">
        <v>1789</v>
      </c>
      <c r="C484" s="142" t="s">
        <v>585</v>
      </c>
      <c r="D484" s="142" t="s">
        <v>1797</v>
      </c>
      <c r="E484" s="142" t="s">
        <v>613</v>
      </c>
      <c r="F484" s="142" t="s">
        <v>3092</v>
      </c>
      <c r="G484" s="142" t="s">
        <v>3173</v>
      </c>
      <c r="H484" s="142" t="s">
        <v>3174</v>
      </c>
      <c r="I484" s="142" t="s">
        <v>3175</v>
      </c>
      <c r="J484" s="142" t="s">
        <v>3176</v>
      </c>
      <c r="K484" s="142" t="s">
        <v>3177</v>
      </c>
      <c r="L484" s="142" t="s">
        <v>3178</v>
      </c>
    </row>
    <row r="485" spans="1:12" hidden="1">
      <c r="A485" s="142" t="s">
        <v>1788</v>
      </c>
      <c r="B485" s="142" t="s">
        <v>1789</v>
      </c>
      <c r="C485" s="142" t="s">
        <v>585</v>
      </c>
      <c r="D485" s="142" t="s">
        <v>1797</v>
      </c>
      <c r="E485" s="142" t="s">
        <v>613</v>
      </c>
      <c r="F485" s="142" t="s">
        <v>3092</v>
      </c>
      <c r="G485" s="142" t="s">
        <v>3173</v>
      </c>
      <c r="H485" s="142" t="s">
        <v>3174</v>
      </c>
      <c r="I485" s="142" t="s">
        <v>3175</v>
      </c>
      <c r="J485" s="142" t="s">
        <v>3176</v>
      </c>
      <c r="K485" s="142" t="s">
        <v>3179</v>
      </c>
      <c r="L485" s="142" t="s">
        <v>3180</v>
      </c>
    </row>
    <row r="486" spans="1:12" hidden="1">
      <c r="A486" s="142" t="s">
        <v>1788</v>
      </c>
      <c r="B486" s="142" t="s">
        <v>1789</v>
      </c>
      <c r="C486" s="142" t="s">
        <v>585</v>
      </c>
      <c r="D486" s="142" t="s">
        <v>1797</v>
      </c>
      <c r="E486" s="142" t="s">
        <v>613</v>
      </c>
      <c r="F486" s="142" t="s">
        <v>3092</v>
      </c>
      <c r="G486" s="142" t="s">
        <v>3173</v>
      </c>
      <c r="H486" s="142" t="s">
        <v>3174</v>
      </c>
      <c r="I486" s="142" t="s">
        <v>3175</v>
      </c>
      <c r="J486" s="142" t="s">
        <v>3176</v>
      </c>
      <c r="K486" s="142" t="s">
        <v>3181</v>
      </c>
      <c r="L486" s="142" t="s">
        <v>3182</v>
      </c>
    </row>
    <row r="487" spans="1:12" hidden="1">
      <c r="A487" s="142" t="s">
        <v>1788</v>
      </c>
      <c r="B487" s="142" t="s">
        <v>1789</v>
      </c>
      <c r="C487" s="142" t="s">
        <v>585</v>
      </c>
      <c r="D487" s="142" t="s">
        <v>1797</v>
      </c>
      <c r="E487" s="142" t="s">
        <v>613</v>
      </c>
      <c r="F487" s="142" t="s">
        <v>3092</v>
      </c>
      <c r="G487" s="142" t="s">
        <v>3173</v>
      </c>
      <c r="H487" s="142" t="s">
        <v>3174</v>
      </c>
      <c r="I487" s="142" t="s">
        <v>3175</v>
      </c>
      <c r="J487" s="142" t="s">
        <v>3176</v>
      </c>
      <c r="K487" s="142" t="s">
        <v>3183</v>
      </c>
      <c r="L487" s="142" t="s">
        <v>3184</v>
      </c>
    </row>
    <row r="488" spans="1:12" hidden="1">
      <c r="A488" s="142" t="s">
        <v>1788</v>
      </c>
      <c r="B488" s="142" t="s">
        <v>1789</v>
      </c>
      <c r="C488" s="142" t="s">
        <v>585</v>
      </c>
      <c r="D488" s="142" t="s">
        <v>1797</v>
      </c>
      <c r="E488" s="142" t="s">
        <v>613</v>
      </c>
      <c r="F488" s="142" t="s">
        <v>3092</v>
      </c>
      <c r="G488" s="142" t="s">
        <v>3185</v>
      </c>
      <c r="H488" s="142" t="s">
        <v>3186</v>
      </c>
      <c r="I488" s="142" t="s">
        <v>3187</v>
      </c>
      <c r="J488" s="142" t="s">
        <v>3188</v>
      </c>
      <c r="K488" s="142" t="s">
        <v>3189</v>
      </c>
      <c r="L488" s="142" t="s">
        <v>3190</v>
      </c>
    </row>
    <row r="489" spans="1:12" hidden="1">
      <c r="A489" s="142" t="s">
        <v>1788</v>
      </c>
      <c r="B489" s="142" t="s">
        <v>1789</v>
      </c>
      <c r="C489" s="142" t="s">
        <v>585</v>
      </c>
      <c r="D489" s="142" t="s">
        <v>1797</v>
      </c>
      <c r="E489" s="142" t="s">
        <v>613</v>
      </c>
      <c r="F489" s="142" t="s">
        <v>3092</v>
      </c>
      <c r="G489" s="142" t="s">
        <v>3185</v>
      </c>
      <c r="H489" s="142" t="s">
        <v>3186</v>
      </c>
      <c r="I489" s="142" t="s">
        <v>3191</v>
      </c>
      <c r="J489" s="142" t="s">
        <v>3192</v>
      </c>
      <c r="K489" s="142" t="s">
        <v>3193</v>
      </c>
      <c r="L489" s="142" t="s">
        <v>3194</v>
      </c>
    </row>
    <row r="490" spans="1:12" hidden="1">
      <c r="A490" s="142" t="s">
        <v>1788</v>
      </c>
      <c r="B490" s="142" t="s">
        <v>1789</v>
      </c>
      <c r="C490" s="142" t="s">
        <v>585</v>
      </c>
      <c r="D490" s="142" t="s">
        <v>1797</v>
      </c>
      <c r="E490" s="142" t="s">
        <v>613</v>
      </c>
      <c r="F490" s="142" t="s">
        <v>3092</v>
      </c>
      <c r="G490" s="142" t="s">
        <v>3185</v>
      </c>
      <c r="H490" s="142" t="s">
        <v>3186</v>
      </c>
      <c r="I490" s="142" t="s">
        <v>3191</v>
      </c>
      <c r="J490" s="142" t="s">
        <v>3192</v>
      </c>
      <c r="K490" s="142" t="s">
        <v>3195</v>
      </c>
      <c r="L490" s="142" t="s">
        <v>3196</v>
      </c>
    </row>
    <row r="491" spans="1:12" hidden="1">
      <c r="A491" s="142" t="s">
        <v>1788</v>
      </c>
      <c r="B491" s="142" t="s">
        <v>1789</v>
      </c>
      <c r="C491" s="142" t="s">
        <v>585</v>
      </c>
      <c r="D491" s="142" t="s">
        <v>1797</v>
      </c>
      <c r="E491" s="142" t="s">
        <v>613</v>
      </c>
      <c r="F491" s="142" t="s">
        <v>3092</v>
      </c>
      <c r="G491" s="142" t="s">
        <v>3185</v>
      </c>
      <c r="H491" s="142" t="s">
        <v>3186</v>
      </c>
      <c r="I491" s="142" t="s">
        <v>3191</v>
      </c>
      <c r="J491" s="142" t="s">
        <v>3192</v>
      </c>
      <c r="K491" s="142" t="s">
        <v>3197</v>
      </c>
      <c r="L491" s="142" t="s">
        <v>3198</v>
      </c>
    </row>
    <row r="492" spans="1:12" hidden="1">
      <c r="A492" s="142" t="s">
        <v>1788</v>
      </c>
      <c r="B492" s="142" t="s">
        <v>1789</v>
      </c>
      <c r="C492" s="142" t="s">
        <v>585</v>
      </c>
      <c r="D492" s="142" t="s">
        <v>1797</v>
      </c>
      <c r="E492" s="142" t="s">
        <v>613</v>
      </c>
      <c r="F492" s="142" t="s">
        <v>3092</v>
      </c>
      <c r="G492" s="142" t="s">
        <v>3185</v>
      </c>
      <c r="H492" s="142" t="s">
        <v>3186</v>
      </c>
      <c r="I492" s="142" t="s">
        <v>3191</v>
      </c>
      <c r="J492" s="142" t="s">
        <v>3192</v>
      </c>
      <c r="K492" s="142" t="s">
        <v>3199</v>
      </c>
      <c r="L492" s="142" t="s">
        <v>3200</v>
      </c>
    </row>
    <row r="493" spans="1:12" hidden="1">
      <c r="A493" s="142" t="s">
        <v>1788</v>
      </c>
      <c r="B493" s="142" t="s">
        <v>1789</v>
      </c>
      <c r="C493" s="142" t="s">
        <v>585</v>
      </c>
      <c r="D493" s="142" t="s">
        <v>1797</v>
      </c>
      <c r="E493" s="142" t="s">
        <v>613</v>
      </c>
      <c r="F493" s="142" t="s">
        <v>3092</v>
      </c>
      <c r="G493" s="142" t="s">
        <v>3185</v>
      </c>
      <c r="H493" s="142" t="s">
        <v>3186</v>
      </c>
      <c r="I493" s="142" t="s">
        <v>3191</v>
      </c>
      <c r="J493" s="142" t="s">
        <v>3192</v>
      </c>
      <c r="K493" s="142" t="s">
        <v>3201</v>
      </c>
      <c r="L493" s="142" t="s">
        <v>3202</v>
      </c>
    </row>
    <row r="494" spans="1:12" hidden="1">
      <c r="A494" s="142" t="s">
        <v>1788</v>
      </c>
      <c r="B494" s="142" t="s">
        <v>1789</v>
      </c>
      <c r="C494" s="142" t="s">
        <v>585</v>
      </c>
      <c r="D494" s="142" t="s">
        <v>1797</v>
      </c>
      <c r="E494" s="142" t="s">
        <v>613</v>
      </c>
      <c r="F494" s="142" t="s">
        <v>3092</v>
      </c>
      <c r="G494" s="142" t="s">
        <v>3185</v>
      </c>
      <c r="H494" s="142" t="s">
        <v>3186</v>
      </c>
      <c r="I494" s="142" t="s">
        <v>3191</v>
      </c>
      <c r="J494" s="142" t="s">
        <v>3192</v>
      </c>
      <c r="K494" s="142" t="s">
        <v>3203</v>
      </c>
      <c r="L494" s="142" t="s">
        <v>3204</v>
      </c>
    </row>
    <row r="495" spans="1:12" hidden="1">
      <c r="A495" s="142" t="s">
        <v>1788</v>
      </c>
      <c r="B495" s="142" t="s">
        <v>1789</v>
      </c>
      <c r="C495" s="142" t="s">
        <v>585</v>
      </c>
      <c r="D495" s="142" t="s">
        <v>1797</v>
      </c>
      <c r="E495" s="142" t="s">
        <v>613</v>
      </c>
      <c r="F495" s="142" t="s">
        <v>3092</v>
      </c>
      <c r="G495" s="142" t="s">
        <v>3185</v>
      </c>
      <c r="H495" s="142" t="s">
        <v>3186</v>
      </c>
      <c r="I495" s="142" t="s">
        <v>3191</v>
      </c>
      <c r="J495" s="142" t="s">
        <v>3192</v>
      </c>
      <c r="K495" s="142" t="s">
        <v>3205</v>
      </c>
      <c r="L495" s="142" t="s">
        <v>3206</v>
      </c>
    </row>
    <row r="496" spans="1:12" hidden="1">
      <c r="A496" s="142" t="s">
        <v>1788</v>
      </c>
      <c r="B496" s="142" t="s">
        <v>1789</v>
      </c>
      <c r="C496" s="142" t="s">
        <v>585</v>
      </c>
      <c r="D496" s="142" t="s">
        <v>1797</v>
      </c>
      <c r="E496" s="142" t="s">
        <v>613</v>
      </c>
      <c r="F496" s="142" t="s">
        <v>3092</v>
      </c>
      <c r="G496" s="142" t="s">
        <v>3185</v>
      </c>
      <c r="H496" s="142" t="s">
        <v>3186</v>
      </c>
      <c r="I496" s="142" t="s">
        <v>3191</v>
      </c>
      <c r="J496" s="142" t="s">
        <v>3192</v>
      </c>
      <c r="K496" s="142" t="s">
        <v>3207</v>
      </c>
      <c r="L496" s="142" t="s">
        <v>3208</v>
      </c>
    </row>
    <row r="497" spans="1:12" hidden="1">
      <c r="A497" s="142" t="s">
        <v>1788</v>
      </c>
      <c r="B497" s="142" t="s">
        <v>1789</v>
      </c>
      <c r="C497" s="142" t="s">
        <v>585</v>
      </c>
      <c r="D497" s="142" t="s">
        <v>1797</v>
      </c>
      <c r="E497" s="142" t="s">
        <v>613</v>
      </c>
      <c r="F497" s="142" t="s">
        <v>3092</v>
      </c>
      <c r="G497" s="142" t="s">
        <v>3185</v>
      </c>
      <c r="H497" s="142" t="s">
        <v>3186</v>
      </c>
      <c r="I497" s="142" t="s">
        <v>3209</v>
      </c>
      <c r="J497" s="142" t="s">
        <v>3210</v>
      </c>
      <c r="K497" s="142" t="s">
        <v>3211</v>
      </c>
      <c r="L497" s="142" t="s">
        <v>3212</v>
      </c>
    </row>
    <row r="498" spans="1:12" hidden="1">
      <c r="A498" s="142" t="s">
        <v>1788</v>
      </c>
      <c r="B498" s="142" t="s">
        <v>1789</v>
      </c>
      <c r="C498" s="142" t="s">
        <v>585</v>
      </c>
      <c r="D498" s="142" t="s">
        <v>1797</v>
      </c>
      <c r="E498" s="142" t="s">
        <v>613</v>
      </c>
      <c r="F498" s="142" t="s">
        <v>3092</v>
      </c>
      <c r="G498" s="142" t="s">
        <v>3185</v>
      </c>
      <c r="H498" s="142" t="s">
        <v>3186</v>
      </c>
      <c r="I498" s="142" t="s">
        <v>3209</v>
      </c>
      <c r="J498" s="142" t="s">
        <v>3210</v>
      </c>
      <c r="K498" s="142" t="s">
        <v>3213</v>
      </c>
      <c r="L498" s="142" t="s">
        <v>3214</v>
      </c>
    </row>
    <row r="499" spans="1:12" hidden="1">
      <c r="A499" s="142" t="s">
        <v>1788</v>
      </c>
      <c r="B499" s="142" t="s">
        <v>1789</v>
      </c>
      <c r="C499" s="142" t="s">
        <v>585</v>
      </c>
      <c r="D499" s="142" t="s">
        <v>1797</v>
      </c>
      <c r="E499" s="142" t="s">
        <v>613</v>
      </c>
      <c r="F499" s="142" t="s">
        <v>3092</v>
      </c>
      <c r="G499" s="142" t="s">
        <v>3185</v>
      </c>
      <c r="H499" s="142" t="s">
        <v>3186</v>
      </c>
      <c r="I499" s="142" t="s">
        <v>3215</v>
      </c>
      <c r="J499" s="142" t="s">
        <v>3216</v>
      </c>
      <c r="K499" s="142" t="s">
        <v>3217</v>
      </c>
      <c r="L499" s="142" t="s">
        <v>3218</v>
      </c>
    </row>
    <row r="500" spans="1:12" hidden="1">
      <c r="A500" s="142" t="s">
        <v>1788</v>
      </c>
      <c r="B500" s="142" t="s">
        <v>1789</v>
      </c>
      <c r="C500" s="142" t="s">
        <v>585</v>
      </c>
      <c r="D500" s="142" t="s">
        <v>1797</v>
      </c>
      <c r="E500" s="142" t="s">
        <v>613</v>
      </c>
      <c r="F500" s="142" t="s">
        <v>3092</v>
      </c>
      <c r="G500" s="142" t="s">
        <v>3185</v>
      </c>
      <c r="H500" s="142" t="s">
        <v>3186</v>
      </c>
      <c r="I500" s="142" t="s">
        <v>3215</v>
      </c>
      <c r="J500" s="142" t="s">
        <v>3216</v>
      </c>
      <c r="K500" s="142" t="s">
        <v>3219</v>
      </c>
      <c r="L500" s="142" t="s">
        <v>3220</v>
      </c>
    </row>
    <row r="501" spans="1:12" hidden="1">
      <c r="A501" s="142" t="s">
        <v>1788</v>
      </c>
      <c r="B501" s="142" t="s">
        <v>1789</v>
      </c>
      <c r="C501" s="142" t="s">
        <v>585</v>
      </c>
      <c r="D501" s="142" t="s">
        <v>1797</v>
      </c>
      <c r="E501" s="142" t="s">
        <v>613</v>
      </c>
      <c r="F501" s="142" t="s">
        <v>3092</v>
      </c>
      <c r="G501" s="142" t="s">
        <v>3185</v>
      </c>
      <c r="H501" s="142" t="s">
        <v>3186</v>
      </c>
      <c r="I501" s="142" t="s">
        <v>3221</v>
      </c>
      <c r="J501" s="142" t="s">
        <v>3222</v>
      </c>
      <c r="K501" s="142" t="s">
        <v>3223</v>
      </c>
      <c r="L501" s="142" t="s">
        <v>3224</v>
      </c>
    </row>
    <row r="502" spans="1:12" hidden="1">
      <c r="A502" s="142" t="s">
        <v>1788</v>
      </c>
      <c r="B502" s="142" t="s">
        <v>1789</v>
      </c>
      <c r="C502" s="142" t="s">
        <v>585</v>
      </c>
      <c r="D502" s="142" t="s">
        <v>1797</v>
      </c>
      <c r="E502" s="142" t="s">
        <v>613</v>
      </c>
      <c r="F502" s="142" t="s">
        <v>3092</v>
      </c>
      <c r="G502" s="142" t="s">
        <v>3185</v>
      </c>
      <c r="H502" s="142" t="s">
        <v>3186</v>
      </c>
      <c r="I502" s="142" t="s">
        <v>3221</v>
      </c>
      <c r="J502" s="142" t="s">
        <v>3222</v>
      </c>
      <c r="K502" s="142" t="s">
        <v>3225</v>
      </c>
      <c r="L502" s="142" t="s">
        <v>3226</v>
      </c>
    </row>
    <row r="503" spans="1:12" hidden="1">
      <c r="A503" s="142" t="s">
        <v>1788</v>
      </c>
      <c r="B503" s="142" t="s">
        <v>1789</v>
      </c>
      <c r="C503" s="142" t="s">
        <v>585</v>
      </c>
      <c r="D503" s="142" t="s">
        <v>1797</v>
      </c>
      <c r="E503" s="142" t="s">
        <v>613</v>
      </c>
      <c r="F503" s="142" t="s">
        <v>3092</v>
      </c>
      <c r="G503" s="142" t="s">
        <v>3185</v>
      </c>
      <c r="H503" s="142" t="s">
        <v>3186</v>
      </c>
      <c r="I503" s="142" t="s">
        <v>3221</v>
      </c>
      <c r="J503" s="142" t="s">
        <v>3222</v>
      </c>
      <c r="K503" s="142" t="s">
        <v>3227</v>
      </c>
      <c r="L503" s="142" t="s">
        <v>3228</v>
      </c>
    </row>
    <row r="504" spans="1:12" hidden="1">
      <c r="A504" s="142" t="s">
        <v>1788</v>
      </c>
      <c r="B504" s="142" t="s">
        <v>1789</v>
      </c>
      <c r="C504" s="142" t="s">
        <v>585</v>
      </c>
      <c r="D504" s="142" t="s">
        <v>1797</v>
      </c>
      <c r="E504" s="142" t="s">
        <v>613</v>
      </c>
      <c r="F504" s="142" t="s">
        <v>3092</v>
      </c>
      <c r="G504" s="142" t="s">
        <v>3185</v>
      </c>
      <c r="H504" s="142" t="s">
        <v>3186</v>
      </c>
      <c r="I504" s="142" t="s">
        <v>3221</v>
      </c>
      <c r="J504" s="142" t="s">
        <v>3222</v>
      </c>
      <c r="K504" s="142" t="s">
        <v>3229</v>
      </c>
      <c r="L504" s="142" t="s">
        <v>3230</v>
      </c>
    </row>
    <row r="505" spans="1:12" hidden="1">
      <c r="A505" s="142" t="s">
        <v>1788</v>
      </c>
      <c r="B505" s="142" t="s">
        <v>1789</v>
      </c>
      <c r="C505" s="142" t="s">
        <v>585</v>
      </c>
      <c r="D505" s="142" t="s">
        <v>1797</v>
      </c>
      <c r="E505" s="142" t="s">
        <v>613</v>
      </c>
      <c r="F505" s="142" t="s">
        <v>3092</v>
      </c>
      <c r="G505" s="142" t="s">
        <v>3185</v>
      </c>
      <c r="H505" s="142" t="s">
        <v>3186</v>
      </c>
      <c r="I505" s="142" t="s">
        <v>3221</v>
      </c>
      <c r="J505" s="142" t="s">
        <v>3222</v>
      </c>
      <c r="K505" s="142" t="s">
        <v>3231</v>
      </c>
      <c r="L505" s="142" t="s">
        <v>3232</v>
      </c>
    </row>
    <row r="506" spans="1:12" hidden="1">
      <c r="A506" s="142" t="s">
        <v>1788</v>
      </c>
      <c r="B506" s="142" t="s">
        <v>1789</v>
      </c>
      <c r="C506" s="142" t="s">
        <v>585</v>
      </c>
      <c r="D506" s="142" t="s">
        <v>1797</v>
      </c>
      <c r="E506" s="142" t="s">
        <v>613</v>
      </c>
      <c r="F506" s="142" t="s">
        <v>3092</v>
      </c>
      <c r="G506" s="142" t="s">
        <v>3185</v>
      </c>
      <c r="H506" s="142" t="s">
        <v>3186</v>
      </c>
      <c r="I506" s="142" t="s">
        <v>3221</v>
      </c>
      <c r="J506" s="142" t="s">
        <v>3222</v>
      </c>
      <c r="K506" s="142" t="s">
        <v>3233</v>
      </c>
      <c r="L506" s="142" t="s">
        <v>3234</v>
      </c>
    </row>
    <row r="507" spans="1:12" hidden="1">
      <c r="A507" s="142" t="s">
        <v>1788</v>
      </c>
      <c r="B507" s="142" t="s">
        <v>1789</v>
      </c>
      <c r="C507" s="142" t="s">
        <v>585</v>
      </c>
      <c r="D507" s="142" t="s">
        <v>1797</v>
      </c>
      <c r="E507" s="142" t="s">
        <v>613</v>
      </c>
      <c r="F507" s="142" t="s">
        <v>3092</v>
      </c>
      <c r="G507" s="142" t="s">
        <v>3235</v>
      </c>
      <c r="H507" s="142" t="s">
        <v>3236</v>
      </c>
      <c r="I507" s="142" t="s">
        <v>3237</v>
      </c>
      <c r="J507" s="142" t="s">
        <v>3238</v>
      </c>
      <c r="K507" s="142" t="s">
        <v>3239</v>
      </c>
      <c r="L507" s="142" t="s">
        <v>3240</v>
      </c>
    </row>
    <row r="508" spans="1:12" hidden="1">
      <c r="A508" s="142" t="s">
        <v>1788</v>
      </c>
      <c r="B508" s="142" t="s">
        <v>1789</v>
      </c>
      <c r="C508" s="142" t="s">
        <v>585</v>
      </c>
      <c r="D508" s="142" t="s">
        <v>1797</v>
      </c>
      <c r="E508" s="142" t="s">
        <v>613</v>
      </c>
      <c r="F508" s="142" t="s">
        <v>3092</v>
      </c>
      <c r="G508" s="142" t="s">
        <v>3235</v>
      </c>
      <c r="H508" s="142" t="s">
        <v>3236</v>
      </c>
      <c r="I508" s="142" t="s">
        <v>3237</v>
      </c>
      <c r="J508" s="142" t="s">
        <v>3238</v>
      </c>
      <c r="K508" s="142" t="s">
        <v>3241</v>
      </c>
      <c r="L508" s="142" t="s">
        <v>3242</v>
      </c>
    </row>
    <row r="509" spans="1:12" hidden="1">
      <c r="A509" s="142" t="s">
        <v>1788</v>
      </c>
      <c r="B509" s="142" t="s">
        <v>1789</v>
      </c>
      <c r="C509" s="142" t="s">
        <v>585</v>
      </c>
      <c r="D509" s="142" t="s">
        <v>1797</v>
      </c>
      <c r="E509" s="142" t="s">
        <v>613</v>
      </c>
      <c r="F509" s="142" t="s">
        <v>3092</v>
      </c>
      <c r="G509" s="142" t="s">
        <v>3235</v>
      </c>
      <c r="H509" s="142" t="s">
        <v>3236</v>
      </c>
      <c r="I509" s="142" t="s">
        <v>3237</v>
      </c>
      <c r="J509" s="142" t="s">
        <v>3238</v>
      </c>
      <c r="K509" s="142" t="s">
        <v>3243</v>
      </c>
      <c r="L509" s="142" t="s">
        <v>3244</v>
      </c>
    </row>
    <row r="510" spans="1:12" hidden="1">
      <c r="A510" s="142" t="s">
        <v>1788</v>
      </c>
      <c r="B510" s="142" t="s">
        <v>1789</v>
      </c>
      <c r="C510" s="142" t="s">
        <v>585</v>
      </c>
      <c r="D510" s="142" t="s">
        <v>1797</v>
      </c>
      <c r="E510" s="142" t="s">
        <v>613</v>
      </c>
      <c r="F510" s="142" t="s">
        <v>3092</v>
      </c>
      <c r="G510" s="142" t="s">
        <v>3235</v>
      </c>
      <c r="H510" s="142" t="s">
        <v>3236</v>
      </c>
      <c r="I510" s="142" t="s">
        <v>3237</v>
      </c>
      <c r="J510" s="142" t="s">
        <v>3238</v>
      </c>
      <c r="K510" s="142" t="s">
        <v>3245</v>
      </c>
      <c r="L510" s="142" t="s">
        <v>3246</v>
      </c>
    </row>
    <row r="511" spans="1:12" hidden="1">
      <c r="A511" s="142" t="s">
        <v>1788</v>
      </c>
      <c r="B511" s="142" t="s">
        <v>1789</v>
      </c>
      <c r="C511" s="142" t="s">
        <v>585</v>
      </c>
      <c r="D511" s="142" t="s">
        <v>1797</v>
      </c>
      <c r="E511" s="142" t="s">
        <v>613</v>
      </c>
      <c r="F511" s="142" t="s">
        <v>3092</v>
      </c>
      <c r="G511" s="142" t="s">
        <v>3235</v>
      </c>
      <c r="H511" s="142" t="s">
        <v>3236</v>
      </c>
      <c r="I511" s="142" t="s">
        <v>3237</v>
      </c>
      <c r="J511" s="142" t="s">
        <v>3238</v>
      </c>
      <c r="K511" s="142" t="s">
        <v>3247</v>
      </c>
      <c r="L511" s="142" t="s">
        <v>3248</v>
      </c>
    </row>
    <row r="512" spans="1:12" hidden="1">
      <c r="A512" s="142" t="s">
        <v>1788</v>
      </c>
      <c r="B512" s="142" t="s">
        <v>1789</v>
      </c>
      <c r="C512" s="142" t="s">
        <v>585</v>
      </c>
      <c r="D512" s="142" t="s">
        <v>1797</v>
      </c>
      <c r="E512" s="142" t="s">
        <v>613</v>
      </c>
      <c r="F512" s="142" t="s">
        <v>3092</v>
      </c>
      <c r="G512" s="142" t="s">
        <v>3235</v>
      </c>
      <c r="H512" s="142" t="s">
        <v>3236</v>
      </c>
      <c r="I512" s="142" t="s">
        <v>3237</v>
      </c>
      <c r="J512" s="142" t="s">
        <v>3238</v>
      </c>
      <c r="K512" s="142" t="s">
        <v>3249</v>
      </c>
      <c r="L512" s="142" t="s">
        <v>3250</v>
      </c>
    </row>
    <row r="513" spans="1:12" hidden="1">
      <c r="A513" s="142" t="s">
        <v>1788</v>
      </c>
      <c r="B513" s="142" t="s">
        <v>1789</v>
      </c>
      <c r="C513" s="142" t="s">
        <v>585</v>
      </c>
      <c r="D513" s="142" t="s">
        <v>1797</v>
      </c>
      <c r="E513" s="142" t="s">
        <v>613</v>
      </c>
      <c r="F513" s="142" t="s">
        <v>3092</v>
      </c>
      <c r="G513" s="142" t="s">
        <v>3235</v>
      </c>
      <c r="H513" s="142" t="s">
        <v>3236</v>
      </c>
      <c r="I513" s="142" t="s">
        <v>3251</v>
      </c>
      <c r="J513" s="142" t="s">
        <v>3252</v>
      </c>
      <c r="K513" s="142" t="s">
        <v>3253</v>
      </c>
      <c r="L513" s="142" t="s">
        <v>3254</v>
      </c>
    </row>
    <row r="514" spans="1:12" hidden="1">
      <c r="A514" s="142" t="s">
        <v>1788</v>
      </c>
      <c r="B514" s="142" t="s">
        <v>1789</v>
      </c>
      <c r="C514" s="142" t="s">
        <v>585</v>
      </c>
      <c r="D514" s="142" t="s">
        <v>1797</v>
      </c>
      <c r="E514" s="142" t="s">
        <v>613</v>
      </c>
      <c r="F514" s="142" t="s">
        <v>3092</v>
      </c>
      <c r="G514" s="142" t="s">
        <v>3235</v>
      </c>
      <c r="H514" s="142" t="s">
        <v>3236</v>
      </c>
      <c r="I514" s="142" t="s">
        <v>3251</v>
      </c>
      <c r="J514" s="142" t="s">
        <v>3252</v>
      </c>
      <c r="K514" s="142" t="s">
        <v>3255</v>
      </c>
      <c r="L514" s="142" t="s">
        <v>3256</v>
      </c>
    </row>
    <row r="515" spans="1:12" hidden="1">
      <c r="A515" s="142" t="s">
        <v>1788</v>
      </c>
      <c r="B515" s="142" t="s">
        <v>1789</v>
      </c>
      <c r="C515" s="142" t="s">
        <v>585</v>
      </c>
      <c r="D515" s="142" t="s">
        <v>1797</v>
      </c>
      <c r="E515" s="142" t="s">
        <v>613</v>
      </c>
      <c r="F515" s="142" t="s">
        <v>3092</v>
      </c>
      <c r="G515" s="142" t="s">
        <v>3235</v>
      </c>
      <c r="H515" s="142" t="s">
        <v>3236</v>
      </c>
      <c r="I515" s="142" t="s">
        <v>3251</v>
      </c>
      <c r="J515" s="142" t="s">
        <v>3252</v>
      </c>
      <c r="K515" s="142" t="s">
        <v>3257</v>
      </c>
      <c r="L515" s="142" t="s">
        <v>3258</v>
      </c>
    </row>
    <row r="516" spans="1:12" hidden="1">
      <c r="A516" s="142" t="s">
        <v>1788</v>
      </c>
      <c r="B516" s="142" t="s">
        <v>1789</v>
      </c>
      <c r="C516" s="142" t="s">
        <v>585</v>
      </c>
      <c r="D516" s="142" t="s">
        <v>1797</v>
      </c>
      <c r="E516" s="142" t="s">
        <v>613</v>
      </c>
      <c r="F516" s="142" t="s">
        <v>3092</v>
      </c>
      <c r="G516" s="142" t="s">
        <v>3235</v>
      </c>
      <c r="H516" s="142" t="s">
        <v>3236</v>
      </c>
      <c r="I516" s="142" t="s">
        <v>3251</v>
      </c>
      <c r="J516" s="142" t="s">
        <v>3252</v>
      </c>
      <c r="K516" s="142" t="s">
        <v>3259</v>
      </c>
      <c r="L516" s="142" t="s">
        <v>3260</v>
      </c>
    </row>
    <row r="517" spans="1:12" hidden="1">
      <c r="A517" s="142" t="s">
        <v>1788</v>
      </c>
      <c r="B517" s="142" t="s">
        <v>1789</v>
      </c>
      <c r="C517" s="142" t="s">
        <v>585</v>
      </c>
      <c r="D517" s="142" t="s">
        <v>1797</v>
      </c>
      <c r="E517" s="142" t="s">
        <v>613</v>
      </c>
      <c r="F517" s="142" t="s">
        <v>3092</v>
      </c>
      <c r="G517" s="142" t="s">
        <v>3235</v>
      </c>
      <c r="H517" s="142" t="s">
        <v>3236</v>
      </c>
      <c r="I517" s="142" t="s">
        <v>3251</v>
      </c>
      <c r="J517" s="142" t="s">
        <v>3252</v>
      </c>
      <c r="K517" s="142" t="s">
        <v>3261</v>
      </c>
      <c r="L517" s="142" t="s">
        <v>3262</v>
      </c>
    </row>
    <row r="518" spans="1:12" hidden="1">
      <c r="A518" s="142" t="s">
        <v>1788</v>
      </c>
      <c r="B518" s="142" t="s">
        <v>1789</v>
      </c>
      <c r="C518" s="142" t="s">
        <v>585</v>
      </c>
      <c r="D518" s="142" t="s">
        <v>1797</v>
      </c>
      <c r="E518" s="142" t="s">
        <v>613</v>
      </c>
      <c r="F518" s="142" t="s">
        <v>3092</v>
      </c>
      <c r="G518" s="142" t="s">
        <v>3235</v>
      </c>
      <c r="H518" s="142" t="s">
        <v>3236</v>
      </c>
      <c r="I518" s="142" t="s">
        <v>3263</v>
      </c>
      <c r="J518" s="142" t="s">
        <v>3264</v>
      </c>
      <c r="K518" s="142" t="s">
        <v>3265</v>
      </c>
      <c r="L518" s="142" t="s">
        <v>3266</v>
      </c>
    </row>
    <row r="519" spans="1:12" hidden="1">
      <c r="A519" s="142" t="s">
        <v>1788</v>
      </c>
      <c r="B519" s="142" t="s">
        <v>1789</v>
      </c>
      <c r="C519" s="142" t="s">
        <v>585</v>
      </c>
      <c r="D519" s="142" t="s">
        <v>1797</v>
      </c>
      <c r="E519" s="142" t="s">
        <v>613</v>
      </c>
      <c r="F519" s="142" t="s">
        <v>3092</v>
      </c>
      <c r="G519" s="142" t="s">
        <v>3235</v>
      </c>
      <c r="H519" s="142" t="s">
        <v>3236</v>
      </c>
      <c r="I519" s="142" t="s">
        <v>3263</v>
      </c>
      <c r="J519" s="142" t="s">
        <v>3264</v>
      </c>
      <c r="K519" s="142" t="s">
        <v>3267</v>
      </c>
      <c r="L519" s="142" t="s">
        <v>3268</v>
      </c>
    </row>
    <row r="520" spans="1:12" hidden="1">
      <c r="A520" s="142" t="s">
        <v>1788</v>
      </c>
      <c r="B520" s="142" t="s">
        <v>1789</v>
      </c>
      <c r="C520" s="142" t="s">
        <v>585</v>
      </c>
      <c r="D520" s="142" t="s">
        <v>1797</v>
      </c>
      <c r="E520" s="142" t="s">
        <v>613</v>
      </c>
      <c r="F520" s="142" t="s">
        <v>3092</v>
      </c>
      <c r="G520" s="142" t="s">
        <v>3235</v>
      </c>
      <c r="H520" s="142" t="s">
        <v>3236</v>
      </c>
      <c r="I520" s="142" t="s">
        <v>3263</v>
      </c>
      <c r="J520" s="142" t="s">
        <v>3264</v>
      </c>
      <c r="K520" s="142" t="s">
        <v>3269</v>
      </c>
      <c r="L520" s="142" t="s">
        <v>3270</v>
      </c>
    </row>
    <row r="521" spans="1:12" hidden="1">
      <c r="A521" s="142" t="s">
        <v>1788</v>
      </c>
      <c r="B521" s="142" t="s">
        <v>1789</v>
      </c>
      <c r="C521" s="142" t="s">
        <v>585</v>
      </c>
      <c r="D521" s="142" t="s">
        <v>1797</v>
      </c>
      <c r="E521" s="142" t="s">
        <v>613</v>
      </c>
      <c r="F521" s="142" t="s">
        <v>3092</v>
      </c>
      <c r="G521" s="142" t="s">
        <v>3235</v>
      </c>
      <c r="H521" s="142" t="s">
        <v>3236</v>
      </c>
      <c r="I521" s="142" t="s">
        <v>3263</v>
      </c>
      <c r="J521" s="142" t="s">
        <v>3264</v>
      </c>
      <c r="K521" s="142" t="s">
        <v>3271</v>
      </c>
      <c r="L521" s="142" t="s">
        <v>3272</v>
      </c>
    </row>
    <row r="522" spans="1:12" hidden="1">
      <c r="A522" s="142" t="s">
        <v>1788</v>
      </c>
      <c r="B522" s="142" t="s">
        <v>1789</v>
      </c>
      <c r="C522" s="142" t="s">
        <v>585</v>
      </c>
      <c r="D522" s="142" t="s">
        <v>1797</v>
      </c>
      <c r="E522" s="142" t="s">
        <v>613</v>
      </c>
      <c r="F522" s="142" t="s">
        <v>3092</v>
      </c>
      <c r="G522" s="142" t="s">
        <v>3235</v>
      </c>
      <c r="H522" s="142" t="s">
        <v>3236</v>
      </c>
      <c r="I522" s="142" t="s">
        <v>3263</v>
      </c>
      <c r="J522" s="142" t="s">
        <v>3264</v>
      </c>
      <c r="K522" s="142" t="s">
        <v>3273</v>
      </c>
      <c r="L522" s="142" t="s">
        <v>3274</v>
      </c>
    </row>
    <row r="523" spans="1:12" hidden="1">
      <c r="A523" s="142" t="s">
        <v>1788</v>
      </c>
      <c r="B523" s="142" t="s">
        <v>1789</v>
      </c>
      <c r="C523" s="142" t="s">
        <v>585</v>
      </c>
      <c r="D523" s="142" t="s">
        <v>1797</v>
      </c>
      <c r="E523" s="142" t="s">
        <v>613</v>
      </c>
      <c r="F523" s="142" t="s">
        <v>3092</v>
      </c>
      <c r="G523" s="142" t="s">
        <v>3235</v>
      </c>
      <c r="H523" s="142" t="s">
        <v>3236</v>
      </c>
      <c r="I523" s="142" t="s">
        <v>3275</v>
      </c>
      <c r="J523" s="142" t="s">
        <v>3276</v>
      </c>
      <c r="K523" s="142" t="s">
        <v>3277</v>
      </c>
      <c r="L523" s="142" t="s">
        <v>3278</v>
      </c>
    </row>
    <row r="524" spans="1:12" hidden="1">
      <c r="A524" s="142" t="s">
        <v>1788</v>
      </c>
      <c r="B524" s="142" t="s">
        <v>1789</v>
      </c>
      <c r="C524" s="142" t="s">
        <v>585</v>
      </c>
      <c r="D524" s="142" t="s">
        <v>1797</v>
      </c>
      <c r="E524" s="142" t="s">
        <v>613</v>
      </c>
      <c r="F524" s="142" t="s">
        <v>3092</v>
      </c>
      <c r="G524" s="142" t="s">
        <v>3235</v>
      </c>
      <c r="H524" s="142" t="s">
        <v>3236</v>
      </c>
      <c r="I524" s="142" t="s">
        <v>3275</v>
      </c>
      <c r="J524" s="142" t="s">
        <v>3276</v>
      </c>
      <c r="K524" s="142" t="s">
        <v>3279</v>
      </c>
      <c r="L524" s="142" t="s">
        <v>3280</v>
      </c>
    </row>
    <row r="525" spans="1:12" hidden="1">
      <c r="A525" s="142" t="s">
        <v>1788</v>
      </c>
      <c r="B525" s="142" t="s">
        <v>1789</v>
      </c>
      <c r="C525" s="142" t="s">
        <v>585</v>
      </c>
      <c r="D525" s="142" t="s">
        <v>1797</v>
      </c>
      <c r="E525" s="142" t="s">
        <v>613</v>
      </c>
      <c r="F525" s="142" t="s">
        <v>3092</v>
      </c>
      <c r="G525" s="142" t="s">
        <v>3235</v>
      </c>
      <c r="H525" s="142" t="s">
        <v>3236</v>
      </c>
      <c r="I525" s="142" t="s">
        <v>3275</v>
      </c>
      <c r="J525" s="142" t="s">
        <v>3276</v>
      </c>
      <c r="K525" s="142" t="s">
        <v>3281</v>
      </c>
      <c r="L525" s="142" t="s">
        <v>3282</v>
      </c>
    </row>
    <row r="526" spans="1:12" hidden="1">
      <c r="A526" s="142" t="s">
        <v>1788</v>
      </c>
      <c r="B526" s="142" t="s">
        <v>1789</v>
      </c>
      <c r="C526" s="142" t="s">
        <v>585</v>
      </c>
      <c r="D526" s="142" t="s">
        <v>1797</v>
      </c>
      <c r="E526" s="142" t="s">
        <v>613</v>
      </c>
      <c r="F526" s="142" t="s">
        <v>3092</v>
      </c>
      <c r="G526" s="142" t="s">
        <v>3235</v>
      </c>
      <c r="H526" s="142" t="s">
        <v>3236</v>
      </c>
      <c r="I526" s="142" t="s">
        <v>3275</v>
      </c>
      <c r="J526" s="142" t="s">
        <v>3276</v>
      </c>
      <c r="K526" s="142" t="s">
        <v>3283</v>
      </c>
      <c r="L526" s="142" t="s">
        <v>3284</v>
      </c>
    </row>
    <row r="527" spans="1:12" hidden="1">
      <c r="A527" s="142" t="s">
        <v>1788</v>
      </c>
      <c r="B527" s="142" t="s">
        <v>1789</v>
      </c>
      <c r="C527" s="142" t="s">
        <v>585</v>
      </c>
      <c r="D527" s="142" t="s">
        <v>1797</v>
      </c>
      <c r="E527" s="142" t="s">
        <v>613</v>
      </c>
      <c r="F527" s="142" t="s">
        <v>3092</v>
      </c>
      <c r="G527" s="142" t="s">
        <v>3235</v>
      </c>
      <c r="H527" s="142" t="s">
        <v>3236</v>
      </c>
      <c r="I527" s="142" t="s">
        <v>3275</v>
      </c>
      <c r="J527" s="142" t="s">
        <v>3276</v>
      </c>
      <c r="K527" s="142" t="s">
        <v>3285</v>
      </c>
      <c r="L527" s="142" t="s">
        <v>3286</v>
      </c>
    </row>
    <row r="528" spans="1:12" hidden="1">
      <c r="A528" s="142" t="s">
        <v>1788</v>
      </c>
      <c r="B528" s="142" t="s">
        <v>1789</v>
      </c>
      <c r="C528" s="142" t="s">
        <v>585</v>
      </c>
      <c r="D528" s="142" t="s">
        <v>1797</v>
      </c>
      <c r="E528" s="142" t="s">
        <v>613</v>
      </c>
      <c r="F528" s="142" t="s">
        <v>3092</v>
      </c>
      <c r="G528" s="142" t="s">
        <v>3235</v>
      </c>
      <c r="H528" s="142" t="s">
        <v>3236</v>
      </c>
      <c r="I528" s="142" t="s">
        <v>3275</v>
      </c>
      <c r="J528" s="142" t="s">
        <v>3276</v>
      </c>
      <c r="K528" s="142" t="s">
        <v>3287</v>
      </c>
      <c r="L528" s="142" t="s">
        <v>3288</v>
      </c>
    </row>
    <row r="529" spans="1:12" hidden="1">
      <c r="A529" s="142" t="s">
        <v>1788</v>
      </c>
      <c r="B529" s="142" t="s">
        <v>1789</v>
      </c>
      <c r="C529" s="142" t="s">
        <v>585</v>
      </c>
      <c r="D529" s="142" t="s">
        <v>1797</v>
      </c>
      <c r="E529" s="142" t="s">
        <v>613</v>
      </c>
      <c r="F529" s="142" t="s">
        <v>3092</v>
      </c>
      <c r="G529" s="142" t="s">
        <v>3235</v>
      </c>
      <c r="H529" s="142" t="s">
        <v>3236</v>
      </c>
      <c r="I529" s="142" t="s">
        <v>3275</v>
      </c>
      <c r="J529" s="142" t="s">
        <v>3276</v>
      </c>
      <c r="K529" s="142" t="s">
        <v>3289</v>
      </c>
      <c r="L529" s="142" t="s">
        <v>3290</v>
      </c>
    </row>
    <row r="530" spans="1:12" hidden="1">
      <c r="A530" s="142" t="s">
        <v>1788</v>
      </c>
      <c r="B530" s="142" t="s">
        <v>1789</v>
      </c>
      <c r="C530" s="142" t="s">
        <v>585</v>
      </c>
      <c r="D530" s="142" t="s">
        <v>1797</v>
      </c>
      <c r="E530" s="142" t="s">
        <v>613</v>
      </c>
      <c r="F530" s="142" t="s">
        <v>3092</v>
      </c>
      <c r="G530" s="142" t="s">
        <v>3235</v>
      </c>
      <c r="H530" s="142" t="s">
        <v>3236</v>
      </c>
      <c r="I530" s="142" t="s">
        <v>3275</v>
      </c>
      <c r="J530" s="142" t="s">
        <v>3276</v>
      </c>
      <c r="K530" s="142" t="s">
        <v>3291</v>
      </c>
      <c r="L530" s="142" t="s">
        <v>3292</v>
      </c>
    </row>
    <row r="531" spans="1:12" hidden="1">
      <c r="A531" s="142" t="s">
        <v>1788</v>
      </c>
      <c r="B531" s="142" t="s">
        <v>1789</v>
      </c>
      <c r="C531" s="142" t="s">
        <v>585</v>
      </c>
      <c r="D531" s="142" t="s">
        <v>1797</v>
      </c>
      <c r="E531" s="142" t="s">
        <v>613</v>
      </c>
      <c r="F531" s="142" t="s">
        <v>3092</v>
      </c>
      <c r="G531" s="142" t="s">
        <v>3235</v>
      </c>
      <c r="H531" s="142" t="s">
        <v>3236</v>
      </c>
      <c r="I531" s="142" t="s">
        <v>3275</v>
      </c>
      <c r="J531" s="142" t="s">
        <v>3276</v>
      </c>
      <c r="K531" s="142" t="s">
        <v>3293</v>
      </c>
      <c r="L531" s="142" t="s">
        <v>3294</v>
      </c>
    </row>
    <row r="532" spans="1:12" hidden="1">
      <c r="A532" s="142" t="s">
        <v>1788</v>
      </c>
      <c r="B532" s="142" t="s">
        <v>1789</v>
      </c>
      <c r="C532" s="142" t="s">
        <v>585</v>
      </c>
      <c r="D532" s="142" t="s">
        <v>1797</v>
      </c>
      <c r="E532" s="142" t="s">
        <v>613</v>
      </c>
      <c r="F532" s="142" t="s">
        <v>3092</v>
      </c>
      <c r="G532" s="142" t="s">
        <v>3235</v>
      </c>
      <c r="H532" s="142" t="s">
        <v>3236</v>
      </c>
      <c r="I532" s="142" t="s">
        <v>3275</v>
      </c>
      <c r="J532" s="142" t="s">
        <v>3276</v>
      </c>
      <c r="K532" s="142" t="s">
        <v>3295</v>
      </c>
      <c r="L532" s="142" t="s">
        <v>3296</v>
      </c>
    </row>
    <row r="533" spans="1:12" hidden="1">
      <c r="A533" s="142" t="s">
        <v>1788</v>
      </c>
      <c r="B533" s="142" t="s">
        <v>1789</v>
      </c>
      <c r="C533" s="142" t="s">
        <v>585</v>
      </c>
      <c r="D533" s="142" t="s">
        <v>1797</v>
      </c>
      <c r="E533" s="142" t="s">
        <v>613</v>
      </c>
      <c r="F533" s="142" t="s">
        <v>3092</v>
      </c>
      <c r="G533" s="142" t="s">
        <v>3297</v>
      </c>
      <c r="H533" s="142" t="s">
        <v>3298</v>
      </c>
      <c r="I533" s="142" t="s">
        <v>3299</v>
      </c>
      <c r="J533" s="142" t="s">
        <v>3300</v>
      </c>
      <c r="K533" s="142" t="s">
        <v>3301</v>
      </c>
      <c r="L533" s="142" t="s">
        <v>3302</v>
      </c>
    </row>
    <row r="534" spans="1:12" hidden="1">
      <c r="A534" s="142" t="s">
        <v>1788</v>
      </c>
      <c r="B534" s="142" t="s">
        <v>1789</v>
      </c>
      <c r="C534" s="142" t="s">
        <v>585</v>
      </c>
      <c r="D534" s="142" t="s">
        <v>1797</v>
      </c>
      <c r="E534" s="142" t="s">
        <v>613</v>
      </c>
      <c r="F534" s="142" t="s">
        <v>3092</v>
      </c>
      <c r="G534" s="142" t="s">
        <v>3297</v>
      </c>
      <c r="H534" s="142" t="s">
        <v>3298</v>
      </c>
      <c r="I534" s="142" t="s">
        <v>3299</v>
      </c>
      <c r="J534" s="142" t="s">
        <v>3300</v>
      </c>
      <c r="K534" s="142" t="s">
        <v>3303</v>
      </c>
      <c r="L534" s="142" t="s">
        <v>3304</v>
      </c>
    </row>
    <row r="535" spans="1:12" hidden="1">
      <c r="A535" s="142" t="s">
        <v>1788</v>
      </c>
      <c r="B535" s="142" t="s">
        <v>1789</v>
      </c>
      <c r="C535" s="142" t="s">
        <v>585</v>
      </c>
      <c r="D535" s="142" t="s">
        <v>1797</v>
      </c>
      <c r="E535" s="142" t="s">
        <v>613</v>
      </c>
      <c r="F535" s="142" t="s">
        <v>3092</v>
      </c>
      <c r="G535" s="142" t="s">
        <v>3297</v>
      </c>
      <c r="H535" s="142" t="s">
        <v>3298</v>
      </c>
      <c r="I535" s="142" t="s">
        <v>3299</v>
      </c>
      <c r="J535" s="142" t="s">
        <v>3300</v>
      </c>
      <c r="K535" s="142" t="s">
        <v>3305</v>
      </c>
      <c r="L535" s="142" t="s">
        <v>3306</v>
      </c>
    </row>
    <row r="536" spans="1:12" hidden="1">
      <c r="A536" s="142" t="s">
        <v>1788</v>
      </c>
      <c r="B536" s="142" t="s">
        <v>1789</v>
      </c>
      <c r="C536" s="142" t="s">
        <v>585</v>
      </c>
      <c r="D536" s="142" t="s">
        <v>1797</v>
      </c>
      <c r="E536" s="142" t="s">
        <v>613</v>
      </c>
      <c r="F536" s="142" t="s">
        <v>3092</v>
      </c>
      <c r="G536" s="142" t="s">
        <v>3297</v>
      </c>
      <c r="H536" s="142" t="s">
        <v>3298</v>
      </c>
      <c r="I536" s="142" t="s">
        <v>3299</v>
      </c>
      <c r="J536" s="142" t="s">
        <v>3300</v>
      </c>
      <c r="K536" s="142" t="s">
        <v>3307</v>
      </c>
      <c r="L536" s="142" t="s">
        <v>3308</v>
      </c>
    </row>
    <row r="537" spans="1:12" hidden="1">
      <c r="A537" s="142" t="s">
        <v>1788</v>
      </c>
      <c r="B537" s="142" t="s">
        <v>1789</v>
      </c>
      <c r="C537" s="142" t="s">
        <v>585</v>
      </c>
      <c r="D537" s="142" t="s">
        <v>1797</v>
      </c>
      <c r="E537" s="142" t="s">
        <v>613</v>
      </c>
      <c r="F537" s="142" t="s">
        <v>3092</v>
      </c>
      <c r="G537" s="142" t="s">
        <v>3297</v>
      </c>
      <c r="H537" s="142" t="s">
        <v>3298</v>
      </c>
      <c r="I537" s="142" t="s">
        <v>3299</v>
      </c>
      <c r="J537" s="142" t="s">
        <v>3300</v>
      </c>
      <c r="K537" s="142" t="s">
        <v>3309</v>
      </c>
      <c r="L537" s="142" t="s">
        <v>3310</v>
      </c>
    </row>
    <row r="538" spans="1:12" hidden="1">
      <c r="A538" s="142" t="s">
        <v>1788</v>
      </c>
      <c r="B538" s="142" t="s">
        <v>1789</v>
      </c>
      <c r="C538" s="142" t="s">
        <v>585</v>
      </c>
      <c r="D538" s="142" t="s">
        <v>1797</v>
      </c>
      <c r="E538" s="142" t="s">
        <v>613</v>
      </c>
      <c r="F538" s="142" t="s">
        <v>3092</v>
      </c>
      <c r="G538" s="142" t="s">
        <v>3297</v>
      </c>
      <c r="H538" s="142" t="s">
        <v>3298</v>
      </c>
      <c r="I538" s="142" t="s">
        <v>3299</v>
      </c>
      <c r="J538" s="142" t="s">
        <v>3300</v>
      </c>
      <c r="K538" s="142" t="s">
        <v>3311</v>
      </c>
      <c r="L538" s="142" t="s">
        <v>3312</v>
      </c>
    </row>
    <row r="539" spans="1:12" hidden="1">
      <c r="A539" s="142" t="s">
        <v>1788</v>
      </c>
      <c r="B539" s="142" t="s">
        <v>1789</v>
      </c>
      <c r="C539" s="142" t="s">
        <v>585</v>
      </c>
      <c r="D539" s="142" t="s">
        <v>1797</v>
      </c>
      <c r="E539" s="142" t="s">
        <v>613</v>
      </c>
      <c r="F539" s="142" t="s">
        <v>3092</v>
      </c>
      <c r="G539" s="142" t="s">
        <v>3297</v>
      </c>
      <c r="H539" s="142" t="s">
        <v>3298</v>
      </c>
      <c r="I539" s="142" t="s">
        <v>3299</v>
      </c>
      <c r="J539" s="142" t="s">
        <v>3300</v>
      </c>
      <c r="K539" s="142" t="s">
        <v>3313</v>
      </c>
      <c r="L539" s="142" t="s">
        <v>3314</v>
      </c>
    </row>
    <row r="540" spans="1:12" hidden="1">
      <c r="A540" s="142" t="s">
        <v>1788</v>
      </c>
      <c r="B540" s="142" t="s">
        <v>1789</v>
      </c>
      <c r="C540" s="142" t="s">
        <v>585</v>
      </c>
      <c r="D540" s="142" t="s">
        <v>1797</v>
      </c>
      <c r="E540" s="142" t="s">
        <v>613</v>
      </c>
      <c r="F540" s="142" t="s">
        <v>3092</v>
      </c>
      <c r="G540" s="142" t="s">
        <v>3297</v>
      </c>
      <c r="H540" s="142" t="s">
        <v>3298</v>
      </c>
      <c r="I540" s="142" t="s">
        <v>3299</v>
      </c>
      <c r="J540" s="142" t="s">
        <v>3300</v>
      </c>
      <c r="K540" s="142" t="s">
        <v>3315</v>
      </c>
      <c r="L540" s="142" t="s">
        <v>3316</v>
      </c>
    </row>
    <row r="541" spans="1:12" hidden="1">
      <c r="A541" s="142" t="s">
        <v>1788</v>
      </c>
      <c r="B541" s="142" t="s">
        <v>1789</v>
      </c>
      <c r="C541" s="142" t="s">
        <v>585</v>
      </c>
      <c r="D541" s="142" t="s">
        <v>1797</v>
      </c>
      <c r="E541" s="142" t="s">
        <v>613</v>
      </c>
      <c r="F541" s="142" t="s">
        <v>3092</v>
      </c>
      <c r="G541" s="142" t="s">
        <v>3297</v>
      </c>
      <c r="H541" s="142" t="s">
        <v>3298</v>
      </c>
      <c r="I541" s="142" t="s">
        <v>3299</v>
      </c>
      <c r="J541" s="142" t="s">
        <v>3300</v>
      </c>
      <c r="K541" s="142" t="s">
        <v>3317</v>
      </c>
      <c r="L541" s="142" t="s">
        <v>3318</v>
      </c>
    </row>
    <row r="542" spans="1:12" hidden="1">
      <c r="A542" s="142" t="s">
        <v>1788</v>
      </c>
      <c r="B542" s="142" t="s">
        <v>1789</v>
      </c>
      <c r="C542" s="142" t="s">
        <v>585</v>
      </c>
      <c r="D542" s="142" t="s">
        <v>1797</v>
      </c>
      <c r="E542" s="142" t="s">
        <v>613</v>
      </c>
      <c r="F542" s="142" t="s">
        <v>3092</v>
      </c>
      <c r="G542" s="142" t="s">
        <v>3297</v>
      </c>
      <c r="H542" s="142" t="s">
        <v>3298</v>
      </c>
      <c r="I542" s="142" t="s">
        <v>3299</v>
      </c>
      <c r="J542" s="142" t="s">
        <v>3300</v>
      </c>
      <c r="K542" s="142" t="s">
        <v>3319</v>
      </c>
      <c r="L542" s="142" t="s">
        <v>3320</v>
      </c>
    </row>
    <row r="543" spans="1:12" hidden="1">
      <c r="A543" s="142" t="s">
        <v>1788</v>
      </c>
      <c r="B543" s="142" t="s">
        <v>1789</v>
      </c>
      <c r="C543" s="142" t="s">
        <v>585</v>
      </c>
      <c r="D543" s="142" t="s">
        <v>1797</v>
      </c>
      <c r="E543" s="142" t="s">
        <v>613</v>
      </c>
      <c r="F543" s="142" t="s">
        <v>3092</v>
      </c>
      <c r="G543" s="142" t="s">
        <v>3297</v>
      </c>
      <c r="H543" s="142" t="s">
        <v>3298</v>
      </c>
      <c r="I543" s="142" t="s">
        <v>3299</v>
      </c>
      <c r="J543" s="142" t="s">
        <v>3300</v>
      </c>
      <c r="K543" s="142" t="s">
        <v>3321</v>
      </c>
      <c r="L543" s="142" t="s">
        <v>3322</v>
      </c>
    </row>
    <row r="544" spans="1:12" hidden="1">
      <c r="A544" s="142" t="s">
        <v>1788</v>
      </c>
      <c r="B544" s="142" t="s">
        <v>1789</v>
      </c>
      <c r="C544" s="142" t="s">
        <v>585</v>
      </c>
      <c r="D544" s="142" t="s">
        <v>1797</v>
      </c>
      <c r="E544" s="142" t="s">
        <v>613</v>
      </c>
      <c r="F544" s="142" t="s">
        <v>3092</v>
      </c>
      <c r="G544" s="142" t="s">
        <v>3323</v>
      </c>
      <c r="H544" s="142" t="s">
        <v>3324</v>
      </c>
      <c r="I544" s="142" t="s">
        <v>3325</v>
      </c>
      <c r="J544" s="142" t="s">
        <v>3326</v>
      </c>
      <c r="K544" s="142" t="s">
        <v>3327</v>
      </c>
      <c r="L544" s="142" t="s">
        <v>3328</v>
      </c>
    </row>
    <row r="545" spans="1:12" hidden="1">
      <c r="A545" s="142" t="s">
        <v>1788</v>
      </c>
      <c r="B545" s="142" t="s">
        <v>1789</v>
      </c>
      <c r="C545" s="142" t="s">
        <v>585</v>
      </c>
      <c r="D545" s="142" t="s">
        <v>1797</v>
      </c>
      <c r="E545" s="142" t="s">
        <v>613</v>
      </c>
      <c r="F545" s="142" t="s">
        <v>3092</v>
      </c>
      <c r="G545" s="142" t="s">
        <v>3323</v>
      </c>
      <c r="H545" s="142" t="s">
        <v>3324</v>
      </c>
      <c r="I545" s="142" t="s">
        <v>3325</v>
      </c>
      <c r="J545" s="142" t="s">
        <v>3326</v>
      </c>
      <c r="K545" s="142" t="s">
        <v>3329</v>
      </c>
      <c r="L545" s="142" t="s">
        <v>3330</v>
      </c>
    </row>
    <row r="546" spans="1:12" hidden="1">
      <c r="A546" s="142" t="s">
        <v>1788</v>
      </c>
      <c r="B546" s="142" t="s">
        <v>1789</v>
      </c>
      <c r="C546" s="142" t="s">
        <v>585</v>
      </c>
      <c r="D546" s="142" t="s">
        <v>1797</v>
      </c>
      <c r="E546" s="142" t="s">
        <v>613</v>
      </c>
      <c r="F546" s="142" t="s">
        <v>3092</v>
      </c>
      <c r="G546" s="142" t="s">
        <v>3323</v>
      </c>
      <c r="H546" s="142" t="s">
        <v>3324</v>
      </c>
      <c r="I546" s="142" t="s">
        <v>3325</v>
      </c>
      <c r="J546" s="142" t="s">
        <v>3326</v>
      </c>
      <c r="K546" s="142" t="s">
        <v>3331</v>
      </c>
      <c r="L546" s="142" t="s">
        <v>3332</v>
      </c>
    </row>
    <row r="547" spans="1:12" hidden="1">
      <c r="A547" s="142" t="s">
        <v>1788</v>
      </c>
      <c r="B547" s="142" t="s">
        <v>1789</v>
      </c>
      <c r="C547" s="142" t="s">
        <v>585</v>
      </c>
      <c r="D547" s="142" t="s">
        <v>1797</v>
      </c>
      <c r="E547" s="142" t="s">
        <v>613</v>
      </c>
      <c r="F547" s="142" t="s">
        <v>3092</v>
      </c>
      <c r="G547" s="142" t="s">
        <v>3323</v>
      </c>
      <c r="H547" s="142" t="s">
        <v>3324</v>
      </c>
      <c r="I547" s="142" t="s">
        <v>3325</v>
      </c>
      <c r="J547" s="142" t="s">
        <v>3326</v>
      </c>
      <c r="K547" s="142" t="s">
        <v>3333</v>
      </c>
      <c r="L547" s="142" t="s">
        <v>3334</v>
      </c>
    </row>
    <row r="548" spans="1:12" hidden="1">
      <c r="A548" s="142" t="s">
        <v>1788</v>
      </c>
      <c r="B548" s="142" t="s">
        <v>1789</v>
      </c>
      <c r="C548" s="142" t="s">
        <v>585</v>
      </c>
      <c r="D548" s="142" t="s">
        <v>1797</v>
      </c>
      <c r="E548" s="142" t="s">
        <v>613</v>
      </c>
      <c r="F548" s="142" t="s">
        <v>3092</v>
      </c>
      <c r="G548" s="142" t="s">
        <v>3323</v>
      </c>
      <c r="H548" s="142" t="s">
        <v>3324</v>
      </c>
      <c r="I548" s="142" t="s">
        <v>3325</v>
      </c>
      <c r="J548" s="142" t="s">
        <v>3326</v>
      </c>
      <c r="K548" s="142" t="s">
        <v>3335</v>
      </c>
      <c r="L548" s="142" t="s">
        <v>3336</v>
      </c>
    </row>
    <row r="549" spans="1:12" hidden="1">
      <c r="A549" s="142" t="s">
        <v>1788</v>
      </c>
      <c r="B549" s="142" t="s">
        <v>1789</v>
      </c>
      <c r="C549" s="142" t="s">
        <v>585</v>
      </c>
      <c r="D549" s="142" t="s">
        <v>1797</v>
      </c>
      <c r="E549" s="142" t="s">
        <v>613</v>
      </c>
      <c r="F549" s="142" t="s">
        <v>3092</v>
      </c>
      <c r="G549" s="142" t="s">
        <v>3323</v>
      </c>
      <c r="H549" s="142" t="s">
        <v>3324</v>
      </c>
      <c r="I549" s="142" t="s">
        <v>3325</v>
      </c>
      <c r="J549" s="142" t="s">
        <v>3326</v>
      </c>
      <c r="K549" s="142" t="s">
        <v>3337</v>
      </c>
      <c r="L549" s="142" t="s">
        <v>3338</v>
      </c>
    </row>
    <row r="550" spans="1:12" hidden="1">
      <c r="A550" s="142" t="s">
        <v>1788</v>
      </c>
      <c r="B550" s="142" t="s">
        <v>1789</v>
      </c>
      <c r="C550" s="142" t="s">
        <v>585</v>
      </c>
      <c r="D550" s="142" t="s">
        <v>1797</v>
      </c>
      <c r="E550" s="142" t="s">
        <v>613</v>
      </c>
      <c r="F550" s="142" t="s">
        <v>3092</v>
      </c>
      <c r="G550" s="142" t="s">
        <v>3323</v>
      </c>
      <c r="H550" s="142" t="s">
        <v>3324</v>
      </c>
      <c r="I550" s="142" t="s">
        <v>3325</v>
      </c>
      <c r="J550" s="142" t="s">
        <v>3326</v>
      </c>
      <c r="K550" s="142" t="s">
        <v>3339</v>
      </c>
      <c r="L550" s="142" t="s">
        <v>3340</v>
      </c>
    </row>
    <row r="551" spans="1:12" hidden="1">
      <c r="A551" s="142" t="s">
        <v>1788</v>
      </c>
      <c r="B551" s="142" t="s">
        <v>1789</v>
      </c>
      <c r="C551" s="142" t="s">
        <v>585</v>
      </c>
      <c r="D551" s="142" t="s">
        <v>1797</v>
      </c>
      <c r="E551" s="142" t="s">
        <v>613</v>
      </c>
      <c r="F551" s="142" t="s">
        <v>3092</v>
      </c>
      <c r="G551" s="142" t="s">
        <v>3323</v>
      </c>
      <c r="H551" s="142" t="s">
        <v>3324</v>
      </c>
      <c r="I551" s="142" t="s">
        <v>3325</v>
      </c>
      <c r="J551" s="142" t="s">
        <v>3326</v>
      </c>
      <c r="K551" s="142" t="s">
        <v>3341</v>
      </c>
      <c r="L551" s="142" t="s">
        <v>3342</v>
      </c>
    </row>
    <row r="552" spans="1:12" hidden="1">
      <c r="A552" s="142" t="s">
        <v>1788</v>
      </c>
      <c r="B552" s="142" t="s">
        <v>1789</v>
      </c>
      <c r="C552" s="142" t="s">
        <v>585</v>
      </c>
      <c r="D552" s="142" t="s">
        <v>1797</v>
      </c>
      <c r="E552" s="142" t="s">
        <v>613</v>
      </c>
      <c r="F552" s="142" t="s">
        <v>3092</v>
      </c>
      <c r="G552" s="142" t="s">
        <v>3323</v>
      </c>
      <c r="H552" s="142" t="s">
        <v>3324</v>
      </c>
      <c r="I552" s="142" t="s">
        <v>3325</v>
      </c>
      <c r="J552" s="142" t="s">
        <v>3326</v>
      </c>
      <c r="K552" s="142" t="s">
        <v>3343</v>
      </c>
      <c r="L552" s="142" t="s">
        <v>3344</v>
      </c>
    </row>
    <row r="553" spans="1:12" hidden="1">
      <c r="A553" s="142" t="s">
        <v>1788</v>
      </c>
      <c r="B553" s="142" t="s">
        <v>1789</v>
      </c>
      <c r="C553" s="142" t="s">
        <v>585</v>
      </c>
      <c r="D553" s="142" t="s">
        <v>1797</v>
      </c>
      <c r="E553" s="142" t="s">
        <v>613</v>
      </c>
      <c r="F553" s="142" t="s">
        <v>3092</v>
      </c>
      <c r="G553" s="142" t="s">
        <v>3323</v>
      </c>
      <c r="H553" s="142" t="s">
        <v>3324</v>
      </c>
      <c r="I553" s="142" t="s">
        <v>3345</v>
      </c>
      <c r="J553" s="142" t="s">
        <v>3346</v>
      </c>
      <c r="K553" s="142" t="s">
        <v>3347</v>
      </c>
      <c r="L553" s="142" t="s">
        <v>3348</v>
      </c>
    </row>
    <row r="554" spans="1:12" hidden="1">
      <c r="A554" s="142" t="s">
        <v>1788</v>
      </c>
      <c r="B554" s="142" t="s">
        <v>1789</v>
      </c>
      <c r="C554" s="142" t="s">
        <v>585</v>
      </c>
      <c r="D554" s="142" t="s">
        <v>1797</v>
      </c>
      <c r="E554" s="142" t="s">
        <v>613</v>
      </c>
      <c r="F554" s="142" t="s">
        <v>3092</v>
      </c>
      <c r="G554" s="142" t="s">
        <v>3323</v>
      </c>
      <c r="H554" s="142" t="s">
        <v>3324</v>
      </c>
      <c r="I554" s="142" t="s">
        <v>3349</v>
      </c>
      <c r="J554" s="142" t="s">
        <v>3350</v>
      </c>
      <c r="K554" s="142" t="s">
        <v>3351</v>
      </c>
      <c r="L554" s="142" t="s">
        <v>3352</v>
      </c>
    </row>
    <row r="555" spans="1:12" hidden="1">
      <c r="A555" s="142" t="s">
        <v>1788</v>
      </c>
      <c r="B555" s="142" t="s">
        <v>1789</v>
      </c>
      <c r="C555" s="142" t="s">
        <v>585</v>
      </c>
      <c r="D555" s="142" t="s">
        <v>1797</v>
      </c>
      <c r="E555" s="142" t="s">
        <v>613</v>
      </c>
      <c r="F555" s="142" t="s">
        <v>3092</v>
      </c>
      <c r="G555" s="142" t="s">
        <v>3323</v>
      </c>
      <c r="H555" s="142" t="s">
        <v>3324</v>
      </c>
      <c r="I555" s="142" t="s">
        <v>3349</v>
      </c>
      <c r="J555" s="142" t="s">
        <v>3350</v>
      </c>
      <c r="K555" s="142" t="s">
        <v>3353</v>
      </c>
      <c r="L555" s="142" t="s">
        <v>3354</v>
      </c>
    </row>
    <row r="556" spans="1:12" hidden="1">
      <c r="A556" s="142" t="s">
        <v>1788</v>
      </c>
      <c r="B556" s="142" t="s">
        <v>1789</v>
      </c>
      <c r="C556" s="142" t="s">
        <v>585</v>
      </c>
      <c r="D556" s="142" t="s">
        <v>1797</v>
      </c>
      <c r="E556" s="142" t="s">
        <v>613</v>
      </c>
      <c r="F556" s="142" t="s">
        <v>3092</v>
      </c>
      <c r="G556" s="142" t="s">
        <v>3323</v>
      </c>
      <c r="H556" s="142" t="s">
        <v>3324</v>
      </c>
      <c r="I556" s="142" t="s">
        <v>3349</v>
      </c>
      <c r="J556" s="142" t="s">
        <v>3350</v>
      </c>
      <c r="K556" s="142" t="s">
        <v>3355</v>
      </c>
      <c r="L556" s="142" t="s">
        <v>3356</v>
      </c>
    </row>
    <row r="557" spans="1:12" hidden="1">
      <c r="A557" s="142" t="s">
        <v>1788</v>
      </c>
      <c r="B557" s="142" t="s">
        <v>1789</v>
      </c>
      <c r="C557" s="142" t="s">
        <v>585</v>
      </c>
      <c r="D557" s="142" t="s">
        <v>1797</v>
      </c>
      <c r="E557" s="142" t="s">
        <v>613</v>
      </c>
      <c r="F557" s="142" t="s">
        <v>3092</v>
      </c>
      <c r="G557" s="142" t="s">
        <v>3323</v>
      </c>
      <c r="H557" s="142" t="s">
        <v>3324</v>
      </c>
      <c r="I557" s="142" t="s">
        <v>3349</v>
      </c>
      <c r="J557" s="142" t="s">
        <v>3350</v>
      </c>
      <c r="K557" s="142" t="s">
        <v>3357</v>
      </c>
      <c r="L557" s="142" t="s">
        <v>3358</v>
      </c>
    </row>
    <row r="558" spans="1:12" hidden="1">
      <c r="A558" s="142" t="s">
        <v>1788</v>
      </c>
      <c r="B558" s="142" t="s">
        <v>1789</v>
      </c>
      <c r="C558" s="142" t="s">
        <v>585</v>
      </c>
      <c r="D558" s="142" t="s">
        <v>1797</v>
      </c>
      <c r="E558" s="142" t="s">
        <v>613</v>
      </c>
      <c r="F558" s="142" t="s">
        <v>3092</v>
      </c>
      <c r="G558" s="142" t="s">
        <v>3323</v>
      </c>
      <c r="H558" s="142" t="s">
        <v>3324</v>
      </c>
      <c r="I558" s="142" t="s">
        <v>3349</v>
      </c>
      <c r="J558" s="142" t="s">
        <v>3350</v>
      </c>
      <c r="K558" s="142" t="s">
        <v>3359</v>
      </c>
      <c r="L558" s="142" t="s">
        <v>3360</v>
      </c>
    </row>
    <row r="559" spans="1:12" hidden="1">
      <c r="A559" s="142" t="s">
        <v>1788</v>
      </c>
      <c r="B559" s="142" t="s">
        <v>1789</v>
      </c>
      <c r="C559" s="142" t="s">
        <v>585</v>
      </c>
      <c r="D559" s="142" t="s">
        <v>1797</v>
      </c>
      <c r="E559" s="142" t="s">
        <v>613</v>
      </c>
      <c r="F559" s="142" t="s">
        <v>3092</v>
      </c>
      <c r="G559" s="142" t="s">
        <v>3323</v>
      </c>
      <c r="H559" s="142" t="s">
        <v>3324</v>
      </c>
      <c r="I559" s="142" t="s">
        <v>3349</v>
      </c>
      <c r="J559" s="142" t="s">
        <v>3350</v>
      </c>
      <c r="K559" s="142" t="s">
        <v>3361</v>
      </c>
      <c r="L559" s="142" t="s">
        <v>3362</v>
      </c>
    </row>
    <row r="560" spans="1:12" hidden="1">
      <c r="A560" s="142" t="s">
        <v>1788</v>
      </c>
      <c r="B560" s="142" t="s">
        <v>1789</v>
      </c>
      <c r="C560" s="142" t="s">
        <v>585</v>
      </c>
      <c r="D560" s="142" t="s">
        <v>1797</v>
      </c>
      <c r="E560" s="142" t="s">
        <v>613</v>
      </c>
      <c r="F560" s="142" t="s">
        <v>3092</v>
      </c>
      <c r="G560" s="142" t="s">
        <v>3323</v>
      </c>
      <c r="H560" s="142" t="s">
        <v>3324</v>
      </c>
      <c r="I560" s="142" t="s">
        <v>3363</v>
      </c>
      <c r="J560" s="142" t="s">
        <v>3364</v>
      </c>
      <c r="K560" s="142" t="s">
        <v>3365</v>
      </c>
      <c r="L560" s="142" t="s">
        <v>3366</v>
      </c>
    </row>
    <row r="561" spans="1:12" hidden="1">
      <c r="A561" s="142" t="s">
        <v>1788</v>
      </c>
      <c r="B561" s="142" t="s">
        <v>1789</v>
      </c>
      <c r="C561" s="142" t="s">
        <v>585</v>
      </c>
      <c r="D561" s="142" t="s">
        <v>1797</v>
      </c>
      <c r="E561" s="142" t="s">
        <v>613</v>
      </c>
      <c r="F561" s="142" t="s">
        <v>3092</v>
      </c>
      <c r="G561" s="142" t="s">
        <v>3323</v>
      </c>
      <c r="H561" s="142" t="s">
        <v>3324</v>
      </c>
      <c r="I561" s="142" t="s">
        <v>3363</v>
      </c>
      <c r="J561" s="142" t="s">
        <v>3364</v>
      </c>
      <c r="K561" s="142" t="s">
        <v>3367</v>
      </c>
      <c r="L561" s="142" t="s">
        <v>3368</v>
      </c>
    </row>
    <row r="562" spans="1:12" hidden="1">
      <c r="A562" s="142" t="s">
        <v>1788</v>
      </c>
      <c r="B562" s="142" t="s">
        <v>1789</v>
      </c>
      <c r="C562" s="142" t="s">
        <v>585</v>
      </c>
      <c r="D562" s="142" t="s">
        <v>1797</v>
      </c>
      <c r="E562" s="142" t="s">
        <v>613</v>
      </c>
      <c r="F562" s="142" t="s">
        <v>3092</v>
      </c>
      <c r="G562" s="142" t="s">
        <v>3323</v>
      </c>
      <c r="H562" s="142" t="s">
        <v>3324</v>
      </c>
      <c r="I562" s="142" t="s">
        <v>3363</v>
      </c>
      <c r="J562" s="142" t="s">
        <v>3364</v>
      </c>
      <c r="K562" s="142" t="s">
        <v>3369</v>
      </c>
      <c r="L562" s="142" t="s">
        <v>3370</v>
      </c>
    </row>
    <row r="563" spans="1:12" hidden="1">
      <c r="A563" s="142" t="s">
        <v>1788</v>
      </c>
      <c r="B563" s="142" t="s">
        <v>1789</v>
      </c>
      <c r="C563" s="142" t="s">
        <v>585</v>
      </c>
      <c r="D563" s="142" t="s">
        <v>1797</v>
      </c>
      <c r="E563" s="142" t="s">
        <v>613</v>
      </c>
      <c r="F563" s="142" t="s">
        <v>3092</v>
      </c>
      <c r="G563" s="142" t="s">
        <v>3323</v>
      </c>
      <c r="H563" s="142" t="s">
        <v>3324</v>
      </c>
      <c r="I563" s="142" t="s">
        <v>3363</v>
      </c>
      <c r="J563" s="142" t="s">
        <v>3364</v>
      </c>
      <c r="K563" s="142" t="s">
        <v>3371</v>
      </c>
      <c r="L563" s="142" t="s">
        <v>3372</v>
      </c>
    </row>
    <row r="564" spans="1:12" hidden="1">
      <c r="A564" s="142" t="s">
        <v>1788</v>
      </c>
      <c r="B564" s="142" t="s">
        <v>1789</v>
      </c>
      <c r="C564" s="142" t="s">
        <v>585</v>
      </c>
      <c r="D564" s="142" t="s">
        <v>1797</v>
      </c>
      <c r="E564" s="142" t="s">
        <v>613</v>
      </c>
      <c r="F564" s="142" t="s">
        <v>3092</v>
      </c>
      <c r="G564" s="142" t="s">
        <v>3373</v>
      </c>
      <c r="H564" s="142" t="s">
        <v>3374</v>
      </c>
      <c r="I564" s="142" t="s">
        <v>3375</v>
      </c>
      <c r="J564" s="142" t="s">
        <v>3376</v>
      </c>
      <c r="K564" s="142" t="s">
        <v>3377</v>
      </c>
      <c r="L564" s="142" t="s">
        <v>3378</v>
      </c>
    </row>
    <row r="565" spans="1:12" hidden="1">
      <c r="A565" s="142" t="s">
        <v>1788</v>
      </c>
      <c r="B565" s="142" t="s">
        <v>1789</v>
      </c>
      <c r="C565" s="142" t="s">
        <v>585</v>
      </c>
      <c r="D565" s="142" t="s">
        <v>1797</v>
      </c>
      <c r="E565" s="142" t="s">
        <v>613</v>
      </c>
      <c r="F565" s="142" t="s">
        <v>3092</v>
      </c>
      <c r="G565" s="142" t="s">
        <v>3373</v>
      </c>
      <c r="H565" s="142" t="s">
        <v>3374</v>
      </c>
      <c r="I565" s="142" t="s">
        <v>3375</v>
      </c>
      <c r="J565" s="142" t="s">
        <v>3376</v>
      </c>
      <c r="K565" s="142" t="s">
        <v>3379</v>
      </c>
      <c r="L565" s="142" t="s">
        <v>3380</v>
      </c>
    </row>
    <row r="566" spans="1:12" hidden="1">
      <c r="A566" s="142" t="s">
        <v>1788</v>
      </c>
      <c r="B566" s="142" t="s">
        <v>1789</v>
      </c>
      <c r="C566" s="142" t="s">
        <v>585</v>
      </c>
      <c r="D566" s="142" t="s">
        <v>1797</v>
      </c>
      <c r="E566" s="142" t="s">
        <v>613</v>
      </c>
      <c r="F566" s="142" t="s">
        <v>3092</v>
      </c>
      <c r="G566" s="142" t="s">
        <v>3373</v>
      </c>
      <c r="H566" s="142" t="s">
        <v>3374</v>
      </c>
      <c r="I566" s="142" t="s">
        <v>3375</v>
      </c>
      <c r="J566" s="142" t="s">
        <v>3376</v>
      </c>
      <c r="K566" s="142" t="s">
        <v>3381</v>
      </c>
      <c r="L566" s="142" t="s">
        <v>3382</v>
      </c>
    </row>
    <row r="567" spans="1:12" hidden="1">
      <c r="A567" s="142" t="s">
        <v>1788</v>
      </c>
      <c r="B567" s="142" t="s">
        <v>1789</v>
      </c>
      <c r="C567" s="142" t="s">
        <v>585</v>
      </c>
      <c r="D567" s="142" t="s">
        <v>1797</v>
      </c>
      <c r="E567" s="142" t="s">
        <v>613</v>
      </c>
      <c r="F567" s="142" t="s">
        <v>3092</v>
      </c>
      <c r="G567" s="142" t="s">
        <v>3373</v>
      </c>
      <c r="H567" s="142" t="s">
        <v>3374</v>
      </c>
      <c r="I567" s="142" t="s">
        <v>3375</v>
      </c>
      <c r="J567" s="142" t="s">
        <v>3376</v>
      </c>
      <c r="K567" s="142" t="s">
        <v>3383</v>
      </c>
      <c r="L567" s="142" t="s">
        <v>3384</v>
      </c>
    </row>
    <row r="568" spans="1:12" hidden="1">
      <c r="A568" s="142" t="s">
        <v>1788</v>
      </c>
      <c r="B568" s="142" t="s">
        <v>1789</v>
      </c>
      <c r="C568" s="142" t="s">
        <v>585</v>
      </c>
      <c r="D568" s="142" t="s">
        <v>1797</v>
      </c>
      <c r="E568" s="142" t="s">
        <v>613</v>
      </c>
      <c r="F568" s="142" t="s">
        <v>3092</v>
      </c>
      <c r="G568" s="142" t="s">
        <v>3373</v>
      </c>
      <c r="H568" s="142" t="s">
        <v>3374</v>
      </c>
      <c r="I568" s="142" t="s">
        <v>3375</v>
      </c>
      <c r="J568" s="142" t="s">
        <v>3376</v>
      </c>
      <c r="K568" s="142" t="s">
        <v>3385</v>
      </c>
      <c r="L568" s="142" t="s">
        <v>3386</v>
      </c>
    </row>
    <row r="569" spans="1:12" hidden="1">
      <c r="A569" s="142" t="s">
        <v>1788</v>
      </c>
      <c r="B569" s="142" t="s">
        <v>1789</v>
      </c>
      <c r="C569" s="142" t="s">
        <v>585</v>
      </c>
      <c r="D569" s="142" t="s">
        <v>1797</v>
      </c>
      <c r="E569" s="142" t="s">
        <v>613</v>
      </c>
      <c r="F569" s="142" t="s">
        <v>3092</v>
      </c>
      <c r="G569" s="142" t="s">
        <v>3373</v>
      </c>
      <c r="H569" s="142" t="s">
        <v>3374</v>
      </c>
      <c r="I569" s="142" t="s">
        <v>3375</v>
      </c>
      <c r="J569" s="142" t="s">
        <v>3376</v>
      </c>
      <c r="K569" s="142" t="s">
        <v>3387</v>
      </c>
      <c r="L569" s="142" t="s">
        <v>3388</v>
      </c>
    </row>
    <row r="570" spans="1:12" hidden="1">
      <c r="A570" s="142" t="s">
        <v>1788</v>
      </c>
      <c r="B570" s="142" t="s">
        <v>1789</v>
      </c>
      <c r="C570" s="142" t="s">
        <v>585</v>
      </c>
      <c r="D570" s="142" t="s">
        <v>1797</v>
      </c>
      <c r="E570" s="142" t="s">
        <v>613</v>
      </c>
      <c r="F570" s="142" t="s">
        <v>3092</v>
      </c>
      <c r="G570" s="142" t="s">
        <v>3373</v>
      </c>
      <c r="H570" s="142" t="s">
        <v>3374</v>
      </c>
      <c r="I570" s="142" t="s">
        <v>3375</v>
      </c>
      <c r="J570" s="142" t="s">
        <v>3376</v>
      </c>
      <c r="K570" s="142" t="s">
        <v>3389</v>
      </c>
      <c r="L570" s="142" t="s">
        <v>3390</v>
      </c>
    </row>
    <row r="571" spans="1:12" hidden="1">
      <c r="A571" s="142" t="s">
        <v>1788</v>
      </c>
      <c r="B571" s="142" t="s">
        <v>1789</v>
      </c>
      <c r="C571" s="142" t="s">
        <v>585</v>
      </c>
      <c r="D571" s="142" t="s">
        <v>1797</v>
      </c>
      <c r="E571" s="142" t="s">
        <v>613</v>
      </c>
      <c r="F571" s="142" t="s">
        <v>3092</v>
      </c>
      <c r="G571" s="142" t="s">
        <v>3373</v>
      </c>
      <c r="H571" s="142" t="s">
        <v>3374</v>
      </c>
      <c r="I571" s="142" t="s">
        <v>3375</v>
      </c>
      <c r="J571" s="142" t="s">
        <v>3376</v>
      </c>
      <c r="K571" s="142" t="s">
        <v>3391</v>
      </c>
      <c r="L571" s="142" t="s">
        <v>3392</v>
      </c>
    </row>
    <row r="572" spans="1:12" hidden="1">
      <c r="A572" s="142" t="s">
        <v>1788</v>
      </c>
      <c r="B572" s="142" t="s">
        <v>1789</v>
      </c>
      <c r="C572" s="142" t="s">
        <v>585</v>
      </c>
      <c r="D572" s="142" t="s">
        <v>1797</v>
      </c>
      <c r="E572" s="142" t="s">
        <v>613</v>
      </c>
      <c r="F572" s="142" t="s">
        <v>3092</v>
      </c>
      <c r="G572" s="142" t="s">
        <v>3373</v>
      </c>
      <c r="H572" s="142" t="s">
        <v>3374</v>
      </c>
      <c r="I572" s="142" t="s">
        <v>3375</v>
      </c>
      <c r="J572" s="142" t="s">
        <v>3376</v>
      </c>
      <c r="K572" s="142" t="s">
        <v>3393</v>
      </c>
      <c r="L572" s="142" t="s">
        <v>3394</v>
      </c>
    </row>
    <row r="573" spans="1:12" hidden="1">
      <c r="A573" s="142" t="s">
        <v>1788</v>
      </c>
      <c r="B573" s="142" t="s">
        <v>1789</v>
      </c>
      <c r="C573" s="142" t="s">
        <v>585</v>
      </c>
      <c r="D573" s="142" t="s">
        <v>1797</v>
      </c>
      <c r="E573" s="142" t="s">
        <v>613</v>
      </c>
      <c r="F573" s="142" t="s">
        <v>3092</v>
      </c>
      <c r="G573" s="142" t="s">
        <v>3373</v>
      </c>
      <c r="H573" s="142" t="s">
        <v>3374</v>
      </c>
      <c r="I573" s="142" t="s">
        <v>3375</v>
      </c>
      <c r="J573" s="142" t="s">
        <v>3376</v>
      </c>
      <c r="K573" s="142" t="s">
        <v>3395</v>
      </c>
      <c r="L573" s="142" t="s">
        <v>3396</v>
      </c>
    </row>
    <row r="574" spans="1:12" hidden="1">
      <c r="A574" s="142" t="s">
        <v>1788</v>
      </c>
      <c r="B574" s="142" t="s">
        <v>1789</v>
      </c>
      <c r="C574" s="142" t="s">
        <v>585</v>
      </c>
      <c r="D574" s="142" t="s">
        <v>1797</v>
      </c>
      <c r="E574" s="142" t="s">
        <v>613</v>
      </c>
      <c r="F574" s="142" t="s">
        <v>3092</v>
      </c>
      <c r="G574" s="142" t="s">
        <v>3373</v>
      </c>
      <c r="H574" s="142" t="s">
        <v>3374</v>
      </c>
      <c r="I574" s="142" t="s">
        <v>3375</v>
      </c>
      <c r="J574" s="142" t="s">
        <v>3376</v>
      </c>
      <c r="K574" s="142" t="s">
        <v>3397</v>
      </c>
      <c r="L574" s="142" t="s">
        <v>3398</v>
      </c>
    </row>
    <row r="575" spans="1:12" hidden="1">
      <c r="A575" s="142" t="s">
        <v>1788</v>
      </c>
      <c r="B575" s="142" t="s">
        <v>1789</v>
      </c>
      <c r="C575" s="142" t="s">
        <v>585</v>
      </c>
      <c r="D575" s="142" t="s">
        <v>1797</v>
      </c>
      <c r="E575" s="142" t="s">
        <v>613</v>
      </c>
      <c r="F575" s="142" t="s">
        <v>3092</v>
      </c>
      <c r="G575" s="142" t="s">
        <v>3373</v>
      </c>
      <c r="H575" s="142" t="s">
        <v>3374</v>
      </c>
      <c r="I575" s="142" t="s">
        <v>3375</v>
      </c>
      <c r="J575" s="142" t="s">
        <v>3376</v>
      </c>
      <c r="K575" s="142" t="s">
        <v>3399</v>
      </c>
      <c r="L575" s="142" t="s">
        <v>3400</v>
      </c>
    </row>
    <row r="576" spans="1:12" hidden="1">
      <c r="A576" s="142" t="s">
        <v>1788</v>
      </c>
      <c r="B576" s="142" t="s">
        <v>1789</v>
      </c>
      <c r="C576" s="142" t="s">
        <v>585</v>
      </c>
      <c r="D576" s="142" t="s">
        <v>1797</v>
      </c>
      <c r="E576" s="142" t="s">
        <v>613</v>
      </c>
      <c r="F576" s="142" t="s">
        <v>3092</v>
      </c>
      <c r="G576" s="142" t="s">
        <v>3373</v>
      </c>
      <c r="H576" s="142" t="s">
        <v>3374</v>
      </c>
      <c r="I576" s="142" t="s">
        <v>3375</v>
      </c>
      <c r="J576" s="142" t="s">
        <v>3376</v>
      </c>
      <c r="K576" s="142" t="s">
        <v>3401</v>
      </c>
      <c r="L576" s="142" t="s">
        <v>3402</v>
      </c>
    </row>
    <row r="577" spans="1:12" hidden="1">
      <c r="A577" s="142" t="s">
        <v>1788</v>
      </c>
      <c r="B577" s="142" t="s">
        <v>1789</v>
      </c>
      <c r="C577" s="142" t="s">
        <v>585</v>
      </c>
      <c r="D577" s="142" t="s">
        <v>1797</v>
      </c>
      <c r="E577" s="142" t="s">
        <v>613</v>
      </c>
      <c r="F577" s="142" t="s">
        <v>3092</v>
      </c>
      <c r="G577" s="142" t="s">
        <v>3373</v>
      </c>
      <c r="H577" s="142" t="s">
        <v>3374</v>
      </c>
      <c r="I577" s="142" t="s">
        <v>3375</v>
      </c>
      <c r="J577" s="142" t="s">
        <v>3376</v>
      </c>
      <c r="K577" s="142" t="s">
        <v>3403</v>
      </c>
      <c r="L577" s="142" t="s">
        <v>3404</v>
      </c>
    </row>
    <row r="578" spans="1:12" hidden="1">
      <c r="A578" s="142" t="s">
        <v>1788</v>
      </c>
      <c r="B578" s="142" t="s">
        <v>1789</v>
      </c>
      <c r="C578" s="142" t="s">
        <v>585</v>
      </c>
      <c r="D578" s="142" t="s">
        <v>1797</v>
      </c>
      <c r="E578" s="142" t="s">
        <v>613</v>
      </c>
      <c r="F578" s="142" t="s">
        <v>3092</v>
      </c>
      <c r="G578" s="142" t="s">
        <v>3373</v>
      </c>
      <c r="H578" s="142" t="s">
        <v>3374</v>
      </c>
      <c r="I578" s="142" t="s">
        <v>3375</v>
      </c>
      <c r="J578" s="142" t="s">
        <v>3376</v>
      </c>
      <c r="K578" s="142" t="s">
        <v>3405</v>
      </c>
      <c r="L578" s="142" t="s">
        <v>3406</v>
      </c>
    </row>
    <row r="579" spans="1:12" hidden="1">
      <c r="A579" s="142" t="s">
        <v>1788</v>
      </c>
      <c r="B579" s="142" t="s">
        <v>1789</v>
      </c>
      <c r="C579" s="142" t="s">
        <v>585</v>
      </c>
      <c r="D579" s="142" t="s">
        <v>1797</v>
      </c>
      <c r="E579" s="142" t="s">
        <v>613</v>
      </c>
      <c r="F579" s="142" t="s">
        <v>3092</v>
      </c>
      <c r="G579" s="142" t="s">
        <v>3373</v>
      </c>
      <c r="H579" s="142" t="s">
        <v>3374</v>
      </c>
      <c r="I579" s="142" t="s">
        <v>3407</v>
      </c>
      <c r="J579" s="142" t="s">
        <v>3408</v>
      </c>
      <c r="K579" s="142" t="s">
        <v>3409</v>
      </c>
      <c r="L579" s="142" t="s">
        <v>3410</v>
      </c>
    </row>
    <row r="580" spans="1:12" hidden="1">
      <c r="A580" s="142" t="s">
        <v>1788</v>
      </c>
      <c r="B580" s="142" t="s">
        <v>1789</v>
      </c>
      <c r="C580" s="142" t="s">
        <v>585</v>
      </c>
      <c r="D580" s="142" t="s">
        <v>1797</v>
      </c>
      <c r="E580" s="142" t="s">
        <v>613</v>
      </c>
      <c r="F580" s="142" t="s">
        <v>3092</v>
      </c>
      <c r="G580" s="142" t="s">
        <v>3373</v>
      </c>
      <c r="H580" s="142" t="s">
        <v>3374</v>
      </c>
      <c r="I580" s="142" t="s">
        <v>3407</v>
      </c>
      <c r="J580" s="142" t="s">
        <v>3408</v>
      </c>
      <c r="K580" s="142" t="s">
        <v>3411</v>
      </c>
      <c r="L580" s="142" t="s">
        <v>3412</v>
      </c>
    </row>
    <row r="581" spans="1:12" hidden="1">
      <c r="A581" s="142" t="s">
        <v>1788</v>
      </c>
      <c r="B581" s="142" t="s">
        <v>1789</v>
      </c>
      <c r="C581" s="142" t="s">
        <v>585</v>
      </c>
      <c r="D581" s="142" t="s">
        <v>1797</v>
      </c>
      <c r="E581" s="142" t="s">
        <v>613</v>
      </c>
      <c r="F581" s="142" t="s">
        <v>3092</v>
      </c>
      <c r="G581" s="142" t="s">
        <v>3373</v>
      </c>
      <c r="H581" s="142" t="s">
        <v>3374</v>
      </c>
      <c r="I581" s="142" t="s">
        <v>3407</v>
      </c>
      <c r="J581" s="142" t="s">
        <v>3408</v>
      </c>
      <c r="K581" s="142" t="s">
        <v>3413</v>
      </c>
      <c r="L581" s="142" t="s">
        <v>3414</v>
      </c>
    </row>
    <row r="582" spans="1:12" hidden="1">
      <c r="A582" s="142" t="s">
        <v>1788</v>
      </c>
      <c r="B582" s="142" t="s">
        <v>1789</v>
      </c>
      <c r="C582" s="142" t="s">
        <v>585</v>
      </c>
      <c r="D582" s="142" t="s">
        <v>1797</v>
      </c>
      <c r="E582" s="142" t="s">
        <v>613</v>
      </c>
      <c r="F582" s="142" t="s">
        <v>3092</v>
      </c>
      <c r="G582" s="142" t="s">
        <v>3373</v>
      </c>
      <c r="H582" s="142" t="s">
        <v>3374</v>
      </c>
      <c r="I582" s="142" t="s">
        <v>3407</v>
      </c>
      <c r="J582" s="142" t="s">
        <v>3408</v>
      </c>
      <c r="K582" s="142" t="s">
        <v>3415</v>
      </c>
      <c r="L582" s="142" t="s">
        <v>3416</v>
      </c>
    </row>
    <row r="583" spans="1:12" hidden="1">
      <c r="A583" s="142" t="s">
        <v>1788</v>
      </c>
      <c r="B583" s="142" t="s">
        <v>1789</v>
      </c>
      <c r="C583" s="142" t="s">
        <v>585</v>
      </c>
      <c r="D583" s="142" t="s">
        <v>1797</v>
      </c>
      <c r="E583" s="142" t="s">
        <v>613</v>
      </c>
      <c r="F583" s="142" t="s">
        <v>3092</v>
      </c>
      <c r="G583" s="142" t="s">
        <v>3373</v>
      </c>
      <c r="H583" s="142" t="s">
        <v>3374</v>
      </c>
      <c r="I583" s="142" t="s">
        <v>3417</v>
      </c>
      <c r="J583" s="142" t="s">
        <v>3418</v>
      </c>
      <c r="K583" s="142" t="s">
        <v>3419</v>
      </c>
      <c r="L583" s="142" t="s">
        <v>3420</v>
      </c>
    </row>
    <row r="584" spans="1:12" hidden="1">
      <c r="A584" s="142" t="s">
        <v>1788</v>
      </c>
      <c r="B584" s="142" t="s">
        <v>1789</v>
      </c>
      <c r="C584" s="142" t="s">
        <v>585</v>
      </c>
      <c r="D584" s="142" t="s">
        <v>1797</v>
      </c>
      <c r="E584" s="142" t="s">
        <v>613</v>
      </c>
      <c r="F584" s="142" t="s">
        <v>3092</v>
      </c>
      <c r="G584" s="142" t="s">
        <v>3373</v>
      </c>
      <c r="H584" s="142" t="s">
        <v>3374</v>
      </c>
      <c r="I584" s="142" t="s">
        <v>3417</v>
      </c>
      <c r="J584" s="142" t="s">
        <v>3418</v>
      </c>
      <c r="K584" s="142" t="s">
        <v>3421</v>
      </c>
      <c r="L584" s="142" t="s">
        <v>3422</v>
      </c>
    </row>
    <row r="585" spans="1:12" hidden="1">
      <c r="A585" s="142" t="s">
        <v>1788</v>
      </c>
      <c r="B585" s="142" t="s">
        <v>1789</v>
      </c>
      <c r="C585" s="142" t="s">
        <v>585</v>
      </c>
      <c r="D585" s="142" t="s">
        <v>1797</v>
      </c>
      <c r="E585" s="142" t="s">
        <v>613</v>
      </c>
      <c r="F585" s="142" t="s">
        <v>3092</v>
      </c>
      <c r="G585" s="142" t="s">
        <v>3373</v>
      </c>
      <c r="H585" s="142" t="s">
        <v>3374</v>
      </c>
      <c r="I585" s="142" t="s">
        <v>3423</v>
      </c>
      <c r="J585" s="142" t="s">
        <v>3424</v>
      </c>
      <c r="K585" s="142" t="s">
        <v>3425</v>
      </c>
      <c r="L585" s="142" t="s">
        <v>3426</v>
      </c>
    </row>
    <row r="586" spans="1:12" hidden="1">
      <c r="A586" s="142" t="s">
        <v>1788</v>
      </c>
      <c r="B586" s="142" t="s">
        <v>1789</v>
      </c>
      <c r="C586" s="142" t="s">
        <v>585</v>
      </c>
      <c r="D586" s="142" t="s">
        <v>1797</v>
      </c>
      <c r="E586" s="142" t="s">
        <v>613</v>
      </c>
      <c r="F586" s="142" t="s">
        <v>3092</v>
      </c>
      <c r="G586" s="142" t="s">
        <v>3373</v>
      </c>
      <c r="H586" s="142" t="s">
        <v>3374</v>
      </c>
      <c r="I586" s="142" t="s">
        <v>3423</v>
      </c>
      <c r="J586" s="142" t="s">
        <v>3424</v>
      </c>
      <c r="K586" s="142" t="s">
        <v>3427</v>
      </c>
      <c r="L586" s="142" t="s">
        <v>3428</v>
      </c>
    </row>
    <row r="587" spans="1:12" hidden="1">
      <c r="A587" s="142" t="s">
        <v>1788</v>
      </c>
      <c r="B587" s="142" t="s">
        <v>1789</v>
      </c>
      <c r="C587" s="142" t="s">
        <v>585</v>
      </c>
      <c r="D587" s="142" t="s">
        <v>1797</v>
      </c>
      <c r="E587" s="142" t="s">
        <v>613</v>
      </c>
      <c r="F587" s="142" t="s">
        <v>3092</v>
      </c>
      <c r="G587" s="142" t="s">
        <v>3429</v>
      </c>
      <c r="H587" s="142" t="s">
        <v>3430</v>
      </c>
      <c r="I587" s="142" t="s">
        <v>3431</v>
      </c>
      <c r="J587" s="142" t="s">
        <v>3432</v>
      </c>
      <c r="K587" s="142" t="s">
        <v>3433</v>
      </c>
      <c r="L587" s="142" t="s">
        <v>3434</v>
      </c>
    </row>
    <row r="588" spans="1:12" hidden="1">
      <c r="A588" s="142" t="s">
        <v>1788</v>
      </c>
      <c r="B588" s="142" t="s">
        <v>1789</v>
      </c>
      <c r="C588" s="142" t="s">
        <v>585</v>
      </c>
      <c r="D588" s="142" t="s">
        <v>1797</v>
      </c>
      <c r="E588" s="142" t="s">
        <v>613</v>
      </c>
      <c r="F588" s="142" t="s">
        <v>3092</v>
      </c>
      <c r="G588" s="142" t="s">
        <v>3429</v>
      </c>
      <c r="H588" s="142" t="s">
        <v>3430</v>
      </c>
      <c r="I588" s="142" t="s">
        <v>3431</v>
      </c>
      <c r="J588" s="142" t="s">
        <v>3432</v>
      </c>
      <c r="K588" s="142" t="s">
        <v>3435</v>
      </c>
      <c r="L588" s="142" t="s">
        <v>3436</v>
      </c>
    </row>
    <row r="589" spans="1:12" hidden="1">
      <c r="A589" s="142" t="s">
        <v>1788</v>
      </c>
      <c r="B589" s="142" t="s">
        <v>1789</v>
      </c>
      <c r="C589" s="142" t="s">
        <v>585</v>
      </c>
      <c r="D589" s="142" t="s">
        <v>1797</v>
      </c>
      <c r="E589" s="142" t="s">
        <v>613</v>
      </c>
      <c r="F589" s="142" t="s">
        <v>3092</v>
      </c>
      <c r="G589" s="142" t="s">
        <v>3429</v>
      </c>
      <c r="H589" s="142" t="s">
        <v>3430</v>
      </c>
      <c r="I589" s="142" t="s">
        <v>3431</v>
      </c>
      <c r="J589" s="142" t="s">
        <v>3432</v>
      </c>
      <c r="K589" s="142" t="s">
        <v>3437</v>
      </c>
      <c r="L589" s="142" t="s">
        <v>3438</v>
      </c>
    </row>
    <row r="590" spans="1:12" hidden="1">
      <c r="A590" s="142" t="s">
        <v>1788</v>
      </c>
      <c r="B590" s="142" t="s">
        <v>1789</v>
      </c>
      <c r="C590" s="142" t="s">
        <v>585</v>
      </c>
      <c r="D590" s="142" t="s">
        <v>1797</v>
      </c>
      <c r="E590" s="142" t="s">
        <v>613</v>
      </c>
      <c r="F590" s="142" t="s">
        <v>3092</v>
      </c>
      <c r="G590" s="142" t="s">
        <v>3429</v>
      </c>
      <c r="H590" s="142" t="s">
        <v>3430</v>
      </c>
      <c r="I590" s="142" t="s">
        <v>3431</v>
      </c>
      <c r="J590" s="142" t="s">
        <v>3432</v>
      </c>
      <c r="K590" s="142" t="s">
        <v>3439</v>
      </c>
      <c r="L590" s="142" t="s">
        <v>3440</v>
      </c>
    </row>
    <row r="591" spans="1:12" hidden="1">
      <c r="A591" s="142" t="s">
        <v>1788</v>
      </c>
      <c r="B591" s="142" t="s">
        <v>1789</v>
      </c>
      <c r="C591" s="142" t="s">
        <v>585</v>
      </c>
      <c r="D591" s="142" t="s">
        <v>1797</v>
      </c>
      <c r="E591" s="142" t="s">
        <v>613</v>
      </c>
      <c r="F591" s="142" t="s">
        <v>3092</v>
      </c>
      <c r="G591" s="142" t="s">
        <v>3441</v>
      </c>
      <c r="H591" s="142" t="s">
        <v>3442</v>
      </c>
      <c r="I591" s="142" t="s">
        <v>3443</v>
      </c>
      <c r="J591" s="142" t="s">
        <v>3444</v>
      </c>
      <c r="K591" s="142" t="s">
        <v>3445</v>
      </c>
      <c r="L591" s="142" t="s">
        <v>3446</v>
      </c>
    </row>
    <row r="592" spans="1:12" hidden="1">
      <c r="A592" s="142" t="s">
        <v>1788</v>
      </c>
      <c r="B592" s="142" t="s">
        <v>1789</v>
      </c>
      <c r="C592" s="142" t="s">
        <v>585</v>
      </c>
      <c r="D592" s="142" t="s">
        <v>1797</v>
      </c>
      <c r="E592" s="142" t="s">
        <v>613</v>
      </c>
      <c r="F592" s="142" t="s">
        <v>3092</v>
      </c>
      <c r="G592" s="142" t="s">
        <v>3441</v>
      </c>
      <c r="H592" s="142" t="s">
        <v>3442</v>
      </c>
      <c r="I592" s="142" t="s">
        <v>3443</v>
      </c>
      <c r="J592" s="142" t="s">
        <v>3444</v>
      </c>
      <c r="K592" s="142" t="s">
        <v>3447</v>
      </c>
      <c r="L592" s="142" t="s">
        <v>3448</v>
      </c>
    </row>
    <row r="593" spans="1:12" hidden="1">
      <c r="A593" s="142" t="s">
        <v>1788</v>
      </c>
      <c r="B593" s="142" t="s">
        <v>1789</v>
      </c>
      <c r="C593" s="142" t="s">
        <v>3449</v>
      </c>
      <c r="D593" s="142" t="s">
        <v>3450</v>
      </c>
      <c r="E593" s="142" t="s">
        <v>3451</v>
      </c>
      <c r="F593" s="142" t="s">
        <v>3452</v>
      </c>
      <c r="G593" s="142" t="s">
        <v>3453</v>
      </c>
      <c r="H593" s="142" t="s">
        <v>3454</v>
      </c>
      <c r="I593" s="142" t="s">
        <v>3455</v>
      </c>
      <c r="J593" s="142" t="s">
        <v>3456</v>
      </c>
      <c r="K593" s="142" t="s">
        <v>3457</v>
      </c>
      <c r="L593" s="142" t="s">
        <v>3458</v>
      </c>
    </row>
    <row r="594" spans="1:12" hidden="1">
      <c r="A594" s="142" t="s">
        <v>1788</v>
      </c>
      <c r="B594" s="142" t="s">
        <v>1789</v>
      </c>
      <c r="C594" s="142" t="s">
        <v>3449</v>
      </c>
      <c r="D594" s="142" t="s">
        <v>3450</v>
      </c>
      <c r="E594" s="142" t="s">
        <v>3451</v>
      </c>
      <c r="F594" s="142" t="s">
        <v>3452</v>
      </c>
      <c r="G594" s="142" t="s">
        <v>3453</v>
      </c>
      <c r="H594" s="142" t="s">
        <v>3454</v>
      </c>
      <c r="I594" s="142" t="s">
        <v>3455</v>
      </c>
      <c r="J594" s="142" t="s">
        <v>3456</v>
      </c>
      <c r="K594" s="142" t="s">
        <v>3459</v>
      </c>
      <c r="L594" s="142" t="s">
        <v>3460</v>
      </c>
    </row>
    <row r="595" spans="1:12" hidden="1">
      <c r="A595" s="142" t="s">
        <v>1788</v>
      </c>
      <c r="B595" s="142" t="s">
        <v>1789</v>
      </c>
      <c r="C595" s="142" t="s">
        <v>3449</v>
      </c>
      <c r="D595" s="142" t="s">
        <v>3450</v>
      </c>
      <c r="E595" s="142" t="s">
        <v>3451</v>
      </c>
      <c r="F595" s="142" t="s">
        <v>3452</v>
      </c>
      <c r="G595" s="142" t="s">
        <v>3453</v>
      </c>
      <c r="H595" s="142" t="s">
        <v>3454</v>
      </c>
      <c r="I595" s="142" t="s">
        <v>3455</v>
      </c>
      <c r="J595" s="142" t="s">
        <v>3456</v>
      </c>
      <c r="K595" s="142" t="s">
        <v>3461</v>
      </c>
      <c r="L595" s="142" t="s">
        <v>3462</v>
      </c>
    </row>
    <row r="596" spans="1:12" hidden="1">
      <c r="A596" s="142" t="s">
        <v>1788</v>
      </c>
      <c r="B596" s="142" t="s">
        <v>1789</v>
      </c>
      <c r="C596" s="142" t="s">
        <v>3449</v>
      </c>
      <c r="D596" s="142" t="s">
        <v>3450</v>
      </c>
      <c r="E596" s="142" t="s">
        <v>3451</v>
      </c>
      <c r="F596" s="142" t="s">
        <v>3452</v>
      </c>
      <c r="G596" s="142" t="s">
        <v>3453</v>
      </c>
      <c r="H596" s="142" t="s">
        <v>3454</v>
      </c>
      <c r="I596" s="142" t="s">
        <v>3455</v>
      </c>
      <c r="J596" s="142" t="s">
        <v>3456</v>
      </c>
      <c r="K596" s="142" t="s">
        <v>3463</v>
      </c>
      <c r="L596" s="142" t="s">
        <v>3464</v>
      </c>
    </row>
    <row r="597" spans="1:12" hidden="1">
      <c r="A597" s="142" t="s">
        <v>1788</v>
      </c>
      <c r="B597" s="142" t="s">
        <v>1789</v>
      </c>
      <c r="C597" s="142" t="s">
        <v>3449</v>
      </c>
      <c r="D597" s="142" t="s">
        <v>3450</v>
      </c>
      <c r="E597" s="142" t="s">
        <v>3451</v>
      </c>
      <c r="F597" s="142" t="s">
        <v>3452</v>
      </c>
      <c r="G597" s="142" t="s">
        <v>3453</v>
      </c>
      <c r="H597" s="142" t="s">
        <v>3454</v>
      </c>
      <c r="I597" s="142" t="s">
        <v>3455</v>
      </c>
      <c r="J597" s="142" t="s">
        <v>3456</v>
      </c>
      <c r="K597" s="142" t="s">
        <v>3465</v>
      </c>
      <c r="L597" s="142" t="s">
        <v>3466</v>
      </c>
    </row>
    <row r="598" spans="1:12" hidden="1">
      <c r="A598" s="142" t="s">
        <v>1788</v>
      </c>
      <c r="B598" s="142" t="s">
        <v>1789</v>
      </c>
      <c r="C598" s="142" t="s">
        <v>3449</v>
      </c>
      <c r="D598" s="142" t="s">
        <v>3450</v>
      </c>
      <c r="E598" s="142" t="s">
        <v>3451</v>
      </c>
      <c r="F598" s="142" t="s">
        <v>3452</v>
      </c>
      <c r="G598" s="142" t="s">
        <v>3453</v>
      </c>
      <c r="H598" s="142" t="s">
        <v>3454</v>
      </c>
      <c r="I598" s="142" t="s">
        <v>3455</v>
      </c>
      <c r="J598" s="142" t="s">
        <v>3456</v>
      </c>
      <c r="K598" s="142" t="s">
        <v>3467</v>
      </c>
      <c r="L598" s="142" t="s">
        <v>3468</v>
      </c>
    </row>
    <row r="599" spans="1:12" hidden="1">
      <c r="A599" s="142" t="s">
        <v>1788</v>
      </c>
      <c r="B599" s="142" t="s">
        <v>1789</v>
      </c>
      <c r="C599" s="142" t="s">
        <v>3449</v>
      </c>
      <c r="D599" s="142" t="s">
        <v>3450</v>
      </c>
      <c r="E599" s="142" t="s">
        <v>3451</v>
      </c>
      <c r="F599" s="142" t="s">
        <v>3452</v>
      </c>
      <c r="G599" s="142" t="s">
        <v>3453</v>
      </c>
      <c r="H599" s="142" t="s">
        <v>3454</v>
      </c>
      <c r="I599" s="142" t="s">
        <v>3455</v>
      </c>
      <c r="J599" s="142" t="s">
        <v>3456</v>
      </c>
      <c r="K599" s="142" t="s">
        <v>3469</v>
      </c>
      <c r="L599" s="142" t="s">
        <v>3470</v>
      </c>
    </row>
    <row r="600" spans="1:12" hidden="1">
      <c r="A600" s="142" t="s">
        <v>1788</v>
      </c>
      <c r="B600" s="142" t="s">
        <v>1789</v>
      </c>
      <c r="C600" s="142" t="s">
        <v>3449</v>
      </c>
      <c r="D600" s="142" t="s">
        <v>3450</v>
      </c>
      <c r="E600" s="142" t="s">
        <v>3451</v>
      </c>
      <c r="F600" s="142" t="s">
        <v>3452</v>
      </c>
      <c r="G600" s="142" t="s">
        <v>3453</v>
      </c>
      <c r="H600" s="142" t="s">
        <v>3454</v>
      </c>
      <c r="I600" s="142" t="s">
        <v>3455</v>
      </c>
      <c r="J600" s="142" t="s">
        <v>3456</v>
      </c>
      <c r="K600" s="142" t="s">
        <v>3471</v>
      </c>
      <c r="L600" s="142" t="s">
        <v>3472</v>
      </c>
    </row>
    <row r="601" spans="1:12" hidden="1">
      <c r="A601" s="142" t="s">
        <v>1788</v>
      </c>
      <c r="B601" s="142" t="s">
        <v>1789</v>
      </c>
      <c r="C601" s="142" t="s">
        <v>3449</v>
      </c>
      <c r="D601" s="142" t="s">
        <v>3450</v>
      </c>
      <c r="E601" s="142" t="s">
        <v>3451</v>
      </c>
      <c r="F601" s="142" t="s">
        <v>3452</v>
      </c>
      <c r="G601" s="142" t="s">
        <v>3453</v>
      </c>
      <c r="H601" s="142" t="s">
        <v>3454</v>
      </c>
      <c r="I601" s="142" t="s">
        <v>3455</v>
      </c>
      <c r="J601" s="142" t="s">
        <v>3456</v>
      </c>
      <c r="K601" s="142" t="s">
        <v>3473</v>
      </c>
      <c r="L601" s="142" t="s">
        <v>3474</v>
      </c>
    </row>
    <row r="602" spans="1:12" hidden="1">
      <c r="A602" s="142" t="s">
        <v>1788</v>
      </c>
      <c r="B602" s="142" t="s">
        <v>1789</v>
      </c>
      <c r="C602" s="142" t="s">
        <v>3449</v>
      </c>
      <c r="D602" s="142" t="s">
        <v>3450</v>
      </c>
      <c r="E602" s="142" t="s">
        <v>3451</v>
      </c>
      <c r="F602" s="142" t="s">
        <v>3452</v>
      </c>
      <c r="G602" s="142" t="s">
        <v>3453</v>
      </c>
      <c r="H602" s="142" t="s">
        <v>3454</v>
      </c>
      <c r="I602" s="142" t="s">
        <v>3455</v>
      </c>
      <c r="J602" s="142" t="s">
        <v>3456</v>
      </c>
      <c r="K602" s="142" t="s">
        <v>3475</v>
      </c>
      <c r="L602" s="142" t="s">
        <v>3476</v>
      </c>
    </row>
    <row r="603" spans="1:12" hidden="1">
      <c r="A603" s="142" t="s">
        <v>1788</v>
      </c>
      <c r="B603" s="142" t="s">
        <v>1789</v>
      </c>
      <c r="C603" s="142" t="s">
        <v>3449</v>
      </c>
      <c r="D603" s="142" t="s">
        <v>3450</v>
      </c>
      <c r="E603" s="142" t="s">
        <v>3451</v>
      </c>
      <c r="F603" s="142" t="s">
        <v>3452</v>
      </c>
      <c r="G603" s="142" t="s">
        <v>3453</v>
      </c>
      <c r="H603" s="142" t="s">
        <v>3454</v>
      </c>
      <c r="I603" s="142" t="s">
        <v>3455</v>
      </c>
      <c r="J603" s="142" t="s">
        <v>3456</v>
      </c>
      <c r="K603" s="142" t="s">
        <v>3477</v>
      </c>
      <c r="L603" s="142" t="s">
        <v>3478</v>
      </c>
    </row>
    <row r="604" spans="1:12" hidden="1">
      <c r="A604" s="142" t="s">
        <v>1788</v>
      </c>
      <c r="B604" s="142" t="s">
        <v>1789</v>
      </c>
      <c r="C604" s="142" t="s">
        <v>3449</v>
      </c>
      <c r="D604" s="142" t="s">
        <v>3450</v>
      </c>
      <c r="E604" s="142" t="s">
        <v>3451</v>
      </c>
      <c r="F604" s="142" t="s">
        <v>3452</v>
      </c>
      <c r="G604" s="142" t="s">
        <v>3453</v>
      </c>
      <c r="H604" s="142" t="s">
        <v>3454</v>
      </c>
      <c r="I604" s="142" t="s">
        <v>3455</v>
      </c>
      <c r="J604" s="142" t="s">
        <v>3456</v>
      </c>
      <c r="K604" s="142" t="s">
        <v>3479</v>
      </c>
      <c r="L604" s="142" t="s">
        <v>3480</v>
      </c>
    </row>
    <row r="605" spans="1:12" hidden="1">
      <c r="A605" s="142" t="s">
        <v>1788</v>
      </c>
      <c r="B605" s="142" t="s">
        <v>1789</v>
      </c>
      <c r="C605" s="142" t="s">
        <v>3449</v>
      </c>
      <c r="D605" s="142" t="s">
        <v>3450</v>
      </c>
      <c r="E605" s="142" t="s">
        <v>3481</v>
      </c>
      <c r="F605" s="142" t="s">
        <v>3482</v>
      </c>
      <c r="G605" s="142" t="s">
        <v>3483</v>
      </c>
      <c r="H605" s="142" t="s">
        <v>3484</v>
      </c>
      <c r="I605" s="142" t="s">
        <v>3485</v>
      </c>
      <c r="J605" s="142" t="s">
        <v>3486</v>
      </c>
      <c r="K605" s="142" t="s">
        <v>3487</v>
      </c>
      <c r="L605" s="142" t="s">
        <v>3488</v>
      </c>
    </row>
    <row r="606" spans="1:12" hidden="1">
      <c r="A606" s="142" t="s">
        <v>1788</v>
      </c>
      <c r="B606" s="142" t="s">
        <v>1789</v>
      </c>
      <c r="C606" s="142" t="s">
        <v>3449</v>
      </c>
      <c r="D606" s="142" t="s">
        <v>3450</v>
      </c>
      <c r="E606" s="142" t="s">
        <v>3481</v>
      </c>
      <c r="F606" s="142" t="s">
        <v>3482</v>
      </c>
      <c r="G606" s="142" t="s">
        <v>3483</v>
      </c>
      <c r="H606" s="142" t="s">
        <v>3484</v>
      </c>
      <c r="I606" s="142" t="s">
        <v>3485</v>
      </c>
      <c r="J606" s="142" t="s">
        <v>3486</v>
      </c>
      <c r="K606" s="142" t="s">
        <v>3489</v>
      </c>
      <c r="L606" s="142" t="s">
        <v>3490</v>
      </c>
    </row>
    <row r="607" spans="1:12" hidden="1">
      <c r="A607" s="142" t="s">
        <v>1788</v>
      </c>
      <c r="B607" s="142" t="s">
        <v>1789</v>
      </c>
      <c r="C607" s="142" t="s">
        <v>3449</v>
      </c>
      <c r="D607" s="142" t="s">
        <v>3450</v>
      </c>
      <c r="E607" s="142" t="s">
        <v>3481</v>
      </c>
      <c r="F607" s="142" t="s">
        <v>3482</v>
      </c>
      <c r="G607" s="142" t="s">
        <v>3483</v>
      </c>
      <c r="H607" s="142" t="s">
        <v>3484</v>
      </c>
      <c r="I607" s="142" t="s">
        <v>3485</v>
      </c>
      <c r="J607" s="142" t="s">
        <v>3486</v>
      </c>
      <c r="K607" s="142" t="s">
        <v>3491</v>
      </c>
      <c r="L607" s="142" t="s">
        <v>3492</v>
      </c>
    </row>
    <row r="608" spans="1:12" hidden="1">
      <c r="A608" s="142" t="s">
        <v>1788</v>
      </c>
      <c r="B608" s="142" t="s">
        <v>1789</v>
      </c>
      <c r="C608" s="142" t="s">
        <v>3449</v>
      </c>
      <c r="D608" s="142" t="s">
        <v>3450</v>
      </c>
      <c r="E608" s="142" t="s">
        <v>3481</v>
      </c>
      <c r="F608" s="142" t="s">
        <v>3482</v>
      </c>
      <c r="G608" s="142" t="s">
        <v>3483</v>
      </c>
      <c r="H608" s="142" t="s">
        <v>3484</v>
      </c>
      <c r="I608" s="142" t="s">
        <v>3485</v>
      </c>
      <c r="J608" s="142" t="s">
        <v>3486</v>
      </c>
      <c r="K608" s="142" t="s">
        <v>3493</v>
      </c>
      <c r="L608" s="142" t="s">
        <v>3494</v>
      </c>
    </row>
    <row r="609" spans="1:12" hidden="1">
      <c r="A609" s="142" t="s">
        <v>1788</v>
      </c>
      <c r="B609" s="142" t="s">
        <v>1789</v>
      </c>
      <c r="C609" s="142" t="s">
        <v>3449</v>
      </c>
      <c r="D609" s="142" t="s">
        <v>3450</v>
      </c>
      <c r="E609" s="142" t="s">
        <v>3495</v>
      </c>
      <c r="F609" s="142" t="s">
        <v>3496</v>
      </c>
      <c r="G609" s="142" t="s">
        <v>3497</v>
      </c>
      <c r="H609" s="142" t="s">
        <v>3498</v>
      </c>
      <c r="I609" s="142" t="s">
        <v>3499</v>
      </c>
      <c r="J609" s="142" t="s">
        <v>3500</v>
      </c>
      <c r="K609" s="142" t="s">
        <v>3501</v>
      </c>
      <c r="L609" s="142" t="s">
        <v>3502</v>
      </c>
    </row>
    <row r="610" spans="1:12" hidden="1">
      <c r="A610" s="142" t="s">
        <v>1788</v>
      </c>
      <c r="B610" s="142" t="s">
        <v>1789</v>
      </c>
      <c r="C610" s="142" t="s">
        <v>3449</v>
      </c>
      <c r="D610" s="142" t="s">
        <v>3450</v>
      </c>
      <c r="E610" s="142" t="s">
        <v>3495</v>
      </c>
      <c r="F610" s="142" t="s">
        <v>3496</v>
      </c>
      <c r="G610" s="142" t="s">
        <v>3497</v>
      </c>
      <c r="H610" s="142" t="s">
        <v>3498</v>
      </c>
      <c r="I610" s="142" t="s">
        <v>3499</v>
      </c>
      <c r="J610" s="142" t="s">
        <v>3500</v>
      </c>
      <c r="K610" s="142" t="s">
        <v>3503</v>
      </c>
      <c r="L610" s="142" t="s">
        <v>3504</v>
      </c>
    </row>
    <row r="611" spans="1:12" hidden="1">
      <c r="A611" s="142" t="s">
        <v>1788</v>
      </c>
      <c r="B611" s="142" t="s">
        <v>1789</v>
      </c>
      <c r="C611" s="142" t="s">
        <v>3449</v>
      </c>
      <c r="D611" s="142" t="s">
        <v>3450</v>
      </c>
      <c r="E611" s="142" t="s">
        <v>3495</v>
      </c>
      <c r="F611" s="142" t="s">
        <v>3496</v>
      </c>
      <c r="G611" s="142" t="s">
        <v>3497</v>
      </c>
      <c r="H611" s="142" t="s">
        <v>3498</v>
      </c>
      <c r="I611" s="142" t="s">
        <v>3499</v>
      </c>
      <c r="J611" s="142" t="s">
        <v>3500</v>
      </c>
      <c r="K611" s="142" t="s">
        <v>3505</v>
      </c>
      <c r="L611" s="142" t="s">
        <v>3506</v>
      </c>
    </row>
    <row r="612" spans="1:12" hidden="1">
      <c r="A612" s="142" t="s">
        <v>1788</v>
      </c>
      <c r="B612" s="142" t="s">
        <v>1789</v>
      </c>
      <c r="C612" s="142" t="s">
        <v>3449</v>
      </c>
      <c r="D612" s="142" t="s">
        <v>3450</v>
      </c>
      <c r="E612" s="142" t="s">
        <v>3495</v>
      </c>
      <c r="F612" s="142" t="s">
        <v>3496</v>
      </c>
      <c r="G612" s="142" t="s">
        <v>3497</v>
      </c>
      <c r="H612" s="142" t="s">
        <v>3498</v>
      </c>
      <c r="I612" s="142" t="s">
        <v>3499</v>
      </c>
      <c r="J612" s="142" t="s">
        <v>3500</v>
      </c>
      <c r="K612" s="142" t="s">
        <v>3507</v>
      </c>
      <c r="L612" s="142" t="s">
        <v>3508</v>
      </c>
    </row>
    <row r="613" spans="1:12" hidden="1">
      <c r="A613" s="142" t="s">
        <v>1788</v>
      </c>
      <c r="B613" s="142" t="s">
        <v>1789</v>
      </c>
      <c r="C613" s="142" t="s">
        <v>3449</v>
      </c>
      <c r="D613" s="142" t="s">
        <v>3450</v>
      </c>
      <c r="E613" s="142" t="s">
        <v>3495</v>
      </c>
      <c r="F613" s="142" t="s">
        <v>3496</v>
      </c>
      <c r="G613" s="142" t="s">
        <v>3497</v>
      </c>
      <c r="H613" s="142" t="s">
        <v>3498</v>
      </c>
      <c r="I613" s="142" t="s">
        <v>3499</v>
      </c>
      <c r="J613" s="142" t="s">
        <v>3500</v>
      </c>
      <c r="K613" s="142" t="s">
        <v>3509</v>
      </c>
      <c r="L613" s="142" t="s">
        <v>3510</v>
      </c>
    </row>
    <row r="614" spans="1:12" hidden="1">
      <c r="A614" s="142" t="s">
        <v>1788</v>
      </c>
      <c r="B614" s="142" t="s">
        <v>1789</v>
      </c>
      <c r="C614" s="142" t="s">
        <v>3449</v>
      </c>
      <c r="D614" s="142" t="s">
        <v>3450</v>
      </c>
      <c r="E614" s="142" t="s">
        <v>3511</v>
      </c>
      <c r="F614" s="142" t="s">
        <v>3512</v>
      </c>
      <c r="G614" s="142" t="s">
        <v>3513</v>
      </c>
      <c r="H614" s="142" t="s">
        <v>3514</v>
      </c>
      <c r="I614" s="142" t="s">
        <v>3515</v>
      </c>
      <c r="J614" s="142" t="s">
        <v>3514</v>
      </c>
      <c r="K614" s="142" t="s">
        <v>3516</v>
      </c>
      <c r="L614" s="142" t="s">
        <v>3517</v>
      </c>
    </row>
    <row r="615" spans="1:12" hidden="1">
      <c r="A615" s="142" t="s">
        <v>1788</v>
      </c>
      <c r="B615" s="142" t="s">
        <v>1789</v>
      </c>
      <c r="C615" s="142" t="s">
        <v>3449</v>
      </c>
      <c r="D615" s="142" t="s">
        <v>3450</v>
      </c>
      <c r="E615" s="142" t="s">
        <v>3511</v>
      </c>
      <c r="F615" s="142" t="s">
        <v>3512</v>
      </c>
      <c r="G615" s="142" t="s">
        <v>3513</v>
      </c>
      <c r="H615" s="142" t="s">
        <v>3514</v>
      </c>
      <c r="I615" s="142" t="s">
        <v>3515</v>
      </c>
      <c r="J615" s="142" t="s">
        <v>3514</v>
      </c>
      <c r="K615" s="142" t="s">
        <v>3518</v>
      </c>
      <c r="L615" s="142" t="s">
        <v>3519</v>
      </c>
    </row>
    <row r="616" spans="1:12" hidden="1">
      <c r="A616" s="142" t="s">
        <v>1788</v>
      </c>
      <c r="B616" s="142" t="s">
        <v>1789</v>
      </c>
      <c r="C616" s="142" t="s">
        <v>3449</v>
      </c>
      <c r="D616" s="142" t="s">
        <v>3450</v>
      </c>
      <c r="E616" s="142" t="s">
        <v>3520</v>
      </c>
      <c r="F616" s="142" t="s">
        <v>3521</v>
      </c>
      <c r="G616" s="142" t="s">
        <v>3522</v>
      </c>
      <c r="H616" s="142" t="s">
        <v>3523</v>
      </c>
      <c r="I616" s="142" t="s">
        <v>3524</v>
      </c>
      <c r="J616" s="142" t="s">
        <v>3525</v>
      </c>
      <c r="K616" s="142" t="s">
        <v>3526</v>
      </c>
      <c r="L616" s="142" t="s">
        <v>3527</v>
      </c>
    </row>
    <row r="617" spans="1:12" hidden="1">
      <c r="A617" s="142" t="s">
        <v>1788</v>
      </c>
      <c r="B617" s="142" t="s">
        <v>1789</v>
      </c>
      <c r="C617" s="142" t="s">
        <v>3449</v>
      </c>
      <c r="D617" s="142" t="s">
        <v>3450</v>
      </c>
      <c r="E617" s="142" t="s">
        <v>3520</v>
      </c>
      <c r="F617" s="142" t="s">
        <v>3521</v>
      </c>
      <c r="G617" s="142" t="s">
        <v>3522</v>
      </c>
      <c r="H617" s="142" t="s">
        <v>3523</v>
      </c>
      <c r="I617" s="142" t="s">
        <v>3524</v>
      </c>
      <c r="J617" s="142" t="s">
        <v>3525</v>
      </c>
      <c r="K617" s="142" t="s">
        <v>3528</v>
      </c>
      <c r="L617" s="142" t="s">
        <v>3529</v>
      </c>
    </row>
    <row r="618" spans="1:12" hidden="1">
      <c r="A618" s="142" t="s">
        <v>1788</v>
      </c>
      <c r="B618" s="142" t="s">
        <v>1789</v>
      </c>
      <c r="C618" s="142" t="s">
        <v>3449</v>
      </c>
      <c r="D618" s="142" t="s">
        <v>3450</v>
      </c>
      <c r="E618" s="142" t="s">
        <v>3520</v>
      </c>
      <c r="F618" s="142" t="s">
        <v>3521</v>
      </c>
      <c r="G618" s="142" t="s">
        <v>3522</v>
      </c>
      <c r="H618" s="142" t="s">
        <v>3523</v>
      </c>
      <c r="I618" s="142" t="s">
        <v>3524</v>
      </c>
      <c r="J618" s="142" t="s">
        <v>3525</v>
      </c>
      <c r="K618" s="142" t="s">
        <v>3530</v>
      </c>
      <c r="L618" s="142" t="s">
        <v>3531</v>
      </c>
    </row>
    <row r="619" spans="1:12" hidden="1">
      <c r="A619" s="142" t="s">
        <v>1788</v>
      </c>
      <c r="B619" s="142" t="s">
        <v>1789</v>
      </c>
      <c r="C619" s="142" t="s">
        <v>3449</v>
      </c>
      <c r="D619" s="142" t="s">
        <v>3450</v>
      </c>
      <c r="E619" s="142" t="s">
        <v>3532</v>
      </c>
      <c r="F619" s="142" t="s">
        <v>3533</v>
      </c>
      <c r="G619" s="142" t="s">
        <v>3534</v>
      </c>
      <c r="H619" s="142" t="s">
        <v>3535</v>
      </c>
      <c r="I619" s="142" t="s">
        <v>3536</v>
      </c>
      <c r="J619" s="142" t="s">
        <v>3537</v>
      </c>
      <c r="K619" s="142" t="s">
        <v>3538</v>
      </c>
      <c r="L619" s="142" t="s">
        <v>3539</v>
      </c>
    </row>
    <row r="620" spans="1:12" hidden="1">
      <c r="A620" s="142" t="s">
        <v>1788</v>
      </c>
      <c r="B620" s="142" t="s">
        <v>1789</v>
      </c>
      <c r="C620" s="142" t="s">
        <v>3449</v>
      </c>
      <c r="D620" s="142" t="s">
        <v>3450</v>
      </c>
      <c r="E620" s="142" t="s">
        <v>3532</v>
      </c>
      <c r="F620" s="142" t="s">
        <v>3533</v>
      </c>
      <c r="G620" s="142" t="s">
        <v>3534</v>
      </c>
      <c r="H620" s="142" t="s">
        <v>3535</v>
      </c>
      <c r="I620" s="142" t="s">
        <v>3536</v>
      </c>
      <c r="J620" s="142" t="s">
        <v>3537</v>
      </c>
      <c r="K620" s="142" t="s">
        <v>3540</v>
      </c>
      <c r="L620" s="142" t="s">
        <v>3541</v>
      </c>
    </row>
    <row r="621" spans="1:12" hidden="1">
      <c r="A621" s="142" t="s">
        <v>1788</v>
      </c>
      <c r="B621" s="142" t="s">
        <v>1789</v>
      </c>
      <c r="C621" s="142" t="s">
        <v>3449</v>
      </c>
      <c r="D621" s="142" t="s">
        <v>3450</v>
      </c>
      <c r="E621" s="142" t="s">
        <v>3532</v>
      </c>
      <c r="F621" s="142" t="s">
        <v>3533</v>
      </c>
      <c r="G621" s="142" t="s">
        <v>3534</v>
      </c>
      <c r="H621" s="142" t="s">
        <v>3535</v>
      </c>
      <c r="I621" s="142" t="s">
        <v>3536</v>
      </c>
      <c r="J621" s="142" t="s">
        <v>3537</v>
      </c>
      <c r="K621" s="142" t="s">
        <v>3542</v>
      </c>
      <c r="L621" s="142" t="s">
        <v>3543</v>
      </c>
    </row>
    <row r="622" spans="1:12" hidden="1">
      <c r="A622" s="142" t="s">
        <v>1788</v>
      </c>
      <c r="B622" s="142" t="s">
        <v>1789</v>
      </c>
      <c r="C622" s="142" t="s">
        <v>3449</v>
      </c>
      <c r="D622" s="142" t="s">
        <v>3450</v>
      </c>
      <c r="E622" s="142" t="s">
        <v>3532</v>
      </c>
      <c r="F622" s="142" t="s">
        <v>3533</v>
      </c>
      <c r="G622" s="142" t="s">
        <v>3534</v>
      </c>
      <c r="H622" s="142" t="s">
        <v>3535</v>
      </c>
      <c r="I622" s="142" t="s">
        <v>3536</v>
      </c>
      <c r="J622" s="142" t="s">
        <v>3537</v>
      </c>
      <c r="K622" s="142" t="s">
        <v>3544</v>
      </c>
      <c r="L622" s="142" t="s">
        <v>3545</v>
      </c>
    </row>
    <row r="623" spans="1:12" hidden="1">
      <c r="A623" s="142" t="s">
        <v>1788</v>
      </c>
      <c r="B623" s="142" t="s">
        <v>1789</v>
      </c>
      <c r="C623" s="142" t="s">
        <v>3449</v>
      </c>
      <c r="D623" s="142" t="s">
        <v>3450</v>
      </c>
      <c r="E623" s="142" t="s">
        <v>3532</v>
      </c>
      <c r="F623" s="142" t="s">
        <v>3533</v>
      </c>
      <c r="G623" s="142" t="s">
        <v>3534</v>
      </c>
      <c r="H623" s="142" t="s">
        <v>3535</v>
      </c>
      <c r="I623" s="142" t="s">
        <v>3536</v>
      </c>
      <c r="J623" s="142" t="s">
        <v>3537</v>
      </c>
      <c r="K623" s="142" t="s">
        <v>3546</v>
      </c>
      <c r="L623" s="142" t="s">
        <v>3547</v>
      </c>
    </row>
    <row r="624" spans="1:12" hidden="1">
      <c r="A624" s="142" t="s">
        <v>1788</v>
      </c>
      <c r="B624" s="142" t="s">
        <v>1789</v>
      </c>
      <c r="C624" s="142" t="s">
        <v>3449</v>
      </c>
      <c r="D624" s="142" t="s">
        <v>3450</v>
      </c>
      <c r="E624" s="142" t="s">
        <v>3532</v>
      </c>
      <c r="F624" s="142" t="s">
        <v>3533</v>
      </c>
      <c r="G624" s="142" t="s">
        <v>3534</v>
      </c>
      <c r="H624" s="142" t="s">
        <v>3535</v>
      </c>
      <c r="I624" s="142" t="s">
        <v>3536</v>
      </c>
      <c r="J624" s="142" t="s">
        <v>3537</v>
      </c>
      <c r="K624" s="142" t="s">
        <v>3548</v>
      </c>
      <c r="L624" s="142" t="s">
        <v>3549</v>
      </c>
    </row>
    <row r="625" spans="1:12" hidden="1">
      <c r="A625" s="142" t="s">
        <v>1788</v>
      </c>
      <c r="B625" s="142" t="s">
        <v>1789</v>
      </c>
      <c r="C625" s="142" t="s">
        <v>3449</v>
      </c>
      <c r="D625" s="142" t="s">
        <v>3450</v>
      </c>
      <c r="E625" s="142" t="s">
        <v>3532</v>
      </c>
      <c r="F625" s="142" t="s">
        <v>3533</v>
      </c>
      <c r="G625" s="142" t="s">
        <v>3534</v>
      </c>
      <c r="H625" s="142" t="s">
        <v>3535</v>
      </c>
      <c r="I625" s="142" t="s">
        <v>3536</v>
      </c>
      <c r="J625" s="142" t="s">
        <v>3537</v>
      </c>
      <c r="K625" s="142" t="s">
        <v>3550</v>
      </c>
      <c r="L625" s="142" t="s">
        <v>3551</v>
      </c>
    </row>
    <row r="626" spans="1:12" hidden="1">
      <c r="A626" s="142" t="s">
        <v>1788</v>
      </c>
      <c r="B626" s="142" t="s">
        <v>1789</v>
      </c>
      <c r="C626" s="142" t="s">
        <v>3449</v>
      </c>
      <c r="D626" s="142" t="s">
        <v>3450</v>
      </c>
      <c r="E626" s="142" t="s">
        <v>3532</v>
      </c>
      <c r="F626" s="142" t="s">
        <v>3533</v>
      </c>
      <c r="G626" s="142" t="s">
        <v>3534</v>
      </c>
      <c r="H626" s="142" t="s">
        <v>3535</v>
      </c>
      <c r="I626" s="142" t="s">
        <v>3536</v>
      </c>
      <c r="J626" s="142" t="s">
        <v>3537</v>
      </c>
      <c r="K626" s="142" t="s">
        <v>3552</v>
      </c>
      <c r="L626" s="142" t="s">
        <v>3553</v>
      </c>
    </row>
    <row r="627" spans="1:12" hidden="1">
      <c r="A627" s="142" t="s">
        <v>1788</v>
      </c>
      <c r="B627" s="142" t="s">
        <v>1789</v>
      </c>
      <c r="C627" s="142" t="s">
        <v>3449</v>
      </c>
      <c r="D627" s="142" t="s">
        <v>3450</v>
      </c>
      <c r="E627" s="142" t="s">
        <v>3532</v>
      </c>
      <c r="F627" s="142" t="s">
        <v>3533</v>
      </c>
      <c r="G627" s="142" t="s">
        <v>3534</v>
      </c>
      <c r="H627" s="142" t="s">
        <v>3535</v>
      </c>
      <c r="I627" s="142" t="s">
        <v>3536</v>
      </c>
      <c r="J627" s="142" t="s">
        <v>3537</v>
      </c>
      <c r="K627" s="142" t="s">
        <v>3554</v>
      </c>
      <c r="L627" s="142" t="s">
        <v>3555</v>
      </c>
    </row>
    <row r="628" spans="1:12" hidden="1">
      <c r="A628" s="142" t="s">
        <v>1788</v>
      </c>
      <c r="B628" s="142" t="s">
        <v>1789</v>
      </c>
      <c r="C628" s="142" t="s">
        <v>3449</v>
      </c>
      <c r="D628" s="142" t="s">
        <v>3450</v>
      </c>
      <c r="E628" s="142" t="s">
        <v>3532</v>
      </c>
      <c r="F628" s="142" t="s">
        <v>3533</v>
      </c>
      <c r="G628" s="142" t="s">
        <v>3556</v>
      </c>
      <c r="H628" s="142" t="s">
        <v>3557</v>
      </c>
      <c r="I628" s="142" t="s">
        <v>3558</v>
      </c>
      <c r="J628" s="142" t="s">
        <v>3559</v>
      </c>
      <c r="K628" s="142" t="s">
        <v>3560</v>
      </c>
      <c r="L628" s="142" t="s">
        <v>3561</v>
      </c>
    </row>
    <row r="629" spans="1:12" hidden="1">
      <c r="A629" s="142" t="s">
        <v>1788</v>
      </c>
      <c r="B629" s="142" t="s">
        <v>1789</v>
      </c>
      <c r="C629" s="142" t="s">
        <v>3449</v>
      </c>
      <c r="D629" s="142" t="s">
        <v>3450</v>
      </c>
      <c r="E629" s="142" t="s">
        <v>3532</v>
      </c>
      <c r="F629" s="142" t="s">
        <v>3533</v>
      </c>
      <c r="G629" s="142" t="s">
        <v>3556</v>
      </c>
      <c r="H629" s="142" t="s">
        <v>3557</v>
      </c>
      <c r="I629" s="142" t="s">
        <v>3558</v>
      </c>
      <c r="J629" s="142" t="s">
        <v>3559</v>
      </c>
      <c r="K629" s="142" t="s">
        <v>3562</v>
      </c>
      <c r="L629" s="142" t="s">
        <v>3563</v>
      </c>
    </row>
    <row r="630" spans="1:12" hidden="1">
      <c r="A630" s="142" t="s">
        <v>1788</v>
      </c>
      <c r="B630" s="142" t="s">
        <v>1789</v>
      </c>
      <c r="C630" s="142" t="s">
        <v>3449</v>
      </c>
      <c r="D630" s="142" t="s">
        <v>3450</v>
      </c>
      <c r="E630" s="142" t="s">
        <v>3532</v>
      </c>
      <c r="F630" s="142" t="s">
        <v>3533</v>
      </c>
      <c r="G630" s="142" t="s">
        <v>3556</v>
      </c>
      <c r="H630" s="142" t="s">
        <v>3557</v>
      </c>
      <c r="I630" s="142" t="s">
        <v>3558</v>
      </c>
      <c r="J630" s="142" t="s">
        <v>3559</v>
      </c>
      <c r="K630" s="142" t="s">
        <v>3564</v>
      </c>
      <c r="L630" s="142" t="s">
        <v>3565</v>
      </c>
    </row>
    <row r="631" spans="1:12" hidden="1">
      <c r="A631" s="142" t="s">
        <v>1788</v>
      </c>
      <c r="B631" s="142" t="s">
        <v>1789</v>
      </c>
      <c r="C631" s="142" t="s">
        <v>3449</v>
      </c>
      <c r="D631" s="142" t="s">
        <v>3450</v>
      </c>
      <c r="E631" s="142" t="s">
        <v>3532</v>
      </c>
      <c r="F631" s="142" t="s">
        <v>3533</v>
      </c>
      <c r="G631" s="142" t="s">
        <v>3566</v>
      </c>
      <c r="H631" s="142" t="s">
        <v>3567</v>
      </c>
      <c r="I631" s="142" t="s">
        <v>3568</v>
      </c>
      <c r="J631" s="142" t="s">
        <v>3567</v>
      </c>
      <c r="K631" s="142" t="s">
        <v>3569</v>
      </c>
      <c r="L631" s="142" t="s">
        <v>3570</v>
      </c>
    </row>
    <row r="632" spans="1:12" hidden="1">
      <c r="A632" s="142" t="s">
        <v>1788</v>
      </c>
      <c r="B632" s="142" t="s">
        <v>1789</v>
      </c>
      <c r="C632" s="142" t="s">
        <v>3449</v>
      </c>
      <c r="D632" s="142" t="s">
        <v>3450</v>
      </c>
      <c r="E632" s="142" t="s">
        <v>3532</v>
      </c>
      <c r="F632" s="142" t="s">
        <v>3533</v>
      </c>
      <c r="G632" s="142" t="s">
        <v>3571</v>
      </c>
      <c r="H632" s="142" t="s">
        <v>3572</v>
      </c>
      <c r="I632" s="142" t="s">
        <v>3573</v>
      </c>
      <c r="J632" s="142" t="s">
        <v>3574</v>
      </c>
      <c r="K632" s="142" t="s">
        <v>3575</v>
      </c>
      <c r="L632" s="142" t="s">
        <v>3576</v>
      </c>
    </row>
    <row r="633" spans="1:12" hidden="1">
      <c r="A633" s="142" t="s">
        <v>1788</v>
      </c>
      <c r="B633" s="142" t="s">
        <v>1789</v>
      </c>
      <c r="C633" s="142" t="s">
        <v>3449</v>
      </c>
      <c r="D633" s="142" t="s">
        <v>3450</v>
      </c>
      <c r="E633" s="142" t="s">
        <v>3532</v>
      </c>
      <c r="F633" s="142" t="s">
        <v>3533</v>
      </c>
      <c r="G633" s="142" t="s">
        <v>3571</v>
      </c>
      <c r="H633" s="142" t="s">
        <v>3572</v>
      </c>
      <c r="I633" s="142" t="s">
        <v>3573</v>
      </c>
      <c r="J633" s="142" t="s">
        <v>3574</v>
      </c>
      <c r="K633" s="142" t="s">
        <v>3577</v>
      </c>
      <c r="L633" s="142" t="s">
        <v>3578</v>
      </c>
    </row>
    <row r="634" spans="1:12" hidden="1">
      <c r="A634" s="142" t="s">
        <v>1788</v>
      </c>
      <c r="B634" s="142" t="s">
        <v>1789</v>
      </c>
      <c r="C634" s="142" t="s">
        <v>3449</v>
      </c>
      <c r="D634" s="142" t="s">
        <v>3450</v>
      </c>
      <c r="E634" s="142" t="s">
        <v>3532</v>
      </c>
      <c r="F634" s="142" t="s">
        <v>3533</v>
      </c>
      <c r="G634" s="142" t="s">
        <v>3571</v>
      </c>
      <c r="H634" s="142" t="s">
        <v>3572</v>
      </c>
      <c r="I634" s="142" t="s">
        <v>3573</v>
      </c>
      <c r="J634" s="142" t="s">
        <v>3574</v>
      </c>
      <c r="K634" s="142" t="s">
        <v>3579</v>
      </c>
      <c r="L634" s="142" t="s">
        <v>3580</v>
      </c>
    </row>
    <row r="635" spans="1:12" hidden="1">
      <c r="A635" s="142" t="s">
        <v>1788</v>
      </c>
      <c r="B635" s="142" t="s">
        <v>1789</v>
      </c>
      <c r="C635" s="142" t="s">
        <v>3449</v>
      </c>
      <c r="D635" s="142" t="s">
        <v>3450</v>
      </c>
      <c r="E635" s="142" t="s">
        <v>3532</v>
      </c>
      <c r="F635" s="142" t="s">
        <v>3533</v>
      </c>
      <c r="G635" s="142" t="s">
        <v>3571</v>
      </c>
      <c r="H635" s="142" t="s">
        <v>3572</v>
      </c>
      <c r="I635" s="142" t="s">
        <v>3573</v>
      </c>
      <c r="J635" s="142" t="s">
        <v>3574</v>
      </c>
      <c r="K635" s="142" t="s">
        <v>3581</v>
      </c>
      <c r="L635" s="142" t="s">
        <v>3582</v>
      </c>
    </row>
    <row r="636" spans="1:12" hidden="1">
      <c r="A636" s="142" t="s">
        <v>1788</v>
      </c>
      <c r="B636" s="142" t="s">
        <v>1789</v>
      </c>
      <c r="C636" s="142" t="s">
        <v>3449</v>
      </c>
      <c r="D636" s="142" t="s">
        <v>3450</v>
      </c>
      <c r="E636" s="142" t="s">
        <v>3532</v>
      </c>
      <c r="F636" s="142" t="s">
        <v>3533</v>
      </c>
      <c r="G636" s="142" t="s">
        <v>3571</v>
      </c>
      <c r="H636" s="142" t="s">
        <v>3572</v>
      </c>
      <c r="I636" s="142" t="s">
        <v>3573</v>
      </c>
      <c r="J636" s="142" t="s">
        <v>3574</v>
      </c>
      <c r="K636" s="142" t="s">
        <v>3583</v>
      </c>
      <c r="L636" s="142" t="s">
        <v>3584</v>
      </c>
    </row>
    <row r="637" spans="1:12" hidden="1">
      <c r="A637" s="142" t="s">
        <v>1788</v>
      </c>
      <c r="B637" s="142" t="s">
        <v>1789</v>
      </c>
      <c r="C637" s="142" t="s">
        <v>3449</v>
      </c>
      <c r="D637" s="142" t="s">
        <v>3450</v>
      </c>
      <c r="E637" s="142" t="s">
        <v>3532</v>
      </c>
      <c r="F637" s="142" t="s">
        <v>3533</v>
      </c>
      <c r="G637" s="142" t="s">
        <v>3571</v>
      </c>
      <c r="H637" s="142" t="s">
        <v>3572</v>
      </c>
      <c r="I637" s="142" t="s">
        <v>3573</v>
      </c>
      <c r="J637" s="142" t="s">
        <v>3574</v>
      </c>
      <c r="K637" s="142" t="s">
        <v>3585</v>
      </c>
      <c r="L637" s="142" t="s">
        <v>3586</v>
      </c>
    </row>
    <row r="638" spans="1:12" hidden="1">
      <c r="A638" s="142" t="s">
        <v>1788</v>
      </c>
      <c r="B638" s="142" t="s">
        <v>1789</v>
      </c>
      <c r="C638" s="142" t="s">
        <v>3449</v>
      </c>
      <c r="D638" s="142" t="s">
        <v>3450</v>
      </c>
      <c r="E638" s="142" t="s">
        <v>3532</v>
      </c>
      <c r="F638" s="142" t="s">
        <v>3533</v>
      </c>
      <c r="G638" s="142" t="s">
        <v>3571</v>
      </c>
      <c r="H638" s="142" t="s">
        <v>3572</v>
      </c>
      <c r="I638" s="142" t="s">
        <v>3573</v>
      </c>
      <c r="J638" s="142" t="s">
        <v>3574</v>
      </c>
      <c r="K638" s="142" t="s">
        <v>3587</v>
      </c>
      <c r="L638" s="142" t="s">
        <v>3588</v>
      </c>
    </row>
    <row r="639" spans="1:12" hidden="1">
      <c r="A639" s="142" t="s">
        <v>1788</v>
      </c>
      <c r="B639" s="142" t="s">
        <v>1789</v>
      </c>
      <c r="C639" s="142" t="s">
        <v>3449</v>
      </c>
      <c r="D639" s="142" t="s">
        <v>3450</v>
      </c>
      <c r="E639" s="142" t="s">
        <v>3532</v>
      </c>
      <c r="F639" s="142" t="s">
        <v>3533</v>
      </c>
      <c r="G639" s="142" t="s">
        <v>3571</v>
      </c>
      <c r="H639" s="142" t="s">
        <v>3572</v>
      </c>
      <c r="I639" s="142" t="s">
        <v>3573</v>
      </c>
      <c r="J639" s="142" t="s">
        <v>3574</v>
      </c>
      <c r="K639" s="142" t="s">
        <v>3589</v>
      </c>
      <c r="L639" s="142" t="s">
        <v>3590</v>
      </c>
    </row>
    <row r="640" spans="1:12" hidden="1">
      <c r="A640" s="142" t="s">
        <v>1788</v>
      </c>
      <c r="B640" s="142" t="s">
        <v>1789</v>
      </c>
      <c r="C640" s="142" t="s">
        <v>3449</v>
      </c>
      <c r="D640" s="142" t="s">
        <v>3450</v>
      </c>
      <c r="E640" s="142" t="s">
        <v>3532</v>
      </c>
      <c r="F640" s="142" t="s">
        <v>3533</v>
      </c>
      <c r="G640" s="142" t="s">
        <v>3571</v>
      </c>
      <c r="H640" s="142" t="s">
        <v>3572</v>
      </c>
      <c r="I640" s="142" t="s">
        <v>3573</v>
      </c>
      <c r="J640" s="142" t="s">
        <v>3574</v>
      </c>
      <c r="K640" s="142" t="s">
        <v>3591</v>
      </c>
      <c r="L640" s="142" t="s">
        <v>3592</v>
      </c>
    </row>
    <row r="641" spans="1:12" hidden="1">
      <c r="A641" s="142" t="s">
        <v>1788</v>
      </c>
      <c r="B641" s="142" t="s">
        <v>1789</v>
      </c>
      <c r="C641" s="142" t="s">
        <v>3449</v>
      </c>
      <c r="D641" s="142" t="s">
        <v>3450</v>
      </c>
      <c r="E641" s="142" t="s">
        <v>3532</v>
      </c>
      <c r="F641" s="142" t="s">
        <v>3533</v>
      </c>
      <c r="G641" s="142" t="s">
        <v>3571</v>
      </c>
      <c r="H641" s="142" t="s">
        <v>3572</v>
      </c>
      <c r="I641" s="142" t="s">
        <v>3573</v>
      </c>
      <c r="J641" s="142" t="s">
        <v>3574</v>
      </c>
      <c r="K641" s="142" t="s">
        <v>3593</v>
      </c>
      <c r="L641" s="142" t="s">
        <v>3594</v>
      </c>
    </row>
    <row r="642" spans="1:12" hidden="1">
      <c r="A642" s="142" t="s">
        <v>1788</v>
      </c>
      <c r="B642" s="142" t="s">
        <v>1789</v>
      </c>
      <c r="C642" s="142" t="s">
        <v>3449</v>
      </c>
      <c r="D642" s="142" t="s">
        <v>3450</v>
      </c>
      <c r="E642" s="142" t="s">
        <v>3532</v>
      </c>
      <c r="F642" s="142" t="s">
        <v>3533</v>
      </c>
      <c r="G642" s="142" t="s">
        <v>3571</v>
      </c>
      <c r="H642" s="142" t="s">
        <v>3572</v>
      </c>
      <c r="I642" s="142" t="s">
        <v>3573</v>
      </c>
      <c r="J642" s="142" t="s">
        <v>3574</v>
      </c>
      <c r="K642" s="142" t="s">
        <v>3595</v>
      </c>
      <c r="L642" s="142" t="s">
        <v>3596</v>
      </c>
    </row>
    <row r="643" spans="1:12" hidden="1">
      <c r="A643" s="142" t="s">
        <v>1788</v>
      </c>
      <c r="B643" s="142" t="s">
        <v>1789</v>
      </c>
      <c r="C643" s="142" t="s">
        <v>3449</v>
      </c>
      <c r="D643" s="142" t="s">
        <v>3450</v>
      </c>
      <c r="E643" s="142" t="s">
        <v>3532</v>
      </c>
      <c r="F643" s="142" t="s">
        <v>3533</v>
      </c>
      <c r="G643" s="142" t="s">
        <v>3571</v>
      </c>
      <c r="H643" s="142" t="s">
        <v>3572</v>
      </c>
      <c r="I643" s="142" t="s">
        <v>3573</v>
      </c>
      <c r="J643" s="142" t="s">
        <v>3574</v>
      </c>
      <c r="K643" s="142" t="s">
        <v>3597</v>
      </c>
      <c r="L643" s="142" t="s">
        <v>3598</v>
      </c>
    </row>
    <row r="644" spans="1:12" hidden="1">
      <c r="A644" s="142" t="s">
        <v>1788</v>
      </c>
      <c r="B644" s="142" t="s">
        <v>1789</v>
      </c>
      <c r="C644" s="142" t="s">
        <v>3449</v>
      </c>
      <c r="D644" s="142" t="s">
        <v>3450</v>
      </c>
      <c r="E644" s="142" t="s">
        <v>3532</v>
      </c>
      <c r="F644" s="142" t="s">
        <v>3533</v>
      </c>
      <c r="G644" s="142" t="s">
        <v>3571</v>
      </c>
      <c r="H644" s="142" t="s">
        <v>3572</v>
      </c>
      <c r="I644" s="142" t="s">
        <v>3573</v>
      </c>
      <c r="J644" s="142" t="s">
        <v>3574</v>
      </c>
      <c r="K644" s="142" t="s">
        <v>3599</v>
      </c>
      <c r="L644" s="142" t="s">
        <v>3600</v>
      </c>
    </row>
    <row r="645" spans="1:12" hidden="1">
      <c r="A645" s="142" t="s">
        <v>1788</v>
      </c>
      <c r="B645" s="142" t="s">
        <v>1789</v>
      </c>
      <c r="C645" s="142" t="s">
        <v>3449</v>
      </c>
      <c r="D645" s="142" t="s">
        <v>3450</v>
      </c>
      <c r="E645" s="142" t="s">
        <v>3532</v>
      </c>
      <c r="F645" s="142" t="s">
        <v>3533</v>
      </c>
      <c r="G645" s="142" t="s">
        <v>3571</v>
      </c>
      <c r="H645" s="142" t="s">
        <v>3572</v>
      </c>
      <c r="I645" s="142" t="s">
        <v>3573</v>
      </c>
      <c r="J645" s="142" t="s">
        <v>3574</v>
      </c>
      <c r="K645" s="142" t="s">
        <v>3601</v>
      </c>
      <c r="L645" s="142" t="s">
        <v>3602</v>
      </c>
    </row>
    <row r="646" spans="1:12" hidden="1">
      <c r="A646" s="142" t="s">
        <v>1788</v>
      </c>
      <c r="B646" s="142" t="s">
        <v>1789</v>
      </c>
      <c r="C646" s="142" t="s">
        <v>3449</v>
      </c>
      <c r="D646" s="142" t="s">
        <v>3450</v>
      </c>
      <c r="E646" s="142" t="s">
        <v>3532</v>
      </c>
      <c r="F646" s="142" t="s">
        <v>3533</v>
      </c>
      <c r="G646" s="142" t="s">
        <v>3571</v>
      </c>
      <c r="H646" s="142" t="s">
        <v>3572</v>
      </c>
      <c r="I646" s="142" t="s">
        <v>3573</v>
      </c>
      <c r="J646" s="142" t="s">
        <v>3574</v>
      </c>
      <c r="K646" s="142" t="s">
        <v>3603</v>
      </c>
      <c r="L646" s="142" t="s">
        <v>3604</v>
      </c>
    </row>
    <row r="647" spans="1:12" hidden="1">
      <c r="A647" s="142" t="s">
        <v>1788</v>
      </c>
      <c r="B647" s="142" t="s">
        <v>1789</v>
      </c>
      <c r="C647" s="142" t="s">
        <v>3449</v>
      </c>
      <c r="D647" s="142" t="s">
        <v>3450</v>
      </c>
      <c r="E647" s="142" t="s">
        <v>3532</v>
      </c>
      <c r="F647" s="142" t="s">
        <v>3533</v>
      </c>
      <c r="G647" s="142" t="s">
        <v>3571</v>
      </c>
      <c r="H647" s="142" t="s">
        <v>3572</v>
      </c>
      <c r="I647" s="142" t="s">
        <v>3573</v>
      </c>
      <c r="J647" s="142" t="s">
        <v>3574</v>
      </c>
      <c r="K647" s="142" t="s">
        <v>3605</v>
      </c>
      <c r="L647" s="142" t="s">
        <v>3606</v>
      </c>
    </row>
    <row r="648" spans="1:12" hidden="1">
      <c r="A648" s="142" t="s">
        <v>1788</v>
      </c>
      <c r="B648" s="142" t="s">
        <v>1789</v>
      </c>
      <c r="C648" s="142" t="s">
        <v>3449</v>
      </c>
      <c r="D648" s="142" t="s">
        <v>3450</v>
      </c>
      <c r="E648" s="142" t="s">
        <v>3532</v>
      </c>
      <c r="F648" s="142" t="s">
        <v>3533</v>
      </c>
      <c r="G648" s="142" t="s">
        <v>3571</v>
      </c>
      <c r="H648" s="142" t="s">
        <v>3572</v>
      </c>
      <c r="I648" s="142" t="s">
        <v>3573</v>
      </c>
      <c r="J648" s="142" t="s">
        <v>3574</v>
      </c>
      <c r="K648" s="142" t="s">
        <v>3607</v>
      </c>
      <c r="L648" s="142" t="s">
        <v>3608</v>
      </c>
    </row>
    <row r="649" spans="1:12" hidden="1">
      <c r="A649" s="142" t="s">
        <v>1788</v>
      </c>
      <c r="B649" s="142" t="s">
        <v>1789</v>
      </c>
      <c r="C649" s="142" t="s">
        <v>3449</v>
      </c>
      <c r="D649" s="142" t="s">
        <v>3450</v>
      </c>
      <c r="E649" s="142" t="s">
        <v>3532</v>
      </c>
      <c r="F649" s="142" t="s">
        <v>3533</v>
      </c>
      <c r="G649" s="142" t="s">
        <v>3609</v>
      </c>
      <c r="H649" s="142" t="s">
        <v>3610</v>
      </c>
      <c r="I649" s="142" t="s">
        <v>3611</v>
      </c>
      <c r="J649" s="142" t="s">
        <v>3612</v>
      </c>
      <c r="K649" s="142" t="s">
        <v>3613</v>
      </c>
      <c r="L649" s="142" t="s">
        <v>3614</v>
      </c>
    </row>
    <row r="650" spans="1:12" hidden="1">
      <c r="A650" s="142" t="s">
        <v>1788</v>
      </c>
      <c r="B650" s="142" t="s">
        <v>1789</v>
      </c>
      <c r="C650" s="142" t="s">
        <v>3449</v>
      </c>
      <c r="D650" s="142" t="s">
        <v>3450</v>
      </c>
      <c r="E650" s="142" t="s">
        <v>3532</v>
      </c>
      <c r="F650" s="142" t="s">
        <v>3533</v>
      </c>
      <c r="G650" s="142" t="s">
        <v>3615</v>
      </c>
      <c r="H650" s="142" t="s">
        <v>3616</v>
      </c>
      <c r="I650" s="142" t="s">
        <v>3617</v>
      </c>
      <c r="J650" s="142" t="s">
        <v>3618</v>
      </c>
      <c r="K650" s="142" t="s">
        <v>3619</v>
      </c>
      <c r="L650" s="142" t="s">
        <v>3620</v>
      </c>
    </row>
    <row r="651" spans="1:12" hidden="1">
      <c r="A651" s="142" t="s">
        <v>1788</v>
      </c>
      <c r="B651" s="142" t="s">
        <v>1789</v>
      </c>
      <c r="C651" s="142" t="s">
        <v>3449</v>
      </c>
      <c r="D651" s="142" t="s">
        <v>3450</v>
      </c>
      <c r="E651" s="142" t="s">
        <v>3532</v>
      </c>
      <c r="F651" s="142" t="s">
        <v>3533</v>
      </c>
      <c r="G651" s="142" t="s">
        <v>3615</v>
      </c>
      <c r="H651" s="142" t="s">
        <v>3616</v>
      </c>
      <c r="I651" s="142" t="s">
        <v>3617</v>
      </c>
      <c r="J651" s="142" t="s">
        <v>3618</v>
      </c>
      <c r="K651" s="142" t="s">
        <v>3621</v>
      </c>
      <c r="L651" s="142" t="s">
        <v>3622</v>
      </c>
    </row>
    <row r="652" spans="1:12" hidden="1">
      <c r="A652" s="142" t="s">
        <v>1788</v>
      </c>
      <c r="B652" s="142" t="s">
        <v>1789</v>
      </c>
      <c r="C652" s="142" t="s">
        <v>3449</v>
      </c>
      <c r="D652" s="142" t="s">
        <v>3450</v>
      </c>
      <c r="E652" s="142" t="s">
        <v>3532</v>
      </c>
      <c r="F652" s="142" t="s">
        <v>3533</v>
      </c>
      <c r="G652" s="142" t="s">
        <v>3623</v>
      </c>
      <c r="H652" s="142" t="s">
        <v>3624</v>
      </c>
      <c r="I652" s="142" t="s">
        <v>3625</v>
      </c>
      <c r="J652" s="142" t="s">
        <v>3626</v>
      </c>
      <c r="K652" s="142" t="s">
        <v>3627</v>
      </c>
      <c r="L652" s="142" t="s">
        <v>3628</v>
      </c>
    </row>
    <row r="653" spans="1:12" hidden="1">
      <c r="A653" s="142" t="s">
        <v>1788</v>
      </c>
      <c r="B653" s="142" t="s">
        <v>1789</v>
      </c>
      <c r="C653" s="142" t="s">
        <v>3449</v>
      </c>
      <c r="D653" s="142" t="s">
        <v>3450</v>
      </c>
      <c r="E653" s="142" t="s">
        <v>3532</v>
      </c>
      <c r="F653" s="142" t="s">
        <v>3533</v>
      </c>
      <c r="G653" s="142" t="s">
        <v>3629</v>
      </c>
      <c r="H653" s="142" t="s">
        <v>3630</v>
      </c>
      <c r="I653" s="142" t="s">
        <v>3631</v>
      </c>
      <c r="J653" s="142" t="s">
        <v>3632</v>
      </c>
      <c r="K653" s="142" t="s">
        <v>3633</v>
      </c>
      <c r="L653" s="142" t="s">
        <v>3634</v>
      </c>
    </row>
    <row r="654" spans="1:12" hidden="1">
      <c r="A654" s="142" t="s">
        <v>1788</v>
      </c>
      <c r="B654" s="142" t="s">
        <v>1789</v>
      </c>
      <c r="C654" s="142" t="s">
        <v>3449</v>
      </c>
      <c r="D654" s="142" t="s">
        <v>3450</v>
      </c>
      <c r="E654" s="142" t="s">
        <v>3532</v>
      </c>
      <c r="F654" s="142" t="s">
        <v>3533</v>
      </c>
      <c r="G654" s="142" t="s">
        <v>3629</v>
      </c>
      <c r="H654" s="142" t="s">
        <v>3630</v>
      </c>
      <c r="I654" s="142" t="s">
        <v>3631</v>
      </c>
      <c r="J654" s="142" t="s">
        <v>3632</v>
      </c>
      <c r="K654" s="142" t="s">
        <v>3635</v>
      </c>
      <c r="L654" s="142" t="s">
        <v>3636</v>
      </c>
    </row>
    <row r="655" spans="1:12" hidden="1">
      <c r="A655" s="142" t="s">
        <v>1788</v>
      </c>
      <c r="B655" s="142" t="s">
        <v>1789</v>
      </c>
      <c r="C655" s="142" t="s">
        <v>3449</v>
      </c>
      <c r="D655" s="142" t="s">
        <v>3450</v>
      </c>
      <c r="E655" s="142" t="s">
        <v>3532</v>
      </c>
      <c r="F655" s="142" t="s">
        <v>3533</v>
      </c>
      <c r="G655" s="142" t="s">
        <v>3637</v>
      </c>
      <c r="H655" s="142" t="s">
        <v>3638</v>
      </c>
      <c r="I655" s="142" t="s">
        <v>3639</v>
      </c>
      <c r="J655" s="142" t="s">
        <v>3640</v>
      </c>
      <c r="K655" s="142" t="s">
        <v>3641</v>
      </c>
      <c r="L655" s="142" t="s">
        <v>3642</v>
      </c>
    </row>
    <row r="656" spans="1:12" hidden="1">
      <c r="A656" s="142" t="s">
        <v>1788</v>
      </c>
      <c r="B656" s="142" t="s">
        <v>1789</v>
      </c>
      <c r="C656" s="142" t="s">
        <v>3449</v>
      </c>
      <c r="D656" s="142" t="s">
        <v>3450</v>
      </c>
      <c r="E656" s="142" t="s">
        <v>3532</v>
      </c>
      <c r="F656" s="142" t="s">
        <v>3533</v>
      </c>
      <c r="G656" s="142" t="s">
        <v>3637</v>
      </c>
      <c r="H656" s="142" t="s">
        <v>3638</v>
      </c>
      <c r="I656" s="142" t="s">
        <v>3639</v>
      </c>
      <c r="J656" s="142" t="s">
        <v>3640</v>
      </c>
      <c r="K656" s="142" t="s">
        <v>3643</v>
      </c>
      <c r="L656" s="142" t="s">
        <v>3644</v>
      </c>
    </row>
    <row r="657" spans="1:12" hidden="1">
      <c r="A657" s="142" t="s">
        <v>1788</v>
      </c>
      <c r="B657" s="142" t="s">
        <v>1789</v>
      </c>
      <c r="C657" s="142" t="s">
        <v>3449</v>
      </c>
      <c r="D657" s="142" t="s">
        <v>3450</v>
      </c>
      <c r="E657" s="142" t="s">
        <v>3532</v>
      </c>
      <c r="F657" s="142" t="s">
        <v>3533</v>
      </c>
      <c r="G657" s="142" t="s">
        <v>3637</v>
      </c>
      <c r="H657" s="142" t="s">
        <v>3638</v>
      </c>
      <c r="I657" s="142" t="s">
        <v>3639</v>
      </c>
      <c r="J657" s="142" t="s">
        <v>3640</v>
      </c>
      <c r="K657" s="142" t="s">
        <v>3645</v>
      </c>
      <c r="L657" s="142" t="s">
        <v>3646</v>
      </c>
    </row>
    <row r="658" spans="1:12" hidden="1">
      <c r="A658" s="142" t="s">
        <v>1788</v>
      </c>
      <c r="B658" s="142" t="s">
        <v>1789</v>
      </c>
      <c r="C658" s="142" t="s">
        <v>3449</v>
      </c>
      <c r="D658" s="142" t="s">
        <v>3450</v>
      </c>
      <c r="E658" s="142" t="s">
        <v>3532</v>
      </c>
      <c r="F658" s="142" t="s">
        <v>3533</v>
      </c>
      <c r="G658" s="142" t="s">
        <v>3637</v>
      </c>
      <c r="H658" s="142" t="s">
        <v>3638</v>
      </c>
      <c r="I658" s="142" t="s">
        <v>3639</v>
      </c>
      <c r="J658" s="142" t="s">
        <v>3640</v>
      </c>
      <c r="K658" s="142" t="s">
        <v>3647</v>
      </c>
      <c r="L658" s="142" t="s">
        <v>3648</v>
      </c>
    </row>
    <row r="659" spans="1:12" hidden="1">
      <c r="A659" s="142" t="s">
        <v>1788</v>
      </c>
      <c r="B659" s="142" t="s">
        <v>1789</v>
      </c>
      <c r="C659" s="142" t="s">
        <v>3449</v>
      </c>
      <c r="D659" s="142" t="s">
        <v>3450</v>
      </c>
      <c r="E659" s="142" t="s">
        <v>3649</v>
      </c>
      <c r="F659" s="142" t="s">
        <v>3650</v>
      </c>
      <c r="G659" s="142" t="s">
        <v>3651</v>
      </c>
      <c r="H659" s="142" t="s">
        <v>3652</v>
      </c>
      <c r="I659" s="142" t="s">
        <v>3653</v>
      </c>
      <c r="J659" s="142" t="s">
        <v>3654</v>
      </c>
      <c r="K659" s="142" t="s">
        <v>3655</v>
      </c>
      <c r="L659" s="142" t="s">
        <v>3656</v>
      </c>
    </row>
    <row r="660" spans="1:12" hidden="1">
      <c r="A660" s="142" t="s">
        <v>1788</v>
      </c>
      <c r="B660" s="142" t="s">
        <v>1789</v>
      </c>
      <c r="C660" s="142" t="s">
        <v>3449</v>
      </c>
      <c r="D660" s="142" t="s">
        <v>3450</v>
      </c>
      <c r="E660" s="142" t="s">
        <v>3649</v>
      </c>
      <c r="F660" s="142" t="s">
        <v>3650</v>
      </c>
      <c r="G660" s="142" t="s">
        <v>3651</v>
      </c>
      <c r="H660" s="142" t="s">
        <v>3652</v>
      </c>
      <c r="I660" s="142" t="s">
        <v>3653</v>
      </c>
      <c r="J660" s="142" t="s">
        <v>3654</v>
      </c>
      <c r="K660" s="142" t="s">
        <v>3657</v>
      </c>
      <c r="L660" s="142" t="s">
        <v>3658</v>
      </c>
    </row>
    <row r="661" spans="1:12" hidden="1">
      <c r="A661" s="142" t="s">
        <v>1788</v>
      </c>
      <c r="B661" s="142" t="s">
        <v>1789</v>
      </c>
      <c r="C661" s="142" t="s">
        <v>3449</v>
      </c>
      <c r="D661" s="142" t="s">
        <v>3450</v>
      </c>
      <c r="E661" s="142" t="s">
        <v>3649</v>
      </c>
      <c r="F661" s="142" t="s">
        <v>3650</v>
      </c>
      <c r="G661" s="142" t="s">
        <v>3651</v>
      </c>
      <c r="H661" s="142" t="s">
        <v>3652</v>
      </c>
      <c r="I661" s="142" t="s">
        <v>3653</v>
      </c>
      <c r="J661" s="142" t="s">
        <v>3654</v>
      </c>
      <c r="K661" s="142" t="s">
        <v>3659</v>
      </c>
      <c r="L661" s="142" t="s">
        <v>3660</v>
      </c>
    </row>
    <row r="662" spans="1:12" hidden="1">
      <c r="A662" s="142" t="s">
        <v>1788</v>
      </c>
      <c r="B662" s="142" t="s">
        <v>1789</v>
      </c>
      <c r="C662" s="142" t="s">
        <v>3449</v>
      </c>
      <c r="D662" s="142" t="s">
        <v>3450</v>
      </c>
      <c r="E662" s="142" t="s">
        <v>3649</v>
      </c>
      <c r="F662" s="142" t="s">
        <v>3650</v>
      </c>
      <c r="G662" s="142" t="s">
        <v>3651</v>
      </c>
      <c r="H662" s="142" t="s">
        <v>3652</v>
      </c>
      <c r="I662" s="142" t="s">
        <v>3653</v>
      </c>
      <c r="J662" s="142" t="s">
        <v>3654</v>
      </c>
      <c r="K662" s="142" t="s">
        <v>3661</v>
      </c>
      <c r="L662" s="142" t="s">
        <v>3662</v>
      </c>
    </row>
    <row r="663" spans="1:12" hidden="1">
      <c r="A663" s="142" t="s">
        <v>1788</v>
      </c>
      <c r="B663" s="142" t="s">
        <v>1789</v>
      </c>
      <c r="C663" s="142" t="s">
        <v>3449</v>
      </c>
      <c r="D663" s="142" t="s">
        <v>3450</v>
      </c>
      <c r="E663" s="142" t="s">
        <v>3649</v>
      </c>
      <c r="F663" s="142" t="s">
        <v>3650</v>
      </c>
      <c r="G663" s="142" t="s">
        <v>3651</v>
      </c>
      <c r="H663" s="142" t="s">
        <v>3652</v>
      </c>
      <c r="I663" s="142" t="s">
        <v>3653</v>
      </c>
      <c r="J663" s="142" t="s">
        <v>3654</v>
      </c>
      <c r="K663" s="142" t="s">
        <v>3663</v>
      </c>
      <c r="L663" s="142" t="s">
        <v>3664</v>
      </c>
    </row>
    <row r="664" spans="1:12" hidden="1">
      <c r="A664" s="142" t="s">
        <v>1788</v>
      </c>
      <c r="B664" s="142" t="s">
        <v>1789</v>
      </c>
      <c r="C664" s="142" t="s">
        <v>3449</v>
      </c>
      <c r="D664" s="142" t="s">
        <v>3450</v>
      </c>
      <c r="E664" s="142" t="s">
        <v>3649</v>
      </c>
      <c r="F664" s="142" t="s">
        <v>3650</v>
      </c>
      <c r="G664" s="142" t="s">
        <v>3651</v>
      </c>
      <c r="H664" s="142" t="s">
        <v>3652</v>
      </c>
      <c r="I664" s="142" t="s">
        <v>3653</v>
      </c>
      <c r="J664" s="142" t="s">
        <v>3654</v>
      </c>
      <c r="K664" s="142" t="s">
        <v>3665</v>
      </c>
      <c r="L664" s="142" t="s">
        <v>3666</v>
      </c>
    </row>
    <row r="665" spans="1:12" hidden="1">
      <c r="A665" s="142" t="s">
        <v>1788</v>
      </c>
      <c r="B665" s="142" t="s">
        <v>1789</v>
      </c>
      <c r="C665" s="142" t="s">
        <v>3449</v>
      </c>
      <c r="D665" s="142" t="s">
        <v>3450</v>
      </c>
      <c r="E665" s="142" t="s">
        <v>3649</v>
      </c>
      <c r="F665" s="142" t="s">
        <v>3650</v>
      </c>
      <c r="G665" s="142" t="s">
        <v>3651</v>
      </c>
      <c r="H665" s="142" t="s">
        <v>3652</v>
      </c>
      <c r="I665" s="142" t="s">
        <v>3653</v>
      </c>
      <c r="J665" s="142" t="s">
        <v>3654</v>
      </c>
      <c r="K665" s="142" t="s">
        <v>3667</v>
      </c>
      <c r="L665" s="142" t="s">
        <v>3668</v>
      </c>
    </row>
    <row r="666" spans="1:12" hidden="1">
      <c r="A666" s="142" t="s">
        <v>1788</v>
      </c>
      <c r="B666" s="142" t="s">
        <v>1789</v>
      </c>
      <c r="C666" s="142" t="s">
        <v>3449</v>
      </c>
      <c r="D666" s="142" t="s">
        <v>3450</v>
      </c>
      <c r="E666" s="142" t="s">
        <v>3649</v>
      </c>
      <c r="F666" s="142" t="s">
        <v>3650</v>
      </c>
      <c r="G666" s="142" t="s">
        <v>3651</v>
      </c>
      <c r="H666" s="142" t="s">
        <v>3652</v>
      </c>
      <c r="I666" s="142" t="s">
        <v>3653</v>
      </c>
      <c r="J666" s="142" t="s">
        <v>3654</v>
      </c>
      <c r="K666" s="142" t="s">
        <v>3669</v>
      </c>
      <c r="L666" s="142" t="s">
        <v>3670</v>
      </c>
    </row>
    <row r="667" spans="1:12" hidden="1">
      <c r="A667" s="142" t="s">
        <v>1788</v>
      </c>
      <c r="B667" s="142" t="s">
        <v>1789</v>
      </c>
      <c r="C667" s="142" t="s">
        <v>3449</v>
      </c>
      <c r="D667" s="142" t="s">
        <v>3450</v>
      </c>
      <c r="E667" s="142" t="s">
        <v>3649</v>
      </c>
      <c r="F667" s="142" t="s">
        <v>3650</v>
      </c>
      <c r="G667" s="142" t="s">
        <v>3651</v>
      </c>
      <c r="H667" s="142" t="s">
        <v>3652</v>
      </c>
      <c r="I667" s="142" t="s">
        <v>3653</v>
      </c>
      <c r="J667" s="142" t="s">
        <v>3654</v>
      </c>
      <c r="K667" s="142" t="s">
        <v>3671</v>
      </c>
      <c r="L667" s="142" t="s">
        <v>3672</v>
      </c>
    </row>
    <row r="668" spans="1:12" hidden="1">
      <c r="A668" s="142" t="s">
        <v>1788</v>
      </c>
      <c r="B668" s="142" t="s">
        <v>1789</v>
      </c>
      <c r="C668" s="142" t="s">
        <v>3449</v>
      </c>
      <c r="D668" s="142" t="s">
        <v>3450</v>
      </c>
      <c r="E668" s="142" t="s">
        <v>3649</v>
      </c>
      <c r="F668" s="142" t="s">
        <v>3650</v>
      </c>
      <c r="G668" s="142" t="s">
        <v>3651</v>
      </c>
      <c r="H668" s="142" t="s">
        <v>3652</v>
      </c>
      <c r="I668" s="142" t="s">
        <v>3653</v>
      </c>
      <c r="J668" s="142" t="s">
        <v>3654</v>
      </c>
      <c r="K668" s="142" t="s">
        <v>3673</v>
      </c>
      <c r="L668" s="142" t="s">
        <v>3674</v>
      </c>
    </row>
    <row r="669" spans="1:12" hidden="1">
      <c r="A669" s="142" t="s">
        <v>1788</v>
      </c>
      <c r="B669" s="142" t="s">
        <v>1789</v>
      </c>
      <c r="C669" s="142" t="s">
        <v>3449</v>
      </c>
      <c r="D669" s="142" t="s">
        <v>3450</v>
      </c>
      <c r="E669" s="142" t="s">
        <v>3649</v>
      </c>
      <c r="F669" s="142" t="s">
        <v>3650</v>
      </c>
      <c r="G669" s="142" t="s">
        <v>3651</v>
      </c>
      <c r="H669" s="142" t="s">
        <v>3652</v>
      </c>
      <c r="I669" s="142" t="s">
        <v>3653</v>
      </c>
      <c r="J669" s="142" t="s">
        <v>3654</v>
      </c>
      <c r="K669" s="142" t="s">
        <v>3675</v>
      </c>
      <c r="L669" s="142" t="s">
        <v>3676</v>
      </c>
    </row>
    <row r="670" spans="1:12" hidden="1">
      <c r="A670" s="142" t="s">
        <v>1788</v>
      </c>
      <c r="B670" s="142" t="s">
        <v>1789</v>
      </c>
      <c r="C670" s="142" t="s">
        <v>3449</v>
      </c>
      <c r="D670" s="142" t="s">
        <v>3450</v>
      </c>
      <c r="E670" s="142" t="s">
        <v>3649</v>
      </c>
      <c r="F670" s="142" t="s">
        <v>3650</v>
      </c>
      <c r="G670" s="142" t="s">
        <v>3651</v>
      </c>
      <c r="H670" s="142" t="s">
        <v>3652</v>
      </c>
      <c r="I670" s="142" t="s">
        <v>3653</v>
      </c>
      <c r="J670" s="142" t="s">
        <v>3654</v>
      </c>
      <c r="K670" s="142" t="s">
        <v>3677</v>
      </c>
      <c r="L670" s="142" t="s">
        <v>3678</v>
      </c>
    </row>
    <row r="671" spans="1:12" hidden="1">
      <c r="A671" s="142" t="s">
        <v>1788</v>
      </c>
      <c r="B671" s="142" t="s">
        <v>1789</v>
      </c>
      <c r="C671" s="142" t="s">
        <v>3449</v>
      </c>
      <c r="D671" s="142" t="s">
        <v>3450</v>
      </c>
      <c r="E671" s="142" t="s">
        <v>3649</v>
      </c>
      <c r="F671" s="142" t="s">
        <v>3650</v>
      </c>
      <c r="G671" s="142" t="s">
        <v>3651</v>
      </c>
      <c r="H671" s="142" t="s">
        <v>3652</v>
      </c>
      <c r="I671" s="142" t="s">
        <v>3653</v>
      </c>
      <c r="J671" s="142" t="s">
        <v>3654</v>
      </c>
      <c r="K671" s="142" t="s">
        <v>3679</v>
      </c>
      <c r="L671" s="142" t="s">
        <v>3680</v>
      </c>
    </row>
    <row r="672" spans="1:12" hidden="1">
      <c r="A672" s="142" t="s">
        <v>1788</v>
      </c>
      <c r="B672" s="142" t="s">
        <v>1789</v>
      </c>
      <c r="C672" s="142" t="s">
        <v>3449</v>
      </c>
      <c r="D672" s="142" t="s">
        <v>3450</v>
      </c>
      <c r="E672" s="142" t="s">
        <v>3649</v>
      </c>
      <c r="F672" s="142" t="s">
        <v>3650</v>
      </c>
      <c r="G672" s="142" t="s">
        <v>3651</v>
      </c>
      <c r="H672" s="142" t="s">
        <v>3652</v>
      </c>
      <c r="I672" s="142" t="s">
        <v>3653</v>
      </c>
      <c r="J672" s="142" t="s">
        <v>3654</v>
      </c>
      <c r="K672" s="142" t="s">
        <v>3681</v>
      </c>
      <c r="L672" s="142" t="s">
        <v>3682</v>
      </c>
    </row>
    <row r="673" spans="1:12" hidden="1">
      <c r="A673" s="142" t="s">
        <v>1788</v>
      </c>
      <c r="B673" s="142" t="s">
        <v>1789</v>
      </c>
      <c r="C673" s="142" t="s">
        <v>3449</v>
      </c>
      <c r="D673" s="142" t="s">
        <v>3450</v>
      </c>
      <c r="E673" s="142" t="s">
        <v>3649</v>
      </c>
      <c r="F673" s="142" t="s">
        <v>3650</v>
      </c>
      <c r="G673" s="142" t="s">
        <v>3651</v>
      </c>
      <c r="H673" s="142" t="s">
        <v>3652</v>
      </c>
      <c r="I673" s="142" t="s">
        <v>3653</v>
      </c>
      <c r="J673" s="142" t="s">
        <v>3654</v>
      </c>
      <c r="K673" s="142" t="s">
        <v>3683</v>
      </c>
      <c r="L673" s="142" t="s">
        <v>3684</v>
      </c>
    </row>
    <row r="674" spans="1:12" hidden="1">
      <c r="A674" s="142" t="s">
        <v>1788</v>
      </c>
      <c r="B674" s="142" t="s">
        <v>1789</v>
      </c>
      <c r="C674" s="142" t="s">
        <v>3449</v>
      </c>
      <c r="D674" s="142" t="s">
        <v>3450</v>
      </c>
      <c r="E674" s="142" t="s">
        <v>3649</v>
      </c>
      <c r="F674" s="142" t="s">
        <v>3650</v>
      </c>
      <c r="G674" s="142" t="s">
        <v>3651</v>
      </c>
      <c r="H674" s="142" t="s">
        <v>3652</v>
      </c>
      <c r="I674" s="142" t="s">
        <v>3653</v>
      </c>
      <c r="J674" s="142" t="s">
        <v>3654</v>
      </c>
      <c r="K674" s="142" t="s">
        <v>3685</v>
      </c>
      <c r="L674" s="142" t="s">
        <v>3686</v>
      </c>
    </row>
    <row r="675" spans="1:12" hidden="1">
      <c r="A675" s="142" t="s">
        <v>1788</v>
      </c>
      <c r="B675" s="142" t="s">
        <v>1789</v>
      </c>
      <c r="C675" s="142" t="s">
        <v>3449</v>
      </c>
      <c r="D675" s="142" t="s">
        <v>3450</v>
      </c>
      <c r="E675" s="142" t="s">
        <v>3649</v>
      </c>
      <c r="F675" s="142" t="s">
        <v>3650</v>
      </c>
      <c r="G675" s="142" t="s">
        <v>3651</v>
      </c>
      <c r="H675" s="142" t="s">
        <v>3652</v>
      </c>
      <c r="I675" s="142" t="s">
        <v>3653</v>
      </c>
      <c r="J675" s="142" t="s">
        <v>3654</v>
      </c>
      <c r="K675" s="142" t="s">
        <v>3687</v>
      </c>
      <c r="L675" s="142" t="s">
        <v>3688</v>
      </c>
    </row>
    <row r="676" spans="1:12" hidden="1">
      <c r="A676" s="142" t="s">
        <v>1788</v>
      </c>
      <c r="B676" s="142" t="s">
        <v>1789</v>
      </c>
      <c r="C676" s="142" t="s">
        <v>3449</v>
      </c>
      <c r="D676" s="142" t="s">
        <v>3450</v>
      </c>
      <c r="E676" s="142" t="s">
        <v>3649</v>
      </c>
      <c r="F676" s="142" t="s">
        <v>3650</v>
      </c>
      <c r="G676" s="142" t="s">
        <v>3651</v>
      </c>
      <c r="H676" s="142" t="s">
        <v>3652</v>
      </c>
      <c r="I676" s="142" t="s">
        <v>3653</v>
      </c>
      <c r="J676" s="142" t="s">
        <v>3654</v>
      </c>
      <c r="K676" s="142" t="s">
        <v>3689</v>
      </c>
      <c r="L676" s="142" t="s">
        <v>3690</v>
      </c>
    </row>
    <row r="677" spans="1:12" hidden="1">
      <c r="A677" s="142" t="s">
        <v>1788</v>
      </c>
      <c r="B677" s="142" t="s">
        <v>1789</v>
      </c>
      <c r="C677" s="142" t="s">
        <v>3449</v>
      </c>
      <c r="D677" s="142" t="s">
        <v>3450</v>
      </c>
      <c r="E677" s="142" t="s">
        <v>3649</v>
      </c>
      <c r="F677" s="142" t="s">
        <v>3650</v>
      </c>
      <c r="G677" s="142" t="s">
        <v>3651</v>
      </c>
      <c r="H677" s="142" t="s">
        <v>3652</v>
      </c>
      <c r="I677" s="142" t="s">
        <v>3653</v>
      </c>
      <c r="J677" s="142" t="s">
        <v>3654</v>
      </c>
      <c r="K677" s="142" t="s">
        <v>3691</v>
      </c>
      <c r="L677" s="142" t="s">
        <v>3692</v>
      </c>
    </row>
    <row r="678" spans="1:12" hidden="1">
      <c r="A678" s="142" t="s">
        <v>1788</v>
      </c>
      <c r="B678" s="142" t="s">
        <v>1789</v>
      </c>
      <c r="C678" s="142" t="s">
        <v>3449</v>
      </c>
      <c r="D678" s="142" t="s">
        <v>3450</v>
      </c>
      <c r="E678" s="142" t="s">
        <v>3649</v>
      </c>
      <c r="F678" s="142" t="s">
        <v>3650</v>
      </c>
      <c r="G678" s="142" t="s">
        <v>3651</v>
      </c>
      <c r="H678" s="142" t="s">
        <v>3652</v>
      </c>
      <c r="I678" s="142" t="s">
        <v>3653</v>
      </c>
      <c r="J678" s="142" t="s">
        <v>3654</v>
      </c>
      <c r="K678" s="142" t="s">
        <v>3693</v>
      </c>
      <c r="L678" s="142" t="s">
        <v>3694</v>
      </c>
    </row>
    <row r="679" spans="1:12" hidden="1">
      <c r="A679" s="142" t="s">
        <v>1788</v>
      </c>
      <c r="B679" s="142" t="s">
        <v>1789</v>
      </c>
      <c r="C679" s="142" t="s">
        <v>3449</v>
      </c>
      <c r="D679" s="142" t="s">
        <v>3450</v>
      </c>
      <c r="E679" s="142" t="s">
        <v>3695</v>
      </c>
      <c r="F679" s="142" t="s">
        <v>3696</v>
      </c>
      <c r="G679" s="142" t="s">
        <v>3697</v>
      </c>
      <c r="H679" s="142" t="s">
        <v>3698</v>
      </c>
      <c r="I679" s="142" t="s">
        <v>3699</v>
      </c>
      <c r="J679" s="142" t="s">
        <v>3700</v>
      </c>
      <c r="K679" s="142" t="s">
        <v>3701</v>
      </c>
      <c r="L679" s="142" t="s">
        <v>3702</v>
      </c>
    </row>
    <row r="680" spans="1:12" hidden="1">
      <c r="A680" s="142" t="s">
        <v>1788</v>
      </c>
      <c r="B680" s="142" t="s">
        <v>1789</v>
      </c>
      <c r="C680" s="142" t="s">
        <v>3449</v>
      </c>
      <c r="D680" s="142" t="s">
        <v>3450</v>
      </c>
      <c r="E680" s="142" t="s">
        <v>3695</v>
      </c>
      <c r="F680" s="142" t="s">
        <v>3696</v>
      </c>
      <c r="G680" s="142" t="s">
        <v>3697</v>
      </c>
      <c r="H680" s="142" t="s">
        <v>3698</v>
      </c>
      <c r="I680" s="142" t="s">
        <v>3699</v>
      </c>
      <c r="J680" s="142" t="s">
        <v>3700</v>
      </c>
      <c r="K680" s="142" t="s">
        <v>3703</v>
      </c>
      <c r="L680" s="142" t="s">
        <v>3704</v>
      </c>
    </row>
    <row r="681" spans="1:12" hidden="1">
      <c r="A681" s="142" t="s">
        <v>1788</v>
      </c>
      <c r="B681" s="142" t="s">
        <v>1789</v>
      </c>
      <c r="C681" s="142" t="s">
        <v>3449</v>
      </c>
      <c r="D681" s="142" t="s">
        <v>3450</v>
      </c>
      <c r="E681" s="142" t="s">
        <v>3695</v>
      </c>
      <c r="F681" s="142" t="s">
        <v>3696</v>
      </c>
      <c r="G681" s="142" t="s">
        <v>3697</v>
      </c>
      <c r="H681" s="142" t="s">
        <v>3698</v>
      </c>
      <c r="I681" s="142" t="s">
        <v>3699</v>
      </c>
      <c r="J681" s="142" t="s">
        <v>3700</v>
      </c>
      <c r="K681" s="142" t="s">
        <v>3705</v>
      </c>
      <c r="L681" s="142" t="s">
        <v>3706</v>
      </c>
    </row>
    <row r="682" spans="1:12" hidden="1">
      <c r="A682" s="142" t="s">
        <v>1788</v>
      </c>
      <c r="B682" s="142" t="s">
        <v>1789</v>
      </c>
      <c r="C682" s="142" t="s">
        <v>3449</v>
      </c>
      <c r="D682" s="142" t="s">
        <v>3450</v>
      </c>
      <c r="E682" s="142" t="s">
        <v>3695</v>
      </c>
      <c r="F682" s="142" t="s">
        <v>3696</v>
      </c>
      <c r="G682" s="142" t="s">
        <v>3697</v>
      </c>
      <c r="H682" s="142" t="s">
        <v>3698</v>
      </c>
      <c r="I682" s="142" t="s">
        <v>3699</v>
      </c>
      <c r="J682" s="142" t="s">
        <v>3700</v>
      </c>
      <c r="K682" s="142" t="s">
        <v>3707</v>
      </c>
      <c r="L682" s="142" t="s">
        <v>3708</v>
      </c>
    </row>
    <row r="683" spans="1:12" hidden="1">
      <c r="A683" s="142" t="s">
        <v>1788</v>
      </c>
      <c r="B683" s="142" t="s">
        <v>1789</v>
      </c>
      <c r="C683" s="142" t="s">
        <v>3449</v>
      </c>
      <c r="D683" s="142" t="s">
        <v>3450</v>
      </c>
      <c r="E683" s="142" t="s">
        <v>3695</v>
      </c>
      <c r="F683" s="142" t="s">
        <v>3696</v>
      </c>
      <c r="G683" s="142" t="s">
        <v>3697</v>
      </c>
      <c r="H683" s="142" t="s">
        <v>3698</v>
      </c>
      <c r="I683" s="142" t="s">
        <v>3699</v>
      </c>
      <c r="J683" s="142" t="s">
        <v>3700</v>
      </c>
      <c r="K683" s="142" t="s">
        <v>3709</v>
      </c>
      <c r="L683" s="142" t="s">
        <v>3710</v>
      </c>
    </row>
    <row r="684" spans="1:12" hidden="1">
      <c r="A684" s="142" t="s">
        <v>1788</v>
      </c>
      <c r="B684" s="142" t="s">
        <v>1789</v>
      </c>
      <c r="C684" s="142" t="s">
        <v>3449</v>
      </c>
      <c r="D684" s="142" t="s">
        <v>3450</v>
      </c>
      <c r="E684" s="142" t="s">
        <v>3695</v>
      </c>
      <c r="F684" s="142" t="s">
        <v>3696</v>
      </c>
      <c r="G684" s="142" t="s">
        <v>3697</v>
      </c>
      <c r="H684" s="142" t="s">
        <v>3698</v>
      </c>
      <c r="I684" s="142" t="s">
        <v>3699</v>
      </c>
      <c r="J684" s="142" t="s">
        <v>3700</v>
      </c>
      <c r="K684" s="142" t="s">
        <v>3711</v>
      </c>
      <c r="L684" s="142" t="s">
        <v>3712</v>
      </c>
    </row>
    <row r="685" spans="1:12" hidden="1">
      <c r="A685" s="142" t="s">
        <v>1788</v>
      </c>
      <c r="B685" s="142" t="s">
        <v>1789</v>
      </c>
      <c r="C685" s="142" t="s">
        <v>3449</v>
      </c>
      <c r="D685" s="142" t="s">
        <v>3450</v>
      </c>
      <c r="E685" s="142" t="s">
        <v>3695</v>
      </c>
      <c r="F685" s="142" t="s">
        <v>3696</v>
      </c>
      <c r="G685" s="142" t="s">
        <v>3697</v>
      </c>
      <c r="H685" s="142" t="s">
        <v>3698</v>
      </c>
      <c r="I685" s="142" t="s">
        <v>3699</v>
      </c>
      <c r="J685" s="142" t="s">
        <v>3700</v>
      </c>
      <c r="K685" s="142" t="s">
        <v>3713</v>
      </c>
      <c r="L685" s="142" t="s">
        <v>3714</v>
      </c>
    </row>
    <row r="686" spans="1:12" hidden="1">
      <c r="A686" s="142" t="s">
        <v>1788</v>
      </c>
      <c r="B686" s="142" t="s">
        <v>1789</v>
      </c>
      <c r="C686" s="142" t="s">
        <v>3449</v>
      </c>
      <c r="D686" s="142" t="s">
        <v>3450</v>
      </c>
      <c r="E686" s="142" t="s">
        <v>3695</v>
      </c>
      <c r="F686" s="142" t="s">
        <v>3696</v>
      </c>
      <c r="G686" s="142" t="s">
        <v>3697</v>
      </c>
      <c r="H686" s="142" t="s">
        <v>3698</v>
      </c>
      <c r="I686" s="142" t="s">
        <v>3699</v>
      </c>
      <c r="J686" s="142" t="s">
        <v>3700</v>
      </c>
      <c r="K686" s="142" t="s">
        <v>3715</v>
      </c>
      <c r="L686" s="142" t="s">
        <v>3716</v>
      </c>
    </row>
    <row r="687" spans="1:12" hidden="1">
      <c r="A687" s="142" t="s">
        <v>1788</v>
      </c>
      <c r="B687" s="142" t="s">
        <v>1789</v>
      </c>
      <c r="C687" s="142" t="s">
        <v>3449</v>
      </c>
      <c r="D687" s="142" t="s">
        <v>3450</v>
      </c>
      <c r="E687" s="142" t="s">
        <v>3695</v>
      </c>
      <c r="F687" s="142" t="s">
        <v>3696</v>
      </c>
      <c r="G687" s="142" t="s">
        <v>3717</v>
      </c>
      <c r="H687" s="142" t="s">
        <v>3718</v>
      </c>
      <c r="I687" s="142" t="s">
        <v>3719</v>
      </c>
      <c r="J687" s="142" t="s">
        <v>3720</v>
      </c>
      <c r="K687" s="142" t="s">
        <v>3721</v>
      </c>
      <c r="L687" s="142" t="s">
        <v>3722</v>
      </c>
    </row>
    <row r="688" spans="1:12" hidden="1">
      <c r="A688" s="142" t="s">
        <v>1788</v>
      </c>
      <c r="B688" s="142" t="s">
        <v>1789</v>
      </c>
      <c r="C688" s="142" t="s">
        <v>3449</v>
      </c>
      <c r="D688" s="142" t="s">
        <v>3450</v>
      </c>
      <c r="E688" s="142" t="s">
        <v>3695</v>
      </c>
      <c r="F688" s="142" t="s">
        <v>3696</v>
      </c>
      <c r="G688" s="142" t="s">
        <v>3717</v>
      </c>
      <c r="H688" s="142" t="s">
        <v>3718</v>
      </c>
      <c r="I688" s="142" t="s">
        <v>3719</v>
      </c>
      <c r="J688" s="142" t="s">
        <v>3720</v>
      </c>
      <c r="K688" s="142" t="s">
        <v>3723</v>
      </c>
      <c r="L688" s="142" t="s">
        <v>3724</v>
      </c>
    </row>
    <row r="689" spans="1:12" hidden="1">
      <c r="A689" s="142" t="s">
        <v>1788</v>
      </c>
      <c r="B689" s="142" t="s">
        <v>1789</v>
      </c>
      <c r="C689" s="142" t="s">
        <v>3449</v>
      </c>
      <c r="D689" s="142" t="s">
        <v>3450</v>
      </c>
      <c r="E689" s="142" t="s">
        <v>3695</v>
      </c>
      <c r="F689" s="142" t="s">
        <v>3696</v>
      </c>
      <c r="G689" s="142" t="s">
        <v>3717</v>
      </c>
      <c r="H689" s="142" t="s">
        <v>3718</v>
      </c>
      <c r="I689" s="142" t="s">
        <v>3719</v>
      </c>
      <c r="J689" s="142" t="s">
        <v>3720</v>
      </c>
      <c r="K689" s="142" t="s">
        <v>3725</v>
      </c>
      <c r="L689" s="142" t="s">
        <v>3726</v>
      </c>
    </row>
    <row r="690" spans="1:12" hidden="1">
      <c r="A690" s="142" t="s">
        <v>1788</v>
      </c>
      <c r="B690" s="142" t="s">
        <v>1789</v>
      </c>
      <c r="C690" s="142" t="s">
        <v>3449</v>
      </c>
      <c r="D690" s="142" t="s">
        <v>3450</v>
      </c>
      <c r="E690" s="142" t="s">
        <v>3695</v>
      </c>
      <c r="F690" s="142" t="s">
        <v>3696</v>
      </c>
      <c r="G690" s="142" t="s">
        <v>3717</v>
      </c>
      <c r="H690" s="142" t="s">
        <v>3718</v>
      </c>
      <c r="I690" s="142" t="s">
        <v>3719</v>
      </c>
      <c r="J690" s="142" t="s">
        <v>3720</v>
      </c>
      <c r="K690" s="142" t="s">
        <v>3727</v>
      </c>
      <c r="L690" s="142" t="s">
        <v>3728</v>
      </c>
    </row>
    <row r="691" spans="1:12" hidden="1">
      <c r="A691" s="142" t="s">
        <v>1788</v>
      </c>
      <c r="B691" s="142" t="s">
        <v>1789</v>
      </c>
      <c r="C691" s="142" t="s">
        <v>3449</v>
      </c>
      <c r="D691" s="142" t="s">
        <v>3450</v>
      </c>
      <c r="E691" s="142" t="s">
        <v>3695</v>
      </c>
      <c r="F691" s="142" t="s">
        <v>3696</v>
      </c>
      <c r="G691" s="142" t="s">
        <v>3717</v>
      </c>
      <c r="H691" s="142" t="s">
        <v>3718</v>
      </c>
      <c r="I691" s="142" t="s">
        <v>3719</v>
      </c>
      <c r="J691" s="142" t="s">
        <v>3720</v>
      </c>
      <c r="K691" s="142" t="s">
        <v>3729</v>
      </c>
      <c r="L691" s="142" t="s">
        <v>3730</v>
      </c>
    </row>
    <row r="692" spans="1:12" hidden="1">
      <c r="A692" s="142" t="s">
        <v>1788</v>
      </c>
      <c r="B692" s="142" t="s">
        <v>1789</v>
      </c>
      <c r="C692" s="142" t="s">
        <v>3449</v>
      </c>
      <c r="D692" s="142" t="s">
        <v>3450</v>
      </c>
      <c r="E692" s="142" t="s">
        <v>3695</v>
      </c>
      <c r="F692" s="142" t="s">
        <v>3696</v>
      </c>
      <c r="G692" s="142" t="s">
        <v>3717</v>
      </c>
      <c r="H692" s="142" t="s">
        <v>3718</v>
      </c>
      <c r="I692" s="142" t="s">
        <v>3719</v>
      </c>
      <c r="J692" s="142" t="s">
        <v>3720</v>
      </c>
      <c r="K692" s="142" t="s">
        <v>3731</v>
      </c>
      <c r="L692" s="142" t="s">
        <v>3732</v>
      </c>
    </row>
    <row r="693" spans="1:12" hidden="1">
      <c r="A693" s="142" t="s">
        <v>1788</v>
      </c>
      <c r="B693" s="142" t="s">
        <v>1789</v>
      </c>
      <c r="C693" s="142" t="s">
        <v>3449</v>
      </c>
      <c r="D693" s="142" t="s">
        <v>3450</v>
      </c>
      <c r="E693" s="142" t="s">
        <v>3733</v>
      </c>
      <c r="F693" s="142" t="s">
        <v>3734</v>
      </c>
      <c r="G693" s="142" t="s">
        <v>3735</v>
      </c>
      <c r="H693" s="142" t="s">
        <v>3736</v>
      </c>
      <c r="I693" s="142" t="s">
        <v>3737</v>
      </c>
      <c r="J693" s="142" t="s">
        <v>3738</v>
      </c>
      <c r="K693" s="142" t="s">
        <v>3739</v>
      </c>
      <c r="L693" s="142" t="s">
        <v>3740</v>
      </c>
    </row>
    <row r="694" spans="1:12" hidden="1">
      <c r="A694" s="142" t="s">
        <v>1788</v>
      </c>
      <c r="B694" s="142" t="s">
        <v>1789</v>
      </c>
      <c r="C694" s="142" t="s">
        <v>3449</v>
      </c>
      <c r="D694" s="142" t="s">
        <v>3450</v>
      </c>
      <c r="E694" s="142" t="s">
        <v>3733</v>
      </c>
      <c r="F694" s="142" t="s">
        <v>3734</v>
      </c>
      <c r="G694" s="142" t="s">
        <v>3735</v>
      </c>
      <c r="H694" s="142" t="s">
        <v>3736</v>
      </c>
      <c r="I694" s="142" t="s">
        <v>3737</v>
      </c>
      <c r="J694" s="142" t="s">
        <v>3738</v>
      </c>
      <c r="K694" s="142" t="s">
        <v>3741</v>
      </c>
      <c r="L694" s="142" t="s">
        <v>3742</v>
      </c>
    </row>
    <row r="695" spans="1:12" hidden="1">
      <c r="A695" s="142" t="s">
        <v>1788</v>
      </c>
      <c r="B695" s="142" t="s">
        <v>1789</v>
      </c>
      <c r="C695" s="142" t="s">
        <v>3449</v>
      </c>
      <c r="D695" s="142" t="s">
        <v>3450</v>
      </c>
      <c r="E695" s="142" t="s">
        <v>3733</v>
      </c>
      <c r="F695" s="142" t="s">
        <v>3734</v>
      </c>
      <c r="G695" s="142" t="s">
        <v>3735</v>
      </c>
      <c r="H695" s="142" t="s">
        <v>3736</v>
      </c>
      <c r="I695" s="142" t="s">
        <v>3737</v>
      </c>
      <c r="J695" s="142" t="s">
        <v>3738</v>
      </c>
      <c r="K695" s="142" t="s">
        <v>3743</v>
      </c>
      <c r="L695" s="142" t="s">
        <v>3744</v>
      </c>
    </row>
    <row r="696" spans="1:12" hidden="1">
      <c r="A696" s="142" t="s">
        <v>1788</v>
      </c>
      <c r="B696" s="142" t="s">
        <v>1789</v>
      </c>
      <c r="C696" s="142" t="s">
        <v>3449</v>
      </c>
      <c r="D696" s="142" t="s">
        <v>3450</v>
      </c>
      <c r="E696" s="142" t="s">
        <v>3733</v>
      </c>
      <c r="F696" s="142" t="s">
        <v>3734</v>
      </c>
      <c r="G696" s="142" t="s">
        <v>3735</v>
      </c>
      <c r="H696" s="142" t="s">
        <v>3736</v>
      </c>
      <c r="I696" s="142" t="s">
        <v>3737</v>
      </c>
      <c r="J696" s="142" t="s">
        <v>3738</v>
      </c>
      <c r="K696" s="142" t="s">
        <v>3745</v>
      </c>
      <c r="L696" s="142" t="s">
        <v>3746</v>
      </c>
    </row>
    <row r="697" spans="1:12" hidden="1">
      <c r="A697" s="142" t="s">
        <v>1788</v>
      </c>
      <c r="B697" s="142" t="s">
        <v>1789</v>
      </c>
      <c r="C697" s="142" t="s">
        <v>3449</v>
      </c>
      <c r="D697" s="142" t="s">
        <v>3450</v>
      </c>
      <c r="E697" s="142" t="s">
        <v>3733</v>
      </c>
      <c r="F697" s="142" t="s">
        <v>3734</v>
      </c>
      <c r="G697" s="142" t="s">
        <v>3735</v>
      </c>
      <c r="H697" s="142" t="s">
        <v>3736</v>
      </c>
      <c r="I697" s="142" t="s">
        <v>3737</v>
      </c>
      <c r="J697" s="142" t="s">
        <v>3738</v>
      </c>
      <c r="K697" s="142" t="s">
        <v>3747</v>
      </c>
      <c r="L697" s="142" t="s">
        <v>3748</v>
      </c>
    </row>
    <row r="698" spans="1:12" hidden="1">
      <c r="A698" s="142" t="s">
        <v>1788</v>
      </c>
      <c r="B698" s="142" t="s">
        <v>1789</v>
      </c>
      <c r="C698" s="142" t="s">
        <v>3449</v>
      </c>
      <c r="D698" s="142" t="s">
        <v>3450</v>
      </c>
      <c r="E698" s="142" t="s">
        <v>3733</v>
      </c>
      <c r="F698" s="142" t="s">
        <v>3734</v>
      </c>
      <c r="G698" s="142" t="s">
        <v>3735</v>
      </c>
      <c r="H698" s="142" t="s">
        <v>3736</v>
      </c>
      <c r="I698" s="142" t="s">
        <v>3737</v>
      </c>
      <c r="J698" s="142" t="s">
        <v>3738</v>
      </c>
      <c r="K698" s="142" t="s">
        <v>3749</v>
      </c>
      <c r="L698" s="142" t="s">
        <v>3750</v>
      </c>
    </row>
    <row r="699" spans="1:12" hidden="1">
      <c r="A699" s="142" t="s">
        <v>1788</v>
      </c>
      <c r="B699" s="142" t="s">
        <v>1789</v>
      </c>
      <c r="C699" s="142" t="s">
        <v>3449</v>
      </c>
      <c r="D699" s="142" t="s">
        <v>3450</v>
      </c>
      <c r="E699" s="142" t="s">
        <v>3733</v>
      </c>
      <c r="F699" s="142" t="s">
        <v>3734</v>
      </c>
      <c r="G699" s="142" t="s">
        <v>3735</v>
      </c>
      <c r="H699" s="142" t="s">
        <v>3736</v>
      </c>
      <c r="I699" s="142" t="s">
        <v>3737</v>
      </c>
      <c r="J699" s="142" t="s">
        <v>3738</v>
      </c>
      <c r="K699" s="142" t="s">
        <v>3751</v>
      </c>
      <c r="L699" s="142" t="s">
        <v>3752</v>
      </c>
    </row>
    <row r="700" spans="1:12" hidden="1">
      <c r="A700" s="142" t="s">
        <v>1788</v>
      </c>
      <c r="B700" s="142" t="s">
        <v>1789</v>
      </c>
      <c r="C700" s="142" t="s">
        <v>3449</v>
      </c>
      <c r="D700" s="142" t="s">
        <v>3450</v>
      </c>
      <c r="E700" s="142" t="s">
        <v>3733</v>
      </c>
      <c r="F700" s="142" t="s">
        <v>3734</v>
      </c>
      <c r="G700" s="142" t="s">
        <v>3735</v>
      </c>
      <c r="H700" s="142" t="s">
        <v>3736</v>
      </c>
      <c r="I700" s="142" t="s">
        <v>3737</v>
      </c>
      <c r="J700" s="142" t="s">
        <v>3738</v>
      </c>
      <c r="K700" s="142" t="s">
        <v>3753</v>
      </c>
      <c r="L700" s="142" t="s">
        <v>3754</v>
      </c>
    </row>
    <row r="701" spans="1:12" hidden="1">
      <c r="A701" s="142" t="s">
        <v>1788</v>
      </c>
      <c r="B701" s="142" t="s">
        <v>1789</v>
      </c>
      <c r="C701" s="142" t="s">
        <v>3449</v>
      </c>
      <c r="D701" s="142" t="s">
        <v>3450</v>
      </c>
      <c r="E701" s="142" t="s">
        <v>3733</v>
      </c>
      <c r="F701" s="142" t="s">
        <v>3734</v>
      </c>
      <c r="G701" s="142" t="s">
        <v>3735</v>
      </c>
      <c r="H701" s="142" t="s">
        <v>3736</v>
      </c>
      <c r="I701" s="142" t="s">
        <v>3737</v>
      </c>
      <c r="J701" s="142" t="s">
        <v>3738</v>
      </c>
      <c r="K701" s="142" t="s">
        <v>3755</v>
      </c>
      <c r="L701" s="142" t="s">
        <v>3756</v>
      </c>
    </row>
    <row r="702" spans="1:12" hidden="1">
      <c r="A702" s="142" t="s">
        <v>1788</v>
      </c>
      <c r="B702" s="142" t="s">
        <v>1789</v>
      </c>
      <c r="C702" s="142" t="s">
        <v>3449</v>
      </c>
      <c r="D702" s="142" t="s">
        <v>3450</v>
      </c>
      <c r="E702" s="142" t="s">
        <v>3733</v>
      </c>
      <c r="F702" s="142" t="s">
        <v>3734</v>
      </c>
      <c r="G702" s="142" t="s">
        <v>3735</v>
      </c>
      <c r="H702" s="142" t="s">
        <v>3736</v>
      </c>
      <c r="I702" s="142" t="s">
        <v>3737</v>
      </c>
      <c r="J702" s="142" t="s">
        <v>3738</v>
      </c>
      <c r="K702" s="142" t="s">
        <v>3757</v>
      </c>
      <c r="L702" s="142" t="s">
        <v>3758</v>
      </c>
    </row>
    <row r="703" spans="1:12" hidden="1">
      <c r="A703" s="142" t="s">
        <v>1788</v>
      </c>
      <c r="B703" s="142" t="s">
        <v>1789</v>
      </c>
      <c r="C703" s="142" t="s">
        <v>3449</v>
      </c>
      <c r="D703" s="142" t="s">
        <v>3450</v>
      </c>
      <c r="E703" s="142" t="s">
        <v>3733</v>
      </c>
      <c r="F703" s="142" t="s">
        <v>3734</v>
      </c>
      <c r="G703" s="142" t="s">
        <v>3735</v>
      </c>
      <c r="H703" s="142" t="s">
        <v>3736</v>
      </c>
      <c r="I703" s="142" t="s">
        <v>3737</v>
      </c>
      <c r="J703" s="142" t="s">
        <v>3738</v>
      </c>
      <c r="K703" s="142" t="s">
        <v>3759</v>
      </c>
      <c r="L703" s="142" t="s">
        <v>3760</v>
      </c>
    </row>
    <row r="704" spans="1:12" hidden="1">
      <c r="A704" s="142" t="s">
        <v>1788</v>
      </c>
      <c r="B704" s="142" t="s">
        <v>1789</v>
      </c>
      <c r="C704" s="142" t="s">
        <v>3449</v>
      </c>
      <c r="D704" s="142" t="s">
        <v>3450</v>
      </c>
      <c r="E704" s="142" t="s">
        <v>3733</v>
      </c>
      <c r="F704" s="142" t="s">
        <v>3734</v>
      </c>
      <c r="G704" s="142" t="s">
        <v>3735</v>
      </c>
      <c r="H704" s="142" t="s">
        <v>3736</v>
      </c>
      <c r="I704" s="142" t="s">
        <v>3737</v>
      </c>
      <c r="J704" s="142" t="s">
        <v>3738</v>
      </c>
      <c r="K704" s="142" t="s">
        <v>3761</v>
      </c>
      <c r="L704" s="142" t="s">
        <v>3762</v>
      </c>
    </row>
    <row r="705" spans="1:12" hidden="1">
      <c r="A705" s="142" t="s">
        <v>1788</v>
      </c>
      <c r="B705" s="142" t="s">
        <v>1789</v>
      </c>
      <c r="C705" s="142" t="s">
        <v>3449</v>
      </c>
      <c r="D705" s="142" t="s">
        <v>3450</v>
      </c>
      <c r="E705" s="142" t="s">
        <v>3733</v>
      </c>
      <c r="F705" s="142" t="s">
        <v>3734</v>
      </c>
      <c r="G705" s="142" t="s">
        <v>3735</v>
      </c>
      <c r="H705" s="142" t="s">
        <v>3736</v>
      </c>
      <c r="I705" s="142" t="s">
        <v>3737</v>
      </c>
      <c r="J705" s="142" t="s">
        <v>3738</v>
      </c>
      <c r="K705" s="142" t="s">
        <v>3763</v>
      </c>
      <c r="L705" s="142" t="s">
        <v>3764</v>
      </c>
    </row>
    <row r="706" spans="1:12" hidden="1">
      <c r="A706" s="142" t="s">
        <v>1788</v>
      </c>
      <c r="B706" s="142" t="s">
        <v>1789</v>
      </c>
      <c r="C706" s="142" t="s">
        <v>3449</v>
      </c>
      <c r="D706" s="142" t="s">
        <v>3450</v>
      </c>
      <c r="E706" s="142" t="s">
        <v>3733</v>
      </c>
      <c r="F706" s="142" t="s">
        <v>3734</v>
      </c>
      <c r="G706" s="142" t="s">
        <v>3735</v>
      </c>
      <c r="H706" s="142" t="s">
        <v>3736</v>
      </c>
      <c r="I706" s="142" t="s">
        <v>3737</v>
      </c>
      <c r="J706" s="142" t="s">
        <v>3738</v>
      </c>
      <c r="K706" s="142" t="s">
        <v>3765</v>
      </c>
      <c r="L706" s="142" t="s">
        <v>3766</v>
      </c>
    </row>
    <row r="707" spans="1:12" hidden="1">
      <c r="A707" s="142" t="s">
        <v>1788</v>
      </c>
      <c r="B707" s="142" t="s">
        <v>1789</v>
      </c>
      <c r="C707" s="142" t="s">
        <v>3449</v>
      </c>
      <c r="D707" s="142" t="s">
        <v>3450</v>
      </c>
      <c r="E707" s="142" t="s">
        <v>3733</v>
      </c>
      <c r="F707" s="142" t="s">
        <v>3734</v>
      </c>
      <c r="G707" s="142" t="s">
        <v>3735</v>
      </c>
      <c r="H707" s="142" t="s">
        <v>3736</v>
      </c>
      <c r="I707" s="142" t="s">
        <v>3737</v>
      </c>
      <c r="J707" s="142" t="s">
        <v>3738</v>
      </c>
      <c r="K707" s="142" t="s">
        <v>3767</v>
      </c>
      <c r="L707" s="142" t="s">
        <v>3768</v>
      </c>
    </row>
    <row r="708" spans="1:12" hidden="1">
      <c r="A708" s="142" t="s">
        <v>1788</v>
      </c>
      <c r="B708" s="142" t="s">
        <v>1789</v>
      </c>
      <c r="C708" s="142" t="s">
        <v>3449</v>
      </c>
      <c r="D708" s="142" t="s">
        <v>3450</v>
      </c>
      <c r="E708" s="142" t="s">
        <v>3733</v>
      </c>
      <c r="F708" s="142" t="s">
        <v>3734</v>
      </c>
      <c r="G708" s="142" t="s">
        <v>3735</v>
      </c>
      <c r="H708" s="142" t="s">
        <v>3736</v>
      </c>
      <c r="I708" s="142" t="s">
        <v>3737</v>
      </c>
      <c r="J708" s="142" t="s">
        <v>3738</v>
      </c>
      <c r="K708" s="142" t="s">
        <v>3769</v>
      </c>
      <c r="L708" s="142" t="s">
        <v>3770</v>
      </c>
    </row>
    <row r="709" spans="1:12" hidden="1">
      <c r="A709" s="142" t="s">
        <v>1788</v>
      </c>
      <c r="B709" s="142" t="s">
        <v>1789</v>
      </c>
      <c r="C709" s="142" t="s">
        <v>3449</v>
      </c>
      <c r="D709" s="142" t="s">
        <v>3450</v>
      </c>
      <c r="E709" s="142" t="s">
        <v>3733</v>
      </c>
      <c r="F709" s="142" t="s">
        <v>3734</v>
      </c>
      <c r="G709" s="142" t="s">
        <v>3735</v>
      </c>
      <c r="H709" s="142" t="s">
        <v>3736</v>
      </c>
      <c r="I709" s="142" t="s">
        <v>3737</v>
      </c>
      <c r="J709" s="142" t="s">
        <v>3738</v>
      </c>
      <c r="K709" s="142" t="s">
        <v>3771</v>
      </c>
      <c r="L709" s="142" t="s">
        <v>3772</v>
      </c>
    </row>
    <row r="710" spans="1:12" hidden="1">
      <c r="A710" s="142" t="s">
        <v>1788</v>
      </c>
      <c r="B710" s="142" t="s">
        <v>1789</v>
      </c>
      <c r="C710" s="142" t="s">
        <v>3449</v>
      </c>
      <c r="D710" s="142" t="s">
        <v>3450</v>
      </c>
      <c r="E710" s="142" t="s">
        <v>3733</v>
      </c>
      <c r="F710" s="142" t="s">
        <v>3734</v>
      </c>
      <c r="G710" s="142" t="s">
        <v>3735</v>
      </c>
      <c r="H710" s="142" t="s">
        <v>3736</v>
      </c>
      <c r="I710" s="142" t="s">
        <v>3737</v>
      </c>
      <c r="J710" s="142" t="s">
        <v>3738</v>
      </c>
      <c r="K710" s="142" t="s">
        <v>3773</v>
      </c>
      <c r="L710" s="142" t="s">
        <v>3774</v>
      </c>
    </row>
    <row r="711" spans="1:12" hidden="1">
      <c r="A711" s="142" t="s">
        <v>1788</v>
      </c>
      <c r="B711" s="142" t="s">
        <v>1789</v>
      </c>
      <c r="C711" s="142" t="s">
        <v>3449</v>
      </c>
      <c r="D711" s="142" t="s">
        <v>3450</v>
      </c>
      <c r="E711" s="142" t="s">
        <v>3733</v>
      </c>
      <c r="F711" s="142" t="s">
        <v>3734</v>
      </c>
      <c r="G711" s="142" t="s">
        <v>3735</v>
      </c>
      <c r="H711" s="142" t="s">
        <v>3736</v>
      </c>
      <c r="I711" s="142" t="s">
        <v>3737</v>
      </c>
      <c r="J711" s="142" t="s">
        <v>3738</v>
      </c>
      <c r="K711" s="142" t="s">
        <v>3775</v>
      </c>
      <c r="L711" s="142" t="s">
        <v>3776</v>
      </c>
    </row>
    <row r="712" spans="1:12" hidden="1">
      <c r="A712" s="142" t="s">
        <v>1788</v>
      </c>
      <c r="B712" s="142" t="s">
        <v>1789</v>
      </c>
      <c r="C712" s="142" t="s">
        <v>3449</v>
      </c>
      <c r="D712" s="142" t="s">
        <v>3450</v>
      </c>
      <c r="E712" s="142" t="s">
        <v>3733</v>
      </c>
      <c r="F712" s="142" t="s">
        <v>3734</v>
      </c>
      <c r="G712" s="142" t="s">
        <v>3735</v>
      </c>
      <c r="H712" s="142" t="s">
        <v>3736</v>
      </c>
      <c r="I712" s="142" t="s">
        <v>3737</v>
      </c>
      <c r="J712" s="142" t="s">
        <v>3738</v>
      </c>
      <c r="K712" s="142" t="s">
        <v>3777</v>
      </c>
      <c r="L712" s="142" t="s">
        <v>3778</v>
      </c>
    </row>
    <row r="713" spans="1:12" hidden="1">
      <c r="A713" s="142" t="s">
        <v>1788</v>
      </c>
      <c r="B713" s="142" t="s">
        <v>1789</v>
      </c>
      <c r="C713" s="142" t="s">
        <v>3449</v>
      </c>
      <c r="D713" s="142" t="s">
        <v>3450</v>
      </c>
      <c r="E713" s="142" t="s">
        <v>3733</v>
      </c>
      <c r="F713" s="142" t="s">
        <v>3734</v>
      </c>
      <c r="G713" s="142" t="s">
        <v>3735</v>
      </c>
      <c r="H713" s="142" t="s">
        <v>3736</v>
      </c>
      <c r="I713" s="142" t="s">
        <v>3737</v>
      </c>
      <c r="J713" s="142" t="s">
        <v>3738</v>
      </c>
      <c r="K713" s="142" t="s">
        <v>3779</v>
      </c>
      <c r="L713" s="142" t="s">
        <v>3780</v>
      </c>
    </row>
    <row r="714" spans="1:12" hidden="1">
      <c r="A714" s="142" t="s">
        <v>1788</v>
      </c>
      <c r="B714" s="142" t="s">
        <v>1789</v>
      </c>
      <c r="C714" s="142" t="s">
        <v>3449</v>
      </c>
      <c r="D714" s="142" t="s">
        <v>3450</v>
      </c>
      <c r="E714" s="142" t="s">
        <v>3733</v>
      </c>
      <c r="F714" s="142" t="s">
        <v>3734</v>
      </c>
      <c r="G714" s="142" t="s">
        <v>3735</v>
      </c>
      <c r="H714" s="142" t="s">
        <v>3736</v>
      </c>
      <c r="I714" s="142" t="s">
        <v>3737</v>
      </c>
      <c r="J714" s="142" t="s">
        <v>3738</v>
      </c>
      <c r="K714" s="142" t="s">
        <v>3781</v>
      </c>
      <c r="L714" s="142" t="s">
        <v>3782</v>
      </c>
    </row>
    <row r="715" spans="1:12" hidden="1">
      <c r="A715" s="142" t="s">
        <v>1788</v>
      </c>
      <c r="B715" s="142" t="s">
        <v>1789</v>
      </c>
      <c r="C715" s="142" t="s">
        <v>1356</v>
      </c>
      <c r="D715" s="142" t="s">
        <v>3783</v>
      </c>
      <c r="E715" s="142" t="s">
        <v>3784</v>
      </c>
      <c r="F715" s="142" t="s">
        <v>3785</v>
      </c>
      <c r="G715" s="142" t="s">
        <v>3786</v>
      </c>
      <c r="H715" s="142" t="s">
        <v>3787</v>
      </c>
      <c r="I715" s="142" t="s">
        <v>3788</v>
      </c>
      <c r="J715" s="142" t="s">
        <v>3789</v>
      </c>
      <c r="K715" s="142" t="s">
        <v>3790</v>
      </c>
      <c r="L715" s="142" t="s">
        <v>3791</v>
      </c>
    </row>
    <row r="716" spans="1:12" hidden="1">
      <c r="A716" s="142" t="s">
        <v>1788</v>
      </c>
      <c r="B716" s="142" t="s">
        <v>1789</v>
      </c>
      <c r="C716" s="142" t="s">
        <v>1356</v>
      </c>
      <c r="D716" s="142" t="s">
        <v>3783</v>
      </c>
      <c r="E716" s="142" t="s">
        <v>3784</v>
      </c>
      <c r="F716" s="142" t="s">
        <v>3785</v>
      </c>
      <c r="G716" s="142" t="s">
        <v>3786</v>
      </c>
      <c r="H716" s="142" t="s">
        <v>3787</v>
      </c>
      <c r="I716" s="142" t="s">
        <v>3788</v>
      </c>
      <c r="J716" s="142" t="s">
        <v>3789</v>
      </c>
      <c r="K716" s="142" t="s">
        <v>3792</v>
      </c>
      <c r="L716" s="142" t="s">
        <v>3793</v>
      </c>
    </row>
    <row r="717" spans="1:12" hidden="1">
      <c r="A717" s="142" t="s">
        <v>1788</v>
      </c>
      <c r="B717" s="142" t="s">
        <v>1789</v>
      </c>
      <c r="C717" s="142" t="s">
        <v>1356</v>
      </c>
      <c r="D717" s="142" t="s">
        <v>3783</v>
      </c>
      <c r="E717" s="142" t="s">
        <v>3784</v>
      </c>
      <c r="F717" s="142" t="s">
        <v>3785</v>
      </c>
      <c r="G717" s="142" t="s">
        <v>3786</v>
      </c>
      <c r="H717" s="142" t="s">
        <v>3787</v>
      </c>
      <c r="I717" s="142" t="s">
        <v>3788</v>
      </c>
      <c r="J717" s="142" t="s">
        <v>3789</v>
      </c>
      <c r="K717" s="142" t="s">
        <v>3794</v>
      </c>
      <c r="L717" s="142" t="s">
        <v>3795</v>
      </c>
    </row>
    <row r="718" spans="1:12" hidden="1">
      <c r="A718" s="142" t="s">
        <v>1788</v>
      </c>
      <c r="B718" s="142" t="s">
        <v>1789</v>
      </c>
      <c r="C718" s="142" t="s">
        <v>1356</v>
      </c>
      <c r="D718" s="142" t="s">
        <v>3783</v>
      </c>
      <c r="E718" s="142" t="s">
        <v>586</v>
      </c>
      <c r="F718" s="142" t="s">
        <v>3796</v>
      </c>
      <c r="G718" s="142" t="s">
        <v>3797</v>
      </c>
      <c r="H718" s="142" t="s">
        <v>3798</v>
      </c>
      <c r="I718" s="142" t="s">
        <v>3799</v>
      </c>
      <c r="J718" s="142" t="s">
        <v>3800</v>
      </c>
      <c r="K718" s="142" t="s">
        <v>3801</v>
      </c>
      <c r="L718" s="142" t="s">
        <v>3802</v>
      </c>
    </row>
    <row r="719" spans="1:12" hidden="1">
      <c r="A719" s="142" t="s">
        <v>1788</v>
      </c>
      <c r="B719" s="142" t="s">
        <v>1789</v>
      </c>
      <c r="C719" s="142" t="s">
        <v>1356</v>
      </c>
      <c r="D719" s="142" t="s">
        <v>3783</v>
      </c>
      <c r="E719" s="142" t="s">
        <v>586</v>
      </c>
      <c r="F719" s="142" t="s">
        <v>3796</v>
      </c>
      <c r="G719" s="142" t="s">
        <v>3797</v>
      </c>
      <c r="H719" s="142" t="s">
        <v>3798</v>
      </c>
      <c r="I719" s="142" t="s">
        <v>3799</v>
      </c>
      <c r="J719" s="142" t="s">
        <v>3800</v>
      </c>
      <c r="K719" s="142" t="s">
        <v>3803</v>
      </c>
      <c r="L719" s="142" t="s">
        <v>3804</v>
      </c>
    </row>
    <row r="720" spans="1:12" hidden="1">
      <c r="A720" s="142" t="s">
        <v>1788</v>
      </c>
      <c r="B720" s="142" t="s">
        <v>1789</v>
      </c>
      <c r="C720" s="142" t="s">
        <v>1356</v>
      </c>
      <c r="D720" s="142" t="s">
        <v>3783</v>
      </c>
      <c r="E720" s="142" t="s">
        <v>586</v>
      </c>
      <c r="F720" s="142" t="s">
        <v>3796</v>
      </c>
      <c r="G720" s="142" t="s">
        <v>3797</v>
      </c>
      <c r="H720" s="142" t="s">
        <v>3798</v>
      </c>
      <c r="I720" s="142" t="s">
        <v>3799</v>
      </c>
      <c r="J720" s="142" t="s">
        <v>3800</v>
      </c>
      <c r="K720" s="142" t="s">
        <v>3805</v>
      </c>
      <c r="L720" s="142" t="s">
        <v>3806</v>
      </c>
    </row>
    <row r="721" spans="1:12" hidden="1">
      <c r="A721" s="142" t="s">
        <v>1788</v>
      </c>
      <c r="B721" s="142" t="s">
        <v>1789</v>
      </c>
      <c r="C721" s="142" t="s">
        <v>1356</v>
      </c>
      <c r="D721" s="142" t="s">
        <v>3783</v>
      </c>
      <c r="E721" s="142" t="s">
        <v>586</v>
      </c>
      <c r="F721" s="142" t="s">
        <v>3796</v>
      </c>
      <c r="G721" s="142" t="s">
        <v>3807</v>
      </c>
      <c r="H721" s="142" t="s">
        <v>3808</v>
      </c>
      <c r="I721" s="142" t="s">
        <v>3809</v>
      </c>
      <c r="J721" s="142" t="s">
        <v>3810</v>
      </c>
      <c r="K721" s="142" t="s">
        <v>3811</v>
      </c>
      <c r="L721" s="142" t="s">
        <v>3812</v>
      </c>
    </row>
    <row r="722" spans="1:12" hidden="1">
      <c r="A722" s="142" t="s">
        <v>1788</v>
      </c>
      <c r="B722" s="142" t="s">
        <v>1789</v>
      </c>
      <c r="C722" s="142" t="s">
        <v>1356</v>
      </c>
      <c r="D722" s="142" t="s">
        <v>3783</v>
      </c>
      <c r="E722" s="142" t="s">
        <v>586</v>
      </c>
      <c r="F722" s="142" t="s">
        <v>3796</v>
      </c>
      <c r="G722" s="142" t="s">
        <v>3807</v>
      </c>
      <c r="H722" s="142" t="s">
        <v>3808</v>
      </c>
      <c r="I722" s="142" t="s">
        <v>3809</v>
      </c>
      <c r="J722" s="142" t="s">
        <v>3810</v>
      </c>
      <c r="K722" s="142" t="s">
        <v>3813</v>
      </c>
      <c r="L722" s="142" t="s">
        <v>3814</v>
      </c>
    </row>
    <row r="723" spans="1:12" hidden="1">
      <c r="A723" s="142" t="s">
        <v>1788</v>
      </c>
      <c r="B723" s="142" t="s">
        <v>1789</v>
      </c>
      <c r="C723" s="142" t="s">
        <v>1356</v>
      </c>
      <c r="D723" s="142" t="s">
        <v>3783</v>
      </c>
      <c r="E723" s="142" t="s">
        <v>586</v>
      </c>
      <c r="F723" s="142" t="s">
        <v>3796</v>
      </c>
      <c r="G723" s="142" t="s">
        <v>3807</v>
      </c>
      <c r="H723" s="142" t="s">
        <v>3808</v>
      </c>
      <c r="I723" s="142" t="s">
        <v>3809</v>
      </c>
      <c r="J723" s="142" t="s">
        <v>3810</v>
      </c>
      <c r="K723" s="142" t="s">
        <v>3815</v>
      </c>
      <c r="L723" s="142" t="s">
        <v>3816</v>
      </c>
    </row>
    <row r="724" spans="1:12" hidden="1">
      <c r="A724" s="142" t="s">
        <v>1788</v>
      </c>
      <c r="B724" s="142" t="s">
        <v>1789</v>
      </c>
      <c r="C724" s="142" t="s">
        <v>1356</v>
      </c>
      <c r="D724" s="142" t="s">
        <v>3783</v>
      </c>
      <c r="E724" s="142" t="s">
        <v>586</v>
      </c>
      <c r="F724" s="142" t="s">
        <v>3796</v>
      </c>
      <c r="G724" s="142" t="s">
        <v>3817</v>
      </c>
      <c r="H724" s="142" t="s">
        <v>3818</v>
      </c>
      <c r="I724" s="142" t="s">
        <v>3819</v>
      </c>
      <c r="J724" s="142" t="s">
        <v>3820</v>
      </c>
      <c r="K724" s="142" t="s">
        <v>3821</v>
      </c>
      <c r="L724" s="142" t="s">
        <v>3822</v>
      </c>
    </row>
    <row r="725" spans="1:12" hidden="1">
      <c r="A725" s="142" t="s">
        <v>1788</v>
      </c>
      <c r="B725" s="142" t="s">
        <v>1789</v>
      </c>
      <c r="C725" s="142" t="s">
        <v>1356</v>
      </c>
      <c r="D725" s="142" t="s">
        <v>3783</v>
      </c>
      <c r="E725" s="142" t="s">
        <v>586</v>
      </c>
      <c r="F725" s="142" t="s">
        <v>3796</v>
      </c>
      <c r="G725" s="142" t="s">
        <v>3817</v>
      </c>
      <c r="H725" s="142" t="s">
        <v>3818</v>
      </c>
      <c r="I725" s="142" t="s">
        <v>3819</v>
      </c>
      <c r="J725" s="142" t="s">
        <v>3820</v>
      </c>
      <c r="K725" s="142" t="s">
        <v>3823</v>
      </c>
      <c r="L725" s="142" t="s">
        <v>3824</v>
      </c>
    </row>
    <row r="726" spans="1:12" hidden="1">
      <c r="A726" s="142" t="s">
        <v>1788</v>
      </c>
      <c r="B726" s="142" t="s">
        <v>1789</v>
      </c>
      <c r="C726" s="142" t="s">
        <v>1356</v>
      </c>
      <c r="D726" s="142" t="s">
        <v>3783</v>
      </c>
      <c r="E726" s="142" t="s">
        <v>586</v>
      </c>
      <c r="F726" s="142" t="s">
        <v>3796</v>
      </c>
      <c r="G726" s="142" t="s">
        <v>3825</v>
      </c>
      <c r="H726" s="142" t="s">
        <v>3826</v>
      </c>
      <c r="I726" s="142" t="s">
        <v>3827</v>
      </c>
      <c r="J726" s="142" t="s">
        <v>3828</v>
      </c>
      <c r="K726" s="142" t="s">
        <v>3829</v>
      </c>
      <c r="L726" s="142" t="s">
        <v>3830</v>
      </c>
    </row>
    <row r="727" spans="1:12" hidden="1">
      <c r="A727" s="142" t="s">
        <v>1788</v>
      </c>
      <c r="B727" s="142" t="s">
        <v>1789</v>
      </c>
      <c r="C727" s="142" t="s">
        <v>1356</v>
      </c>
      <c r="D727" s="142" t="s">
        <v>3783</v>
      </c>
      <c r="E727" s="142" t="s">
        <v>586</v>
      </c>
      <c r="F727" s="142" t="s">
        <v>3796</v>
      </c>
      <c r="G727" s="142" t="s">
        <v>3825</v>
      </c>
      <c r="H727" s="142" t="s">
        <v>3826</v>
      </c>
      <c r="I727" s="142" t="s">
        <v>3827</v>
      </c>
      <c r="J727" s="142" t="s">
        <v>3828</v>
      </c>
      <c r="K727" s="142" t="s">
        <v>3831</v>
      </c>
      <c r="L727" s="142" t="s">
        <v>3832</v>
      </c>
    </row>
    <row r="728" spans="1:12" hidden="1">
      <c r="A728" s="142" t="s">
        <v>1788</v>
      </c>
      <c r="B728" s="142" t="s">
        <v>1789</v>
      </c>
      <c r="C728" s="142" t="s">
        <v>1356</v>
      </c>
      <c r="D728" s="142" t="s">
        <v>3783</v>
      </c>
      <c r="E728" s="142" t="s">
        <v>586</v>
      </c>
      <c r="F728" s="142" t="s">
        <v>3796</v>
      </c>
      <c r="G728" s="142" t="s">
        <v>3825</v>
      </c>
      <c r="H728" s="142" t="s">
        <v>3826</v>
      </c>
      <c r="I728" s="142" t="s">
        <v>3827</v>
      </c>
      <c r="J728" s="142" t="s">
        <v>3828</v>
      </c>
      <c r="K728" s="142" t="s">
        <v>3833</v>
      </c>
      <c r="L728" s="142" t="s">
        <v>3834</v>
      </c>
    </row>
    <row r="729" spans="1:12" hidden="1">
      <c r="A729" s="142" t="s">
        <v>1788</v>
      </c>
      <c r="B729" s="142" t="s">
        <v>1789</v>
      </c>
      <c r="C729" s="142" t="s">
        <v>1356</v>
      </c>
      <c r="D729" s="142" t="s">
        <v>3783</v>
      </c>
      <c r="E729" s="142" t="s">
        <v>586</v>
      </c>
      <c r="F729" s="142" t="s">
        <v>3796</v>
      </c>
      <c r="G729" s="142" t="s">
        <v>3825</v>
      </c>
      <c r="H729" s="142" t="s">
        <v>3826</v>
      </c>
      <c r="I729" s="142" t="s">
        <v>3827</v>
      </c>
      <c r="J729" s="142" t="s">
        <v>3828</v>
      </c>
      <c r="K729" s="142" t="s">
        <v>3835</v>
      </c>
      <c r="L729" s="142" t="s">
        <v>3836</v>
      </c>
    </row>
    <row r="730" spans="1:12" hidden="1">
      <c r="A730" s="142" t="s">
        <v>1788</v>
      </c>
      <c r="B730" s="142" t="s">
        <v>1789</v>
      </c>
      <c r="C730" s="142" t="s">
        <v>1356</v>
      </c>
      <c r="D730" s="142" t="s">
        <v>3783</v>
      </c>
      <c r="E730" s="142" t="s">
        <v>3837</v>
      </c>
      <c r="F730" s="142" t="s">
        <v>1486</v>
      </c>
      <c r="G730" s="142" t="s">
        <v>3838</v>
      </c>
      <c r="H730" s="142" t="s">
        <v>3839</v>
      </c>
      <c r="I730" s="142" t="s">
        <v>3840</v>
      </c>
      <c r="J730" s="142" t="s">
        <v>3841</v>
      </c>
      <c r="K730" s="142" t="s">
        <v>3842</v>
      </c>
      <c r="L730" s="142" t="s">
        <v>3843</v>
      </c>
    </row>
    <row r="731" spans="1:12" hidden="1">
      <c r="A731" s="142" t="s">
        <v>1788</v>
      </c>
      <c r="B731" s="142" t="s">
        <v>1789</v>
      </c>
      <c r="C731" s="142" t="s">
        <v>1356</v>
      </c>
      <c r="D731" s="142" t="s">
        <v>3783</v>
      </c>
      <c r="E731" s="142" t="s">
        <v>3837</v>
      </c>
      <c r="F731" s="142" t="s">
        <v>1486</v>
      </c>
      <c r="G731" s="142" t="s">
        <v>3838</v>
      </c>
      <c r="H731" s="142" t="s">
        <v>3839</v>
      </c>
      <c r="I731" s="142" t="s">
        <v>3840</v>
      </c>
      <c r="J731" s="142" t="s">
        <v>3841</v>
      </c>
      <c r="K731" s="142" t="s">
        <v>3844</v>
      </c>
      <c r="L731" s="142" t="s">
        <v>3845</v>
      </c>
    </row>
    <row r="732" spans="1:12" hidden="1">
      <c r="A732" s="142" t="s">
        <v>1788</v>
      </c>
      <c r="B732" s="142" t="s">
        <v>1789</v>
      </c>
      <c r="C732" s="142" t="s">
        <v>1356</v>
      </c>
      <c r="D732" s="142" t="s">
        <v>3783</v>
      </c>
      <c r="E732" s="142" t="s">
        <v>3837</v>
      </c>
      <c r="F732" s="142" t="s">
        <v>1486</v>
      </c>
      <c r="G732" s="142" t="s">
        <v>3838</v>
      </c>
      <c r="H732" s="142" t="s">
        <v>3839</v>
      </c>
      <c r="I732" s="142" t="s">
        <v>3840</v>
      </c>
      <c r="J732" s="142" t="s">
        <v>3841</v>
      </c>
      <c r="K732" s="142" t="s">
        <v>3846</v>
      </c>
      <c r="L732" s="142" t="s">
        <v>3847</v>
      </c>
    </row>
    <row r="733" spans="1:12" hidden="1">
      <c r="A733" s="142" t="s">
        <v>1788</v>
      </c>
      <c r="B733" s="142" t="s">
        <v>1789</v>
      </c>
      <c r="C733" s="142" t="s">
        <v>1356</v>
      </c>
      <c r="D733" s="142" t="s">
        <v>3783</v>
      </c>
      <c r="E733" s="142" t="s">
        <v>3837</v>
      </c>
      <c r="F733" s="142" t="s">
        <v>1486</v>
      </c>
      <c r="G733" s="142" t="s">
        <v>3838</v>
      </c>
      <c r="H733" s="142" t="s">
        <v>3839</v>
      </c>
      <c r="I733" s="142" t="s">
        <v>3848</v>
      </c>
      <c r="J733" s="142" t="s">
        <v>3849</v>
      </c>
      <c r="K733" s="142" t="s">
        <v>3850</v>
      </c>
      <c r="L733" s="142" t="s">
        <v>3851</v>
      </c>
    </row>
    <row r="734" spans="1:12" hidden="1">
      <c r="A734" s="142" t="s">
        <v>1788</v>
      </c>
      <c r="B734" s="142" t="s">
        <v>1789</v>
      </c>
      <c r="C734" s="142" t="s">
        <v>1356</v>
      </c>
      <c r="D734" s="142" t="s">
        <v>3783</v>
      </c>
      <c r="E734" s="142" t="s">
        <v>3837</v>
      </c>
      <c r="F734" s="142" t="s">
        <v>1486</v>
      </c>
      <c r="G734" s="142" t="s">
        <v>3838</v>
      </c>
      <c r="H734" s="142" t="s">
        <v>3839</v>
      </c>
      <c r="I734" s="142" t="s">
        <v>3848</v>
      </c>
      <c r="J734" s="142" t="s">
        <v>3849</v>
      </c>
      <c r="K734" s="142" t="s">
        <v>3852</v>
      </c>
      <c r="L734" s="142" t="s">
        <v>3853</v>
      </c>
    </row>
    <row r="735" spans="1:12" hidden="1">
      <c r="A735" s="142" t="s">
        <v>1788</v>
      </c>
      <c r="B735" s="142" t="s">
        <v>1789</v>
      </c>
      <c r="C735" s="142" t="s">
        <v>1356</v>
      </c>
      <c r="D735" s="142" t="s">
        <v>3783</v>
      </c>
      <c r="E735" s="142" t="s">
        <v>3837</v>
      </c>
      <c r="F735" s="142" t="s">
        <v>1486</v>
      </c>
      <c r="G735" s="142" t="s">
        <v>3838</v>
      </c>
      <c r="H735" s="142" t="s">
        <v>3839</v>
      </c>
      <c r="I735" s="142" t="s">
        <v>3848</v>
      </c>
      <c r="J735" s="142" t="s">
        <v>3849</v>
      </c>
      <c r="K735" s="142" t="s">
        <v>3854</v>
      </c>
      <c r="L735" s="142" t="s">
        <v>3855</v>
      </c>
    </row>
    <row r="736" spans="1:12" hidden="1">
      <c r="A736" s="142" t="s">
        <v>1788</v>
      </c>
      <c r="B736" s="142" t="s">
        <v>1789</v>
      </c>
      <c r="C736" s="142" t="s">
        <v>1356</v>
      </c>
      <c r="D736" s="142" t="s">
        <v>3783</v>
      </c>
      <c r="E736" s="142" t="s">
        <v>3837</v>
      </c>
      <c r="F736" s="142" t="s">
        <v>1486</v>
      </c>
      <c r="G736" s="142" t="s">
        <v>976</v>
      </c>
      <c r="H736" s="142" t="s">
        <v>3856</v>
      </c>
      <c r="I736" s="142" t="s">
        <v>3857</v>
      </c>
      <c r="J736" s="142" t="s">
        <v>3858</v>
      </c>
      <c r="K736" s="142" t="s">
        <v>3859</v>
      </c>
      <c r="L736" s="142" t="s">
        <v>3860</v>
      </c>
    </row>
    <row r="737" spans="1:12" hidden="1">
      <c r="A737" s="142" t="s">
        <v>1788</v>
      </c>
      <c r="B737" s="142" t="s">
        <v>1789</v>
      </c>
      <c r="C737" s="142" t="s">
        <v>1356</v>
      </c>
      <c r="D737" s="142" t="s">
        <v>3783</v>
      </c>
      <c r="E737" s="142" t="s">
        <v>3837</v>
      </c>
      <c r="F737" s="142" t="s">
        <v>1486</v>
      </c>
      <c r="G737" s="142" t="s">
        <v>976</v>
      </c>
      <c r="H737" s="142" t="s">
        <v>3856</v>
      </c>
      <c r="I737" s="142" t="s">
        <v>3857</v>
      </c>
      <c r="J737" s="142" t="s">
        <v>3858</v>
      </c>
      <c r="K737" s="142" t="s">
        <v>3861</v>
      </c>
      <c r="L737" s="142" t="s">
        <v>3862</v>
      </c>
    </row>
    <row r="738" spans="1:12" hidden="1">
      <c r="A738" s="142" t="s">
        <v>1788</v>
      </c>
      <c r="B738" s="142" t="s">
        <v>1789</v>
      </c>
      <c r="C738" s="142" t="s">
        <v>1356</v>
      </c>
      <c r="D738" s="142" t="s">
        <v>3783</v>
      </c>
      <c r="E738" s="142" t="s">
        <v>3837</v>
      </c>
      <c r="F738" s="142" t="s">
        <v>1486</v>
      </c>
      <c r="G738" s="142" t="s">
        <v>976</v>
      </c>
      <c r="H738" s="142" t="s">
        <v>3856</v>
      </c>
      <c r="I738" s="142" t="s">
        <v>3857</v>
      </c>
      <c r="J738" s="142" t="s">
        <v>3858</v>
      </c>
      <c r="K738" s="142" t="s">
        <v>3863</v>
      </c>
      <c r="L738" s="142" t="s">
        <v>3864</v>
      </c>
    </row>
    <row r="739" spans="1:12" hidden="1">
      <c r="A739" s="142" t="s">
        <v>1788</v>
      </c>
      <c r="B739" s="142" t="s">
        <v>1789</v>
      </c>
      <c r="C739" s="142" t="s">
        <v>1356</v>
      </c>
      <c r="D739" s="142" t="s">
        <v>3783</v>
      </c>
      <c r="E739" s="142" t="s">
        <v>3837</v>
      </c>
      <c r="F739" s="142" t="s">
        <v>1486</v>
      </c>
      <c r="G739" s="142" t="s">
        <v>976</v>
      </c>
      <c r="H739" s="142" t="s">
        <v>3856</v>
      </c>
      <c r="I739" s="142" t="s">
        <v>3865</v>
      </c>
      <c r="J739" s="142" t="s">
        <v>3866</v>
      </c>
      <c r="K739" s="142" t="s">
        <v>3867</v>
      </c>
      <c r="L739" s="142" t="s">
        <v>3868</v>
      </c>
    </row>
    <row r="740" spans="1:12" hidden="1">
      <c r="A740" s="142" t="s">
        <v>1788</v>
      </c>
      <c r="B740" s="142" t="s">
        <v>1789</v>
      </c>
      <c r="C740" s="142" t="s">
        <v>1356</v>
      </c>
      <c r="D740" s="142" t="s">
        <v>3783</v>
      </c>
      <c r="E740" s="142" t="s">
        <v>3837</v>
      </c>
      <c r="F740" s="142" t="s">
        <v>1486</v>
      </c>
      <c r="G740" s="142" t="s">
        <v>976</v>
      </c>
      <c r="H740" s="142" t="s">
        <v>3856</v>
      </c>
      <c r="I740" s="142" t="s">
        <v>3865</v>
      </c>
      <c r="J740" s="142" t="s">
        <v>3866</v>
      </c>
      <c r="K740" s="142" t="s">
        <v>3869</v>
      </c>
      <c r="L740" s="142" t="s">
        <v>3870</v>
      </c>
    </row>
    <row r="741" spans="1:12" hidden="1">
      <c r="A741" s="142" t="s">
        <v>1788</v>
      </c>
      <c r="B741" s="142" t="s">
        <v>1789</v>
      </c>
      <c r="C741" s="142" t="s">
        <v>1356</v>
      </c>
      <c r="D741" s="142" t="s">
        <v>3783</v>
      </c>
      <c r="E741" s="142" t="s">
        <v>3837</v>
      </c>
      <c r="F741" s="142" t="s">
        <v>1486</v>
      </c>
      <c r="G741" s="142" t="s">
        <v>976</v>
      </c>
      <c r="H741" s="142" t="s">
        <v>3856</v>
      </c>
      <c r="I741" s="142" t="s">
        <v>3865</v>
      </c>
      <c r="J741" s="142" t="s">
        <v>3866</v>
      </c>
      <c r="K741" s="142" t="s">
        <v>3871</v>
      </c>
      <c r="L741" s="142" t="s">
        <v>3872</v>
      </c>
    </row>
    <row r="742" spans="1:12" hidden="1">
      <c r="A742" s="142" t="s">
        <v>1788</v>
      </c>
      <c r="B742" s="142" t="s">
        <v>1789</v>
      </c>
      <c r="C742" s="142" t="s">
        <v>1356</v>
      </c>
      <c r="D742" s="142" t="s">
        <v>3783</v>
      </c>
      <c r="E742" s="142" t="s">
        <v>3837</v>
      </c>
      <c r="F742" s="142" t="s">
        <v>1486</v>
      </c>
      <c r="G742" s="142" t="s">
        <v>976</v>
      </c>
      <c r="H742" s="142" t="s">
        <v>3856</v>
      </c>
      <c r="I742" s="142" t="s">
        <v>3865</v>
      </c>
      <c r="J742" s="142" t="s">
        <v>3866</v>
      </c>
      <c r="K742" s="142" t="s">
        <v>3873</v>
      </c>
      <c r="L742" s="142" t="s">
        <v>3874</v>
      </c>
    </row>
    <row r="743" spans="1:12" hidden="1">
      <c r="A743" s="142" t="s">
        <v>1788</v>
      </c>
      <c r="B743" s="142" t="s">
        <v>1789</v>
      </c>
      <c r="C743" s="142" t="s">
        <v>1356</v>
      </c>
      <c r="D743" s="142" t="s">
        <v>3783</v>
      </c>
      <c r="E743" s="142" t="s">
        <v>3837</v>
      </c>
      <c r="F743" s="142" t="s">
        <v>1486</v>
      </c>
      <c r="G743" s="142" t="s">
        <v>976</v>
      </c>
      <c r="H743" s="142" t="s">
        <v>3856</v>
      </c>
      <c r="I743" s="142" t="s">
        <v>3865</v>
      </c>
      <c r="J743" s="142" t="s">
        <v>3866</v>
      </c>
      <c r="K743" s="142" t="s">
        <v>3875</v>
      </c>
      <c r="L743" s="142" t="s">
        <v>3876</v>
      </c>
    </row>
    <row r="744" spans="1:12" hidden="1">
      <c r="A744" s="142" t="s">
        <v>1788</v>
      </c>
      <c r="B744" s="142" t="s">
        <v>1789</v>
      </c>
      <c r="C744" s="142" t="s">
        <v>1356</v>
      </c>
      <c r="D744" s="142" t="s">
        <v>3783</v>
      </c>
      <c r="E744" s="142" t="s">
        <v>3837</v>
      </c>
      <c r="F744" s="142" t="s">
        <v>1486</v>
      </c>
      <c r="G744" s="142" t="s">
        <v>976</v>
      </c>
      <c r="H744" s="142" t="s">
        <v>3856</v>
      </c>
      <c r="I744" s="142" t="s">
        <v>3865</v>
      </c>
      <c r="J744" s="142" t="s">
        <v>3866</v>
      </c>
      <c r="K744" s="142" t="s">
        <v>3877</v>
      </c>
      <c r="L744" s="142" t="s">
        <v>3878</v>
      </c>
    </row>
    <row r="745" spans="1:12" hidden="1">
      <c r="A745" s="142" t="s">
        <v>1788</v>
      </c>
      <c r="B745" s="142" t="s">
        <v>1789</v>
      </c>
      <c r="C745" s="142" t="s">
        <v>1356</v>
      </c>
      <c r="D745" s="142" t="s">
        <v>3783</v>
      </c>
      <c r="E745" s="142" t="s">
        <v>3837</v>
      </c>
      <c r="F745" s="142" t="s">
        <v>1486</v>
      </c>
      <c r="G745" s="142" t="s">
        <v>976</v>
      </c>
      <c r="H745" s="142" t="s">
        <v>3856</v>
      </c>
      <c r="I745" s="142" t="s">
        <v>3865</v>
      </c>
      <c r="J745" s="142" t="s">
        <v>3866</v>
      </c>
      <c r="K745" s="142" t="s">
        <v>3879</v>
      </c>
      <c r="L745" s="142" t="s">
        <v>3880</v>
      </c>
    </row>
    <row r="746" spans="1:12" hidden="1">
      <c r="A746" s="142" t="s">
        <v>1788</v>
      </c>
      <c r="B746" s="142" t="s">
        <v>1789</v>
      </c>
      <c r="C746" s="142" t="s">
        <v>1356</v>
      </c>
      <c r="D746" s="142" t="s">
        <v>3783</v>
      </c>
      <c r="E746" s="142" t="s">
        <v>3837</v>
      </c>
      <c r="F746" s="142" t="s">
        <v>1486</v>
      </c>
      <c r="G746" s="142" t="s">
        <v>976</v>
      </c>
      <c r="H746" s="142" t="s">
        <v>3856</v>
      </c>
      <c r="I746" s="142" t="s">
        <v>3881</v>
      </c>
      <c r="J746" s="142" t="s">
        <v>3882</v>
      </c>
      <c r="K746" s="142" t="s">
        <v>3883</v>
      </c>
      <c r="L746" s="142" t="s">
        <v>3884</v>
      </c>
    </row>
    <row r="747" spans="1:12" hidden="1">
      <c r="A747" s="142" t="s">
        <v>1788</v>
      </c>
      <c r="B747" s="142" t="s">
        <v>1789</v>
      </c>
      <c r="C747" s="142" t="s">
        <v>1356</v>
      </c>
      <c r="D747" s="142" t="s">
        <v>3783</v>
      </c>
      <c r="E747" s="142" t="s">
        <v>3837</v>
      </c>
      <c r="F747" s="142" t="s">
        <v>1486</v>
      </c>
      <c r="G747" s="142" t="s">
        <v>976</v>
      </c>
      <c r="H747" s="142" t="s">
        <v>3856</v>
      </c>
      <c r="I747" s="142" t="s">
        <v>3881</v>
      </c>
      <c r="J747" s="142" t="s">
        <v>3882</v>
      </c>
      <c r="K747" s="142" t="s">
        <v>3885</v>
      </c>
      <c r="L747" s="142" t="s">
        <v>3886</v>
      </c>
    </row>
    <row r="748" spans="1:12" hidden="1">
      <c r="A748" s="142" t="s">
        <v>1788</v>
      </c>
      <c r="B748" s="142" t="s">
        <v>1789</v>
      </c>
      <c r="C748" s="142" t="s">
        <v>1356</v>
      </c>
      <c r="D748" s="142" t="s">
        <v>3783</v>
      </c>
      <c r="E748" s="142" t="s">
        <v>3837</v>
      </c>
      <c r="F748" s="142" t="s">
        <v>1486</v>
      </c>
      <c r="G748" s="142" t="s">
        <v>3887</v>
      </c>
      <c r="H748" s="142" t="s">
        <v>3888</v>
      </c>
      <c r="I748" s="142" t="s">
        <v>3889</v>
      </c>
      <c r="J748" s="142" t="s">
        <v>3890</v>
      </c>
      <c r="K748" s="142" t="s">
        <v>3891</v>
      </c>
      <c r="L748" s="142" t="s">
        <v>3892</v>
      </c>
    </row>
    <row r="749" spans="1:12" hidden="1">
      <c r="A749" s="142" t="s">
        <v>1788</v>
      </c>
      <c r="B749" s="142" t="s">
        <v>1789</v>
      </c>
      <c r="C749" s="142" t="s">
        <v>1356</v>
      </c>
      <c r="D749" s="142" t="s">
        <v>3783</v>
      </c>
      <c r="E749" s="142" t="s">
        <v>3837</v>
      </c>
      <c r="F749" s="142" t="s">
        <v>1486</v>
      </c>
      <c r="G749" s="142" t="s">
        <v>3887</v>
      </c>
      <c r="H749" s="142" t="s">
        <v>3888</v>
      </c>
      <c r="I749" s="142" t="s">
        <v>3889</v>
      </c>
      <c r="J749" s="142" t="s">
        <v>3890</v>
      </c>
      <c r="K749" s="142" t="s">
        <v>3893</v>
      </c>
      <c r="L749" s="142" t="s">
        <v>3894</v>
      </c>
    </row>
    <row r="750" spans="1:12" hidden="1">
      <c r="A750" s="142" t="s">
        <v>1788</v>
      </c>
      <c r="B750" s="142" t="s">
        <v>1789</v>
      </c>
      <c r="C750" s="142" t="s">
        <v>1356</v>
      </c>
      <c r="D750" s="142" t="s">
        <v>3783</v>
      </c>
      <c r="E750" s="142" t="s">
        <v>3837</v>
      </c>
      <c r="F750" s="142" t="s">
        <v>1486</v>
      </c>
      <c r="G750" s="142" t="s">
        <v>3895</v>
      </c>
      <c r="H750" s="142" t="s">
        <v>3896</v>
      </c>
      <c r="I750" s="142" t="s">
        <v>3897</v>
      </c>
      <c r="J750" s="142" t="s">
        <v>3898</v>
      </c>
      <c r="K750" s="142" t="s">
        <v>3899</v>
      </c>
      <c r="L750" s="142" t="s">
        <v>3900</v>
      </c>
    </row>
    <row r="751" spans="1:12" hidden="1">
      <c r="A751" s="142" t="s">
        <v>1788</v>
      </c>
      <c r="B751" s="142" t="s">
        <v>1789</v>
      </c>
      <c r="C751" s="142" t="s">
        <v>1356</v>
      </c>
      <c r="D751" s="142" t="s">
        <v>3783</v>
      </c>
      <c r="E751" s="142" t="s">
        <v>3837</v>
      </c>
      <c r="F751" s="142" t="s">
        <v>1486</v>
      </c>
      <c r="G751" s="142" t="s">
        <v>3895</v>
      </c>
      <c r="H751" s="142" t="s">
        <v>3896</v>
      </c>
      <c r="I751" s="142" t="s">
        <v>3897</v>
      </c>
      <c r="J751" s="142" t="s">
        <v>3898</v>
      </c>
      <c r="K751" s="142" t="s">
        <v>3901</v>
      </c>
      <c r="L751" s="142" t="s">
        <v>3902</v>
      </c>
    </row>
    <row r="752" spans="1:12" hidden="1">
      <c r="A752" s="142" t="s">
        <v>1788</v>
      </c>
      <c r="B752" s="142" t="s">
        <v>1789</v>
      </c>
      <c r="C752" s="142" t="s">
        <v>1356</v>
      </c>
      <c r="D752" s="142" t="s">
        <v>3783</v>
      </c>
      <c r="E752" s="142" t="s">
        <v>3903</v>
      </c>
      <c r="F752" s="142" t="s">
        <v>3904</v>
      </c>
      <c r="G752" s="142" t="s">
        <v>3905</v>
      </c>
      <c r="H752" s="142" t="s">
        <v>3906</v>
      </c>
      <c r="I752" s="142" t="s">
        <v>3907</v>
      </c>
      <c r="J752" s="142" t="s">
        <v>3908</v>
      </c>
      <c r="K752" s="142" t="s">
        <v>3909</v>
      </c>
      <c r="L752" s="142" t="s">
        <v>3910</v>
      </c>
    </row>
    <row r="753" spans="1:12" hidden="1">
      <c r="A753" s="142" t="s">
        <v>1788</v>
      </c>
      <c r="B753" s="142" t="s">
        <v>1789</v>
      </c>
      <c r="C753" s="142" t="s">
        <v>1356</v>
      </c>
      <c r="D753" s="142" t="s">
        <v>3783</v>
      </c>
      <c r="E753" s="142" t="s">
        <v>3903</v>
      </c>
      <c r="F753" s="142" t="s">
        <v>3904</v>
      </c>
      <c r="G753" s="142" t="s">
        <v>3905</v>
      </c>
      <c r="H753" s="142" t="s">
        <v>3906</v>
      </c>
      <c r="I753" s="142" t="s">
        <v>3907</v>
      </c>
      <c r="J753" s="142" t="s">
        <v>3908</v>
      </c>
      <c r="K753" s="142" t="s">
        <v>3911</v>
      </c>
      <c r="L753" s="142" t="s">
        <v>3912</v>
      </c>
    </row>
    <row r="754" spans="1:12" hidden="1">
      <c r="A754" s="142" t="s">
        <v>1788</v>
      </c>
      <c r="B754" s="142" t="s">
        <v>1789</v>
      </c>
      <c r="C754" s="142" t="s">
        <v>1356</v>
      </c>
      <c r="D754" s="142" t="s">
        <v>3783</v>
      </c>
      <c r="E754" s="142" t="s">
        <v>3903</v>
      </c>
      <c r="F754" s="142" t="s">
        <v>3904</v>
      </c>
      <c r="G754" s="142" t="s">
        <v>3913</v>
      </c>
      <c r="H754" s="142" t="s">
        <v>3914</v>
      </c>
      <c r="I754" s="142" t="s">
        <v>3915</v>
      </c>
      <c r="J754" s="142" t="s">
        <v>3916</v>
      </c>
      <c r="K754" s="142" t="s">
        <v>3917</v>
      </c>
      <c r="L754" s="142" t="s">
        <v>3918</v>
      </c>
    </row>
    <row r="755" spans="1:12" hidden="1">
      <c r="A755" s="142" t="s">
        <v>1788</v>
      </c>
      <c r="B755" s="142" t="s">
        <v>1789</v>
      </c>
      <c r="C755" s="142" t="s">
        <v>1356</v>
      </c>
      <c r="D755" s="142" t="s">
        <v>3783</v>
      </c>
      <c r="E755" s="142" t="s">
        <v>3903</v>
      </c>
      <c r="F755" s="142" t="s">
        <v>3904</v>
      </c>
      <c r="G755" s="142" t="s">
        <v>3919</v>
      </c>
      <c r="H755" s="142" t="s">
        <v>3920</v>
      </c>
      <c r="I755" s="142" t="s">
        <v>3921</v>
      </c>
      <c r="J755" s="142" t="s">
        <v>3922</v>
      </c>
      <c r="K755" s="142" t="s">
        <v>3923</v>
      </c>
      <c r="L755" s="142" t="s">
        <v>3924</v>
      </c>
    </row>
    <row r="756" spans="1:12" hidden="1">
      <c r="A756" s="142" t="s">
        <v>1788</v>
      </c>
      <c r="B756" s="142" t="s">
        <v>1789</v>
      </c>
      <c r="C756" s="142" t="s">
        <v>1356</v>
      </c>
      <c r="D756" s="142" t="s">
        <v>3783</v>
      </c>
      <c r="E756" s="142" t="s">
        <v>3903</v>
      </c>
      <c r="F756" s="142" t="s">
        <v>3904</v>
      </c>
      <c r="G756" s="142" t="s">
        <v>3919</v>
      </c>
      <c r="H756" s="142" t="s">
        <v>3920</v>
      </c>
      <c r="I756" s="142" t="s">
        <v>3921</v>
      </c>
      <c r="J756" s="142" t="s">
        <v>3922</v>
      </c>
      <c r="K756" s="142" t="s">
        <v>3925</v>
      </c>
      <c r="L756" s="142" t="s">
        <v>3926</v>
      </c>
    </row>
    <row r="757" spans="1:12" hidden="1">
      <c r="A757" s="142" t="s">
        <v>1788</v>
      </c>
      <c r="B757" s="142" t="s">
        <v>1789</v>
      </c>
      <c r="C757" s="142" t="s">
        <v>1356</v>
      </c>
      <c r="D757" s="142" t="s">
        <v>3783</v>
      </c>
      <c r="E757" s="142" t="s">
        <v>3903</v>
      </c>
      <c r="F757" s="142" t="s">
        <v>3904</v>
      </c>
      <c r="G757" s="142" t="s">
        <v>3927</v>
      </c>
      <c r="H757" s="142" t="s">
        <v>3928</v>
      </c>
      <c r="I757" s="142" t="s">
        <v>3929</v>
      </c>
      <c r="J757" s="142" t="s">
        <v>3930</v>
      </c>
      <c r="K757" s="142" t="s">
        <v>3931</v>
      </c>
      <c r="L757" s="142" t="s">
        <v>3932</v>
      </c>
    </row>
    <row r="758" spans="1:12" hidden="1">
      <c r="A758" s="142" t="s">
        <v>1788</v>
      </c>
      <c r="B758" s="142" t="s">
        <v>1789</v>
      </c>
      <c r="C758" s="142" t="s">
        <v>1356</v>
      </c>
      <c r="D758" s="142" t="s">
        <v>3783</v>
      </c>
      <c r="E758" s="142" t="s">
        <v>3903</v>
      </c>
      <c r="F758" s="142" t="s">
        <v>3904</v>
      </c>
      <c r="G758" s="142" t="s">
        <v>3933</v>
      </c>
      <c r="H758" s="142" t="s">
        <v>3934</v>
      </c>
      <c r="I758" s="142" t="s">
        <v>3935</v>
      </c>
      <c r="J758" s="142" t="s">
        <v>3936</v>
      </c>
      <c r="K758" s="142" t="s">
        <v>3937</v>
      </c>
      <c r="L758" s="142" t="s">
        <v>3938</v>
      </c>
    </row>
    <row r="759" spans="1:12" hidden="1">
      <c r="A759" s="142" t="s">
        <v>1788</v>
      </c>
      <c r="B759" s="142" t="s">
        <v>1789</v>
      </c>
      <c r="C759" s="142" t="s">
        <v>1356</v>
      </c>
      <c r="D759" s="142" t="s">
        <v>3783</v>
      </c>
      <c r="E759" s="142" t="s">
        <v>3903</v>
      </c>
      <c r="F759" s="142" t="s">
        <v>3904</v>
      </c>
      <c r="G759" s="142" t="s">
        <v>3939</v>
      </c>
      <c r="H759" s="142" t="s">
        <v>3940</v>
      </c>
      <c r="I759" s="142" t="s">
        <v>3941</v>
      </c>
      <c r="J759" s="142" t="s">
        <v>3942</v>
      </c>
      <c r="K759" s="142" t="s">
        <v>3943</v>
      </c>
      <c r="L759" s="142" t="s">
        <v>3944</v>
      </c>
    </row>
    <row r="760" spans="1:12" hidden="1">
      <c r="A760" s="142" t="s">
        <v>1788</v>
      </c>
      <c r="B760" s="142" t="s">
        <v>1789</v>
      </c>
      <c r="C760" s="142" t="s">
        <v>1356</v>
      </c>
      <c r="D760" s="142" t="s">
        <v>3783</v>
      </c>
      <c r="E760" s="142" t="s">
        <v>3945</v>
      </c>
      <c r="F760" s="142" t="s">
        <v>3946</v>
      </c>
      <c r="G760" s="142" t="s">
        <v>3947</v>
      </c>
      <c r="H760" s="142" t="s">
        <v>3948</v>
      </c>
      <c r="I760" s="142" t="s">
        <v>3949</v>
      </c>
      <c r="J760" s="142" t="s">
        <v>3950</v>
      </c>
      <c r="K760" s="142" t="s">
        <v>3951</v>
      </c>
      <c r="L760" s="142" t="s">
        <v>3952</v>
      </c>
    </row>
    <row r="761" spans="1:12" hidden="1">
      <c r="A761" s="142" t="s">
        <v>1788</v>
      </c>
      <c r="B761" s="142" t="s">
        <v>1789</v>
      </c>
      <c r="C761" s="142" t="s">
        <v>1356</v>
      </c>
      <c r="D761" s="142" t="s">
        <v>3783</v>
      </c>
      <c r="E761" s="142" t="s">
        <v>3953</v>
      </c>
      <c r="F761" s="142" t="s">
        <v>1374</v>
      </c>
      <c r="G761" s="142" t="s">
        <v>3954</v>
      </c>
      <c r="H761" s="142" t="s">
        <v>3955</v>
      </c>
      <c r="I761" s="142" t="s">
        <v>3956</v>
      </c>
      <c r="J761" s="142" t="s">
        <v>3957</v>
      </c>
      <c r="K761" s="142" t="s">
        <v>3958</v>
      </c>
      <c r="L761" s="142" t="s">
        <v>3959</v>
      </c>
    </row>
    <row r="762" spans="1:12" hidden="1">
      <c r="A762" s="142" t="s">
        <v>1788</v>
      </c>
      <c r="B762" s="142" t="s">
        <v>1789</v>
      </c>
      <c r="C762" s="142" t="s">
        <v>3960</v>
      </c>
      <c r="D762" s="142" t="s">
        <v>3961</v>
      </c>
      <c r="E762" s="142" t="s">
        <v>3962</v>
      </c>
      <c r="F762" s="142" t="s">
        <v>3963</v>
      </c>
      <c r="G762" s="142" t="s">
        <v>3964</v>
      </c>
      <c r="H762" s="142" t="s">
        <v>3965</v>
      </c>
      <c r="I762" s="142" t="s">
        <v>3966</v>
      </c>
      <c r="J762" s="142" t="s">
        <v>3967</v>
      </c>
      <c r="K762" s="142" t="s">
        <v>3968</v>
      </c>
      <c r="L762" s="142" t="s">
        <v>3969</v>
      </c>
    </row>
    <row r="763" spans="1:12" hidden="1">
      <c r="A763" s="142" t="s">
        <v>1788</v>
      </c>
      <c r="B763" s="142" t="s">
        <v>1789</v>
      </c>
      <c r="C763" s="142" t="s">
        <v>3960</v>
      </c>
      <c r="D763" s="142" t="s">
        <v>3961</v>
      </c>
      <c r="E763" s="142" t="s">
        <v>3962</v>
      </c>
      <c r="F763" s="142" t="s">
        <v>3963</v>
      </c>
      <c r="G763" s="142" t="s">
        <v>3964</v>
      </c>
      <c r="H763" s="142" t="s">
        <v>3965</v>
      </c>
      <c r="I763" s="142" t="s">
        <v>3966</v>
      </c>
      <c r="J763" s="142" t="s">
        <v>3967</v>
      </c>
      <c r="K763" s="142" t="s">
        <v>3970</v>
      </c>
      <c r="L763" s="142" t="s">
        <v>3971</v>
      </c>
    </row>
    <row r="764" spans="1:12" hidden="1">
      <c r="A764" s="142" t="s">
        <v>1788</v>
      </c>
      <c r="B764" s="142" t="s">
        <v>1789</v>
      </c>
      <c r="C764" s="142" t="s">
        <v>3960</v>
      </c>
      <c r="D764" s="142" t="s">
        <v>3961</v>
      </c>
      <c r="E764" s="142" t="s">
        <v>3962</v>
      </c>
      <c r="F764" s="142" t="s">
        <v>3963</v>
      </c>
      <c r="G764" s="142" t="s">
        <v>3964</v>
      </c>
      <c r="H764" s="142" t="s">
        <v>3965</v>
      </c>
      <c r="I764" s="142" t="s">
        <v>3966</v>
      </c>
      <c r="J764" s="142" t="s">
        <v>3967</v>
      </c>
      <c r="K764" s="142" t="s">
        <v>3972</v>
      </c>
      <c r="L764" s="142" t="s">
        <v>3973</v>
      </c>
    </row>
    <row r="765" spans="1:12" hidden="1">
      <c r="A765" s="142" t="s">
        <v>1788</v>
      </c>
      <c r="B765" s="142" t="s">
        <v>1789</v>
      </c>
      <c r="C765" s="142" t="s">
        <v>3960</v>
      </c>
      <c r="D765" s="142" t="s">
        <v>3961</v>
      </c>
      <c r="E765" s="142" t="s">
        <v>3962</v>
      </c>
      <c r="F765" s="142" t="s">
        <v>3963</v>
      </c>
      <c r="G765" s="142" t="s">
        <v>3964</v>
      </c>
      <c r="H765" s="142" t="s">
        <v>3965</v>
      </c>
      <c r="I765" s="142" t="s">
        <v>3966</v>
      </c>
      <c r="J765" s="142" t="s">
        <v>3967</v>
      </c>
      <c r="K765" s="142" t="s">
        <v>3974</v>
      </c>
      <c r="L765" s="142" t="s">
        <v>3975</v>
      </c>
    </row>
    <row r="766" spans="1:12" hidden="1">
      <c r="A766" s="142" t="s">
        <v>1788</v>
      </c>
      <c r="B766" s="142" t="s">
        <v>1789</v>
      </c>
      <c r="C766" s="142" t="s">
        <v>3960</v>
      </c>
      <c r="D766" s="142" t="s">
        <v>3961</v>
      </c>
      <c r="E766" s="142" t="s">
        <v>3962</v>
      </c>
      <c r="F766" s="142" t="s">
        <v>3963</v>
      </c>
      <c r="G766" s="142" t="s">
        <v>3964</v>
      </c>
      <c r="H766" s="142" t="s">
        <v>3965</v>
      </c>
      <c r="I766" s="142" t="s">
        <v>3966</v>
      </c>
      <c r="J766" s="142" t="s">
        <v>3967</v>
      </c>
      <c r="K766" s="142" t="s">
        <v>3976</v>
      </c>
      <c r="L766" s="142" t="s">
        <v>3977</v>
      </c>
    </row>
    <row r="767" spans="1:12" hidden="1">
      <c r="A767" s="142" t="s">
        <v>1788</v>
      </c>
      <c r="B767" s="142" t="s">
        <v>1789</v>
      </c>
      <c r="C767" s="142" t="s">
        <v>3960</v>
      </c>
      <c r="D767" s="142" t="s">
        <v>3961</v>
      </c>
      <c r="E767" s="142" t="s">
        <v>3962</v>
      </c>
      <c r="F767" s="142" t="s">
        <v>3963</v>
      </c>
      <c r="G767" s="142" t="s">
        <v>3964</v>
      </c>
      <c r="H767" s="142" t="s">
        <v>3965</v>
      </c>
      <c r="I767" s="142" t="s">
        <v>3966</v>
      </c>
      <c r="J767" s="142" t="s">
        <v>3967</v>
      </c>
      <c r="K767" s="142" t="s">
        <v>3978</v>
      </c>
      <c r="L767" s="142" t="s">
        <v>3979</v>
      </c>
    </row>
    <row r="768" spans="1:12" hidden="1">
      <c r="A768" s="142" t="s">
        <v>1788</v>
      </c>
      <c r="B768" s="142" t="s">
        <v>1789</v>
      </c>
      <c r="C768" s="142" t="s">
        <v>3960</v>
      </c>
      <c r="D768" s="142" t="s">
        <v>3961</v>
      </c>
      <c r="E768" s="142" t="s">
        <v>3962</v>
      </c>
      <c r="F768" s="142" t="s">
        <v>3963</v>
      </c>
      <c r="G768" s="142" t="s">
        <v>3964</v>
      </c>
      <c r="H768" s="142" t="s">
        <v>3965</v>
      </c>
      <c r="I768" s="142" t="s">
        <v>3966</v>
      </c>
      <c r="J768" s="142" t="s">
        <v>3967</v>
      </c>
      <c r="K768" s="142" t="s">
        <v>3980</v>
      </c>
      <c r="L768" s="142" t="s">
        <v>3981</v>
      </c>
    </row>
    <row r="769" spans="1:12" hidden="1">
      <c r="A769" s="142" t="s">
        <v>1788</v>
      </c>
      <c r="B769" s="142" t="s">
        <v>1789</v>
      </c>
      <c r="C769" s="142" t="s">
        <v>3960</v>
      </c>
      <c r="D769" s="142" t="s">
        <v>3961</v>
      </c>
      <c r="E769" s="142" t="s">
        <v>3962</v>
      </c>
      <c r="F769" s="142" t="s">
        <v>3963</v>
      </c>
      <c r="G769" s="142" t="s">
        <v>3964</v>
      </c>
      <c r="H769" s="142" t="s">
        <v>3965</v>
      </c>
      <c r="I769" s="142" t="s">
        <v>3966</v>
      </c>
      <c r="J769" s="142" t="s">
        <v>3967</v>
      </c>
      <c r="K769" s="142" t="s">
        <v>3982</v>
      </c>
      <c r="L769" s="142" t="s">
        <v>3983</v>
      </c>
    </row>
    <row r="770" spans="1:12" hidden="1">
      <c r="A770" s="142" t="s">
        <v>1788</v>
      </c>
      <c r="B770" s="142" t="s">
        <v>1789</v>
      </c>
      <c r="C770" s="142" t="s">
        <v>3960</v>
      </c>
      <c r="D770" s="142" t="s">
        <v>3961</v>
      </c>
      <c r="E770" s="142" t="s">
        <v>3962</v>
      </c>
      <c r="F770" s="142" t="s">
        <v>3963</v>
      </c>
      <c r="G770" s="142" t="s">
        <v>3984</v>
      </c>
      <c r="H770" s="142" t="s">
        <v>3985</v>
      </c>
      <c r="I770" s="142" t="s">
        <v>3986</v>
      </c>
      <c r="J770" s="142" t="s">
        <v>3987</v>
      </c>
      <c r="K770" s="142" t="s">
        <v>3988</v>
      </c>
      <c r="L770" s="142" t="s">
        <v>3989</v>
      </c>
    </row>
    <row r="771" spans="1:12" hidden="1">
      <c r="A771" s="142" t="s">
        <v>1788</v>
      </c>
      <c r="B771" s="142" t="s">
        <v>1789</v>
      </c>
      <c r="C771" s="142" t="s">
        <v>3960</v>
      </c>
      <c r="D771" s="142" t="s">
        <v>3961</v>
      </c>
      <c r="E771" s="142" t="s">
        <v>3962</v>
      </c>
      <c r="F771" s="142" t="s">
        <v>3963</v>
      </c>
      <c r="G771" s="142" t="s">
        <v>3984</v>
      </c>
      <c r="H771" s="142" t="s">
        <v>3985</v>
      </c>
      <c r="I771" s="142" t="s">
        <v>3986</v>
      </c>
      <c r="J771" s="142" t="s">
        <v>3987</v>
      </c>
      <c r="K771" s="142" t="s">
        <v>3990</v>
      </c>
      <c r="L771" s="142" t="s">
        <v>3991</v>
      </c>
    </row>
    <row r="772" spans="1:12" hidden="1">
      <c r="A772" s="142" t="s">
        <v>1788</v>
      </c>
      <c r="B772" s="142" t="s">
        <v>1789</v>
      </c>
      <c r="C772" s="142" t="s">
        <v>3960</v>
      </c>
      <c r="D772" s="142" t="s">
        <v>3961</v>
      </c>
      <c r="E772" s="142" t="s">
        <v>3962</v>
      </c>
      <c r="F772" s="142" t="s">
        <v>3963</v>
      </c>
      <c r="G772" s="142" t="s">
        <v>3984</v>
      </c>
      <c r="H772" s="142" t="s">
        <v>3985</v>
      </c>
      <c r="I772" s="142" t="s">
        <v>3986</v>
      </c>
      <c r="J772" s="142" t="s">
        <v>3987</v>
      </c>
      <c r="K772" s="142" t="s">
        <v>3992</v>
      </c>
      <c r="L772" s="142" t="s">
        <v>3993</v>
      </c>
    </row>
    <row r="773" spans="1:12" hidden="1">
      <c r="A773" s="142" t="s">
        <v>1788</v>
      </c>
      <c r="B773" s="142" t="s">
        <v>1789</v>
      </c>
      <c r="C773" s="142" t="s">
        <v>3960</v>
      </c>
      <c r="D773" s="142" t="s">
        <v>3961</v>
      </c>
      <c r="E773" s="142" t="s">
        <v>3962</v>
      </c>
      <c r="F773" s="142" t="s">
        <v>3963</v>
      </c>
      <c r="G773" s="142" t="s">
        <v>3984</v>
      </c>
      <c r="H773" s="142" t="s">
        <v>3985</v>
      </c>
      <c r="I773" s="142" t="s">
        <v>3986</v>
      </c>
      <c r="J773" s="142" t="s">
        <v>3987</v>
      </c>
      <c r="K773" s="142" t="s">
        <v>3994</v>
      </c>
      <c r="L773" s="142" t="s">
        <v>3995</v>
      </c>
    </row>
    <row r="774" spans="1:12" hidden="1">
      <c r="A774" s="142" t="s">
        <v>1788</v>
      </c>
      <c r="B774" s="142" t="s">
        <v>1789</v>
      </c>
      <c r="C774" s="142" t="s">
        <v>3960</v>
      </c>
      <c r="D774" s="142" t="s">
        <v>3961</v>
      </c>
      <c r="E774" s="142" t="s">
        <v>3962</v>
      </c>
      <c r="F774" s="142" t="s">
        <v>3963</v>
      </c>
      <c r="G774" s="142" t="s">
        <v>3996</v>
      </c>
      <c r="H774" s="142" t="s">
        <v>3997</v>
      </c>
      <c r="I774" s="142" t="s">
        <v>3998</v>
      </c>
      <c r="J774" s="142" t="s">
        <v>3999</v>
      </c>
      <c r="K774" s="142" t="s">
        <v>4000</v>
      </c>
      <c r="L774" s="142" t="s">
        <v>4001</v>
      </c>
    </row>
    <row r="775" spans="1:12" hidden="1">
      <c r="A775" s="142" t="s">
        <v>1788</v>
      </c>
      <c r="B775" s="142" t="s">
        <v>1789</v>
      </c>
      <c r="C775" s="142" t="s">
        <v>3960</v>
      </c>
      <c r="D775" s="142" t="s">
        <v>3961</v>
      </c>
      <c r="E775" s="142" t="s">
        <v>3962</v>
      </c>
      <c r="F775" s="142" t="s">
        <v>3963</v>
      </c>
      <c r="G775" s="142" t="s">
        <v>3996</v>
      </c>
      <c r="H775" s="142" t="s">
        <v>3997</v>
      </c>
      <c r="I775" s="142" t="s">
        <v>3998</v>
      </c>
      <c r="J775" s="142" t="s">
        <v>3999</v>
      </c>
      <c r="K775" s="142" t="s">
        <v>4002</v>
      </c>
      <c r="L775" s="142" t="s">
        <v>4003</v>
      </c>
    </row>
    <row r="776" spans="1:12" hidden="1">
      <c r="A776" s="142" t="s">
        <v>1788</v>
      </c>
      <c r="B776" s="142" t="s">
        <v>1789</v>
      </c>
      <c r="C776" s="142" t="s">
        <v>3960</v>
      </c>
      <c r="D776" s="142" t="s">
        <v>3961</v>
      </c>
      <c r="E776" s="142" t="s">
        <v>3962</v>
      </c>
      <c r="F776" s="142" t="s">
        <v>3963</v>
      </c>
      <c r="G776" s="142" t="s">
        <v>3996</v>
      </c>
      <c r="H776" s="142" t="s">
        <v>3997</v>
      </c>
      <c r="I776" s="142" t="s">
        <v>3998</v>
      </c>
      <c r="J776" s="142" t="s">
        <v>3999</v>
      </c>
      <c r="K776" s="142" t="s">
        <v>4004</v>
      </c>
      <c r="L776" s="142" t="s">
        <v>4005</v>
      </c>
    </row>
    <row r="777" spans="1:12" hidden="1">
      <c r="A777" s="142" t="s">
        <v>1788</v>
      </c>
      <c r="B777" s="142" t="s">
        <v>1789</v>
      </c>
      <c r="C777" s="142" t="s">
        <v>3960</v>
      </c>
      <c r="D777" s="142" t="s">
        <v>3961</v>
      </c>
      <c r="E777" s="142" t="s">
        <v>3962</v>
      </c>
      <c r="F777" s="142" t="s">
        <v>3963</v>
      </c>
      <c r="G777" s="142" t="s">
        <v>3996</v>
      </c>
      <c r="H777" s="142" t="s">
        <v>3997</v>
      </c>
      <c r="I777" s="142" t="s">
        <v>3998</v>
      </c>
      <c r="J777" s="142" t="s">
        <v>3999</v>
      </c>
      <c r="K777" s="142" t="s">
        <v>4006</v>
      </c>
      <c r="L777" s="142" t="s">
        <v>4007</v>
      </c>
    </row>
    <row r="778" spans="1:12" hidden="1">
      <c r="A778" s="142" t="s">
        <v>1788</v>
      </c>
      <c r="B778" s="142" t="s">
        <v>1789</v>
      </c>
      <c r="C778" s="142" t="s">
        <v>3960</v>
      </c>
      <c r="D778" s="142" t="s">
        <v>3961</v>
      </c>
      <c r="E778" s="142" t="s">
        <v>3962</v>
      </c>
      <c r="F778" s="142" t="s">
        <v>3963</v>
      </c>
      <c r="G778" s="142" t="s">
        <v>3996</v>
      </c>
      <c r="H778" s="142" t="s">
        <v>3997</v>
      </c>
      <c r="I778" s="142" t="s">
        <v>3998</v>
      </c>
      <c r="J778" s="142" t="s">
        <v>3999</v>
      </c>
      <c r="K778" s="142" t="s">
        <v>4008</v>
      </c>
      <c r="L778" s="142" t="s">
        <v>4009</v>
      </c>
    </row>
    <row r="779" spans="1:12" hidden="1">
      <c r="A779" s="142" t="s">
        <v>1788</v>
      </c>
      <c r="B779" s="142" t="s">
        <v>1789</v>
      </c>
      <c r="C779" s="142" t="s">
        <v>3960</v>
      </c>
      <c r="D779" s="142" t="s">
        <v>3961</v>
      </c>
      <c r="E779" s="142" t="s">
        <v>3962</v>
      </c>
      <c r="F779" s="142" t="s">
        <v>3963</v>
      </c>
      <c r="G779" s="142" t="s">
        <v>3996</v>
      </c>
      <c r="H779" s="142" t="s">
        <v>3997</v>
      </c>
      <c r="I779" s="142" t="s">
        <v>3998</v>
      </c>
      <c r="J779" s="142" t="s">
        <v>3999</v>
      </c>
      <c r="K779" s="142" t="s">
        <v>4010</v>
      </c>
      <c r="L779" s="142" t="s">
        <v>4011</v>
      </c>
    </row>
    <row r="780" spans="1:12" hidden="1">
      <c r="A780" s="142" t="s">
        <v>1788</v>
      </c>
      <c r="B780" s="142" t="s">
        <v>1789</v>
      </c>
      <c r="C780" s="142" t="s">
        <v>3960</v>
      </c>
      <c r="D780" s="142" t="s">
        <v>3961</v>
      </c>
      <c r="E780" s="142" t="s">
        <v>3962</v>
      </c>
      <c r="F780" s="142" t="s">
        <v>3963</v>
      </c>
      <c r="G780" s="142" t="s">
        <v>3996</v>
      </c>
      <c r="H780" s="142" t="s">
        <v>3997</v>
      </c>
      <c r="I780" s="142" t="s">
        <v>3998</v>
      </c>
      <c r="J780" s="142" t="s">
        <v>3999</v>
      </c>
      <c r="K780" s="142" t="s">
        <v>4012</v>
      </c>
      <c r="L780" s="142" t="s">
        <v>4013</v>
      </c>
    </row>
    <row r="781" spans="1:12" hidden="1">
      <c r="A781" s="142" t="s">
        <v>1788</v>
      </c>
      <c r="B781" s="142" t="s">
        <v>1789</v>
      </c>
      <c r="C781" s="142" t="s">
        <v>3960</v>
      </c>
      <c r="D781" s="142" t="s">
        <v>3961</v>
      </c>
      <c r="E781" s="142" t="s">
        <v>3962</v>
      </c>
      <c r="F781" s="142" t="s">
        <v>3963</v>
      </c>
      <c r="G781" s="142" t="s">
        <v>4014</v>
      </c>
      <c r="H781" s="142" t="s">
        <v>4015</v>
      </c>
      <c r="I781" s="142" t="s">
        <v>4016</v>
      </c>
      <c r="J781" s="142" t="s">
        <v>4017</v>
      </c>
      <c r="K781" s="142" t="s">
        <v>4018</v>
      </c>
      <c r="L781" s="142" t="s">
        <v>4019</v>
      </c>
    </row>
    <row r="782" spans="1:12" hidden="1">
      <c r="A782" s="142" t="s">
        <v>1788</v>
      </c>
      <c r="B782" s="142" t="s">
        <v>1789</v>
      </c>
      <c r="C782" s="142" t="s">
        <v>3960</v>
      </c>
      <c r="D782" s="142" t="s">
        <v>3961</v>
      </c>
      <c r="E782" s="142" t="s">
        <v>3962</v>
      </c>
      <c r="F782" s="142" t="s">
        <v>3963</v>
      </c>
      <c r="G782" s="142" t="s">
        <v>4014</v>
      </c>
      <c r="H782" s="142" t="s">
        <v>4015</v>
      </c>
      <c r="I782" s="142" t="s">
        <v>4016</v>
      </c>
      <c r="J782" s="142" t="s">
        <v>4017</v>
      </c>
      <c r="K782" s="142" t="s">
        <v>4020</v>
      </c>
      <c r="L782" s="142" t="s">
        <v>4021</v>
      </c>
    </row>
    <row r="783" spans="1:12" hidden="1">
      <c r="A783" s="142" t="s">
        <v>1788</v>
      </c>
      <c r="B783" s="142" t="s">
        <v>1789</v>
      </c>
      <c r="C783" s="142" t="s">
        <v>3960</v>
      </c>
      <c r="D783" s="142" t="s">
        <v>3961</v>
      </c>
      <c r="E783" s="142" t="s">
        <v>3962</v>
      </c>
      <c r="F783" s="142" t="s">
        <v>3963</v>
      </c>
      <c r="G783" s="142" t="s">
        <v>4014</v>
      </c>
      <c r="H783" s="142" t="s">
        <v>4015</v>
      </c>
      <c r="I783" s="142" t="s">
        <v>4016</v>
      </c>
      <c r="J783" s="142" t="s">
        <v>4017</v>
      </c>
      <c r="K783" s="142" t="s">
        <v>4022</v>
      </c>
      <c r="L783" s="142" t="s">
        <v>4023</v>
      </c>
    </row>
    <row r="784" spans="1:12" hidden="1">
      <c r="A784" s="142" t="s">
        <v>1788</v>
      </c>
      <c r="B784" s="142" t="s">
        <v>1789</v>
      </c>
      <c r="C784" s="142" t="s">
        <v>3960</v>
      </c>
      <c r="D784" s="142" t="s">
        <v>3961</v>
      </c>
      <c r="E784" s="142" t="s">
        <v>3962</v>
      </c>
      <c r="F784" s="142" t="s">
        <v>3963</v>
      </c>
      <c r="G784" s="142" t="s">
        <v>4014</v>
      </c>
      <c r="H784" s="142" t="s">
        <v>4015</v>
      </c>
      <c r="I784" s="142" t="s">
        <v>4016</v>
      </c>
      <c r="J784" s="142" t="s">
        <v>4017</v>
      </c>
      <c r="K784" s="142" t="s">
        <v>4024</v>
      </c>
      <c r="L784" s="142" t="s">
        <v>4025</v>
      </c>
    </row>
    <row r="785" spans="1:12" hidden="1">
      <c r="A785" s="142" t="s">
        <v>1788</v>
      </c>
      <c r="B785" s="142" t="s">
        <v>1789</v>
      </c>
      <c r="C785" s="142" t="s">
        <v>3960</v>
      </c>
      <c r="D785" s="142" t="s">
        <v>3961</v>
      </c>
      <c r="E785" s="142" t="s">
        <v>3962</v>
      </c>
      <c r="F785" s="142" t="s">
        <v>3963</v>
      </c>
      <c r="G785" s="142" t="s">
        <v>4014</v>
      </c>
      <c r="H785" s="142" t="s">
        <v>4015</v>
      </c>
      <c r="I785" s="142" t="s">
        <v>4016</v>
      </c>
      <c r="J785" s="142" t="s">
        <v>4017</v>
      </c>
      <c r="K785" s="142" t="s">
        <v>4026</v>
      </c>
      <c r="L785" s="142" t="s">
        <v>4027</v>
      </c>
    </row>
    <row r="786" spans="1:12" hidden="1">
      <c r="A786" s="142" t="s">
        <v>1788</v>
      </c>
      <c r="B786" s="142" t="s">
        <v>1789</v>
      </c>
      <c r="C786" s="142" t="s">
        <v>3960</v>
      </c>
      <c r="D786" s="142" t="s">
        <v>3961</v>
      </c>
      <c r="E786" s="142" t="s">
        <v>3962</v>
      </c>
      <c r="F786" s="142" t="s">
        <v>3963</v>
      </c>
      <c r="G786" s="142" t="s">
        <v>4014</v>
      </c>
      <c r="H786" s="142" t="s">
        <v>4015</v>
      </c>
      <c r="I786" s="142" t="s">
        <v>4016</v>
      </c>
      <c r="J786" s="142" t="s">
        <v>4017</v>
      </c>
      <c r="K786" s="142" t="s">
        <v>4028</v>
      </c>
      <c r="L786" s="142" t="s">
        <v>4029</v>
      </c>
    </row>
    <row r="787" spans="1:12" hidden="1">
      <c r="A787" s="142" t="s">
        <v>1788</v>
      </c>
      <c r="B787" s="142" t="s">
        <v>1789</v>
      </c>
      <c r="C787" s="142" t="s">
        <v>3960</v>
      </c>
      <c r="D787" s="142" t="s">
        <v>3961</v>
      </c>
      <c r="E787" s="142" t="s">
        <v>3962</v>
      </c>
      <c r="F787" s="142" t="s">
        <v>3963</v>
      </c>
      <c r="G787" s="142" t="s">
        <v>4014</v>
      </c>
      <c r="H787" s="142" t="s">
        <v>4015</v>
      </c>
      <c r="I787" s="142" t="s">
        <v>4016</v>
      </c>
      <c r="J787" s="142" t="s">
        <v>4017</v>
      </c>
      <c r="K787" s="142" t="s">
        <v>4030</v>
      </c>
      <c r="L787" s="142" t="s">
        <v>4031</v>
      </c>
    </row>
    <row r="788" spans="1:12" hidden="1">
      <c r="A788" s="142" t="s">
        <v>1788</v>
      </c>
      <c r="B788" s="142" t="s">
        <v>1789</v>
      </c>
      <c r="C788" s="142" t="s">
        <v>3960</v>
      </c>
      <c r="D788" s="142" t="s">
        <v>3961</v>
      </c>
      <c r="E788" s="142" t="s">
        <v>3962</v>
      </c>
      <c r="F788" s="142" t="s">
        <v>3963</v>
      </c>
      <c r="G788" s="142" t="s">
        <v>4014</v>
      </c>
      <c r="H788" s="142" t="s">
        <v>4015</v>
      </c>
      <c r="I788" s="142" t="s">
        <v>4016</v>
      </c>
      <c r="J788" s="142" t="s">
        <v>4017</v>
      </c>
      <c r="K788" s="142" t="s">
        <v>4032</v>
      </c>
      <c r="L788" s="142" t="s">
        <v>4033</v>
      </c>
    </row>
    <row r="789" spans="1:12" hidden="1">
      <c r="A789" s="142" t="s">
        <v>1788</v>
      </c>
      <c r="B789" s="142" t="s">
        <v>1789</v>
      </c>
      <c r="C789" s="142" t="s">
        <v>3960</v>
      </c>
      <c r="D789" s="142" t="s">
        <v>3961</v>
      </c>
      <c r="E789" s="142" t="s">
        <v>3962</v>
      </c>
      <c r="F789" s="142" t="s">
        <v>3963</v>
      </c>
      <c r="G789" s="142" t="s">
        <v>4014</v>
      </c>
      <c r="H789" s="142" t="s">
        <v>4015</v>
      </c>
      <c r="I789" s="142" t="s">
        <v>4016</v>
      </c>
      <c r="J789" s="142" t="s">
        <v>4017</v>
      </c>
      <c r="K789" s="142" t="s">
        <v>4034</v>
      </c>
      <c r="L789" s="142" t="s">
        <v>4035</v>
      </c>
    </row>
    <row r="790" spans="1:12" hidden="1">
      <c r="A790" s="142" t="s">
        <v>1788</v>
      </c>
      <c r="B790" s="142" t="s">
        <v>1789</v>
      </c>
      <c r="C790" s="142" t="s">
        <v>3960</v>
      </c>
      <c r="D790" s="142" t="s">
        <v>3961</v>
      </c>
      <c r="E790" s="142" t="s">
        <v>3962</v>
      </c>
      <c r="F790" s="142" t="s">
        <v>3963</v>
      </c>
      <c r="G790" s="142" t="s">
        <v>4014</v>
      </c>
      <c r="H790" s="142" t="s">
        <v>4015</v>
      </c>
      <c r="I790" s="142" t="s">
        <v>4016</v>
      </c>
      <c r="J790" s="142" t="s">
        <v>4017</v>
      </c>
      <c r="K790" s="142" t="s">
        <v>4036</v>
      </c>
      <c r="L790" s="142" t="s">
        <v>4037</v>
      </c>
    </row>
    <row r="791" spans="1:12" hidden="1">
      <c r="A791" s="142" t="s">
        <v>1788</v>
      </c>
      <c r="B791" s="142" t="s">
        <v>1789</v>
      </c>
      <c r="C791" s="142" t="s">
        <v>3960</v>
      </c>
      <c r="D791" s="142" t="s">
        <v>3961</v>
      </c>
      <c r="E791" s="142" t="s">
        <v>3962</v>
      </c>
      <c r="F791" s="142" t="s">
        <v>3963</v>
      </c>
      <c r="G791" s="142" t="s">
        <v>4014</v>
      </c>
      <c r="H791" s="142" t="s">
        <v>4015</v>
      </c>
      <c r="I791" s="142" t="s">
        <v>4016</v>
      </c>
      <c r="J791" s="142" t="s">
        <v>4017</v>
      </c>
      <c r="K791" s="142" t="s">
        <v>4038</v>
      </c>
      <c r="L791" s="142" t="s">
        <v>4039</v>
      </c>
    </row>
    <row r="792" spans="1:12" hidden="1">
      <c r="A792" s="142" t="s">
        <v>1788</v>
      </c>
      <c r="B792" s="142" t="s">
        <v>1789</v>
      </c>
      <c r="C792" s="142" t="s">
        <v>3960</v>
      </c>
      <c r="D792" s="142" t="s">
        <v>3961</v>
      </c>
      <c r="E792" s="142" t="s">
        <v>3962</v>
      </c>
      <c r="F792" s="142" t="s">
        <v>3963</v>
      </c>
      <c r="G792" s="142" t="s">
        <v>4014</v>
      </c>
      <c r="H792" s="142" t="s">
        <v>4015</v>
      </c>
      <c r="I792" s="142" t="s">
        <v>4016</v>
      </c>
      <c r="J792" s="142" t="s">
        <v>4017</v>
      </c>
      <c r="K792" s="142" t="s">
        <v>4040</v>
      </c>
      <c r="L792" s="142" t="s">
        <v>4041</v>
      </c>
    </row>
    <row r="793" spans="1:12" hidden="1">
      <c r="A793" s="142" t="s">
        <v>1788</v>
      </c>
      <c r="B793" s="142" t="s">
        <v>1789</v>
      </c>
      <c r="C793" s="142" t="s">
        <v>3960</v>
      </c>
      <c r="D793" s="142" t="s">
        <v>3961</v>
      </c>
      <c r="E793" s="142" t="s">
        <v>3962</v>
      </c>
      <c r="F793" s="142" t="s">
        <v>3963</v>
      </c>
      <c r="G793" s="142" t="s">
        <v>4014</v>
      </c>
      <c r="H793" s="142" t="s">
        <v>4015</v>
      </c>
      <c r="I793" s="142" t="s">
        <v>4016</v>
      </c>
      <c r="J793" s="142" t="s">
        <v>4017</v>
      </c>
      <c r="K793" s="142" t="s">
        <v>4042</v>
      </c>
      <c r="L793" s="142" t="s">
        <v>4043</v>
      </c>
    </row>
    <row r="794" spans="1:12" hidden="1">
      <c r="A794" s="142" t="s">
        <v>1788</v>
      </c>
      <c r="B794" s="142" t="s">
        <v>1789</v>
      </c>
      <c r="C794" s="142" t="s">
        <v>3960</v>
      </c>
      <c r="D794" s="142" t="s">
        <v>3961</v>
      </c>
      <c r="E794" s="142" t="s">
        <v>3962</v>
      </c>
      <c r="F794" s="142" t="s">
        <v>3963</v>
      </c>
      <c r="G794" s="142" t="s">
        <v>4044</v>
      </c>
      <c r="H794" s="142" t="s">
        <v>4045</v>
      </c>
      <c r="I794" s="142" t="s">
        <v>4046</v>
      </c>
      <c r="J794" s="142" t="s">
        <v>4047</v>
      </c>
      <c r="K794" s="142" t="s">
        <v>4048</v>
      </c>
      <c r="L794" s="142" t="s">
        <v>4049</v>
      </c>
    </row>
    <row r="795" spans="1:12" hidden="1">
      <c r="A795" s="142" t="s">
        <v>1788</v>
      </c>
      <c r="B795" s="142" t="s">
        <v>1789</v>
      </c>
      <c r="C795" s="142" t="s">
        <v>3960</v>
      </c>
      <c r="D795" s="142" t="s">
        <v>3961</v>
      </c>
      <c r="E795" s="142" t="s">
        <v>3962</v>
      </c>
      <c r="F795" s="142" t="s">
        <v>3963</v>
      </c>
      <c r="G795" s="142" t="s">
        <v>4044</v>
      </c>
      <c r="H795" s="142" t="s">
        <v>4045</v>
      </c>
      <c r="I795" s="142" t="s">
        <v>4046</v>
      </c>
      <c r="J795" s="142" t="s">
        <v>4047</v>
      </c>
      <c r="K795" s="142" t="s">
        <v>4050</v>
      </c>
      <c r="L795" s="142" t="s">
        <v>4051</v>
      </c>
    </row>
    <row r="796" spans="1:12" hidden="1">
      <c r="A796" s="142" t="s">
        <v>1788</v>
      </c>
      <c r="B796" s="142" t="s">
        <v>1789</v>
      </c>
      <c r="C796" s="142" t="s">
        <v>3960</v>
      </c>
      <c r="D796" s="142" t="s">
        <v>3961</v>
      </c>
      <c r="E796" s="142" t="s">
        <v>3962</v>
      </c>
      <c r="F796" s="142" t="s">
        <v>3963</v>
      </c>
      <c r="G796" s="142" t="s">
        <v>4044</v>
      </c>
      <c r="H796" s="142" t="s">
        <v>4045</v>
      </c>
      <c r="I796" s="142" t="s">
        <v>4046</v>
      </c>
      <c r="J796" s="142" t="s">
        <v>4047</v>
      </c>
      <c r="K796" s="142" t="s">
        <v>4052</v>
      </c>
      <c r="L796" s="142" t="s">
        <v>4053</v>
      </c>
    </row>
    <row r="797" spans="1:12" hidden="1">
      <c r="A797" s="142" t="s">
        <v>1788</v>
      </c>
      <c r="B797" s="142" t="s">
        <v>1789</v>
      </c>
      <c r="C797" s="142" t="s">
        <v>3960</v>
      </c>
      <c r="D797" s="142" t="s">
        <v>3961</v>
      </c>
      <c r="E797" s="142" t="s">
        <v>4054</v>
      </c>
      <c r="F797" s="142" t="s">
        <v>4055</v>
      </c>
      <c r="G797" s="142" t="s">
        <v>4056</v>
      </c>
      <c r="H797" s="142" t="s">
        <v>4057</v>
      </c>
      <c r="I797" s="142" t="s">
        <v>4058</v>
      </c>
      <c r="J797" s="142" t="s">
        <v>4059</v>
      </c>
      <c r="K797" s="142" t="s">
        <v>4060</v>
      </c>
      <c r="L797" s="142" t="s">
        <v>4061</v>
      </c>
    </row>
    <row r="798" spans="1:12" hidden="1">
      <c r="A798" s="142" t="s">
        <v>1788</v>
      </c>
      <c r="B798" s="142" t="s">
        <v>1789</v>
      </c>
      <c r="C798" s="142" t="s">
        <v>3960</v>
      </c>
      <c r="D798" s="142" t="s">
        <v>3961</v>
      </c>
      <c r="E798" s="142" t="s">
        <v>4054</v>
      </c>
      <c r="F798" s="142" t="s">
        <v>4055</v>
      </c>
      <c r="G798" s="142" t="s">
        <v>4062</v>
      </c>
      <c r="H798" s="142" t="s">
        <v>4063</v>
      </c>
      <c r="I798" s="142" t="s">
        <v>4064</v>
      </c>
      <c r="J798" s="142" t="s">
        <v>4065</v>
      </c>
      <c r="K798" s="142" t="s">
        <v>4066</v>
      </c>
      <c r="L798" s="142" t="s">
        <v>4067</v>
      </c>
    </row>
    <row r="799" spans="1:12" hidden="1">
      <c r="A799" s="142" t="s">
        <v>1788</v>
      </c>
      <c r="B799" s="142" t="s">
        <v>1789</v>
      </c>
      <c r="C799" s="142" t="s">
        <v>3960</v>
      </c>
      <c r="D799" s="142" t="s">
        <v>3961</v>
      </c>
      <c r="E799" s="142" t="s">
        <v>4054</v>
      </c>
      <c r="F799" s="142" t="s">
        <v>4055</v>
      </c>
      <c r="G799" s="142" t="s">
        <v>4062</v>
      </c>
      <c r="H799" s="142" t="s">
        <v>4063</v>
      </c>
      <c r="I799" s="142" t="s">
        <v>4064</v>
      </c>
      <c r="J799" s="142" t="s">
        <v>4065</v>
      </c>
      <c r="K799" s="142" t="s">
        <v>4068</v>
      </c>
      <c r="L799" s="142" t="s">
        <v>4069</v>
      </c>
    </row>
    <row r="800" spans="1:12" hidden="1">
      <c r="A800" s="142" t="s">
        <v>1788</v>
      </c>
      <c r="B800" s="142" t="s">
        <v>1789</v>
      </c>
      <c r="C800" s="142" t="s">
        <v>3960</v>
      </c>
      <c r="D800" s="142" t="s">
        <v>3961</v>
      </c>
      <c r="E800" s="142" t="s">
        <v>4054</v>
      </c>
      <c r="F800" s="142" t="s">
        <v>4055</v>
      </c>
      <c r="G800" s="142" t="s">
        <v>4062</v>
      </c>
      <c r="H800" s="142" t="s">
        <v>4063</v>
      </c>
      <c r="I800" s="142" t="s">
        <v>4064</v>
      </c>
      <c r="J800" s="142" t="s">
        <v>4065</v>
      </c>
      <c r="K800" s="142" t="s">
        <v>4070</v>
      </c>
      <c r="L800" s="142" t="s">
        <v>4071</v>
      </c>
    </row>
    <row r="801" spans="1:12" hidden="1">
      <c r="A801" s="142" t="s">
        <v>1788</v>
      </c>
      <c r="B801" s="142" t="s">
        <v>1789</v>
      </c>
      <c r="C801" s="142" t="s">
        <v>3960</v>
      </c>
      <c r="D801" s="142" t="s">
        <v>3961</v>
      </c>
      <c r="E801" s="142" t="s">
        <v>4054</v>
      </c>
      <c r="F801" s="142" t="s">
        <v>4055</v>
      </c>
      <c r="G801" s="142" t="s">
        <v>4072</v>
      </c>
      <c r="H801" s="142" t="s">
        <v>4073</v>
      </c>
      <c r="I801" s="142" t="s">
        <v>4074</v>
      </c>
      <c r="J801" s="142" t="s">
        <v>4075</v>
      </c>
      <c r="K801" s="142" t="s">
        <v>4076</v>
      </c>
      <c r="L801" s="142" t="s">
        <v>4077</v>
      </c>
    </row>
    <row r="802" spans="1:12" hidden="1">
      <c r="A802" s="142" t="s">
        <v>1788</v>
      </c>
      <c r="B802" s="142" t="s">
        <v>1789</v>
      </c>
      <c r="C802" s="142" t="s">
        <v>3960</v>
      </c>
      <c r="D802" s="142" t="s">
        <v>3961</v>
      </c>
      <c r="E802" s="142" t="s">
        <v>4078</v>
      </c>
      <c r="F802" s="142" t="s">
        <v>4079</v>
      </c>
      <c r="G802" s="142" t="s">
        <v>4080</v>
      </c>
      <c r="H802" s="142" t="s">
        <v>4081</v>
      </c>
      <c r="I802" s="142" t="s">
        <v>4082</v>
      </c>
      <c r="J802" s="142" t="s">
        <v>4083</v>
      </c>
      <c r="K802" s="142" t="s">
        <v>4084</v>
      </c>
      <c r="L802" s="142" t="s">
        <v>4085</v>
      </c>
    </row>
    <row r="803" spans="1:12" hidden="1">
      <c r="A803" s="142" t="s">
        <v>1788</v>
      </c>
      <c r="B803" s="142" t="s">
        <v>1789</v>
      </c>
      <c r="C803" s="142" t="s">
        <v>3960</v>
      </c>
      <c r="D803" s="142" t="s">
        <v>3961</v>
      </c>
      <c r="E803" s="142" t="s">
        <v>4078</v>
      </c>
      <c r="F803" s="142" t="s">
        <v>4079</v>
      </c>
      <c r="G803" s="142" t="s">
        <v>4080</v>
      </c>
      <c r="H803" s="142" t="s">
        <v>4081</v>
      </c>
      <c r="I803" s="142" t="s">
        <v>4082</v>
      </c>
      <c r="J803" s="142" t="s">
        <v>4083</v>
      </c>
      <c r="K803" s="142" t="s">
        <v>4086</v>
      </c>
      <c r="L803" s="142" t="s">
        <v>4087</v>
      </c>
    </row>
    <row r="804" spans="1:12" hidden="1">
      <c r="A804" s="142" t="s">
        <v>1788</v>
      </c>
      <c r="B804" s="142" t="s">
        <v>1789</v>
      </c>
      <c r="C804" s="142" t="s">
        <v>3960</v>
      </c>
      <c r="D804" s="142" t="s">
        <v>3961</v>
      </c>
      <c r="E804" s="142" t="s">
        <v>4078</v>
      </c>
      <c r="F804" s="142" t="s">
        <v>4079</v>
      </c>
      <c r="G804" s="142" t="s">
        <v>4080</v>
      </c>
      <c r="H804" s="142" t="s">
        <v>4081</v>
      </c>
      <c r="I804" s="142" t="s">
        <v>4082</v>
      </c>
      <c r="J804" s="142" t="s">
        <v>4083</v>
      </c>
      <c r="K804" s="142" t="s">
        <v>4088</v>
      </c>
      <c r="L804" s="142" t="s">
        <v>4089</v>
      </c>
    </row>
    <row r="805" spans="1:12" hidden="1">
      <c r="A805" s="142" t="s">
        <v>1788</v>
      </c>
      <c r="B805" s="142" t="s">
        <v>1789</v>
      </c>
      <c r="C805" s="142" t="s">
        <v>3960</v>
      </c>
      <c r="D805" s="142" t="s">
        <v>3961</v>
      </c>
      <c r="E805" s="142" t="s">
        <v>4078</v>
      </c>
      <c r="F805" s="142" t="s">
        <v>4079</v>
      </c>
      <c r="G805" s="142" t="s">
        <v>4080</v>
      </c>
      <c r="H805" s="142" t="s">
        <v>4081</v>
      </c>
      <c r="I805" s="142" t="s">
        <v>4082</v>
      </c>
      <c r="J805" s="142" t="s">
        <v>4083</v>
      </c>
      <c r="K805" s="142" t="s">
        <v>4090</v>
      </c>
      <c r="L805" s="142" t="s">
        <v>4091</v>
      </c>
    </row>
    <row r="806" spans="1:12" hidden="1">
      <c r="A806" s="142" t="s">
        <v>1788</v>
      </c>
      <c r="B806" s="142" t="s">
        <v>1789</v>
      </c>
      <c r="C806" s="142" t="s">
        <v>3960</v>
      </c>
      <c r="D806" s="142" t="s">
        <v>3961</v>
      </c>
      <c r="E806" s="142" t="s">
        <v>4078</v>
      </c>
      <c r="F806" s="142" t="s">
        <v>4079</v>
      </c>
      <c r="G806" s="142" t="s">
        <v>4080</v>
      </c>
      <c r="H806" s="142" t="s">
        <v>4081</v>
      </c>
      <c r="I806" s="142" t="s">
        <v>4082</v>
      </c>
      <c r="J806" s="142" t="s">
        <v>4083</v>
      </c>
      <c r="K806" s="142" t="s">
        <v>4092</v>
      </c>
      <c r="L806" s="142" t="s">
        <v>4093</v>
      </c>
    </row>
    <row r="807" spans="1:12" hidden="1">
      <c r="A807" s="142" t="s">
        <v>1788</v>
      </c>
      <c r="B807" s="142" t="s">
        <v>1789</v>
      </c>
      <c r="C807" s="142" t="s">
        <v>3960</v>
      </c>
      <c r="D807" s="142" t="s">
        <v>3961</v>
      </c>
      <c r="E807" s="142" t="s">
        <v>4078</v>
      </c>
      <c r="F807" s="142" t="s">
        <v>4079</v>
      </c>
      <c r="G807" s="142" t="s">
        <v>4094</v>
      </c>
      <c r="H807" s="142" t="s">
        <v>4095</v>
      </c>
      <c r="I807" s="142" t="s">
        <v>4096</v>
      </c>
      <c r="J807" s="142" t="s">
        <v>4097</v>
      </c>
      <c r="K807" s="142" t="s">
        <v>4098</v>
      </c>
      <c r="L807" s="142" t="s">
        <v>4099</v>
      </c>
    </row>
    <row r="808" spans="1:12" hidden="1">
      <c r="A808" s="142" t="s">
        <v>1788</v>
      </c>
      <c r="B808" s="142" t="s">
        <v>1789</v>
      </c>
      <c r="C808" s="142" t="s">
        <v>3960</v>
      </c>
      <c r="D808" s="142" t="s">
        <v>3961</v>
      </c>
      <c r="E808" s="142" t="s">
        <v>4078</v>
      </c>
      <c r="F808" s="142" t="s">
        <v>4079</v>
      </c>
      <c r="G808" s="142" t="s">
        <v>4094</v>
      </c>
      <c r="H808" s="142" t="s">
        <v>4095</v>
      </c>
      <c r="I808" s="142" t="s">
        <v>4096</v>
      </c>
      <c r="J808" s="142" t="s">
        <v>4097</v>
      </c>
      <c r="K808" s="142" t="s">
        <v>4100</v>
      </c>
      <c r="L808" s="142" t="s">
        <v>4101</v>
      </c>
    </row>
    <row r="809" spans="1:12" hidden="1">
      <c r="A809" s="142" t="s">
        <v>1788</v>
      </c>
      <c r="B809" s="142" t="s">
        <v>1789</v>
      </c>
      <c r="C809" s="142" t="s">
        <v>3960</v>
      </c>
      <c r="D809" s="142" t="s">
        <v>3961</v>
      </c>
      <c r="E809" s="142" t="s">
        <v>4078</v>
      </c>
      <c r="F809" s="142" t="s">
        <v>4079</v>
      </c>
      <c r="G809" s="142" t="s">
        <v>4094</v>
      </c>
      <c r="H809" s="142" t="s">
        <v>4095</v>
      </c>
      <c r="I809" s="142" t="s">
        <v>4096</v>
      </c>
      <c r="J809" s="142" t="s">
        <v>4097</v>
      </c>
      <c r="K809" s="142" t="s">
        <v>4102</v>
      </c>
      <c r="L809" s="142" t="s">
        <v>4103</v>
      </c>
    </row>
    <row r="810" spans="1:12" hidden="1">
      <c r="A810" s="142" t="s">
        <v>1788</v>
      </c>
      <c r="B810" s="142" t="s">
        <v>1789</v>
      </c>
      <c r="C810" s="142" t="s">
        <v>3960</v>
      </c>
      <c r="D810" s="142" t="s">
        <v>3961</v>
      </c>
      <c r="E810" s="142" t="s">
        <v>4078</v>
      </c>
      <c r="F810" s="142" t="s">
        <v>4079</v>
      </c>
      <c r="G810" s="142" t="s">
        <v>4094</v>
      </c>
      <c r="H810" s="142" t="s">
        <v>4095</v>
      </c>
      <c r="I810" s="142" t="s">
        <v>4096</v>
      </c>
      <c r="J810" s="142" t="s">
        <v>4097</v>
      </c>
      <c r="K810" s="142" t="s">
        <v>4104</v>
      </c>
      <c r="L810" s="142" t="s">
        <v>4105</v>
      </c>
    </row>
    <row r="811" spans="1:12" hidden="1">
      <c r="A811" s="142" t="s">
        <v>1788</v>
      </c>
      <c r="B811" s="142" t="s">
        <v>1789</v>
      </c>
      <c r="C811" s="142" t="s">
        <v>3960</v>
      </c>
      <c r="D811" s="142" t="s">
        <v>3961</v>
      </c>
      <c r="E811" s="142" t="s">
        <v>4078</v>
      </c>
      <c r="F811" s="142" t="s">
        <v>4079</v>
      </c>
      <c r="G811" s="142" t="s">
        <v>4106</v>
      </c>
      <c r="H811" s="142" t="s">
        <v>4107</v>
      </c>
      <c r="I811" s="142" t="s">
        <v>4108</v>
      </c>
      <c r="J811" s="142" t="s">
        <v>4109</v>
      </c>
      <c r="K811" s="142" t="s">
        <v>4110</v>
      </c>
      <c r="L811" s="142" t="s">
        <v>4111</v>
      </c>
    </row>
    <row r="812" spans="1:12" hidden="1">
      <c r="A812" s="142" t="s">
        <v>1788</v>
      </c>
      <c r="B812" s="142" t="s">
        <v>1789</v>
      </c>
      <c r="C812" s="142" t="s">
        <v>3960</v>
      </c>
      <c r="D812" s="142" t="s">
        <v>3961</v>
      </c>
      <c r="E812" s="142" t="s">
        <v>4078</v>
      </c>
      <c r="F812" s="142" t="s">
        <v>4079</v>
      </c>
      <c r="G812" s="142" t="s">
        <v>4106</v>
      </c>
      <c r="H812" s="142" t="s">
        <v>4107</v>
      </c>
      <c r="I812" s="142" t="s">
        <v>4108</v>
      </c>
      <c r="J812" s="142" t="s">
        <v>4109</v>
      </c>
      <c r="K812" s="142" t="s">
        <v>4112</v>
      </c>
      <c r="L812" s="142" t="s">
        <v>4113</v>
      </c>
    </row>
    <row r="813" spans="1:12" hidden="1">
      <c r="A813" s="142" t="s">
        <v>1788</v>
      </c>
      <c r="B813" s="142" t="s">
        <v>1789</v>
      </c>
      <c r="C813" s="142" t="s">
        <v>3960</v>
      </c>
      <c r="D813" s="142" t="s">
        <v>3961</v>
      </c>
      <c r="E813" s="142" t="s">
        <v>4078</v>
      </c>
      <c r="F813" s="142" t="s">
        <v>4079</v>
      </c>
      <c r="G813" s="142" t="s">
        <v>4106</v>
      </c>
      <c r="H813" s="142" t="s">
        <v>4107</v>
      </c>
      <c r="I813" s="142" t="s">
        <v>4108</v>
      </c>
      <c r="J813" s="142" t="s">
        <v>4109</v>
      </c>
      <c r="K813" s="142" t="s">
        <v>4114</v>
      </c>
      <c r="L813" s="142" t="s">
        <v>4115</v>
      </c>
    </row>
    <row r="814" spans="1:12" hidden="1">
      <c r="A814" s="142" t="s">
        <v>1788</v>
      </c>
      <c r="B814" s="142" t="s">
        <v>1789</v>
      </c>
      <c r="C814" s="142" t="s">
        <v>3960</v>
      </c>
      <c r="D814" s="142" t="s">
        <v>3961</v>
      </c>
      <c r="E814" s="142" t="s">
        <v>4078</v>
      </c>
      <c r="F814" s="142" t="s">
        <v>4079</v>
      </c>
      <c r="G814" s="142" t="s">
        <v>4106</v>
      </c>
      <c r="H814" s="142" t="s">
        <v>4107</v>
      </c>
      <c r="I814" s="142" t="s">
        <v>4108</v>
      </c>
      <c r="J814" s="142" t="s">
        <v>4109</v>
      </c>
      <c r="K814" s="142" t="s">
        <v>4116</v>
      </c>
      <c r="L814" s="142" t="s">
        <v>4117</v>
      </c>
    </row>
    <row r="815" spans="1:12" hidden="1">
      <c r="A815" s="142" t="s">
        <v>1788</v>
      </c>
      <c r="B815" s="142" t="s">
        <v>1789</v>
      </c>
      <c r="C815" s="142" t="s">
        <v>3960</v>
      </c>
      <c r="D815" s="142" t="s">
        <v>3961</v>
      </c>
      <c r="E815" s="142" t="s">
        <v>4078</v>
      </c>
      <c r="F815" s="142" t="s">
        <v>4079</v>
      </c>
      <c r="G815" s="142" t="s">
        <v>4106</v>
      </c>
      <c r="H815" s="142" t="s">
        <v>4107</v>
      </c>
      <c r="I815" s="142" t="s">
        <v>4108</v>
      </c>
      <c r="J815" s="142" t="s">
        <v>4109</v>
      </c>
      <c r="K815" s="142" t="s">
        <v>4118</v>
      </c>
      <c r="L815" s="142" t="s">
        <v>4119</v>
      </c>
    </row>
    <row r="816" spans="1:12" hidden="1">
      <c r="A816" s="142" t="s">
        <v>1788</v>
      </c>
      <c r="B816" s="142" t="s">
        <v>1789</v>
      </c>
      <c r="C816" s="142" t="s">
        <v>3960</v>
      </c>
      <c r="D816" s="142" t="s">
        <v>3961</v>
      </c>
      <c r="E816" s="142" t="s">
        <v>4078</v>
      </c>
      <c r="F816" s="142" t="s">
        <v>4079</v>
      </c>
      <c r="G816" s="142" t="s">
        <v>4106</v>
      </c>
      <c r="H816" s="142" t="s">
        <v>4107</v>
      </c>
      <c r="I816" s="142" t="s">
        <v>4108</v>
      </c>
      <c r="J816" s="142" t="s">
        <v>4109</v>
      </c>
      <c r="K816" s="142" t="s">
        <v>4120</v>
      </c>
      <c r="L816" s="142" t="s">
        <v>4121</v>
      </c>
    </row>
    <row r="817" spans="1:12" hidden="1">
      <c r="A817" s="142" t="s">
        <v>1788</v>
      </c>
      <c r="B817" s="142" t="s">
        <v>1789</v>
      </c>
      <c r="C817" s="142" t="s">
        <v>3960</v>
      </c>
      <c r="D817" s="142" t="s">
        <v>3961</v>
      </c>
      <c r="E817" s="142" t="s">
        <v>4078</v>
      </c>
      <c r="F817" s="142" t="s">
        <v>4079</v>
      </c>
      <c r="G817" s="142" t="s">
        <v>4106</v>
      </c>
      <c r="H817" s="142" t="s">
        <v>4107</v>
      </c>
      <c r="I817" s="142" t="s">
        <v>4108</v>
      </c>
      <c r="J817" s="142" t="s">
        <v>4109</v>
      </c>
      <c r="K817" s="142" t="s">
        <v>4122</v>
      </c>
      <c r="L817" s="142" t="s">
        <v>4119</v>
      </c>
    </row>
    <row r="818" spans="1:12" hidden="1">
      <c r="A818" s="142" t="s">
        <v>1788</v>
      </c>
      <c r="B818" s="142" t="s">
        <v>1789</v>
      </c>
      <c r="C818" s="142" t="s">
        <v>3960</v>
      </c>
      <c r="D818" s="142" t="s">
        <v>3961</v>
      </c>
      <c r="E818" s="142" t="s">
        <v>4078</v>
      </c>
      <c r="F818" s="142" t="s">
        <v>4079</v>
      </c>
      <c r="G818" s="142" t="s">
        <v>4123</v>
      </c>
      <c r="H818" s="142" t="s">
        <v>4124</v>
      </c>
      <c r="I818" s="142" t="s">
        <v>4125</v>
      </c>
      <c r="J818" s="142" t="s">
        <v>4126</v>
      </c>
      <c r="K818" s="142" t="s">
        <v>4127</v>
      </c>
      <c r="L818" s="142" t="s">
        <v>4128</v>
      </c>
    </row>
    <row r="819" spans="1:12" hidden="1">
      <c r="A819" s="142" t="s">
        <v>1788</v>
      </c>
      <c r="B819" s="142" t="s">
        <v>1789</v>
      </c>
      <c r="C819" s="142" t="s">
        <v>3960</v>
      </c>
      <c r="D819" s="142" t="s">
        <v>3961</v>
      </c>
      <c r="E819" s="142" t="s">
        <v>4078</v>
      </c>
      <c r="F819" s="142" t="s">
        <v>4079</v>
      </c>
      <c r="G819" s="142" t="s">
        <v>4123</v>
      </c>
      <c r="H819" s="142" t="s">
        <v>4124</v>
      </c>
      <c r="I819" s="142" t="s">
        <v>4125</v>
      </c>
      <c r="J819" s="142" t="s">
        <v>4126</v>
      </c>
      <c r="K819" s="142" t="s">
        <v>4129</v>
      </c>
      <c r="L819" s="142" t="s">
        <v>4130</v>
      </c>
    </row>
    <row r="820" spans="1:12" hidden="1">
      <c r="A820" s="142" t="s">
        <v>1788</v>
      </c>
      <c r="B820" s="142" t="s">
        <v>1789</v>
      </c>
      <c r="C820" s="142" t="s">
        <v>3960</v>
      </c>
      <c r="D820" s="142" t="s">
        <v>3961</v>
      </c>
      <c r="E820" s="142" t="s">
        <v>4078</v>
      </c>
      <c r="F820" s="142" t="s">
        <v>4079</v>
      </c>
      <c r="G820" s="142" t="s">
        <v>4123</v>
      </c>
      <c r="H820" s="142" t="s">
        <v>4124</v>
      </c>
      <c r="I820" s="142" t="s">
        <v>4125</v>
      </c>
      <c r="J820" s="142" t="s">
        <v>4126</v>
      </c>
      <c r="K820" s="142" t="s">
        <v>4131</v>
      </c>
      <c r="L820" s="142" t="s">
        <v>4132</v>
      </c>
    </row>
    <row r="821" spans="1:12" hidden="1">
      <c r="A821" s="142" t="s">
        <v>1788</v>
      </c>
      <c r="B821" s="142" t="s">
        <v>1789</v>
      </c>
      <c r="C821" s="142" t="s">
        <v>3960</v>
      </c>
      <c r="D821" s="142" t="s">
        <v>3961</v>
      </c>
      <c r="E821" s="142" t="s">
        <v>4078</v>
      </c>
      <c r="F821" s="142" t="s">
        <v>4079</v>
      </c>
      <c r="G821" s="142" t="s">
        <v>4123</v>
      </c>
      <c r="H821" s="142" t="s">
        <v>4124</v>
      </c>
      <c r="I821" s="142" t="s">
        <v>4125</v>
      </c>
      <c r="J821" s="142" t="s">
        <v>4126</v>
      </c>
      <c r="K821" s="142" t="s">
        <v>4133</v>
      </c>
      <c r="L821" s="142" t="s">
        <v>4134</v>
      </c>
    </row>
    <row r="822" spans="1:12" hidden="1">
      <c r="A822" s="142" t="s">
        <v>1788</v>
      </c>
      <c r="B822" s="142" t="s">
        <v>1789</v>
      </c>
      <c r="C822" s="142" t="s">
        <v>3960</v>
      </c>
      <c r="D822" s="142" t="s">
        <v>3961</v>
      </c>
      <c r="E822" s="142" t="s">
        <v>4078</v>
      </c>
      <c r="F822" s="142" t="s">
        <v>4079</v>
      </c>
      <c r="G822" s="142" t="s">
        <v>4123</v>
      </c>
      <c r="H822" s="142" t="s">
        <v>4124</v>
      </c>
      <c r="I822" s="142" t="s">
        <v>4125</v>
      </c>
      <c r="J822" s="142" t="s">
        <v>4126</v>
      </c>
      <c r="K822" s="142" t="s">
        <v>4135</v>
      </c>
      <c r="L822" s="142" t="s">
        <v>4136</v>
      </c>
    </row>
    <row r="823" spans="1:12" hidden="1">
      <c r="A823" s="142" t="s">
        <v>1788</v>
      </c>
      <c r="B823" s="142" t="s">
        <v>1789</v>
      </c>
      <c r="C823" s="142" t="s">
        <v>3960</v>
      </c>
      <c r="D823" s="142" t="s">
        <v>3961</v>
      </c>
      <c r="E823" s="142" t="s">
        <v>4078</v>
      </c>
      <c r="F823" s="142" t="s">
        <v>4079</v>
      </c>
      <c r="G823" s="142" t="s">
        <v>4123</v>
      </c>
      <c r="H823" s="142" t="s">
        <v>4124</v>
      </c>
      <c r="I823" s="142" t="s">
        <v>4125</v>
      </c>
      <c r="J823" s="142" t="s">
        <v>4126</v>
      </c>
      <c r="K823" s="142" t="s">
        <v>4137</v>
      </c>
      <c r="L823" s="142" t="s">
        <v>4138</v>
      </c>
    </row>
    <row r="824" spans="1:12" hidden="1">
      <c r="A824" s="142" t="s">
        <v>1788</v>
      </c>
      <c r="B824" s="142" t="s">
        <v>1789</v>
      </c>
      <c r="C824" s="142" t="s">
        <v>3960</v>
      </c>
      <c r="D824" s="142" t="s">
        <v>3961</v>
      </c>
      <c r="E824" s="142" t="s">
        <v>4078</v>
      </c>
      <c r="F824" s="142" t="s">
        <v>4079</v>
      </c>
      <c r="G824" s="142" t="s">
        <v>4123</v>
      </c>
      <c r="H824" s="142" t="s">
        <v>4124</v>
      </c>
      <c r="I824" s="142" t="s">
        <v>4125</v>
      </c>
      <c r="J824" s="142" t="s">
        <v>4126</v>
      </c>
      <c r="K824" s="142" t="s">
        <v>4139</v>
      </c>
      <c r="L824" s="142" t="s">
        <v>4140</v>
      </c>
    </row>
    <row r="825" spans="1:12" hidden="1">
      <c r="A825" s="142" t="s">
        <v>1788</v>
      </c>
      <c r="B825" s="142" t="s">
        <v>1789</v>
      </c>
      <c r="C825" s="142" t="s">
        <v>3960</v>
      </c>
      <c r="D825" s="142" t="s">
        <v>3961</v>
      </c>
      <c r="E825" s="142" t="s">
        <v>4078</v>
      </c>
      <c r="F825" s="142" t="s">
        <v>4079</v>
      </c>
      <c r="G825" s="142" t="s">
        <v>4141</v>
      </c>
      <c r="H825" s="142" t="s">
        <v>4142</v>
      </c>
      <c r="I825" s="142" t="s">
        <v>4143</v>
      </c>
      <c r="J825" s="142" t="s">
        <v>4144</v>
      </c>
      <c r="K825" s="142" t="s">
        <v>4145</v>
      </c>
      <c r="L825" s="142" t="s">
        <v>4146</v>
      </c>
    </row>
    <row r="826" spans="1:12" hidden="1">
      <c r="A826" s="142" t="s">
        <v>1788</v>
      </c>
      <c r="B826" s="142" t="s">
        <v>1789</v>
      </c>
      <c r="C826" s="142" t="s">
        <v>3960</v>
      </c>
      <c r="D826" s="142" t="s">
        <v>3961</v>
      </c>
      <c r="E826" s="142" t="s">
        <v>4078</v>
      </c>
      <c r="F826" s="142" t="s">
        <v>4079</v>
      </c>
      <c r="G826" s="142" t="s">
        <v>4141</v>
      </c>
      <c r="H826" s="142" t="s">
        <v>4142</v>
      </c>
      <c r="I826" s="142" t="s">
        <v>4143</v>
      </c>
      <c r="J826" s="142" t="s">
        <v>4144</v>
      </c>
      <c r="K826" s="142" t="s">
        <v>4147</v>
      </c>
      <c r="L826" s="142" t="s">
        <v>4148</v>
      </c>
    </row>
    <row r="827" spans="1:12" hidden="1">
      <c r="A827" s="142" t="s">
        <v>1788</v>
      </c>
      <c r="B827" s="142" t="s">
        <v>1789</v>
      </c>
      <c r="C827" s="142" t="s">
        <v>3960</v>
      </c>
      <c r="D827" s="142" t="s">
        <v>3961</v>
      </c>
      <c r="E827" s="142" t="s">
        <v>4078</v>
      </c>
      <c r="F827" s="142" t="s">
        <v>4079</v>
      </c>
      <c r="G827" s="142" t="s">
        <v>4149</v>
      </c>
      <c r="H827" s="142" t="s">
        <v>4150</v>
      </c>
      <c r="I827" s="142" t="s">
        <v>4151</v>
      </c>
      <c r="J827" s="142" t="s">
        <v>4152</v>
      </c>
      <c r="K827" s="142" t="s">
        <v>4153</v>
      </c>
      <c r="L827" s="142" t="s">
        <v>4154</v>
      </c>
    </row>
    <row r="828" spans="1:12" hidden="1">
      <c r="A828" s="142" t="s">
        <v>1788</v>
      </c>
      <c r="B828" s="142" t="s">
        <v>1789</v>
      </c>
      <c r="C828" s="142" t="s">
        <v>3960</v>
      </c>
      <c r="D828" s="142" t="s">
        <v>3961</v>
      </c>
      <c r="E828" s="142" t="s">
        <v>4078</v>
      </c>
      <c r="F828" s="142" t="s">
        <v>4079</v>
      </c>
      <c r="G828" s="142" t="s">
        <v>4149</v>
      </c>
      <c r="H828" s="142" t="s">
        <v>4150</v>
      </c>
      <c r="I828" s="142" t="s">
        <v>4151</v>
      </c>
      <c r="J828" s="142" t="s">
        <v>4152</v>
      </c>
      <c r="K828" s="142" t="s">
        <v>4155</v>
      </c>
      <c r="L828" s="142" t="s">
        <v>4156</v>
      </c>
    </row>
    <row r="829" spans="1:12" hidden="1">
      <c r="A829" s="142" t="s">
        <v>1788</v>
      </c>
      <c r="B829" s="142" t="s">
        <v>1789</v>
      </c>
      <c r="C829" s="142" t="s">
        <v>3960</v>
      </c>
      <c r="D829" s="142" t="s">
        <v>3961</v>
      </c>
      <c r="E829" s="142" t="s">
        <v>4078</v>
      </c>
      <c r="F829" s="142" t="s">
        <v>4079</v>
      </c>
      <c r="G829" s="142" t="s">
        <v>4157</v>
      </c>
      <c r="H829" s="142" t="s">
        <v>4158</v>
      </c>
      <c r="I829" s="142" t="s">
        <v>4159</v>
      </c>
      <c r="J829" s="142" t="s">
        <v>4160</v>
      </c>
      <c r="K829" s="142" t="s">
        <v>4161</v>
      </c>
      <c r="L829" s="142" t="s">
        <v>4162</v>
      </c>
    </row>
    <row r="830" spans="1:12" hidden="1">
      <c r="A830" s="142" t="s">
        <v>1788</v>
      </c>
      <c r="B830" s="142" t="s">
        <v>1789</v>
      </c>
      <c r="C830" s="142" t="s">
        <v>3960</v>
      </c>
      <c r="D830" s="142" t="s">
        <v>3961</v>
      </c>
      <c r="E830" s="142" t="s">
        <v>4078</v>
      </c>
      <c r="F830" s="142" t="s">
        <v>4079</v>
      </c>
      <c r="G830" s="142" t="s">
        <v>4163</v>
      </c>
      <c r="H830" s="142" t="s">
        <v>4164</v>
      </c>
      <c r="I830" s="142" t="s">
        <v>4165</v>
      </c>
      <c r="J830" s="142" t="s">
        <v>4166</v>
      </c>
      <c r="K830" s="142" t="s">
        <v>4167</v>
      </c>
      <c r="L830" s="142" t="s">
        <v>4168</v>
      </c>
    </row>
    <row r="831" spans="1:12" hidden="1">
      <c r="A831" s="142" t="s">
        <v>1788</v>
      </c>
      <c r="B831" s="142" t="s">
        <v>1789</v>
      </c>
      <c r="C831" s="142" t="s">
        <v>3960</v>
      </c>
      <c r="D831" s="142" t="s">
        <v>3961</v>
      </c>
      <c r="E831" s="142" t="s">
        <v>4078</v>
      </c>
      <c r="F831" s="142" t="s">
        <v>4079</v>
      </c>
      <c r="G831" s="142" t="s">
        <v>4163</v>
      </c>
      <c r="H831" s="142" t="s">
        <v>4164</v>
      </c>
      <c r="I831" s="142" t="s">
        <v>4165</v>
      </c>
      <c r="J831" s="142" t="s">
        <v>4166</v>
      </c>
      <c r="K831" s="142" t="s">
        <v>4169</v>
      </c>
      <c r="L831" s="142" t="s">
        <v>4170</v>
      </c>
    </row>
    <row r="832" spans="1:12" hidden="1">
      <c r="A832" s="142" t="s">
        <v>1788</v>
      </c>
      <c r="B832" s="142" t="s">
        <v>1789</v>
      </c>
      <c r="C832" s="142" t="s">
        <v>3960</v>
      </c>
      <c r="D832" s="142" t="s">
        <v>3961</v>
      </c>
      <c r="E832" s="142" t="s">
        <v>4078</v>
      </c>
      <c r="F832" s="142" t="s">
        <v>4079</v>
      </c>
      <c r="G832" s="142" t="s">
        <v>4163</v>
      </c>
      <c r="H832" s="142" t="s">
        <v>4164</v>
      </c>
      <c r="I832" s="142" t="s">
        <v>4165</v>
      </c>
      <c r="J832" s="142" t="s">
        <v>4166</v>
      </c>
      <c r="K832" s="142" t="s">
        <v>4171</v>
      </c>
      <c r="L832" s="142" t="s">
        <v>4172</v>
      </c>
    </row>
    <row r="833" spans="1:12" hidden="1">
      <c r="A833" s="142" t="s">
        <v>1788</v>
      </c>
      <c r="B833" s="142" t="s">
        <v>1789</v>
      </c>
      <c r="C833" s="142" t="s">
        <v>3960</v>
      </c>
      <c r="D833" s="142" t="s">
        <v>3961</v>
      </c>
      <c r="E833" s="142" t="s">
        <v>4173</v>
      </c>
      <c r="F833" s="142" t="s">
        <v>4174</v>
      </c>
      <c r="G833" s="142" t="s">
        <v>4175</v>
      </c>
      <c r="H833" s="142" t="s">
        <v>4176</v>
      </c>
      <c r="I833" s="142" t="s">
        <v>4177</v>
      </c>
      <c r="J833" s="142" t="s">
        <v>4178</v>
      </c>
      <c r="K833" s="142" t="s">
        <v>4179</v>
      </c>
      <c r="L833" s="142" t="s">
        <v>4180</v>
      </c>
    </row>
    <row r="834" spans="1:12" hidden="1">
      <c r="A834" s="142" t="s">
        <v>1788</v>
      </c>
      <c r="B834" s="142" t="s">
        <v>1789</v>
      </c>
      <c r="C834" s="142" t="s">
        <v>3960</v>
      </c>
      <c r="D834" s="142" t="s">
        <v>3961</v>
      </c>
      <c r="E834" s="142" t="s">
        <v>4173</v>
      </c>
      <c r="F834" s="142" t="s">
        <v>4174</v>
      </c>
      <c r="G834" s="142" t="s">
        <v>4175</v>
      </c>
      <c r="H834" s="142" t="s">
        <v>4176</v>
      </c>
      <c r="I834" s="142" t="s">
        <v>4177</v>
      </c>
      <c r="J834" s="142" t="s">
        <v>4178</v>
      </c>
      <c r="K834" s="142" t="s">
        <v>4181</v>
      </c>
      <c r="L834" s="142" t="s">
        <v>4182</v>
      </c>
    </row>
    <row r="835" spans="1:12" hidden="1">
      <c r="A835" s="142" t="s">
        <v>1788</v>
      </c>
      <c r="B835" s="142" t="s">
        <v>1789</v>
      </c>
      <c r="C835" s="142" t="s">
        <v>3960</v>
      </c>
      <c r="D835" s="142" t="s">
        <v>3961</v>
      </c>
      <c r="E835" s="142" t="s">
        <v>4173</v>
      </c>
      <c r="F835" s="142" t="s">
        <v>4174</v>
      </c>
      <c r="G835" s="142" t="s">
        <v>4175</v>
      </c>
      <c r="H835" s="142" t="s">
        <v>4176</v>
      </c>
      <c r="I835" s="142" t="s">
        <v>4177</v>
      </c>
      <c r="J835" s="142" t="s">
        <v>4178</v>
      </c>
      <c r="K835" s="142" t="s">
        <v>4183</v>
      </c>
      <c r="L835" s="142" t="s">
        <v>4184</v>
      </c>
    </row>
    <row r="836" spans="1:12" hidden="1">
      <c r="A836" s="142" t="s">
        <v>1788</v>
      </c>
      <c r="B836" s="142" t="s">
        <v>1789</v>
      </c>
      <c r="C836" s="142" t="s">
        <v>3960</v>
      </c>
      <c r="D836" s="142" t="s">
        <v>3961</v>
      </c>
      <c r="E836" s="142" t="s">
        <v>4173</v>
      </c>
      <c r="F836" s="142" t="s">
        <v>4174</v>
      </c>
      <c r="G836" s="142" t="s">
        <v>4175</v>
      </c>
      <c r="H836" s="142" t="s">
        <v>4176</v>
      </c>
      <c r="I836" s="142" t="s">
        <v>4177</v>
      </c>
      <c r="J836" s="142" t="s">
        <v>4178</v>
      </c>
      <c r="K836" s="142" t="s">
        <v>4185</v>
      </c>
      <c r="L836" s="142" t="s">
        <v>4184</v>
      </c>
    </row>
    <row r="837" spans="1:12" hidden="1">
      <c r="A837" s="142" t="s">
        <v>1788</v>
      </c>
      <c r="B837" s="142" t="s">
        <v>1789</v>
      </c>
      <c r="C837" s="142" t="s">
        <v>3960</v>
      </c>
      <c r="D837" s="142" t="s">
        <v>3961</v>
      </c>
      <c r="E837" s="142" t="s">
        <v>4173</v>
      </c>
      <c r="F837" s="142" t="s">
        <v>4174</v>
      </c>
      <c r="G837" s="142" t="s">
        <v>4175</v>
      </c>
      <c r="H837" s="142" t="s">
        <v>4176</v>
      </c>
      <c r="I837" s="142" t="s">
        <v>4177</v>
      </c>
      <c r="J837" s="142" t="s">
        <v>4178</v>
      </c>
      <c r="K837" s="142" t="s">
        <v>4186</v>
      </c>
      <c r="L837" s="142" t="s">
        <v>4187</v>
      </c>
    </row>
    <row r="838" spans="1:12" hidden="1">
      <c r="A838" s="142" t="s">
        <v>1788</v>
      </c>
      <c r="B838" s="142" t="s">
        <v>1789</v>
      </c>
      <c r="C838" s="142" t="s">
        <v>3960</v>
      </c>
      <c r="D838" s="142" t="s">
        <v>3961</v>
      </c>
      <c r="E838" s="142" t="s">
        <v>4173</v>
      </c>
      <c r="F838" s="142" t="s">
        <v>4174</v>
      </c>
      <c r="G838" s="142" t="s">
        <v>4175</v>
      </c>
      <c r="H838" s="142" t="s">
        <v>4176</v>
      </c>
      <c r="I838" s="142" t="s">
        <v>4177</v>
      </c>
      <c r="J838" s="142" t="s">
        <v>4178</v>
      </c>
      <c r="K838" s="142" t="s">
        <v>4188</v>
      </c>
      <c r="L838" s="142" t="s">
        <v>4189</v>
      </c>
    </row>
    <row r="839" spans="1:12" hidden="1">
      <c r="A839" s="142" t="s">
        <v>1788</v>
      </c>
      <c r="B839" s="142" t="s">
        <v>1789</v>
      </c>
      <c r="C839" s="142" t="s">
        <v>3960</v>
      </c>
      <c r="D839" s="142" t="s">
        <v>3961</v>
      </c>
      <c r="E839" s="142" t="s">
        <v>4173</v>
      </c>
      <c r="F839" s="142" t="s">
        <v>4174</v>
      </c>
      <c r="G839" s="142" t="s">
        <v>4175</v>
      </c>
      <c r="H839" s="142" t="s">
        <v>4176</v>
      </c>
      <c r="I839" s="142" t="s">
        <v>4177</v>
      </c>
      <c r="J839" s="142" t="s">
        <v>4178</v>
      </c>
      <c r="K839" s="142" t="s">
        <v>4190</v>
      </c>
      <c r="L839" s="142" t="s">
        <v>4191</v>
      </c>
    </row>
    <row r="840" spans="1:12" hidden="1">
      <c r="A840" s="142" t="s">
        <v>1788</v>
      </c>
      <c r="B840" s="142" t="s">
        <v>1789</v>
      </c>
      <c r="C840" s="142" t="s">
        <v>3960</v>
      </c>
      <c r="D840" s="142" t="s">
        <v>3961</v>
      </c>
      <c r="E840" s="142" t="s">
        <v>4173</v>
      </c>
      <c r="F840" s="142" t="s">
        <v>4174</v>
      </c>
      <c r="G840" s="142" t="s">
        <v>4175</v>
      </c>
      <c r="H840" s="142" t="s">
        <v>4176</v>
      </c>
      <c r="I840" s="142" t="s">
        <v>4177</v>
      </c>
      <c r="J840" s="142" t="s">
        <v>4178</v>
      </c>
      <c r="K840" s="142" t="s">
        <v>4192</v>
      </c>
      <c r="L840" s="142" t="s">
        <v>4193</v>
      </c>
    </row>
    <row r="841" spans="1:12" hidden="1">
      <c r="A841" s="142" t="s">
        <v>1788</v>
      </c>
      <c r="B841" s="142" t="s">
        <v>1789</v>
      </c>
      <c r="C841" s="142" t="s">
        <v>3960</v>
      </c>
      <c r="D841" s="142" t="s">
        <v>3961</v>
      </c>
      <c r="E841" s="142" t="s">
        <v>4173</v>
      </c>
      <c r="F841" s="142" t="s">
        <v>4174</v>
      </c>
      <c r="G841" s="142" t="s">
        <v>4175</v>
      </c>
      <c r="H841" s="142" t="s">
        <v>4176</v>
      </c>
      <c r="I841" s="142" t="s">
        <v>4177</v>
      </c>
      <c r="J841" s="142" t="s">
        <v>4178</v>
      </c>
      <c r="K841" s="142" t="s">
        <v>4194</v>
      </c>
      <c r="L841" s="142" t="s">
        <v>4195</v>
      </c>
    </row>
    <row r="842" spans="1:12" hidden="1">
      <c r="A842" s="142" t="s">
        <v>1788</v>
      </c>
      <c r="B842" s="142" t="s">
        <v>1789</v>
      </c>
      <c r="C842" s="142" t="s">
        <v>3960</v>
      </c>
      <c r="D842" s="142" t="s">
        <v>3961</v>
      </c>
      <c r="E842" s="142" t="s">
        <v>4173</v>
      </c>
      <c r="F842" s="142" t="s">
        <v>4174</v>
      </c>
      <c r="G842" s="142" t="s">
        <v>4175</v>
      </c>
      <c r="H842" s="142" t="s">
        <v>4176</v>
      </c>
      <c r="I842" s="142" t="s">
        <v>4177</v>
      </c>
      <c r="J842" s="142" t="s">
        <v>4178</v>
      </c>
      <c r="K842" s="142" t="s">
        <v>4196</v>
      </c>
      <c r="L842" s="142" t="s">
        <v>4197</v>
      </c>
    </row>
    <row r="843" spans="1:12" hidden="1">
      <c r="A843" s="142" t="s">
        <v>1788</v>
      </c>
      <c r="B843" s="142" t="s">
        <v>1789</v>
      </c>
      <c r="C843" s="142" t="s">
        <v>3960</v>
      </c>
      <c r="D843" s="142" t="s">
        <v>3961</v>
      </c>
      <c r="E843" s="142" t="s">
        <v>4173</v>
      </c>
      <c r="F843" s="142" t="s">
        <v>4174</v>
      </c>
      <c r="G843" s="142" t="s">
        <v>4175</v>
      </c>
      <c r="H843" s="142" t="s">
        <v>4176</v>
      </c>
      <c r="I843" s="142" t="s">
        <v>4177</v>
      </c>
      <c r="J843" s="142" t="s">
        <v>4178</v>
      </c>
      <c r="K843" s="142" t="s">
        <v>4198</v>
      </c>
      <c r="L843" s="142" t="s">
        <v>4199</v>
      </c>
    </row>
    <row r="844" spans="1:12" hidden="1">
      <c r="A844" s="142" t="s">
        <v>1788</v>
      </c>
      <c r="B844" s="142" t="s">
        <v>1789</v>
      </c>
      <c r="C844" s="142" t="s">
        <v>3960</v>
      </c>
      <c r="D844" s="142" t="s">
        <v>3961</v>
      </c>
      <c r="E844" s="142" t="s">
        <v>4200</v>
      </c>
      <c r="F844" s="142" t="s">
        <v>4201</v>
      </c>
      <c r="G844" s="142" t="s">
        <v>4202</v>
      </c>
      <c r="H844" s="142" t="s">
        <v>4203</v>
      </c>
      <c r="I844" s="142" t="s">
        <v>4204</v>
      </c>
      <c r="J844" s="142" t="s">
        <v>4205</v>
      </c>
      <c r="K844" s="142" t="s">
        <v>4206</v>
      </c>
      <c r="L844" s="142" t="s">
        <v>4207</v>
      </c>
    </row>
    <row r="845" spans="1:12" hidden="1">
      <c r="A845" s="142" t="s">
        <v>1788</v>
      </c>
      <c r="B845" s="142" t="s">
        <v>1789</v>
      </c>
      <c r="C845" s="142" t="s">
        <v>3960</v>
      </c>
      <c r="D845" s="142" t="s">
        <v>3961</v>
      </c>
      <c r="E845" s="142" t="s">
        <v>4200</v>
      </c>
      <c r="F845" s="142" t="s">
        <v>4201</v>
      </c>
      <c r="G845" s="142" t="s">
        <v>4202</v>
      </c>
      <c r="H845" s="142" t="s">
        <v>4203</v>
      </c>
      <c r="I845" s="142" t="s">
        <v>4204</v>
      </c>
      <c r="J845" s="142" t="s">
        <v>4205</v>
      </c>
      <c r="K845" s="142" t="s">
        <v>4208</v>
      </c>
      <c r="L845" s="142" t="s">
        <v>4209</v>
      </c>
    </row>
    <row r="846" spans="1:12" hidden="1">
      <c r="A846" s="142" t="s">
        <v>1788</v>
      </c>
      <c r="B846" s="142" t="s">
        <v>1789</v>
      </c>
      <c r="C846" s="142" t="s">
        <v>3960</v>
      </c>
      <c r="D846" s="142" t="s">
        <v>3961</v>
      </c>
      <c r="E846" s="142" t="s">
        <v>4200</v>
      </c>
      <c r="F846" s="142" t="s">
        <v>4201</v>
      </c>
      <c r="G846" s="142" t="s">
        <v>4202</v>
      </c>
      <c r="H846" s="142" t="s">
        <v>4203</v>
      </c>
      <c r="I846" s="142" t="s">
        <v>4204</v>
      </c>
      <c r="J846" s="142" t="s">
        <v>4205</v>
      </c>
      <c r="K846" s="142" t="s">
        <v>4210</v>
      </c>
      <c r="L846" s="142" t="s">
        <v>4211</v>
      </c>
    </row>
    <row r="847" spans="1:12" hidden="1">
      <c r="A847" s="142" t="s">
        <v>1788</v>
      </c>
      <c r="B847" s="142" t="s">
        <v>1789</v>
      </c>
      <c r="C847" s="142" t="s">
        <v>3960</v>
      </c>
      <c r="D847" s="142" t="s">
        <v>3961</v>
      </c>
      <c r="E847" s="142" t="s">
        <v>4200</v>
      </c>
      <c r="F847" s="142" t="s">
        <v>4201</v>
      </c>
      <c r="G847" s="142" t="s">
        <v>4202</v>
      </c>
      <c r="H847" s="142" t="s">
        <v>4203</v>
      </c>
      <c r="I847" s="142" t="s">
        <v>4204</v>
      </c>
      <c r="J847" s="142" t="s">
        <v>4205</v>
      </c>
      <c r="K847" s="142" t="s">
        <v>4212</v>
      </c>
      <c r="L847" s="142" t="s">
        <v>4213</v>
      </c>
    </row>
    <row r="848" spans="1:12" hidden="1">
      <c r="A848" s="142" t="s">
        <v>1788</v>
      </c>
      <c r="B848" s="142" t="s">
        <v>1789</v>
      </c>
      <c r="C848" s="142" t="s">
        <v>3960</v>
      </c>
      <c r="D848" s="142" t="s">
        <v>3961</v>
      </c>
      <c r="E848" s="142" t="s">
        <v>4200</v>
      </c>
      <c r="F848" s="142" t="s">
        <v>4201</v>
      </c>
      <c r="G848" s="142" t="s">
        <v>4202</v>
      </c>
      <c r="H848" s="142" t="s">
        <v>4203</v>
      </c>
      <c r="I848" s="142" t="s">
        <v>4204</v>
      </c>
      <c r="J848" s="142" t="s">
        <v>4205</v>
      </c>
      <c r="K848" s="142" t="s">
        <v>4214</v>
      </c>
      <c r="L848" s="142" t="s">
        <v>4215</v>
      </c>
    </row>
    <row r="849" spans="1:12" hidden="1">
      <c r="A849" s="142" t="s">
        <v>1788</v>
      </c>
      <c r="B849" s="142" t="s">
        <v>1789</v>
      </c>
      <c r="C849" s="142" t="s">
        <v>3960</v>
      </c>
      <c r="D849" s="142" t="s">
        <v>3961</v>
      </c>
      <c r="E849" s="142" t="s">
        <v>4200</v>
      </c>
      <c r="F849" s="142" t="s">
        <v>4201</v>
      </c>
      <c r="G849" s="142" t="s">
        <v>4216</v>
      </c>
      <c r="H849" s="142" t="s">
        <v>4217</v>
      </c>
      <c r="I849" s="142" t="s">
        <v>4218</v>
      </c>
      <c r="J849" s="142" t="s">
        <v>4219</v>
      </c>
      <c r="K849" s="142" t="s">
        <v>4220</v>
      </c>
      <c r="L849" s="142" t="s">
        <v>4221</v>
      </c>
    </row>
    <row r="850" spans="1:12" hidden="1">
      <c r="A850" s="142" t="s">
        <v>1788</v>
      </c>
      <c r="B850" s="142" t="s">
        <v>1789</v>
      </c>
      <c r="C850" s="142" t="s">
        <v>3960</v>
      </c>
      <c r="D850" s="142" t="s">
        <v>3961</v>
      </c>
      <c r="E850" s="142" t="s">
        <v>4200</v>
      </c>
      <c r="F850" s="142" t="s">
        <v>4201</v>
      </c>
      <c r="G850" s="142" t="s">
        <v>4222</v>
      </c>
      <c r="H850" s="142" t="s">
        <v>4201</v>
      </c>
      <c r="I850" s="142" t="s">
        <v>4223</v>
      </c>
      <c r="J850" s="142" t="s">
        <v>4224</v>
      </c>
      <c r="K850" s="142" t="s">
        <v>4225</v>
      </c>
      <c r="L850" s="142" t="s">
        <v>4226</v>
      </c>
    </row>
    <row r="851" spans="1:12" hidden="1">
      <c r="A851" s="142" t="s">
        <v>1788</v>
      </c>
      <c r="B851" s="142" t="s">
        <v>1789</v>
      </c>
      <c r="C851" s="142" t="s">
        <v>3960</v>
      </c>
      <c r="D851" s="142" t="s">
        <v>3961</v>
      </c>
      <c r="E851" s="142" t="s">
        <v>4200</v>
      </c>
      <c r="F851" s="142" t="s">
        <v>4201</v>
      </c>
      <c r="G851" s="142" t="s">
        <v>4222</v>
      </c>
      <c r="H851" s="142" t="s">
        <v>4201</v>
      </c>
      <c r="I851" s="142" t="s">
        <v>4227</v>
      </c>
      <c r="J851" s="142" t="s">
        <v>4228</v>
      </c>
      <c r="K851" s="142" t="s">
        <v>4229</v>
      </c>
      <c r="L851" s="142" t="s">
        <v>4230</v>
      </c>
    </row>
    <row r="852" spans="1:12" hidden="1">
      <c r="A852" s="142" t="s">
        <v>1788</v>
      </c>
      <c r="B852" s="142" t="s">
        <v>1789</v>
      </c>
      <c r="C852" s="142" t="s">
        <v>3960</v>
      </c>
      <c r="D852" s="142" t="s">
        <v>3961</v>
      </c>
      <c r="E852" s="142" t="s">
        <v>4200</v>
      </c>
      <c r="F852" s="142" t="s">
        <v>4201</v>
      </c>
      <c r="G852" s="142" t="s">
        <v>4222</v>
      </c>
      <c r="H852" s="142" t="s">
        <v>4201</v>
      </c>
      <c r="I852" s="142" t="s">
        <v>4227</v>
      </c>
      <c r="J852" s="142" t="s">
        <v>4228</v>
      </c>
      <c r="K852" s="142" t="s">
        <v>4231</v>
      </c>
      <c r="L852" s="142" t="s">
        <v>4232</v>
      </c>
    </row>
    <row r="853" spans="1:12" hidden="1">
      <c r="A853" s="142" t="s">
        <v>1788</v>
      </c>
      <c r="B853" s="142" t="s">
        <v>1789</v>
      </c>
      <c r="C853" s="142" t="s">
        <v>3960</v>
      </c>
      <c r="D853" s="142" t="s">
        <v>3961</v>
      </c>
      <c r="E853" s="142" t="s">
        <v>4200</v>
      </c>
      <c r="F853" s="142" t="s">
        <v>4201</v>
      </c>
      <c r="G853" s="142" t="s">
        <v>4222</v>
      </c>
      <c r="H853" s="142" t="s">
        <v>4201</v>
      </c>
      <c r="I853" s="142" t="s">
        <v>4227</v>
      </c>
      <c r="J853" s="142" t="s">
        <v>4228</v>
      </c>
      <c r="K853" s="142" t="s">
        <v>4233</v>
      </c>
      <c r="L853" s="142" t="s">
        <v>4234</v>
      </c>
    </row>
    <row r="854" spans="1:12" hidden="1">
      <c r="A854" s="142" t="s">
        <v>1788</v>
      </c>
      <c r="B854" s="142" t="s">
        <v>1789</v>
      </c>
      <c r="C854" s="142" t="s">
        <v>3960</v>
      </c>
      <c r="D854" s="142" t="s">
        <v>3961</v>
      </c>
      <c r="E854" s="142" t="s">
        <v>4200</v>
      </c>
      <c r="F854" s="142" t="s">
        <v>4201</v>
      </c>
      <c r="G854" s="142" t="s">
        <v>4222</v>
      </c>
      <c r="H854" s="142" t="s">
        <v>4201</v>
      </c>
      <c r="I854" s="142" t="s">
        <v>4227</v>
      </c>
      <c r="J854" s="142" t="s">
        <v>4228</v>
      </c>
      <c r="K854" s="142" t="s">
        <v>4235</v>
      </c>
      <c r="L854" s="142" t="s">
        <v>4236</v>
      </c>
    </row>
    <row r="855" spans="1:12" hidden="1">
      <c r="A855" s="142" t="s">
        <v>1788</v>
      </c>
      <c r="B855" s="142" t="s">
        <v>1789</v>
      </c>
      <c r="C855" s="142" t="s">
        <v>3960</v>
      </c>
      <c r="D855" s="142" t="s">
        <v>3961</v>
      </c>
      <c r="E855" s="142" t="s">
        <v>4200</v>
      </c>
      <c r="F855" s="142" t="s">
        <v>4201</v>
      </c>
      <c r="G855" s="142" t="s">
        <v>4222</v>
      </c>
      <c r="H855" s="142" t="s">
        <v>4201</v>
      </c>
      <c r="I855" s="142" t="s">
        <v>4227</v>
      </c>
      <c r="J855" s="142" t="s">
        <v>4228</v>
      </c>
      <c r="K855" s="142" t="s">
        <v>4237</v>
      </c>
      <c r="L855" s="142" t="s">
        <v>4238</v>
      </c>
    </row>
    <row r="856" spans="1:12" hidden="1">
      <c r="A856" s="142" t="s">
        <v>1788</v>
      </c>
      <c r="B856" s="142" t="s">
        <v>1789</v>
      </c>
      <c r="C856" s="142" t="s">
        <v>3960</v>
      </c>
      <c r="D856" s="142" t="s">
        <v>3961</v>
      </c>
      <c r="E856" s="142" t="s">
        <v>4200</v>
      </c>
      <c r="F856" s="142" t="s">
        <v>4201</v>
      </c>
      <c r="G856" s="142" t="s">
        <v>4222</v>
      </c>
      <c r="H856" s="142" t="s">
        <v>4201</v>
      </c>
      <c r="I856" s="142" t="s">
        <v>4227</v>
      </c>
      <c r="J856" s="142" t="s">
        <v>4228</v>
      </c>
      <c r="K856" s="142" t="s">
        <v>4239</v>
      </c>
      <c r="L856" s="142" t="s">
        <v>4240</v>
      </c>
    </row>
    <row r="857" spans="1:12" hidden="1">
      <c r="A857" s="142" t="s">
        <v>1788</v>
      </c>
      <c r="B857" s="142" t="s">
        <v>1789</v>
      </c>
      <c r="C857" s="142" t="s">
        <v>3960</v>
      </c>
      <c r="D857" s="142" t="s">
        <v>3961</v>
      </c>
      <c r="E857" s="142" t="s">
        <v>4200</v>
      </c>
      <c r="F857" s="142" t="s">
        <v>4201</v>
      </c>
      <c r="G857" s="142" t="s">
        <v>4222</v>
      </c>
      <c r="H857" s="142" t="s">
        <v>4201</v>
      </c>
      <c r="I857" s="142" t="s">
        <v>4227</v>
      </c>
      <c r="J857" s="142" t="s">
        <v>4228</v>
      </c>
      <c r="K857" s="142" t="s">
        <v>4241</v>
      </c>
      <c r="L857" s="142" t="s">
        <v>4242</v>
      </c>
    </row>
    <row r="858" spans="1:12" hidden="1">
      <c r="A858" s="142" t="s">
        <v>1788</v>
      </c>
      <c r="B858" s="142" t="s">
        <v>1789</v>
      </c>
      <c r="C858" s="142" t="s">
        <v>3960</v>
      </c>
      <c r="D858" s="142" t="s">
        <v>3961</v>
      </c>
      <c r="E858" s="142" t="s">
        <v>4200</v>
      </c>
      <c r="F858" s="142" t="s">
        <v>4201</v>
      </c>
      <c r="G858" s="142" t="s">
        <v>4222</v>
      </c>
      <c r="H858" s="142" t="s">
        <v>4201</v>
      </c>
      <c r="I858" s="142" t="s">
        <v>4227</v>
      </c>
      <c r="J858" s="142" t="s">
        <v>4228</v>
      </c>
      <c r="K858" s="142" t="s">
        <v>4243</v>
      </c>
      <c r="L858" s="142" t="s">
        <v>4244</v>
      </c>
    </row>
    <row r="859" spans="1:12" hidden="1">
      <c r="A859" s="142" t="s">
        <v>1788</v>
      </c>
      <c r="B859" s="142" t="s">
        <v>1789</v>
      </c>
      <c r="C859" s="142" t="s">
        <v>3960</v>
      </c>
      <c r="D859" s="142" t="s">
        <v>3961</v>
      </c>
      <c r="E859" s="142" t="s">
        <v>4200</v>
      </c>
      <c r="F859" s="142" t="s">
        <v>4201</v>
      </c>
      <c r="G859" s="142" t="s">
        <v>4222</v>
      </c>
      <c r="H859" s="142" t="s">
        <v>4201</v>
      </c>
      <c r="I859" s="142" t="s">
        <v>4227</v>
      </c>
      <c r="J859" s="142" t="s">
        <v>4228</v>
      </c>
      <c r="K859" s="142" t="s">
        <v>4245</v>
      </c>
      <c r="L859" s="142" t="s">
        <v>4246</v>
      </c>
    </row>
    <row r="860" spans="1:12" hidden="1">
      <c r="A860" s="142" t="s">
        <v>1788</v>
      </c>
      <c r="B860" s="142" t="s">
        <v>1789</v>
      </c>
      <c r="C860" s="142" t="s">
        <v>3960</v>
      </c>
      <c r="D860" s="142" t="s">
        <v>3961</v>
      </c>
      <c r="E860" s="142" t="s">
        <v>4200</v>
      </c>
      <c r="F860" s="142" t="s">
        <v>4201</v>
      </c>
      <c r="G860" s="142" t="s">
        <v>4222</v>
      </c>
      <c r="H860" s="142" t="s">
        <v>4201</v>
      </c>
      <c r="I860" s="142" t="s">
        <v>4227</v>
      </c>
      <c r="J860" s="142" t="s">
        <v>4228</v>
      </c>
      <c r="K860" s="142" t="s">
        <v>4247</v>
      </c>
      <c r="L860" s="142" t="s">
        <v>4248</v>
      </c>
    </row>
    <row r="861" spans="1:12" hidden="1">
      <c r="A861" s="142" t="s">
        <v>1788</v>
      </c>
      <c r="B861" s="142" t="s">
        <v>1789</v>
      </c>
      <c r="C861" s="142" t="s">
        <v>3960</v>
      </c>
      <c r="D861" s="142" t="s">
        <v>3961</v>
      </c>
      <c r="E861" s="142" t="s">
        <v>4200</v>
      </c>
      <c r="F861" s="142" t="s">
        <v>4201</v>
      </c>
      <c r="G861" s="142" t="s">
        <v>4222</v>
      </c>
      <c r="H861" s="142" t="s">
        <v>4201</v>
      </c>
      <c r="I861" s="142" t="s">
        <v>4249</v>
      </c>
      <c r="J861" s="142" t="s">
        <v>4250</v>
      </c>
      <c r="K861" s="142" t="s">
        <v>4251</v>
      </c>
      <c r="L861" s="142" t="s">
        <v>4252</v>
      </c>
    </row>
    <row r="862" spans="1:12" hidden="1">
      <c r="A862" s="142" t="s">
        <v>1788</v>
      </c>
      <c r="B862" s="142" t="s">
        <v>1789</v>
      </c>
      <c r="C862" s="142" t="s">
        <v>3960</v>
      </c>
      <c r="D862" s="142" t="s">
        <v>3961</v>
      </c>
      <c r="E862" s="142" t="s">
        <v>4253</v>
      </c>
      <c r="F862" s="142" t="s">
        <v>4254</v>
      </c>
      <c r="G862" s="142" t="s">
        <v>4255</v>
      </c>
      <c r="H862" s="142" t="s">
        <v>4256</v>
      </c>
      <c r="I862" s="142" t="s">
        <v>4257</v>
      </c>
      <c r="J862" s="142" t="s">
        <v>4258</v>
      </c>
      <c r="K862" s="142" t="s">
        <v>4259</v>
      </c>
      <c r="L862" s="142" t="s">
        <v>4260</v>
      </c>
    </row>
    <row r="863" spans="1:12" hidden="1">
      <c r="A863" s="142" t="s">
        <v>1788</v>
      </c>
      <c r="B863" s="142" t="s">
        <v>1789</v>
      </c>
      <c r="C863" s="142" t="s">
        <v>3960</v>
      </c>
      <c r="D863" s="142" t="s">
        <v>3961</v>
      </c>
      <c r="E863" s="142" t="s">
        <v>4253</v>
      </c>
      <c r="F863" s="142" t="s">
        <v>4254</v>
      </c>
      <c r="G863" s="142" t="s">
        <v>4255</v>
      </c>
      <c r="H863" s="142" t="s">
        <v>4256</v>
      </c>
      <c r="I863" s="142" t="s">
        <v>4257</v>
      </c>
      <c r="J863" s="142" t="s">
        <v>4258</v>
      </c>
      <c r="K863" s="142" t="s">
        <v>4261</v>
      </c>
      <c r="L863" s="142" t="s">
        <v>4262</v>
      </c>
    </row>
    <row r="864" spans="1:12" hidden="1">
      <c r="A864" s="142" t="s">
        <v>1788</v>
      </c>
      <c r="B864" s="142" t="s">
        <v>1789</v>
      </c>
      <c r="C864" s="142" t="s">
        <v>3960</v>
      </c>
      <c r="D864" s="142" t="s">
        <v>3961</v>
      </c>
      <c r="E864" s="142" t="s">
        <v>4253</v>
      </c>
      <c r="F864" s="142" t="s">
        <v>4254</v>
      </c>
      <c r="G864" s="142" t="s">
        <v>4255</v>
      </c>
      <c r="H864" s="142" t="s">
        <v>4256</v>
      </c>
      <c r="I864" s="142" t="s">
        <v>4257</v>
      </c>
      <c r="J864" s="142" t="s">
        <v>4258</v>
      </c>
      <c r="K864" s="142" t="s">
        <v>4263</v>
      </c>
      <c r="L864" s="142" t="s">
        <v>4264</v>
      </c>
    </row>
    <row r="865" spans="1:12" hidden="1">
      <c r="A865" s="142" t="s">
        <v>1788</v>
      </c>
      <c r="B865" s="142" t="s">
        <v>1789</v>
      </c>
      <c r="C865" s="142" t="s">
        <v>3960</v>
      </c>
      <c r="D865" s="142" t="s">
        <v>3961</v>
      </c>
      <c r="E865" s="142" t="s">
        <v>4265</v>
      </c>
      <c r="F865" s="142" t="s">
        <v>4266</v>
      </c>
      <c r="G865" s="142" t="s">
        <v>4267</v>
      </c>
      <c r="H865" s="142" t="s">
        <v>4268</v>
      </c>
      <c r="I865" s="142" t="s">
        <v>4269</v>
      </c>
      <c r="J865" s="142" t="s">
        <v>4270</v>
      </c>
      <c r="K865" s="142" t="s">
        <v>4271</v>
      </c>
      <c r="L865" s="142" t="s">
        <v>4272</v>
      </c>
    </row>
    <row r="866" spans="1:12" hidden="1">
      <c r="A866" s="142" t="s">
        <v>1788</v>
      </c>
      <c r="B866" s="142" t="s">
        <v>1789</v>
      </c>
      <c r="C866" s="142" t="s">
        <v>3960</v>
      </c>
      <c r="D866" s="142" t="s">
        <v>3961</v>
      </c>
      <c r="E866" s="142" t="s">
        <v>4265</v>
      </c>
      <c r="F866" s="142" t="s">
        <v>4266</v>
      </c>
      <c r="G866" s="142" t="s">
        <v>4267</v>
      </c>
      <c r="H866" s="142" t="s">
        <v>4268</v>
      </c>
      <c r="I866" s="142" t="s">
        <v>4269</v>
      </c>
      <c r="J866" s="142" t="s">
        <v>4270</v>
      </c>
      <c r="K866" s="142" t="s">
        <v>4273</v>
      </c>
      <c r="L866" s="142" t="s">
        <v>4274</v>
      </c>
    </row>
    <row r="867" spans="1:12" hidden="1">
      <c r="A867" s="142" t="s">
        <v>1788</v>
      </c>
      <c r="B867" s="142" t="s">
        <v>1789</v>
      </c>
      <c r="C867" s="142" t="s">
        <v>3960</v>
      </c>
      <c r="D867" s="142" t="s">
        <v>3961</v>
      </c>
      <c r="E867" s="142" t="s">
        <v>4265</v>
      </c>
      <c r="F867" s="142" t="s">
        <v>4266</v>
      </c>
      <c r="G867" s="142" t="s">
        <v>4267</v>
      </c>
      <c r="H867" s="142" t="s">
        <v>4268</v>
      </c>
      <c r="I867" s="142" t="s">
        <v>4269</v>
      </c>
      <c r="J867" s="142" t="s">
        <v>4270</v>
      </c>
      <c r="K867" s="142" t="s">
        <v>4275</v>
      </c>
      <c r="L867" s="142" t="s">
        <v>4276</v>
      </c>
    </row>
    <row r="868" spans="1:12" hidden="1">
      <c r="A868" s="142" t="s">
        <v>1788</v>
      </c>
      <c r="B868" s="142" t="s">
        <v>1789</v>
      </c>
      <c r="C868" s="142" t="s">
        <v>3960</v>
      </c>
      <c r="D868" s="142" t="s">
        <v>3961</v>
      </c>
      <c r="E868" s="142" t="s">
        <v>4265</v>
      </c>
      <c r="F868" s="142" t="s">
        <v>4266</v>
      </c>
      <c r="G868" s="142" t="s">
        <v>4267</v>
      </c>
      <c r="H868" s="142" t="s">
        <v>4268</v>
      </c>
      <c r="I868" s="142" t="s">
        <v>4269</v>
      </c>
      <c r="J868" s="142" t="s">
        <v>4270</v>
      </c>
      <c r="K868" s="142" t="s">
        <v>4277</v>
      </c>
      <c r="L868" s="142" t="s">
        <v>4278</v>
      </c>
    </row>
    <row r="869" spans="1:12" hidden="1">
      <c r="A869" s="142" t="s">
        <v>1788</v>
      </c>
      <c r="B869" s="142" t="s">
        <v>1789</v>
      </c>
      <c r="C869" s="142" t="s">
        <v>3960</v>
      </c>
      <c r="D869" s="142" t="s">
        <v>3961</v>
      </c>
      <c r="E869" s="142" t="s">
        <v>4265</v>
      </c>
      <c r="F869" s="142" t="s">
        <v>4266</v>
      </c>
      <c r="G869" s="142" t="s">
        <v>4267</v>
      </c>
      <c r="H869" s="142" t="s">
        <v>4268</v>
      </c>
      <c r="I869" s="142" t="s">
        <v>4269</v>
      </c>
      <c r="J869" s="142" t="s">
        <v>4270</v>
      </c>
      <c r="K869" s="142" t="s">
        <v>4279</v>
      </c>
      <c r="L869" s="142" t="s">
        <v>4280</v>
      </c>
    </row>
    <row r="870" spans="1:12" hidden="1">
      <c r="A870" s="142" t="s">
        <v>1788</v>
      </c>
      <c r="B870" s="142" t="s">
        <v>1789</v>
      </c>
      <c r="C870" s="142" t="s">
        <v>3960</v>
      </c>
      <c r="D870" s="142" t="s">
        <v>3961</v>
      </c>
      <c r="E870" s="142" t="s">
        <v>4265</v>
      </c>
      <c r="F870" s="142" t="s">
        <v>4266</v>
      </c>
      <c r="G870" s="142" t="s">
        <v>4267</v>
      </c>
      <c r="H870" s="142" t="s">
        <v>4268</v>
      </c>
      <c r="I870" s="142" t="s">
        <v>4269</v>
      </c>
      <c r="J870" s="142" t="s">
        <v>4270</v>
      </c>
      <c r="K870" s="142" t="s">
        <v>4281</v>
      </c>
      <c r="L870" s="142" t="s">
        <v>4282</v>
      </c>
    </row>
    <row r="871" spans="1:12" hidden="1">
      <c r="A871" s="142" t="s">
        <v>1788</v>
      </c>
      <c r="B871" s="142" t="s">
        <v>1789</v>
      </c>
      <c r="C871" s="142" t="s">
        <v>3960</v>
      </c>
      <c r="D871" s="142" t="s">
        <v>3961</v>
      </c>
      <c r="E871" s="142" t="s">
        <v>4265</v>
      </c>
      <c r="F871" s="142" t="s">
        <v>4266</v>
      </c>
      <c r="G871" s="142" t="s">
        <v>4267</v>
      </c>
      <c r="H871" s="142" t="s">
        <v>4268</v>
      </c>
      <c r="I871" s="142" t="s">
        <v>4269</v>
      </c>
      <c r="J871" s="142" t="s">
        <v>4270</v>
      </c>
      <c r="K871" s="142" t="s">
        <v>4283</v>
      </c>
      <c r="L871" s="142" t="s">
        <v>4284</v>
      </c>
    </row>
    <row r="872" spans="1:12" hidden="1">
      <c r="A872" s="142" t="s">
        <v>1788</v>
      </c>
      <c r="B872" s="142" t="s">
        <v>1789</v>
      </c>
      <c r="C872" s="142" t="s">
        <v>3960</v>
      </c>
      <c r="D872" s="142" t="s">
        <v>3961</v>
      </c>
      <c r="E872" s="142" t="s">
        <v>4265</v>
      </c>
      <c r="F872" s="142" t="s">
        <v>4266</v>
      </c>
      <c r="G872" s="142" t="s">
        <v>4267</v>
      </c>
      <c r="H872" s="142" t="s">
        <v>4268</v>
      </c>
      <c r="I872" s="142" t="s">
        <v>4269</v>
      </c>
      <c r="J872" s="142" t="s">
        <v>4270</v>
      </c>
      <c r="K872" s="142" t="s">
        <v>4285</v>
      </c>
      <c r="L872" s="142" t="s">
        <v>4286</v>
      </c>
    </row>
    <row r="873" spans="1:12" hidden="1">
      <c r="A873" s="142" t="s">
        <v>1788</v>
      </c>
      <c r="B873" s="142" t="s">
        <v>1789</v>
      </c>
      <c r="C873" s="142" t="s">
        <v>3960</v>
      </c>
      <c r="D873" s="142" t="s">
        <v>3961</v>
      </c>
      <c r="E873" s="142" t="s">
        <v>4265</v>
      </c>
      <c r="F873" s="142" t="s">
        <v>4266</v>
      </c>
      <c r="G873" s="142" t="s">
        <v>4267</v>
      </c>
      <c r="H873" s="142" t="s">
        <v>4268</v>
      </c>
      <c r="I873" s="142" t="s">
        <v>4287</v>
      </c>
      <c r="J873" s="142" t="s">
        <v>4288</v>
      </c>
      <c r="K873" s="142" t="s">
        <v>4289</v>
      </c>
      <c r="L873" s="142" t="s">
        <v>4290</v>
      </c>
    </row>
    <row r="874" spans="1:12" hidden="1">
      <c r="A874" s="142" t="s">
        <v>1788</v>
      </c>
      <c r="B874" s="142" t="s">
        <v>1789</v>
      </c>
      <c r="C874" s="142" t="s">
        <v>3960</v>
      </c>
      <c r="D874" s="142" t="s">
        <v>3961</v>
      </c>
      <c r="E874" s="142" t="s">
        <v>4265</v>
      </c>
      <c r="F874" s="142" t="s">
        <v>4266</v>
      </c>
      <c r="G874" s="142" t="s">
        <v>4267</v>
      </c>
      <c r="H874" s="142" t="s">
        <v>4268</v>
      </c>
      <c r="I874" s="142" t="s">
        <v>4287</v>
      </c>
      <c r="J874" s="142" t="s">
        <v>4288</v>
      </c>
      <c r="K874" s="142" t="s">
        <v>4291</v>
      </c>
      <c r="L874" s="142" t="s">
        <v>4292</v>
      </c>
    </row>
    <row r="875" spans="1:12" hidden="1">
      <c r="A875" s="142" t="s">
        <v>1788</v>
      </c>
      <c r="B875" s="142" t="s">
        <v>1789</v>
      </c>
      <c r="C875" s="142" t="s">
        <v>3960</v>
      </c>
      <c r="D875" s="142" t="s">
        <v>3961</v>
      </c>
      <c r="E875" s="142" t="s">
        <v>4265</v>
      </c>
      <c r="F875" s="142" t="s">
        <v>4266</v>
      </c>
      <c r="G875" s="142" t="s">
        <v>4267</v>
      </c>
      <c r="H875" s="142" t="s">
        <v>4268</v>
      </c>
      <c r="I875" s="142" t="s">
        <v>4287</v>
      </c>
      <c r="J875" s="142" t="s">
        <v>4288</v>
      </c>
      <c r="K875" s="142" t="s">
        <v>4293</v>
      </c>
      <c r="L875" s="142" t="s">
        <v>4294</v>
      </c>
    </row>
    <row r="876" spans="1:12" hidden="1">
      <c r="A876" s="142" t="s">
        <v>1788</v>
      </c>
      <c r="B876" s="142" t="s">
        <v>1789</v>
      </c>
      <c r="C876" s="142" t="s">
        <v>3960</v>
      </c>
      <c r="D876" s="142" t="s">
        <v>3961</v>
      </c>
      <c r="E876" s="142" t="s">
        <v>4265</v>
      </c>
      <c r="F876" s="142" t="s">
        <v>4266</v>
      </c>
      <c r="G876" s="142" t="s">
        <v>4267</v>
      </c>
      <c r="H876" s="142" t="s">
        <v>4268</v>
      </c>
      <c r="I876" s="142" t="s">
        <v>4287</v>
      </c>
      <c r="J876" s="142" t="s">
        <v>4288</v>
      </c>
      <c r="K876" s="142" t="s">
        <v>4295</v>
      </c>
      <c r="L876" s="142" t="s">
        <v>4296</v>
      </c>
    </row>
    <row r="877" spans="1:12" hidden="1">
      <c r="A877" s="142" t="s">
        <v>1788</v>
      </c>
      <c r="B877" s="142" t="s">
        <v>1789</v>
      </c>
      <c r="C877" s="142" t="s">
        <v>3960</v>
      </c>
      <c r="D877" s="142" t="s">
        <v>3961</v>
      </c>
      <c r="E877" s="142" t="s">
        <v>4265</v>
      </c>
      <c r="F877" s="142" t="s">
        <v>4266</v>
      </c>
      <c r="G877" s="142" t="s">
        <v>4267</v>
      </c>
      <c r="H877" s="142" t="s">
        <v>4268</v>
      </c>
      <c r="I877" s="142" t="s">
        <v>4297</v>
      </c>
      <c r="J877" s="142" t="s">
        <v>4298</v>
      </c>
      <c r="K877" s="142" t="s">
        <v>4299</v>
      </c>
      <c r="L877" s="142" t="s">
        <v>4300</v>
      </c>
    </row>
    <row r="878" spans="1:12" hidden="1">
      <c r="A878" s="142" t="s">
        <v>1788</v>
      </c>
      <c r="B878" s="142" t="s">
        <v>1789</v>
      </c>
      <c r="C878" s="142" t="s">
        <v>3960</v>
      </c>
      <c r="D878" s="142" t="s">
        <v>3961</v>
      </c>
      <c r="E878" s="142" t="s">
        <v>4265</v>
      </c>
      <c r="F878" s="142" t="s">
        <v>4266</v>
      </c>
      <c r="G878" s="142" t="s">
        <v>4267</v>
      </c>
      <c r="H878" s="142" t="s">
        <v>4268</v>
      </c>
      <c r="I878" s="142" t="s">
        <v>4297</v>
      </c>
      <c r="J878" s="142" t="s">
        <v>4298</v>
      </c>
      <c r="K878" s="142" t="s">
        <v>4301</v>
      </c>
      <c r="L878" s="142" t="s">
        <v>4302</v>
      </c>
    </row>
    <row r="879" spans="1:12" hidden="1">
      <c r="A879" s="142" t="s">
        <v>1788</v>
      </c>
      <c r="B879" s="142" t="s">
        <v>1789</v>
      </c>
      <c r="C879" s="142" t="s">
        <v>3960</v>
      </c>
      <c r="D879" s="142" t="s">
        <v>3961</v>
      </c>
      <c r="E879" s="142" t="s">
        <v>4265</v>
      </c>
      <c r="F879" s="142" t="s">
        <v>4266</v>
      </c>
      <c r="G879" s="142" t="s">
        <v>4267</v>
      </c>
      <c r="H879" s="142" t="s">
        <v>4268</v>
      </c>
      <c r="I879" s="142" t="s">
        <v>4297</v>
      </c>
      <c r="J879" s="142" t="s">
        <v>4298</v>
      </c>
      <c r="K879" s="142" t="s">
        <v>4303</v>
      </c>
      <c r="L879" s="142" t="s">
        <v>4304</v>
      </c>
    </row>
    <row r="880" spans="1:12" hidden="1">
      <c r="A880" s="142" t="s">
        <v>1788</v>
      </c>
      <c r="B880" s="142" t="s">
        <v>1789</v>
      </c>
      <c r="C880" s="142" t="s">
        <v>3960</v>
      </c>
      <c r="D880" s="142" t="s">
        <v>3961</v>
      </c>
      <c r="E880" s="142" t="s">
        <v>4265</v>
      </c>
      <c r="F880" s="142" t="s">
        <v>4266</v>
      </c>
      <c r="G880" s="142" t="s">
        <v>4267</v>
      </c>
      <c r="H880" s="142" t="s">
        <v>4268</v>
      </c>
      <c r="I880" s="142" t="s">
        <v>4297</v>
      </c>
      <c r="J880" s="142" t="s">
        <v>4298</v>
      </c>
      <c r="K880" s="142" t="s">
        <v>4305</v>
      </c>
      <c r="L880" s="142" t="s">
        <v>4306</v>
      </c>
    </row>
    <row r="881" spans="1:12" hidden="1">
      <c r="A881" s="142" t="s">
        <v>1788</v>
      </c>
      <c r="B881" s="142" t="s">
        <v>1789</v>
      </c>
      <c r="C881" s="142" t="s">
        <v>3960</v>
      </c>
      <c r="D881" s="142" t="s">
        <v>3961</v>
      </c>
      <c r="E881" s="142" t="s">
        <v>4265</v>
      </c>
      <c r="F881" s="142" t="s">
        <v>4266</v>
      </c>
      <c r="G881" s="142" t="s">
        <v>4267</v>
      </c>
      <c r="H881" s="142" t="s">
        <v>4268</v>
      </c>
      <c r="I881" s="142" t="s">
        <v>4297</v>
      </c>
      <c r="J881" s="142" t="s">
        <v>4298</v>
      </c>
      <c r="K881" s="142" t="s">
        <v>4307</v>
      </c>
      <c r="L881" s="142" t="s">
        <v>4308</v>
      </c>
    </row>
    <row r="882" spans="1:12" hidden="1">
      <c r="A882" s="142" t="s">
        <v>1788</v>
      </c>
      <c r="B882" s="142" t="s">
        <v>1789</v>
      </c>
      <c r="C882" s="142" t="s">
        <v>3960</v>
      </c>
      <c r="D882" s="142" t="s">
        <v>3961</v>
      </c>
      <c r="E882" s="142" t="s">
        <v>4265</v>
      </c>
      <c r="F882" s="142" t="s">
        <v>4266</v>
      </c>
      <c r="G882" s="142" t="s">
        <v>4267</v>
      </c>
      <c r="H882" s="142" t="s">
        <v>4268</v>
      </c>
      <c r="I882" s="142" t="s">
        <v>4297</v>
      </c>
      <c r="J882" s="142" t="s">
        <v>4298</v>
      </c>
      <c r="K882" s="142" t="s">
        <v>4309</v>
      </c>
      <c r="L882" s="142" t="s">
        <v>4310</v>
      </c>
    </row>
    <row r="883" spans="1:12" hidden="1">
      <c r="A883" s="142" t="s">
        <v>1788</v>
      </c>
      <c r="B883" s="142" t="s">
        <v>1789</v>
      </c>
      <c r="C883" s="142" t="s">
        <v>3960</v>
      </c>
      <c r="D883" s="142" t="s">
        <v>3961</v>
      </c>
      <c r="E883" s="142" t="s">
        <v>4265</v>
      </c>
      <c r="F883" s="142" t="s">
        <v>4266</v>
      </c>
      <c r="G883" s="142" t="s">
        <v>4267</v>
      </c>
      <c r="H883" s="142" t="s">
        <v>4268</v>
      </c>
      <c r="I883" s="142" t="s">
        <v>4297</v>
      </c>
      <c r="J883" s="142" t="s">
        <v>4298</v>
      </c>
      <c r="K883" s="142" t="s">
        <v>4311</v>
      </c>
      <c r="L883" s="142" t="s">
        <v>4312</v>
      </c>
    </row>
    <row r="884" spans="1:12" hidden="1">
      <c r="A884" s="142" t="s">
        <v>1788</v>
      </c>
      <c r="B884" s="142" t="s">
        <v>1789</v>
      </c>
      <c r="C884" s="142" t="s">
        <v>3960</v>
      </c>
      <c r="D884" s="142" t="s">
        <v>3961</v>
      </c>
      <c r="E884" s="142" t="s">
        <v>4265</v>
      </c>
      <c r="F884" s="142" t="s">
        <v>4266</v>
      </c>
      <c r="G884" s="142" t="s">
        <v>4267</v>
      </c>
      <c r="H884" s="142" t="s">
        <v>4268</v>
      </c>
      <c r="I884" s="142" t="s">
        <v>4297</v>
      </c>
      <c r="J884" s="142" t="s">
        <v>4298</v>
      </c>
      <c r="K884" s="142" t="s">
        <v>4313</v>
      </c>
      <c r="L884" s="142" t="s">
        <v>4314</v>
      </c>
    </row>
    <row r="885" spans="1:12" hidden="1">
      <c r="A885" s="142" t="s">
        <v>1788</v>
      </c>
      <c r="B885" s="142" t="s">
        <v>1789</v>
      </c>
      <c r="C885" s="142" t="s">
        <v>3960</v>
      </c>
      <c r="D885" s="142" t="s">
        <v>3961</v>
      </c>
      <c r="E885" s="142" t="s">
        <v>4265</v>
      </c>
      <c r="F885" s="142" t="s">
        <v>4266</v>
      </c>
      <c r="G885" s="142" t="s">
        <v>4267</v>
      </c>
      <c r="H885" s="142" t="s">
        <v>4268</v>
      </c>
      <c r="I885" s="142" t="s">
        <v>4297</v>
      </c>
      <c r="J885" s="142" t="s">
        <v>4298</v>
      </c>
      <c r="K885" s="142" t="s">
        <v>4315</v>
      </c>
      <c r="L885" s="142" t="s">
        <v>4316</v>
      </c>
    </row>
    <row r="886" spans="1:12" hidden="1">
      <c r="A886" s="142" t="s">
        <v>1788</v>
      </c>
      <c r="B886" s="142" t="s">
        <v>1789</v>
      </c>
      <c r="C886" s="142" t="s">
        <v>3960</v>
      </c>
      <c r="D886" s="142" t="s">
        <v>3961</v>
      </c>
      <c r="E886" s="142" t="s">
        <v>4265</v>
      </c>
      <c r="F886" s="142" t="s">
        <v>4266</v>
      </c>
      <c r="G886" s="142" t="s">
        <v>4267</v>
      </c>
      <c r="H886" s="142" t="s">
        <v>4268</v>
      </c>
      <c r="I886" s="142" t="s">
        <v>4297</v>
      </c>
      <c r="J886" s="142" t="s">
        <v>4298</v>
      </c>
      <c r="K886" s="142" t="s">
        <v>4317</v>
      </c>
      <c r="L886" s="142" t="s">
        <v>4318</v>
      </c>
    </row>
    <row r="887" spans="1:12" hidden="1">
      <c r="A887" s="142" t="s">
        <v>1788</v>
      </c>
      <c r="B887" s="142" t="s">
        <v>1789</v>
      </c>
      <c r="C887" s="142" t="s">
        <v>3960</v>
      </c>
      <c r="D887" s="142" t="s">
        <v>3961</v>
      </c>
      <c r="E887" s="142" t="s">
        <v>4265</v>
      </c>
      <c r="F887" s="142" t="s">
        <v>4266</v>
      </c>
      <c r="G887" s="142" t="s">
        <v>4267</v>
      </c>
      <c r="H887" s="142" t="s">
        <v>4268</v>
      </c>
      <c r="I887" s="142" t="s">
        <v>4297</v>
      </c>
      <c r="J887" s="142" t="s">
        <v>4298</v>
      </c>
      <c r="K887" s="142" t="s">
        <v>4319</v>
      </c>
      <c r="L887" s="142" t="s">
        <v>4320</v>
      </c>
    </row>
    <row r="888" spans="1:12" hidden="1">
      <c r="A888" s="142" t="s">
        <v>1788</v>
      </c>
      <c r="B888" s="142" t="s">
        <v>1789</v>
      </c>
      <c r="C888" s="142" t="s">
        <v>3960</v>
      </c>
      <c r="D888" s="142" t="s">
        <v>3961</v>
      </c>
      <c r="E888" s="142" t="s">
        <v>4265</v>
      </c>
      <c r="F888" s="142" t="s">
        <v>4266</v>
      </c>
      <c r="G888" s="142" t="s">
        <v>4267</v>
      </c>
      <c r="H888" s="142" t="s">
        <v>4268</v>
      </c>
      <c r="I888" s="142" t="s">
        <v>4297</v>
      </c>
      <c r="J888" s="142" t="s">
        <v>4298</v>
      </c>
      <c r="K888" s="142" t="s">
        <v>4321</v>
      </c>
      <c r="L888" s="142" t="s">
        <v>4322</v>
      </c>
    </row>
    <row r="889" spans="1:12" hidden="1">
      <c r="A889" s="142" t="s">
        <v>1788</v>
      </c>
      <c r="B889" s="142" t="s">
        <v>1789</v>
      </c>
      <c r="C889" s="142" t="s">
        <v>3960</v>
      </c>
      <c r="D889" s="142" t="s">
        <v>3961</v>
      </c>
      <c r="E889" s="142" t="s">
        <v>4265</v>
      </c>
      <c r="F889" s="142" t="s">
        <v>4266</v>
      </c>
      <c r="G889" s="142" t="s">
        <v>4267</v>
      </c>
      <c r="H889" s="142" t="s">
        <v>4268</v>
      </c>
      <c r="I889" s="142" t="s">
        <v>4297</v>
      </c>
      <c r="J889" s="142" t="s">
        <v>4298</v>
      </c>
      <c r="K889" s="142" t="s">
        <v>4323</v>
      </c>
      <c r="L889" s="142" t="s">
        <v>4324</v>
      </c>
    </row>
    <row r="890" spans="1:12" hidden="1">
      <c r="A890" s="142" t="s">
        <v>1788</v>
      </c>
      <c r="B890" s="142" t="s">
        <v>1789</v>
      </c>
      <c r="C890" s="142" t="s">
        <v>3960</v>
      </c>
      <c r="D890" s="142" t="s">
        <v>3961</v>
      </c>
      <c r="E890" s="142" t="s">
        <v>4265</v>
      </c>
      <c r="F890" s="142" t="s">
        <v>4266</v>
      </c>
      <c r="G890" s="142" t="s">
        <v>4267</v>
      </c>
      <c r="H890" s="142" t="s">
        <v>4268</v>
      </c>
      <c r="I890" s="142" t="s">
        <v>4297</v>
      </c>
      <c r="J890" s="142" t="s">
        <v>4298</v>
      </c>
      <c r="K890" s="142" t="s">
        <v>4325</v>
      </c>
      <c r="L890" s="142" t="s">
        <v>4326</v>
      </c>
    </row>
    <row r="891" spans="1:12" hidden="1">
      <c r="A891" s="142" t="s">
        <v>1788</v>
      </c>
      <c r="B891" s="142" t="s">
        <v>1789</v>
      </c>
      <c r="C891" s="142" t="s">
        <v>3960</v>
      </c>
      <c r="D891" s="142" t="s">
        <v>3961</v>
      </c>
      <c r="E891" s="142" t="s">
        <v>4265</v>
      </c>
      <c r="F891" s="142" t="s">
        <v>4266</v>
      </c>
      <c r="G891" s="142" t="s">
        <v>4267</v>
      </c>
      <c r="H891" s="142" t="s">
        <v>4268</v>
      </c>
      <c r="I891" s="142" t="s">
        <v>4297</v>
      </c>
      <c r="J891" s="142" t="s">
        <v>4298</v>
      </c>
      <c r="K891" s="142" t="s">
        <v>4327</v>
      </c>
      <c r="L891" s="142" t="s">
        <v>4328</v>
      </c>
    </row>
    <row r="892" spans="1:12" hidden="1">
      <c r="A892" s="142" t="s">
        <v>1788</v>
      </c>
      <c r="B892" s="142" t="s">
        <v>1789</v>
      </c>
      <c r="C892" s="142" t="s">
        <v>3960</v>
      </c>
      <c r="D892" s="142" t="s">
        <v>3961</v>
      </c>
      <c r="E892" s="142" t="s">
        <v>4265</v>
      </c>
      <c r="F892" s="142" t="s">
        <v>4266</v>
      </c>
      <c r="G892" s="142" t="s">
        <v>4267</v>
      </c>
      <c r="H892" s="142" t="s">
        <v>4268</v>
      </c>
      <c r="I892" s="142" t="s">
        <v>4297</v>
      </c>
      <c r="J892" s="142" t="s">
        <v>4298</v>
      </c>
      <c r="K892" s="142" t="s">
        <v>4329</v>
      </c>
      <c r="L892" s="142" t="s">
        <v>4330</v>
      </c>
    </row>
    <row r="893" spans="1:12" hidden="1">
      <c r="A893" s="142" t="s">
        <v>1788</v>
      </c>
      <c r="B893" s="142" t="s">
        <v>1789</v>
      </c>
      <c r="C893" s="142" t="s">
        <v>3960</v>
      </c>
      <c r="D893" s="142" t="s">
        <v>3961</v>
      </c>
      <c r="E893" s="142" t="s">
        <v>4265</v>
      </c>
      <c r="F893" s="142" t="s">
        <v>4266</v>
      </c>
      <c r="G893" s="142" t="s">
        <v>4267</v>
      </c>
      <c r="H893" s="142" t="s">
        <v>4268</v>
      </c>
      <c r="I893" s="142" t="s">
        <v>4297</v>
      </c>
      <c r="J893" s="142" t="s">
        <v>4298</v>
      </c>
      <c r="K893" s="142" t="s">
        <v>4331</v>
      </c>
      <c r="L893" s="142" t="s">
        <v>4332</v>
      </c>
    </row>
    <row r="894" spans="1:12" hidden="1">
      <c r="A894" s="142" t="s">
        <v>1788</v>
      </c>
      <c r="B894" s="142" t="s">
        <v>1789</v>
      </c>
      <c r="C894" s="142" t="s">
        <v>3960</v>
      </c>
      <c r="D894" s="142" t="s">
        <v>3961</v>
      </c>
      <c r="E894" s="142" t="s">
        <v>4265</v>
      </c>
      <c r="F894" s="142" t="s">
        <v>4266</v>
      </c>
      <c r="G894" s="142" t="s">
        <v>4267</v>
      </c>
      <c r="H894" s="142" t="s">
        <v>4268</v>
      </c>
      <c r="I894" s="142" t="s">
        <v>4297</v>
      </c>
      <c r="J894" s="142" t="s">
        <v>4298</v>
      </c>
      <c r="K894" s="142" t="s">
        <v>4333</v>
      </c>
      <c r="L894" s="142" t="s">
        <v>4334</v>
      </c>
    </row>
    <row r="895" spans="1:12" hidden="1">
      <c r="A895" s="142" t="s">
        <v>1788</v>
      </c>
      <c r="B895" s="142" t="s">
        <v>1789</v>
      </c>
      <c r="C895" s="142" t="s">
        <v>3960</v>
      </c>
      <c r="D895" s="142" t="s">
        <v>3961</v>
      </c>
      <c r="E895" s="142" t="s">
        <v>4265</v>
      </c>
      <c r="F895" s="142" t="s">
        <v>4266</v>
      </c>
      <c r="G895" s="142" t="s">
        <v>4267</v>
      </c>
      <c r="H895" s="142" t="s">
        <v>4268</v>
      </c>
      <c r="I895" s="142" t="s">
        <v>4297</v>
      </c>
      <c r="J895" s="142" t="s">
        <v>4298</v>
      </c>
      <c r="K895" s="142" t="s">
        <v>4335</v>
      </c>
      <c r="L895" s="142" t="s">
        <v>4336</v>
      </c>
    </row>
    <row r="896" spans="1:12" hidden="1">
      <c r="A896" s="142" t="s">
        <v>1788</v>
      </c>
      <c r="B896" s="142" t="s">
        <v>1789</v>
      </c>
      <c r="C896" s="142" t="s">
        <v>3960</v>
      </c>
      <c r="D896" s="142" t="s">
        <v>3961</v>
      </c>
      <c r="E896" s="142" t="s">
        <v>4265</v>
      </c>
      <c r="F896" s="142" t="s">
        <v>4266</v>
      </c>
      <c r="G896" s="142" t="s">
        <v>4267</v>
      </c>
      <c r="H896" s="142" t="s">
        <v>4268</v>
      </c>
      <c r="I896" s="142" t="s">
        <v>4297</v>
      </c>
      <c r="J896" s="142" t="s">
        <v>4298</v>
      </c>
      <c r="K896" s="142" t="s">
        <v>4337</v>
      </c>
      <c r="L896" s="142" t="s">
        <v>4338</v>
      </c>
    </row>
    <row r="897" spans="1:12" hidden="1">
      <c r="A897" s="142" t="s">
        <v>1788</v>
      </c>
      <c r="B897" s="142" t="s">
        <v>1789</v>
      </c>
      <c r="C897" s="142" t="s">
        <v>3960</v>
      </c>
      <c r="D897" s="142" t="s">
        <v>3961</v>
      </c>
      <c r="E897" s="142" t="s">
        <v>4265</v>
      </c>
      <c r="F897" s="142" t="s">
        <v>4266</v>
      </c>
      <c r="G897" s="142" t="s">
        <v>4267</v>
      </c>
      <c r="H897" s="142" t="s">
        <v>4268</v>
      </c>
      <c r="I897" s="142" t="s">
        <v>4297</v>
      </c>
      <c r="J897" s="142" t="s">
        <v>4298</v>
      </c>
      <c r="K897" s="142" t="s">
        <v>4339</v>
      </c>
      <c r="L897" s="142" t="s">
        <v>4340</v>
      </c>
    </row>
    <row r="898" spans="1:12" hidden="1">
      <c r="A898" s="142" t="s">
        <v>1788</v>
      </c>
      <c r="B898" s="142" t="s">
        <v>1789</v>
      </c>
      <c r="C898" s="142" t="s">
        <v>3960</v>
      </c>
      <c r="D898" s="142" t="s">
        <v>3961</v>
      </c>
      <c r="E898" s="142" t="s">
        <v>4265</v>
      </c>
      <c r="F898" s="142" t="s">
        <v>4266</v>
      </c>
      <c r="G898" s="142" t="s">
        <v>4267</v>
      </c>
      <c r="H898" s="142" t="s">
        <v>4268</v>
      </c>
      <c r="I898" s="142" t="s">
        <v>4297</v>
      </c>
      <c r="J898" s="142" t="s">
        <v>4298</v>
      </c>
      <c r="K898" s="142" t="s">
        <v>4341</v>
      </c>
      <c r="L898" s="142" t="s">
        <v>4342</v>
      </c>
    </row>
    <row r="899" spans="1:12" hidden="1">
      <c r="A899" s="142" t="s">
        <v>1788</v>
      </c>
      <c r="B899" s="142" t="s">
        <v>1789</v>
      </c>
      <c r="C899" s="142" t="s">
        <v>3960</v>
      </c>
      <c r="D899" s="142" t="s">
        <v>3961</v>
      </c>
      <c r="E899" s="142" t="s">
        <v>4265</v>
      </c>
      <c r="F899" s="142" t="s">
        <v>4266</v>
      </c>
      <c r="G899" s="142" t="s">
        <v>4267</v>
      </c>
      <c r="H899" s="142" t="s">
        <v>4268</v>
      </c>
      <c r="I899" s="142" t="s">
        <v>4297</v>
      </c>
      <c r="J899" s="142" t="s">
        <v>4298</v>
      </c>
      <c r="K899" s="142" t="s">
        <v>4343</v>
      </c>
      <c r="L899" s="142" t="s">
        <v>4344</v>
      </c>
    </row>
    <row r="900" spans="1:12" hidden="1">
      <c r="A900" s="142" t="s">
        <v>1788</v>
      </c>
      <c r="B900" s="142" t="s">
        <v>1789</v>
      </c>
      <c r="C900" s="142" t="s">
        <v>3960</v>
      </c>
      <c r="D900" s="142" t="s">
        <v>3961</v>
      </c>
      <c r="E900" s="142" t="s">
        <v>4265</v>
      </c>
      <c r="F900" s="142" t="s">
        <v>4266</v>
      </c>
      <c r="G900" s="142" t="s">
        <v>4267</v>
      </c>
      <c r="H900" s="142" t="s">
        <v>4268</v>
      </c>
      <c r="I900" s="142" t="s">
        <v>4297</v>
      </c>
      <c r="J900" s="142" t="s">
        <v>4298</v>
      </c>
      <c r="K900" s="142" t="s">
        <v>4345</v>
      </c>
      <c r="L900" s="142" t="s">
        <v>4346</v>
      </c>
    </row>
    <row r="901" spans="1:12" hidden="1">
      <c r="A901" s="142" t="s">
        <v>1788</v>
      </c>
      <c r="B901" s="142" t="s">
        <v>1789</v>
      </c>
      <c r="C901" s="142" t="s">
        <v>3960</v>
      </c>
      <c r="D901" s="142" t="s">
        <v>3961</v>
      </c>
      <c r="E901" s="142" t="s">
        <v>4265</v>
      </c>
      <c r="F901" s="142" t="s">
        <v>4266</v>
      </c>
      <c r="G901" s="142" t="s">
        <v>4267</v>
      </c>
      <c r="H901" s="142" t="s">
        <v>4268</v>
      </c>
      <c r="I901" s="142" t="s">
        <v>4297</v>
      </c>
      <c r="J901" s="142" t="s">
        <v>4298</v>
      </c>
      <c r="K901" s="142" t="s">
        <v>4347</v>
      </c>
      <c r="L901" s="142" t="s">
        <v>4348</v>
      </c>
    </row>
    <row r="902" spans="1:12" hidden="1">
      <c r="A902" s="142" t="s">
        <v>1788</v>
      </c>
      <c r="B902" s="142" t="s">
        <v>1789</v>
      </c>
      <c r="C902" s="142" t="s">
        <v>3960</v>
      </c>
      <c r="D902" s="142" t="s">
        <v>3961</v>
      </c>
      <c r="E902" s="142" t="s">
        <v>4265</v>
      </c>
      <c r="F902" s="142" t="s">
        <v>4266</v>
      </c>
      <c r="G902" s="142" t="s">
        <v>4267</v>
      </c>
      <c r="H902" s="142" t="s">
        <v>4268</v>
      </c>
      <c r="I902" s="142" t="s">
        <v>4297</v>
      </c>
      <c r="J902" s="142" t="s">
        <v>4298</v>
      </c>
      <c r="K902" s="142" t="s">
        <v>4349</v>
      </c>
      <c r="L902" s="142" t="s">
        <v>4350</v>
      </c>
    </row>
    <row r="903" spans="1:12" hidden="1">
      <c r="A903" s="142" t="s">
        <v>1788</v>
      </c>
      <c r="B903" s="142" t="s">
        <v>1789</v>
      </c>
      <c r="C903" s="142" t="s">
        <v>3960</v>
      </c>
      <c r="D903" s="142" t="s">
        <v>3961</v>
      </c>
      <c r="E903" s="142" t="s">
        <v>4265</v>
      </c>
      <c r="F903" s="142" t="s">
        <v>4266</v>
      </c>
      <c r="G903" s="142" t="s">
        <v>4267</v>
      </c>
      <c r="H903" s="142" t="s">
        <v>4268</v>
      </c>
      <c r="I903" s="142" t="s">
        <v>4297</v>
      </c>
      <c r="J903" s="142" t="s">
        <v>4298</v>
      </c>
      <c r="K903" s="142" t="s">
        <v>4351</v>
      </c>
      <c r="L903" s="142" t="s">
        <v>4352</v>
      </c>
    </row>
    <row r="904" spans="1:12" hidden="1">
      <c r="A904" s="142" t="s">
        <v>1788</v>
      </c>
      <c r="B904" s="142" t="s">
        <v>1789</v>
      </c>
      <c r="C904" s="142" t="s">
        <v>3960</v>
      </c>
      <c r="D904" s="142" t="s">
        <v>3961</v>
      </c>
      <c r="E904" s="142" t="s">
        <v>4265</v>
      </c>
      <c r="F904" s="142" t="s">
        <v>4266</v>
      </c>
      <c r="G904" s="142" t="s">
        <v>4267</v>
      </c>
      <c r="H904" s="142" t="s">
        <v>4268</v>
      </c>
      <c r="I904" s="142" t="s">
        <v>4297</v>
      </c>
      <c r="J904" s="142" t="s">
        <v>4298</v>
      </c>
      <c r="K904" s="142" t="s">
        <v>4353</v>
      </c>
      <c r="L904" s="142" t="s">
        <v>4354</v>
      </c>
    </row>
    <row r="905" spans="1:12" hidden="1">
      <c r="A905" s="142" t="s">
        <v>1788</v>
      </c>
      <c r="B905" s="142" t="s">
        <v>1789</v>
      </c>
      <c r="C905" s="142" t="s">
        <v>3960</v>
      </c>
      <c r="D905" s="142" t="s">
        <v>3961</v>
      </c>
      <c r="E905" s="142" t="s">
        <v>4265</v>
      </c>
      <c r="F905" s="142" t="s">
        <v>4266</v>
      </c>
      <c r="G905" s="142" t="s">
        <v>4267</v>
      </c>
      <c r="H905" s="142" t="s">
        <v>4268</v>
      </c>
      <c r="I905" s="142" t="s">
        <v>4297</v>
      </c>
      <c r="J905" s="142" t="s">
        <v>4298</v>
      </c>
      <c r="K905" s="142" t="s">
        <v>4355</v>
      </c>
      <c r="L905" s="142" t="s">
        <v>4356</v>
      </c>
    </row>
    <row r="906" spans="1:12" hidden="1">
      <c r="A906" s="142" t="s">
        <v>1788</v>
      </c>
      <c r="B906" s="142" t="s">
        <v>1789</v>
      </c>
      <c r="C906" s="142" t="s">
        <v>3960</v>
      </c>
      <c r="D906" s="142" t="s">
        <v>3961</v>
      </c>
      <c r="E906" s="142" t="s">
        <v>4265</v>
      </c>
      <c r="F906" s="142" t="s">
        <v>4266</v>
      </c>
      <c r="G906" s="142" t="s">
        <v>4267</v>
      </c>
      <c r="H906" s="142" t="s">
        <v>4268</v>
      </c>
      <c r="I906" s="142" t="s">
        <v>4297</v>
      </c>
      <c r="J906" s="142" t="s">
        <v>4298</v>
      </c>
      <c r="K906" s="142" t="s">
        <v>4357</v>
      </c>
      <c r="L906" s="142" t="s">
        <v>4358</v>
      </c>
    </row>
    <row r="907" spans="1:12" hidden="1">
      <c r="A907" s="142" t="s">
        <v>1788</v>
      </c>
      <c r="B907" s="142" t="s">
        <v>1789</v>
      </c>
      <c r="C907" s="142" t="s">
        <v>3960</v>
      </c>
      <c r="D907" s="142" t="s">
        <v>3961</v>
      </c>
      <c r="E907" s="142" t="s">
        <v>4265</v>
      </c>
      <c r="F907" s="142" t="s">
        <v>4266</v>
      </c>
      <c r="G907" s="142" t="s">
        <v>4267</v>
      </c>
      <c r="H907" s="142" t="s">
        <v>4268</v>
      </c>
      <c r="I907" s="142" t="s">
        <v>4297</v>
      </c>
      <c r="J907" s="142" t="s">
        <v>4298</v>
      </c>
      <c r="K907" s="142" t="s">
        <v>4359</v>
      </c>
      <c r="L907" s="142" t="s">
        <v>4360</v>
      </c>
    </row>
    <row r="908" spans="1:12" hidden="1">
      <c r="A908" s="142" t="s">
        <v>1788</v>
      </c>
      <c r="B908" s="142" t="s">
        <v>1789</v>
      </c>
      <c r="C908" s="142" t="s">
        <v>3960</v>
      </c>
      <c r="D908" s="142" t="s">
        <v>3961</v>
      </c>
      <c r="E908" s="142" t="s">
        <v>4265</v>
      </c>
      <c r="F908" s="142" t="s">
        <v>4266</v>
      </c>
      <c r="G908" s="142" t="s">
        <v>4267</v>
      </c>
      <c r="H908" s="142" t="s">
        <v>4268</v>
      </c>
      <c r="I908" s="142" t="s">
        <v>4297</v>
      </c>
      <c r="J908" s="142" t="s">
        <v>4298</v>
      </c>
      <c r="K908" s="142" t="s">
        <v>4361</v>
      </c>
      <c r="L908" s="142" t="s">
        <v>4362</v>
      </c>
    </row>
    <row r="909" spans="1:12" hidden="1">
      <c r="A909" s="142" t="s">
        <v>1788</v>
      </c>
      <c r="B909" s="142" t="s">
        <v>1789</v>
      </c>
      <c r="C909" s="142" t="s">
        <v>3960</v>
      </c>
      <c r="D909" s="142" t="s">
        <v>3961</v>
      </c>
      <c r="E909" s="142" t="s">
        <v>4265</v>
      </c>
      <c r="F909" s="142" t="s">
        <v>4266</v>
      </c>
      <c r="G909" s="142" t="s">
        <v>4267</v>
      </c>
      <c r="H909" s="142" t="s">
        <v>4268</v>
      </c>
      <c r="I909" s="142" t="s">
        <v>4297</v>
      </c>
      <c r="J909" s="142" t="s">
        <v>4298</v>
      </c>
      <c r="K909" s="142" t="s">
        <v>4363</v>
      </c>
      <c r="L909" s="142" t="s">
        <v>4364</v>
      </c>
    </row>
    <row r="910" spans="1:12" hidden="1">
      <c r="A910" s="142" t="s">
        <v>1788</v>
      </c>
      <c r="B910" s="142" t="s">
        <v>1789</v>
      </c>
      <c r="C910" s="142" t="s">
        <v>3960</v>
      </c>
      <c r="D910" s="142" t="s">
        <v>3961</v>
      </c>
      <c r="E910" s="142" t="s">
        <v>4265</v>
      </c>
      <c r="F910" s="142" t="s">
        <v>4266</v>
      </c>
      <c r="G910" s="142" t="s">
        <v>4267</v>
      </c>
      <c r="H910" s="142" t="s">
        <v>4268</v>
      </c>
      <c r="I910" s="142" t="s">
        <v>4297</v>
      </c>
      <c r="J910" s="142" t="s">
        <v>4298</v>
      </c>
      <c r="K910" s="142" t="s">
        <v>4365</v>
      </c>
      <c r="L910" s="142" t="s">
        <v>4366</v>
      </c>
    </row>
    <row r="911" spans="1:12" hidden="1">
      <c r="A911" s="142" t="s">
        <v>1788</v>
      </c>
      <c r="B911" s="142" t="s">
        <v>1789</v>
      </c>
      <c r="C911" s="142" t="s">
        <v>3960</v>
      </c>
      <c r="D911" s="142" t="s">
        <v>3961</v>
      </c>
      <c r="E911" s="142" t="s">
        <v>4265</v>
      </c>
      <c r="F911" s="142" t="s">
        <v>4266</v>
      </c>
      <c r="G911" s="142" t="s">
        <v>4267</v>
      </c>
      <c r="H911" s="142" t="s">
        <v>4268</v>
      </c>
      <c r="I911" s="142" t="s">
        <v>4297</v>
      </c>
      <c r="J911" s="142" t="s">
        <v>4298</v>
      </c>
      <c r="K911" s="142" t="s">
        <v>4367</v>
      </c>
      <c r="L911" s="142" t="s">
        <v>4368</v>
      </c>
    </row>
    <row r="912" spans="1:12" hidden="1">
      <c r="A912" s="142" t="s">
        <v>1788</v>
      </c>
      <c r="B912" s="142" t="s">
        <v>1789</v>
      </c>
      <c r="C912" s="142" t="s">
        <v>3960</v>
      </c>
      <c r="D912" s="142" t="s">
        <v>3961</v>
      </c>
      <c r="E912" s="142" t="s">
        <v>4265</v>
      </c>
      <c r="F912" s="142" t="s">
        <v>4266</v>
      </c>
      <c r="G912" s="142" t="s">
        <v>4267</v>
      </c>
      <c r="H912" s="142" t="s">
        <v>4268</v>
      </c>
      <c r="I912" s="142" t="s">
        <v>4297</v>
      </c>
      <c r="J912" s="142" t="s">
        <v>4298</v>
      </c>
      <c r="K912" s="142" t="s">
        <v>4369</v>
      </c>
      <c r="L912" s="142" t="s">
        <v>4370</v>
      </c>
    </row>
    <row r="913" spans="1:12" hidden="1">
      <c r="A913" s="142" t="s">
        <v>1788</v>
      </c>
      <c r="B913" s="142" t="s">
        <v>1789</v>
      </c>
      <c r="C913" s="142" t="s">
        <v>3960</v>
      </c>
      <c r="D913" s="142" t="s">
        <v>3961</v>
      </c>
      <c r="E913" s="142" t="s">
        <v>4265</v>
      </c>
      <c r="F913" s="142" t="s">
        <v>4266</v>
      </c>
      <c r="G913" s="142" t="s">
        <v>4267</v>
      </c>
      <c r="H913" s="142" t="s">
        <v>4268</v>
      </c>
      <c r="I913" s="142" t="s">
        <v>4297</v>
      </c>
      <c r="J913" s="142" t="s">
        <v>4298</v>
      </c>
      <c r="K913" s="142" t="s">
        <v>4371</v>
      </c>
      <c r="L913" s="142" t="s">
        <v>4372</v>
      </c>
    </row>
    <row r="914" spans="1:12" hidden="1">
      <c r="A914" s="142" t="s">
        <v>1788</v>
      </c>
      <c r="B914" s="142" t="s">
        <v>1789</v>
      </c>
      <c r="C914" s="142" t="s">
        <v>3960</v>
      </c>
      <c r="D914" s="142" t="s">
        <v>3961</v>
      </c>
      <c r="E914" s="142" t="s">
        <v>4265</v>
      </c>
      <c r="F914" s="142" t="s">
        <v>4266</v>
      </c>
      <c r="G914" s="142" t="s">
        <v>4267</v>
      </c>
      <c r="H914" s="142" t="s">
        <v>4268</v>
      </c>
      <c r="I914" s="142" t="s">
        <v>4297</v>
      </c>
      <c r="J914" s="142" t="s">
        <v>4298</v>
      </c>
      <c r="K914" s="142" t="s">
        <v>4373</v>
      </c>
      <c r="L914" s="142" t="s">
        <v>4374</v>
      </c>
    </row>
    <row r="915" spans="1:12" hidden="1">
      <c r="A915" s="142" t="s">
        <v>1788</v>
      </c>
      <c r="B915" s="142" t="s">
        <v>1789</v>
      </c>
      <c r="C915" s="142" t="s">
        <v>3960</v>
      </c>
      <c r="D915" s="142" t="s">
        <v>3961</v>
      </c>
      <c r="E915" s="142" t="s">
        <v>4265</v>
      </c>
      <c r="F915" s="142" t="s">
        <v>4266</v>
      </c>
      <c r="G915" s="142" t="s">
        <v>4267</v>
      </c>
      <c r="H915" s="142" t="s">
        <v>4268</v>
      </c>
      <c r="I915" s="142" t="s">
        <v>4297</v>
      </c>
      <c r="J915" s="142" t="s">
        <v>4298</v>
      </c>
      <c r="K915" s="142" t="s">
        <v>4375</v>
      </c>
      <c r="L915" s="142" t="s">
        <v>4376</v>
      </c>
    </row>
    <row r="916" spans="1:12" hidden="1">
      <c r="A916" s="142" t="s">
        <v>1788</v>
      </c>
      <c r="B916" s="142" t="s">
        <v>1789</v>
      </c>
      <c r="C916" s="142" t="s">
        <v>3960</v>
      </c>
      <c r="D916" s="142" t="s">
        <v>3961</v>
      </c>
      <c r="E916" s="142" t="s">
        <v>4265</v>
      </c>
      <c r="F916" s="142" t="s">
        <v>4266</v>
      </c>
      <c r="G916" s="142" t="s">
        <v>4267</v>
      </c>
      <c r="H916" s="142" t="s">
        <v>4268</v>
      </c>
      <c r="I916" s="142" t="s">
        <v>4297</v>
      </c>
      <c r="J916" s="142" t="s">
        <v>4298</v>
      </c>
      <c r="K916" s="142" t="s">
        <v>4377</v>
      </c>
      <c r="L916" s="142" t="s">
        <v>4378</v>
      </c>
    </row>
    <row r="917" spans="1:12" hidden="1">
      <c r="A917" s="142" t="s">
        <v>1788</v>
      </c>
      <c r="B917" s="142" t="s">
        <v>1789</v>
      </c>
      <c r="C917" s="142" t="s">
        <v>3960</v>
      </c>
      <c r="D917" s="142" t="s">
        <v>3961</v>
      </c>
      <c r="E917" s="142" t="s">
        <v>4265</v>
      </c>
      <c r="F917" s="142" t="s">
        <v>4266</v>
      </c>
      <c r="G917" s="142" t="s">
        <v>4267</v>
      </c>
      <c r="H917" s="142" t="s">
        <v>4268</v>
      </c>
      <c r="I917" s="142" t="s">
        <v>4297</v>
      </c>
      <c r="J917" s="142" t="s">
        <v>4298</v>
      </c>
      <c r="K917" s="142" t="s">
        <v>4379</v>
      </c>
      <c r="L917" s="142" t="s">
        <v>4380</v>
      </c>
    </row>
    <row r="918" spans="1:12" hidden="1">
      <c r="A918" s="142" t="s">
        <v>1788</v>
      </c>
      <c r="B918" s="142" t="s">
        <v>1789</v>
      </c>
      <c r="C918" s="142" t="s">
        <v>3960</v>
      </c>
      <c r="D918" s="142" t="s">
        <v>3961</v>
      </c>
      <c r="E918" s="142" t="s">
        <v>4265</v>
      </c>
      <c r="F918" s="142" t="s">
        <v>4266</v>
      </c>
      <c r="G918" s="142" t="s">
        <v>4267</v>
      </c>
      <c r="H918" s="142" t="s">
        <v>4268</v>
      </c>
      <c r="I918" s="142" t="s">
        <v>4297</v>
      </c>
      <c r="J918" s="142" t="s">
        <v>4298</v>
      </c>
      <c r="K918" s="142" t="s">
        <v>4381</v>
      </c>
      <c r="L918" s="142" t="s">
        <v>4382</v>
      </c>
    </row>
    <row r="919" spans="1:12" hidden="1">
      <c r="A919" s="142" t="s">
        <v>1788</v>
      </c>
      <c r="B919" s="142" t="s">
        <v>1789</v>
      </c>
      <c r="C919" s="142" t="s">
        <v>3960</v>
      </c>
      <c r="D919" s="142" t="s">
        <v>3961</v>
      </c>
      <c r="E919" s="142" t="s">
        <v>4265</v>
      </c>
      <c r="F919" s="142" t="s">
        <v>4266</v>
      </c>
      <c r="G919" s="142" t="s">
        <v>4267</v>
      </c>
      <c r="H919" s="142" t="s">
        <v>4268</v>
      </c>
      <c r="I919" s="142" t="s">
        <v>4297</v>
      </c>
      <c r="J919" s="142" t="s">
        <v>4298</v>
      </c>
      <c r="K919" s="142" t="s">
        <v>4383</v>
      </c>
      <c r="L919" s="142" t="s">
        <v>4384</v>
      </c>
    </row>
    <row r="920" spans="1:12" hidden="1">
      <c r="A920" s="142" t="s">
        <v>1788</v>
      </c>
      <c r="B920" s="142" t="s">
        <v>1789</v>
      </c>
      <c r="C920" s="142" t="s">
        <v>3960</v>
      </c>
      <c r="D920" s="142" t="s">
        <v>3961</v>
      </c>
      <c r="E920" s="142" t="s">
        <v>4265</v>
      </c>
      <c r="F920" s="142" t="s">
        <v>4266</v>
      </c>
      <c r="G920" s="142" t="s">
        <v>4267</v>
      </c>
      <c r="H920" s="142" t="s">
        <v>4268</v>
      </c>
      <c r="I920" s="142" t="s">
        <v>4297</v>
      </c>
      <c r="J920" s="142" t="s">
        <v>4298</v>
      </c>
      <c r="K920" s="142" t="s">
        <v>4385</v>
      </c>
      <c r="L920" s="142" t="s">
        <v>4386</v>
      </c>
    </row>
    <row r="921" spans="1:12" hidden="1">
      <c r="A921" s="142" t="s">
        <v>1788</v>
      </c>
      <c r="B921" s="142" t="s">
        <v>1789</v>
      </c>
      <c r="C921" s="142" t="s">
        <v>3960</v>
      </c>
      <c r="D921" s="142" t="s">
        <v>3961</v>
      </c>
      <c r="E921" s="142" t="s">
        <v>4265</v>
      </c>
      <c r="F921" s="142" t="s">
        <v>4266</v>
      </c>
      <c r="G921" s="142" t="s">
        <v>4267</v>
      </c>
      <c r="H921" s="142" t="s">
        <v>4268</v>
      </c>
      <c r="I921" s="142" t="s">
        <v>4297</v>
      </c>
      <c r="J921" s="142" t="s">
        <v>4298</v>
      </c>
      <c r="K921" s="142" t="s">
        <v>4387</v>
      </c>
      <c r="L921" s="142" t="s">
        <v>4388</v>
      </c>
    </row>
    <row r="922" spans="1:12" hidden="1">
      <c r="A922" s="142" t="s">
        <v>1788</v>
      </c>
      <c r="B922" s="142" t="s">
        <v>1789</v>
      </c>
      <c r="C922" s="142" t="s">
        <v>3960</v>
      </c>
      <c r="D922" s="142" t="s">
        <v>3961</v>
      </c>
      <c r="E922" s="142" t="s">
        <v>4265</v>
      </c>
      <c r="F922" s="142" t="s">
        <v>4266</v>
      </c>
      <c r="G922" s="142" t="s">
        <v>4267</v>
      </c>
      <c r="H922" s="142" t="s">
        <v>4268</v>
      </c>
      <c r="I922" s="142" t="s">
        <v>4297</v>
      </c>
      <c r="J922" s="142" t="s">
        <v>4298</v>
      </c>
      <c r="K922" s="142" t="s">
        <v>4389</v>
      </c>
      <c r="L922" s="142" t="s">
        <v>4390</v>
      </c>
    </row>
    <row r="923" spans="1:12" hidden="1">
      <c r="A923" s="142" t="s">
        <v>1788</v>
      </c>
      <c r="B923" s="142" t="s">
        <v>1789</v>
      </c>
      <c r="C923" s="142" t="s">
        <v>3960</v>
      </c>
      <c r="D923" s="142" t="s">
        <v>3961</v>
      </c>
      <c r="E923" s="142" t="s">
        <v>4265</v>
      </c>
      <c r="F923" s="142" t="s">
        <v>4266</v>
      </c>
      <c r="G923" s="142" t="s">
        <v>4267</v>
      </c>
      <c r="H923" s="142" t="s">
        <v>4268</v>
      </c>
      <c r="I923" s="142" t="s">
        <v>4297</v>
      </c>
      <c r="J923" s="142" t="s">
        <v>4298</v>
      </c>
      <c r="K923" s="142" t="s">
        <v>4391</v>
      </c>
      <c r="L923" s="142" t="s">
        <v>4392</v>
      </c>
    </row>
    <row r="924" spans="1:12" hidden="1">
      <c r="A924" s="142" t="s">
        <v>1788</v>
      </c>
      <c r="B924" s="142" t="s">
        <v>1789</v>
      </c>
      <c r="C924" s="142" t="s">
        <v>3960</v>
      </c>
      <c r="D924" s="142" t="s">
        <v>3961</v>
      </c>
      <c r="E924" s="142" t="s">
        <v>4265</v>
      </c>
      <c r="F924" s="142" t="s">
        <v>4266</v>
      </c>
      <c r="G924" s="142" t="s">
        <v>4267</v>
      </c>
      <c r="H924" s="142" t="s">
        <v>4268</v>
      </c>
      <c r="I924" s="142" t="s">
        <v>4297</v>
      </c>
      <c r="J924" s="142" t="s">
        <v>4298</v>
      </c>
      <c r="K924" s="142" t="s">
        <v>4393</v>
      </c>
      <c r="L924" s="142" t="s">
        <v>4394</v>
      </c>
    </row>
    <row r="925" spans="1:12" hidden="1">
      <c r="A925" s="142" t="s">
        <v>1788</v>
      </c>
      <c r="B925" s="142" t="s">
        <v>1789</v>
      </c>
      <c r="C925" s="142" t="s">
        <v>3960</v>
      </c>
      <c r="D925" s="142" t="s">
        <v>3961</v>
      </c>
      <c r="E925" s="142" t="s">
        <v>4265</v>
      </c>
      <c r="F925" s="142" t="s">
        <v>4266</v>
      </c>
      <c r="G925" s="142" t="s">
        <v>4267</v>
      </c>
      <c r="H925" s="142" t="s">
        <v>4268</v>
      </c>
      <c r="I925" s="142" t="s">
        <v>4297</v>
      </c>
      <c r="J925" s="142" t="s">
        <v>4298</v>
      </c>
      <c r="K925" s="142" t="s">
        <v>4395</v>
      </c>
      <c r="L925" s="142" t="s">
        <v>4396</v>
      </c>
    </row>
    <row r="926" spans="1:12" hidden="1">
      <c r="A926" s="142" t="s">
        <v>1788</v>
      </c>
      <c r="B926" s="142" t="s">
        <v>1789</v>
      </c>
      <c r="C926" s="142" t="s">
        <v>3960</v>
      </c>
      <c r="D926" s="142" t="s">
        <v>3961</v>
      </c>
      <c r="E926" s="142" t="s">
        <v>4265</v>
      </c>
      <c r="F926" s="142" t="s">
        <v>4266</v>
      </c>
      <c r="G926" s="142" t="s">
        <v>4267</v>
      </c>
      <c r="H926" s="142" t="s">
        <v>4268</v>
      </c>
      <c r="I926" s="142" t="s">
        <v>4297</v>
      </c>
      <c r="J926" s="142" t="s">
        <v>4298</v>
      </c>
      <c r="K926" s="142" t="s">
        <v>4397</v>
      </c>
      <c r="L926" s="142" t="s">
        <v>4398</v>
      </c>
    </row>
    <row r="927" spans="1:12" hidden="1">
      <c r="A927" s="142" t="s">
        <v>1788</v>
      </c>
      <c r="B927" s="142" t="s">
        <v>1789</v>
      </c>
      <c r="C927" s="142" t="s">
        <v>3960</v>
      </c>
      <c r="D927" s="142" t="s">
        <v>3961</v>
      </c>
      <c r="E927" s="142" t="s">
        <v>4265</v>
      </c>
      <c r="F927" s="142" t="s">
        <v>4266</v>
      </c>
      <c r="G927" s="142" t="s">
        <v>4267</v>
      </c>
      <c r="H927" s="142" t="s">
        <v>4268</v>
      </c>
      <c r="I927" s="142" t="s">
        <v>4297</v>
      </c>
      <c r="J927" s="142" t="s">
        <v>4298</v>
      </c>
      <c r="K927" s="142" t="s">
        <v>4399</v>
      </c>
      <c r="L927" s="142" t="s">
        <v>4400</v>
      </c>
    </row>
    <row r="928" spans="1:12" hidden="1">
      <c r="A928" s="142" t="s">
        <v>1788</v>
      </c>
      <c r="B928" s="142" t="s">
        <v>1789</v>
      </c>
      <c r="C928" s="142" t="s">
        <v>3960</v>
      </c>
      <c r="D928" s="142" t="s">
        <v>3961</v>
      </c>
      <c r="E928" s="142" t="s">
        <v>4265</v>
      </c>
      <c r="F928" s="142" t="s">
        <v>4266</v>
      </c>
      <c r="G928" s="142" t="s">
        <v>4267</v>
      </c>
      <c r="H928" s="142" t="s">
        <v>4268</v>
      </c>
      <c r="I928" s="142" t="s">
        <v>4297</v>
      </c>
      <c r="J928" s="142" t="s">
        <v>4298</v>
      </c>
      <c r="K928" s="142" t="s">
        <v>4401</v>
      </c>
      <c r="L928" s="142" t="s">
        <v>4402</v>
      </c>
    </row>
    <row r="929" spans="1:12" hidden="1">
      <c r="A929" s="142" t="s">
        <v>1788</v>
      </c>
      <c r="B929" s="142" t="s">
        <v>1789</v>
      </c>
      <c r="C929" s="142" t="s">
        <v>3960</v>
      </c>
      <c r="D929" s="142" t="s">
        <v>3961</v>
      </c>
      <c r="E929" s="142" t="s">
        <v>4265</v>
      </c>
      <c r="F929" s="142" t="s">
        <v>4266</v>
      </c>
      <c r="G929" s="142" t="s">
        <v>4267</v>
      </c>
      <c r="H929" s="142" t="s">
        <v>4268</v>
      </c>
      <c r="I929" s="142" t="s">
        <v>4297</v>
      </c>
      <c r="J929" s="142" t="s">
        <v>4298</v>
      </c>
      <c r="K929" s="142" t="s">
        <v>4403</v>
      </c>
      <c r="L929" s="142" t="s">
        <v>4404</v>
      </c>
    </row>
    <row r="930" spans="1:12" hidden="1">
      <c r="A930" s="142" t="s">
        <v>1788</v>
      </c>
      <c r="B930" s="142" t="s">
        <v>1789</v>
      </c>
      <c r="C930" s="142" t="s">
        <v>3960</v>
      </c>
      <c r="D930" s="142" t="s">
        <v>3961</v>
      </c>
      <c r="E930" s="142" t="s">
        <v>4265</v>
      </c>
      <c r="F930" s="142" t="s">
        <v>4266</v>
      </c>
      <c r="G930" s="142" t="s">
        <v>4267</v>
      </c>
      <c r="H930" s="142" t="s">
        <v>4268</v>
      </c>
      <c r="I930" s="142" t="s">
        <v>4297</v>
      </c>
      <c r="J930" s="142" t="s">
        <v>4298</v>
      </c>
      <c r="K930" s="142" t="s">
        <v>4405</v>
      </c>
      <c r="L930" s="142" t="s">
        <v>4406</v>
      </c>
    </row>
    <row r="931" spans="1:12" hidden="1">
      <c r="A931" s="142" t="s">
        <v>1788</v>
      </c>
      <c r="B931" s="142" t="s">
        <v>1789</v>
      </c>
      <c r="C931" s="142" t="s">
        <v>3960</v>
      </c>
      <c r="D931" s="142" t="s">
        <v>3961</v>
      </c>
      <c r="E931" s="142" t="s">
        <v>4265</v>
      </c>
      <c r="F931" s="142" t="s">
        <v>4266</v>
      </c>
      <c r="G931" s="142" t="s">
        <v>4267</v>
      </c>
      <c r="H931" s="142" t="s">
        <v>4268</v>
      </c>
      <c r="I931" s="142" t="s">
        <v>4297</v>
      </c>
      <c r="J931" s="142" t="s">
        <v>4298</v>
      </c>
      <c r="K931" s="142" t="s">
        <v>4407</v>
      </c>
      <c r="L931" s="142" t="s">
        <v>4408</v>
      </c>
    </row>
    <row r="932" spans="1:12" hidden="1">
      <c r="A932" s="142" t="s">
        <v>1788</v>
      </c>
      <c r="B932" s="142" t="s">
        <v>1789</v>
      </c>
      <c r="C932" s="142" t="s">
        <v>3960</v>
      </c>
      <c r="D932" s="142" t="s">
        <v>3961</v>
      </c>
      <c r="E932" s="142" t="s">
        <v>4265</v>
      </c>
      <c r="F932" s="142" t="s">
        <v>4266</v>
      </c>
      <c r="G932" s="142" t="s">
        <v>4267</v>
      </c>
      <c r="H932" s="142" t="s">
        <v>4268</v>
      </c>
      <c r="I932" s="142" t="s">
        <v>4297</v>
      </c>
      <c r="J932" s="142" t="s">
        <v>4298</v>
      </c>
      <c r="K932" s="142" t="s">
        <v>4409</v>
      </c>
      <c r="L932" s="142" t="s">
        <v>4410</v>
      </c>
    </row>
    <row r="933" spans="1:12" hidden="1">
      <c r="A933" s="142" t="s">
        <v>1788</v>
      </c>
      <c r="B933" s="142" t="s">
        <v>1789</v>
      </c>
      <c r="C933" s="142" t="s">
        <v>3960</v>
      </c>
      <c r="D933" s="142" t="s">
        <v>3961</v>
      </c>
      <c r="E933" s="142" t="s">
        <v>4265</v>
      </c>
      <c r="F933" s="142" t="s">
        <v>4266</v>
      </c>
      <c r="G933" s="142" t="s">
        <v>4267</v>
      </c>
      <c r="H933" s="142" t="s">
        <v>4268</v>
      </c>
      <c r="I933" s="142" t="s">
        <v>4297</v>
      </c>
      <c r="J933" s="142" t="s">
        <v>4298</v>
      </c>
      <c r="K933" s="142" t="s">
        <v>4411</v>
      </c>
      <c r="L933" s="142" t="s">
        <v>4412</v>
      </c>
    </row>
    <row r="934" spans="1:12" hidden="1">
      <c r="A934" s="142" t="s">
        <v>1788</v>
      </c>
      <c r="B934" s="142" t="s">
        <v>1789</v>
      </c>
      <c r="C934" s="142" t="s">
        <v>3960</v>
      </c>
      <c r="D934" s="142" t="s">
        <v>3961</v>
      </c>
      <c r="E934" s="142" t="s">
        <v>4265</v>
      </c>
      <c r="F934" s="142" t="s">
        <v>4266</v>
      </c>
      <c r="G934" s="142" t="s">
        <v>4267</v>
      </c>
      <c r="H934" s="142" t="s">
        <v>4268</v>
      </c>
      <c r="I934" s="142" t="s">
        <v>4297</v>
      </c>
      <c r="J934" s="142" t="s">
        <v>4298</v>
      </c>
      <c r="K934" s="142" t="s">
        <v>4413</v>
      </c>
      <c r="L934" s="142" t="s">
        <v>4414</v>
      </c>
    </row>
    <row r="935" spans="1:12" hidden="1">
      <c r="A935" s="142" t="s">
        <v>1788</v>
      </c>
      <c r="B935" s="142" t="s">
        <v>1789</v>
      </c>
      <c r="C935" s="142" t="s">
        <v>3960</v>
      </c>
      <c r="D935" s="142" t="s">
        <v>3961</v>
      </c>
      <c r="E935" s="142" t="s">
        <v>4265</v>
      </c>
      <c r="F935" s="142" t="s">
        <v>4266</v>
      </c>
      <c r="G935" s="142" t="s">
        <v>4267</v>
      </c>
      <c r="H935" s="142" t="s">
        <v>4268</v>
      </c>
      <c r="I935" s="142" t="s">
        <v>4297</v>
      </c>
      <c r="J935" s="142" t="s">
        <v>4298</v>
      </c>
      <c r="K935" s="142" t="s">
        <v>4415</v>
      </c>
      <c r="L935" s="142" t="s">
        <v>4416</v>
      </c>
    </row>
    <row r="936" spans="1:12" hidden="1">
      <c r="A936" s="142" t="s">
        <v>1788</v>
      </c>
      <c r="B936" s="142" t="s">
        <v>1789</v>
      </c>
      <c r="C936" s="142" t="s">
        <v>3960</v>
      </c>
      <c r="D936" s="142" t="s">
        <v>3961</v>
      </c>
      <c r="E936" s="142" t="s">
        <v>4265</v>
      </c>
      <c r="F936" s="142" t="s">
        <v>4266</v>
      </c>
      <c r="G936" s="142" t="s">
        <v>4267</v>
      </c>
      <c r="H936" s="142" t="s">
        <v>4268</v>
      </c>
      <c r="I936" s="142" t="s">
        <v>4297</v>
      </c>
      <c r="J936" s="142" t="s">
        <v>4298</v>
      </c>
      <c r="K936" s="142" t="s">
        <v>4417</v>
      </c>
      <c r="L936" s="142" t="s">
        <v>4418</v>
      </c>
    </row>
    <row r="937" spans="1:12" hidden="1">
      <c r="A937" s="142" t="s">
        <v>1788</v>
      </c>
      <c r="B937" s="142" t="s">
        <v>1789</v>
      </c>
      <c r="C937" s="142" t="s">
        <v>3960</v>
      </c>
      <c r="D937" s="142" t="s">
        <v>3961</v>
      </c>
      <c r="E937" s="142" t="s">
        <v>4265</v>
      </c>
      <c r="F937" s="142" t="s">
        <v>4266</v>
      </c>
      <c r="G937" s="142" t="s">
        <v>4267</v>
      </c>
      <c r="H937" s="142" t="s">
        <v>4268</v>
      </c>
      <c r="I937" s="142" t="s">
        <v>4297</v>
      </c>
      <c r="J937" s="142" t="s">
        <v>4298</v>
      </c>
      <c r="K937" s="142" t="s">
        <v>4419</v>
      </c>
      <c r="L937" s="142" t="s">
        <v>4420</v>
      </c>
    </row>
    <row r="938" spans="1:12" hidden="1">
      <c r="A938" s="142" t="s">
        <v>1788</v>
      </c>
      <c r="B938" s="142" t="s">
        <v>1789</v>
      </c>
      <c r="C938" s="142" t="s">
        <v>3960</v>
      </c>
      <c r="D938" s="142" t="s">
        <v>3961</v>
      </c>
      <c r="E938" s="142" t="s">
        <v>4265</v>
      </c>
      <c r="F938" s="142" t="s">
        <v>4266</v>
      </c>
      <c r="G938" s="142" t="s">
        <v>4267</v>
      </c>
      <c r="H938" s="142" t="s">
        <v>4268</v>
      </c>
      <c r="I938" s="142" t="s">
        <v>4297</v>
      </c>
      <c r="J938" s="142" t="s">
        <v>4298</v>
      </c>
      <c r="K938" s="142" t="s">
        <v>4421</v>
      </c>
      <c r="L938" s="142" t="s">
        <v>4422</v>
      </c>
    </row>
    <row r="939" spans="1:12" hidden="1">
      <c r="A939" s="142" t="s">
        <v>1788</v>
      </c>
      <c r="B939" s="142" t="s">
        <v>1789</v>
      </c>
      <c r="C939" s="142" t="s">
        <v>3960</v>
      </c>
      <c r="D939" s="142" t="s">
        <v>3961</v>
      </c>
      <c r="E939" s="142" t="s">
        <v>4265</v>
      </c>
      <c r="F939" s="142" t="s">
        <v>4266</v>
      </c>
      <c r="G939" s="142" t="s">
        <v>4267</v>
      </c>
      <c r="H939" s="142" t="s">
        <v>4268</v>
      </c>
      <c r="I939" s="142" t="s">
        <v>4297</v>
      </c>
      <c r="J939" s="142" t="s">
        <v>4298</v>
      </c>
      <c r="K939" s="142" t="s">
        <v>4423</v>
      </c>
      <c r="L939" s="142" t="s">
        <v>4424</v>
      </c>
    </row>
    <row r="940" spans="1:12" hidden="1">
      <c r="A940" s="142" t="s">
        <v>1788</v>
      </c>
      <c r="B940" s="142" t="s">
        <v>1789</v>
      </c>
      <c r="C940" s="142" t="s">
        <v>3960</v>
      </c>
      <c r="D940" s="142" t="s">
        <v>3961</v>
      </c>
      <c r="E940" s="142" t="s">
        <v>4265</v>
      </c>
      <c r="F940" s="142" t="s">
        <v>4266</v>
      </c>
      <c r="G940" s="142" t="s">
        <v>4267</v>
      </c>
      <c r="H940" s="142" t="s">
        <v>4268</v>
      </c>
      <c r="I940" s="142" t="s">
        <v>4297</v>
      </c>
      <c r="J940" s="142" t="s">
        <v>4298</v>
      </c>
      <c r="K940" s="142" t="s">
        <v>4425</v>
      </c>
      <c r="L940" s="142" t="s">
        <v>4426</v>
      </c>
    </row>
    <row r="941" spans="1:12" hidden="1">
      <c r="A941" s="142" t="s">
        <v>1788</v>
      </c>
      <c r="B941" s="142" t="s">
        <v>1789</v>
      </c>
      <c r="C941" s="142" t="s">
        <v>3960</v>
      </c>
      <c r="D941" s="142" t="s">
        <v>3961</v>
      </c>
      <c r="E941" s="142" t="s">
        <v>4265</v>
      </c>
      <c r="F941" s="142" t="s">
        <v>4266</v>
      </c>
      <c r="G941" s="142" t="s">
        <v>4267</v>
      </c>
      <c r="H941" s="142" t="s">
        <v>4268</v>
      </c>
      <c r="I941" s="142" t="s">
        <v>4297</v>
      </c>
      <c r="J941" s="142" t="s">
        <v>4298</v>
      </c>
      <c r="K941" s="142" t="s">
        <v>4427</v>
      </c>
      <c r="L941" s="142" t="s">
        <v>4428</v>
      </c>
    </row>
    <row r="942" spans="1:12" hidden="1">
      <c r="A942" s="142" t="s">
        <v>1788</v>
      </c>
      <c r="B942" s="142" t="s">
        <v>1789</v>
      </c>
      <c r="C942" s="142" t="s">
        <v>3960</v>
      </c>
      <c r="D942" s="142" t="s">
        <v>3961</v>
      </c>
      <c r="E942" s="142" t="s">
        <v>4265</v>
      </c>
      <c r="F942" s="142" t="s">
        <v>4266</v>
      </c>
      <c r="G942" s="142" t="s">
        <v>4267</v>
      </c>
      <c r="H942" s="142" t="s">
        <v>4268</v>
      </c>
      <c r="I942" s="142" t="s">
        <v>4297</v>
      </c>
      <c r="J942" s="142" t="s">
        <v>4298</v>
      </c>
      <c r="K942" s="142" t="s">
        <v>4429</v>
      </c>
      <c r="L942" s="142" t="s">
        <v>4430</v>
      </c>
    </row>
    <row r="943" spans="1:12" hidden="1">
      <c r="A943" s="142" t="s">
        <v>1788</v>
      </c>
      <c r="B943" s="142" t="s">
        <v>1789</v>
      </c>
      <c r="C943" s="142" t="s">
        <v>3960</v>
      </c>
      <c r="D943" s="142" t="s">
        <v>3961</v>
      </c>
      <c r="E943" s="142" t="s">
        <v>4265</v>
      </c>
      <c r="F943" s="142" t="s">
        <v>4266</v>
      </c>
      <c r="G943" s="142" t="s">
        <v>4267</v>
      </c>
      <c r="H943" s="142" t="s">
        <v>4268</v>
      </c>
      <c r="I943" s="142" t="s">
        <v>4297</v>
      </c>
      <c r="J943" s="142" t="s">
        <v>4298</v>
      </c>
      <c r="K943" s="142" t="s">
        <v>4431</v>
      </c>
      <c r="L943" s="142" t="s">
        <v>4432</v>
      </c>
    </row>
    <row r="944" spans="1:12" hidden="1">
      <c r="A944" s="142" t="s">
        <v>1788</v>
      </c>
      <c r="B944" s="142" t="s">
        <v>1789</v>
      </c>
      <c r="C944" s="142" t="s">
        <v>3960</v>
      </c>
      <c r="D944" s="142" t="s">
        <v>3961</v>
      </c>
      <c r="E944" s="142" t="s">
        <v>4265</v>
      </c>
      <c r="F944" s="142" t="s">
        <v>4266</v>
      </c>
      <c r="G944" s="142" t="s">
        <v>4267</v>
      </c>
      <c r="H944" s="142" t="s">
        <v>4268</v>
      </c>
      <c r="I944" s="142" t="s">
        <v>4297</v>
      </c>
      <c r="J944" s="142" t="s">
        <v>4298</v>
      </c>
      <c r="K944" s="142" t="s">
        <v>4433</v>
      </c>
      <c r="L944" s="142" t="s">
        <v>4434</v>
      </c>
    </row>
    <row r="945" spans="1:12" hidden="1">
      <c r="A945" s="142" t="s">
        <v>1788</v>
      </c>
      <c r="B945" s="142" t="s">
        <v>1789</v>
      </c>
      <c r="C945" s="142" t="s">
        <v>3960</v>
      </c>
      <c r="D945" s="142" t="s">
        <v>3961</v>
      </c>
      <c r="E945" s="142" t="s">
        <v>4265</v>
      </c>
      <c r="F945" s="142" t="s">
        <v>4266</v>
      </c>
      <c r="G945" s="142" t="s">
        <v>4267</v>
      </c>
      <c r="H945" s="142" t="s">
        <v>4268</v>
      </c>
      <c r="I945" s="142" t="s">
        <v>4297</v>
      </c>
      <c r="J945" s="142" t="s">
        <v>4298</v>
      </c>
      <c r="K945" s="142" t="s">
        <v>4435</v>
      </c>
      <c r="L945" s="142" t="s">
        <v>4436</v>
      </c>
    </row>
    <row r="946" spans="1:12" hidden="1">
      <c r="A946" s="142" t="s">
        <v>1788</v>
      </c>
      <c r="B946" s="142" t="s">
        <v>1789</v>
      </c>
      <c r="C946" s="142" t="s">
        <v>3960</v>
      </c>
      <c r="D946" s="142" t="s">
        <v>3961</v>
      </c>
      <c r="E946" s="142" t="s">
        <v>4265</v>
      </c>
      <c r="F946" s="142" t="s">
        <v>4266</v>
      </c>
      <c r="G946" s="142" t="s">
        <v>4267</v>
      </c>
      <c r="H946" s="142" t="s">
        <v>4268</v>
      </c>
      <c r="I946" s="142" t="s">
        <v>4297</v>
      </c>
      <c r="J946" s="142" t="s">
        <v>4298</v>
      </c>
      <c r="K946" s="142" t="s">
        <v>4437</v>
      </c>
      <c r="L946" s="142" t="s">
        <v>4438</v>
      </c>
    </row>
    <row r="947" spans="1:12" hidden="1">
      <c r="A947" s="142" t="s">
        <v>1788</v>
      </c>
      <c r="B947" s="142" t="s">
        <v>1789</v>
      </c>
      <c r="C947" s="142" t="s">
        <v>3960</v>
      </c>
      <c r="D947" s="142" t="s">
        <v>3961</v>
      </c>
      <c r="E947" s="142" t="s">
        <v>4265</v>
      </c>
      <c r="F947" s="142" t="s">
        <v>4266</v>
      </c>
      <c r="G947" s="142" t="s">
        <v>4267</v>
      </c>
      <c r="H947" s="142" t="s">
        <v>4268</v>
      </c>
      <c r="I947" s="142" t="s">
        <v>4297</v>
      </c>
      <c r="J947" s="142" t="s">
        <v>4298</v>
      </c>
      <c r="K947" s="142" t="s">
        <v>4439</v>
      </c>
      <c r="L947" s="142" t="s">
        <v>4440</v>
      </c>
    </row>
    <row r="948" spans="1:12" hidden="1">
      <c r="A948" s="142" t="s">
        <v>1788</v>
      </c>
      <c r="B948" s="142" t="s">
        <v>1789</v>
      </c>
      <c r="C948" s="142" t="s">
        <v>3960</v>
      </c>
      <c r="D948" s="142" t="s">
        <v>3961</v>
      </c>
      <c r="E948" s="142" t="s">
        <v>4265</v>
      </c>
      <c r="F948" s="142" t="s">
        <v>4266</v>
      </c>
      <c r="G948" s="142" t="s">
        <v>4267</v>
      </c>
      <c r="H948" s="142" t="s">
        <v>4268</v>
      </c>
      <c r="I948" s="142" t="s">
        <v>4297</v>
      </c>
      <c r="J948" s="142" t="s">
        <v>4298</v>
      </c>
      <c r="K948" s="142" t="s">
        <v>4441</v>
      </c>
      <c r="L948" s="142" t="s">
        <v>4442</v>
      </c>
    </row>
    <row r="949" spans="1:12" hidden="1">
      <c r="A949" s="142" t="s">
        <v>1788</v>
      </c>
      <c r="B949" s="142" t="s">
        <v>1789</v>
      </c>
      <c r="C949" s="142" t="s">
        <v>3960</v>
      </c>
      <c r="D949" s="142" t="s">
        <v>3961</v>
      </c>
      <c r="E949" s="142" t="s">
        <v>4265</v>
      </c>
      <c r="F949" s="142" t="s">
        <v>4266</v>
      </c>
      <c r="G949" s="142" t="s">
        <v>4267</v>
      </c>
      <c r="H949" s="142" t="s">
        <v>4268</v>
      </c>
      <c r="I949" s="142" t="s">
        <v>4297</v>
      </c>
      <c r="J949" s="142" t="s">
        <v>4298</v>
      </c>
      <c r="K949" s="142" t="s">
        <v>4443</v>
      </c>
      <c r="L949" s="142" t="s">
        <v>4444</v>
      </c>
    </row>
    <row r="950" spans="1:12" hidden="1">
      <c r="A950" s="142" t="s">
        <v>1788</v>
      </c>
      <c r="B950" s="142" t="s">
        <v>1789</v>
      </c>
      <c r="C950" s="142" t="s">
        <v>3960</v>
      </c>
      <c r="D950" s="142" t="s">
        <v>3961</v>
      </c>
      <c r="E950" s="142" t="s">
        <v>4265</v>
      </c>
      <c r="F950" s="142" t="s">
        <v>4266</v>
      </c>
      <c r="G950" s="142" t="s">
        <v>4267</v>
      </c>
      <c r="H950" s="142" t="s">
        <v>4268</v>
      </c>
      <c r="I950" s="142" t="s">
        <v>4297</v>
      </c>
      <c r="J950" s="142" t="s">
        <v>4298</v>
      </c>
      <c r="K950" s="142" t="s">
        <v>4445</v>
      </c>
      <c r="L950" s="142" t="s">
        <v>4446</v>
      </c>
    </row>
    <row r="951" spans="1:12" hidden="1">
      <c r="A951" s="142" t="s">
        <v>1788</v>
      </c>
      <c r="B951" s="142" t="s">
        <v>1789</v>
      </c>
      <c r="C951" s="142" t="s">
        <v>3960</v>
      </c>
      <c r="D951" s="142" t="s">
        <v>3961</v>
      </c>
      <c r="E951" s="142" t="s">
        <v>4265</v>
      </c>
      <c r="F951" s="142" t="s">
        <v>4266</v>
      </c>
      <c r="G951" s="142" t="s">
        <v>4267</v>
      </c>
      <c r="H951" s="142" t="s">
        <v>4268</v>
      </c>
      <c r="I951" s="142" t="s">
        <v>4297</v>
      </c>
      <c r="J951" s="142" t="s">
        <v>4298</v>
      </c>
      <c r="K951" s="142" t="s">
        <v>4447</v>
      </c>
      <c r="L951" s="142" t="s">
        <v>4448</v>
      </c>
    </row>
    <row r="952" spans="1:12" hidden="1">
      <c r="A952" s="142" t="s">
        <v>1788</v>
      </c>
      <c r="B952" s="142" t="s">
        <v>1789</v>
      </c>
      <c r="C952" s="142" t="s">
        <v>3960</v>
      </c>
      <c r="D952" s="142" t="s">
        <v>3961</v>
      </c>
      <c r="E952" s="142" t="s">
        <v>4265</v>
      </c>
      <c r="F952" s="142" t="s">
        <v>4266</v>
      </c>
      <c r="G952" s="142" t="s">
        <v>4267</v>
      </c>
      <c r="H952" s="142" t="s">
        <v>4268</v>
      </c>
      <c r="I952" s="142" t="s">
        <v>4297</v>
      </c>
      <c r="J952" s="142" t="s">
        <v>4298</v>
      </c>
      <c r="K952" s="142" t="s">
        <v>4449</v>
      </c>
      <c r="L952" s="142" t="s">
        <v>4450</v>
      </c>
    </row>
    <row r="953" spans="1:12" hidden="1">
      <c r="A953" s="142" t="s">
        <v>1788</v>
      </c>
      <c r="B953" s="142" t="s">
        <v>1789</v>
      </c>
      <c r="C953" s="142" t="s">
        <v>3960</v>
      </c>
      <c r="D953" s="142" t="s">
        <v>3961</v>
      </c>
      <c r="E953" s="142" t="s">
        <v>4265</v>
      </c>
      <c r="F953" s="142" t="s">
        <v>4266</v>
      </c>
      <c r="G953" s="142" t="s">
        <v>4267</v>
      </c>
      <c r="H953" s="142" t="s">
        <v>4268</v>
      </c>
      <c r="I953" s="142" t="s">
        <v>4297</v>
      </c>
      <c r="J953" s="142" t="s">
        <v>4298</v>
      </c>
      <c r="K953" s="142" t="s">
        <v>4451</v>
      </c>
      <c r="L953" s="142" t="s">
        <v>4452</v>
      </c>
    </row>
    <row r="954" spans="1:12" hidden="1">
      <c r="A954" s="142" t="s">
        <v>1788</v>
      </c>
      <c r="B954" s="142" t="s">
        <v>1789</v>
      </c>
      <c r="C954" s="142" t="s">
        <v>3960</v>
      </c>
      <c r="D954" s="142" t="s">
        <v>3961</v>
      </c>
      <c r="E954" s="142" t="s">
        <v>4265</v>
      </c>
      <c r="F954" s="142" t="s">
        <v>4266</v>
      </c>
      <c r="G954" s="142" t="s">
        <v>4267</v>
      </c>
      <c r="H954" s="142" t="s">
        <v>4268</v>
      </c>
      <c r="I954" s="142" t="s">
        <v>4297</v>
      </c>
      <c r="J954" s="142" t="s">
        <v>4298</v>
      </c>
      <c r="K954" s="142" t="s">
        <v>4453</v>
      </c>
      <c r="L954" s="142" t="s">
        <v>4454</v>
      </c>
    </row>
    <row r="955" spans="1:12" hidden="1">
      <c r="A955" s="142" t="s">
        <v>1788</v>
      </c>
      <c r="B955" s="142" t="s">
        <v>1789</v>
      </c>
      <c r="C955" s="142" t="s">
        <v>3960</v>
      </c>
      <c r="D955" s="142" t="s">
        <v>3961</v>
      </c>
      <c r="E955" s="142" t="s">
        <v>4265</v>
      </c>
      <c r="F955" s="142" t="s">
        <v>4266</v>
      </c>
      <c r="G955" s="142" t="s">
        <v>4267</v>
      </c>
      <c r="H955" s="142" t="s">
        <v>4268</v>
      </c>
      <c r="I955" s="142" t="s">
        <v>4297</v>
      </c>
      <c r="J955" s="142" t="s">
        <v>4298</v>
      </c>
      <c r="K955" s="142" t="s">
        <v>4455</v>
      </c>
      <c r="L955" s="142" t="s">
        <v>4456</v>
      </c>
    </row>
    <row r="956" spans="1:12" hidden="1">
      <c r="A956" s="142" t="s">
        <v>1788</v>
      </c>
      <c r="B956" s="142" t="s">
        <v>1789</v>
      </c>
      <c r="C956" s="142" t="s">
        <v>3960</v>
      </c>
      <c r="D956" s="142" t="s">
        <v>3961</v>
      </c>
      <c r="E956" s="142" t="s">
        <v>4265</v>
      </c>
      <c r="F956" s="142" t="s">
        <v>4266</v>
      </c>
      <c r="G956" s="142" t="s">
        <v>4267</v>
      </c>
      <c r="H956" s="142" t="s">
        <v>4268</v>
      </c>
      <c r="I956" s="142" t="s">
        <v>4297</v>
      </c>
      <c r="J956" s="142" t="s">
        <v>4298</v>
      </c>
      <c r="K956" s="142" t="s">
        <v>4457</v>
      </c>
      <c r="L956" s="142" t="s">
        <v>4458</v>
      </c>
    </row>
    <row r="957" spans="1:12" hidden="1">
      <c r="A957" s="142" t="s">
        <v>1788</v>
      </c>
      <c r="B957" s="142" t="s">
        <v>1789</v>
      </c>
      <c r="C957" s="142" t="s">
        <v>3960</v>
      </c>
      <c r="D957" s="142" t="s">
        <v>3961</v>
      </c>
      <c r="E957" s="142" t="s">
        <v>4265</v>
      </c>
      <c r="F957" s="142" t="s">
        <v>4266</v>
      </c>
      <c r="G957" s="142" t="s">
        <v>4267</v>
      </c>
      <c r="H957" s="142" t="s">
        <v>4268</v>
      </c>
      <c r="I957" s="142" t="s">
        <v>4297</v>
      </c>
      <c r="J957" s="142" t="s">
        <v>4298</v>
      </c>
      <c r="K957" s="142" t="s">
        <v>4459</v>
      </c>
      <c r="L957" s="142" t="s">
        <v>4460</v>
      </c>
    </row>
    <row r="958" spans="1:12" hidden="1">
      <c r="A958" s="142" t="s">
        <v>1788</v>
      </c>
      <c r="B958" s="142" t="s">
        <v>1789</v>
      </c>
      <c r="C958" s="142" t="s">
        <v>3960</v>
      </c>
      <c r="D958" s="142" t="s">
        <v>3961</v>
      </c>
      <c r="E958" s="142" t="s">
        <v>4265</v>
      </c>
      <c r="F958" s="142" t="s">
        <v>4266</v>
      </c>
      <c r="G958" s="142" t="s">
        <v>4267</v>
      </c>
      <c r="H958" s="142" t="s">
        <v>4268</v>
      </c>
      <c r="I958" s="142" t="s">
        <v>4297</v>
      </c>
      <c r="J958" s="142" t="s">
        <v>4298</v>
      </c>
      <c r="K958" s="142" t="s">
        <v>4461</v>
      </c>
      <c r="L958" s="142" t="s">
        <v>4462</v>
      </c>
    </row>
    <row r="959" spans="1:12" hidden="1">
      <c r="A959" s="142" t="s">
        <v>1788</v>
      </c>
      <c r="B959" s="142" t="s">
        <v>1789</v>
      </c>
      <c r="C959" s="142" t="s">
        <v>3960</v>
      </c>
      <c r="D959" s="142" t="s">
        <v>3961</v>
      </c>
      <c r="E959" s="142" t="s">
        <v>4265</v>
      </c>
      <c r="F959" s="142" t="s">
        <v>4266</v>
      </c>
      <c r="G959" s="142" t="s">
        <v>4267</v>
      </c>
      <c r="H959" s="142" t="s">
        <v>4268</v>
      </c>
      <c r="I959" s="142" t="s">
        <v>4297</v>
      </c>
      <c r="J959" s="142" t="s">
        <v>4298</v>
      </c>
      <c r="K959" s="142" t="s">
        <v>4463</v>
      </c>
      <c r="L959" s="142" t="s">
        <v>4464</v>
      </c>
    </row>
    <row r="960" spans="1:12" hidden="1">
      <c r="A960" s="142" t="s">
        <v>1788</v>
      </c>
      <c r="B960" s="142" t="s">
        <v>1789</v>
      </c>
      <c r="C960" s="142" t="s">
        <v>3960</v>
      </c>
      <c r="D960" s="142" t="s">
        <v>3961</v>
      </c>
      <c r="E960" s="142" t="s">
        <v>4265</v>
      </c>
      <c r="F960" s="142" t="s">
        <v>4266</v>
      </c>
      <c r="G960" s="142" t="s">
        <v>4267</v>
      </c>
      <c r="H960" s="142" t="s">
        <v>4268</v>
      </c>
      <c r="I960" s="142" t="s">
        <v>4297</v>
      </c>
      <c r="J960" s="142" t="s">
        <v>4298</v>
      </c>
      <c r="K960" s="142" t="s">
        <v>4465</v>
      </c>
      <c r="L960" s="142" t="s">
        <v>4466</v>
      </c>
    </row>
    <row r="961" spans="1:12" hidden="1">
      <c r="A961" s="142" t="s">
        <v>1788</v>
      </c>
      <c r="B961" s="142" t="s">
        <v>1789</v>
      </c>
      <c r="C961" s="142" t="s">
        <v>3960</v>
      </c>
      <c r="D961" s="142" t="s">
        <v>3961</v>
      </c>
      <c r="E961" s="142" t="s">
        <v>4265</v>
      </c>
      <c r="F961" s="142" t="s">
        <v>4266</v>
      </c>
      <c r="G961" s="142" t="s">
        <v>4267</v>
      </c>
      <c r="H961" s="142" t="s">
        <v>4268</v>
      </c>
      <c r="I961" s="142" t="s">
        <v>4297</v>
      </c>
      <c r="J961" s="142" t="s">
        <v>4298</v>
      </c>
      <c r="K961" s="142" t="s">
        <v>4467</v>
      </c>
      <c r="L961" s="142" t="s">
        <v>4468</v>
      </c>
    </row>
    <row r="962" spans="1:12" hidden="1">
      <c r="A962" s="142" t="s">
        <v>1788</v>
      </c>
      <c r="B962" s="142" t="s">
        <v>1789</v>
      </c>
      <c r="C962" s="142" t="s">
        <v>3960</v>
      </c>
      <c r="D962" s="142" t="s">
        <v>3961</v>
      </c>
      <c r="E962" s="142" t="s">
        <v>4265</v>
      </c>
      <c r="F962" s="142" t="s">
        <v>4266</v>
      </c>
      <c r="G962" s="142" t="s">
        <v>4267</v>
      </c>
      <c r="H962" s="142" t="s">
        <v>4268</v>
      </c>
      <c r="I962" s="142" t="s">
        <v>4297</v>
      </c>
      <c r="J962" s="142" t="s">
        <v>4298</v>
      </c>
      <c r="K962" s="142" t="s">
        <v>4469</v>
      </c>
      <c r="L962" s="142" t="s">
        <v>4470</v>
      </c>
    </row>
    <row r="963" spans="1:12" hidden="1">
      <c r="A963" s="142" t="s">
        <v>1788</v>
      </c>
      <c r="B963" s="142" t="s">
        <v>1789</v>
      </c>
      <c r="C963" s="142" t="s">
        <v>3960</v>
      </c>
      <c r="D963" s="142" t="s">
        <v>3961</v>
      </c>
      <c r="E963" s="142" t="s">
        <v>4265</v>
      </c>
      <c r="F963" s="142" t="s">
        <v>4266</v>
      </c>
      <c r="G963" s="142" t="s">
        <v>4267</v>
      </c>
      <c r="H963" s="142" t="s">
        <v>4268</v>
      </c>
      <c r="I963" s="142" t="s">
        <v>4297</v>
      </c>
      <c r="J963" s="142" t="s">
        <v>4298</v>
      </c>
      <c r="K963" s="142" t="s">
        <v>4471</v>
      </c>
      <c r="L963" s="142" t="s">
        <v>4472</v>
      </c>
    </row>
    <row r="964" spans="1:12" hidden="1">
      <c r="A964" s="142" t="s">
        <v>1788</v>
      </c>
      <c r="B964" s="142" t="s">
        <v>1789</v>
      </c>
      <c r="C964" s="142" t="s">
        <v>3960</v>
      </c>
      <c r="D964" s="142" t="s">
        <v>3961</v>
      </c>
      <c r="E964" s="142" t="s">
        <v>4265</v>
      </c>
      <c r="F964" s="142" t="s">
        <v>4266</v>
      </c>
      <c r="G964" s="142" t="s">
        <v>4267</v>
      </c>
      <c r="H964" s="142" t="s">
        <v>4268</v>
      </c>
      <c r="I964" s="142" t="s">
        <v>4297</v>
      </c>
      <c r="J964" s="142" t="s">
        <v>4298</v>
      </c>
      <c r="K964" s="142" t="s">
        <v>4473</v>
      </c>
      <c r="L964" s="142" t="s">
        <v>4474</v>
      </c>
    </row>
    <row r="965" spans="1:12" hidden="1">
      <c r="A965" s="142" t="s">
        <v>1788</v>
      </c>
      <c r="B965" s="142" t="s">
        <v>1789</v>
      </c>
      <c r="C965" s="142" t="s">
        <v>3960</v>
      </c>
      <c r="D965" s="142" t="s">
        <v>3961</v>
      </c>
      <c r="E965" s="142" t="s">
        <v>4265</v>
      </c>
      <c r="F965" s="142" t="s">
        <v>4266</v>
      </c>
      <c r="G965" s="142" t="s">
        <v>4267</v>
      </c>
      <c r="H965" s="142" t="s">
        <v>4268</v>
      </c>
      <c r="I965" s="142" t="s">
        <v>4297</v>
      </c>
      <c r="J965" s="142" t="s">
        <v>4298</v>
      </c>
      <c r="K965" s="142" t="s">
        <v>4475</v>
      </c>
      <c r="L965" s="142" t="s">
        <v>4476</v>
      </c>
    </row>
    <row r="966" spans="1:12" hidden="1">
      <c r="A966" s="142" t="s">
        <v>1788</v>
      </c>
      <c r="B966" s="142" t="s">
        <v>1789</v>
      </c>
      <c r="C966" s="142" t="s">
        <v>3960</v>
      </c>
      <c r="D966" s="142" t="s">
        <v>3961</v>
      </c>
      <c r="E966" s="142" t="s">
        <v>4265</v>
      </c>
      <c r="F966" s="142" t="s">
        <v>4266</v>
      </c>
      <c r="G966" s="142" t="s">
        <v>4267</v>
      </c>
      <c r="H966" s="142" t="s">
        <v>4268</v>
      </c>
      <c r="I966" s="142" t="s">
        <v>4297</v>
      </c>
      <c r="J966" s="142" t="s">
        <v>4298</v>
      </c>
      <c r="K966" s="142" t="s">
        <v>4477</v>
      </c>
      <c r="L966" s="142" t="s">
        <v>4478</v>
      </c>
    </row>
    <row r="967" spans="1:12" hidden="1">
      <c r="A967" s="142" t="s">
        <v>1788</v>
      </c>
      <c r="B967" s="142" t="s">
        <v>1789</v>
      </c>
      <c r="C967" s="142" t="s">
        <v>3960</v>
      </c>
      <c r="D967" s="142" t="s">
        <v>3961</v>
      </c>
      <c r="E967" s="142" t="s">
        <v>4265</v>
      </c>
      <c r="F967" s="142" t="s">
        <v>4266</v>
      </c>
      <c r="G967" s="142" t="s">
        <v>4267</v>
      </c>
      <c r="H967" s="142" t="s">
        <v>4268</v>
      </c>
      <c r="I967" s="142" t="s">
        <v>4297</v>
      </c>
      <c r="J967" s="142" t="s">
        <v>4298</v>
      </c>
      <c r="K967" s="142" t="s">
        <v>4479</v>
      </c>
      <c r="L967" s="142" t="s">
        <v>4480</v>
      </c>
    </row>
    <row r="968" spans="1:12" hidden="1">
      <c r="A968" s="142" t="s">
        <v>1788</v>
      </c>
      <c r="B968" s="142" t="s">
        <v>1789</v>
      </c>
      <c r="C968" s="142" t="s">
        <v>3960</v>
      </c>
      <c r="D968" s="142" t="s">
        <v>3961</v>
      </c>
      <c r="E968" s="142" t="s">
        <v>4265</v>
      </c>
      <c r="F968" s="142" t="s">
        <v>4266</v>
      </c>
      <c r="G968" s="142" t="s">
        <v>4267</v>
      </c>
      <c r="H968" s="142" t="s">
        <v>4268</v>
      </c>
      <c r="I968" s="142" t="s">
        <v>4297</v>
      </c>
      <c r="J968" s="142" t="s">
        <v>4298</v>
      </c>
      <c r="K968" s="142" t="s">
        <v>4481</v>
      </c>
      <c r="L968" s="142" t="s">
        <v>4482</v>
      </c>
    </row>
    <row r="969" spans="1:12" hidden="1">
      <c r="A969" s="142" t="s">
        <v>1788</v>
      </c>
      <c r="B969" s="142" t="s">
        <v>1789</v>
      </c>
      <c r="C969" s="142" t="s">
        <v>3960</v>
      </c>
      <c r="D969" s="142" t="s">
        <v>3961</v>
      </c>
      <c r="E969" s="142" t="s">
        <v>4265</v>
      </c>
      <c r="F969" s="142" t="s">
        <v>4266</v>
      </c>
      <c r="G969" s="142" t="s">
        <v>4267</v>
      </c>
      <c r="H969" s="142" t="s">
        <v>4268</v>
      </c>
      <c r="I969" s="142" t="s">
        <v>4297</v>
      </c>
      <c r="J969" s="142" t="s">
        <v>4298</v>
      </c>
      <c r="K969" s="142" t="s">
        <v>4483</v>
      </c>
      <c r="L969" s="142" t="s">
        <v>4484</v>
      </c>
    </row>
    <row r="970" spans="1:12" hidden="1">
      <c r="A970" s="142" t="s">
        <v>1788</v>
      </c>
      <c r="B970" s="142" t="s">
        <v>1789</v>
      </c>
      <c r="C970" s="142" t="s">
        <v>3960</v>
      </c>
      <c r="D970" s="142" t="s">
        <v>3961</v>
      </c>
      <c r="E970" s="142" t="s">
        <v>4265</v>
      </c>
      <c r="F970" s="142" t="s">
        <v>4266</v>
      </c>
      <c r="G970" s="142" t="s">
        <v>4267</v>
      </c>
      <c r="H970" s="142" t="s">
        <v>4268</v>
      </c>
      <c r="I970" s="142" t="s">
        <v>4297</v>
      </c>
      <c r="J970" s="142" t="s">
        <v>4298</v>
      </c>
      <c r="K970" s="142" t="s">
        <v>4485</v>
      </c>
      <c r="L970" s="142" t="s">
        <v>4486</v>
      </c>
    </row>
    <row r="971" spans="1:12" hidden="1">
      <c r="A971" s="142" t="s">
        <v>1788</v>
      </c>
      <c r="B971" s="142" t="s">
        <v>1789</v>
      </c>
      <c r="C971" s="142" t="s">
        <v>3960</v>
      </c>
      <c r="D971" s="142" t="s">
        <v>3961</v>
      </c>
      <c r="E971" s="142" t="s">
        <v>4265</v>
      </c>
      <c r="F971" s="142" t="s">
        <v>4266</v>
      </c>
      <c r="G971" s="142" t="s">
        <v>4267</v>
      </c>
      <c r="H971" s="142" t="s">
        <v>4268</v>
      </c>
      <c r="I971" s="142" t="s">
        <v>4297</v>
      </c>
      <c r="J971" s="142" t="s">
        <v>4298</v>
      </c>
      <c r="K971" s="142" t="s">
        <v>4487</v>
      </c>
      <c r="L971" s="142" t="s">
        <v>4488</v>
      </c>
    </row>
    <row r="972" spans="1:12" hidden="1">
      <c r="A972" s="142" t="s">
        <v>1788</v>
      </c>
      <c r="B972" s="142" t="s">
        <v>1789</v>
      </c>
      <c r="C972" s="142" t="s">
        <v>3960</v>
      </c>
      <c r="D972" s="142" t="s">
        <v>3961</v>
      </c>
      <c r="E972" s="142" t="s">
        <v>4265</v>
      </c>
      <c r="F972" s="142" t="s">
        <v>4266</v>
      </c>
      <c r="G972" s="142" t="s">
        <v>4267</v>
      </c>
      <c r="H972" s="142" t="s">
        <v>4268</v>
      </c>
      <c r="I972" s="142" t="s">
        <v>4297</v>
      </c>
      <c r="J972" s="142" t="s">
        <v>4298</v>
      </c>
      <c r="K972" s="142" t="s">
        <v>4489</v>
      </c>
      <c r="L972" s="142" t="s">
        <v>4490</v>
      </c>
    </row>
    <row r="973" spans="1:12" hidden="1">
      <c r="A973" s="142" t="s">
        <v>1788</v>
      </c>
      <c r="B973" s="142" t="s">
        <v>1789</v>
      </c>
      <c r="C973" s="142" t="s">
        <v>3960</v>
      </c>
      <c r="D973" s="142" t="s">
        <v>3961</v>
      </c>
      <c r="E973" s="142" t="s">
        <v>4265</v>
      </c>
      <c r="F973" s="142" t="s">
        <v>4266</v>
      </c>
      <c r="G973" s="142" t="s">
        <v>4267</v>
      </c>
      <c r="H973" s="142" t="s">
        <v>4268</v>
      </c>
      <c r="I973" s="142" t="s">
        <v>4297</v>
      </c>
      <c r="J973" s="142" t="s">
        <v>4298</v>
      </c>
      <c r="K973" s="142" t="s">
        <v>4491</v>
      </c>
      <c r="L973" s="142" t="s">
        <v>4492</v>
      </c>
    </row>
    <row r="974" spans="1:12" hidden="1">
      <c r="A974" s="142" t="s">
        <v>1788</v>
      </c>
      <c r="B974" s="142" t="s">
        <v>1789</v>
      </c>
      <c r="C974" s="142" t="s">
        <v>3960</v>
      </c>
      <c r="D974" s="142" t="s">
        <v>3961</v>
      </c>
      <c r="E974" s="142" t="s">
        <v>4265</v>
      </c>
      <c r="F974" s="142" t="s">
        <v>4266</v>
      </c>
      <c r="G974" s="142" t="s">
        <v>4267</v>
      </c>
      <c r="H974" s="142" t="s">
        <v>4268</v>
      </c>
      <c r="I974" s="142" t="s">
        <v>4297</v>
      </c>
      <c r="J974" s="142" t="s">
        <v>4298</v>
      </c>
      <c r="K974" s="142" t="s">
        <v>4493</v>
      </c>
      <c r="L974" s="142" t="s">
        <v>4494</v>
      </c>
    </row>
    <row r="975" spans="1:12" hidden="1">
      <c r="A975" s="142" t="s">
        <v>1788</v>
      </c>
      <c r="B975" s="142" t="s">
        <v>1789</v>
      </c>
      <c r="C975" s="142" t="s">
        <v>3960</v>
      </c>
      <c r="D975" s="142" t="s">
        <v>3961</v>
      </c>
      <c r="E975" s="142" t="s">
        <v>4265</v>
      </c>
      <c r="F975" s="142" t="s">
        <v>4266</v>
      </c>
      <c r="G975" s="142" t="s">
        <v>4267</v>
      </c>
      <c r="H975" s="142" t="s">
        <v>4268</v>
      </c>
      <c r="I975" s="142" t="s">
        <v>4297</v>
      </c>
      <c r="J975" s="142" t="s">
        <v>4298</v>
      </c>
      <c r="K975" s="142" t="s">
        <v>4495</v>
      </c>
      <c r="L975" s="142" t="s">
        <v>4496</v>
      </c>
    </row>
    <row r="976" spans="1:12" hidden="1">
      <c r="A976" s="142" t="s">
        <v>1788</v>
      </c>
      <c r="B976" s="142" t="s">
        <v>1789</v>
      </c>
      <c r="C976" s="142" t="s">
        <v>3960</v>
      </c>
      <c r="D976" s="142" t="s">
        <v>3961</v>
      </c>
      <c r="E976" s="142" t="s">
        <v>4265</v>
      </c>
      <c r="F976" s="142" t="s">
        <v>4266</v>
      </c>
      <c r="G976" s="142" t="s">
        <v>4267</v>
      </c>
      <c r="H976" s="142" t="s">
        <v>4268</v>
      </c>
      <c r="I976" s="142" t="s">
        <v>4297</v>
      </c>
      <c r="J976" s="142" t="s">
        <v>4298</v>
      </c>
      <c r="K976" s="142" t="s">
        <v>4497</v>
      </c>
      <c r="L976" s="142" t="s">
        <v>4498</v>
      </c>
    </row>
    <row r="977" spans="1:12" hidden="1">
      <c r="A977" s="142" t="s">
        <v>1788</v>
      </c>
      <c r="B977" s="142" t="s">
        <v>1789</v>
      </c>
      <c r="C977" s="142" t="s">
        <v>3960</v>
      </c>
      <c r="D977" s="142" t="s">
        <v>3961</v>
      </c>
      <c r="E977" s="142" t="s">
        <v>4265</v>
      </c>
      <c r="F977" s="142" t="s">
        <v>4266</v>
      </c>
      <c r="G977" s="142" t="s">
        <v>4267</v>
      </c>
      <c r="H977" s="142" t="s">
        <v>4268</v>
      </c>
      <c r="I977" s="142" t="s">
        <v>4297</v>
      </c>
      <c r="J977" s="142" t="s">
        <v>4298</v>
      </c>
      <c r="K977" s="142" t="s">
        <v>4499</v>
      </c>
      <c r="L977" s="142" t="s">
        <v>4500</v>
      </c>
    </row>
    <row r="978" spans="1:12" hidden="1">
      <c r="A978" s="142" t="s">
        <v>1788</v>
      </c>
      <c r="B978" s="142" t="s">
        <v>1789</v>
      </c>
      <c r="C978" s="142" t="s">
        <v>3960</v>
      </c>
      <c r="D978" s="142" t="s">
        <v>3961</v>
      </c>
      <c r="E978" s="142" t="s">
        <v>4265</v>
      </c>
      <c r="F978" s="142" t="s">
        <v>4266</v>
      </c>
      <c r="G978" s="142" t="s">
        <v>4267</v>
      </c>
      <c r="H978" s="142" t="s">
        <v>4268</v>
      </c>
      <c r="I978" s="142" t="s">
        <v>4297</v>
      </c>
      <c r="J978" s="142" t="s">
        <v>4298</v>
      </c>
      <c r="K978" s="142" t="s">
        <v>4501</v>
      </c>
      <c r="L978" s="142" t="s">
        <v>4502</v>
      </c>
    </row>
    <row r="979" spans="1:12" hidden="1">
      <c r="A979" s="142" t="s">
        <v>1788</v>
      </c>
      <c r="B979" s="142" t="s">
        <v>1789</v>
      </c>
      <c r="C979" s="142" t="s">
        <v>3960</v>
      </c>
      <c r="D979" s="142" t="s">
        <v>3961</v>
      </c>
      <c r="E979" s="142" t="s">
        <v>4265</v>
      </c>
      <c r="F979" s="142" t="s">
        <v>4266</v>
      </c>
      <c r="G979" s="142" t="s">
        <v>4267</v>
      </c>
      <c r="H979" s="142" t="s">
        <v>4268</v>
      </c>
      <c r="I979" s="142" t="s">
        <v>4297</v>
      </c>
      <c r="J979" s="142" t="s">
        <v>4298</v>
      </c>
      <c r="K979" s="142" t="s">
        <v>4503</v>
      </c>
      <c r="L979" s="142" t="s">
        <v>4504</v>
      </c>
    </row>
    <row r="980" spans="1:12" hidden="1">
      <c r="A980" s="142" t="s">
        <v>1788</v>
      </c>
      <c r="B980" s="142" t="s">
        <v>1789</v>
      </c>
      <c r="C980" s="142" t="s">
        <v>3960</v>
      </c>
      <c r="D980" s="142" t="s">
        <v>3961</v>
      </c>
      <c r="E980" s="142" t="s">
        <v>4265</v>
      </c>
      <c r="F980" s="142" t="s">
        <v>4266</v>
      </c>
      <c r="G980" s="142" t="s">
        <v>4267</v>
      </c>
      <c r="H980" s="142" t="s">
        <v>4268</v>
      </c>
      <c r="I980" s="142" t="s">
        <v>4297</v>
      </c>
      <c r="J980" s="142" t="s">
        <v>4298</v>
      </c>
      <c r="K980" s="142" t="s">
        <v>4505</v>
      </c>
      <c r="L980" s="142" t="s">
        <v>4506</v>
      </c>
    </row>
    <row r="981" spans="1:12" hidden="1">
      <c r="A981" s="142" t="s">
        <v>1788</v>
      </c>
      <c r="B981" s="142" t="s">
        <v>1789</v>
      </c>
      <c r="C981" s="142" t="s">
        <v>3960</v>
      </c>
      <c r="D981" s="142" t="s">
        <v>3961</v>
      </c>
      <c r="E981" s="142" t="s">
        <v>4265</v>
      </c>
      <c r="F981" s="142" t="s">
        <v>4266</v>
      </c>
      <c r="G981" s="142" t="s">
        <v>4267</v>
      </c>
      <c r="H981" s="142" t="s">
        <v>4268</v>
      </c>
      <c r="I981" s="142" t="s">
        <v>4297</v>
      </c>
      <c r="J981" s="142" t="s">
        <v>4298</v>
      </c>
      <c r="K981" s="142" t="s">
        <v>4507</v>
      </c>
      <c r="L981" s="142" t="s">
        <v>4508</v>
      </c>
    </row>
    <row r="982" spans="1:12" hidden="1">
      <c r="A982" s="142" t="s">
        <v>1788</v>
      </c>
      <c r="B982" s="142" t="s">
        <v>1789</v>
      </c>
      <c r="C982" s="142" t="s">
        <v>3960</v>
      </c>
      <c r="D982" s="142" t="s">
        <v>3961</v>
      </c>
      <c r="E982" s="142" t="s">
        <v>4265</v>
      </c>
      <c r="F982" s="142" t="s">
        <v>4266</v>
      </c>
      <c r="G982" s="142" t="s">
        <v>4267</v>
      </c>
      <c r="H982" s="142" t="s">
        <v>4268</v>
      </c>
      <c r="I982" s="142" t="s">
        <v>4297</v>
      </c>
      <c r="J982" s="142" t="s">
        <v>4298</v>
      </c>
      <c r="K982" s="142" t="s">
        <v>4509</v>
      </c>
      <c r="L982" s="142" t="s">
        <v>4510</v>
      </c>
    </row>
    <row r="983" spans="1:12" hidden="1">
      <c r="A983" s="142" t="s">
        <v>1788</v>
      </c>
      <c r="B983" s="142" t="s">
        <v>1789</v>
      </c>
      <c r="C983" s="142" t="s">
        <v>3960</v>
      </c>
      <c r="D983" s="142" t="s">
        <v>3961</v>
      </c>
      <c r="E983" s="142" t="s">
        <v>4265</v>
      </c>
      <c r="F983" s="142" t="s">
        <v>4266</v>
      </c>
      <c r="G983" s="142" t="s">
        <v>4267</v>
      </c>
      <c r="H983" s="142" t="s">
        <v>4268</v>
      </c>
      <c r="I983" s="142" t="s">
        <v>4297</v>
      </c>
      <c r="J983" s="142" t="s">
        <v>4298</v>
      </c>
      <c r="K983" s="142" t="s">
        <v>4511</v>
      </c>
      <c r="L983" s="142" t="s">
        <v>4512</v>
      </c>
    </row>
    <row r="984" spans="1:12" hidden="1">
      <c r="A984" s="142" t="s">
        <v>1788</v>
      </c>
      <c r="B984" s="142" t="s">
        <v>1789</v>
      </c>
      <c r="C984" s="142" t="s">
        <v>3960</v>
      </c>
      <c r="D984" s="142" t="s">
        <v>3961</v>
      </c>
      <c r="E984" s="142" t="s">
        <v>4265</v>
      </c>
      <c r="F984" s="142" t="s">
        <v>4266</v>
      </c>
      <c r="G984" s="142" t="s">
        <v>4267</v>
      </c>
      <c r="H984" s="142" t="s">
        <v>4268</v>
      </c>
      <c r="I984" s="142" t="s">
        <v>4297</v>
      </c>
      <c r="J984" s="142" t="s">
        <v>4298</v>
      </c>
      <c r="K984" s="142" t="s">
        <v>4513</v>
      </c>
      <c r="L984" s="142" t="s">
        <v>4514</v>
      </c>
    </row>
    <row r="985" spans="1:12" hidden="1">
      <c r="A985" s="142" t="s">
        <v>1788</v>
      </c>
      <c r="B985" s="142" t="s">
        <v>1789</v>
      </c>
      <c r="C985" s="142" t="s">
        <v>3960</v>
      </c>
      <c r="D985" s="142" t="s">
        <v>3961</v>
      </c>
      <c r="E985" s="142" t="s">
        <v>4265</v>
      </c>
      <c r="F985" s="142" t="s">
        <v>4266</v>
      </c>
      <c r="G985" s="142" t="s">
        <v>4267</v>
      </c>
      <c r="H985" s="142" t="s">
        <v>4268</v>
      </c>
      <c r="I985" s="142" t="s">
        <v>4297</v>
      </c>
      <c r="J985" s="142" t="s">
        <v>4298</v>
      </c>
      <c r="K985" s="142" t="s">
        <v>4515</v>
      </c>
      <c r="L985" s="142" t="s">
        <v>4516</v>
      </c>
    </row>
    <row r="986" spans="1:12" hidden="1">
      <c r="A986" s="142" t="s">
        <v>1788</v>
      </c>
      <c r="B986" s="142" t="s">
        <v>1789</v>
      </c>
      <c r="C986" s="142" t="s">
        <v>3960</v>
      </c>
      <c r="D986" s="142" t="s">
        <v>3961</v>
      </c>
      <c r="E986" s="142" t="s">
        <v>4265</v>
      </c>
      <c r="F986" s="142" t="s">
        <v>4266</v>
      </c>
      <c r="G986" s="142" t="s">
        <v>4267</v>
      </c>
      <c r="H986" s="142" t="s">
        <v>4268</v>
      </c>
      <c r="I986" s="142" t="s">
        <v>4297</v>
      </c>
      <c r="J986" s="142" t="s">
        <v>4298</v>
      </c>
      <c r="K986" s="142" t="s">
        <v>4517</v>
      </c>
      <c r="L986" s="142" t="s">
        <v>4518</v>
      </c>
    </row>
    <row r="987" spans="1:12" hidden="1">
      <c r="A987" s="142" t="s">
        <v>1788</v>
      </c>
      <c r="B987" s="142" t="s">
        <v>1789</v>
      </c>
      <c r="C987" s="142" t="s">
        <v>3960</v>
      </c>
      <c r="D987" s="142" t="s">
        <v>3961</v>
      </c>
      <c r="E987" s="142" t="s">
        <v>4265</v>
      </c>
      <c r="F987" s="142" t="s">
        <v>4266</v>
      </c>
      <c r="G987" s="142" t="s">
        <v>4267</v>
      </c>
      <c r="H987" s="142" t="s">
        <v>4268</v>
      </c>
      <c r="I987" s="142" t="s">
        <v>4297</v>
      </c>
      <c r="J987" s="142" t="s">
        <v>4298</v>
      </c>
      <c r="K987" s="142" t="s">
        <v>4519</v>
      </c>
      <c r="L987" s="142" t="s">
        <v>4520</v>
      </c>
    </row>
    <row r="988" spans="1:12" hidden="1">
      <c r="A988" s="142" t="s">
        <v>1788</v>
      </c>
      <c r="B988" s="142" t="s">
        <v>1789</v>
      </c>
      <c r="C988" s="142" t="s">
        <v>3960</v>
      </c>
      <c r="D988" s="142" t="s">
        <v>3961</v>
      </c>
      <c r="E988" s="142" t="s">
        <v>4265</v>
      </c>
      <c r="F988" s="142" t="s">
        <v>4266</v>
      </c>
      <c r="G988" s="142" t="s">
        <v>4267</v>
      </c>
      <c r="H988" s="142" t="s">
        <v>4268</v>
      </c>
      <c r="I988" s="142" t="s">
        <v>4297</v>
      </c>
      <c r="J988" s="142" t="s">
        <v>4298</v>
      </c>
      <c r="K988" s="142" t="s">
        <v>4521</v>
      </c>
      <c r="L988" s="142" t="s">
        <v>4522</v>
      </c>
    </row>
    <row r="989" spans="1:12" hidden="1">
      <c r="A989" s="142" t="s">
        <v>1788</v>
      </c>
      <c r="B989" s="142" t="s">
        <v>1789</v>
      </c>
      <c r="C989" s="142" t="s">
        <v>3960</v>
      </c>
      <c r="D989" s="142" t="s">
        <v>3961</v>
      </c>
      <c r="E989" s="142" t="s">
        <v>4265</v>
      </c>
      <c r="F989" s="142" t="s">
        <v>4266</v>
      </c>
      <c r="G989" s="142" t="s">
        <v>4267</v>
      </c>
      <c r="H989" s="142" t="s">
        <v>4268</v>
      </c>
      <c r="I989" s="142" t="s">
        <v>4297</v>
      </c>
      <c r="J989" s="142" t="s">
        <v>4298</v>
      </c>
      <c r="K989" s="142" t="s">
        <v>4523</v>
      </c>
      <c r="L989" s="142" t="s">
        <v>4524</v>
      </c>
    </row>
    <row r="990" spans="1:12" hidden="1">
      <c r="A990" s="142" t="s">
        <v>1788</v>
      </c>
      <c r="B990" s="142" t="s">
        <v>1789</v>
      </c>
      <c r="C990" s="142" t="s">
        <v>3960</v>
      </c>
      <c r="D990" s="142" t="s">
        <v>3961</v>
      </c>
      <c r="E990" s="142" t="s">
        <v>4265</v>
      </c>
      <c r="F990" s="142" t="s">
        <v>4266</v>
      </c>
      <c r="G990" s="142" t="s">
        <v>4267</v>
      </c>
      <c r="H990" s="142" t="s">
        <v>4268</v>
      </c>
      <c r="I990" s="142" t="s">
        <v>4297</v>
      </c>
      <c r="J990" s="142" t="s">
        <v>4298</v>
      </c>
      <c r="K990" s="142" t="s">
        <v>4525</v>
      </c>
      <c r="L990" s="142" t="s">
        <v>4526</v>
      </c>
    </row>
    <row r="991" spans="1:12" hidden="1">
      <c r="A991" s="142" t="s">
        <v>1788</v>
      </c>
      <c r="B991" s="142" t="s">
        <v>1789</v>
      </c>
      <c r="C991" s="142" t="s">
        <v>3960</v>
      </c>
      <c r="D991" s="142" t="s">
        <v>3961</v>
      </c>
      <c r="E991" s="142" t="s">
        <v>4265</v>
      </c>
      <c r="F991" s="142" t="s">
        <v>4266</v>
      </c>
      <c r="G991" s="142" t="s">
        <v>4267</v>
      </c>
      <c r="H991" s="142" t="s">
        <v>4268</v>
      </c>
      <c r="I991" s="142" t="s">
        <v>4297</v>
      </c>
      <c r="J991" s="142" t="s">
        <v>4298</v>
      </c>
      <c r="K991" s="142" t="s">
        <v>4527</v>
      </c>
      <c r="L991" s="142" t="s">
        <v>4528</v>
      </c>
    </row>
    <row r="992" spans="1:12" hidden="1">
      <c r="A992" s="142" t="s">
        <v>1788</v>
      </c>
      <c r="B992" s="142" t="s">
        <v>1789</v>
      </c>
      <c r="C992" s="142" t="s">
        <v>3960</v>
      </c>
      <c r="D992" s="142" t="s">
        <v>3961</v>
      </c>
      <c r="E992" s="142" t="s">
        <v>4265</v>
      </c>
      <c r="F992" s="142" t="s">
        <v>4266</v>
      </c>
      <c r="G992" s="142" t="s">
        <v>4267</v>
      </c>
      <c r="H992" s="142" t="s">
        <v>4268</v>
      </c>
      <c r="I992" s="142" t="s">
        <v>4297</v>
      </c>
      <c r="J992" s="142" t="s">
        <v>4298</v>
      </c>
      <c r="K992" s="142" t="s">
        <v>4529</v>
      </c>
      <c r="L992" s="142" t="s">
        <v>4530</v>
      </c>
    </row>
    <row r="993" spans="1:12" hidden="1">
      <c r="A993" s="142" t="s">
        <v>1788</v>
      </c>
      <c r="B993" s="142" t="s">
        <v>1789</v>
      </c>
      <c r="C993" s="142" t="s">
        <v>3960</v>
      </c>
      <c r="D993" s="142" t="s">
        <v>3961</v>
      </c>
      <c r="E993" s="142" t="s">
        <v>4265</v>
      </c>
      <c r="F993" s="142" t="s">
        <v>4266</v>
      </c>
      <c r="G993" s="142" t="s">
        <v>4267</v>
      </c>
      <c r="H993" s="142" t="s">
        <v>4268</v>
      </c>
      <c r="I993" s="142" t="s">
        <v>4297</v>
      </c>
      <c r="J993" s="142" t="s">
        <v>4298</v>
      </c>
      <c r="K993" s="142" t="s">
        <v>4531</v>
      </c>
      <c r="L993" s="142" t="s">
        <v>4532</v>
      </c>
    </row>
    <row r="994" spans="1:12" hidden="1">
      <c r="A994" s="142" t="s">
        <v>1788</v>
      </c>
      <c r="B994" s="142" t="s">
        <v>1789</v>
      </c>
      <c r="C994" s="142" t="s">
        <v>3960</v>
      </c>
      <c r="D994" s="142" t="s">
        <v>3961</v>
      </c>
      <c r="E994" s="142" t="s">
        <v>4265</v>
      </c>
      <c r="F994" s="142" t="s">
        <v>4266</v>
      </c>
      <c r="G994" s="142" t="s">
        <v>4267</v>
      </c>
      <c r="H994" s="142" t="s">
        <v>4268</v>
      </c>
      <c r="I994" s="142" t="s">
        <v>4297</v>
      </c>
      <c r="J994" s="142" t="s">
        <v>4298</v>
      </c>
      <c r="K994" s="142" t="s">
        <v>4533</v>
      </c>
      <c r="L994" s="142" t="s">
        <v>4534</v>
      </c>
    </row>
    <row r="995" spans="1:12" hidden="1">
      <c r="A995" s="142" t="s">
        <v>1788</v>
      </c>
      <c r="B995" s="142" t="s">
        <v>1789</v>
      </c>
      <c r="C995" s="142" t="s">
        <v>3960</v>
      </c>
      <c r="D995" s="142" t="s">
        <v>3961</v>
      </c>
      <c r="E995" s="142" t="s">
        <v>4265</v>
      </c>
      <c r="F995" s="142" t="s">
        <v>4266</v>
      </c>
      <c r="G995" s="142" t="s">
        <v>4267</v>
      </c>
      <c r="H995" s="142" t="s">
        <v>4268</v>
      </c>
      <c r="I995" s="142" t="s">
        <v>4297</v>
      </c>
      <c r="J995" s="142" t="s">
        <v>4298</v>
      </c>
      <c r="K995" s="142" t="s">
        <v>4535</v>
      </c>
      <c r="L995" s="142" t="s">
        <v>4536</v>
      </c>
    </row>
    <row r="996" spans="1:12" hidden="1">
      <c r="A996" s="142" t="s">
        <v>1788</v>
      </c>
      <c r="B996" s="142" t="s">
        <v>1789</v>
      </c>
      <c r="C996" s="142" t="s">
        <v>3960</v>
      </c>
      <c r="D996" s="142" t="s">
        <v>3961</v>
      </c>
      <c r="E996" s="142" t="s">
        <v>4265</v>
      </c>
      <c r="F996" s="142" t="s">
        <v>4266</v>
      </c>
      <c r="G996" s="142" t="s">
        <v>4267</v>
      </c>
      <c r="H996" s="142" t="s">
        <v>4268</v>
      </c>
      <c r="I996" s="142" t="s">
        <v>4297</v>
      </c>
      <c r="J996" s="142" t="s">
        <v>4298</v>
      </c>
      <c r="K996" s="142" t="s">
        <v>4537</v>
      </c>
      <c r="L996" s="142" t="s">
        <v>4538</v>
      </c>
    </row>
    <row r="997" spans="1:12" hidden="1">
      <c r="A997" s="142" t="s">
        <v>1788</v>
      </c>
      <c r="B997" s="142" t="s">
        <v>1789</v>
      </c>
      <c r="C997" s="142" t="s">
        <v>3960</v>
      </c>
      <c r="D997" s="142" t="s">
        <v>3961</v>
      </c>
      <c r="E997" s="142" t="s">
        <v>4265</v>
      </c>
      <c r="F997" s="142" t="s">
        <v>4266</v>
      </c>
      <c r="G997" s="142" t="s">
        <v>4267</v>
      </c>
      <c r="H997" s="142" t="s">
        <v>4268</v>
      </c>
      <c r="I997" s="142" t="s">
        <v>4297</v>
      </c>
      <c r="J997" s="142" t="s">
        <v>4298</v>
      </c>
      <c r="K997" s="142" t="s">
        <v>4539</v>
      </c>
      <c r="L997" s="142" t="s">
        <v>4540</v>
      </c>
    </row>
    <row r="998" spans="1:12" hidden="1">
      <c r="A998" s="142" t="s">
        <v>1788</v>
      </c>
      <c r="B998" s="142" t="s">
        <v>1789</v>
      </c>
      <c r="C998" s="142" t="s">
        <v>3960</v>
      </c>
      <c r="D998" s="142" t="s">
        <v>3961</v>
      </c>
      <c r="E998" s="142" t="s">
        <v>4265</v>
      </c>
      <c r="F998" s="142" t="s">
        <v>4266</v>
      </c>
      <c r="G998" s="142" t="s">
        <v>4267</v>
      </c>
      <c r="H998" s="142" t="s">
        <v>4268</v>
      </c>
      <c r="I998" s="142" t="s">
        <v>4297</v>
      </c>
      <c r="J998" s="142" t="s">
        <v>4298</v>
      </c>
      <c r="K998" s="142" t="s">
        <v>4541</v>
      </c>
      <c r="L998" s="142" t="s">
        <v>4542</v>
      </c>
    </row>
    <row r="999" spans="1:12" hidden="1">
      <c r="A999" s="142" t="s">
        <v>1788</v>
      </c>
      <c r="B999" s="142" t="s">
        <v>1789</v>
      </c>
      <c r="C999" s="142" t="s">
        <v>3960</v>
      </c>
      <c r="D999" s="142" t="s">
        <v>3961</v>
      </c>
      <c r="E999" s="142" t="s">
        <v>4265</v>
      </c>
      <c r="F999" s="142" t="s">
        <v>4266</v>
      </c>
      <c r="G999" s="142" t="s">
        <v>4267</v>
      </c>
      <c r="H999" s="142" t="s">
        <v>4268</v>
      </c>
      <c r="I999" s="142" t="s">
        <v>4297</v>
      </c>
      <c r="J999" s="142" t="s">
        <v>4298</v>
      </c>
      <c r="K999" s="142" t="s">
        <v>4543</v>
      </c>
      <c r="L999" s="142" t="s">
        <v>4544</v>
      </c>
    </row>
    <row r="1000" spans="1:12" hidden="1">
      <c r="A1000" s="142" t="s">
        <v>1788</v>
      </c>
      <c r="B1000" s="142" t="s">
        <v>1789</v>
      </c>
      <c r="C1000" s="142" t="s">
        <v>3960</v>
      </c>
      <c r="D1000" s="142" t="s">
        <v>3961</v>
      </c>
      <c r="E1000" s="142" t="s">
        <v>4265</v>
      </c>
      <c r="F1000" s="142" t="s">
        <v>4266</v>
      </c>
      <c r="G1000" s="142" t="s">
        <v>4267</v>
      </c>
      <c r="H1000" s="142" t="s">
        <v>4268</v>
      </c>
      <c r="I1000" s="142" t="s">
        <v>4297</v>
      </c>
      <c r="J1000" s="142" t="s">
        <v>4298</v>
      </c>
      <c r="K1000" s="142" t="s">
        <v>4545</v>
      </c>
      <c r="L1000" s="142" t="s">
        <v>4546</v>
      </c>
    </row>
    <row r="1001" spans="1:12" hidden="1">
      <c r="A1001" s="142" t="s">
        <v>1788</v>
      </c>
      <c r="B1001" s="142" t="s">
        <v>1789</v>
      </c>
      <c r="C1001" s="142" t="s">
        <v>3960</v>
      </c>
      <c r="D1001" s="142" t="s">
        <v>3961</v>
      </c>
      <c r="E1001" s="142" t="s">
        <v>4265</v>
      </c>
      <c r="F1001" s="142" t="s">
        <v>4266</v>
      </c>
      <c r="G1001" s="142" t="s">
        <v>4267</v>
      </c>
      <c r="H1001" s="142" t="s">
        <v>4268</v>
      </c>
      <c r="I1001" s="142" t="s">
        <v>4297</v>
      </c>
      <c r="J1001" s="142" t="s">
        <v>4298</v>
      </c>
      <c r="K1001" s="142" t="s">
        <v>4547</v>
      </c>
      <c r="L1001" s="142" t="s">
        <v>4548</v>
      </c>
    </row>
    <row r="1002" spans="1:12" hidden="1">
      <c r="A1002" s="142" t="s">
        <v>1788</v>
      </c>
      <c r="B1002" s="142" t="s">
        <v>1789</v>
      </c>
      <c r="C1002" s="142" t="s">
        <v>3960</v>
      </c>
      <c r="D1002" s="142" t="s">
        <v>3961</v>
      </c>
      <c r="E1002" s="142" t="s">
        <v>4265</v>
      </c>
      <c r="F1002" s="142" t="s">
        <v>4266</v>
      </c>
      <c r="G1002" s="142" t="s">
        <v>4267</v>
      </c>
      <c r="H1002" s="142" t="s">
        <v>4268</v>
      </c>
      <c r="I1002" s="142" t="s">
        <v>4297</v>
      </c>
      <c r="J1002" s="142" t="s">
        <v>4298</v>
      </c>
      <c r="K1002" s="142" t="s">
        <v>4549</v>
      </c>
      <c r="L1002" s="142" t="s">
        <v>4550</v>
      </c>
    </row>
    <row r="1003" spans="1:12" hidden="1">
      <c r="A1003" s="142" t="s">
        <v>1788</v>
      </c>
      <c r="B1003" s="142" t="s">
        <v>1789</v>
      </c>
      <c r="C1003" s="142" t="s">
        <v>3960</v>
      </c>
      <c r="D1003" s="142" t="s">
        <v>3961</v>
      </c>
      <c r="E1003" s="142" t="s">
        <v>4265</v>
      </c>
      <c r="F1003" s="142" t="s">
        <v>4266</v>
      </c>
      <c r="G1003" s="142" t="s">
        <v>4267</v>
      </c>
      <c r="H1003" s="142" t="s">
        <v>4268</v>
      </c>
      <c r="I1003" s="142" t="s">
        <v>4297</v>
      </c>
      <c r="J1003" s="142" t="s">
        <v>4298</v>
      </c>
      <c r="K1003" s="142" t="s">
        <v>4551</v>
      </c>
      <c r="L1003" s="142" t="s">
        <v>4552</v>
      </c>
    </row>
    <row r="1004" spans="1:12" hidden="1">
      <c r="A1004" s="142" t="s">
        <v>1788</v>
      </c>
      <c r="B1004" s="142" t="s">
        <v>1789</v>
      </c>
      <c r="C1004" s="142" t="s">
        <v>3960</v>
      </c>
      <c r="D1004" s="142" t="s">
        <v>3961</v>
      </c>
      <c r="E1004" s="142" t="s">
        <v>4265</v>
      </c>
      <c r="F1004" s="142" t="s">
        <v>4266</v>
      </c>
      <c r="G1004" s="142" t="s">
        <v>4267</v>
      </c>
      <c r="H1004" s="142" t="s">
        <v>4268</v>
      </c>
      <c r="I1004" s="142" t="s">
        <v>4297</v>
      </c>
      <c r="J1004" s="142" t="s">
        <v>4298</v>
      </c>
      <c r="K1004" s="142" t="s">
        <v>4553</v>
      </c>
      <c r="L1004" s="142" t="s">
        <v>4554</v>
      </c>
    </row>
    <row r="1005" spans="1:12" hidden="1">
      <c r="A1005" s="142" t="s">
        <v>1788</v>
      </c>
      <c r="B1005" s="142" t="s">
        <v>1789</v>
      </c>
      <c r="C1005" s="142" t="s">
        <v>3960</v>
      </c>
      <c r="D1005" s="142" t="s">
        <v>3961</v>
      </c>
      <c r="E1005" s="142" t="s">
        <v>4265</v>
      </c>
      <c r="F1005" s="142" t="s">
        <v>4266</v>
      </c>
      <c r="G1005" s="142" t="s">
        <v>4267</v>
      </c>
      <c r="H1005" s="142" t="s">
        <v>4268</v>
      </c>
      <c r="I1005" s="142" t="s">
        <v>4297</v>
      </c>
      <c r="J1005" s="142" t="s">
        <v>4298</v>
      </c>
      <c r="K1005" s="142" t="s">
        <v>4555</v>
      </c>
      <c r="L1005" s="142" t="s">
        <v>4556</v>
      </c>
    </row>
    <row r="1006" spans="1:12" hidden="1">
      <c r="A1006" s="142" t="s">
        <v>1788</v>
      </c>
      <c r="B1006" s="142" t="s">
        <v>1789</v>
      </c>
      <c r="C1006" s="142" t="s">
        <v>3960</v>
      </c>
      <c r="D1006" s="142" t="s">
        <v>3961</v>
      </c>
      <c r="E1006" s="142" t="s">
        <v>4265</v>
      </c>
      <c r="F1006" s="142" t="s">
        <v>4266</v>
      </c>
      <c r="G1006" s="142" t="s">
        <v>4267</v>
      </c>
      <c r="H1006" s="142" t="s">
        <v>4268</v>
      </c>
      <c r="I1006" s="142" t="s">
        <v>4297</v>
      </c>
      <c r="J1006" s="142" t="s">
        <v>4298</v>
      </c>
      <c r="K1006" s="142" t="s">
        <v>4557</v>
      </c>
      <c r="L1006" s="142" t="s">
        <v>4558</v>
      </c>
    </row>
    <row r="1007" spans="1:12" hidden="1">
      <c r="A1007" s="142" t="s">
        <v>1788</v>
      </c>
      <c r="B1007" s="142" t="s">
        <v>1789</v>
      </c>
      <c r="C1007" s="142" t="s">
        <v>3960</v>
      </c>
      <c r="D1007" s="142" t="s">
        <v>3961</v>
      </c>
      <c r="E1007" s="142" t="s">
        <v>4265</v>
      </c>
      <c r="F1007" s="142" t="s">
        <v>4266</v>
      </c>
      <c r="G1007" s="142" t="s">
        <v>4267</v>
      </c>
      <c r="H1007" s="142" t="s">
        <v>4268</v>
      </c>
      <c r="I1007" s="142" t="s">
        <v>4297</v>
      </c>
      <c r="J1007" s="142" t="s">
        <v>4298</v>
      </c>
      <c r="K1007" s="142" t="s">
        <v>4559</v>
      </c>
      <c r="L1007" s="142" t="s">
        <v>4560</v>
      </c>
    </row>
    <row r="1008" spans="1:12" hidden="1">
      <c r="A1008" s="142" t="s">
        <v>1788</v>
      </c>
      <c r="B1008" s="142" t="s">
        <v>1789</v>
      </c>
      <c r="C1008" s="142" t="s">
        <v>3960</v>
      </c>
      <c r="D1008" s="142" t="s">
        <v>3961</v>
      </c>
      <c r="E1008" s="142" t="s">
        <v>4265</v>
      </c>
      <c r="F1008" s="142" t="s">
        <v>4266</v>
      </c>
      <c r="G1008" s="142" t="s">
        <v>4267</v>
      </c>
      <c r="H1008" s="142" t="s">
        <v>4268</v>
      </c>
      <c r="I1008" s="142" t="s">
        <v>4297</v>
      </c>
      <c r="J1008" s="142" t="s">
        <v>4298</v>
      </c>
      <c r="K1008" s="142" t="s">
        <v>4561</v>
      </c>
      <c r="L1008" s="142" t="s">
        <v>4562</v>
      </c>
    </row>
    <row r="1009" spans="1:12" hidden="1">
      <c r="A1009" s="142" t="s">
        <v>1788</v>
      </c>
      <c r="B1009" s="142" t="s">
        <v>1789</v>
      </c>
      <c r="C1009" s="142" t="s">
        <v>3960</v>
      </c>
      <c r="D1009" s="142" t="s">
        <v>3961</v>
      </c>
      <c r="E1009" s="142" t="s">
        <v>4265</v>
      </c>
      <c r="F1009" s="142" t="s">
        <v>4266</v>
      </c>
      <c r="G1009" s="142" t="s">
        <v>4267</v>
      </c>
      <c r="H1009" s="142" t="s">
        <v>4268</v>
      </c>
      <c r="I1009" s="142" t="s">
        <v>4297</v>
      </c>
      <c r="J1009" s="142" t="s">
        <v>4298</v>
      </c>
      <c r="K1009" s="142" t="s">
        <v>4563</v>
      </c>
      <c r="L1009" s="142" t="s">
        <v>4564</v>
      </c>
    </row>
    <row r="1010" spans="1:12" hidden="1">
      <c r="A1010" s="142" t="s">
        <v>1788</v>
      </c>
      <c r="B1010" s="142" t="s">
        <v>1789</v>
      </c>
      <c r="C1010" s="142" t="s">
        <v>3960</v>
      </c>
      <c r="D1010" s="142" t="s">
        <v>3961</v>
      </c>
      <c r="E1010" s="142" t="s">
        <v>4265</v>
      </c>
      <c r="F1010" s="142" t="s">
        <v>4266</v>
      </c>
      <c r="G1010" s="142" t="s">
        <v>4267</v>
      </c>
      <c r="H1010" s="142" t="s">
        <v>4268</v>
      </c>
      <c r="I1010" s="142" t="s">
        <v>4297</v>
      </c>
      <c r="J1010" s="142" t="s">
        <v>4298</v>
      </c>
      <c r="K1010" s="142" t="s">
        <v>4565</v>
      </c>
      <c r="L1010" s="142" t="s">
        <v>4566</v>
      </c>
    </row>
    <row r="1011" spans="1:12" hidden="1">
      <c r="A1011" s="142" t="s">
        <v>1788</v>
      </c>
      <c r="B1011" s="142" t="s">
        <v>1789</v>
      </c>
      <c r="C1011" s="142" t="s">
        <v>3960</v>
      </c>
      <c r="D1011" s="142" t="s">
        <v>3961</v>
      </c>
      <c r="E1011" s="142" t="s">
        <v>4265</v>
      </c>
      <c r="F1011" s="142" t="s">
        <v>4266</v>
      </c>
      <c r="G1011" s="142" t="s">
        <v>4267</v>
      </c>
      <c r="H1011" s="142" t="s">
        <v>4268</v>
      </c>
      <c r="I1011" s="142" t="s">
        <v>4297</v>
      </c>
      <c r="J1011" s="142" t="s">
        <v>4298</v>
      </c>
      <c r="K1011" s="142" t="s">
        <v>4567</v>
      </c>
      <c r="L1011" s="142" t="s">
        <v>4568</v>
      </c>
    </row>
    <row r="1012" spans="1:12" hidden="1">
      <c r="A1012" s="142" t="s">
        <v>1788</v>
      </c>
      <c r="B1012" s="142" t="s">
        <v>1789</v>
      </c>
      <c r="C1012" s="142" t="s">
        <v>3960</v>
      </c>
      <c r="D1012" s="142" t="s">
        <v>3961</v>
      </c>
      <c r="E1012" s="142" t="s">
        <v>4265</v>
      </c>
      <c r="F1012" s="142" t="s">
        <v>4266</v>
      </c>
      <c r="G1012" s="142" t="s">
        <v>4267</v>
      </c>
      <c r="H1012" s="142" t="s">
        <v>4268</v>
      </c>
      <c r="I1012" s="142" t="s">
        <v>4297</v>
      </c>
      <c r="J1012" s="142" t="s">
        <v>4298</v>
      </c>
      <c r="K1012" s="142" t="s">
        <v>4569</v>
      </c>
      <c r="L1012" s="142" t="s">
        <v>4570</v>
      </c>
    </row>
    <row r="1013" spans="1:12" hidden="1">
      <c r="A1013" s="142" t="s">
        <v>1788</v>
      </c>
      <c r="B1013" s="142" t="s">
        <v>1789</v>
      </c>
      <c r="C1013" s="142" t="s">
        <v>3960</v>
      </c>
      <c r="D1013" s="142" t="s">
        <v>3961</v>
      </c>
      <c r="E1013" s="142" t="s">
        <v>4265</v>
      </c>
      <c r="F1013" s="142" t="s">
        <v>4266</v>
      </c>
      <c r="G1013" s="142" t="s">
        <v>4267</v>
      </c>
      <c r="H1013" s="142" t="s">
        <v>4268</v>
      </c>
      <c r="I1013" s="142" t="s">
        <v>4297</v>
      </c>
      <c r="J1013" s="142" t="s">
        <v>4298</v>
      </c>
      <c r="K1013" s="142" t="s">
        <v>4571</v>
      </c>
      <c r="L1013" s="142" t="s">
        <v>4572</v>
      </c>
    </row>
    <row r="1014" spans="1:12" hidden="1">
      <c r="A1014" s="142" t="s">
        <v>1788</v>
      </c>
      <c r="B1014" s="142" t="s">
        <v>1789</v>
      </c>
      <c r="C1014" s="142" t="s">
        <v>3960</v>
      </c>
      <c r="D1014" s="142" t="s">
        <v>3961</v>
      </c>
      <c r="E1014" s="142" t="s">
        <v>4265</v>
      </c>
      <c r="F1014" s="142" t="s">
        <v>4266</v>
      </c>
      <c r="G1014" s="142" t="s">
        <v>4267</v>
      </c>
      <c r="H1014" s="142" t="s">
        <v>4268</v>
      </c>
      <c r="I1014" s="142" t="s">
        <v>4297</v>
      </c>
      <c r="J1014" s="142" t="s">
        <v>4298</v>
      </c>
      <c r="K1014" s="142" t="s">
        <v>4573</v>
      </c>
      <c r="L1014" s="142" t="s">
        <v>4574</v>
      </c>
    </row>
    <row r="1015" spans="1:12" hidden="1">
      <c r="A1015" s="142" t="s">
        <v>1788</v>
      </c>
      <c r="B1015" s="142" t="s">
        <v>1789</v>
      </c>
      <c r="C1015" s="142" t="s">
        <v>3960</v>
      </c>
      <c r="D1015" s="142" t="s">
        <v>3961</v>
      </c>
      <c r="E1015" s="142" t="s">
        <v>4265</v>
      </c>
      <c r="F1015" s="142" t="s">
        <v>4266</v>
      </c>
      <c r="G1015" s="142" t="s">
        <v>4267</v>
      </c>
      <c r="H1015" s="142" t="s">
        <v>4268</v>
      </c>
      <c r="I1015" s="142" t="s">
        <v>4297</v>
      </c>
      <c r="J1015" s="142" t="s">
        <v>4298</v>
      </c>
      <c r="K1015" s="142" t="s">
        <v>4575</v>
      </c>
      <c r="L1015" s="142" t="s">
        <v>4576</v>
      </c>
    </row>
    <row r="1016" spans="1:12" hidden="1">
      <c r="A1016" s="142" t="s">
        <v>1788</v>
      </c>
      <c r="B1016" s="142" t="s">
        <v>1789</v>
      </c>
      <c r="C1016" s="142" t="s">
        <v>3960</v>
      </c>
      <c r="D1016" s="142" t="s">
        <v>3961</v>
      </c>
      <c r="E1016" s="142" t="s">
        <v>4265</v>
      </c>
      <c r="F1016" s="142" t="s">
        <v>4266</v>
      </c>
      <c r="G1016" s="142" t="s">
        <v>4267</v>
      </c>
      <c r="H1016" s="142" t="s">
        <v>4268</v>
      </c>
      <c r="I1016" s="142" t="s">
        <v>4297</v>
      </c>
      <c r="J1016" s="142" t="s">
        <v>4298</v>
      </c>
      <c r="K1016" s="142" t="s">
        <v>4577</v>
      </c>
      <c r="L1016" s="142" t="s">
        <v>4578</v>
      </c>
    </row>
    <row r="1017" spans="1:12" hidden="1">
      <c r="A1017" s="142" t="s">
        <v>1788</v>
      </c>
      <c r="B1017" s="142" t="s">
        <v>1789</v>
      </c>
      <c r="C1017" s="142" t="s">
        <v>3960</v>
      </c>
      <c r="D1017" s="142" t="s">
        <v>3961</v>
      </c>
      <c r="E1017" s="142" t="s">
        <v>4265</v>
      </c>
      <c r="F1017" s="142" t="s">
        <v>4266</v>
      </c>
      <c r="G1017" s="142" t="s">
        <v>4267</v>
      </c>
      <c r="H1017" s="142" t="s">
        <v>4268</v>
      </c>
      <c r="I1017" s="142" t="s">
        <v>4297</v>
      </c>
      <c r="J1017" s="142" t="s">
        <v>4298</v>
      </c>
      <c r="K1017" s="142" t="s">
        <v>4579</v>
      </c>
      <c r="L1017" s="142" t="s">
        <v>4580</v>
      </c>
    </row>
    <row r="1018" spans="1:12" hidden="1">
      <c r="A1018" s="142" t="s">
        <v>1788</v>
      </c>
      <c r="B1018" s="142" t="s">
        <v>1789</v>
      </c>
      <c r="C1018" s="142" t="s">
        <v>3960</v>
      </c>
      <c r="D1018" s="142" t="s">
        <v>3961</v>
      </c>
      <c r="E1018" s="142" t="s">
        <v>4265</v>
      </c>
      <c r="F1018" s="142" t="s">
        <v>4266</v>
      </c>
      <c r="G1018" s="142" t="s">
        <v>4267</v>
      </c>
      <c r="H1018" s="142" t="s">
        <v>4268</v>
      </c>
      <c r="I1018" s="142" t="s">
        <v>4297</v>
      </c>
      <c r="J1018" s="142" t="s">
        <v>4298</v>
      </c>
      <c r="K1018" s="142" t="s">
        <v>4581</v>
      </c>
      <c r="L1018" s="142" t="s">
        <v>4582</v>
      </c>
    </row>
    <row r="1019" spans="1:12" hidden="1">
      <c r="A1019" s="142" t="s">
        <v>1788</v>
      </c>
      <c r="B1019" s="142" t="s">
        <v>1789</v>
      </c>
      <c r="C1019" s="142" t="s">
        <v>3960</v>
      </c>
      <c r="D1019" s="142" t="s">
        <v>3961</v>
      </c>
      <c r="E1019" s="142" t="s">
        <v>4265</v>
      </c>
      <c r="F1019" s="142" t="s">
        <v>4266</v>
      </c>
      <c r="G1019" s="142" t="s">
        <v>4267</v>
      </c>
      <c r="H1019" s="142" t="s">
        <v>4268</v>
      </c>
      <c r="I1019" s="142" t="s">
        <v>4297</v>
      </c>
      <c r="J1019" s="142" t="s">
        <v>4298</v>
      </c>
      <c r="K1019" s="142" t="s">
        <v>4583</v>
      </c>
      <c r="L1019" s="142" t="s">
        <v>4584</v>
      </c>
    </row>
    <row r="1020" spans="1:12" hidden="1">
      <c r="A1020" s="142" t="s">
        <v>1788</v>
      </c>
      <c r="B1020" s="142" t="s">
        <v>1789</v>
      </c>
      <c r="C1020" s="142" t="s">
        <v>3960</v>
      </c>
      <c r="D1020" s="142" t="s">
        <v>3961</v>
      </c>
      <c r="E1020" s="142" t="s">
        <v>4265</v>
      </c>
      <c r="F1020" s="142" t="s">
        <v>4266</v>
      </c>
      <c r="G1020" s="142" t="s">
        <v>4267</v>
      </c>
      <c r="H1020" s="142" t="s">
        <v>4268</v>
      </c>
      <c r="I1020" s="142" t="s">
        <v>4297</v>
      </c>
      <c r="J1020" s="142" t="s">
        <v>4298</v>
      </c>
      <c r="K1020" s="142" t="s">
        <v>4585</v>
      </c>
      <c r="L1020" s="142" t="s">
        <v>4586</v>
      </c>
    </row>
    <row r="1021" spans="1:12" hidden="1">
      <c r="A1021" s="142" t="s">
        <v>1788</v>
      </c>
      <c r="B1021" s="142" t="s">
        <v>1789</v>
      </c>
      <c r="C1021" s="142" t="s">
        <v>3960</v>
      </c>
      <c r="D1021" s="142" t="s">
        <v>3961</v>
      </c>
      <c r="E1021" s="142" t="s">
        <v>4265</v>
      </c>
      <c r="F1021" s="142" t="s">
        <v>4266</v>
      </c>
      <c r="G1021" s="142" t="s">
        <v>4267</v>
      </c>
      <c r="H1021" s="142" t="s">
        <v>4268</v>
      </c>
      <c r="I1021" s="142" t="s">
        <v>4297</v>
      </c>
      <c r="J1021" s="142" t="s">
        <v>4298</v>
      </c>
      <c r="K1021" s="142" t="s">
        <v>4587</v>
      </c>
      <c r="L1021" s="142" t="s">
        <v>4588</v>
      </c>
    </row>
    <row r="1022" spans="1:12" hidden="1">
      <c r="A1022" s="142" t="s">
        <v>1788</v>
      </c>
      <c r="B1022" s="142" t="s">
        <v>1789</v>
      </c>
      <c r="C1022" s="142" t="s">
        <v>3960</v>
      </c>
      <c r="D1022" s="142" t="s">
        <v>3961</v>
      </c>
      <c r="E1022" s="142" t="s">
        <v>4265</v>
      </c>
      <c r="F1022" s="142" t="s">
        <v>4266</v>
      </c>
      <c r="G1022" s="142" t="s">
        <v>4267</v>
      </c>
      <c r="H1022" s="142" t="s">
        <v>4268</v>
      </c>
      <c r="I1022" s="142" t="s">
        <v>4297</v>
      </c>
      <c r="J1022" s="142" t="s">
        <v>4298</v>
      </c>
      <c r="K1022" s="142" t="s">
        <v>4589</v>
      </c>
      <c r="L1022" s="142" t="s">
        <v>4590</v>
      </c>
    </row>
    <row r="1023" spans="1:12" hidden="1">
      <c r="A1023" s="142" t="s">
        <v>1788</v>
      </c>
      <c r="B1023" s="142" t="s">
        <v>1789</v>
      </c>
      <c r="C1023" s="142" t="s">
        <v>3960</v>
      </c>
      <c r="D1023" s="142" t="s">
        <v>3961</v>
      </c>
      <c r="E1023" s="142" t="s">
        <v>4265</v>
      </c>
      <c r="F1023" s="142" t="s">
        <v>4266</v>
      </c>
      <c r="G1023" s="142" t="s">
        <v>4267</v>
      </c>
      <c r="H1023" s="142" t="s">
        <v>4268</v>
      </c>
      <c r="I1023" s="142" t="s">
        <v>4297</v>
      </c>
      <c r="J1023" s="142" t="s">
        <v>4298</v>
      </c>
      <c r="K1023" s="142" t="s">
        <v>4591</v>
      </c>
      <c r="L1023" s="142" t="s">
        <v>4592</v>
      </c>
    </row>
    <row r="1024" spans="1:12" hidden="1">
      <c r="A1024" s="142" t="s">
        <v>1788</v>
      </c>
      <c r="B1024" s="142" t="s">
        <v>1789</v>
      </c>
      <c r="C1024" s="142" t="s">
        <v>3960</v>
      </c>
      <c r="D1024" s="142" t="s">
        <v>3961</v>
      </c>
      <c r="E1024" s="142" t="s">
        <v>4265</v>
      </c>
      <c r="F1024" s="142" t="s">
        <v>4266</v>
      </c>
      <c r="G1024" s="142" t="s">
        <v>4267</v>
      </c>
      <c r="H1024" s="142" t="s">
        <v>4268</v>
      </c>
      <c r="I1024" s="142" t="s">
        <v>4297</v>
      </c>
      <c r="J1024" s="142" t="s">
        <v>4298</v>
      </c>
      <c r="K1024" s="142" t="s">
        <v>4593</v>
      </c>
      <c r="L1024" s="142" t="s">
        <v>4594</v>
      </c>
    </row>
    <row r="1025" spans="1:12" hidden="1">
      <c r="A1025" s="142" t="s">
        <v>1788</v>
      </c>
      <c r="B1025" s="142" t="s">
        <v>1789</v>
      </c>
      <c r="C1025" s="142" t="s">
        <v>3960</v>
      </c>
      <c r="D1025" s="142" t="s">
        <v>3961</v>
      </c>
      <c r="E1025" s="142" t="s">
        <v>4265</v>
      </c>
      <c r="F1025" s="142" t="s">
        <v>4266</v>
      </c>
      <c r="G1025" s="142" t="s">
        <v>4267</v>
      </c>
      <c r="H1025" s="142" t="s">
        <v>4268</v>
      </c>
      <c r="I1025" s="142" t="s">
        <v>4297</v>
      </c>
      <c r="J1025" s="142" t="s">
        <v>4298</v>
      </c>
      <c r="K1025" s="142" t="s">
        <v>4595</v>
      </c>
      <c r="L1025" s="142" t="s">
        <v>4596</v>
      </c>
    </row>
    <row r="1026" spans="1:12" hidden="1">
      <c r="A1026" s="142" t="s">
        <v>1788</v>
      </c>
      <c r="B1026" s="142" t="s">
        <v>1789</v>
      </c>
      <c r="C1026" s="142" t="s">
        <v>3960</v>
      </c>
      <c r="D1026" s="142" t="s">
        <v>3961</v>
      </c>
      <c r="E1026" s="142" t="s">
        <v>4265</v>
      </c>
      <c r="F1026" s="142" t="s">
        <v>4266</v>
      </c>
      <c r="G1026" s="142" t="s">
        <v>4267</v>
      </c>
      <c r="H1026" s="142" t="s">
        <v>4268</v>
      </c>
      <c r="I1026" s="142" t="s">
        <v>4297</v>
      </c>
      <c r="J1026" s="142" t="s">
        <v>4298</v>
      </c>
      <c r="K1026" s="142" t="s">
        <v>4597</v>
      </c>
      <c r="L1026" s="142" t="s">
        <v>4598</v>
      </c>
    </row>
    <row r="1027" spans="1:12" hidden="1">
      <c r="A1027" s="142" t="s">
        <v>1788</v>
      </c>
      <c r="B1027" s="142" t="s">
        <v>1789</v>
      </c>
      <c r="C1027" s="142" t="s">
        <v>3960</v>
      </c>
      <c r="D1027" s="142" t="s">
        <v>3961</v>
      </c>
      <c r="E1027" s="142" t="s">
        <v>4265</v>
      </c>
      <c r="F1027" s="142" t="s">
        <v>4266</v>
      </c>
      <c r="G1027" s="142" t="s">
        <v>4267</v>
      </c>
      <c r="H1027" s="142" t="s">
        <v>4268</v>
      </c>
      <c r="I1027" s="142" t="s">
        <v>4297</v>
      </c>
      <c r="J1027" s="142" t="s">
        <v>4298</v>
      </c>
      <c r="K1027" s="142" t="s">
        <v>4599</v>
      </c>
      <c r="L1027" s="142" t="s">
        <v>4600</v>
      </c>
    </row>
    <row r="1028" spans="1:12" hidden="1">
      <c r="A1028" s="142" t="s">
        <v>1788</v>
      </c>
      <c r="B1028" s="142" t="s">
        <v>1789</v>
      </c>
      <c r="C1028" s="142" t="s">
        <v>3960</v>
      </c>
      <c r="D1028" s="142" t="s">
        <v>3961</v>
      </c>
      <c r="E1028" s="142" t="s">
        <v>4265</v>
      </c>
      <c r="F1028" s="142" t="s">
        <v>4266</v>
      </c>
      <c r="G1028" s="142" t="s">
        <v>4267</v>
      </c>
      <c r="H1028" s="142" t="s">
        <v>4268</v>
      </c>
      <c r="I1028" s="142" t="s">
        <v>4297</v>
      </c>
      <c r="J1028" s="142" t="s">
        <v>4298</v>
      </c>
      <c r="K1028" s="142" t="s">
        <v>4601</v>
      </c>
      <c r="L1028" s="142" t="s">
        <v>4602</v>
      </c>
    </row>
    <row r="1029" spans="1:12" hidden="1">
      <c r="A1029" s="142" t="s">
        <v>1788</v>
      </c>
      <c r="B1029" s="142" t="s">
        <v>1789</v>
      </c>
      <c r="C1029" s="142" t="s">
        <v>3960</v>
      </c>
      <c r="D1029" s="142" t="s">
        <v>3961</v>
      </c>
      <c r="E1029" s="142" t="s">
        <v>4265</v>
      </c>
      <c r="F1029" s="142" t="s">
        <v>4266</v>
      </c>
      <c r="G1029" s="142" t="s">
        <v>4267</v>
      </c>
      <c r="H1029" s="142" t="s">
        <v>4268</v>
      </c>
      <c r="I1029" s="142" t="s">
        <v>4297</v>
      </c>
      <c r="J1029" s="142" t="s">
        <v>4298</v>
      </c>
      <c r="K1029" s="142" t="s">
        <v>4603</v>
      </c>
      <c r="L1029" s="142" t="s">
        <v>4604</v>
      </c>
    </row>
    <row r="1030" spans="1:12" hidden="1">
      <c r="A1030" s="142" t="s">
        <v>1788</v>
      </c>
      <c r="B1030" s="142" t="s">
        <v>1789</v>
      </c>
      <c r="C1030" s="142" t="s">
        <v>3960</v>
      </c>
      <c r="D1030" s="142" t="s">
        <v>3961</v>
      </c>
      <c r="E1030" s="142" t="s">
        <v>4265</v>
      </c>
      <c r="F1030" s="142" t="s">
        <v>4266</v>
      </c>
      <c r="G1030" s="142" t="s">
        <v>4267</v>
      </c>
      <c r="H1030" s="142" t="s">
        <v>4268</v>
      </c>
      <c r="I1030" s="142" t="s">
        <v>4297</v>
      </c>
      <c r="J1030" s="142" t="s">
        <v>4298</v>
      </c>
      <c r="K1030" s="142" t="s">
        <v>4605</v>
      </c>
      <c r="L1030" s="142" t="s">
        <v>4606</v>
      </c>
    </row>
    <row r="1031" spans="1:12" hidden="1">
      <c r="A1031" s="142" t="s">
        <v>1788</v>
      </c>
      <c r="B1031" s="142" t="s">
        <v>1789</v>
      </c>
      <c r="C1031" s="142" t="s">
        <v>3960</v>
      </c>
      <c r="D1031" s="142" t="s">
        <v>3961</v>
      </c>
      <c r="E1031" s="142" t="s">
        <v>4265</v>
      </c>
      <c r="F1031" s="142" t="s">
        <v>4266</v>
      </c>
      <c r="G1031" s="142" t="s">
        <v>4267</v>
      </c>
      <c r="H1031" s="142" t="s">
        <v>4268</v>
      </c>
      <c r="I1031" s="142" t="s">
        <v>4297</v>
      </c>
      <c r="J1031" s="142" t="s">
        <v>4298</v>
      </c>
      <c r="K1031" s="142" t="s">
        <v>4607</v>
      </c>
      <c r="L1031" s="142" t="s">
        <v>4608</v>
      </c>
    </row>
    <row r="1032" spans="1:12" hidden="1">
      <c r="A1032" s="142" t="s">
        <v>1788</v>
      </c>
      <c r="B1032" s="142" t="s">
        <v>1789</v>
      </c>
      <c r="C1032" s="142" t="s">
        <v>3960</v>
      </c>
      <c r="D1032" s="142" t="s">
        <v>3961</v>
      </c>
      <c r="E1032" s="142" t="s">
        <v>4265</v>
      </c>
      <c r="F1032" s="142" t="s">
        <v>4266</v>
      </c>
      <c r="G1032" s="142" t="s">
        <v>4267</v>
      </c>
      <c r="H1032" s="142" t="s">
        <v>4268</v>
      </c>
      <c r="I1032" s="142" t="s">
        <v>4297</v>
      </c>
      <c r="J1032" s="142" t="s">
        <v>4298</v>
      </c>
      <c r="K1032" s="142" t="s">
        <v>4609</v>
      </c>
      <c r="L1032" s="142" t="s">
        <v>4610</v>
      </c>
    </row>
    <row r="1033" spans="1:12" hidden="1">
      <c r="A1033" s="142" t="s">
        <v>1788</v>
      </c>
      <c r="B1033" s="142" t="s">
        <v>1789</v>
      </c>
      <c r="C1033" s="142" t="s">
        <v>3960</v>
      </c>
      <c r="D1033" s="142" t="s">
        <v>3961</v>
      </c>
      <c r="E1033" s="142" t="s">
        <v>4265</v>
      </c>
      <c r="F1033" s="142" t="s">
        <v>4266</v>
      </c>
      <c r="G1033" s="142" t="s">
        <v>4267</v>
      </c>
      <c r="H1033" s="142" t="s">
        <v>4268</v>
      </c>
      <c r="I1033" s="142" t="s">
        <v>4297</v>
      </c>
      <c r="J1033" s="142" t="s">
        <v>4298</v>
      </c>
      <c r="K1033" s="142" t="s">
        <v>4611</v>
      </c>
      <c r="L1033" s="142" t="s">
        <v>4612</v>
      </c>
    </row>
    <row r="1034" spans="1:12" hidden="1">
      <c r="A1034" s="142" t="s">
        <v>1788</v>
      </c>
      <c r="B1034" s="142" t="s">
        <v>1789</v>
      </c>
      <c r="C1034" s="142" t="s">
        <v>3960</v>
      </c>
      <c r="D1034" s="142" t="s">
        <v>3961</v>
      </c>
      <c r="E1034" s="142" t="s">
        <v>4265</v>
      </c>
      <c r="F1034" s="142" t="s">
        <v>4266</v>
      </c>
      <c r="G1034" s="142" t="s">
        <v>4267</v>
      </c>
      <c r="H1034" s="142" t="s">
        <v>4268</v>
      </c>
      <c r="I1034" s="142" t="s">
        <v>4297</v>
      </c>
      <c r="J1034" s="142" t="s">
        <v>4298</v>
      </c>
      <c r="K1034" s="142" t="s">
        <v>4613</v>
      </c>
      <c r="L1034" s="142" t="s">
        <v>4614</v>
      </c>
    </row>
    <row r="1035" spans="1:12" hidden="1">
      <c r="A1035" s="142" t="s">
        <v>1788</v>
      </c>
      <c r="B1035" s="142" t="s">
        <v>1789</v>
      </c>
      <c r="C1035" s="142" t="s">
        <v>3960</v>
      </c>
      <c r="D1035" s="142" t="s">
        <v>3961</v>
      </c>
      <c r="E1035" s="142" t="s">
        <v>4265</v>
      </c>
      <c r="F1035" s="142" t="s">
        <v>4266</v>
      </c>
      <c r="G1035" s="142" t="s">
        <v>4267</v>
      </c>
      <c r="H1035" s="142" t="s">
        <v>4268</v>
      </c>
      <c r="I1035" s="142" t="s">
        <v>4297</v>
      </c>
      <c r="J1035" s="142" t="s">
        <v>4298</v>
      </c>
      <c r="K1035" s="142" t="s">
        <v>4615</v>
      </c>
      <c r="L1035" s="142" t="s">
        <v>4616</v>
      </c>
    </row>
    <row r="1036" spans="1:12" hidden="1">
      <c r="A1036" s="142" t="s">
        <v>1788</v>
      </c>
      <c r="B1036" s="142" t="s">
        <v>1789</v>
      </c>
      <c r="C1036" s="142" t="s">
        <v>3960</v>
      </c>
      <c r="D1036" s="142" t="s">
        <v>3961</v>
      </c>
      <c r="E1036" s="142" t="s">
        <v>4265</v>
      </c>
      <c r="F1036" s="142" t="s">
        <v>4266</v>
      </c>
      <c r="G1036" s="142" t="s">
        <v>4267</v>
      </c>
      <c r="H1036" s="142" t="s">
        <v>4268</v>
      </c>
      <c r="I1036" s="142" t="s">
        <v>4297</v>
      </c>
      <c r="J1036" s="142" t="s">
        <v>4298</v>
      </c>
      <c r="K1036" s="142" t="s">
        <v>4617</v>
      </c>
      <c r="L1036" s="142" t="s">
        <v>4618</v>
      </c>
    </row>
    <row r="1037" spans="1:12" hidden="1">
      <c r="A1037" s="142" t="s">
        <v>1788</v>
      </c>
      <c r="B1037" s="142" t="s">
        <v>1789</v>
      </c>
      <c r="C1037" s="142" t="s">
        <v>3960</v>
      </c>
      <c r="D1037" s="142" t="s">
        <v>3961</v>
      </c>
      <c r="E1037" s="142" t="s">
        <v>4265</v>
      </c>
      <c r="F1037" s="142" t="s">
        <v>4266</v>
      </c>
      <c r="G1037" s="142" t="s">
        <v>4267</v>
      </c>
      <c r="H1037" s="142" t="s">
        <v>4268</v>
      </c>
      <c r="I1037" s="142" t="s">
        <v>4297</v>
      </c>
      <c r="J1037" s="142" t="s">
        <v>4298</v>
      </c>
      <c r="K1037" s="142" t="s">
        <v>4619</v>
      </c>
      <c r="L1037" s="142" t="s">
        <v>4620</v>
      </c>
    </row>
    <row r="1038" spans="1:12" hidden="1">
      <c r="A1038" s="142" t="s">
        <v>1788</v>
      </c>
      <c r="B1038" s="142" t="s">
        <v>1789</v>
      </c>
      <c r="C1038" s="142" t="s">
        <v>3960</v>
      </c>
      <c r="D1038" s="142" t="s">
        <v>3961</v>
      </c>
      <c r="E1038" s="142" t="s">
        <v>4265</v>
      </c>
      <c r="F1038" s="142" t="s">
        <v>4266</v>
      </c>
      <c r="G1038" s="142" t="s">
        <v>4267</v>
      </c>
      <c r="H1038" s="142" t="s">
        <v>4268</v>
      </c>
      <c r="I1038" s="142" t="s">
        <v>4297</v>
      </c>
      <c r="J1038" s="142" t="s">
        <v>4298</v>
      </c>
      <c r="K1038" s="142" t="s">
        <v>4621</v>
      </c>
      <c r="L1038" s="142" t="s">
        <v>4622</v>
      </c>
    </row>
    <row r="1039" spans="1:12" hidden="1">
      <c r="A1039" s="142" t="s">
        <v>1788</v>
      </c>
      <c r="B1039" s="142" t="s">
        <v>1789</v>
      </c>
      <c r="C1039" s="142" t="s">
        <v>3960</v>
      </c>
      <c r="D1039" s="142" t="s">
        <v>3961</v>
      </c>
      <c r="E1039" s="142" t="s">
        <v>4265</v>
      </c>
      <c r="F1039" s="142" t="s">
        <v>4266</v>
      </c>
      <c r="G1039" s="142" t="s">
        <v>4267</v>
      </c>
      <c r="H1039" s="142" t="s">
        <v>4268</v>
      </c>
      <c r="I1039" s="142" t="s">
        <v>4297</v>
      </c>
      <c r="J1039" s="142" t="s">
        <v>4298</v>
      </c>
      <c r="K1039" s="142" t="s">
        <v>4623</v>
      </c>
      <c r="L1039" s="142" t="s">
        <v>4624</v>
      </c>
    </row>
    <row r="1040" spans="1:12" hidden="1">
      <c r="A1040" s="142" t="s">
        <v>1788</v>
      </c>
      <c r="B1040" s="142" t="s">
        <v>1789</v>
      </c>
      <c r="C1040" s="142" t="s">
        <v>3960</v>
      </c>
      <c r="D1040" s="142" t="s">
        <v>3961</v>
      </c>
      <c r="E1040" s="142" t="s">
        <v>4265</v>
      </c>
      <c r="F1040" s="142" t="s">
        <v>4266</v>
      </c>
      <c r="G1040" s="142" t="s">
        <v>4267</v>
      </c>
      <c r="H1040" s="142" t="s">
        <v>4268</v>
      </c>
      <c r="I1040" s="142" t="s">
        <v>4297</v>
      </c>
      <c r="J1040" s="142" t="s">
        <v>4298</v>
      </c>
      <c r="K1040" s="142" t="s">
        <v>4625</v>
      </c>
      <c r="L1040" s="142" t="s">
        <v>4626</v>
      </c>
    </row>
    <row r="1041" spans="1:12" hidden="1">
      <c r="A1041" s="142" t="s">
        <v>1788</v>
      </c>
      <c r="B1041" s="142" t="s">
        <v>1789</v>
      </c>
      <c r="C1041" s="142" t="s">
        <v>3960</v>
      </c>
      <c r="D1041" s="142" t="s">
        <v>3961</v>
      </c>
      <c r="E1041" s="142" t="s">
        <v>4265</v>
      </c>
      <c r="F1041" s="142" t="s">
        <v>4266</v>
      </c>
      <c r="G1041" s="142" t="s">
        <v>4267</v>
      </c>
      <c r="H1041" s="142" t="s">
        <v>4268</v>
      </c>
      <c r="I1041" s="142" t="s">
        <v>4297</v>
      </c>
      <c r="J1041" s="142" t="s">
        <v>4298</v>
      </c>
      <c r="K1041" s="142" t="s">
        <v>4627</v>
      </c>
      <c r="L1041" s="142" t="s">
        <v>4628</v>
      </c>
    </row>
    <row r="1042" spans="1:12" hidden="1">
      <c r="A1042" s="142" t="s">
        <v>1788</v>
      </c>
      <c r="B1042" s="142" t="s">
        <v>1789</v>
      </c>
      <c r="C1042" s="142" t="s">
        <v>3960</v>
      </c>
      <c r="D1042" s="142" t="s">
        <v>3961</v>
      </c>
      <c r="E1042" s="142" t="s">
        <v>4265</v>
      </c>
      <c r="F1042" s="142" t="s">
        <v>4266</v>
      </c>
      <c r="G1042" s="142" t="s">
        <v>4267</v>
      </c>
      <c r="H1042" s="142" t="s">
        <v>4268</v>
      </c>
      <c r="I1042" s="142" t="s">
        <v>4297</v>
      </c>
      <c r="J1042" s="142" t="s">
        <v>4298</v>
      </c>
      <c r="K1042" s="142" t="s">
        <v>4629</v>
      </c>
      <c r="L1042" s="142" t="s">
        <v>4630</v>
      </c>
    </row>
    <row r="1043" spans="1:12" hidden="1">
      <c r="A1043" s="142" t="s">
        <v>1788</v>
      </c>
      <c r="B1043" s="142" t="s">
        <v>1789</v>
      </c>
      <c r="C1043" s="142" t="s">
        <v>3960</v>
      </c>
      <c r="D1043" s="142" t="s">
        <v>3961</v>
      </c>
      <c r="E1043" s="142" t="s">
        <v>4265</v>
      </c>
      <c r="F1043" s="142" t="s">
        <v>4266</v>
      </c>
      <c r="G1043" s="142" t="s">
        <v>4267</v>
      </c>
      <c r="H1043" s="142" t="s">
        <v>4268</v>
      </c>
      <c r="I1043" s="142" t="s">
        <v>4297</v>
      </c>
      <c r="J1043" s="142" t="s">
        <v>4298</v>
      </c>
      <c r="K1043" s="142" t="s">
        <v>4631</v>
      </c>
      <c r="L1043" s="142" t="s">
        <v>4632</v>
      </c>
    </row>
    <row r="1044" spans="1:12" hidden="1">
      <c r="A1044" s="142" t="s">
        <v>1788</v>
      </c>
      <c r="B1044" s="142" t="s">
        <v>1789</v>
      </c>
      <c r="C1044" s="142" t="s">
        <v>3960</v>
      </c>
      <c r="D1044" s="142" t="s">
        <v>3961</v>
      </c>
      <c r="E1044" s="142" t="s">
        <v>4265</v>
      </c>
      <c r="F1044" s="142" t="s">
        <v>4266</v>
      </c>
      <c r="G1044" s="142" t="s">
        <v>4267</v>
      </c>
      <c r="H1044" s="142" t="s">
        <v>4268</v>
      </c>
      <c r="I1044" s="142" t="s">
        <v>4297</v>
      </c>
      <c r="J1044" s="142" t="s">
        <v>4298</v>
      </c>
      <c r="K1044" s="142" t="s">
        <v>4633</v>
      </c>
      <c r="L1044" s="142" t="s">
        <v>4634</v>
      </c>
    </row>
    <row r="1045" spans="1:12" hidden="1">
      <c r="A1045" s="142" t="s">
        <v>1788</v>
      </c>
      <c r="B1045" s="142" t="s">
        <v>1789</v>
      </c>
      <c r="C1045" s="142" t="s">
        <v>3960</v>
      </c>
      <c r="D1045" s="142" t="s">
        <v>3961</v>
      </c>
      <c r="E1045" s="142" t="s">
        <v>4265</v>
      </c>
      <c r="F1045" s="142" t="s">
        <v>4266</v>
      </c>
      <c r="G1045" s="142" t="s">
        <v>4267</v>
      </c>
      <c r="H1045" s="142" t="s">
        <v>4268</v>
      </c>
      <c r="I1045" s="142" t="s">
        <v>4297</v>
      </c>
      <c r="J1045" s="142" t="s">
        <v>4298</v>
      </c>
      <c r="K1045" s="142" t="s">
        <v>4635</v>
      </c>
      <c r="L1045" s="142" t="s">
        <v>4636</v>
      </c>
    </row>
    <row r="1046" spans="1:12" hidden="1">
      <c r="A1046" s="142" t="s">
        <v>1788</v>
      </c>
      <c r="B1046" s="142" t="s">
        <v>1789</v>
      </c>
      <c r="C1046" s="142" t="s">
        <v>3960</v>
      </c>
      <c r="D1046" s="142" t="s">
        <v>3961</v>
      </c>
      <c r="E1046" s="142" t="s">
        <v>4265</v>
      </c>
      <c r="F1046" s="142" t="s">
        <v>4266</v>
      </c>
      <c r="G1046" s="142" t="s">
        <v>4267</v>
      </c>
      <c r="H1046" s="142" t="s">
        <v>4268</v>
      </c>
      <c r="I1046" s="142" t="s">
        <v>4297</v>
      </c>
      <c r="J1046" s="142" t="s">
        <v>4298</v>
      </c>
      <c r="K1046" s="142" t="s">
        <v>4637</v>
      </c>
      <c r="L1046" s="142" t="s">
        <v>4638</v>
      </c>
    </row>
    <row r="1047" spans="1:12" hidden="1">
      <c r="A1047" s="142" t="s">
        <v>1788</v>
      </c>
      <c r="B1047" s="142" t="s">
        <v>1789</v>
      </c>
      <c r="C1047" s="142" t="s">
        <v>3960</v>
      </c>
      <c r="D1047" s="142" t="s">
        <v>3961</v>
      </c>
      <c r="E1047" s="142" t="s">
        <v>4265</v>
      </c>
      <c r="F1047" s="142" t="s">
        <v>4266</v>
      </c>
      <c r="G1047" s="142" t="s">
        <v>4267</v>
      </c>
      <c r="H1047" s="142" t="s">
        <v>4268</v>
      </c>
      <c r="I1047" s="142" t="s">
        <v>4297</v>
      </c>
      <c r="J1047" s="142" t="s">
        <v>4298</v>
      </c>
      <c r="K1047" s="142" t="s">
        <v>4639</v>
      </c>
      <c r="L1047" s="142" t="s">
        <v>4640</v>
      </c>
    </row>
    <row r="1048" spans="1:12" hidden="1">
      <c r="A1048" s="142" t="s">
        <v>1788</v>
      </c>
      <c r="B1048" s="142" t="s">
        <v>1789</v>
      </c>
      <c r="C1048" s="142" t="s">
        <v>3960</v>
      </c>
      <c r="D1048" s="142" t="s">
        <v>3961</v>
      </c>
      <c r="E1048" s="142" t="s">
        <v>4265</v>
      </c>
      <c r="F1048" s="142" t="s">
        <v>4266</v>
      </c>
      <c r="G1048" s="142" t="s">
        <v>4267</v>
      </c>
      <c r="H1048" s="142" t="s">
        <v>4268</v>
      </c>
      <c r="I1048" s="142" t="s">
        <v>4297</v>
      </c>
      <c r="J1048" s="142" t="s">
        <v>4298</v>
      </c>
      <c r="K1048" s="142" t="s">
        <v>4641</v>
      </c>
      <c r="L1048" s="142" t="s">
        <v>4642</v>
      </c>
    </row>
    <row r="1049" spans="1:12" hidden="1">
      <c r="A1049" s="142" t="s">
        <v>1788</v>
      </c>
      <c r="B1049" s="142" t="s">
        <v>1789</v>
      </c>
      <c r="C1049" s="142" t="s">
        <v>3960</v>
      </c>
      <c r="D1049" s="142" t="s">
        <v>3961</v>
      </c>
      <c r="E1049" s="142" t="s">
        <v>4265</v>
      </c>
      <c r="F1049" s="142" t="s">
        <v>4266</v>
      </c>
      <c r="G1049" s="142" t="s">
        <v>4267</v>
      </c>
      <c r="H1049" s="142" t="s">
        <v>4268</v>
      </c>
      <c r="I1049" s="142" t="s">
        <v>4297</v>
      </c>
      <c r="J1049" s="142" t="s">
        <v>4298</v>
      </c>
      <c r="K1049" s="142" t="s">
        <v>4643</v>
      </c>
      <c r="L1049" s="142" t="s">
        <v>4644</v>
      </c>
    </row>
    <row r="1050" spans="1:12" hidden="1">
      <c r="A1050" s="142" t="s">
        <v>1788</v>
      </c>
      <c r="B1050" s="142" t="s">
        <v>1789</v>
      </c>
      <c r="C1050" s="142" t="s">
        <v>3960</v>
      </c>
      <c r="D1050" s="142" t="s">
        <v>3961</v>
      </c>
      <c r="E1050" s="142" t="s">
        <v>4265</v>
      </c>
      <c r="F1050" s="142" t="s">
        <v>4266</v>
      </c>
      <c r="G1050" s="142" t="s">
        <v>4267</v>
      </c>
      <c r="H1050" s="142" t="s">
        <v>4268</v>
      </c>
      <c r="I1050" s="142" t="s">
        <v>4297</v>
      </c>
      <c r="J1050" s="142" t="s">
        <v>4298</v>
      </c>
      <c r="K1050" s="142" t="s">
        <v>4645</v>
      </c>
      <c r="L1050" s="142" t="s">
        <v>4646</v>
      </c>
    </row>
    <row r="1051" spans="1:12" hidden="1">
      <c r="A1051" s="142" t="s">
        <v>1788</v>
      </c>
      <c r="B1051" s="142" t="s">
        <v>1789</v>
      </c>
      <c r="C1051" s="142" t="s">
        <v>3960</v>
      </c>
      <c r="D1051" s="142" t="s">
        <v>3961</v>
      </c>
      <c r="E1051" s="142" t="s">
        <v>4265</v>
      </c>
      <c r="F1051" s="142" t="s">
        <v>4266</v>
      </c>
      <c r="G1051" s="142" t="s">
        <v>4267</v>
      </c>
      <c r="H1051" s="142" t="s">
        <v>4268</v>
      </c>
      <c r="I1051" s="142" t="s">
        <v>4297</v>
      </c>
      <c r="J1051" s="142" t="s">
        <v>4298</v>
      </c>
      <c r="K1051" s="142" t="s">
        <v>4647</v>
      </c>
      <c r="L1051" s="142" t="s">
        <v>4648</v>
      </c>
    </row>
    <row r="1052" spans="1:12" hidden="1">
      <c r="A1052" s="142" t="s">
        <v>1788</v>
      </c>
      <c r="B1052" s="142" t="s">
        <v>1789</v>
      </c>
      <c r="C1052" s="142" t="s">
        <v>3960</v>
      </c>
      <c r="D1052" s="142" t="s">
        <v>3961</v>
      </c>
      <c r="E1052" s="142" t="s">
        <v>4265</v>
      </c>
      <c r="F1052" s="142" t="s">
        <v>4266</v>
      </c>
      <c r="G1052" s="142" t="s">
        <v>4267</v>
      </c>
      <c r="H1052" s="142" t="s">
        <v>4268</v>
      </c>
      <c r="I1052" s="142" t="s">
        <v>4297</v>
      </c>
      <c r="J1052" s="142" t="s">
        <v>4298</v>
      </c>
      <c r="K1052" s="142" t="s">
        <v>4649</v>
      </c>
      <c r="L1052" s="142" t="s">
        <v>4650</v>
      </c>
    </row>
    <row r="1053" spans="1:12" hidden="1">
      <c r="A1053" s="142" t="s">
        <v>1788</v>
      </c>
      <c r="B1053" s="142" t="s">
        <v>1789</v>
      </c>
      <c r="C1053" s="142" t="s">
        <v>3960</v>
      </c>
      <c r="D1053" s="142" t="s">
        <v>3961</v>
      </c>
      <c r="E1053" s="142" t="s">
        <v>4265</v>
      </c>
      <c r="F1053" s="142" t="s">
        <v>4266</v>
      </c>
      <c r="G1053" s="142" t="s">
        <v>4267</v>
      </c>
      <c r="H1053" s="142" t="s">
        <v>4268</v>
      </c>
      <c r="I1053" s="142" t="s">
        <v>4297</v>
      </c>
      <c r="J1053" s="142" t="s">
        <v>4298</v>
      </c>
      <c r="K1053" s="142" t="s">
        <v>4651</v>
      </c>
      <c r="L1053" s="142" t="s">
        <v>4652</v>
      </c>
    </row>
    <row r="1054" spans="1:12" hidden="1">
      <c r="A1054" s="142" t="s">
        <v>1788</v>
      </c>
      <c r="B1054" s="142" t="s">
        <v>1789</v>
      </c>
      <c r="C1054" s="142" t="s">
        <v>3960</v>
      </c>
      <c r="D1054" s="142" t="s">
        <v>3961</v>
      </c>
      <c r="E1054" s="142" t="s">
        <v>4265</v>
      </c>
      <c r="F1054" s="142" t="s">
        <v>4266</v>
      </c>
      <c r="G1054" s="142" t="s">
        <v>4267</v>
      </c>
      <c r="H1054" s="142" t="s">
        <v>4268</v>
      </c>
      <c r="I1054" s="142" t="s">
        <v>4297</v>
      </c>
      <c r="J1054" s="142" t="s">
        <v>4298</v>
      </c>
      <c r="K1054" s="142" t="s">
        <v>4653</v>
      </c>
      <c r="L1054" s="142" t="s">
        <v>4654</v>
      </c>
    </row>
    <row r="1055" spans="1:12" hidden="1">
      <c r="A1055" s="142" t="s">
        <v>1788</v>
      </c>
      <c r="B1055" s="142" t="s">
        <v>1789</v>
      </c>
      <c r="C1055" s="142" t="s">
        <v>3960</v>
      </c>
      <c r="D1055" s="142" t="s">
        <v>3961</v>
      </c>
      <c r="E1055" s="142" t="s">
        <v>4265</v>
      </c>
      <c r="F1055" s="142" t="s">
        <v>4266</v>
      </c>
      <c r="G1055" s="142" t="s">
        <v>4267</v>
      </c>
      <c r="H1055" s="142" t="s">
        <v>4268</v>
      </c>
      <c r="I1055" s="142" t="s">
        <v>4297</v>
      </c>
      <c r="J1055" s="142" t="s">
        <v>4298</v>
      </c>
      <c r="K1055" s="142" t="s">
        <v>4655</v>
      </c>
      <c r="L1055" s="142" t="s">
        <v>4656</v>
      </c>
    </row>
    <row r="1056" spans="1:12" hidden="1">
      <c r="A1056" s="142" t="s">
        <v>1788</v>
      </c>
      <c r="B1056" s="142" t="s">
        <v>1789</v>
      </c>
      <c r="C1056" s="142" t="s">
        <v>3960</v>
      </c>
      <c r="D1056" s="142" t="s">
        <v>3961</v>
      </c>
      <c r="E1056" s="142" t="s">
        <v>4265</v>
      </c>
      <c r="F1056" s="142" t="s">
        <v>4266</v>
      </c>
      <c r="G1056" s="142" t="s">
        <v>4267</v>
      </c>
      <c r="H1056" s="142" t="s">
        <v>4268</v>
      </c>
      <c r="I1056" s="142" t="s">
        <v>4297</v>
      </c>
      <c r="J1056" s="142" t="s">
        <v>4298</v>
      </c>
      <c r="K1056" s="142" t="s">
        <v>4657</v>
      </c>
      <c r="L1056" s="142" t="s">
        <v>4658</v>
      </c>
    </row>
    <row r="1057" spans="1:12" hidden="1">
      <c r="A1057" s="142" t="s">
        <v>1788</v>
      </c>
      <c r="B1057" s="142" t="s">
        <v>1789</v>
      </c>
      <c r="C1057" s="142" t="s">
        <v>3960</v>
      </c>
      <c r="D1057" s="142" t="s">
        <v>3961</v>
      </c>
      <c r="E1057" s="142" t="s">
        <v>4265</v>
      </c>
      <c r="F1057" s="142" t="s">
        <v>4266</v>
      </c>
      <c r="G1057" s="142" t="s">
        <v>4267</v>
      </c>
      <c r="H1057" s="142" t="s">
        <v>4268</v>
      </c>
      <c r="I1057" s="142" t="s">
        <v>4297</v>
      </c>
      <c r="J1057" s="142" t="s">
        <v>4298</v>
      </c>
      <c r="K1057" s="142" t="s">
        <v>4659</v>
      </c>
      <c r="L1057" s="142" t="s">
        <v>4660</v>
      </c>
    </row>
    <row r="1058" spans="1:12" hidden="1">
      <c r="A1058" s="142" t="s">
        <v>1788</v>
      </c>
      <c r="B1058" s="142" t="s">
        <v>1789</v>
      </c>
      <c r="C1058" s="142" t="s">
        <v>3960</v>
      </c>
      <c r="D1058" s="142" t="s">
        <v>3961</v>
      </c>
      <c r="E1058" s="142" t="s">
        <v>4265</v>
      </c>
      <c r="F1058" s="142" t="s">
        <v>4266</v>
      </c>
      <c r="G1058" s="142" t="s">
        <v>4267</v>
      </c>
      <c r="H1058" s="142" t="s">
        <v>4268</v>
      </c>
      <c r="I1058" s="142" t="s">
        <v>4297</v>
      </c>
      <c r="J1058" s="142" t="s">
        <v>4298</v>
      </c>
      <c r="K1058" s="142" t="s">
        <v>4661</v>
      </c>
      <c r="L1058" s="142" t="s">
        <v>4662</v>
      </c>
    </row>
    <row r="1059" spans="1:12" hidden="1">
      <c r="A1059" s="142" t="s">
        <v>1788</v>
      </c>
      <c r="B1059" s="142" t="s">
        <v>1789</v>
      </c>
      <c r="C1059" s="142" t="s">
        <v>3960</v>
      </c>
      <c r="D1059" s="142" t="s">
        <v>3961</v>
      </c>
      <c r="E1059" s="142" t="s">
        <v>4265</v>
      </c>
      <c r="F1059" s="142" t="s">
        <v>4266</v>
      </c>
      <c r="G1059" s="142" t="s">
        <v>4267</v>
      </c>
      <c r="H1059" s="142" t="s">
        <v>4268</v>
      </c>
      <c r="I1059" s="142" t="s">
        <v>4297</v>
      </c>
      <c r="J1059" s="142" t="s">
        <v>4298</v>
      </c>
      <c r="K1059" s="142" t="s">
        <v>4663</v>
      </c>
      <c r="L1059" s="142" t="s">
        <v>4664</v>
      </c>
    </row>
    <row r="1060" spans="1:12" hidden="1">
      <c r="A1060" s="142" t="s">
        <v>1788</v>
      </c>
      <c r="B1060" s="142" t="s">
        <v>1789</v>
      </c>
      <c r="C1060" s="142" t="s">
        <v>3960</v>
      </c>
      <c r="D1060" s="142" t="s">
        <v>3961</v>
      </c>
      <c r="E1060" s="142" t="s">
        <v>4265</v>
      </c>
      <c r="F1060" s="142" t="s">
        <v>4266</v>
      </c>
      <c r="G1060" s="142" t="s">
        <v>4267</v>
      </c>
      <c r="H1060" s="142" t="s">
        <v>4268</v>
      </c>
      <c r="I1060" s="142" t="s">
        <v>4297</v>
      </c>
      <c r="J1060" s="142" t="s">
        <v>4298</v>
      </c>
      <c r="K1060" s="142" t="s">
        <v>4665</v>
      </c>
      <c r="L1060" s="142" t="s">
        <v>4666</v>
      </c>
    </row>
    <row r="1061" spans="1:12" hidden="1">
      <c r="A1061" s="142" t="s">
        <v>1788</v>
      </c>
      <c r="B1061" s="142" t="s">
        <v>1789</v>
      </c>
      <c r="C1061" s="142" t="s">
        <v>3960</v>
      </c>
      <c r="D1061" s="142" t="s">
        <v>3961</v>
      </c>
      <c r="E1061" s="142" t="s">
        <v>4265</v>
      </c>
      <c r="F1061" s="142" t="s">
        <v>4266</v>
      </c>
      <c r="G1061" s="142" t="s">
        <v>4267</v>
      </c>
      <c r="H1061" s="142" t="s">
        <v>4268</v>
      </c>
      <c r="I1061" s="142" t="s">
        <v>4297</v>
      </c>
      <c r="J1061" s="142" t="s">
        <v>4298</v>
      </c>
      <c r="K1061" s="142" t="s">
        <v>4667</v>
      </c>
      <c r="L1061" s="142" t="s">
        <v>4668</v>
      </c>
    </row>
    <row r="1062" spans="1:12" hidden="1">
      <c r="A1062" s="142" t="s">
        <v>1788</v>
      </c>
      <c r="B1062" s="142" t="s">
        <v>1789</v>
      </c>
      <c r="C1062" s="142" t="s">
        <v>3960</v>
      </c>
      <c r="D1062" s="142" t="s">
        <v>3961</v>
      </c>
      <c r="E1062" s="142" t="s">
        <v>4265</v>
      </c>
      <c r="F1062" s="142" t="s">
        <v>4266</v>
      </c>
      <c r="G1062" s="142" t="s">
        <v>4267</v>
      </c>
      <c r="H1062" s="142" t="s">
        <v>4268</v>
      </c>
      <c r="I1062" s="142" t="s">
        <v>4297</v>
      </c>
      <c r="J1062" s="142" t="s">
        <v>4298</v>
      </c>
      <c r="K1062" s="142" t="s">
        <v>4669</v>
      </c>
      <c r="L1062" s="142" t="s">
        <v>4670</v>
      </c>
    </row>
    <row r="1063" spans="1:12" hidden="1">
      <c r="A1063" s="142" t="s">
        <v>1788</v>
      </c>
      <c r="B1063" s="142" t="s">
        <v>1789</v>
      </c>
      <c r="C1063" s="142" t="s">
        <v>3960</v>
      </c>
      <c r="D1063" s="142" t="s">
        <v>3961</v>
      </c>
      <c r="E1063" s="142" t="s">
        <v>4265</v>
      </c>
      <c r="F1063" s="142" t="s">
        <v>4266</v>
      </c>
      <c r="G1063" s="142" t="s">
        <v>4267</v>
      </c>
      <c r="H1063" s="142" t="s">
        <v>4268</v>
      </c>
      <c r="I1063" s="142" t="s">
        <v>4297</v>
      </c>
      <c r="J1063" s="142" t="s">
        <v>4298</v>
      </c>
      <c r="K1063" s="142" t="s">
        <v>4671</v>
      </c>
      <c r="L1063" s="142" t="s">
        <v>4672</v>
      </c>
    </row>
    <row r="1064" spans="1:12" hidden="1">
      <c r="A1064" s="142" t="s">
        <v>1788</v>
      </c>
      <c r="B1064" s="142" t="s">
        <v>1789</v>
      </c>
      <c r="C1064" s="142" t="s">
        <v>3960</v>
      </c>
      <c r="D1064" s="142" t="s">
        <v>3961</v>
      </c>
      <c r="E1064" s="142" t="s">
        <v>4265</v>
      </c>
      <c r="F1064" s="142" t="s">
        <v>4266</v>
      </c>
      <c r="G1064" s="142" t="s">
        <v>4267</v>
      </c>
      <c r="H1064" s="142" t="s">
        <v>4268</v>
      </c>
      <c r="I1064" s="142" t="s">
        <v>4297</v>
      </c>
      <c r="J1064" s="142" t="s">
        <v>4298</v>
      </c>
      <c r="K1064" s="142" t="s">
        <v>4673</v>
      </c>
      <c r="L1064" s="142" t="s">
        <v>4674</v>
      </c>
    </row>
    <row r="1065" spans="1:12" hidden="1">
      <c r="A1065" s="142" t="s">
        <v>1788</v>
      </c>
      <c r="B1065" s="142" t="s">
        <v>1789</v>
      </c>
      <c r="C1065" s="142" t="s">
        <v>3960</v>
      </c>
      <c r="D1065" s="142" t="s">
        <v>3961</v>
      </c>
      <c r="E1065" s="142" t="s">
        <v>4265</v>
      </c>
      <c r="F1065" s="142" t="s">
        <v>4266</v>
      </c>
      <c r="G1065" s="142" t="s">
        <v>4267</v>
      </c>
      <c r="H1065" s="142" t="s">
        <v>4268</v>
      </c>
      <c r="I1065" s="142" t="s">
        <v>4297</v>
      </c>
      <c r="J1065" s="142" t="s">
        <v>4298</v>
      </c>
      <c r="K1065" s="142" t="s">
        <v>4675</v>
      </c>
      <c r="L1065" s="142" t="s">
        <v>4676</v>
      </c>
    </row>
    <row r="1066" spans="1:12" hidden="1">
      <c r="A1066" s="142" t="s">
        <v>1788</v>
      </c>
      <c r="B1066" s="142" t="s">
        <v>1789</v>
      </c>
      <c r="C1066" s="142" t="s">
        <v>3960</v>
      </c>
      <c r="D1066" s="142" t="s">
        <v>3961</v>
      </c>
      <c r="E1066" s="142" t="s">
        <v>4265</v>
      </c>
      <c r="F1066" s="142" t="s">
        <v>4266</v>
      </c>
      <c r="G1066" s="142" t="s">
        <v>4267</v>
      </c>
      <c r="H1066" s="142" t="s">
        <v>4268</v>
      </c>
      <c r="I1066" s="142" t="s">
        <v>4297</v>
      </c>
      <c r="J1066" s="142" t="s">
        <v>4298</v>
      </c>
      <c r="K1066" s="142" t="s">
        <v>4677</v>
      </c>
      <c r="L1066" s="142" t="s">
        <v>4678</v>
      </c>
    </row>
    <row r="1067" spans="1:12" hidden="1">
      <c r="A1067" s="142" t="s">
        <v>1788</v>
      </c>
      <c r="B1067" s="142" t="s">
        <v>1789</v>
      </c>
      <c r="C1067" s="142" t="s">
        <v>3960</v>
      </c>
      <c r="D1067" s="142" t="s">
        <v>3961</v>
      </c>
      <c r="E1067" s="142" t="s">
        <v>4265</v>
      </c>
      <c r="F1067" s="142" t="s">
        <v>4266</v>
      </c>
      <c r="G1067" s="142" t="s">
        <v>4267</v>
      </c>
      <c r="H1067" s="142" t="s">
        <v>4268</v>
      </c>
      <c r="I1067" s="142" t="s">
        <v>4297</v>
      </c>
      <c r="J1067" s="142" t="s">
        <v>4298</v>
      </c>
      <c r="K1067" s="142" t="s">
        <v>4679</v>
      </c>
      <c r="L1067" s="142" t="s">
        <v>4680</v>
      </c>
    </row>
    <row r="1068" spans="1:12" hidden="1">
      <c r="A1068" s="142" t="s">
        <v>1788</v>
      </c>
      <c r="B1068" s="142" t="s">
        <v>1789</v>
      </c>
      <c r="C1068" s="142" t="s">
        <v>3960</v>
      </c>
      <c r="D1068" s="142" t="s">
        <v>3961</v>
      </c>
      <c r="E1068" s="142" t="s">
        <v>4265</v>
      </c>
      <c r="F1068" s="142" t="s">
        <v>4266</v>
      </c>
      <c r="G1068" s="142" t="s">
        <v>4267</v>
      </c>
      <c r="H1068" s="142" t="s">
        <v>4268</v>
      </c>
      <c r="I1068" s="142" t="s">
        <v>4297</v>
      </c>
      <c r="J1068" s="142" t="s">
        <v>4298</v>
      </c>
      <c r="K1068" s="142" t="s">
        <v>4681</v>
      </c>
      <c r="L1068" s="142" t="s">
        <v>4682</v>
      </c>
    </row>
    <row r="1069" spans="1:12" hidden="1">
      <c r="A1069" s="142" t="s">
        <v>1788</v>
      </c>
      <c r="B1069" s="142" t="s">
        <v>1789</v>
      </c>
      <c r="C1069" s="142" t="s">
        <v>3960</v>
      </c>
      <c r="D1069" s="142" t="s">
        <v>3961</v>
      </c>
      <c r="E1069" s="142" t="s">
        <v>4265</v>
      </c>
      <c r="F1069" s="142" t="s">
        <v>4266</v>
      </c>
      <c r="G1069" s="142" t="s">
        <v>4267</v>
      </c>
      <c r="H1069" s="142" t="s">
        <v>4268</v>
      </c>
      <c r="I1069" s="142" t="s">
        <v>4297</v>
      </c>
      <c r="J1069" s="142" t="s">
        <v>4298</v>
      </c>
      <c r="K1069" s="142" t="s">
        <v>4683</v>
      </c>
      <c r="L1069" s="142" t="s">
        <v>4684</v>
      </c>
    </row>
    <row r="1070" spans="1:12" hidden="1">
      <c r="A1070" s="142" t="s">
        <v>1788</v>
      </c>
      <c r="B1070" s="142" t="s">
        <v>1789</v>
      </c>
      <c r="C1070" s="142" t="s">
        <v>3960</v>
      </c>
      <c r="D1070" s="142" t="s">
        <v>3961</v>
      </c>
      <c r="E1070" s="142" t="s">
        <v>4265</v>
      </c>
      <c r="F1070" s="142" t="s">
        <v>4266</v>
      </c>
      <c r="G1070" s="142" t="s">
        <v>4267</v>
      </c>
      <c r="H1070" s="142" t="s">
        <v>4268</v>
      </c>
      <c r="I1070" s="142" t="s">
        <v>4297</v>
      </c>
      <c r="J1070" s="142" t="s">
        <v>4298</v>
      </c>
      <c r="K1070" s="142" t="s">
        <v>4685</v>
      </c>
      <c r="L1070" s="142" t="s">
        <v>4686</v>
      </c>
    </row>
    <row r="1071" spans="1:12" hidden="1">
      <c r="A1071" s="142" t="s">
        <v>1788</v>
      </c>
      <c r="B1071" s="142" t="s">
        <v>1789</v>
      </c>
      <c r="C1071" s="142" t="s">
        <v>3960</v>
      </c>
      <c r="D1071" s="142" t="s">
        <v>3961</v>
      </c>
      <c r="E1071" s="142" t="s">
        <v>4265</v>
      </c>
      <c r="F1071" s="142" t="s">
        <v>4266</v>
      </c>
      <c r="G1071" s="142" t="s">
        <v>4267</v>
      </c>
      <c r="H1071" s="142" t="s">
        <v>4268</v>
      </c>
      <c r="I1071" s="142" t="s">
        <v>4297</v>
      </c>
      <c r="J1071" s="142" t="s">
        <v>4298</v>
      </c>
      <c r="K1071" s="142" t="s">
        <v>4687</v>
      </c>
      <c r="L1071" s="142" t="s">
        <v>4688</v>
      </c>
    </row>
    <row r="1072" spans="1:12" hidden="1">
      <c r="A1072" s="142" t="s">
        <v>1788</v>
      </c>
      <c r="B1072" s="142" t="s">
        <v>1789</v>
      </c>
      <c r="C1072" s="142" t="s">
        <v>3960</v>
      </c>
      <c r="D1072" s="142" t="s">
        <v>3961</v>
      </c>
      <c r="E1072" s="142" t="s">
        <v>4265</v>
      </c>
      <c r="F1072" s="142" t="s">
        <v>4266</v>
      </c>
      <c r="G1072" s="142" t="s">
        <v>4267</v>
      </c>
      <c r="H1072" s="142" t="s">
        <v>4268</v>
      </c>
      <c r="I1072" s="142" t="s">
        <v>4297</v>
      </c>
      <c r="J1072" s="142" t="s">
        <v>4298</v>
      </c>
      <c r="K1072" s="142" t="s">
        <v>4689</v>
      </c>
      <c r="L1072" s="142" t="s">
        <v>4690</v>
      </c>
    </row>
    <row r="1073" spans="1:12" hidden="1">
      <c r="A1073" s="142" t="s">
        <v>1788</v>
      </c>
      <c r="B1073" s="142" t="s">
        <v>1789</v>
      </c>
      <c r="C1073" s="142" t="s">
        <v>3960</v>
      </c>
      <c r="D1073" s="142" t="s">
        <v>3961</v>
      </c>
      <c r="E1073" s="142" t="s">
        <v>4265</v>
      </c>
      <c r="F1073" s="142" t="s">
        <v>4266</v>
      </c>
      <c r="G1073" s="142" t="s">
        <v>4267</v>
      </c>
      <c r="H1073" s="142" t="s">
        <v>4268</v>
      </c>
      <c r="I1073" s="142" t="s">
        <v>4297</v>
      </c>
      <c r="J1073" s="142" t="s">
        <v>4298</v>
      </c>
      <c r="K1073" s="142" t="s">
        <v>4691</v>
      </c>
      <c r="L1073" s="142" t="s">
        <v>4692</v>
      </c>
    </row>
    <row r="1074" spans="1:12" hidden="1">
      <c r="A1074" s="142" t="s">
        <v>1788</v>
      </c>
      <c r="B1074" s="142" t="s">
        <v>1789</v>
      </c>
      <c r="C1074" s="142" t="s">
        <v>3960</v>
      </c>
      <c r="D1074" s="142" t="s">
        <v>3961</v>
      </c>
      <c r="E1074" s="142" t="s">
        <v>4265</v>
      </c>
      <c r="F1074" s="142" t="s">
        <v>4266</v>
      </c>
      <c r="G1074" s="142" t="s">
        <v>4267</v>
      </c>
      <c r="H1074" s="142" t="s">
        <v>4268</v>
      </c>
      <c r="I1074" s="142" t="s">
        <v>4297</v>
      </c>
      <c r="J1074" s="142" t="s">
        <v>4298</v>
      </c>
      <c r="K1074" s="142" t="s">
        <v>4693</v>
      </c>
      <c r="L1074" s="142" t="s">
        <v>4694</v>
      </c>
    </row>
    <row r="1075" spans="1:12" hidden="1">
      <c r="A1075" s="142" t="s">
        <v>1788</v>
      </c>
      <c r="B1075" s="142" t="s">
        <v>1789</v>
      </c>
      <c r="C1075" s="142" t="s">
        <v>3960</v>
      </c>
      <c r="D1075" s="142" t="s">
        <v>3961</v>
      </c>
      <c r="E1075" s="142" t="s">
        <v>4265</v>
      </c>
      <c r="F1075" s="142" t="s">
        <v>4266</v>
      </c>
      <c r="G1075" s="142" t="s">
        <v>4267</v>
      </c>
      <c r="H1075" s="142" t="s">
        <v>4268</v>
      </c>
      <c r="I1075" s="142" t="s">
        <v>4297</v>
      </c>
      <c r="J1075" s="142" t="s">
        <v>4298</v>
      </c>
      <c r="K1075" s="142" t="s">
        <v>4695</v>
      </c>
      <c r="L1075" s="142" t="s">
        <v>4696</v>
      </c>
    </row>
    <row r="1076" spans="1:12" hidden="1">
      <c r="A1076" s="142" t="s">
        <v>1788</v>
      </c>
      <c r="B1076" s="142" t="s">
        <v>1789</v>
      </c>
      <c r="C1076" s="142" t="s">
        <v>3960</v>
      </c>
      <c r="D1076" s="142" t="s">
        <v>3961</v>
      </c>
      <c r="E1076" s="142" t="s">
        <v>4265</v>
      </c>
      <c r="F1076" s="142" t="s">
        <v>4266</v>
      </c>
      <c r="G1076" s="142" t="s">
        <v>4267</v>
      </c>
      <c r="H1076" s="142" t="s">
        <v>4268</v>
      </c>
      <c r="I1076" s="142" t="s">
        <v>4297</v>
      </c>
      <c r="J1076" s="142" t="s">
        <v>4298</v>
      </c>
      <c r="K1076" s="142" t="s">
        <v>4697</v>
      </c>
      <c r="L1076" s="142" t="s">
        <v>4698</v>
      </c>
    </row>
    <row r="1077" spans="1:12" hidden="1">
      <c r="A1077" s="142" t="s">
        <v>1788</v>
      </c>
      <c r="B1077" s="142" t="s">
        <v>1789</v>
      </c>
      <c r="C1077" s="142" t="s">
        <v>3960</v>
      </c>
      <c r="D1077" s="142" t="s">
        <v>3961</v>
      </c>
      <c r="E1077" s="142" t="s">
        <v>4265</v>
      </c>
      <c r="F1077" s="142" t="s">
        <v>4266</v>
      </c>
      <c r="G1077" s="142" t="s">
        <v>4267</v>
      </c>
      <c r="H1077" s="142" t="s">
        <v>4268</v>
      </c>
      <c r="I1077" s="142" t="s">
        <v>4297</v>
      </c>
      <c r="J1077" s="142" t="s">
        <v>4298</v>
      </c>
      <c r="K1077" s="142" t="s">
        <v>4699</v>
      </c>
      <c r="L1077" s="142" t="s">
        <v>4700</v>
      </c>
    </row>
    <row r="1078" spans="1:12" hidden="1">
      <c r="A1078" s="142" t="s">
        <v>1788</v>
      </c>
      <c r="B1078" s="142" t="s">
        <v>1789</v>
      </c>
      <c r="C1078" s="142" t="s">
        <v>3960</v>
      </c>
      <c r="D1078" s="142" t="s">
        <v>3961</v>
      </c>
      <c r="E1078" s="142" t="s">
        <v>4265</v>
      </c>
      <c r="F1078" s="142" t="s">
        <v>4266</v>
      </c>
      <c r="G1078" s="142" t="s">
        <v>4267</v>
      </c>
      <c r="H1078" s="142" t="s">
        <v>4268</v>
      </c>
      <c r="I1078" s="142" t="s">
        <v>4297</v>
      </c>
      <c r="J1078" s="142" t="s">
        <v>4298</v>
      </c>
      <c r="K1078" s="142" t="s">
        <v>4701</v>
      </c>
      <c r="L1078" s="142" t="s">
        <v>4702</v>
      </c>
    </row>
    <row r="1079" spans="1:12" hidden="1">
      <c r="A1079" s="142" t="s">
        <v>1788</v>
      </c>
      <c r="B1079" s="142" t="s">
        <v>1789</v>
      </c>
      <c r="C1079" s="142" t="s">
        <v>3960</v>
      </c>
      <c r="D1079" s="142" t="s">
        <v>3961</v>
      </c>
      <c r="E1079" s="142" t="s">
        <v>4265</v>
      </c>
      <c r="F1079" s="142" t="s">
        <v>4266</v>
      </c>
      <c r="G1079" s="142" t="s">
        <v>4267</v>
      </c>
      <c r="H1079" s="142" t="s">
        <v>4268</v>
      </c>
      <c r="I1079" s="142" t="s">
        <v>4297</v>
      </c>
      <c r="J1079" s="142" t="s">
        <v>4298</v>
      </c>
      <c r="K1079" s="142" t="s">
        <v>4703</v>
      </c>
      <c r="L1079" s="142" t="s">
        <v>4704</v>
      </c>
    </row>
    <row r="1080" spans="1:12" hidden="1">
      <c r="A1080" s="142" t="s">
        <v>1788</v>
      </c>
      <c r="B1080" s="142" t="s">
        <v>1789</v>
      </c>
      <c r="C1080" s="142" t="s">
        <v>3960</v>
      </c>
      <c r="D1080" s="142" t="s">
        <v>3961</v>
      </c>
      <c r="E1080" s="142" t="s">
        <v>4265</v>
      </c>
      <c r="F1080" s="142" t="s">
        <v>4266</v>
      </c>
      <c r="G1080" s="142" t="s">
        <v>4267</v>
      </c>
      <c r="H1080" s="142" t="s">
        <v>4268</v>
      </c>
      <c r="I1080" s="142" t="s">
        <v>4297</v>
      </c>
      <c r="J1080" s="142" t="s">
        <v>4298</v>
      </c>
      <c r="K1080" s="142" t="s">
        <v>4705</v>
      </c>
      <c r="L1080" s="142" t="s">
        <v>4706</v>
      </c>
    </row>
    <row r="1081" spans="1:12" hidden="1">
      <c r="A1081" s="142" t="s">
        <v>1788</v>
      </c>
      <c r="B1081" s="142" t="s">
        <v>1789</v>
      </c>
      <c r="C1081" s="142" t="s">
        <v>3960</v>
      </c>
      <c r="D1081" s="142" t="s">
        <v>3961</v>
      </c>
      <c r="E1081" s="142" t="s">
        <v>4265</v>
      </c>
      <c r="F1081" s="142" t="s">
        <v>4266</v>
      </c>
      <c r="G1081" s="142" t="s">
        <v>4267</v>
      </c>
      <c r="H1081" s="142" t="s">
        <v>4268</v>
      </c>
      <c r="I1081" s="142" t="s">
        <v>4297</v>
      </c>
      <c r="J1081" s="142" t="s">
        <v>4298</v>
      </c>
      <c r="K1081" s="142" t="s">
        <v>4707</v>
      </c>
      <c r="L1081" s="142" t="s">
        <v>4708</v>
      </c>
    </row>
    <row r="1082" spans="1:12" hidden="1">
      <c r="A1082" s="142" t="s">
        <v>1788</v>
      </c>
      <c r="B1082" s="142" t="s">
        <v>1789</v>
      </c>
      <c r="C1082" s="142" t="s">
        <v>3960</v>
      </c>
      <c r="D1082" s="142" t="s">
        <v>3961</v>
      </c>
      <c r="E1082" s="142" t="s">
        <v>4265</v>
      </c>
      <c r="F1082" s="142" t="s">
        <v>4266</v>
      </c>
      <c r="G1082" s="142" t="s">
        <v>4267</v>
      </c>
      <c r="H1082" s="142" t="s">
        <v>4268</v>
      </c>
      <c r="I1082" s="142" t="s">
        <v>4297</v>
      </c>
      <c r="J1082" s="142" t="s">
        <v>4298</v>
      </c>
      <c r="K1082" s="142" t="s">
        <v>4709</v>
      </c>
      <c r="L1082" s="142" t="s">
        <v>4710</v>
      </c>
    </row>
    <row r="1083" spans="1:12" hidden="1">
      <c r="A1083" s="142" t="s">
        <v>1788</v>
      </c>
      <c r="B1083" s="142" t="s">
        <v>1789</v>
      </c>
      <c r="C1083" s="142" t="s">
        <v>3960</v>
      </c>
      <c r="D1083" s="142" t="s">
        <v>3961</v>
      </c>
      <c r="E1083" s="142" t="s">
        <v>4265</v>
      </c>
      <c r="F1083" s="142" t="s">
        <v>4266</v>
      </c>
      <c r="G1083" s="142" t="s">
        <v>4267</v>
      </c>
      <c r="H1083" s="142" t="s">
        <v>4268</v>
      </c>
      <c r="I1083" s="142" t="s">
        <v>4297</v>
      </c>
      <c r="J1083" s="142" t="s">
        <v>4298</v>
      </c>
      <c r="K1083" s="142" t="s">
        <v>4711</v>
      </c>
      <c r="L1083" s="142" t="s">
        <v>4712</v>
      </c>
    </row>
    <row r="1084" spans="1:12" hidden="1">
      <c r="A1084" s="142" t="s">
        <v>1788</v>
      </c>
      <c r="B1084" s="142" t="s">
        <v>1789</v>
      </c>
      <c r="C1084" s="142" t="s">
        <v>3960</v>
      </c>
      <c r="D1084" s="142" t="s">
        <v>3961</v>
      </c>
      <c r="E1084" s="142" t="s">
        <v>4265</v>
      </c>
      <c r="F1084" s="142" t="s">
        <v>4266</v>
      </c>
      <c r="G1084" s="142" t="s">
        <v>4267</v>
      </c>
      <c r="H1084" s="142" t="s">
        <v>4268</v>
      </c>
      <c r="I1084" s="142" t="s">
        <v>4297</v>
      </c>
      <c r="J1084" s="142" t="s">
        <v>4298</v>
      </c>
      <c r="K1084" s="142" t="s">
        <v>4713</v>
      </c>
      <c r="L1084" s="142" t="s">
        <v>4714</v>
      </c>
    </row>
    <row r="1085" spans="1:12" hidden="1">
      <c r="A1085" s="142" t="s">
        <v>1788</v>
      </c>
      <c r="B1085" s="142" t="s">
        <v>1789</v>
      </c>
      <c r="C1085" s="142" t="s">
        <v>3960</v>
      </c>
      <c r="D1085" s="142" t="s">
        <v>3961</v>
      </c>
      <c r="E1085" s="142" t="s">
        <v>4265</v>
      </c>
      <c r="F1085" s="142" t="s">
        <v>4266</v>
      </c>
      <c r="G1085" s="142" t="s">
        <v>4267</v>
      </c>
      <c r="H1085" s="142" t="s">
        <v>4268</v>
      </c>
      <c r="I1085" s="142" t="s">
        <v>4297</v>
      </c>
      <c r="J1085" s="142" t="s">
        <v>4298</v>
      </c>
      <c r="K1085" s="142" t="s">
        <v>4715</v>
      </c>
      <c r="L1085" s="142" t="s">
        <v>4716</v>
      </c>
    </row>
    <row r="1086" spans="1:12" hidden="1">
      <c r="A1086" s="142" t="s">
        <v>1788</v>
      </c>
      <c r="B1086" s="142" t="s">
        <v>1789</v>
      </c>
      <c r="C1086" s="142" t="s">
        <v>3960</v>
      </c>
      <c r="D1086" s="142" t="s">
        <v>3961</v>
      </c>
      <c r="E1086" s="142" t="s">
        <v>4265</v>
      </c>
      <c r="F1086" s="142" t="s">
        <v>4266</v>
      </c>
      <c r="G1086" s="142" t="s">
        <v>4267</v>
      </c>
      <c r="H1086" s="142" t="s">
        <v>4268</v>
      </c>
      <c r="I1086" s="142" t="s">
        <v>4297</v>
      </c>
      <c r="J1086" s="142" t="s">
        <v>4298</v>
      </c>
      <c r="K1086" s="142" t="s">
        <v>4717</v>
      </c>
      <c r="L1086" s="142" t="s">
        <v>4718</v>
      </c>
    </row>
    <row r="1087" spans="1:12" hidden="1">
      <c r="A1087" s="142" t="s">
        <v>1788</v>
      </c>
      <c r="B1087" s="142" t="s">
        <v>1789</v>
      </c>
      <c r="C1087" s="142" t="s">
        <v>3960</v>
      </c>
      <c r="D1087" s="142" t="s">
        <v>3961</v>
      </c>
      <c r="E1087" s="142" t="s">
        <v>4265</v>
      </c>
      <c r="F1087" s="142" t="s">
        <v>4266</v>
      </c>
      <c r="G1087" s="142" t="s">
        <v>4267</v>
      </c>
      <c r="H1087" s="142" t="s">
        <v>4268</v>
      </c>
      <c r="I1087" s="142" t="s">
        <v>4297</v>
      </c>
      <c r="J1087" s="142" t="s">
        <v>4298</v>
      </c>
      <c r="K1087" s="142" t="s">
        <v>4719</v>
      </c>
      <c r="L1087" s="142" t="s">
        <v>4720</v>
      </c>
    </row>
    <row r="1088" spans="1:12" hidden="1">
      <c r="A1088" s="142" t="s">
        <v>1788</v>
      </c>
      <c r="B1088" s="142" t="s">
        <v>1789</v>
      </c>
      <c r="C1088" s="142" t="s">
        <v>3960</v>
      </c>
      <c r="D1088" s="142" t="s">
        <v>3961</v>
      </c>
      <c r="E1088" s="142" t="s">
        <v>4265</v>
      </c>
      <c r="F1088" s="142" t="s">
        <v>4266</v>
      </c>
      <c r="G1088" s="142" t="s">
        <v>4267</v>
      </c>
      <c r="H1088" s="142" t="s">
        <v>4268</v>
      </c>
      <c r="I1088" s="142" t="s">
        <v>4297</v>
      </c>
      <c r="J1088" s="142" t="s">
        <v>4298</v>
      </c>
      <c r="K1088" s="142" t="s">
        <v>4721</v>
      </c>
      <c r="L1088" s="142" t="s">
        <v>4722</v>
      </c>
    </row>
    <row r="1089" spans="1:12" hidden="1">
      <c r="A1089" s="142" t="s">
        <v>1788</v>
      </c>
      <c r="B1089" s="142" t="s">
        <v>1789</v>
      </c>
      <c r="C1089" s="142" t="s">
        <v>3960</v>
      </c>
      <c r="D1089" s="142" t="s">
        <v>3961</v>
      </c>
      <c r="E1089" s="142" t="s">
        <v>4265</v>
      </c>
      <c r="F1089" s="142" t="s">
        <v>4266</v>
      </c>
      <c r="G1089" s="142" t="s">
        <v>4267</v>
      </c>
      <c r="H1089" s="142" t="s">
        <v>4268</v>
      </c>
      <c r="I1089" s="142" t="s">
        <v>4297</v>
      </c>
      <c r="J1089" s="142" t="s">
        <v>4298</v>
      </c>
      <c r="K1089" s="142" t="s">
        <v>4723</v>
      </c>
      <c r="L1089" s="142" t="s">
        <v>4724</v>
      </c>
    </row>
    <row r="1090" spans="1:12" hidden="1">
      <c r="A1090" s="142" t="s">
        <v>1788</v>
      </c>
      <c r="B1090" s="142" t="s">
        <v>1789</v>
      </c>
      <c r="C1090" s="142" t="s">
        <v>3960</v>
      </c>
      <c r="D1090" s="142" t="s">
        <v>3961</v>
      </c>
      <c r="E1090" s="142" t="s">
        <v>4265</v>
      </c>
      <c r="F1090" s="142" t="s">
        <v>4266</v>
      </c>
      <c r="G1090" s="142" t="s">
        <v>4267</v>
      </c>
      <c r="H1090" s="142" t="s">
        <v>4268</v>
      </c>
      <c r="I1090" s="142" t="s">
        <v>4297</v>
      </c>
      <c r="J1090" s="142" t="s">
        <v>4298</v>
      </c>
      <c r="K1090" s="142" t="s">
        <v>4725</v>
      </c>
      <c r="L1090" s="142" t="s">
        <v>4726</v>
      </c>
    </row>
    <row r="1091" spans="1:12" hidden="1">
      <c r="A1091" s="142" t="s">
        <v>1788</v>
      </c>
      <c r="B1091" s="142" t="s">
        <v>1789</v>
      </c>
      <c r="C1091" s="142" t="s">
        <v>3960</v>
      </c>
      <c r="D1091" s="142" t="s">
        <v>3961</v>
      </c>
      <c r="E1091" s="142" t="s">
        <v>4265</v>
      </c>
      <c r="F1091" s="142" t="s">
        <v>4266</v>
      </c>
      <c r="G1091" s="142" t="s">
        <v>4267</v>
      </c>
      <c r="H1091" s="142" t="s">
        <v>4268</v>
      </c>
      <c r="I1091" s="142" t="s">
        <v>4297</v>
      </c>
      <c r="J1091" s="142" t="s">
        <v>4298</v>
      </c>
      <c r="K1091" s="142" t="s">
        <v>4727</v>
      </c>
      <c r="L1091" s="142" t="s">
        <v>4728</v>
      </c>
    </row>
    <row r="1092" spans="1:12" hidden="1">
      <c r="A1092" s="142" t="s">
        <v>1788</v>
      </c>
      <c r="B1092" s="142" t="s">
        <v>1789</v>
      </c>
      <c r="C1092" s="142" t="s">
        <v>3960</v>
      </c>
      <c r="D1092" s="142" t="s">
        <v>3961</v>
      </c>
      <c r="E1092" s="142" t="s">
        <v>4265</v>
      </c>
      <c r="F1092" s="142" t="s">
        <v>4266</v>
      </c>
      <c r="G1092" s="142" t="s">
        <v>4267</v>
      </c>
      <c r="H1092" s="142" t="s">
        <v>4268</v>
      </c>
      <c r="I1092" s="142" t="s">
        <v>4297</v>
      </c>
      <c r="J1092" s="142" t="s">
        <v>4298</v>
      </c>
      <c r="K1092" s="142" t="s">
        <v>4729</v>
      </c>
      <c r="L1092" s="142" t="s">
        <v>4730</v>
      </c>
    </row>
    <row r="1093" spans="1:12" hidden="1">
      <c r="A1093" s="142" t="s">
        <v>1788</v>
      </c>
      <c r="B1093" s="142" t="s">
        <v>1789</v>
      </c>
      <c r="C1093" s="142" t="s">
        <v>3960</v>
      </c>
      <c r="D1093" s="142" t="s">
        <v>3961</v>
      </c>
      <c r="E1093" s="142" t="s">
        <v>4265</v>
      </c>
      <c r="F1093" s="142" t="s">
        <v>4266</v>
      </c>
      <c r="G1093" s="142" t="s">
        <v>4267</v>
      </c>
      <c r="H1093" s="142" t="s">
        <v>4268</v>
      </c>
      <c r="I1093" s="142" t="s">
        <v>4297</v>
      </c>
      <c r="J1093" s="142" t="s">
        <v>4298</v>
      </c>
      <c r="K1093" s="142" t="s">
        <v>4731</v>
      </c>
      <c r="L1093" s="142" t="s">
        <v>4732</v>
      </c>
    </row>
    <row r="1094" spans="1:12" hidden="1">
      <c r="A1094" s="142" t="s">
        <v>1788</v>
      </c>
      <c r="B1094" s="142" t="s">
        <v>1789</v>
      </c>
      <c r="C1094" s="142" t="s">
        <v>3960</v>
      </c>
      <c r="D1094" s="142" t="s">
        <v>3961</v>
      </c>
      <c r="E1094" s="142" t="s">
        <v>4265</v>
      </c>
      <c r="F1094" s="142" t="s">
        <v>4266</v>
      </c>
      <c r="G1094" s="142" t="s">
        <v>4267</v>
      </c>
      <c r="H1094" s="142" t="s">
        <v>4268</v>
      </c>
      <c r="I1094" s="142" t="s">
        <v>4297</v>
      </c>
      <c r="J1094" s="142" t="s">
        <v>4298</v>
      </c>
      <c r="K1094" s="142" t="s">
        <v>4733</v>
      </c>
      <c r="L1094" s="142" t="s">
        <v>4734</v>
      </c>
    </row>
    <row r="1095" spans="1:12" hidden="1">
      <c r="A1095" s="142" t="s">
        <v>1788</v>
      </c>
      <c r="B1095" s="142" t="s">
        <v>1789</v>
      </c>
      <c r="C1095" s="142" t="s">
        <v>3960</v>
      </c>
      <c r="D1095" s="142" t="s">
        <v>3961</v>
      </c>
      <c r="E1095" s="142" t="s">
        <v>4265</v>
      </c>
      <c r="F1095" s="142" t="s">
        <v>4266</v>
      </c>
      <c r="G1095" s="142" t="s">
        <v>4267</v>
      </c>
      <c r="H1095" s="142" t="s">
        <v>4268</v>
      </c>
      <c r="I1095" s="142" t="s">
        <v>4297</v>
      </c>
      <c r="J1095" s="142" t="s">
        <v>4298</v>
      </c>
      <c r="K1095" s="142" t="s">
        <v>4735</v>
      </c>
      <c r="L1095" s="142" t="s">
        <v>4736</v>
      </c>
    </row>
    <row r="1096" spans="1:12" hidden="1">
      <c r="A1096" s="142" t="s">
        <v>1788</v>
      </c>
      <c r="B1096" s="142" t="s">
        <v>1789</v>
      </c>
      <c r="C1096" s="142" t="s">
        <v>3960</v>
      </c>
      <c r="D1096" s="142" t="s">
        <v>3961</v>
      </c>
      <c r="E1096" s="142" t="s">
        <v>4265</v>
      </c>
      <c r="F1096" s="142" t="s">
        <v>4266</v>
      </c>
      <c r="G1096" s="142" t="s">
        <v>4267</v>
      </c>
      <c r="H1096" s="142" t="s">
        <v>4268</v>
      </c>
      <c r="I1096" s="142" t="s">
        <v>4297</v>
      </c>
      <c r="J1096" s="142" t="s">
        <v>4298</v>
      </c>
      <c r="K1096" s="142" t="s">
        <v>4737</v>
      </c>
      <c r="L1096" s="142" t="s">
        <v>4738</v>
      </c>
    </row>
    <row r="1097" spans="1:12" hidden="1">
      <c r="A1097" s="142" t="s">
        <v>1788</v>
      </c>
      <c r="B1097" s="142" t="s">
        <v>1789</v>
      </c>
      <c r="C1097" s="142" t="s">
        <v>3960</v>
      </c>
      <c r="D1097" s="142" t="s">
        <v>3961</v>
      </c>
      <c r="E1097" s="142" t="s">
        <v>4265</v>
      </c>
      <c r="F1097" s="142" t="s">
        <v>4266</v>
      </c>
      <c r="G1097" s="142" t="s">
        <v>4267</v>
      </c>
      <c r="H1097" s="142" t="s">
        <v>4268</v>
      </c>
      <c r="I1097" s="142" t="s">
        <v>4297</v>
      </c>
      <c r="J1097" s="142" t="s">
        <v>4298</v>
      </c>
      <c r="K1097" s="142" t="s">
        <v>4739</v>
      </c>
      <c r="L1097" s="142" t="s">
        <v>4740</v>
      </c>
    </row>
    <row r="1098" spans="1:12" hidden="1">
      <c r="A1098" s="142" t="s">
        <v>1788</v>
      </c>
      <c r="B1098" s="142" t="s">
        <v>1789</v>
      </c>
      <c r="C1098" s="142" t="s">
        <v>3960</v>
      </c>
      <c r="D1098" s="142" t="s">
        <v>3961</v>
      </c>
      <c r="E1098" s="142" t="s">
        <v>4265</v>
      </c>
      <c r="F1098" s="142" t="s">
        <v>4266</v>
      </c>
      <c r="G1098" s="142" t="s">
        <v>4267</v>
      </c>
      <c r="H1098" s="142" t="s">
        <v>4268</v>
      </c>
      <c r="I1098" s="142" t="s">
        <v>4297</v>
      </c>
      <c r="J1098" s="142" t="s">
        <v>4298</v>
      </c>
      <c r="K1098" s="142" t="s">
        <v>4741</v>
      </c>
      <c r="L1098" s="142" t="s">
        <v>4742</v>
      </c>
    </row>
    <row r="1099" spans="1:12" hidden="1">
      <c r="A1099" s="142" t="s">
        <v>1788</v>
      </c>
      <c r="B1099" s="142" t="s">
        <v>1789</v>
      </c>
      <c r="C1099" s="142" t="s">
        <v>3960</v>
      </c>
      <c r="D1099" s="142" t="s">
        <v>3961</v>
      </c>
      <c r="E1099" s="142" t="s">
        <v>4265</v>
      </c>
      <c r="F1099" s="142" t="s">
        <v>4266</v>
      </c>
      <c r="G1099" s="142" t="s">
        <v>4267</v>
      </c>
      <c r="H1099" s="142" t="s">
        <v>4268</v>
      </c>
      <c r="I1099" s="142" t="s">
        <v>4297</v>
      </c>
      <c r="J1099" s="142" t="s">
        <v>4298</v>
      </c>
      <c r="K1099" s="142" t="s">
        <v>4743</v>
      </c>
      <c r="L1099" s="142" t="s">
        <v>4744</v>
      </c>
    </row>
    <row r="1100" spans="1:12" hidden="1">
      <c r="A1100" s="142" t="s">
        <v>1788</v>
      </c>
      <c r="B1100" s="142" t="s">
        <v>1789</v>
      </c>
      <c r="C1100" s="142" t="s">
        <v>3960</v>
      </c>
      <c r="D1100" s="142" t="s">
        <v>3961</v>
      </c>
      <c r="E1100" s="142" t="s">
        <v>4265</v>
      </c>
      <c r="F1100" s="142" t="s">
        <v>4266</v>
      </c>
      <c r="G1100" s="142" t="s">
        <v>4267</v>
      </c>
      <c r="H1100" s="142" t="s">
        <v>4268</v>
      </c>
      <c r="I1100" s="142" t="s">
        <v>4297</v>
      </c>
      <c r="J1100" s="142" t="s">
        <v>4298</v>
      </c>
      <c r="K1100" s="142" t="s">
        <v>4745</v>
      </c>
      <c r="L1100" s="142" t="s">
        <v>4746</v>
      </c>
    </row>
    <row r="1101" spans="1:12" hidden="1">
      <c r="A1101" s="142" t="s">
        <v>1788</v>
      </c>
      <c r="B1101" s="142" t="s">
        <v>1789</v>
      </c>
      <c r="C1101" s="142" t="s">
        <v>3960</v>
      </c>
      <c r="D1101" s="142" t="s">
        <v>3961</v>
      </c>
      <c r="E1101" s="142" t="s">
        <v>4265</v>
      </c>
      <c r="F1101" s="142" t="s">
        <v>4266</v>
      </c>
      <c r="G1101" s="142" t="s">
        <v>4267</v>
      </c>
      <c r="H1101" s="142" t="s">
        <v>4268</v>
      </c>
      <c r="I1101" s="142" t="s">
        <v>4297</v>
      </c>
      <c r="J1101" s="142" t="s">
        <v>4298</v>
      </c>
      <c r="K1101" s="142" t="s">
        <v>4747</v>
      </c>
      <c r="L1101" s="142" t="s">
        <v>4748</v>
      </c>
    </row>
    <row r="1102" spans="1:12" hidden="1">
      <c r="A1102" s="142" t="s">
        <v>1788</v>
      </c>
      <c r="B1102" s="142" t="s">
        <v>1789</v>
      </c>
      <c r="C1102" s="142" t="s">
        <v>3960</v>
      </c>
      <c r="D1102" s="142" t="s">
        <v>3961</v>
      </c>
      <c r="E1102" s="142" t="s">
        <v>4265</v>
      </c>
      <c r="F1102" s="142" t="s">
        <v>4266</v>
      </c>
      <c r="G1102" s="142" t="s">
        <v>4267</v>
      </c>
      <c r="H1102" s="142" t="s">
        <v>4268</v>
      </c>
      <c r="I1102" s="142" t="s">
        <v>4297</v>
      </c>
      <c r="J1102" s="142" t="s">
        <v>4298</v>
      </c>
      <c r="K1102" s="142" t="s">
        <v>4749</v>
      </c>
      <c r="L1102" s="142" t="s">
        <v>4750</v>
      </c>
    </row>
    <row r="1103" spans="1:12" hidden="1">
      <c r="A1103" s="142" t="s">
        <v>1788</v>
      </c>
      <c r="B1103" s="142" t="s">
        <v>1789</v>
      </c>
      <c r="C1103" s="142" t="s">
        <v>3960</v>
      </c>
      <c r="D1103" s="142" t="s">
        <v>3961</v>
      </c>
      <c r="E1103" s="142" t="s">
        <v>4265</v>
      </c>
      <c r="F1103" s="142" t="s">
        <v>4266</v>
      </c>
      <c r="G1103" s="142" t="s">
        <v>4267</v>
      </c>
      <c r="H1103" s="142" t="s">
        <v>4268</v>
      </c>
      <c r="I1103" s="142" t="s">
        <v>4297</v>
      </c>
      <c r="J1103" s="142" t="s">
        <v>4298</v>
      </c>
      <c r="K1103" s="142" t="s">
        <v>4751</v>
      </c>
      <c r="L1103" s="142" t="s">
        <v>4752</v>
      </c>
    </row>
    <row r="1104" spans="1:12" hidden="1">
      <c r="A1104" s="142" t="s">
        <v>1788</v>
      </c>
      <c r="B1104" s="142" t="s">
        <v>1789</v>
      </c>
      <c r="C1104" s="142" t="s">
        <v>3960</v>
      </c>
      <c r="D1104" s="142" t="s">
        <v>3961</v>
      </c>
      <c r="E1104" s="142" t="s">
        <v>4265</v>
      </c>
      <c r="F1104" s="142" t="s">
        <v>4266</v>
      </c>
      <c r="G1104" s="142" t="s">
        <v>4267</v>
      </c>
      <c r="H1104" s="142" t="s">
        <v>4268</v>
      </c>
      <c r="I1104" s="142" t="s">
        <v>4297</v>
      </c>
      <c r="J1104" s="142" t="s">
        <v>4298</v>
      </c>
      <c r="K1104" s="142" t="s">
        <v>4753</v>
      </c>
      <c r="L1104" s="142" t="s">
        <v>4754</v>
      </c>
    </row>
    <row r="1105" spans="1:12" hidden="1">
      <c r="A1105" s="142" t="s">
        <v>1788</v>
      </c>
      <c r="B1105" s="142" t="s">
        <v>1789</v>
      </c>
      <c r="C1105" s="142" t="s">
        <v>3960</v>
      </c>
      <c r="D1105" s="142" t="s">
        <v>3961</v>
      </c>
      <c r="E1105" s="142" t="s">
        <v>4265</v>
      </c>
      <c r="F1105" s="142" t="s">
        <v>4266</v>
      </c>
      <c r="G1105" s="142" t="s">
        <v>4267</v>
      </c>
      <c r="H1105" s="142" t="s">
        <v>4268</v>
      </c>
      <c r="I1105" s="142" t="s">
        <v>4297</v>
      </c>
      <c r="J1105" s="142" t="s">
        <v>4298</v>
      </c>
      <c r="K1105" s="142" t="s">
        <v>4755</v>
      </c>
      <c r="L1105" s="142" t="s">
        <v>4756</v>
      </c>
    </row>
    <row r="1106" spans="1:12" hidden="1">
      <c r="A1106" s="142" t="s">
        <v>1788</v>
      </c>
      <c r="B1106" s="142" t="s">
        <v>1789</v>
      </c>
      <c r="C1106" s="142" t="s">
        <v>3960</v>
      </c>
      <c r="D1106" s="142" t="s">
        <v>3961</v>
      </c>
      <c r="E1106" s="142" t="s">
        <v>4265</v>
      </c>
      <c r="F1106" s="142" t="s">
        <v>4266</v>
      </c>
      <c r="G1106" s="142" t="s">
        <v>4267</v>
      </c>
      <c r="H1106" s="142" t="s">
        <v>4268</v>
      </c>
      <c r="I1106" s="142" t="s">
        <v>4297</v>
      </c>
      <c r="J1106" s="142" t="s">
        <v>4298</v>
      </c>
      <c r="K1106" s="142" t="s">
        <v>4757</v>
      </c>
      <c r="L1106" s="142" t="s">
        <v>4758</v>
      </c>
    </row>
    <row r="1107" spans="1:12" hidden="1">
      <c r="A1107" s="142" t="s">
        <v>1788</v>
      </c>
      <c r="B1107" s="142" t="s">
        <v>1789</v>
      </c>
      <c r="C1107" s="142" t="s">
        <v>3960</v>
      </c>
      <c r="D1107" s="142" t="s">
        <v>3961</v>
      </c>
      <c r="E1107" s="142" t="s">
        <v>4265</v>
      </c>
      <c r="F1107" s="142" t="s">
        <v>4266</v>
      </c>
      <c r="G1107" s="142" t="s">
        <v>4267</v>
      </c>
      <c r="H1107" s="142" t="s">
        <v>4268</v>
      </c>
      <c r="I1107" s="142" t="s">
        <v>4297</v>
      </c>
      <c r="J1107" s="142" t="s">
        <v>4298</v>
      </c>
      <c r="K1107" s="142" t="s">
        <v>4759</v>
      </c>
      <c r="L1107" s="142" t="s">
        <v>4760</v>
      </c>
    </row>
    <row r="1108" spans="1:12" hidden="1">
      <c r="A1108" s="142" t="s">
        <v>1788</v>
      </c>
      <c r="B1108" s="142" t="s">
        <v>1789</v>
      </c>
      <c r="C1108" s="142" t="s">
        <v>3960</v>
      </c>
      <c r="D1108" s="142" t="s">
        <v>3961</v>
      </c>
      <c r="E1108" s="142" t="s">
        <v>4265</v>
      </c>
      <c r="F1108" s="142" t="s">
        <v>4266</v>
      </c>
      <c r="G1108" s="142" t="s">
        <v>4267</v>
      </c>
      <c r="H1108" s="142" t="s">
        <v>4268</v>
      </c>
      <c r="I1108" s="142" t="s">
        <v>4297</v>
      </c>
      <c r="J1108" s="142" t="s">
        <v>4298</v>
      </c>
      <c r="K1108" s="142" t="s">
        <v>4761</v>
      </c>
      <c r="L1108" s="142" t="s">
        <v>4762</v>
      </c>
    </row>
    <row r="1109" spans="1:12" hidden="1">
      <c r="A1109" s="142" t="s">
        <v>1788</v>
      </c>
      <c r="B1109" s="142" t="s">
        <v>1789</v>
      </c>
      <c r="C1109" s="142" t="s">
        <v>3960</v>
      </c>
      <c r="D1109" s="142" t="s">
        <v>3961</v>
      </c>
      <c r="E1109" s="142" t="s">
        <v>4265</v>
      </c>
      <c r="F1109" s="142" t="s">
        <v>4266</v>
      </c>
      <c r="G1109" s="142" t="s">
        <v>4267</v>
      </c>
      <c r="H1109" s="142" t="s">
        <v>4268</v>
      </c>
      <c r="I1109" s="142" t="s">
        <v>4297</v>
      </c>
      <c r="J1109" s="142" t="s">
        <v>4298</v>
      </c>
      <c r="K1109" s="142" t="s">
        <v>4763</v>
      </c>
      <c r="L1109" s="142" t="s">
        <v>4764</v>
      </c>
    </row>
    <row r="1110" spans="1:12" hidden="1">
      <c r="A1110" s="142" t="s">
        <v>1788</v>
      </c>
      <c r="B1110" s="142" t="s">
        <v>1789</v>
      </c>
      <c r="C1110" s="142" t="s">
        <v>3960</v>
      </c>
      <c r="D1110" s="142" t="s">
        <v>3961</v>
      </c>
      <c r="E1110" s="142" t="s">
        <v>4265</v>
      </c>
      <c r="F1110" s="142" t="s">
        <v>4266</v>
      </c>
      <c r="G1110" s="142" t="s">
        <v>4267</v>
      </c>
      <c r="H1110" s="142" t="s">
        <v>4268</v>
      </c>
      <c r="I1110" s="142" t="s">
        <v>4297</v>
      </c>
      <c r="J1110" s="142" t="s">
        <v>4298</v>
      </c>
      <c r="K1110" s="142" t="s">
        <v>4765</v>
      </c>
      <c r="L1110" s="142" t="s">
        <v>4766</v>
      </c>
    </row>
    <row r="1111" spans="1:12" hidden="1">
      <c r="A1111" s="142" t="s">
        <v>1788</v>
      </c>
      <c r="B1111" s="142" t="s">
        <v>1789</v>
      </c>
      <c r="C1111" s="142" t="s">
        <v>3960</v>
      </c>
      <c r="D1111" s="142" t="s">
        <v>3961</v>
      </c>
      <c r="E1111" s="142" t="s">
        <v>4265</v>
      </c>
      <c r="F1111" s="142" t="s">
        <v>4266</v>
      </c>
      <c r="G1111" s="142" t="s">
        <v>4267</v>
      </c>
      <c r="H1111" s="142" t="s">
        <v>4268</v>
      </c>
      <c r="I1111" s="142" t="s">
        <v>4297</v>
      </c>
      <c r="J1111" s="142" t="s">
        <v>4298</v>
      </c>
      <c r="K1111" s="142" t="s">
        <v>4767</v>
      </c>
      <c r="L1111" s="142" t="s">
        <v>4768</v>
      </c>
    </row>
    <row r="1112" spans="1:12" hidden="1">
      <c r="A1112" s="142" t="s">
        <v>1788</v>
      </c>
      <c r="B1112" s="142" t="s">
        <v>1789</v>
      </c>
      <c r="C1112" s="142" t="s">
        <v>3960</v>
      </c>
      <c r="D1112" s="142" t="s">
        <v>3961</v>
      </c>
      <c r="E1112" s="142" t="s">
        <v>4265</v>
      </c>
      <c r="F1112" s="142" t="s">
        <v>4266</v>
      </c>
      <c r="G1112" s="142" t="s">
        <v>4267</v>
      </c>
      <c r="H1112" s="142" t="s">
        <v>4268</v>
      </c>
      <c r="I1112" s="142" t="s">
        <v>4297</v>
      </c>
      <c r="J1112" s="142" t="s">
        <v>4298</v>
      </c>
      <c r="K1112" s="142" t="s">
        <v>4769</v>
      </c>
      <c r="L1112" s="142" t="s">
        <v>4770</v>
      </c>
    </row>
    <row r="1113" spans="1:12" hidden="1">
      <c r="A1113" s="142" t="s">
        <v>1788</v>
      </c>
      <c r="B1113" s="142" t="s">
        <v>1789</v>
      </c>
      <c r="C1113" s="142" t="s">
        <v>3960</v>
      </c>
      <c r="D1113" s="142" t="s">
        <v>3961</v>
      </c>
      <c r="E1113" s="142" t="s">
        <v>4265</v>
      </c>
      <c r="F1113" s="142" t="s">
        <v>4266</v>
      </c>
      <c r="G1113" s="142" t="s">
        <v>4267</v>
      </c>
      <c r="H1113" s="142" t="s">
        <v>4268</v>
      </c>
      <c r="I1113" s="142" t="s">
        <v>4297</v>
      </c>
      <c r="J1113" s="142" t="s">
        <v>4298</v>
      </c>
      <c r="K1113" s="142" t="s">
        <v>4771</v>
      </c>
      <c r="L1113" s="142" t="s">
        <v>4772</v>
      </c>
    </row>
    <row r="1114" spans="1:12" hidden="1">
      <c r="A1114" s="142" t="s">
        <v>1788</v>
      </c>
      <c r="B1114" s="142" t="s">
        <v>1789</v>
      </c>
      <c r="C1114" s="142" t="s">
        <v>3960</v>
      </c>
      <c r="D1114" s="142" t="s">
        <v>3961</v>
      </c>
      <c r="E1114" s="142" t="s">
        <v>4265</v>
      </c>
      <c r="F1114" s="142" t="s">
        <v>4266</v>
      </c>
      <c r="G1114" s="142" t="s">
        <v>4267</v>
      </c>
      <c r="H1114" s="142" t="s">
        <v>4268</v>
      </c>
      <c r="I1114" s="142" t="s">
        <v>4297</v>
      </c>
      <c r="J1114" s="142" t="s">
        <v>4298</v>
      </c>
      <c r="K1114" s="142" t="s">
        <v>4773</v>
      </c>
      <c r="L1114" s="142" t="s">
        <v>4774</v>
      </c>
    </row>
    <row r="1115" spans="1:12" hidden="1">
      <c r="A1115" s="142" t="s">
        <v>1788</v>
      </c>
      <c r="B1115" s="142" t="s">
        <v>1789</v>
      </c>
      <c r="C1115" s="142" t="s">
        <v>3960</v>
      </c>
      <c r="D1115" s="142" t="s">
        <v>3961</v>
      </c>
      <c r="E1115" s="142" t="s">
        <v>4265</v>
      </c>
      <c r="F1115" s="142" t="s">
        <v>4266</v>
      </c>
      <c r="G1115" s="142" t="s">
        <v>4267</v>
      </c>
      <c r="H1115" s="142" t="s">
        <v>4268</v>
      </c>
      <c r="I1115" s="142" t="s">
        <v>4297</v>
      </c>
      <c r="J1115" s="142" t="s">
        <v>4298</v>
      </c>
      <c r="K1115" s="142" t="s">
        <v>4775</v>
      </c>
      <c r="L1115" s="142" t="s">
        <v>4776</v>
      </c>
    </row>
    <row r="1116" spans="1:12" hidden="1">
      <c r="A1116" s="142" t="s">
        <v>1788</v>
      </c>
      <c r="B1116" s="142" t="s">
        <v>1789</v>
      </c>
      <c r="C1116" s="142" t="s">
        <v>3960</v>
      </c>
      <c r="D1116" s="142" t="s">
        <v>3961</v>
      </c>
      <c r="E1116" s="142" t="s">
        <v>4265</v>
      </c>
      <c r="F1116" s="142" t="s">
        <v>4266</v>
      </c>
      <c r="G1116" s="142" t="s">
        <v>4267</v>
      </c>
      <c r="H1116" s="142" t="s">
        <v>4268</v>
      </c>
      <c r="I1116" s="142" t="s">
        <v>4297</v>
      </c>
      <c r="J1116" s="142" t="s">
        <v>4298</v>
      </c>
      <c r="K1116" s="142" t="s">
        <v>4777</v>
      </c>
      <c r="L1116" s="142" t="s">
        <v>4778</v>
      </c>
    </row>
    <row r="1117" spans="1:12" hidden="1">
      <c r="A1117" s="142" t="s">
        <v>1788</v>
      </c>
      <c r="B1117" s="142" t="s">
        <v>1789</v>
      </c>
      <c r="C1117" s="142" t="s">
        <v>3960</v>
      </c>
      <c r="D1117" s="142" t="s">
        <v>3961</v>
      </c>
      <c r="E1117" s="142" t="s">
        <v>4265</v>
      </c>
      <c r="F1117" s="142" t="s">
        <v>4266</v>
      </c>
      <c r="G1117" s="142" t="s">
        <v>4267</v>
      </c>
      <c r="H1117" s="142" t="s">
        <v>4268</v>
      </c>
      <c r="I1117" s="142" t="s">
        <v>4297</v>
      </c>
      <c r="J1117" s="142" t="s">
        <v>4298</v>
      </c>
      <c r="K1117" s="142" t="s">
        <v>4779</v>
      </c>
      <c r="L1117" s="142" t="s">
        <v>4780</v>
      </c>
    </row>
    <row r="1118" spans="1:12" hidden="1">
      <c r="A1118" s="142" t="s">
        <v>1788</v>
      </c>
      <c r="B1118" s="142" t="s">
        <v>1789</v>
      </c>
      <c r="C1118" s="142" t="s">
        <v>3960</v>
      </c>
      <c r="D1118" s="142" t="s">
        <v>3961</v>
      </c>
      <c r="E1118" s="142" t="s">
        <v>4265</v>
      </c>
      <c r="F1118" s="142" t="s">
        <v>4266</v>
      </c>
      <c r="G1118" s="142" t="s">
        <v>4267</v>
      </c>
      <c r="H1118" s="142" t="s">
        <v>4268</v>
      </c>
      <c r="I1118" s="142" t="s">
        <v>4297</v>
      </c>
      <c r="J1118" s="142" t="s">
        <v>4298</v>
      </c>
      <c r="K1118" s="142" t="s">
        <v>4781</v>
      </c>
      <c r="L1118" s="142" t="s">
        <v>4782</v>
      </c>
    </row>
    <row r="1119" spans="1:12" hidden="1">
      <c r="A1119" s="142" t="s">
        <v>1788</v>
      </c>
      <c r="B1119" s="142" t="s">
        <v>1789</v>
      </c>
      <c r="C1119" s="142" t="s">
        <v>3960</v>
      </c>
      <c r="D1119" s="142" t="s">
        <v>3961</v>
      </c>
      <c r="E1119" s="142" t="s">
        <v>4265</v>
      </c>
      <c r="F1119" s="142" t="s">
        <v>4266</v>
      </c>
      <c r="G1119" s="142" t="s">
        <v>4267</v>
      </c>
      <c r="H1119" s="142" t="s">
        <v>4268</v>
      </c>
      <c r="I1119" s="142" t="s">
        <v>4297</v>
      </c>
      <c r="J1119" s="142" t="s">
        <v>4298</v>
      </c>
      <c r="K1119" s="142" t="s">
        <v>4783</v>
      </c>
      <c r="L1119" s="142" t="s">
        <v>4784</v>
      </c>
    </row>
    <row r="1120" spans="1:12" hidden="1">
      <c r="A1120" s="142" t="s">
        <v>1788</v>
      </c>
      <c r="B1120" s="142" t="s">
        <v>1789</v>
      </c>
      <c r="C1120" s="142" t="s">
        <v>3960</v>
      </c>
      <c r="D1120" s="142" t="s">
        <v>3961</v>
      </c>
      <c r="E1120" s="142" t="s">
        <v>4265</v>
      </c>
      <c r="F1120" s="142" t="s">
        <v>4266</v>
      </c>
      <c r="G1120" s="142" t="s">
        <v>4267</v>
      </c>
      <c r="H1120" s="142" t="s">
        <v>4268</v>
      </c>
      <c r="I1120" s="142" t="s">
        <v>4297</v>
      </c>
      <c r="J1120" s="142" t="s">
        <v>4298</v>
      </c>
      <c r="K1120" s="142" t="s">
        <v>4785</v>
      </c>
      <c r="L1120" s="142" t="s">
        <v>4786</v>
      </c>
    </row>
    <row r="1121" spans="1:12" hidden="1">
      <c r="A1121" s="142" t="s">
        <v>1788</v>
      </c>
      <c r="B1121" s="142" t="s">
        <v>1789</v>
      </c>
      <c r="C1121" s="142" t="s">
        <v>3960</v>
      </c>
      <c r="D1121" s="142" t="s">
        <v>3961</v>
      </c>
      <c r="E1121" s="142" t="s">
        <v>4265</v>
      </c>
      <c r="F1121" s="142" t="s">
        <v>4266</v>
      </c>
      <c r="G1121" s="142" t="s">
        <v>4267</v>
      </c>
      <c r="H1121" s="142" t="s">
        <v>4268</v>
      </c>
      <c r="I1121" s="142" t="s">
        <v>4297</v>
      </c>
      <c r="J1121" s="142" t="s">
        <v>4298</v>
      </c>
      <c r="K1121" s="142" t="s">
        <v>4787</v>
      </c>
      <c r="L1121" s="142" t="s">
        <v>4788</v>
      </c>
    </row>
    <row r="1122" spans="1:12" hidden="1">
      <c r="A1122" s="142" t="s">
        <v>1788</v>
      </c>
      <c r="B1122" s="142" t="s">
        <v>1789</v>
      </c>
      <c r="C1122" s="142" t="s">
        <v>3960</v>
      </c>
      <c r="D1122" s="142" t="s">
        <v>3961</v>
      </c>
      <c r="E1122" s="142" t="s">
        <v>4265</v>
      </c>
      <c r="F1122" s="142" t="s">
        <v>4266</v>
      </c>
      <c r="G1122" s="142" t="s">
        <v>4267</v>
      </c>
      <c r="H1122" s="142" t="s">
        <v>4268</v>
      </c>
      <c r="I1122" s="142" t="s">
        <v>4297</v>
      </c>
      <c r="J1122" s="142" t="s">
        <v>4298</v>
      </c>
      <c r="K1122" s="142" t="s">
        <v>4789</v>
      </c>
      <c r="L1122" s="142" t="s">
        <v>4790</v>
      </c>
    </row>
    <row r="1123" spans="1:12" hidden="1">
      <c r="A1123" s="142" t="s">
        <v>1788</v>
      </c>
      <c r="B1123" s="142" t="s">
        <v>1789</v>
      </c>
      <c r="C1123" s="142" t="s">
        <v>3960</v>
      </c>
      <c r="D1123" s="142" t="s">
        <v>3961</v>
      </c>
      <c r="E1123" s="142" t="s">
        <v>4265</v>
      </c>
      <c r="F1123" s="142" t="s">
        <v>4266</v>
      </c>
      <c r="G1123" s="142" t="s">
        <v>4267</v>
      </c>
      <c r="H1123" s="142" t="s">
        <v>4268</v>
      </c>
      <c r="I1123" s="142" t="s">
        <v>4297</v>
      </c>
      <c r="J1123" s="142" t="s">
        <v>4298</v>
      </c>
      <c r="K1123" s="142" t="s">
        <v>4791</v>
      </c>
      <c r="L1123" s="142" t="s">
        <v>4792</v>
      </c>
    </row>
    <row r="1124" spans="1:12" hidden="1">
      <c r="A1124" s="142" t="s">
        <v>1788</v>
      </c>
      <c r="B1124" s="142" t="s">
        <v>1789</v>
      </c>
      <c r="C1124" s="142" t="s">
        <v>3960</v>
      </c>
      <c r="D1124" s="142" t="s">
        <v>3961</v>
      </c>
      <c r="E1124" s="142" t="s">
        <v>4265</v>
      </c>
      <c r="F1124" s="142" t="s">
        <v>4266</v>
      </c>
      <c r="G1124" s="142" t="s">
        <v>4267</v>
      </c>
      <c r="H1124" s="142" t="s">
        <v>4268</v>
      </c>
      <c r="I1124" s="142" t="s">
        <v>4297</v>
      </c>
      <c r="J1124" s="142" t="s">
        <v>4298</v>
      </c>
      <c r="K1124" s="142" t="s">
        <v>4793</v>
      </c>
      <c r="L1124" s="142" t="s">
        <v>4794</v>
      </c>
    </row>
    <row r="1125" spans="1:12" hidden="1">
      <c r="A1125" s="142" t="s">
        <v>1788</v>
      </c>
      <c r="B1125" s="142" t="s">
        <v>1789</v>
      </c>
      <c r="C1125" s="142" t="s">
        <v>3960</v>
      </c>
      <c r="D1125" s="142" t="s">
        <v>3961</v>
      </c>
      <c r="E1125" s="142" t="s">
        <v>4265</v>
      </c>
      <c r="F1125" s="142" t="s">
        <v>4266</v>
      </c>
      <c r="G1125" s="142" t="s">
        <v>4267</v>
      </c>
      <c r="H1125" s="142" t="s">
        <v>4268</v>
      </c>
      <c r="I1125" s="142" t="s">
        <v>4297</v>
      </c>
      <c r="J1125" s="142" t="s">
        <v>4298</v>
      </c>
      <c r="K1125" s="142" t="s">
        <v>4795</v>
      </c>
      <c r="L1125" s="142" t="s">
        <v>4796</v>
      </c>
    </row>
    <row r="1126" spans="1:12" hidden="1">
      <c r="A1126" s="142" t="s">
        <v>1788</v>
      </c>
      <c r="B1126" s="142" t="s">
        <v>1789</v>
      </c>
      <c r="C1126" s="142" t="s">
        <v>3960</v>
      </c>
      <c r="D1126" s="142" t="s">
        <v>3961</v>
      </c>
      <c r="E1126" s="142" t="s">
        <v>4265</v>
      </c>
      <c r="F1126" s="142" t="s">
        <v>4266</v>
      </c>
      <c r="G1126" s="142" t="s">
        <v>4267</v>
      </c>
      <c r="H1126" s="142" t="s">
        <v>4268</v>
      </c>
      <c r="I1126" s="142" t="s">
        <v>4297</v>
      </c>
      <c r="J1126" s="142" t="s">
        <v>4298</v>
      </c>
      <c r="K1126" s="142" t="s">
        <v>4797</v>
      </c>
      <c r="L1126" s="142" t="s">
        <v>4798</v>
      </c>
    </row>
    <row r="1127" spans="1:12" hidden="1">
      <c r="A1127" s="142" t="s">
        <v>1788</v>
      </c>
      <c r="B1127" s="142" t="s">
        <v>1789</v>
      </c>
      <c r="C1127" s="142" t="s">
        <v>3960</v>
      </c>
      <c r="D1127" s="142" t="s">
        <v>3961</v>
      </c>
      <c r="E1127" s="142" t="s">
        <v>4265</v>
      </c>
      <c r="F1127" s="142" t="s">
        <v>4266</v>
      </c>
      <c r="G1127" s="142" t="s">
        <v>4267</v>
      </c>
      <c r="H1127" s="142" t="s">
        <v>4268</v>
      </c>
      <c r="I1127" s="142" t="s">
        <v>4297</v>
      </c>
      <c r="J1127" s="142" t="s">
        <v>4298</v>
      </c>
      <c r="K1127" s="142" t="s">
        <v>4799</v>
      </c>
      <c r="L1127" s="142" t="s">
        <v>4800</v>
      </c>
    </row>
    <row r="1128" spans="1:12" hidden="1">
      <c r="A1128" s="142" t="s">
        <v>1788</v>
      </c>
      <c r="B1128" s="142" t="s">
        <v>1789</v>
      </c>
      <c r="C1128" s="142" t="s">
        <v>3960</v>
      </c>
      <c r="D1128" s="142" t="s">
        <v>3961</v>
      </c>
      <c r="E1128" s="142" t="s">
        <v>4265</v>
      </c>
      <c r="F1128" s="142" t="s">
        <v>4266</v>
      </c>
      <c r="G1128" s="142" t="s">
        <v>4267</v>
      </c>
      <c r="H1128" s="142" t="s">
        <v>4268</v>
      </c>
      <c r="I1128" s="142" t="s">
        <v>4297</v>
      </c>
      <c r="J1128" s="142" t="s">
        <v>4298</v>
      </c>
      <c r="K1128" s="142" t="s">
        <v>4801</v>
      </c>
      <c r="L1128" s="142" t="s">
        <v>4802</v>
      </c>
    </row>
    <row r="1129" spans="1:12" hidden="1">
      <c r="A1129" s="142" t="s">
        <v>1788</v>
      </c>
      <c r="B1129" s="142" t="s">
        <v>1789</v>
      </c>
      <c r="C1129" s="142" t="s">
        <v>3960</v>
      </c>
      <c r="D1129" s="142" t="s">
        <v>3961</v>
      </c>
      <c r="E1129" s="142" t="s">
        <v>4265</v>
      </c>
      <c r="F1129" s="142" t="s">
        <v>4266</v>
      </c>
      <c r="G1129" s="142" t="s">
        <v>4267</v>
      </c>
      <c r="H1129" s="142" t="s">
        <v>4268</v>
      </c>
      <c r="I1129" s="142" t="s">
        <v>4297</v>
      </c>
      <c r="J1129" s="142" t="s">
        <v>4298</v>
      </c>
      <c r="K1129" s="142" t="s">
        <v>4803</v>
      </c>
      <c r="L1129" s="142" t="s">
        <v>4804</v>
      </c>
    </row>
    <row r="1130" spans="1:12" hidden="1">
      <c r="A1130" s="142" t="s">
        <v>1788</v>
      </c>
      <c r="B1130" s="142" t="s">
        <v>1789</v>
      </c>
      <c r="C1130" s="142" t="s">
        <v>3960</v>
      </c>
      <c r="D1130" s="142" t="s">
        <v>3961</v>
      </c>
      <c r="E1130" s="142" t="s">
        <v>4265</v>
      </c>
      <c r="F1130" s="142" t="s">
        <v>4266</v>
      </c>
      <c r="G1130" s="142" t="s">
        <v>4267</v>
      </c>
      <c r="H1130" s="142" t="s">
        <v>4268</v>
      </c>
      <c r="I1130" s="142" t="s">
        <v>4297</v>
      </c>
      <c r="J1130" s="142" t="s">
        <v>4298</v>
      </c>
      <c r="K1130" s="142" t="s">
        <v>4805</v>
      </c>
      <c r="L1130" s="142" t="s">
        <v>4806</v>
      </c>
    </row>
    <row r="1131" spans="1:12" hidden="1">
      <c r="A1131" s="142" t="s">
        <v>1788</v>
      </c>
      <c r="B1131" s="142" t="s">
        <v>1789</v>
      </c>
      <c r="C1131" s="142" t="s">
        <v>3960</v>
      </c>
      <c r="D1131" s="142" t="s">
        <v>3961</v>
      </c>
      <c r="E1131" s="142" t="s">
        <v>4265</v>
      </c>
      <c r="F1131" s="142" t="s">
        <v>4266</v>
      </c>
      <c r="G1131" s="142" t="s">
        <v>4267</v>
      </c>
      <c r="H1131" s="142" t="s">
        <v>4268</v>
      </c>
      <c r="I1131" s="142" t="s">
        <v>4297</v>
      </c>
      <c r="J1131" s="142" t="s">
        <v>4298</v>
      </c>
      <c r="K1131" s="142" t="s">
        <v>4807</v>
      </c>
      <c r="L1131" s="142" t="s">
        <v>4808</v>
      </c>
    </row>
    <row r="1132" spans="1:12" hidden="1">
      <c r="A1132" s="142" t="s">
        <v>1788</v>
      </c>
      <c r="B1132" s="142" t="s">
        <v>1789</v>
      </c>
      <c r="C1132" s="142" t="s">
        <v>3960</v>
      </c>
      <c r="D1132" s="142" t="s">
        <v>3961</v>
      </c>
      <c r="E1132" s="142" t="s">
        <v>4265</v>
      </c>
      <c r="F1132" s="142" t="s">
        <v>4266</v>
      </c>
      <c r="G1132" s="142" t="s">
        <v>4267</v>
      </c>
      <c r="H1132" s="142" t="s">
        <v>4268</v>
      </c>
      <c r="I1132" s="142" t="s">
        <v>4297</v>
      </c>
      <c r="J1132" s="142" t="s">
        <v>4298</v>
      </c>
      <c r="K1132" s="142" t="s">
        <v>4809</v>
      </c>
      <c r="L1132" s="142" t="s">
        <v>4810</v>
      </c>
    </row>
    <row r="1133" spans="1:12" hidden="1">
      <c r="A1133" s="142" t="s">
        <v>1788</v>
      </c>
      <c r="B1133" s="142" t="s">
        <v>1789</v>
      </c>
      <c r="C1133" s="142" t="s">
        <v>3960</v>
      </c>
      <c r="D1133" s="142" t="s">
        <v>3961</v>
      </c>
      <c r="E1133" s="142" t="s">
        <v>4265</v>
      </c>
      <c r="F1133" s="142" t="s">
        <v>4266</v>
      </c>
      <c r="G1133" s="142" t="s">
        <v>4267</v>
      </c>
      <c r="H1133" s="142" t="s">
        <v>4268</v>
      </c>
      <c r="I1133" s="142" t="s">
        <v>4297</v>
      </c>
      <c r="J1133" s="142" t="s">
        <v>4298</v>
      </c>
      <c r="K1133" s="142" t="s">
        <v>4811</v>
      </c>
      <c r="L1133" s="142" t="s">
        <v>4812</v>
      </c>
    </row>
    <row r="1134" spans="1:12" hidden="1">
      <c r="A1134" s="142" t="s">
        <v>1788</v>
      </c>
      <c r="B1134" s="142" t="s">
        <v>1789</v>
      </c>
      <c r="C1134" s="142" t="s">
        <v>3960</v>
      </c>
      <c r="D1134" s="142" t="s">
        <v>3961</v>
      </c>
      <c r="E1134" s="142" t="s">
        <v>4265</v>
      </c>
      <c r="F1134" s="142" t="s">
        <v>4266</v>
      </c>
      <c r="G1134" s="142" t="s">
        <v>4267</v>
      </c>
      <c r="H1134" s="142" t="s">
        <v>4268</v>
      </c>
      <c r="I1134" s="142" t="s">
        <v>4297</v>
      </c>
      <c r="J1134" s="142" t="s">
        <v>4298</v>
      </c>
      <c r="K1134" s="142" t="s">
        <v>4813</v>
      </c>
      <c r="L1134" s="142" t="s">
        <v>4814</v>
      </c>
    </row>
    <row r="1135" spans="1:12" hidden="1">
      <c r="A1135" s="142" t="s">
        <v>1788</v>
      </c>
      <c r="B1135" s="142" t="s">
        <v>1789</v>
      </c>
      <c r="C1135" s="142" t="s">
        <v>3960</v>
      </c>
      <c r="D1135" s="142" t="s">
        <v>3961</v>
      </c>
      <c r="E1135" s="142" t="s">
        <v>4265</v>
      </c>
      <c r="F1135" s="142" t="s">
        <v>4266</v>
      </c>
      <c r="G1135" s="142" t="s">
        <v>4267</v>
      </c>
      <c r="H1135" s="142" t="s">
        <v>4268</v>
      </c>
      <c r="I1135" s="142" t="s">
        <v>4297</v>
      </c>
      <c r="J1135" s="142" t="s">
        <v>4298</v>
      </c>
      <c r="K1135" s="142" t="s">
        <v>4815</v>
      </c>
      <c r="L1135" s="142" t="s">
        <v>4816</v>
      </c>
    </row>
    <row r="1136" spans="1:12" hidden="1">
      <c r="A1136" s="142" t="s">
        <v>1788</v>
      </c>
      <c r="B1136" s="142" t="s">
        <v>1789</v>
      </c>
      <c r="C1136" s="142" t="s">
        <v>3960</v>
      </c>
      <c r="D1136" s="142" t="s">
        <v>3961</v>
      </c>
      <c r="E1136" s="142" t="s">
        <v>4265</v>
      </c>
      <c r="F1136" s="142" t="s">
        <v>4266</v>
      </c>
      <c r="G1136" s="142" t="s">
        <v>4267</v>
      </c>
      <c r="H1136" s="142" t="s">
        <v>4268</v>
      </c>
      <c r="I1136" s="142" t="s">
        <v>4297</v>
      </c>
      <c r="J1136" s="142" t="s">
        <v>4298</v>
      </c>
      <c r="K1136" s="142" t="s">
        <v>4817</v>
      </c>
      <c r="L1136" s="142" t="s">
        <v>4818</v>
      </c>
    </row>
    <row r="1137" spans="1:12" hidden="1">
      <c r="A1137" s="142" t="s">
        <v>1788</v>
      </c>
      <c r="B1137" s="142" t="s">
        <v>1789</v>
      </c>
      <c r="C1137" s="142" t="s">
        <v>3960</v>
      </c>
      <c r="D1137" s="142" t="s">
        <v>3961</v>
      </c>
      <c r="E1137" s="142" t="s">
        <v>4265</v>
      </c>
      <c r="F1137" s="142" t="s">
        <v>4266</v>
      </c>
      <c r="G1137" s="142" t="s">
        <v>4267</v>
      </c>
      <c r="H1137" s="142" t="s">
        <v>4268</v>
      </c>
      <c r="I1137" s="142" t="s">
        <v>4297</v>
      </c>
      <c r="J1137" s="142" t="s">
        <v>4298</v>
      </c>
      <c r="K1137" s="142" t="s">
        <v>4819</v>
      </c>
      <c r="L1137" s="142" t="s">
        <v>4820</v>
      </c>
    </row>
    <row r="1138" spans="1:12" hidden="1">
      <c r="A1138" s="142" t="s">
        <v>1788</v>
      </c>
      <c r="B1138" s="142" t="s">
        <v>1789</v>
      </c>
      <c r="C1138" s="142" t="s">
        <v>3960</v>
      </c>
      <c r="D1138" s="142" t="s">
        <v>3961</v>
      </c>
      <c r="E1138" s="142" t="s">
        <v>4265</v>
      </c>
      <c r="F1138" s="142" t="s">
        <v>4266</v>
      </c>
      <c r="G1138" s="142" t="s">
        <v>4267</v>
      </c>
      <c r="H1138" s="142" t="s">
        <v>4268</v>
      </c>
      <c r="I1138" s="142" t="s">
        <v>4297</v>
      </c>
      <c r="J1138" s="142" t="s">
        <v>4298</v>
      </c>
      <c r="K1138" s="142" t="s">
        <v>4821</v>
      </c>
      <c r="L1138" s="142" t="s">
        <v>4822</v>
      </c>
    </row>
    <row r="1139" spans="1:12" hidden="1">
      <c r="A1139" s="142" t="s">
        <v>1788</v>
      </c>
      <c r="B1139" s="142" t="s">
        <v>1789</v>
      </c>
      <c r="C1139" s="142" t="s">
        <v>3960</v>
      </c>
      <c r="D1139" s="142" t="s">
        <v>3961</v>
      </c>
      <c r="E1139" s="142" t="s">
        <v>4265</v>
      </c>
      <c r="F1139" s="142" t="s">
        <v>4266</v>
      </c>
      <c r="G1139" s="142" t="s">
        <v>4267</v>
      </c>
      <c r="H1139" s="142" t="s">
        <v>4268</v>
      </c>
      <c r="I1139" s="142" t="s">
        <v>4297</v>
      </c>
      <c r="J1139" s="142" t="s">
        <v>4298</v>
      </c>
      <c r="K1139" s="142" t="s">
        <v>4823</v>
      </c>
      <c r="L1139" s="142" t="s">
        <v>4824</v>
      </c>
    </row>
    <row r="1140" spans="1:12" hidden="1">
      <c r="A1140" s="142" t="s">
        <v>1788</v>
      </c>
      <c r="B1140" s="142" t="s">
        <v>1789</v>
      </c>
      <c r="C1140" s="142" t="s">
        <v>3960</v>
      </c>
      <c r="D1140" s="142" t="s">
        <v>3961</v>
      </c>
      <c r="E1140" s="142" t="s">
        <v>4265</v>
      </c>
      <c r="F1140" s="142" t="s">
        <v>4266</v>
      </c>
      <c r="G1140" s="142" t="s">
        <v>4267</v>
      </c>
      <c r="H1140" s="142" t="s">
        <v>4268</v>
      </c>
      <c r="I1140" s="142" t="s">
        <v>4297</v>
      </c>
      <c r="J1140" s="142" t="s">
        <v>4298</v>
      </c>
      <c r="K1140" s="142" t="s">
        <v>4825</v>
      </c>
      <c r="L1140" s="142" t="s">
        <v>4826</v>
      </c>
    </row>
    <row r="1141" spans="1:12" hidden="1">
      <c r="A1141" s="142" t="s">
        <v>1788</v>
      </c>
      <c r="B1141" s="142" t="s">
        <v>1789</v>
      </c>
      <c r="C1141" s="142" t="s">
        <v>3960</v>
      </c>
      <c r="D1141" s="142" t="s">
        <v>3961</v>
      </c>
      <c r="E1141" s="142" t="s">
        <v>4265</v>
      </c>
      <c r="F1141" s="142" t="s">
        <v>4266</v>
      </c>
      <c r="G1141" s="142" t="s">
        <v>4267</v>
      </c>
      <c r="H1141" s="142" t="s">
        <v>4268</v>
      </c>
      <c r="I1141" s="142" t="s">
        <v>4297</v>
      </c>
      <c r="J1141" s="142" t="s">
        <v>4298</v>
      </c>
      <c r="K1141" s="142" t="s">
        <v>4827</v>
      </c>
      <c r="L1141" s="142" t="s">
        <v>4828</v>
      </c>
    </row>
    <row r="1142" spans="1:12" hidden="1">
      <c r="A1142" s="142" t="s">
        <v>1788</v>
      </c>
      <c r="B1142" s="142" t="s">
        <v>1789</v>
      </c>
      <c r="C1142" s="142" t="s">
        <v>3960</v>
      </c>
      <c r="D1142" s="142" t="s">
        <v>3961</v>
      </c>
      <c r="E1142" s="142" t="s">
        <v>4265</v>
      </c>
      <c r="F1142" s="142" t="s">
        <v>4266</v>
      </c>
      <c r="G1142" s="142" t="s">
        <v>4267</v>
      </c>
      <c r="H1142" s="142" t="s">
        <v>4268</v>
      </c>
      <c r="I1142" s="142" t="s">
        <v>4297</v>
      </c>
      <c r="J1142" s="142" t="s">
        <v>4298</v>
      </c>
      <c r="K1142" s="142" t="s">
        <v>4829</v>
      </c>
      <c r="L1142" s="142" t="s">
        <v>4830</v>
      </c>
    </row>
    <row r="1143" spans="1:12" hidden="1">
      <c r="A1143" s="142" t="s">
        <v>1788</v>
      </c>
      <c r="B1143" s="142" t="s">
        <v>1789</v>
      </c>
      <c r="C1143" s="142" t="s">
        <v>3960</v>
      </c>
      <c r="D1143" s="142" t="s">
        <v>3961</v>
      </c>
      <c r="E1143" s="142" t="s">
        <v>4265</v>
      </c>
      <c r="F1143" s="142" t="s">
        <v>4266</v>
      </c>
      <c r="G1143" s="142" t="s">
        <v>4267</v>
      </c>
      <c r="H1143" s="142" t="s">
        <v>4268</v>
      </c>
      <c r="I1143" s="142" t="s">
        <v>4297</v>
      </c>
      <c r="J1143" s="142" t="s">
        <v>4298</v>
      </c>
      <c r="K1143" s="142" t="s">
        <v>4831</v>
      </c>
      <c r="L1143" s="142" t="s">
        <v>4832</v>
      </c>
    </row>
    <row r="1144" spans="1:12" hidden="1">
      <c r="A1144" s="142" t="s">
        <v>1788</v>
      </c>
      <c r="B1144" s="142" t="s">
        <v>1789</v>
      </c>
      <c r="C1144" s="142" t="s">
        <v>3960</v>
      </c>
      <c r="D1144" s="142" t="s">
        <v>3961</v>
      </c>
      <c r="E1144" s="142" t="s">
        <v>4265</v>
      </c>
      <c r="F1144" s="142" t="s">
        <v>4266</v>
      </c>
      <c r="G1144" s="142" t="s">
        <v>4267</v>
      </c>
      <c r="H1144" s="142" t="s">
        <v>4268</v>
      </c>
      <c r="I1144" s="142" t="s">
        <v>4297</v>
      </c>
      <c r="J1144" s="142" t="s">
        <v>4298</v>
      </c>
      <c r="K1144" s="142" t="s">
        <v>4833</v>
      </c>
      <c r="L1144" s="142" t="s">
        <v>4834</v>
      </c>
    </row>
    <row r="1145" spans="1:12" hidden="1">
      <c r="A1145" s="142" t="s">
        <v>1788</v>
      </c>
      <c r="B1145" s="142" t="s">
        <v>1789</v>
      </c>
      <c r="C1145" s="142" t="s">
        <v>3960</v>
      </c>
      <c r="D1145" s="142" t="s">
        <v>3961</v>
      </c>
      <c r="E1145" s="142" t="s">
        <v>4265</v>
      </c>
      <c r="F1145" s="142" t="s">
        <v>4266</v>
      </c>
      <c r="G1145" s="142" t="s">
        <v>4267</v>
      </c>
      <c r="H1145" s="142" t="s">
        <v>4268</v>
      </c>
      <c r="I1145" s="142" t="s">
        <v>4297</v>
      </c>
      <c r="J1145" s="142" t="s">
        <v>4298</v>
      </c>
      <c r="K1145" s="142" t="s">
        <v>4835</v>
      </c>
      <c r="L1145" s="142" t="s">
        <v>4836</v>
      </c>
    </row>
    <row r="1146" spans="1:12" hidden="1">
      <c r="A1146" s="142" t="s">
        <v>1788</v>
      </c>
      <c r="B1146" s="142" t="s">
        <v>1789</v>
      </c>
      <c r="C1146" s="142" t="s">
        <v>3960</v>
      </c>
      <c r="D1146" s="142" t="s">
        <v>3961</v>
      </c>
      <c r="E1146" s="142" t="s">
        <v>4265</v>
      </c>
      <c r="F1146" s="142" t="s">
        <v>4266</v>
      </c>
      <c r="G1146" s="142" t="s">
        <v>4267</v>
      </c>
      <c r="H1146" s="142" t="s">
        <v>4268</v>
      </c>
      <c r="I1146" s="142" t="s">
        <v>4297</v>
      </c>
      <c r="J1146" s="142" t="s">
        <v>4298</v>
      </c>
      <c r="K1146" s="142" t="s">
        <v>4837</v>
      </c>
      <c r="L1146" s="142" t="s">
        <v>4838</v>
      </c>
    </row>
    <row r="1147" spans="1:12" hidden="1">
      <c r="A1147" s="142" t="s">
        <v>1788</v>
      </c>
      <c r="B1147" s="142" t="s">
        <v>1789</v>
      </c>
      <c r="C1147" s="142" t="s">
        <v>3960</v>
      </c>
      <c r="D1147" s="142" t="s">
        <v>3961</v>
      </c>
      <c r="E1147" s="142" t="s">
        <v>4265</v>
      </c>
      <c r="F1147" s="142" t="s">
        <v>4266</v>
      </c>
      <c r="G1147" s="142" t="s">
        <v>4267</v>
      </c>
      <c r="H1147" s="142" t="s">
        <v>4268</v>
      </c>
      <c r="I1147" s="142" t="s">
        <v>4297</v>
      </c>
      <c r="J1147" s="142" t="s">
        <v>4298</v>
      </c>
      <c r="K1147" s="142" t="s">
        <v>4839</v>
      </c>
      <c r="L1147" s="142" t="s">
        <v>4840</v>
      </c>
    </row>
    <row r="1148" spans="1:12" hidden="1">
      <c r="A1148" s="142" t="s">
        <v>1788</v>
      </c>
      <c r="B1148" s="142" t="s">
        <v>1789</v>
      </c>
      <c r="C1148" s="142" t="s">
        <v>3960</v>
      </c>
      <c r="D1148" s="142" t="s">
        <v>3961</v>
      </c>
      <c r="E1148" s="142" t="s">
        <v>4265</v>
      </c>
      <c r="F1148" s="142" t="s">
        <v>4266</v>
      </c>
      <c r="G1148" s="142" t="s">
        <v>4267</v>
      </c>
      <c r="H1148" s="142" t="s">
        <v>4268</v>
      </c>
      <c r="I1148" s="142" t="s">
        <v>4297</v>
      </c>
      <c r="J1148" s="142" t="s">
        <v>4298</v>
      </c>
      <c r="K1148" s="142" t="s">
        <v>4841</v>
      </c>
      <c r="L1148" s="142" t="s">
        <v>4842</v>
      </c>
    </row>
    <row r="1149" spans="1:12" hidden="1">
      <c r="A1149" s="142" t="s">
        <v>1788</v>
      </c>
      <c r="B1149" s="142" t="s">
        <v>1789</v>
      </c>
      <c r="C1149" s="142" t="s">
        <v>3960</v>
      </c>
      <c r="D1149" s="142" t="s">
        <v>3961</v>
      </c>
      <c r="E1149" s="142" t="s">
        <v>4265</v>
      </c>
      <c r="F1149" s="142" t="s">
        <v>4266</v>
      </c>
      <c r="G1149" s="142" t="s">
        <v>4267</v>
      </c>
      <c r="H1149" s="142" t="s">
        <v>4268</v>
      </c>
      <c r="I1149" s="142" t="s">
        <v>4297</v>
      </c>
      <c r="J1149" s="142" t="s">
        <v>4298</v>
      </c>
      <c r="K1149" s="142" t="s">
        <v>4843</v>
      </c>
      <c r="L1149" s="142" t="s">
        <v>4844</v>
      </c>
    </row>
    <row r="1150" spans="1:12" hidden="1">
      <c r="A1150" s="142" t="s">
        <v>1788</v>
      </c>
      <c r="B1150" s="142" t="s">
        <v>1789</v>
      </c>
      <c r="C1150" s="142" t="s">
        <v>3960</v>
      </c>
      <c r="D1150" s="142" t="s">
        <v>3961</v>
      </c>
      <c r="E1150" s="142" t="s">
        <v>4265</v>
      </c>
      <c r="F1150" s="142" t="s">
        <v>4266</v>
      </c>
      <c r="G1150" s="142" t="s">
        <v>4267</v>
      </c>
      <c r="H1150" s="142" t="s">
        <v>4268</v>
      </c>
      <c r="I1150" s="142" t="s">
        <v>4297</v>
      </c>
      <c r="J1150" s="142" t="s">
        <v>4298</v>
      </c>
      <c r="K1150" s="142" t="s">
        <v>4845</v>
      </c>
      <c r="L1150" s="142" t="s">
        <v>4846</v>
      </c>
    </row>
    <row r="1151" spans="1:12" hidden="1">
      <c r="A1151" s="142" t="s">
        <v>1788</v>
      </c>
      <c r="B1151" s="142" t="s">
        <v>1789</v>
      </c>
      <c r="C1151" s="142" t="s">
        <v>3960</v>
      </c>
      <c r="D1151" s="142" t="s">
        <v>3961</v>
      </c>
      <c r="E1151" s="142" t="s">
        <v>4265</v>
      </c>
      <c r="F1151" s="142" t="s">
        <v>4266</v>
      </c>
      <c r="G1151" s="142" t="s">
        <v>4267</v>
      </c>
      <c r="H1151" s="142" t="s">
        <v>4268</v>
      </c>
      <c r="I1151" s="142" t="s">
        <v>4297</v>
      </c>
      <c r="J1151" s="142" t="s">
        <v>4298</v>
      </c>
      <c r="K1151" s="142" t="s">
        <v>4847</v>
      </c>
      <c r="L1151" s="142" t="s">
        <v>4848</v>
      </c>
    </row>
    <row r="1152" spans="1:12" hidden="1">
      <c r="A1152" s="142" t="s">
        <v>1788</v>
      </c>
      <c r="B1152" s="142" t="s">
        <v>1789</v>
      </c>
      <c r="C1152" s="142" t="s">
        <v>3960</v>
      </c>
      <c r="D1152" s="142" t="s">
        <v>3961</v>
      </c>
      <c r="E1152" s="142" t="s">
        <v>4265</v>
      </c>
      <c r="F1152" s="142" t="s">
        <v>4266</v>
      </c>
      <c r="G1152" s="142" t="s">
        <v>4267</v>
      </c>
      <c r="H1152" s="142" t="s">
        <v>4268</v>
      </c>
      <c r="I1152" s="142" t="s">
        <v>4297</v>
      </c>
      <c r="J1152" s="142" t="s">
        <v>4298</v>
      </c>
      <c r="K1152" s="142" t="s">
        <v>4849</v>
      </c>
      <c r="L1152" s="142" t="s">
        <v>4850</v>
      </c>
    </row>
    <row r="1153" spans="1:12" hidden="1">
      <c r="A1153" s="142" t="s">
        <v>1788</v>
      </c>
      <c r="B1153" s="142" t="s">
        <v>1789</v>
      </c>
      <c r="C1153" s="142" t="s">
        <v>3960</v>
      </c>
      <c r="D1153" s="142" t="s">
        <v>3961</v>
      </c>
      <c r="E1153" s="142" t="s">
        <v>4265</v>
      </c>
      <c r="F1153" s="142" t="s">
        <v>4266</v>
      </c>
      <c r="G1153" s="142" t="s">
        <v>4267</v>
      </c>
      <c r="H1153" s="142" t="s">
        <v>4268</v>
      </c>
      <c r="I1153" s="142" t="s">
        <v>4297</v>
      </c>
      <c r="J1153" s="142" t="s">
        <v>4298</v>
      </c>
      <c r="K1153" s="142" t="s">
        <v>4851</v>
      </c>
      <c r="L1153" s="142" t="s">
        <v>4852</v>
      </c>
    </row>
    <row r="1154" spans="1:12" hidden="1">
      <c r="A1154" s="142" t="s">
        <v>1788</v>
      </c>
      <c r="B1154" s="142" t="s">
        <v>1789</v>
      </c>
      <c r="C1154" s="142" t="s">
        <v>3960</v>
      </c>
      <c r="D1154" s="142" t="s">
        <v>3961</v>
      </c>
      <c r="E1154" s="142" t="s">
        <v>4265</v>
      </c>
      <c r="F1154" s="142" t="s">
        <v>4266</v>
      </c>
      <c r="G1154" s="142" t="s">
        <v>4267</v>
      </c>
      <c r="H1154" s="142" t="s">
        <v>4268</v>
      </c>
      <c r="I1154" s="142" t="s">
        <v>4297</v>
      </c>
      <c r="J1154" s="142" t="s">
        <v>4298</v>
      </c>
      <c r="K1154" s="142" t="s">
        <v>4853</v>
      </c>
      <c r="L1154" s="142" t="s">
        <v>4854</v>
      </c>
    </row>
    <row r="1155" spans="1:12" hidden="1">
      <c r="A1155" s="142" t="s">
        <v>1788</v>
      </c>
      <c r="B1155" s="142" t="s">
        <v>1789</v>
      </c>
      <c r="C1155" s="142" t="s">
        <v>3960</v>
      </c>
      <c r="D1155" s="142" t="s">
        <v>3961</v>
      </c>
      <c r="E1155" s="142" t="s">
        <v>4265</v>
      </c>
      <c r="F1155" s="142" t="s">
        <v>4266</v>
      </c>
      <c r="G1155" s="142" t="s">
        <v>4267</v>
      </c>
      <c r="H1155" s="142" t="s">
        <v>4268</v>
      </c>
      <c r="I1155" s="142" t="s">
        <v>4297</v>
      </c>
      <c r="J1155" s="142" t="s">
        <v>4298</v>
      </c>
      <c r="K1155" s="142" t="s">
        <v>4855</v>
      </c>
      <c r="L1155" s="142" t="s">
        <v>4856</v>
      </c>
    </row>
    <row r="1156" spans="1:12" hidden="1">
      <c r="A1156" s="142" t="s">
        <v>1788</v>
      </c>
      <c r="B1156" s="142" t="s">
        <v>1789</v>
      </c>
      <c r="C1156" s="142" t="s">
        <v>3960</v>
      </c>
      <c r="D1156" s="142" t="s">
        <v>3961</v>
      </c>
      <c r="E1156" s="142" t="s">
        <v>4265</v>
      </c>
      <c r="F1156" s="142" t="s">
        <v>4266</v>
      </c>
      <c r="G1156" s="142" t="s">
        <v>4267</v>
      </c>
      <c r="H1156" s="142" t="s">
        <v>4268</v>
      </c>
      <c r="I1156" s="142" t="s">
        <v>4297</v>
      </c>
      <c r="J1156" s="142" t="s">
        <v>4298</v>
      </c>
      <c r="K1156" s="142" t="s">
        <v>4857</v>
      </c>
      <c r="L1156" s="142" t="s">
        <v>4858</v>
      </c>
    </row>
    <row r="1157" spans="1:12" hidden="1">
      <c r="A1157" s="142" t="s">
        <v>1788</v>
      </c>
      <c r="B1157" s="142" t="s">
        <v>1789</v>
      </c>
      <c r="C1157" s="142" t="s">
        <v>3960</v>
      </c>
      <c r="D1157" s="142" t="s">
        <v>3961</v>
      </c>
      <c r="E1157" s="142" t="s">
        <v>4265</v>
      </c>
      <c r="F1157" s="142" t="s">
        <v>4266</v>
      </c>
      <c r="G1157" s="142" t="s">
        <v>4267</v>
      </c>
      <c r="H1157" s="142" t="s">
        <v>4268</v>
      </c>
      <c r="I1157" s="142" t="s">
        <v>4297</v>
      </c>
      <c r="J1157" s="142" t="s">
        <v>4298</v>
      </c>
      <c r="K1157" s="142" t="s">
        <v>4859</v>
      </c>
      <c r="L1157" s="142" t="s">
        <v>4860</v>
      </c>
    </row>
    <row r="1158" spans="1:12" hidden="1">
      <c r="A1158" s="142" t="s">
        <v>1788</v>
      </c>
      <c r="B1158" s="142" t="s">
        <v>1789</v>
      </c>
      <c r="C1158" s="142" t="s">
        <v>3960</v>
      </c>
      <c r="D1158" s="142" t="s">
        <v>3961</v>
      </c>
      <c r="E1158" s="142" t="s">
        <v>4265</v>
      </c>
      <c r="F1158" s="142" t="s">
        <v>4266</v>
      </c>
      <c r="G1158" s="142" t="s">
        <v>4267</v>
      </c>
      <c r="H1158" s="142" t="s">
        <v>4268</v>
      </c>
      <c r="I1158" s="142" t="s">
        <v>4297</v>
      </c>
      <c r="J1158" s="142" t="s">
        <v>4298</v>
      </c>
      <c r="K1158" s="142" t="s">
        <v>4861</v>
      </c>
      <c r="L1158" s="142" t="s">
        <v>4862</v>
      </c>
    </row>
    <row r="1159" spans="1:12" hidden="1">
      <c r="A1159" s="142" t="s">
        <v>1788</v>
      </c>
      <c r="B1159" s="142" t="s">
        <v>1789</v>
      </c>
      <c r="C1159" s="142" t="s">
        <v>3960</v>
      </c>
      <c r="D1159" s="142" t="s">
        <v>3961</v>
      </c>
      <c r="E1159" s="142" t="s">
        <v>4265</v>
      </c>
      <c r="F1159" s="142" t="s">
        <v>4266</v>
      </c>
      <c r="G1159" s="142" t="s">
        <v>4267</v>
      </c>
      <c r="H1159" s="142" t="s">
        <v>4268</v>
      </c>
      <c r="I1159" s="142" t="s">
        <v>4297</v>
      </c>
      <c r="J1159" s="142" t="s">
        <v>4298</v>
      </c>
      <c r="K1159" s="142" t="s">
        <v>4863</v>
      </c>
      <c r="L1159" s="142" t="s">
        <v>4864</v>
      </c>
    </row>
    <row r="1160" spans="1:12" hidden="1">
      <c r="A1160" s="142" t="s">
        <v>1788</v>
      </c>
      <c r="B1160" s="142" t="s">
        <v>1789</v>
      </c>
      <c r="C1160" s="142" t="s">
        <v>3960</v>
      </c>
      <c r="D1160" s="142" t="s">
        <v>3961</v>
      </c>
      <c r="E1160" s="142" t="s">
        <v>4265</v>
      </c>
      <c r="F1160" s="142" t="s">
        <v>4266</v>
      </c>
      <c r="G1160" s="142" t="s">
        <v>4267</v>
      </c>
      <c r="H1160" s="142" t="s">
        <v>4268</v>
      </c>
      <c r="I1160" s="142" t="s">
        <v>4297</v>
      </c>
      <c r="J1160" s="142" t="s">
        <v>4298</v>
      </c>
      <c r="K1160" s="142" t="s">
        <v>4865</v>
      </c>
      <c r="L1160" s="142" t="s">
        <v>4866</v>
      </c>
    </row>
    <row r="1161" spans="1:12" hidden="1">
      <c r="A1161" s="142" t="s">
        <v>1788</v>
      </c>
      <c r="B1161" s="142" t="s">
        <v>1789</v>
      </c>
      <c r="C1161" s="142" t="s">
        <v>3960</v>
      </c>
      <c r="D1161" s="142" t="s">
        <v>3961</v>
      </c>
      <c r="E1161" s="142" t="s">
        <v>4265</v>
      </c>
      <c r="F1161" s="142" t="s">
        <v>4266</v>
      </c>
      <c r="G1161" s="142" t="s">
        <v>4267</v>
      </c>
      <c r="H1161" s="142" t="s">
        <v>4268</v>
      </c>
      <c r="I1161" s="142" t="s">
        <v>4297</v>
      </c>
      <c r="J1161" s="142" t="s">
        <v>4298</v>
      </c>
      <c r="K1161" s="142" t="s">
        <v>4867</v>
      </c>
      <c r="L1161" s="142" t="s">
        <v>4868</v>
      </c>
    </row>
    <row r="1162" spans="1:12" hidden="1">
      <c r="A1162" s="142" t="s">
        <v>1788</v>
      </c>
      <c r="B1162" s="142" t="s">
        <v>1789</v>
      </c>
      <c r="C1162" s="142" t="s">
        <v>3960</v>
      </c>
      <c r="D1162" s="142" t="s">
        <v>3961</v>
      </c>
      <c r="E1162" s="142" t="s">
        <v>4265</v>
      </c>
      <c r="F1162" s="142" t="s">
        <v>4266</v>
      </c>
      <c r="G1162" s="142" t="s">
        <v>4267</v>
      </c>
      <c r="H1162" s="142" t="s">
        <v>4268</v>
      </c>
      <c r="I1162" s="142" t="s">
        <v>4297</v>
      </c>
      <c r="J1162" s="142" t="s">
        <v>4298</v>
      </c>
      <c r="K1162" s="142" t="s">
        <v>4869</v>
      </c>
      <c r="L1162" s="142" t="s">
        <v>4870</v>
      </c>
    </row>
    <row r="1163" spans="1:12" hidden="1">
      <c r="A1163" s="142" t="s">
        <v>1788</v>
      </c>
      <c r="B1163" s="142" t="s">
        <v>1789</v>
      </c>
      <c r="C1163" s="142" t="s">
        <v>3960</v>
      </c>
      <c r="D1163" s="142" t="s">
        <v>3961</v>
      </c>
      <c r="E1163" s="142" t="s">
        <v>4265</v>
      </c>
      <c r="F1163" s="142" t="s">
        <v>4266</v>
      </c>
      <c r="G1163" s="142" t="s">
        <v>4267</v>
      </c>
      <c r="H1163" s="142" t="s">
        <v>4268</v>
      </c>
      <c r="I1163" s="142" t="s">
        <v>4297</v>
      </c>
      <c r="J1163" s="142" t="s">
        <v>4298</v>
      </c>
      <c r="K1163" s="142" t="s">
        <v>4871</v>
      </c>
      <c r="L1163" s="142" t="s">
        <v>4872</v>
      </c>
    </row>
    <row r="1164" spans="1:12" hidden="1">
      <c r="A1164" s="142" t="s">
        <v>1788</v>
      </c>
      <c r="B1164" s="142" t="s">
        <v>1789</v>
      </c>
      <c r="C1164" s="142" t="s">
        <v>3960</v>
      </c>
      <c r="D1164" s="142" t="s">
        <v>3961</v>
      </c>
      <c r="E1164" s="142" t="s">
        <v>4265</v>
      </c>
      <c r="F1164" s="142" t="s">
        <v>4266</v>
      </c>
      <c r="G1164" s="142" t="s">
        <v>4267</v>
      </c>
      <c r="H1164" s="142" t="s">
        <v>4268</v>
      </c>
      <c r="I1164" s="142" t="s">
        <v>4297</v>
      </c>
      <c r="J1164" s="142" t="s">
        <v>4298</v>
      </c>
      <c r="K1164" s="142" t="s">
        <v>4873</v>
      </c>
      <c r="L1164" s="142" t="s">
        <v>4874</v>
      </c>
    </row>
    <row r="1165" spans="1:12" hidden="1">
      <c r="A1165" s="142" t="s">
        <v>1788</v>
      </c>
      <c r="B1165" s="142" t="s">
        <v>1789</v>
      </c>
      <c r="C1165" s="142" t="s">
        <v>3960</v>
      </c>
      <c r="D1165" s="142" t="s">
        <v>3961</v>
      </c>
      <c r="E1165" s="142" t="s">
        <v>4265</v>
      </c>
      <c r="F1165" s="142" t="s">
        <v>4266</v>
      </c>
      <c r="G1165" s="142" t="s">
        <v>4267</v>
      </c>
      <c r="H1165" s="142" t="s">
        <v>4268</v>
      </c>
      <c r="I1165" s="142" t="s">
        <v>4297</v>
      </c>
      <c r="J1165" s="142" t="s">
        <v>4298</v>
      </c>
      <c r="K1165" s="142" t="s">
        <v>4875</v>
      </c>
      <c r="L1165" s="142" t="s">
        <v>4876</v>
      </c>
    </row>
    <row r="1166" spans="1:12" hidden="1">
      <c r="A1166" s="142" t="s">
        <v>1788</v>
      </c>
      <c r="B1166" s="142" t="s">
        <v>1789</v>
      </c>
      <c r="C1166" s="142" t="s">
        <v>3960</v>
      </c>
      <c r="D1166" s="142" t="s">
        <v>3961</v>
      </c>
      <c r="E1166" s="142" t="s">
        <v>4265</v>
      </c>
      <c r="F1166" s="142" t="s">
        <v>4266</v>
      </c>
      <c r="G1166" s="142" t="s">
        <v>4267</v>
      </c>
      <c r="H1166" s="142" t="s">
        <v>4268</v>
      </c>
      <c r="I1166" s="142" t="s">
        <v>4297</v>
      </c>
      <c r="J1166" s="142" t="s">
        <v>4298</v>
      </c>
      <c r="K1166" s="142" t="s">
        <v>4877</v>
      </c>
      <c r="L1166" s="142" t="s">
        <v>4878</v>
      </c>
    </row>
    <row r="1167" spans="1:12" hidden="1">
      <c r="A1167" s="142" t="s">
        <v>1788</v>
      </c>
      <c r="B1167" s="142" t="s">
        <v>1789</v>
      </c>
      <c r="C1167" s="142" t="s">
        <v>3960</v>
      </c>
      <c r="D1167" s="142" t="s">
        <v>3961</v>
      </c>
      <c r="E1167" s="142" t="s">
        <v>4265</v>
      </c>
      <c r="F1167" s="142" t="s">
        <v>4266</v>
      </c>
      <c r="G1167" s="142" t="s">
        <v>4267</v>
      </c>
      <c r="H1167" s="142" t="s">
        <v>4268</v>
      </c>
      <c r="I1167" s="142" t="s">
        <v>4297</v>
      </c>
      <c r="J1167" s="142" t="s">
        <v>4298</v>
      </c>
      <c r="K1167" s="142" t="s">
        <v>4879</v>
      </c>
      <c r="L1167" s="142" t="s">
        <v>4880</v>
      </c>
    </row>
    <row r="1168" spans="1:12" hidden="1">
      <c r="A1168" s="142" t="s">
        <v>1788</v>
      </c>
      <c r="B1168" s="142" t="s">
        <v>1789</v>
      </c>
      <c r="C1168" s="142" t="s">
        <v>3960</v>
      </c>
      <c r="D1168" s="142" t="s">
        <v>3961</v>
      </c>
      <c r="E1168" s="142" t="s">
        <v>4265</v>
      </c>
      <c r="F1168" s="142" t="s">
        <v>4266</v>
      </c>
      <c r="G1168" s="142" t="s">
        <v>4267</v>
      </c>
      <c r="H1168" s="142" t="s">
        <v>4268</v>
      </c>
      <c r="I1168" s="142" t="s">
        <v>4297</v>
      </c>
      <c r="J1168" s="142" t="s">
        <v>4298</v>
      </c>
      <c r="K1168" s="142" t="s">
        <v>4881</v>
      </c>
      <c r="L1168" s="142" t="s">
        <v>4882</v>
      </c>
    </row>
    <row r="1169" spans="1:12" hidden="1">
      <c r="A1169" s="142" t="s">
        <v>1788</v>
      </c>
      <c r="B1169" s="142" t="s">
        <v>1789</v>
      </c>
      <c r="C1169" s="142" t="s">
        <v>3960</v>
      </c>
      <c r="D1169" s="142" t="s">
        <v>3961</v>
      </c>
      <c r="E1169" s="142" t="s">
        <v>4265</v>
      </c>
      <c r="F1169" s="142" t="s">
        <v>4266</v>
      </c>
      <c r="G1169" s="142" t="s">
        <v>4267</v>
      </c>
      <c r="H1169" s="142" t="s">
        <v>4268</v>
      </c>
      <c r="I1169" s="142" t="s">
        <v>4297</v>
      </c>
      <c r="J1169" s="142" t="s">
        <v>4298</v>
      </c>
      <c r="K1169" s="142" t="s">
        <v>4883</v>
      </c>
      <c r="L1169" s="142" t="s">
        <v>4884</v>
      </c>
    </row>
    <row r="1170" spans="1:12" hidden="1">
      <c r="A1170" s="142" t="s">
        <v>1788</v>
      </c>
      <c r="B1170" s="142" t="s">
        <v>1789</v>
      </c>
      <c r="C1170" s="142" t="s">
        <v>3960</v>
      </c>
      <c r="D1170" s="142" t="s">
        <v>3961</v>
      </c>
      <c r="E1170" s="142" t="s">
        <v>4265</v>
      </c>
      <c r="F1170" s="142" t="s">
        <v>4266</v>
      </c>
      <c r="G1170" s="142" t="s">
        <v>4267</v>
      </c>
      <c r="H1170" s="142" t="s">
        <v>4268</v>
      </c>
      <c r="I1170" s="142" t="s">
        <v>4297</v>
      </c>
      <c r="J1170" s="142" t="s">
        <v>4298</v>
      </c>
      <c r="K1170" s="142" t="s">
        <v>4885</v>
      </c>
      <c r="L1170" s="142" t="s">
        <v>4886</v>
      </c>
    </row>
    <row r="1171" spans="1:12" hidden="1">
      <c r="A1171" s="142" t="s">
        <v>1788</v>
      </c>
      <c r="B1171" s="142" t="s">
        <v>1789</v>
      </c>
      <c r="C1171" s="142" t="s">
        <v>3960</v>
      </c>
      <c r="D1171" s="142" t="s">
        <v>3961</v>
      </c>
      <c r="E1171" s="142" t="s">
        <v>4265</v>
      </c>
      <c r="F1171" s="142" t="s">
        <v>4266</v>
      </c>
      <c r="G1171" s="142" t="s">
        <v>4267</v>
      </c>
      <c r="H1171" s="142" t="s">
        <v>4268</v>
      </c>
      <c r="I1171" s="142" t="s">
        <v>4297</v>
      </c>
      <c r="J1171" s="142" t="s">
        <v>4298</v>
      </c>
      <c r="K1171" s="142" t="s">
        <v>4887</v>
      </c>
      <c r="L1171" s="142" t="s">
        <v>4888</v>
      </c>
    </row>
    <row r="1172" spans="1:12" hidden="1">
      <c r="A1172" s="142" t="s">
        <v>1788</v>
      </c>
      <c r="B1172" s="142" t="s">
        <v>1789</v>
      </c>
      <c r="C1172" s="142" t="s">
        <v>3960</v>
      </c>
      <c r="D1172" s="142" t="s">
        <v>3961</v>
      </c>
      <c r="E1172" s="142" t="s">
        <v>4265</v>
      </c>
      <c r="F1172" s="142" t="s">
        <v>4266</v>
      </c>
      <c r="G1172" s="142" t="s">
        <v>4267</v>
      </c>
      <c r="H1172" s="142" t="s">
        <v>4268</v>
      </c>
      <c r="I1172" s="142" t="s">
        <v>4297</v>
      </c>
      <c r="J1172" s="142" t="s">
        <v>4298</v>
      </c>
      <c r="K1172" s="142" t="s">
        <v>4889</v>
      </c>
      <c r="L1172" s="142" t="s">
        <v>4890</v>
      </c>
    </row>
    <row r="1173" spans="1:12" hidden="1">
      <c r="A1173" s="142" t="s">
        <v>1788</v>
      </c>
      <c r="B1173" s="142" t="s">
        <v>1789</v>
      </c>
      <c r="C1173" s="142" t="s">
        <v>3960</v>
      </c>
      <c r="D1173" s="142" t="s">
        <v>3961</v>
      </c>
      <c r="E1173" s="142" t="s">
        <v>4265</v>
      </c>
      <c r="F1173" s="142" t="s">
        <v>4266</v>
      </c>
      <c r="G1173" s="142" t="s">
        <v>4267</v>
      </c>
      <c r="H1173" s="142" t="s">
        <v>4268</v>
      </c>
      <c r="I1173" s="142" t="s">
        <v>4297</v>
      </c>
      <c r="J1173" s="142" t="s">
        <v>4298</v>
      </c>
      <c r="K1173" s="142" t="s">
        <v>4891</v>
      </c>
      <c r="L1173" s="142" t="s">
        <v>4892</v>
      </c>
    </row>
    <row r="1174" spans="1:12" hidden="1">
      <c r="A1174" s="142" t="s">
        <v>1788</v>
      </c>
      <c r="B1174" s="142" t="s">
        <v>1789</v>
      </c>
      <c r="C1174" s="142" t="s">
        <v>3960</v>
      </c>
      <c r="D1174" s="142" t="s">
        <v>3961</v>
      </c>
      <c r="E1174" s="142" t="s">
        <v>4265</v>
      </c>
      <c r="F1174" s="142" t="s">
        <v>4266</v>
      </c>
      <c r="G1174" s="142" t="s">
        <v>4267</v>
      </c>
      <c r="H1174" s="142" t="s">
        <v>4268</v>
      </c>
      <c r="I1174" s="142" t="s">
        <v>4297</v>
      </c>
      <c r="J1174" s="142" t="s">
        <v>4298</v>
      </c>
      <c r="K1174" s="142" t="s">
        <v>4893</v>
      </c>
      <c r="L1174" s="142" t="s">
        <v>4894</v>
      </c>
    </row>
    <row r="1175" spans="1:12" hidden="1">
      <c r="A1175" s="142" t="s">
        <v>1788</v>
      </c>
      <c r="B1175" s="142" t="s">
        <v>1789</v>
      </c>
      <c r="C1175" s="142" t="s">
        <v>3960</v>
      </c>
      <c r="D1175" s="142" t="s">
        <v>3961</v>
      </c>
      <c r="E1175" s="142" t="s">
        <v>4265</v>
      </c>
      <c r="F1175" s="142" t="s">
        <v>4266</v>
      </c>
      <c r="G1175" s="142" t="s">
        <v>4267</v>
      </c>
      <c r="H1175" s="142" t="s">
        <v>4268</v>
      </c>
      <c r="I1175" s="142" t="s">
        <v>4297</v>
      </c>
      <c r="J1175" s="142" t="s">
        <v>4298</v>
      </c>
      <c r="K1175" s="142" t="s">
        <v>4895</v>
      </c>
      <c r="L1175" s="142" t="s">
        <v>4896</v>
      </c>
    </row>
    <row r="1176" spans="1:12" hidden="1">
      <c r="A1176" s="142" t="s">
        <v>1788</v>
      </c>
      <c r="B1176" s="142" t="s">
        <v>1789</v>
      </c>
      <c r="C1176" s="142" t="s">
        <v>3960</v>
      </c>
      <c r="D1176" s="142" t="s">
        <v>3961</v>
      </c>
      <c r="E1176" s="142" t="s">
        <v>4265</v>
      </c>
      <c r="F1176" s="142" t="s">
        <v>4266</v>
      </c>
      <c r="G1176" s="142" t="s">
        <v>4267</v>
      </c>
      <c r="H1176" s="142" t="s">
        <v>4268</v>
      </c>
      <c r="I1176" s="142" t="s">
        <v>4297</v>
      </c>
      <c r="J1176" s="142" t="s">
        <v>4298</v>
      </c>
      <c r="K1176" s="142" t="s">
        <v>4897</v>
      </c>
      <c r="L1176" s="142" t="s">
        <v>4898</v>
      </c>
    </row>
    <row r="1177" spans="1:12" hidden="1">
      <c r="A1177" s="142" t="s">
        <v>1788</v>
      </c>
      <c r="B1177" s="142" t="s">
        <v>1789</v>
      </c>
      <c r="C1177" s="142" t="s">
        <v>3960</v>
      </c>
      <c r="D1177" s="142" t="s">
        <v>3961</v>
      </c>
      <c r="E1177" s="142" t="s">
        <v>4265</v>
      </c>
      <c r="F1177" s="142" t="s">
        <v>4266</v>
      </c>
      <c r="G1177" s="142" t="s">
        <v>4267</v>
      </c>
      <c r="H1177" s="142" t="s">
        <v>4268</v>
      </c>
      <c r="I1177" s="142" t="s">
        <v>4297</v>
      </c>
      <c r="J1177" s="142" t="s">
        <v>4298</v>
      </c>
      <c r="K1177" s="142" t="s">
        <v>4899</v>
      </c>
      <c r="L1177" s="142" t="s">
        <v>4900</v>
      </c>
    </row>
    <row r="1178" spans="1:12" hidden="1">
      <c r="A1178" s="142" t="s">
        <v>1788</v>
      </c>
      <c r="B1178" s="142" t="s">
        <v>1789</v>
      </c>
      <c r="C1178" s="142" t="s">
        <v>3960</v>
      </c>
      <c r="D1178" s="142" t="s">
        <v>3961</v>
      </c>
      <c r="E1178" s="142" t="s">
        <v>4265</v>
      </c>
      <c r="F1178" s="142" t="s">
        <v>4266</v>
      </c>
      <c r="G1178" s="142" t="s">
        <v>4267</v>
      </c>
      <c r="H1178" s="142" t="s">
        <v>4268</v>
      </c>
      <c r="I1178" s="142" t="s">
        <v>4297</v>
      </c>
      <c r="J1178" s="142" t="s">
        <v>4298</v>
      </c>
      <c r="K1178" s="142" t="s">
        <v>4901</v>
      </c>
      <c r="L1178" s="142" t="s">
        <v>4902</v>
      </c>
    </row>
    <row r="1179" spans="1:12" hidden="1">
      <c r="A1179" s="142" t="s">
        <v>1788</v>
      </c>
      <c r="B1179" s="142" t="s">
        <v>1789</v>
      </c>
      <c r="C1179" s="142" t="s">
        <v>3960</v>
      </c>
      <c r="D1179" s="142" t="s">
        <v>3961</v>
      </c>
      <c r="E1179" s="142" t="s">
        <v>4265</v>
      </c>
      <c r="F1179" s="142" t="s">
        <v>4266</v>
      </c>
      <c r="G1179" s="142" t="s">
        <v>4267</v>
      </c>
      <c r="H1179" s="142" t="s">
        <v>4268</v>
      </c>
      <c r="I1179" s="142" t="s">
        <v>4297</v>
      </c>
      <c r="J1179" s="142" t="s">
        <v>4298</v>
      </c>
      <c r="K1179" s="142" t="s">
        <v>4903</v>
      </c>
      <c r="L1179" s="142" t="s">
        <v>4904</v>
      </c>
    </row>
    <row r="1180" spans="1:12" hidden="1">
      <c r="A1180" s="142" t="s">
        <v>1788</v>
      </c>
      <c r="B1180" s="142" t="s">
        <v>1789</v>
      </c>
      <c r="C1180" s="142" t="s">
        <v>3960</v>
      </c>
      <c r="D1180" s="142" t="s">
        <v>3961</v>
      </c>
      <c r="E1180" s="142" t="s">
        <v>4265</v>
      </c>
      <c r="F1180" s="142" t="s">
        <v>4266</v>
      </c>
      <c r="G1180" s="142" t="s">
        <v>4267</v>
      </c>
      <c r="H1180" s="142" t="s">
        <v>4268</v>
      </c>
      <c r="I1180" s="142" t="s">
        <v>4297</v>
      </c>
      <c r="J1180" s="142" t="s">
        <v>4298</v>
      </c>
      <c r="K1180" s="142" t="s">
        <v>4905</v>
      </c>
      <c r="L1180" s="142" t="s">
        <v>4906</v>
      </c>
    </row>
    <row r="1181" spans="1:12" hidden="1">
      <c r="A1181" s="142" t="s">
        <v>1788</v>
      </c>
      <c r="B1181" s="142" t="s">
        <v>1789</v>
      </c>
      <c r="C1181" s="142" t="s">
        <v>3960</v>
      </c>
      <c r="D1181" s="142" t="s">
        <v>3961</v>
      </c>
      <c r="E1181" s="142" t="s">
        <v>4265</v>
      </c>
      <c r="F1181" s="142" t="s">
        <v>4266</v>
      </c>
      <c r="G1181" s="142" t="s">
        <v>4267</v>
      </c>
      <c r="H1181" s="142" t="s">
        <v>4268</v>
      </c>
      <c r="I1181" s="142" t="s">
        <v>4297</v>
      </c>
      <c r="J1181" s="142" t="s">
        <v>4298</v>
      </c>
      <c r="K1181" s="142" t="s">
        <v>4907</v>
      </c>
      <c r="L1181" s="142" t="s">
        <v>4908</v>
      </c>
    </row>
    <row r="1182" spans="1:12" hidden="1">
      <c r="A1182" s="142" t="s">
        <v>1788</v>
      </c>
      <c r="B1182" s="142" t="s">
        <v>1789</v>
      </c>
      <c r="C1182" s="142" t="s">
        <v>3960</v>
      </c>
      <c r="D1182" s="142" t="s">
        <v>3961</v>
      </c>
      <c r="E1182" s="142" t="s">
        <v>4265</v>
      </c>
      <c r="F1182" s="142" t="s">
        <v>4266</v>
      </c>
      <c r="G1182" s="142" t="s">
        <v>4267</v>
      </c>
      <c r="H1182" s="142" t="s">
        <v>4268</v>
      </c>
      <c r="I1182" s="142" t="s">
        <v>4297</v>
      </c>
      <c r="J1182" s="142" t="s">
        <v>4298</v>
      </c>
      <c r="K1182" s="142" t="s">
        <v>4909</v>
      </c>
      <c r="L1182" s="142" t="s">
        <v>4910</v>
      </c>
    </row>
    <row r="1183" spans="1:12" hidden="1">
      <c r="A1183" s="142" t="s">
        <v>1788</v>
      </c>
      <c r="B1183" s="142" t="s">
        <v>1789</v>
      </c>
      <c r="C1183" s="142" t="s">
        <v>3960</v>
      </c>
      <c r="D1183" s="142" t="s">
        <v>3961</v>
      </c>
      <c r="E1183" s="142" t="s">
        <v>4265</v>
      </c>
      <c r="F1183" s="142" t="s">
        <v>4266</v>
      </c>
      <c r="G1183" s="142" t="s">
        <v>4267</v>
      </c>
      <c r="H1183" s="142" t="s">
        <v>4268</v>
      </c>
      <c r="I1183" s="142" t="s">
        <v>4297</v>
      </c>
      <c r="J1183" s="142" t="s">
        <v>4298</v>
      </c>
      <c r="K1183" s="142" t="s">
        <v>4911</v>
      </c>
      <c r="L1183" s="142" t="s">
        <v>4912</v>
      </c>
    </row>
    <row r="1184" spans="1:12" hidden="1">
      <c r="A1184" s="142" t="s">
        <v>1788</v>
      </c>
      <c r="B1184" s="142" t="s">
        <v>1789</v>
      </c>
      <c r="C1184" s="142" t="s">
        <v>3960</v>
      </c>
      <c r="D1184" s="142" t="s">
        <v>3961</v>
      </c>
      <c r="E1184" s="142" t="s">
        <v>4265</v>
      </c>
      <c r="F1184" s="142" t="s">
        <v>4266</v>
      </c>
      <c r="G1184" s="142" t="s">
        <v>4267</v>
      </c>
      <c r="H1184" s="142" t="s">
        <v>4268</v>
      </c>
      <c r="I1184" s="142" t="s">
        <v>4297</v>
      </c>
      <c r="J1184" s="142" t="s">
        <v>4298</v>
      </c>
      <c r="K1184" s="142" t="s">
        <v>4913</v>
      </c>
      <c r="L1184" s="142" t="s">
        <v>4914</v>
      </c>
    </row>
    <row r="1185" spans="1:12" hidden="1">
      <c r="A1185" s="142" t="s">
        <v>1788</v>
      </c>
      <c r="B1185" s="142" t="s">
        <v>1789</v>
      </c>
      <c r="C1185" s="142" t="s">
        <v>3960</v>
      </c>
      <c r="D1185" s="142" t="s">
        <v>3961</v>
      </c>
      <c r="E1185" s="142" t="s">
        <v>4265</v>
      </c>
      <c r="F1185" s="142" t="s">
        <v>4266</v>
      </c>
      <c r="G1185" s="142" t="s">
        <v>4267</v>
      </c>
      <c r="H1185" s="142" t="s">
        <v>4268</v>
      </c>
      <c r="I1185" s="142" t="s">
        <v>4297</v>
      </c>
      <c r="J1185" s="142" t="s">
        <v>4298</v>
      </c>
      <c r="K1185" s="142" t="s">
        <v>4915</v>
      </c>
      <c r="L1185" s="142" t="s">
        <v>4916</v>
      </c>
    </row>
    <row r="1186" spans="1:12" hidden="1">
      <c r="A1186" s="142" t="s">
        <v>1788</v>
      </c>
      <c r="B1186" s="142" t="s">
        <v>1789</v>
      </c>
      <c r="C1186" s="142" t="s">
        <v>3960</v>
      </c>
      <c r="D1186" s="142" t="s">
        <v>3961</v>
      </c>
      <c r="E1186" s="142" t="s">
        <v>4265</v>
      </c>
      <c r="F1186" s="142" t="s">
        <v>4266</v>
      </c>
      <c r="G1186" s="142" t="s">
        <v>4267</v>
      </c>
      <c r="H1186" s="142" t="s">
        <v>4268</v>
      </c>
      <c r="I1186" s="142" t="s">
        <v>4297</v>
      </c>
      <c r="J1186" s="142" t="s">
        <v>4298</v>
      </c>
      <c r="K1186" s="142" t="s">
        <v>4917</v>
      </c>
      <c r="L1186" s="142" t="s">
        <v>4918</v>
      </c>
    </row>
    <row r="1187" spans="1:12" hidden="1">
      <c r="A1187" s="142" t="s">
        <v>1788</v>
      </c>
      <c r="B1187" s="142" t="s">
        <v>1789</v>
      </c>
      <c r="C1187" s="142" t="s">
        <v>3960</v>
      </c>
      <c r="D1187" s="142" t="s">
        <v>3961</v>
      </c>
      <c r="E1187" s="142" t="s">
        <v>4265</v>
      </c>
      <c r="F1187" s="142" t="s">
        <v>4266</v>
      </c>
      <c r="G1187" s="142" t="s">
        <v>4267</v>
      </c>
      <c r="H1187" s="142" t="s">
        <v>4268</v>
      </c>
      <c r="I1187" s="142" t="s">
        <v>4297</v>
      </c>
      <c r="J1187" s="142" t="s">
        <v>4298</v>
      </c>
      <c r="K1187" s="142" t="s">
        <v>4919</v>
      </c>
      <c r="L1187" s="142" t="s">
        <v>4920</v>
      </c>
    </row>
    <row r="1188" spans="1:12" hidden="1">
      <c r="A1188" s="142" t="s">
        <v>1788</v>
      </c>
      <c r="B1188" s="142" t="s">
        <v>1789</v>
      </c>
      <c r="C1188" s="142" t="s">
        <v>3960</v>
      </c>
      <c r="D1188" s="142" t="s">
        <v>3961</v>
      </c>
      <c r="E1188" s="142" t="s">
        <v>4265</v>
      </c>
      <c r="F1188" s="142" t="s">
        <v>4266</v>
      </c>
      <c r="G1188" s="142" t="s">
        <v>4267</v>
      </c>
      <c r="H1188" s="142" t="s">
        <v>4268</v>
      </c>
      <c r="I1188" s="142" t="s">
        <v>4297</v>
      </c>
      <c r="J1188" s="142" t="s">
        <v>4298</v>
      </c>
      <c r="K1188" s="142" t="s">
        <v>4921</v>
      </c>
      <c r="L1188" s="142" t="s">
        <v>4922</v>
      </c>
    </row>
    <row r="1189" spans="1:12" hidden="1">
      <c r="A1189" s="142" t="s">
        <v>1788</v>
      </c>
      <c r="B1189" s="142" t="s">
        <v>1789</v>
      </c>
      <c r="C1189" s="142" t="s">
        <v>3960</v>
      </c>
      <c r="D1189" s="142" t="s">
        <v>3961</v>
      </c>
      <c r="E1189" s="142" t="s">
        <v>4265</v>
      </c>
      <c r="F1189" s="142" t="s">
        <v>4266</v>
      </c>
      <c r="G1189" s="142" t="s">
        <v>4267</v>
      </c>
      <c r="H1189" s="142" t="s">
        <v>4268</v>
      </c>
      <c r="I1189" s="142" t="s">
        <v>4297</v>
      </c>
      <c r="J1189" s="142" t="s">
        <v>4298</v>
      </c>
      <c r="K1189" s="142" t="s">
        <v>4923</v>
      </c>
      <c r="L1189" s="142" t="s">
        <v>4924</v>
      </c>
    </row>
    <row r="1190" spans="1:12" hidden="1">
      <c r="A1190" s="142" t="s">
        <v>1788</v>
      </c>
      <c r="B1190" s="142" t="s">
        <v>1789</v>
      </c>
      <c r="C1190" s="142" t="s">
        <v>3960</v>
      </c>
      <c r="D1190" s="142" t="s">
        <v>3961</v>
      </c>
      <c r="E1190" s="142" t="s">
        <v>4265</v>
      </c>
      <c r="F1190" s="142" t="s">
        <v>4266</v>
      </c>
      <c r="G1190" s="142" t="s">
        <v>4267</v>
      </c>
      <c r="H1190" s="142" t="s">
        <v>4268</v>
      </c>
      <c r="I1190" s="142" t="s">
        <v>4297</v>
      </c>
      <c r="J1190" s="142" t="s">
        <v>4298</v>
      </c>
      <c r="K1190" s="142" t="s">
        <v>4925</v>
      </c>
      <c r="L1190" s="142" t="s">
        <v>4926</v>
      </c>
    </row>
    <row r="1191" spans="1:12" hidden="1">
      <c r="A1191" s="142" t="s">
        <v>1788</v>
      </c>
      <c r="B1191" s="142" t="s">
        <v>1789</v>
      </c>
      <c r="C1191" s="142" t="s">
        <v>3960</v>
      </c>
      <c r="D1191" s="142" t="s">
        <v>3961</v>
      </c>
      <c r="E1191" s="142" t="s">
        <v>4265</v>
      </c>
      <c r="F1191" s="142" t="s">
        <v>4266</v>
      </c>
      <c r="G1191" s="142" t="s">
        <v>4267</v>
      </c>
      <c r="H1191" s="142" t="s">
        <v>4268</v>
      </c>
      <c r="I1191" s="142" t="s">
        <v>4297</v>
      </c>
      <c r="J1191" s="142" t="s">
        <v>4298</v>
      </c>
      <c r="K1191" s="142" t="s">
        <v>4927</v>
      </c>
      <c r="L1191" s="142" t="s">
        <v>4928</v>
      </c>
    </row>
    <row r="1192" spans="1:12" hidden="1">
      <c r="A1192" s="142" t="s">
        <v>1788</v>
      </c>
      <c r="B1192" s="142" t="s">
        <v>1789</v>
      </c>
      <c r="C1192" s="142" t="s">
        <v>3960</v>
      </c>
      <c r="D1192" s="142" t="s">
        <v>3961</v>
      </c>
      <c r="E1192" s="142" t="s">
        <v>4265</v>
      </c>
      <c r="F1192" s="142" t="s">
        <v>4266</v>
      </c>
      <c r="G1192" s="142" t="s">
        <v>4267</v>
      </c>
      <c r="H1192" s="142" t="s">
        <v>4268</v>
      </c>
      <c r="I1192" s="142" t="s">
        <v>4297</v>
      </c>
      <c r="J1192" s="142" t="s">
        <v>4298</v>
      </c>
      <c r="K1192" s="142" t="s">
        <v>4929</v>
      </c>
      <c r="L1192" s="142" t="s">
        <v>4930</v>
      </c>
    </row>
    <row r="1193" spans="1:12" hidden="1">
      <c r="A1193" s="142" t="s">
        <v>1788</v>
      </c>
      <c r="B1193" s="142" t="s">
        <v>1789</v>
      </c>
      <c r="C1193" s="142" t="s">
        <v>3960</v>
      </c>
      <c r="D1193" s="142" t="s">
        <v>3961</v>
      </c>
      <c r="E1193" s="142" t="s">
        <v>4265</v>
      </c>
      <c r="F1193" s="142" t="s">
        <v>4266</v>
      </c>
      <c r="G1193" s="142" t="s">
        <v>4267</v>
      </c>
      <c r="H1193" s="142" t="s">
        <v>4268</v>
      </c>
      <c r="I1193" s="142" t="s">
        <v>4297</v>
      </c>
      <c r="J1193" s="142" t="s">
        <v>4298</v>
      </c>
      <c r="K1193" s="142" t="s">
        <v>4931</v>
      </c>
      <c r="L1193" s="142" t="s">
        <v>4932</v>
      </c>
    </row>
    <row r="1194" spans="1:12" hidden="1">
      <c r="A1194" s="142" t="s">
        <v>1788</v>
      </c>
      <c r="B1194" s="142" t="s">
        <v>1789</v>
      </c>
      <c r="C1194" s="142" t="s">
        <v>3960</v>
      </c>
      <c r="D1194" s="142" t="s">
        <v>3961</v>
      </c>
      <c r="E1194" s="142" t="s">
        <v>4265</v>
      </c>
      <c r="F1194" s="142" t="s">
        <v>4266</v>
      </c>
      <c r="G1194" s="142" t="s">
        <v>4267</v>
      </c>
      <c r="H1194" s="142" t="s">
        <v>4268</v>
      </c>
      <c r="I1194" s="142" t="s">
        <v>4297</v>
      </c>
      <c r="J1194" s="142" t="s">
        <v>4298</v>
      </c>
      <c r="K1194" s="142" t="s">
        <v>4933</v>
      </c>
      <c r="L1194" s="142" t="s">
        <v>4934</v>
      </c>
    </row>
    <row r="1195" spans="1:12" hidden="1">
      <c r="A1195" s="142" t="s">
        <v>1788</v>
      </c>
      <c r="B1195" s="142" t="s">
        <v>1789</v>
      </c>
      <c r="C1195" s="142" t="s">
        <v>3960</v>
      </c>
      <c r="D1195" s="142" t="s">
        <v>3961</v>
      </c>
      <c r="E1195" s="142" t="s">
        <v>4265</v>
      </c>
      <c r="F1195" s="142" t="s">
        <v>4266</v>
      </c>
      <c r="G1195" s="142" t="s">
        <v>4267</v>
      </c>
      <c r="H1195" s="142" t="s">
        <v>4268</v>
      </c>
      <c r="I1195" s="142" t="s">
        <v>4297</v>
      </c>
      <c r="J1195" s="142" t="s">
        <v>4298</v>
      </c>
      <c r="K1195" s="142" t="s">
        <v>4935</v>
      </c>
      <c r="L1195" s="142" t="s">
        <v>4936</v>
      </c>
    </row>
    <row r="1196" spans="1:12" hidden="1">
      <c r="A1196" s="142" t="s">
        <v>1788</v>
      </c>
      <c r="B1196" s="142" t="s">
        <v>1789</v>
      </c>
      <c r="C1196" s="142" t="s">
        <v>3960</v>
      </c>
      <c r="D1196" s="142" t="s">
        <v>3961</v>
      </c>
      <c r="E1196" s="142" t="s">
        <v>4265</v>
      </c>
      <c r="F1196" s="142" t="s">
        <v>4266</v>
      </c>
      <c r="G1196" s="142" t="s">
        <v>4267</v>
      </c>
      <c r="H1196" s="142" t="s">
        <v>4268</v>
      </c>
      <c r="I1196" s="142" t="s">
        <v>4297</v>
      </c>
      <c r="J1196" s="142" t="s">
        <v>4298</v>
      </c>
      <c r="K1196" s="142" t="s">
        <v>4937</v>
      </c>
      <c r="L1196" s="142" t="s">
        <v>4938</v>
      </c>
    </row>
    <row r="1197" spans="1:12" hidden="1">
      <c r="A1197" s="142" t="s">
        <v>1788</v>
      </c>
      <c r="B1197" s="142" t="s">
        <v>1789</v>
      </c>
      <c r="C1197" s="142" t="s">
        <v>3960</v>
      </c>
      <c r="D1197" s="142" t="s">
        <v>3961</v>
      </c>
      <c r="E1197" s="142" t="s">
        <v>4265</v>
      </c>
      <c r="F1197" s="142" t="s">
        <v>4266</v>
      </c>
      <c r="G1197" s="142" t="s">
        <v>4267</v>
      </c>
      <c r="H1197" s="142" t="s">
        <v>4268</v>
      </c>
      <c r="I1197" s="142" t="s">
        <v>4297</v>
      </c>
      <c r="J1197" s="142" t="s">
        <v>4298</v>
      </c>
      <c r="K1197" s="142" t="s">
        <v>4939</v>
      </c>
      <c r="L1197" s="142" t="s">
        <v>4940</v>
      </c>
    </row>
    <row r="1198" spans="1:12" hidden="1">
      <c r="A1198" s="142" t="s">
        <v>1788</v>
      </c>
      <c r="B1198" s="142" t="s">
        <v>1789</v>
      </c>
      <c r="C1198" s="142" t="s">
        <v>3960</v>
      </c>
      <c r="D1198" s="142" t="s">
        <v>3961</v>
      </c>
      <c r="E1198" s="142" t="s">
        <v>4265</v>
      </c>
      <c r="F1198" s="142" t="s">
        <v>4266</v>
      </c>
      <c r="G1198" s="142" t="s">
        <v>4267</v>
      </c>
      <c r="H1198" s="142" t="s">
        <v>4268</v>
      </c>
      <c r="I1198" s="142" t="s">
        <v>4297</v>
      </c>
      <c r="J1198" s="142" t="s">
        <v>4298</v>
      </c>
      <c r="K1198" s="142" t="s">
        <v>4941</v>
      </c>
      <c r="L1198" s="142" t="s">
        <v>4942</v>
      </c>
    </row>
    <row r="1199" spans="1:12" hidden="1">
      <c r="A1199" s="142" t="s">
        <v>1788</v>
      </c>
      <c r="B1199" s="142" t="s">
        <v>1789</v>
      </c>
      <c r="C1199" s="142" t="s">
        <v>3960</v>
      </c>
      <c r="D1199" s="142" t="s">
        <v>3961</v>
      </c>
      <c r="E1199" s="142" t="s">
        <v>4265</v>
      </c>
      <c r="F1199" s="142" t="s">
        <v>4266</v>
      </c>
      <c r="G1199" s="142" t="s">
        <v>4267</v>
      </c>
      <c r="H1199" s="142" t="s">
        <v>4268</v>
      </c>
      <c r="I1199" s="142" t="s">
        <v>4297</v>
      </c>
      <c r="J1199" s="142" t="s">
        <v>4298</v>
      </c>
      <c r="K1199" s="142" t="s">
        <v>4943</v>
      </c>
      <c r="L1199" s="142" t="s">
        <v>4944</v>
      </c>
    </row>
    <row r="1200" spans="1:12" hidden="1">
      <c r="A1200" s="142" t="s">
        <v>1788</v>
      </c>
      <c r="B1200" s="142" t="s">
        <v>1789</v>
      </c>
      <c r="C1200" s="142" t="s">
        <v>3960</v>
      </c>
      <c r="D1200" s="142" t="s">
        <v>3961</v>
      </c>
      <c r="E1200" s="142" t="s">
        <v>4265</v>
      </c>
      <c r="F1200" s="142" t="s">
        <v>4266</v>
      </c>
      <c r="G1200" s="142" t="s">
        <v>4267</v>
      </c>
      <c r="H1200" s="142" t="s">
        <v>4268</v>
      </c>
      <c r="I1200" s="142" t="s">
        <v>4297</v>
      </c>
      <c r="J1200" s="142" t="s">
        <v>4298</v>
      </c>
      <c r="K1200" s="142" t="s">
        <v>4945</v>
      </c>
      <c r="L1200" s="142" t="s">
        <v>4946</v>
      </c>
    </row>
    <row r="1201" spans="1:12" hidden="1">
      <c r="A1201" s="142" t="s">
        <v>1788</v>
      </c>
      <c r="B1201" s="142" t="s">
        <v>1789</v>
      </c>
      <c r="C1201" s="142" t="s">
        <v>3960</v>
      </c>
      <c r="D1201" s="142" t="s">
        <v>3961</v>
      </c>
      <c r="E1201" s="142" t="s">
        <v>4265</v>
      </c>
      <c r="F1201" s="142" t="s">
        <v>4266</v>
      </c>
      <c r="G1201" s="142" t="s">
        <v>4267</v>
      </c>
      <c r="H1201" s="142" t="s">
        <v>4268</v>
      </c>
      <c r="I1201" s="142" t="s">
        <v>4297</v>
      </c>
      <c r="J1201" s="142" t="s">
        <v>4298</v>
      </c>
      <c r="K1201" s="142" t="s">
        <v>4947</v>
      </c>
      <c r="L1201" s="142" t="s">
        <v>4948</v>
      </c>
    </row>
    <row r="1202" spans="1:12" hidden="1">
      <c r="A1202" s="142" t="s">
        <v>1788</v>
      </c>
      <c r="B1202" s="142" t="s">
        <v>1789</v>
      </c>
      <c r="C1202" s="142" t="s">
        <v>3960</v>
      </c>
      <c r="D1202" s="142" t="s">
        <v>3961</v>
      </c>
      <c r="E1202" s="142" t="s">
        <v>4265</v>
      </c>
      <c r="F1202" s="142" t="s">
        <v>4266</v>
      </c>
      <c r="G1202" s="142" t="s">
        <v>4267</v>
      </c>
      <c r="H1202" s="142" t="s">
        <v>4268</v>
      </c>
      <c r="I1202" s="142" t="s">
        <v>4297</v>
      </c>
      <c r="J1202" s="142" t="s">
        <v>4298</v>
      </c>
      <c r="K1202" s="142" t="s">
        <v>4949</v>
      </c>
      <c r="L1202" s="142" t="s">
        <v>4950</v>
      </c>
    </row>
    <row r="1203" spans="1:12" hidden="1">
      <c r="A1203" s="142" t="s">
        <v>1788</v>
      </c>
      <c r="B1203" s="142" t="s">
        <v>1789</v>
      </c>
      <c r="C1203" s="142" t="s">
        <v>3960</v>
      </c>
      <c r="D1203" s="142" t="s">
        <v>3961</v>
      </c>
      <c r="E1203" s="142" t="s">
        <v>4265</v>
      </c>
      <c r="F1203" s="142" t="s">
        <v>4266</v>
      </c>
      <c r="G1203" s="142" t="s">
        <v>4267</v>
      </c>
      <c r="H1203" s="142" t="s">
        <v>4268</v>
      </c>
      <c r="I1203" s="142" t="s">
        <v>4297</v>
      </c>
      <c r="J1203" s="142" t="s">
        <v>4298</v>
      </c>
      <c r="K1203" s="142" t="s">
        <v>4951</v>
      </c>
      <c r="L1203" s="142" t="s">
        <v>4952</v>
      </c>
    </row>
    <row r="1204" spans="1:12" hidden="1">
      <c r="A1204" s="142" t="s">
        <v>1788</v>
      </c>
      <c r="B1204" s="142" t="s">
        <v>1789</v>
      </c>
      <c r="C1204" s="142" t="s">
        <v>3960</v>
      </c>
      <c r="D1204" s="142" t="s">
        <v>3961</v>
      </c>
      <c r="E1204" s="142" t="s">
        <v>4265</v>
      </c>
      <c r="F1204" s="142" t="s">
        <v>4266</v>
      </c>
      <c r="G1204" s="142" t="s">
        <v>4267</v>
      </c>
      <c r="H1204" s="142" t="s">
        <v>4268</v>
      </c>
      <c r="I1204" s="142" t="s">
        <v>4297</v>
      </c>
      <c r="J1204" s="142" t="s">
        <v>4298</v>
      </c>
      <c r="K1204" s="142" t="s">
        <v>4953</v>
      </c>
      <c r="L1204" s="142" t="s">
        <v>4954</v>
      </c>
    </row>
    <row r="1205" spans="1:12" hidden="1">
      <c r="A1205" s="142" t="s">
        <v>1788</v>
      </c>
      <c r="B1205" s="142" t="s">
        <v>1789</v>
      </c>
      <c r="C1205" s="142" t="s">
        <v>3960</v>
      </c>
      <c r="D1205" s="142" t="s">
        <v>3961</v>
      </c>
      <c r="E1205" s="142" t="s">
        <v>4265</v>
      </c>
      <c r="F1205" s="142" t="s">
        <v>4266</v>
      </c>
      <c r="G1205" s="142" t="s">
        <v>4267</v>
      </c>
      <c r="H1205" s="142" t="s">
        <v>4268</v>
      </c>
      <c r="I1205" s="142" t="s">
        <v>4297</v>
      </c>
      <c r="J1205" s="142" t="s">
        <v>4298</v>
      </c>
      <c r="K1205" s="142" t="s">
        <v>4955</v>
      </c>
      <c r="L1205" s="142" t="s">
        <v>4956</v>
      </c>
    </row>
    <row r="1206" spans="1:12" hidden="1">
      <c r="A1206" s="142" t="s">
        <v>1788</v>
      </c>
      <c r="B1206" s="142" t="s">
        <v>1789</v>
      </c>
      <c r="C1206" s="142" t="s">
        <v>3960</v>
      </c>
      <c r="D1206" s="142" t="s">
        <v>3961</v>
      </c>
      <c r="E1206" s="142" t="s">
        <v>4265</v>
      </c>
      <c r="F1206" s="142" t="s">
        <v>4266</v>
      </c>
      <c r="G1206" s="142" t="s">
        <v>4267</v>
      </c>
      <c r="H1206" s="142" t="s">
        <v>4268</v>
      </c>
      <c r="I1206" s="142" t="s">
        <v>4297</v>
      </c>
      <c r="J1206" s="142" t="s">
        <v>4298</v>
      </c>
      <c r="K1206" s="142" t="s">
        <v>4957</v>
      </c>
      <c r="L1206" s="142" t="s">
        <v>4958</v>
      </c>
    </row>
    <row r="1207" spans="1:12" hidden="1">
      <c r="A1207" s="142" t="s">
        <v>1788</v>
      </c>
      <c r="B1207" s="142" t="s">
        <v>1789</v>
      </c>
      <c r="C1207" s="142" t="s">
        <v>3960</v>
      </c>
      <c r="D1207" s="142" t="s">
        <v>3961</v>
      </c>
      <c r="E1207" s="142" t="s">
        <v>4265</v>
      </c>
      <c r="F1207" s="142" t="s">
        <v>4266</v>
      </c>
      <c r="G1207" s="142" t="s">
        <v>4267</v>
      </c>
      <c r="H1207" s="142" t="s">
        <v>4268</v>
      </c>
      <c r="I1207" s="142" t="s">
        <v>4297</v>
      </c>
      <c r="J1207" s="142" t="s">
        <v>4298</v>
      </c>
      <c r="K1207" s="142" t="s">
        <v>4959</v>
      </c>
      <c r="L1207" s="142" t="s">
        <v>4958</v>
      </c>
    </row>
    <row r="1208" spans="1:12" hidden="1">
      <c r="A1208" s="142" t="s">
        <v>1788</v>
      </c>
      <c r="B1208" s="142" t="s">
        <v>1789</v>
      </c>
      <c r="C1208" s="142" t="s">
        <v>3960</v>
      </c>
      <c r="D1208" s="142" t="s">
        <v>3961</v>
      </c>
      <c r="E1208" s="142" t="s">
        <v>4265</v>
      </c>
      <c r="F1208" s="142" t="s">
        <v>4266</v>
      </c>
      <c r="G1208" s="142" t="s">
        <v>4267</v>
      </c>
      <c r="H1208" s="142" t="s">
        <v>4268</v>
      </c>
      <c r="I1208" s="142" t="s">
        <v>4297</v>
      </c>
      <c r="J1208" s="142" t="s">
        <v>4298</v>
      </c>
      <c r="K1208" s="142" t="s">
        <v>4960</v>
      </c>
      <c r="L1208" s="142" t="s">
        <v>4961</v>
      </c>
    </row>
    <row r="1209" spans="1:12" hidden="1">
      <c r="A1209" s="142" t="s">
        <v>1788</v>
      </c>
      <c r="B1209" s="142" t="s">
        <v>1789</v>
      </c>
      <c r="C1209" s="142" t="s">
        <v>3960</v>
      </c>
      <c r="D1209" s="142" t="s">
        <v>3961</v>
      </c>
      <c r="E1209" s="142" t="s">
        <v>4265</v>
      </c>
      <c r="F1209" s="142" t="s">
        <v>4266</v>
      </c>
      <c r="G1209" s="142" t="s">
        <v>4267</v>
      </c>
      <c r="H1209" s="142" t="s">
        <v>4268</v>
      </c>
      <c r="I1209" s="142" t="s">
        <v>4297</v>
      </c>
      <c r="J1209" s="142" t="s">
        <v>4298</v>
      </c>
      <c r="K1209" s="142" t="s">
        <v>4962</v>
      </c>
      <c r="L1209" s="142" t="s">
        <v>4963</v>
      </c>
    </row>
    <row r="1210" spans="1:12" hidden="1">
      <c r="A1210" s="142" t="s">
        <v>1788</v>
      </c>
      <c r="B1210" s="142" t="s">
        <v>1789</v>
      </c>
      <c r="C1210" s="142" t="s">
        <v>3960</v>
      </c>
      <c r="D1210" s="142" t="s">
        <v>3961</v>
      </c>
      <c r="E1210" s="142" t="s">
        <v>4265</v>
      </c>
      <c r="F1210" s="142" t="s">
        <v>4266</v>
      </c>
      <c r="G1210" s="142" t="s">
        <v>4267</v>
      </c>
      <c r="H1210" s="142" t="s">
        <v>4268</v>
      </c>
      <c r="I1210" s="142" t="s">
        <v>4297</v>
      </c>
      <c r="J1210" s="142" t="s">
        <v>4298</v>
      </c>
      <c r="K1210" s="142" t="s">
        <v>4964</v>
      </c>
      <c r="L1210" s="142" t="s">
        <v>4965</v>
      </c>
    </row>
    <row r="1211" spans="1:12" hidden="1">
      <c r="A1211" s="142" t="s">
        <v>1788</v>
      </c>
      <c r="B1211" s="142" t="s">
        <v>1789</v>
      </c>
      <c r="C1211" s="142" t="s">
        <v>3960</v>
      </c>
      <c r="D1211" s="142" t="s">
        <v>3961</v>
      </c>
      <c r="E1211" s="142" t="s">
        <v>4265</v>
      </c>
      <c r="F1211" s="142" t="s">
        <v>4266</v>
      </c>
      <c r="G1211" s="142" t="s">
        <v>4267</v>
      </c>
      <c r="H1211" s="142" t="s">
        <v>4268</v>
      </c>
      <c r="I1211" s="142" t="s">
        <v>4297</v>
      </c>
      <c r="J1211" s="142" t="s">
        <v>4298</v>
      </c>
      <c r="K1211" s="142" t="s">
        <v>4966</v>
      </c>
      <c r="L1211" s="142" t="s">
        <v>4967</v>
      </c>
    </row>
    <row r="1212" spans="1:12" hidden="1">
      <c r="A1212" s="142" t="s">
        <v>1788</v>
      </c>
      <c r="B1212" s="142" t="s">
        <v>1789</v>
      </c>
      <c r="C1212" s="142" t="s">
        <v>3960</v>
      </c>
      <c r="D1212" s="142" t="s">
        <v>3961</v>
      </c>
      <c r="E1212" s="142" t="s">
        <v>4265</v>
      </c>
      <c r="F1212" s="142" t="s">
        <v>4266</v>
      </c>
      <c r="G1212" s="142" t="s">
        <v>4267</v>
      </c>
      <c r="H1212" s="142" t="s">
        <v>4268</v>
      </c>
      <c r="I1212" s="142" t="s">
        <v>4297</v>
      </c>
      <c r="J1212" s="142" t="s">
        <v>4298</v>
      </c>
      <c r="K1212" s="142" t="s">
        <v>4968</v>
      </c>
      <c r="L1212" s="142" t="s">
        <v>4969</v>
      </c>
    </row>
    <row r="1213" spans="1:12" hidden="1">
      <c r="A1213" s="142" t="s">
        <v>1788</v>
      </c>
      <c r="B1213" s="142" t="s">
        <v>1789</v>
      </c>
      <c r="C1213" s="142" t="s">
        <v>3960</v>
      </c>
      <c r="D1213" s="142" t="s">
        <v>3961</v>
      </c>
      <c r="E1213" s="142" t="s">
        <v>4265</v>
      </c>
      <c r="F1213" s="142" t="s">
        <v>4266</v>
      </c>
      <c r="G1213" s="142" t="s">
        <v>4267</v>
      </c>
      <c r="H1213" s="142" t="s">
        <v>4268</v>
      </c>
      <c r="I1213" s="142" t="s">
        <v>4297</v>
      </c>
      <c r="J1213" s="142" t="s">
        <v>4298</v>
      </c>
      <c r="K1213" s="142" t="s">
        <v>4970</v>
      </c>
      <c r="L1213" s="142" t="s">
        <v>4971</v>
      </c>
    </row>
    <row r="1214" spans="1:12" hidden="1">
      <c r="A1214" s="142" t="s">
        <v>1788</v>
      </c>
      <c r="B1214" s="142" t="s">
        <v>1789</v>
      </c>
      <c r="C1214" s="142" t="s">
        <v>3960</v>
      </c>
      <c r="D1214" s="142" t="s">
        <v>3961</v>
      </c>
      <c r="E1214" s="142" t="s">
        <v>4265</v>
      </c>
      <c r="F1214" s="142" t="s">
        <v>4266</v>
      </c>
      <c r="G1214" s="142" t="s">
        <v>4267</v>
      </c>
      <c r="H1214" s="142" t="s">
        <v>4268</v>
      </c>
      <c r="I1214" s="142" t="s">
        <v>4297</v>
      </c>
      <c r="J1214" s="142" t="s">
        <v>4298</v>
      </c>
      <c r="K1214" s="142" t="s">
        <v>4972</v>
      </c>
      <c r="L1214" s="142" t="s">
        <v>4973</v>
      </c>
    </row>
    <row r="1215" spans="1:12" hidden="1">
      <c r="A1215" s="142" t="s">
        <v>1788</v>
      </c>
      <c r="B1215" s="142" t="s">
        <v>1789</v>
      </c>
      <c r="C1215" s="142" t="s">
        <v>3960</v>
      </c>
      <c r="D1215" s="142" t="s">
        <v>3961</v>
      </c>
      <c r="E1215" s="142" t="s">
        <v>4265</v>
      </c>
      <c r="F1215" s="142" t="s">
        <v>4266</v>
      </c>
      <c r="G1215" s="142" t="s">
        <v>4267</v>
      </c>
      <c r="H1215" s="142" t="s">
        <v>4268</v>
      </c>
      <c r="I1215" s="142" t="s">
        <v>4297</v>
      </c>
      <c r="J1215" s="142" t="s">
        <v>4298</v>
      </c>
      <c r="K1215" s="142" t="s">
        <v>4974</v>
      </c>
      <c r="L1215" s="142" t="s">
        <v>4975</v>
      </c>
    </row>
    <row r="1216" spans="1:12" hidden="1">
      <c r="A1216" s="142" t="s">
        <v>1788</v>
      </c>
      <c r="B1216" s="142" t="s">
        <v>1789</v>
      </c>
      <c r="C1216" s="142" t="s">
        <v>3960</v>
      </c>
      <c r="D1216" s="142" t="s">
        <v>3961</v>
      </c>
      <c r="E1216" s="142" t="s">
        <v>4265</v>
      </c>
      <c r="F1216" s="142" t="s">
        <v>4266</v>
      </c>
      <c r="G1216" s="142" t="s">
        <v>4267</v>
      </c>
      <c r="H1216" s="142" t="s">
        <v>4268</v>
      </c>
      <c r="I1216" s="142" t="s">
        <v>4297</v>
      </c>
      <c r="J1216" s="142" t="s">
        <v>4298</v>
      </c>
      <c r="K1216" s="142" t="s">
        <v>4976</v>
      </c>
      <c r="L1216" s="142" t="s">
        <v>4977</v>
      </c>
    </row>
    <row r="1217" spans="1:12" hidden="1">
      <c r="A1217" s="142" t="s">
        <v>1788</v>
      </c>
      <c r="B1217" s="142" t="s">
        <v>1789</v>
      </c>
      <c r="C1217" s="142" t="s">
        <v>3960</v>
      </c>
      <c r="D1217" s="142" t="s">
        <v>3961</v>
      </c>
      <c r="E1217" s="142" t="s">
        <v>4265</v>
      </c>
      <c r="F1217" s="142" t="s">
        <v>4266</v>
      </c>
      <c r="G1217" s="142" t="s">
        <v>4267</v>
      </c>
      <c r="H1217" s="142" t="s">
        <v>4268</v>
      </c>
      <c r="I1217" s="142" t="s">
        <v>4297</v>
      </c>
      <c r="J1217" s="142" t="s">
        <v>4298</v>
      </c>
      <c r="K1217" s="142" t="s">
        <v>4978</v>
      </c>
      <c r="L1217" s="142" t="s">
        <v>4979</v>
      </c>
    </row>
    <row r="1218" spans="1:12" hidden="1">
      <c r="A1218" s="142" t="s">
        <v>1788</v>
      </c>
      <c r="B1218" s="142" t="s">
        <v>1789</v>
      </c>
      <c r="C1218" s="142" t="s">
        <v>3960</v>
      </c>
      <c r="D1218" s="142" t="s">
        <v>3961</v>
      </c>
      <c r="E1218" s="142" t="s">
        <v>4265</v>
      </c>
      <c r="F1218" s="142" t="s">
        <v>4266</v>
      </c>
      <c r="G1218" s="142" t="s">
        <v>4267</v>
      </c>
      <c r="H1218" s="142" t="s">
        <v>4268</v>
      </c>
      <c r="I1218" s="142" t="s">
        <v>4297</v>
      </c>
      <c r="J1218" s="142" t="s">
        <v>4298</v>
      </c>
      <c r="K1218" s="142" t="s">
        <v>4980</v>
      </c>
      <c r="L1218" s="142" t="s">
        <v>4981</v>
      </c>
    </row>
    <row r="1219" spans="1:12" hidden="1">
      <c r="A1219" s="142" t="s">
        <v>1788</v>
      </c>
      <c r="B1219" s="142" t="s">
        <v>1789</v>
      </c>
      <c r="C1219" s="142" t="s">
        <v>3960</v>
      </c>
      <c r="D1219" s="142" t="s">
        <v>3961</v>
      </c>
      <c r="E1219" s="142" t="s">
        <v>4265</v>
      </c>
      <c r="F1219" s="142" t="s">
        <v>4266</v>
      </c>
      <c r="G1219" s="142" t="s">
        <v>4267</v>
      </c>
      <c r="H1219" s="142" t="s">
        <v>4268</v>
      </c>
      <c r="I1219" s="142" t="s">
        <v>4297</v>
      </c>
      <c r="J1219" s="142" t="s">
        <v>4298</v>
      </c>
      <c r="K1219" s="142" t="s">
        <v>4982</v>
      </c>
      <c r="L1219" s="142" t="s">
        <v>4983</v>
      </c>
    </row>
    <row r="1220" spans="1:12" hidden="1">
      <c r="A1220" s="142" t="s">
        <v>1788</v>
      </c>
      <c r="B1220" s="142" t="s">
        <v>1789</v>
      </c>
      <c r="C1220" s="142" t="s">
        <v>3960</v>
      </c>
      <c r="D1220" s="142" t="s">
        <v>3961</v>
      </c>
      <c r="E1220" s="142" t="s">
        <v>4265</v>
      </c>
      <c r="F1220" s="142" t="s">
        <v>4266</v>
      </c>
      <c r="G1220" s="142" t="s">
        <v>4267</v>
      </c>
      <c r="H1220" s="142" t="s">
        <v>4268</v>
      </c>
      <c r="I1220" s="142" t="s">
        <v>4297</v>
      </c>
      <c r="J1220" s="142" t="s">
        <v>4298</v>
      </c>
      <c r="K1220" s="142" t="s">
        <v>4984</v>
      </c>
      <c r="L1220" s="142" t="s">
        <v>4985</v>
      </c>
    </row>
    <row r="1221" spans="1:12" hidden="1">
      <c r="A1221" s="142" t="s">
        <v>1788</v>
      </c>
      <c r="B1221" s="142" t="s">
        <v>1789</v>
      </c>
      <c r="C1221" s="142" t="s">
        <v>3960</v>
      </c>
      <c r="D1221" s="142" t="s">
        <v>3961</v>
      </c>
      <c r="E1221" s="142" t="s">
        <v>4265</v>
      </c>
      <c r="F1221" s="142" t="s">
        <v>4266</v>
      </c>
      <c r="G1221" s="142" t="s">
        <v>4267</v>
      </c>
      <c r="H1221" s="142" t="s">
        <v>4268</v>
      </c>
      <c r="I1221" s="142" t="s">
        <v>4297</v>
      </c>
      <c r="J1221" s="142" t="s">
        <v>4298</v>
      </c>
      <c r="K1221" s="142" t="s">
        <v>4986</v>
      </c>
      <c r="L1221" s="142" t="s">
        <v>4987</v>
      </c>
    </row>
    <row r="1222" spans="1:12" hidden="1">
      <c r="A1222" s="142" t="s">
        <v>1788</v>
      </c>
      <c r="B1222" s="142" t="s">
        <v>1789</v>
      </c>
      <c r="C1222" s="142" t="s">
        <v>3960</v>
      </c>
      <c r="D1222" s="142" t="s">
        <v>3961</v>
      </c>
      <c r="E1222" s="142" t="s">
        <v>4265</v>
      </c>
      <c r="F1222" s="142" t="s">
        <v>4266</v>
      </c>
      <c r="G1222" s="142" t="s">
        <v>4267</v>
      </c>
      <c r="H1222" s="142" t="s">
        <v>4268</v>
      </c>
      <c r="I1222" s="142" t="s">
        <v>4297</v>
      </c>
      <c r="J1222" s="142" t="s">
        <v>4298</v>
      </c>
      <c r="K1222" s="142" t="s">
        <v>4988</v>
      </c>
      <c r="L1222" s="142" t="s">
        <v>4989</v>
      </c>
    </row>
    <row r="1223" spans="1:12" hidden="1">
      <c r="A1223" s="142" t="s">
        <v>1788</v>
      </c>
      <c r="B1223" s="142" t="s">
        <v>1789</v>
      </c>
      <c r="C1223" s="142" t="s">
        <v>3960</v>
      </c>
      <c r="D1223" s="142" t="s">
        <v>3961</v>
      </c>
      <c r="E1223" s="142" t="s">
        <v>4265</v>
      </c>
      <c r="F1223" s="142" t="s">
        <v>4266</v>
      </c>
      <c r="G1223" s="142" t="s">
        <v>4267</v>
      </c>
      <c r="H1223" s="142" t="s">
        <v>4268</v>
      </c>
      <c r="I1223" s="142" t="s">
        <v>4297</v>
      </c>
      <c r="J1223" s="142" t="s">
        <v>4298</v>
      </c>
      <c r="K1223" s="142" t="s">
        <v>4990</v>
      </c>
      <c r="L1223" s="142" t="s">
        <v>4991</v>
      </c>
    </row>
    <row r="1224" spans="1:12" hidden="1">
      <c r="A1224" s="142" t="s">
        <v>1788</v>
      </c>
      <c r="B1224" s="142" t="s">
        <v>1789</v>
      </c>
      <c r="C1224" s="142" t="s">
        <v>3960</v>
      </c>
      <c r="D1224" s="142" t="s">
        <v>3961</v>
      </c>
      <c r="E1224" s="142" t="s">
        <v>4265</v>
      </c>
      <c r="F1224" s="142" t="s">
        <v>4266</v>
      </c>
      <c r="G1224" s="142" t="s">
        <v>4267</v>
      </c>
      <c r="H1224" s="142" t="s">
        <v>4268</v>
      </c>
      <c r="I1224" s="142" t="s">
        <v>4297</v>
      </c>
      <c r="J1224" s="142" t="s">
        <v>4298</v>
      </c>
      <c r="K1224" s="142" t="s">
        <v>4992</v>
      </c>
      <c r="L1224" s="142" t="s">
        <v>4993</v>
      </c>
    </row>
    <row r="1225" spans="1:12" hidden="1">
      <c r="A1225" s="142" t="s">
        <v>1788</v>
      </c>
      <c r="B1225" s="142" t="s">
        <v>1789</v>
      </c>
      <c r="C1225" s="142" t="s">
        <v>3960</v>
      </c>
      <c r="D1225" s="142" t="s">
        <v>3961</v>
      </c>
      <c r="E1225" s="142" t="s">
        <v>4265</v>
      </c>
      <c r="F1225" s="142" t="s">
        <v>4266</v>
      </c>
      <c r="G1225" s="142" t="s">
        <v>4267</v>
      </c>
      <c r="H1225" s="142" t="s">
        <v>4268</v>
      </c>
      <c r="I1225" s="142" t="s">
        <v>4297</v>
      </c>
      <c r="J1225" s="142" t="s">
        <v>4298</v>
      </c>
      <c r="K1225" s="142" t="s">
        <v>4994</v>
      </c>
      <c r="L1225" s="142" t="s">
        <v>4995</v>
      </c>
    </row>
    <row r="1226" spans="1:12" hidden="1">
      <c r="A1226" s="142" t="s">
        <v>1788</v>
      </c>
      <c r="B1226" s="142" t="s">
        <v>1789</v>
      </c>
      <c r="C1226" s="142" t="s">
        <v>3960</v>
      </c>
      <c r="D1226" s="142" t="s">
        <v>3961</v>
      </c>
      <c r="E1226" s="142" t="s">
        <v>4265</v>
      </c>
      <c r="F1226" s="142" t="s">
        <v>4266</v>
      </c>
      <c r="G1226" s="142" t="s">
        <v>4267</v>
      </c>
      <c r="H1226" s="142" t="s">
        <v>4268</v>
      </c>
      <c r="I1226" s="142" t="s">
        <v>4297</v>
      </c>
      <c r="J1226" s="142" t="s">
        <v>4298</v>
      </c>
      <c r="K1226" s="142" t="s">
        <v>4996</v>
      </c>
      <c r="L1226" s="142" t="s">
        <v>4997</v>
      </c>
    </row>
    <row r="1227" spans="1:12" hidden="1">
      <c r="A1227" s="142" t="s">
        <v>1788</v>
      </c>
      <c r="B1227" s="142" t="s">
        <v>1789</v>
      </c>
      <c r="C1227" s="142" t="s">
        <v>3960</v>
      </c>
      <c r="D1227" s="142" t="s">
        <v>3961</v>
      </c>
      <c r="E1227" s="142" t="s">
        <v>4265</v>
      </c>
      <c r="F1227" s="142" t="s">
        <v>4266</v>
      </c>
      <c r="G1227" s="142" t="s">
        <v>4267</v>
      </c>
      <c r="H1227" s="142" t="s">
        <v>4268</v>
      </c>
      <c r="I1227" s="142" t="s">
        <v>4297</v>
      </c>
      <c r="J1227" s="142" t="s">
        <v>4298</v>
      </c>
      <c r="K1227" s="142" t="s">
        <v>4998</v>
      </c>
      <c r="L1227" s="142" t="s">
        <v>4999</v>
      </c>
    </row>
    <row r="1228" spans="1:12" hidden="1">
      <c r="A1228" s="142" t="s">
        <v>1788</v>
      </c>
      <c r="B1228" s="142" t="s">
        <v>1789</v>
      </c>
      <c r="C1228" s="142" t="s">
        <v>3960</v>
      </c>
      <c r="D1228" s="142" t="s">
        <v>3961</v>
      </c>
      <c r="E1228" s="142" t="s">
        <v>4265</v>
      </c>
      <c r="F1228" s="142" t="s">
        <v>4266</v>
      </c>
      <c r="G1228" s="142" t="s">
        <v>4267</v>
      </c>
      <c r="H1228" s="142" t="s">
        <v>4268</v>
      </c>
      <c r="I1228" s="142" t="s">
        <v>4297</v>
      </c>
      <c r="J1228" s="142" t="s">
        <v>4298</v>
      </c>
      <c r="K1228" s="142" t="s">
        <v>5000</v>
      </c>
      <c r="L1228" s="142" t="s">
        <v>5001</v>
      </c>
    </row>
    <row r="1229" spans="1:12" hidden="1">
      <c r="A1229" s="142" t="s">
        <v>1788</v>
      </c>
      <c r="B1229" s="142" t="s">
        <v>1789</v>
      </c>
      <c r="C1229" s="142" t="s">
        <v>3960</v>
      </c>
      <c r="D1229" s="142" t="s">
        <v>3961</v>
      </c>
      <c r="E1229" s="142" t="s">
        <v>4265</v>
      </c>
      <c r="F1229" s="142" t="s">
        <v>4266</v>
      </c>
      <c r="G1229" s="142" t="s">
        <v>4267</v>
      </c>
      <c r="H1229" s="142" t="s">
        <v>4268</v>
      </c>
      <c r="I1229" s="142" t="s">
        <v>4297</v>
      </c>
      <c r="J1229" s="142" t="s">
        <v>4298</v>
      </c>
      <c r="K1229" s="142" t="s">
        <v>5002</v>
      </c>
      <c r="L1229" s="142" t="s">
        <v>5003</v>
      </c>
    </row>
    <row r="1230" spans="1:12" hidden="1">
      <c r="A1230" s="142" t="s">
        <v>1788</v>
      </c>
      <c r="B1230" s="142" t="s">
        <v>1789</v>
      </c>
      <c r="C1230" s="142" t="s">
        <v>3960</v>
      </c>
      <c r="D1230" s="142" t="s">
        <v>3961</v>
      </c>
      <c r="E1230" s="142" t="s">
        <v>4265</v>
      </c>
      <c r="F1230" s="142" t="s">
        <v>4266</v>
      </c>
      <c r="G1230" s="142" t="s">
        <v>4267</v>
      </c>
      <c r="H1230" s="142" t="s">
        <v>4268</v>
      </c>
      <c r="I1230" s="142" t="s">
        <v>4297</v>
      </c>
      <c r="J1230" s="142" t="s">
        <v>4298</v>
      </c>
      <c r="K1230" s="142" t="s">
        <v>5004</v>
      </c>
      <c r="L1230" s="142" t="s">
        <v>5005</v>
      </c>
    </row>
    <row r="1231" spans="1:12" hidden="1">
      <c r="A1231" s="142" t="s">
        <v>1788</v>
      </c>
      <c r="B1231" s="142" t="s">
        <v>1789</v>
      </c>
      <c r="C1231" s="142" t="s">
        <v>3960</v>
      </c>
      <c r="D1231" s="142" t="s">
        <v>3961</v>
      </c>
      <c r="E1231" s="142" t="s">
        <v>4265</v>
      </c>
      <c r="F1231" s="142" t="s">
        <v>4266</v>
      </c>
      <c r="G1231" s="142" t="s">
        <v>4267</v>
      </c>
      <c r="H1231" s="142" t="s">
        <v>4268</v>
      </c>
      <c r="I1231" s="142" t="s">
        <v>4297</v>
      </c>
      <c r="J1231" s="142" t="s">
        <v>4298</v>
      </c>
      <c r="K1231" s="142" t="s">
        <v>5006</v>
      </c>
      <c r="L1231" s="142" t="s">
        <v>5007</v>
      </c>
    </row>
    <row r="1232" spans="1:12" hidden="1">
      <c r="A1232" s="142" t="s">
        <v>1788</v>
      </c>
      <c r="B1232" s="142" t="s">
        <v>1789</v>
      </c>
      <c r="C1232" s="142" t="s">
        <v>3960</v>
      </c>
      <c r="D1232" s="142" t="s">
        <v>3961</v>
      </c>
      <c r="E1232" s="142" t="s">
        <v>4265</v>
      </c>
      <c r="F1232" s="142" t="s">
        <v>4266</v>
      </c>
      <c r="G1232" s="142" t="s">
        <v>4267</v>
      </c>
      <c r="H1232" s="142" t="s">
        <v>4268</v>
      </c>
      <c r="I1232" s="142" t="s">
        <v>4297</v>
      </c>
      <c r="J1232" s="142" t="s">
        <v>4298</v>
      </c>
      <c r="K1232" s="142" t="s">
        <v>5008</v>
      </c>
      <c r="L1232" s="142" t="s">
        <v>5009</v>
      </c>
    </row>
    <row r="1233" spans="1:12" hidden="1">
      <c r="A1233" s="142" t="s">
        <v>1788</v>
      </c>
      <c r="B1233" s="142" t="s">
        <v>1789</v>
      </c>
      <c r="C1233" s="142" t="s">
        <v>3960</v>
      </c>
      <c r="D1233" s="142" t="s">
        <v>3961</v>
      </c>
      <c r="E1233" s="142" t="s">
        <v>4265</v>
      </c>
      <c r="F1233" s="142" t="s">
        <v>4266</v>
      </c>
      <c r="G1233" s="142" t="s">
        <v>4267</v>
      </c>
      <c r="H1233" s="142" t="s">
        <v>4268</v>
      </c>
      <c r="I1233" s="142" t="s">
        <v>4297</v>
      </c>
      <c r="J1233" s="142" t="s">
        <v>4298</v>
      </c>
      <c r="K1233" s="142" t="s">
        <v>5010</v>
      </c>
      <c r="L1233" s="142" t="s">
        <v>5011</v>
      </c>
    </row>
    <row r="1234" spans="1:12" hidden="1">
      <c r="A1234" s="142" t="s">
        <v>1788</v>
      </c>
      <c r="B1234" s="142" t="s">
        <v>1789</v>
      </c>
      <c r="C1234" s="142" t="s">
        <v>3960</v>
      </c>
      <c r="D1234" s="142" t="s">
        <v>3961</v>
      </c>
      <c r="E1234" s="142" t="s">
        <v>4265</v>
      </c>
      <c r="F1234" s="142" t="s">
        <v>4266</v>
      </c>
      <c r="G1234" s="142" t="s">
        <v>4267</v>
      </c>
      <c r="H1234" s="142" t="s">
        <v>4268</v>
      </c>
      <c r="I1234" s="142" t="s">
        <v>4297</v>
      </c>
      <c r="J1234" s="142" t="s">
        <v>4298</v>
      </c>
      <c r="K1234" s="142" t="s">
        <v>5012</v>
      </c>
      <c r="L1234" s="142" t="s">
        <v>5013</v>
      </c>
    </row>
    <row r="1235" spans="1:12" hidden="1">
      <c r="A1235" s="142" t="s">
        <v>1788</v>
      </c>
      <c r="B1235" s="142" t="s">
        <v>1789</v>
      </c>
      <c r="C1235" s="142" t="s">
        <v>3960</v>
      </c>
      <c r="D1235" s="142" t="s">
        <v>3961</v>
      </c>
      <c r="E1235" s="142" t="s">
        <v>4265</v>
      </c>
      <c r="F1235" s="142" t="s">
        <v>4266</v>
      </c>
      <c r="G1235" s="142" t="s">
        <v>4267</v>
      </c>
      <c r="H1235" s="142" t="s">
        <v>4268</v>
      </c>
      <c r="I1235" s="142" t="s">
        <v>4297</v>
      </c>
      <c r="J1235" s="142" t="s">
        <v>4298</v>
      </c>
      <c r="K1235" s="142" t="s">
        <v>5014</v>
      </c>
      <c r="L1235" s="142" t="s">
        <v>5015</v>
      </c>
    </row>
    <row r="1236" spans="1:12" hidden="1">
      <c r="A1236" s="142" t="s">
        <v>1788</v>
      </c>
      <c r="B1236" s="142" t="s">
        <v>1789</v>
      </c>
      <c r="C1236" s="142" t="s">
        <v>3960</v>
      </c>
      <c r="D1236" s="142" t="s">
        <v>3961</v>
      </c>
      <c r="E1236" s="142" t="s">
        <v>4265</v>
      </c>
      <c r="F1236" s="142" t="s">
        <v>4266</v>
      </c>
      <c r="G1236" s="142" t="s">
        <v>4267</v>
      </c>
      <c r="H1236" s="142" t="s">
        <v>4268</v>
      </c>
      <c r="I1236" s="142" t="s">
        <v>4297</v>
      </c>
      <c r="J1236" s="142" t="s">
        <v>4298</v>
      </c>
      <c r="K1236" s="142" t="s">
        <v>5016</v>
      </c>
      <c r="L1236" s="142" t="s">
        <v>5017</v>
      </c>
    </row>
    <row r="1237" spans="1:12" hidden="1">
      <c r="A1237" s="142" t="s">
        <v>1788</v>
      </c>
      <c r="B1237" s="142" t="s">
        <v>1789</v>
      </c>
      <c r="C1237" s="142" t="s">
        <v>3960</v>
      </c>
      <c r="D1237" s="142" t="s">
        <v>3961</v>
      </c>
      <c r="E1237" s="142" t="s">
        <v>4265</v>
      </c>
      <c r="F1237" s="142" t="s">
        <v>4266</v>
      </c>
      <c r="G1237" s="142" t="s">
        <v>4267</v>
      </c>
      <c r="H1237" s="142" t="s">
        <v>4268</v>
      </c>
      <c r="I1237" s="142" t="s">
        <v>4297</v>
      </c>
      <c r="J1237" s="142" t="s">
        <v>4298</v>
      </c>
      <c r="K1237" s="142" t="s">
        <v>5018</v>
      </c>
      <c r="L1237" s="142" t="s">
        <v>5019</v>
      </c>
    </row>
    <row r="1238" spans="1:12" hidden="1">
      <c r="A1238" s="142" t="s">
        <v>1788</v>
      </c>
      <c r="B1238" s="142" t="s">
        <v>1789</v>
      </c>
      <c r="C1238" s="142" t="s">
        <v>3960</v>
      </c>
      <c r="D1238" s="142" t="s">
        <v>3961</v>
      </c>
      <c r="E1238" s="142" t="s">
        <v>4265</v>
      </c>
      <c r="F1238" s="142" t="s">
        <v>4266</v>
      </c>
      <c r="G1238" s="142" t="s">
        <v>4267</v>
      </c>
      <c r="H1238" s="142" t="s">
        <v>4268</v>
      </c>
      <c r="I1238" s="142" t="s">
        <v>4297</v>
      </c>
      <c r="J1238" s="142" t="s">
        <v>4298</v>
      </c>
      <c r="K1238" s="142" t="s">
        <v>5020</v>
      </c>
      <c r="L1238" s="142" t="s">
        <v>5021</v>
      </c>
    </row>
    <row r="1239" spans="1:12" hidden="1">
      <c r="A1239" s="142" t="s">
        <v>1788</v>
      </c>
      <c r="B1239" s="142" t="s">
        <v>1789</v>
      </c>
      <c r="C1239" s="142" t="s">
        <v>3960</v>
      </c>
      <c r="D1239" s="142" t="s">
        <v>3961</v>
      </c>
      <c r="E1239" s="142" t="s">
        <v>4265</v>
      </c>
      <c r="F1239" s="142" t="s">
        <v>4266</v>
      </c>
      <c r="G1239" s="142" t="s">
        <v>4267</v>
      </c>
      <c r="H1239" s="142" t="s">
        <v>4268</v>
      </c>
      <c r="I1239" s="142" t="s">
        <v>4297</v>
      </c>
      <c r="J1239" s="142" t="s">
        <v>4298</v>
      </c>
      <c r="K1239" s="142" t="s">
        <v>5022</v>
      </c>
      <c r="L1239" s="142" t="s">
        <v>5023</v>
      </c>
    </row>
    <row r="1240" spans="1:12" hidden="1">
      <c r="A1240" s="142" t="s">
        <v>1788</v>
      </c>
      <c r="B1240" s="142" t="s">
        <v>1789</v>
      </c>
      <c r="C1240" s="142" t="s">
        <v>3960</v>
      </c>
      <c r="D1240" s="142" t="s">
        <v>3961</v>
      </c>
      <c r="E1240" s="142" t="s">
        <v>4265</v>
      </c>
      <c r="F1240" s="142" t="s">
        <v>4266</v>
      </c>
      <c r="G1240" s="142" t="s">
        <v>4267</v>
      </c>
      <c r="H1240" s="142" t="s">
        <v>4268</v>
      </c>
      <c r="I1240" s="142" t="s">
        <v>4297</v>
      </c>
      <c r="J1240" s="142" t="s">
        <v>4298</v>
      </c>
      <c r="K1240" s="142" t="s">
        <v>5024</v>
      </c>
      <c r="L1240" s="142" t="s">
        <v>5025</v>
      </c>
    </row>
    <row r="1241" spans="1:12" hidden="1">
      <c r="A1241" s="142" t="s">
        <v>1788</v>
      </c>
      <c r="B1241" s="142" t="s">
        <v>1789</v>
      </c>
      <c r="C1241" s="142" t="s">
        <v>3960</v>
      </c>
      <c r="D1241" s="142" t="s">
        <v>3961</v>
      </c>
      <c r="E1241" s="142" t="s">
        <v>4265</v>
      </c>
      <c r="F1241" s="142" t="s">
        <v>4266</v>
      </c>
      <c r="G1241" s="142" t="s">
        <v>4267</v>
      </c>
      <c r="H1241" s="142" t="s">
        <v>4268</v>
      </c>
      <c r="I1241" s="142" t="s">
        <v>4297</v>
      </c>
      <c r="J1241" s="142" t="s">
        <v>4298</v>
      </c>
      <c r="K1241" s="142" t="s">
        <v>5026</v>
      </c>
      <c r="L1241" s="142" t="s">
        <v>5027</v>
      </c>
    </row>
    <row r="1242" spans="1:12" hidden="1">
      <c r="A1242" s="142" t="s">
        <v>1788</v>
      </c>
      <c r="B1242" s="142" t="s">
        <v>1789</v>
      </c>
      <c r="C1242" s="142" t="s">
        <v>3960</v>
      </c>
      <c r="D1242" s="142" t="s">
        <v>3961</v>
      </c>
      <c r="E1242" s="142" t="s">
        <v>4265</v>
      </c>
      <c r="F1242" s="142" t="s">
        <v>4266</v>
      </c>
      <c r="G1242" s="142" t="s">
        <v>4267</v>
      </c>
      <c r="H1242" s="142" t="s">
        <v>4268</v>
      </c>
      <c r="I1242" s="142" t="s">
        <v>4297</v>
      </c>
      <c r="J1242" s="142" t="s">
        <v>4298</v>
      </c>
      <c r="K1242" s="142" t="s">
        <v>5028</v>
      </c>
      <c r="L1242" s="142" t="s">
        <v>5029</v>
      </c>
    </row>
    <row r="1243" spans="1:12" hidden="1">
      <c r="A1243" s="142" t="s">
        <v>1788</v>
      </c>
      <c r="B1243" s="142" t="s">
        <v>1789</v>
      </c>
      <c r="C1243" s="142" t="s">
        <v>3960</v>
      </c>
      <c r="D1243" s="142" t="s">
        <v>3961</v>
      </c>
      <c r="E1243" s="142" t="s">
        <v>4265</v>
      </c>
      <c r="F1243" s="142" t="s">
        <v>4266</v>
      </c>
      <c r="G1243" s="142" t="s">
        <v>4267</v>
      </c>
      <c r="H1243" s="142" t="s">
        <v>4268</v>
      </c>
      <c r="I1243" s="142" t="s">
        <v>4297</v>
      </c>
      <c r="J1243" s="142" t="s">
        <v>4298</v>
      </c>
      <c r="K1243" s="142" t="s">
        <v>5030</v>
      </c>
      <c r="L1243" s="142" t="s">
        <v>5031</v>
      </c>
    </row>
    <row r="1244" spans="1:12" hidden="1">
      <c r="A1244" s="142" t="s">
        <v>1788</v>
      </c>
      <c r="B1244" s="142" t="s">
        <v>1789</v>
      </c>
      <c r="C1244" s="142" t="s">
        <v>3960</v>
      </c>
      <c r="D1244" s="142" t="s">
        <v>3961</v>
      </c>
      <c r="E1244" s="142" t="s">
        <v>4265</v>
      </c>
      <c r="F1244" s="142" t="s">
        <v>4266</v>
      </c>
      <c r="G1244" s="142" t="s">
        <v>4267</v>
      </c>
      <c r="H1244" s="142" t="s">
        <v>4268</v>
      </c>
      <c r="I1244" s="142" t="s">
        <v>4297</v>
      </c>
      <c r="J1244" s="142" t="s">
        <v>4298</v>
      </c>
      <c r="K1244" s="142" t="s">
        <v>5032</v>
      </c>
      <c r="L1244" s="142" t="s">
        <v>5033</v>
      </c>
    </row>
    <row r="1245" spans="1:12" hidden="1">
      <c r="A1245" s="142" t="s">
        <v>1788</v>
      </c>
      <c r="B1245" s="142" t="s">
        <v>1789</v>
      </c>
      <c r="C1245" s="142" t="s">
        <v>3960</v>
      </c>
      <c r="D1245" s="142" t="s">
        <v>3961</v>
      </c>
      <c r="E1245" s="142" t="s">
        <v>4265</v>
      </c>
      <c r="F1245" s="142" t="s">
        <v>4266</v>
      </c>
      <c r="G1245" s="142" t="s">
        <v>4267</v>
      </c>
      <c r="H1245" s="142" t="s">
        <v>4268</v>
      </c>
      <c r="I1245" s="142" t="s">
        <v>4297</v>
      </c>
      <c r="J1245" s="142" t="s">
        <v>4298</v>
      </c>
      <c r="K1245" s="142" t="s">
        <v>5034</v>
      </c>
      <c r="L1245" s="142" t="s">
        <v>5035</v>
      </c>
    </row>
    <row r="1246" spans="1:12" hidden="1">
      <c r="A1246" s="142" t="s">
        <v>1788</v>
      </c>
      <c r="B1246" s="142" t="s">
        <v>1789</v>
      </c>
      <c r="C1246" s="142" t="s">
        <v>3960</v>
      </c>
      <c r="D1246" s="142" t="s">
        <v>3961</v>
      </c>
      <c r="E1246" s="142" t="s">
        <v>4265</v>
      </c>
      <c r="F1246" s="142" t="s">
        <v>4266</v>
      </c>
      <c r="G1246" s="142" t="s">
        <v>4267</v>
      </c>
      <c r="H1246" s="142" t="s">
        <v>4268</v>
      </c>
      <c r="I1246" s="142" t="s">
        <v>4297</v>
      </c>
      <c r="J1246" s="142" t="s">
        <v>4298</v>
      </c>
      <c r="K1246" s="142" t="s">
        <v>5036</v>
      </c>
      <c r="L1246" s="142" t="s">
        <v>5037</v>
      </c>
    </row>
    <row r="1247" spans="1:12" hidden="1">
      <c r="A1247" s="142" t="s">
        <v>1788</v>
      </c>
      <c r="B1247" s="142" t="s">
        <v>1789</v>
      </c>
      <c r="C1247" s="142" t="s">
        <v>3960</v>
      </c>
      <c r="D1247" s="142" t="s">
        <v>3961</v>
      </c>
      <c r="E1247" s="142" t="s">
        <v>4265</v>
      </c>
      <c r="F1247" s="142" t="s">
        <v>4266</v>
      </c>
      <c r="G1247" s="142" t="s">
        <v>4267</v>
      </c>
      <c r="H1247" s="142" t="s">
        <v>4268</v>
      </c>
      <c r="I1247" s="142" t="s">
        <v>4297</v>
      </c>
      <c r="J1247" s="142" t="s">
        <v>4298</v>
      </c>
      <c r="K1247" s="142" t="s">
        <v>5038</v>
      </c>
      <c r="L1247" s="142" t="s">
        <v>5039</v>
      </c>
    </row>
    <row r="1248" spans="1:12" hidden="1">
      <c r="A1248" s="142" t="s">
        <v>1788</v>
      </c>
      <c r="B1248" s="142" t="s">
        <v>1789</v>
      </c>
      <c r="C1248" s="142" t="s">
        <v>3960</v>
      </c>
      <c r="D1248" s="142" t="s">
        <v>3961</v>
      </c>
      <c r="E1248" s="142" t="s">
        <v>4265</v>
      </c>
      <c r="F1248" s="142" t="s">
        <v>4266</v>
      </c>
      <c r="G1248" s="142" t="s">
        <v>4267</v>
      </c>
      <c r="H1248" s="142" t="s">
        <v>4268</v>
      </c>
      <c r="I1248" s="142" t="s">
        <v>4297</v>
      </c>
      <c r="J1248" s="142" t="s">
        <v>4298</v>
      </c>
      <c r="K1248" s="142" t="s">
        <v>5040</v>
      </c>
      <c r="L1248" s="142" t="s">
        <v>5041</v>
      </c>
    </row>
    <row r="1249" spans="1:12" hidden="1">
      <c r="A1249" s="142" t="s">
        <v>1788</v>
      </c>
      <c r="B1249" s="142" t="s">
        <v>1789</v>
      </c>
      <c r="C1249" s="142" t="s">
        <v>3960</v>
      </c>
      <c r="D1249" s="142" t="s">
        <v>3961</v>
      </c>
      <c r="E1249" s="142" t="s">
        <v>4265</v>
      </c>
      <c r="F1249" s="142" t="s">
        <v>4266</v>
      </c>
      <c r="G1249" s="142" t="s">
        <v>4267</v>
      </c>
      <c r="H1249" s="142" t="s">
        <v>4268</v>
      </c>
      <c r="I1249" s="142" t="s">
        <v>4297</v>
      </c>
      <c r="J1249" s="142" t="s">
        <v>4298</v>
      </c>
      <c r="K1249" s="142" t="s">
        <v>5042</v>
      </c>
      <c r="L1249" s="142" t="s">
        <v>5043</v>
      </c>
    </row>
    <row r="1250" spans="1:12" hidden="1">
      <c r="A1250" s="142" t="s">
        <v>1788</v>
      </c>
      <c r="B1250" s="142" t="s">
        <v>1789</v>
      </c>
      <c r="C1250" s="142" t="s">
        <v>3960</v>
      </c>
      <c r="D1250" s="142" t="s">
        <v>3961</v>
      </c>
      <c r="E1250" s="142" t="s">
        <v>4265</v>
      </c>
      <c r="F1250" s="142" t="s">
        <v>4266</v>
      </c>
      <c r="G1250" s="142" t="s">
        <v>4267</v>
      </c>
      <c r="H1250" s="142" t="s">
        <v>4268</v>
      </c>
      <c r="I1250" s="142" t="s">
        <v>4297</v>
      </c>
      <c r="J1250" s="142" t="s">
        <v>4298</v>
      </c>
      <c r="K1250" s="142" t="s">
        <v>5044</v>
      </c>
      <c r="L1250" s="142" t="s">
        <v>5045</v>
      </c>
    </row>
    <row r="1251" spans="1:12" hidden="1">
      <c r="A1251" s="142" t="s">
        <v>1788</v>
      </c>
      <c r="B1251" s="142" t="s">
        <v>1789</v>
      </c>
      <c r="C1251" s="142" t="s">
        <v>3960</v>
      </c>
      <c r="D1251" s="142" t="s">
        <v>3961</v>
      </c>
      <c r="E1251" s="142" t="s">
        <v>4265</v>
      </c>
      <c r="F1251" s="142" t="s">
        <v>4266</v>
      </c>
      <c r="G1251" s="142" t="s">
        <v>4267</v>
      </c>
      <c r="H1251" s="142" t="s">
        <v>4268</v>
      </c>
      <c r="I1251" s="142" t="s">
        <v>4297</v>
      </c>
      <c r="J1251" s="142" t="s">
        <v>4298</v>
      </c>
      <c r="K1251" s="142" t="s">
        <v>5046</v>
      </c>
      <c r="L1251" s="142" t="s">
        <v>5047</v>
      </c>
    </row>
    <row r="1252" spans="1:12" hidden="1">
      <c r="A1252" s="142" t="s">
        <v>1788</v>
      </c>
      <c r="B1252" s="142" t="s">
        <v>1789</v>
      </c>
      <c r="C1252" s="142" t="s">
        <v>3960</v>
      </c>
      <c r="D1252" s="142" t="s">
        <v>3961</v>
      </c>
      <c r="E1252" s="142" t="s">
        <v>4265</v>
      </c>
      <c r="F1252" s="142" t="s">
        <v>4266</v>
      </c>
      <c r="G1252" s="142" t="s">
        <v>4267</v>
      </c>
      <c r="H1252" s="142" t="s">
        <v>4268</v>
      </c>
      <c r="I1252" s="142" t="s">
        <v>4297</v>
      </c>
      <c r="J1252" s="142" t="s">
        <v>4298</v>
      </c>
      <c r="K1252" s="142" t="s">
        <v>5048</v>
      </c>
      <c r="L1252" s="142" t="s">
        <v>5049</v>
      </c>
    </row>
    <row r="1253" spans="1:12" hidden="1">
      <c r="A1253" s="142" t="s">
        <v>1788</v>
      </c>
      <c r="B1253" s="142" t="s">
        <v>1789</v>
      </c>
      <c r="C1253" s="142" t="s">
        <v>3960</v>
      </c>
      <c r="D1253" s="142" t="s">
        <v>3961</v>
      </c>
      <c r="E1253" s="142" t="s">
        <v>4265</v>
      </c>
      <c r="F1253" s="142" t="s">
        <v>4266</v>
      </c>
      <c r="G1253" s="142" t="s">
        <v>4267</v>
      </c>
      <c r="H1253" s="142" t="s">
        <v>4268</v>
      </c>
      <c r="I1253" s="142" t="s">
        <v>4297</v>
      </c>
      <c r="J1253" s="142" t="s">
        <v>4298</v>
      </c>
      <c r="K1253" s="142" t="s">
        <v>5050</v>
      </c>
      <c r="L1253" s="142" t="s">
        <v>5051</v>
      </c>
    </row>
    <row r="1254" spans="1:12" hidden="1">
      <c r="A1254" s="142" t="s">
        <v>1788</v>
      </c>
      <c r="B1254" s="142" t="s">
        <v>1789</v>
      </c>
      <c r="C1254" s="142" t="s">
        <v>3960</v>
      </c>
      <c r="D1254" s="142" t="s">
        <v>3961</v>
      </c>
      <c r="E1254" s="142" t="s">
        <v>4265</v>
      </c>
      <c r="F1254" s="142" t="s">
        <v>4266</v>
      </c>
      <c r="G1254" s="142" t="s">
        <v>4267</v>
      </c>
      <c r="H1254" s="142" t="s">
        <v>4268</v>
      </c>
      <c r="I1254" s="142" t="s">
        <v>4297</v>
      </c>
      <c r="J1254" s="142" t="s">
        <v>4298</v>
      </c>
      <c r="K1254" s="142" t="s">
        <v>5052</v>
      </c>
      <c r="L1254" s="142" t="s">
        <v>5053</v>
      </c>
    </row>
    <row r="1255" spans="1:12" hidden="1">
      <c r="A1255" s="142" t="s">
        <v>1788</v>
      </c>
      <c r="B1255" s="142" t="s">
        <v>1789</v>
      </c>
      <c r="C1255" s="142" t="s">
        <v>3960</v>
      </c>
      <c r="D1255" s="142" t="s">
        <v>3961</v>
      </c>
      <c r="E1255" s="142" t="s">
        <v>4265</v>
      </c>
      <c r="F1255" s="142" t="s">
        <v>4266</v>
      </c>
      <c r="G1255" s="142" t="s">
        <v>4267</v>
      </c>
      <c r="H1255" s="142" t="s">
        <v>4268</v>
      </c>
      <c r="I1255" s="142" t="s">
        <v>4297</v>
      </c>
      <c r="J1255" s="142" t="s">
        <v>4298</v>
      </c>
      <c r="K1255" s="142" t="s">
        <v>5054</v>
      </c>
      <c r="L1255" s="142" t="s">
        <v>5055</v>
      </c>
    </row>
    <row r="1256" spans="1:12" hidden="1">
      <c r="A1256" s="142" t="s">
        <v>1788</v>
      </c>
      <c r="B1256" s="142" t="s">
        <v>1789</v>
      </c>
      <c r="C1256" s="142" t="s">
        <v>3960</v>
      </c>
      <c r="D1256" s="142" t="s">
        <v>3961</v>
      </c>
      <c r="E1256" s="142" t="s">
        <v>4265</v>
      </c>
      <c r="F1256" s="142" t="s">
        <v>4266</v>
      </c>
      <c r="G1256" s="142" t="s">
        <v>4267</v>
      </c>
      <c r="H1256" s="142" t="s">
        <v>4268</v>
      </c>
      <c r="I1256" s="142" t="s">
        <v>4297</v>
      </c>
      <c r="J1256" s="142" t="s">
        <v>4298</v>
      </c>
      <c r="K1256" s="142" t="s">
        <v>5056</v>
      </c>
      <c r="L1256" s="142" t="s">
        <v>5057</v>
      </c>
    </row>
    <row r="1257" spans="1:12" hidden="1">
      <c r="A1257" s="142" t="s">
        <v>1788</v>
      </c>
      <c r="B1257" s="142" t="s">
        <v>1789</v>
      </c>
      <c r="C1257" s="142" t="s">
        <v>3960</v>
      </c>
      <c r="D1257" s="142" t="s">
        <v>3961</v>
      </c>
      <c r="E1257" s="142" t="s">
        <v>4265</v>
      </c>
      <c r="F1257" s="142" t="s">
        <v>4266</v>
      </c>
      <c r="G1257" s="142" t="s">
        <v>4267</v>
      </c>
      <c r="H1257" s="142" t="s">
        <v>4268</v>
      </c>
      <c r="I1257" s="142" t="s">
        <v>4297</v>
      </c>
      <c r="J1257" s="142" t="s">
        <v>4298</v>
      </c>
      <c r="K1257" s="142" t="s">
        <v>5058</v>
      </c>
      <c r="L1257" s="142" t="s">
        <v>5059</v>
      </c>
    </row>
    <row r="1258" spans="1:12" hidden="1">
      <c r="A1258" s="142" t="s">
        <v>1788</v>
      </c>
      <c r="B1258" s="142" t="s">
        <v>1789</v>
      </c>
      <c r="C1258" s="142" t="s">
        <v>3960</v>
      </c>
      <c r="D1258" s="142" t="s">
        <v>3961</v>
      </c>
      <c r="E1258" s="142" t="s">
        <v>4265</v>
      </c>
      <c r="F1258" s="142" t="s">
        <v>4266</v>
      </c>
      <c r="G1258" s="142" t="s">
        <v>4267</v>
      </c>
      <c r="H1258" s="142" t="s">
        <v>4268</v>
      </c>
      <c r="I1258" s="142" t="s">
        <v>4297</v>
      </c>
      <c r="J1258" s="142" t="s">
        <v>4298</v>
      </c>
      <c r="K1258" s="142" t="s">
        <v>5060</v>
      </c>
      <c r="L1258" s="142" t="s">
        <v>5061</v>
      </c>
    </row>
    <row r="1259" spans="1:12" hidden="1">
      <c r="A1259" s="142" t="s">
        <v>1788</v>
      </c>
      <c r="B1259" s="142" t="s">
        <v>1789</v>
      </c>
      <c r="C1259" s="142" t="s">
        <v>3960</v>
      </c>
      <c r="D1259" s="142" t="s">
        <v>3961</v>
      </c>
      <c r="E1259" s="142" t="s">
        <v>4265</v>
      </c>
      <c r="F1259" s="142" t="s">
        <v>4266</v>
      </c>
      <c r="G1259" s="142" t="s">
        <v>4267</v>
      </c>
      <c r="H1259" s="142" t="s">
        <v>4268</v>
      </c>
      <c r="I1259" s="142" t="s">
        <v>4297</v>
      </c>
      <c r="J1259" s="142" t="s">
        <v>4298</v>
      </c>
      <c r="K1259" s="142" t="s">
        <v>5062</v>
      </c>
      <c r="L1259" s="142" t="s">
        <v>5063</v>
      </c>
    </row>
    <row r="1260" spans="1:12" hidden="1">
      <c r="A1260" s="142" t="s">
        <v>1788</v>
      </c>
      <c r="B1260" s="142" t="s">
        <v>1789</v>
      </c>
      <c r="C1260" s="142" t="s">
        <v>3960</v>
      </c>
      <c r="D1260" s="142" t="s">
        <v>3961</v>
      </c>
      <c r="E1260" s="142" t="s">
        <v>4265</v>
      </c>
      <c r="F1260" s="142" t="s">
        <v>4266</v>
      </c>
      <c r="G1260" s="142" t="s">
        <v>4267</v>
      </c>
      <c r="H1260" s="142" t="s">
        <v>4268</v>
      </c>
      <c r="I1260" s="142" t="s">
        <v>4297</v>
      </c>
      <c r="J1260" s="142" t="s">
        <v>4298</v>
      </c>
      <c r="K1260" s="142" t="s">
        <v>5064</v>
      </c>
      <c r="L1260" s="142" t="s">
        <v>5065</v>
      </c>
    </row>
    <row r="1261" spans="1:12" hidden="1">
      <c r="A1261" s="142" t="s">
        <v>1788</v>
      </c>
      <c r="B1261" s="142" t="s">
        <v>1789</v>
      </c>
      <c r="C1261" s="142" t="s">
        <v>3960</v>
      </c>
      <c r="D1261" s="142" t="s">
        <v>3961</v>
      </c>
      <c r="E1261" s="142" t="s">
        <v>4265</v>
      </c>
      <c r="F1261" s="142" t="s">
        <v>4266</v>
      </c>
      <c r="G1261" s="142" t="s">
        <v>4267</v>
      </c>
      <c r="H1261" s="142" t="s">
        <v>4268</v>
      </c>
      <c r="I1261" s="142" t="s">
        <v>4297</v>
      </c>
      <c r="J1261" s="142" t="s">
        <v>4298</v>
      </c>
      <c r="K1261" s="142" t="s">
        <v>5066</v>
      </c>
      <c r="L1261" s="142" t="s">
        <v>5067</v>
      </c>
    </row>
    <row r="1262" spans="1:12" hidden="1">
      <c r="A1262" s="142" t="s">
        <v>1788</v>
      </c>
      <c r="B1262" s="142" t="s">
        <v>1789</v>
      </c>
      <c r="C1262" s="142" t="s">
        <v>3960</v>
      </c>
      <c r="D1262" s="142" t="s">
        <v>3961</v>
      </c>
      <c r="E1262" s="142" t="s">
        <v>4265</v>
      </c>
      <c r="F1262" s="142" t="s">
        <v>4266</v>
      </c>
      <c r="G1262" s="142" t="s">
        <v>4267</v>
      </c>
      <c r="H1262" s="142" t="s">
        <v>4268</v>
      </c>
      <c r="I1262" s="142" t="s">
        <v>4297</v>
      </c>
      <c r="J1262" s="142" t="s">
        <v>4298</v>
      </c>
      <c r="K1262" s="142" t="s">
        <v>5068</v>
      </c>
      <c r="L1262" s="142" t="s">
        <v>5069</v>
      </c>
    </row>
    <row r="1263" spans="1:12" hidden="1">
      <c r="A1263" s="142" t="s">
        <v>1788</v>
      </c>
      <c r="B1263" s="142" t="s">
        <v>1789</v>
      </c>
      <c r="C1263" s="142" t="s">
        <v>3960</v>
      </c>
      <c r="D1263" s="142" t="s">
        <v>3961</v>
      </c>
      <c r="E1263" s="142" t="s">
        <v>4265</v>
      </c>
      <c r="F1263" s="142" t="s">
        <v>4266</v>
      </c>
      <c r="G1263" s="142" t="s">
        <v>4267</v>
      </c>
      <c r="H1263" s="142" t="s">
        <v>4268</v>
      </c>
      <c r="I1263" s="142" t="s">
        <v>4297</v>
      </c>
      <c r="J1263" s="142" t="s">
        <v>4298</v>
      </c>
      <c r="K1263" s="142" t="s">
        <v>5070</v>
      </c>
      <c r="L1263" s="142" t="s">
        <v>5071</v>
      </c>
    </row>
    <row r="1264" spans="1:12" hidden="1">
      <c r="A1264" s="142" t="s">
        <v>1788</v>
      </c>
      <c r="B1264" s="142" t="s">
        <v>1789</v>
      </c>
      <c r="C1264" s="142" t="s">
        <v>3960</v>
      </c>
      <c r="D1264" s="142" t="s">
        <v>3961</v>
      </c>
      <c r="E1264" s="142" t="s">
        <v>4265</v>
      </c>
      <c r="F1264" s="142" t="s">
        <v>4266</v>
      </c>
      <c r="G1264" s="142" t="s">
        <v>4267</v>
      </c>
      <c r="H1264" s="142" t="s">
        <v>4268</v>
      </c>
      <c r="I1264" s="142" t="s">
        <v>4297</v>
      </c>
      <c r="J1264" s="142" t="s">
        <v>4298</v>
      </c>
      <c r="K1264" s="142" t="s">
        <v>5072</v>
      </c>
      <c r="L1264" s="142" t="s">
        <v>5073</v>
      </c>
    </row>
    <row r="1265" spans="1:12" hidden="1">
      <c r="A1265" s="142" t="s">
        <v>1788</v>
      </c>
      <c r="B1265" s="142" t="s">
        <v>1789</v>
      </c>
      <c r="C1265" s="142" t="s">
        <v>3960</v>
      </c>
      <c r="D1265" s="142" t="s">
        <v>3961</v>
      </c>
      <c r="E1265" s="142" t="s">
        <v>4265</v>
      </c>
      <c r="F1265" s="142" t="s">
        <v>4266</v>
      </c>
      <c r="G1265" s="142" t="s">
        <v>4267</v>
      </c>
      <c r="H1265" s="142" t="s">
        <v>4268</v>
      </c>
      <c r="I1265" s="142" t="s">
        <v>4297</v>
      </c>
      <c r="J1265" s="142" t="s">
        <v>4298</v>
      </c>
      <c r="K1265" s="142" t="s">
        <v>5074</v>
      </c>
      <c r="L1265" s="142" t="s">
        <v>5075</v>
      </c>
    </row>
    <row r="1266" spans="1:12" hidden="1">
      <c r="A1266" s="142" t="s">
        <v>1788</v>
      </c>
      <c r="B1266" s="142" t="s">
        <v>1789</v>
      </c>
      <c r="C1266" s="142" t="s">
        <v>3960</v>
      </c>
      <c r="D1266" s="142" t="s">
        <v>3961</v>
      </c>
      <c r="E1266" s="142" t="s">
        <v>4265</v>
      </c>
      <c r="F1266" s="142" t="s">
        <v>4266</v>
      </c>
      <c r="G1266" s="142" t="s">
        <v>4267</v>
      </c>
      <c r="H1266" s="142" t="s">
        <v>4268</v>
      </c>
      <c r="I1266" s="142" t="s">
        <v>4297</v>
      </c>
      <c r="J1266" s="142" t="s">
        <v>4298</v>
      </c>
      <c r="K1266" s="142" t="s">
        <v>5076</v>
      </c>
      <c r="L1266" s="142" t="s">
        <v>5077</v>
      </c>
    </row>
    <row r="1267" spans="1:12" hidden="1">
      <c r="A1267" s="142" t="s">
        <v>1788</v>
      </c>
      <c r="B1267" s="142" t="s">
        <v>1789</v>
      </c>
      <c r="C1267" s="142" t="s">
        <v>3960</v>
      </c>
      <c r="D1267" s="142" t="s">
        <v>3961</v>
      </c>
      <c r="E1267" s="142" t="s">
        <v>4265</v>
      </c>
      <c r="F1267" s="142" t="s">
        <v>4266</v>
      </c>
      <c r="G1267" s="142" t="s">
        <v>4267</v>
      </c>
      <c r="H1267" s="142" t="s">
        <v>4268</v>
      </c>
      <c r="I1267" s="142" t="s">
        <v>4297</v>
      </c>
      <c r="J1267" s="142" t="s">
        <v>4298</v>
      </c>
      <c r="K1267" s="142" t="s">
        <v>5078</v>
      </c>
      <c r="L1267" s="142" t="s">
        <v>5079</v>
      </c>
    </row>
    <row r="1268" spans="1:12" hidden="1">
      <c r="A1268" s="142" t="s">
        <v>1788</v>
      </c>
      <c r="B1268" s="142" t="s">
        <v>1789</v>
      </c>
      <c r="C1268" s="142" t="s">
        <v>3960</v>
      </c>
      <c r="D1268" s="142" t="s">
        <v>3961</v>
      </c>
      <c r="E1268" s="142" t="s">
        <v>4265</v>
      </c>
      <c r="F1268" s="142" t="s">
        <v>4266</v>
      </c>
      <c r="G1268" s="142" t="s">
        <v>4267</v>
      </c>
      <c r="H1268" s="142" t="s">
        <v>4268</v>
      </c>
      <c r="I1268" s="142" t="s">
        <v>4297</v>
      </c>
      <c r="J1268" s="142" t="s">
        <v>4298</v>
      </c>
      <c r="K1268" s="142" t="s">
        <v>5080</v>
      </c>
      <c r="L1268" s="142" t="s">
        <v>5081</v>
      </c>
    </row>
    <row r="1269" spans="1:12" hidden="1">
      <c r="A1269" s="142" t="s">
        <v>1788</v>
      </c>
      <c r="B1269" s="142" t="s">
        <v>1789</v>
      </c>
      <c r="C1269" s="142" t="s">
        <v>3960</v>
      </c>
      <c r="D1269" s="142" t="s">
        <v>3961</v>
      </c>
      <c r="E1269" s="142" t="s">
        <v>4265</v>
      </c>
      <c r="F1269" s="142" t="s">
        <v>4266</v>
      </c>
      <c r="G1269" s="142" t="s">
        <v>4267</v>
      </c>
      <c r="H1269" s="142" t="s">
        <v>4268</v>
      </c>
      <c r="I1269" s="142" t="s">
        <v>4297</v>
      </c>
      <c r="J1269" s="142" t="s">
        <v>4298</v>
      </c>
      <c r="K1269" s="142" t="s">
        <v>5082</v>
      </c>
      <c r="L1269" s="142" t="s">
        <v>5083</v>
      </c>
    </row>
    <row r="1270" spans="1:12" hidden="1">
      <c r="A1270" s="142" t="s">
        <v>1788</v>
      </c>
      <c r="B1270" s="142" t="s">
        <v>1789</v>
      </c>
      <c r="C1270" s="142" t="s">
        <v>3960</v>
      </c>
      <c r="D1270" s="142" t="s">
        <v>3961</v>
      </c>
      <c r="E1270" s="142" t="s">
        <v>4265</v>
      </c>
      <c r="F1270" s="142" t="s">
        <v>4266</v>
      </c>
      <c r="G1270" s="142" t="s">
        <v>4267</v>
      </c>
      <c r="H1270" s="142" t="s">
        <v>4268</v>
      </c>
      <c r="I1270" s="142" t="s">
        <v>4297</v>
      </c>
      <c r="J1270" s="142" t="s">
        <v>4298</v>
      </c>
      <c r="K1270" s="142" t="s">
        <v>5084</v>
      </c>
      <c r="L1270" s="142" t="s">
        <v>5085</v>
      </c>
    </row>
    <row r="1271" spans="1:12" hidden="1">
      <c r="A1271" s="142" t="s">
        <v>1788</v>
      </c>
      <c r="B1271" s="142" t="s">
        <v>1789</v>
      </c>
      <c r="C1271" s="142" t="s">
        <v>3960</v>
      </c>
      <c r="D1271" s="142" t="s">
        <v>3961</v>
      </c>
      <c r="E1271" s="142" t="s">
        <v>4265</v>
      </c>
      <c r="F1271" s="142" t="s">
        <v>4266</v>
      </c>
      <c r="G1271" s="142" t="s">
        <v>4267</v>
      </c>
      <c r="H1271" s="142" t="s">
        <v>4268</v>
      </c>
      <c r="I1271" s="142" t="s">
        <v>4297</v>
      </c>
      <c r="J1271" s="142" t="s">
        <v>4298</v>
      </c>
      <c r="K1271" s="142" t="s">
        <v>5086</v>
      </c>
      <c r="L1271" s="142" t="s">
        <v>5087</v>
      </c>
    </row>
    <row r="1272" spans="1:12" hidden="1">
      <c r="A1272" s="142" t="s">
        <v>1788</v>
      </c>
      <c r="B1272" s="142" t="s">
        <v>1789</v>
      </c>
      <c r="C1272" s="142" t="s">
        <v>3960</v>
      </c>
      <c r="D1272" s="142" t="s">
        <v>3961</v>
      </c>
      <c r="E1272" s="142" t="s">
        <v>4265</v>
      </c>
      <c r="F1272" s="142" t="s">
        <v>4266</v>
      </c>
      <c r="G1272" s="142" t="s">
        <v>4267</v>
      </c>
      <c r="H1272" s="142" t="s">
        <v>4268</v>
      </c>
      <c r="I1272" s="142" t="s">
        <v>4297</v>
      </c>
      <c r="J1272" s="142" t="s">
        <v>4298</v>
      </c>
      <c r="K1272" s="142" t="s">
        <v>5088</v>
      </c>
      <c r="L1272" s="142" t="s">
        <v>5089</v>
      </c>
    </row>
    <row r="1273" spans="1:12" hidden="1">
      <c r="A1273" s="142" t="s">
        <v>1788</v>
      </c>
      <c r="B1273" s="142" t="s">
        <v>1789</v>
      </c>
      <c r="C1273" s="142" t="s">
        <v>3960</v>
      </c>
      <c r="D1273" s="142" t="s">
        <v>3961</v>
      </c>
      <c r="E1273" s="142" t="s">
        <v>4265</v>
      </c>
      <c r="F1273" s="142" t="s">
        <v>4266</v>
      </c>
      <c r="G1273" s="142" t="s">
        <v>4267</v>
      </c>
      <c r="H1273" s="142" t="s">
        <v>4268</v>
      </c>
      <c r="I1273" s="142" t="s">
        <v>4297</v>
      </c>
      <c r="J1273" s="142" t="s">
        <v>4298</v>
      </c>
      <c r="K1273" s="142" t="s">
        <v>5090</v>
      </c>
      <c r="L1273" s="142" t="s">
        <v>5091</v>
      </c>
    </row>
    <row r="1274" spans="1:12" hidden="1">
      <c r="A1274" s="142" t="s">
        <v>1788</v>
      </c>
      <c r="B1274" s="142" t="s">
        <v>1789</v>
      </c>
      <c r="C1274" s="142" t="s">
        <v>3960</v>
      </c>
      <c r="D1274" s="142" t="s">
        <v>3961</v>
      </c>
      <c r="E1274" s="142" t="s">
        <v>4265</v>
      </c>
      <c r="F1274" s="142" t="s">
        <v>4266</v>
      </c>
      <c r="G1274" s="142" t="s">
        <v>4267</v>
      </c>
      <c r="H1274" s="142" t="s">
        <v>4268</v>
      </c>
      <c r="I1274" s="142" t="s">
        <v>4297</v>
      </c>
      <c r="J1274" s="142" t="s">
        <v>4298</v>
      </c>
      <c r="K1274" s="142" t="s">
        <v>5092</v>
      </c>
      <c r="L1274" s="142" t="s">
        <v>5093</v>
      </c>
    </row>
    <row r="1275" spans="1:12" hidden="1">
      <c r="A1275" s="142" t="s">
        <v>1788</v>
      </c>
      <c r="B1275" s="142" t="s">
        <v>1789</v>
      </c>
      <c r="C1275" s="142" t="s">
        <v>3960</v>
      </c>
      <c r="D1275" s="142" t="s">
        <v>3961</v>
      </c>
      <c r="E1275" s="142" t="s">
        <v>4265</v>
      </c>
      <c r="F1275" s="142" t="s">
        <v>4266</v>
      </c>
      <c r="G1275" s="142" t="s">
        <v>4267</v>
      </c>
      <c r="H1275" s="142" t="s">
        <v>4268</v>
      </c>
      <c r="I1275" s="142" t="s">
        <v>4297</v>
      </c>
      <c r="J1275" s="142" t="s">
        <v>4298</v>
      </c>
      <c r="K1275" s="142" t="s">
        <v>5094</v>
      </c>
      <c r="L1275" s="142" t="s">
        <v>5095</v>
      </c>
    </row>
    <row r="1276" spans="1:12" hidden="1">
      <c r="A1276" s="142" t="s">
        <v>1788</v>
      </c>
      <c r="B1276" s="142" t="s">
        <v>1789</v>
      </c>
      <c r="C1276" s="142" t="s">
        <v>3960</v>
      </c>
      <c r="D1276" s="142" t="s">
        <v>3961</v>
      </c>
      <c r="E1276" s="142" t="s">
        <v>4265</v>
      </c>
      <c r="F1276" s="142" t="s">
        <v>4266</v>
      </c>
      <c r="G1276" s="142" t="s">
        <v>4267</v>
      </c>
      <c r="H1276" s="142" t="s">
        <v>4268</v>
      </c>
      <c r="I1276" s="142" t="s">
        <v>4297</v>
      </c>
      <c r="J1276" s="142" t="s">
        <v>4298</v>
      </c>
      <c r="K1276" s="142" t="s">
        <v>5096</v>
      </c>
      <c r="L1276" s="142" t="s">
        <v>5097</v>
      </c>
    </row>
    <row r="1277" spans="1:12" hidden="1">
      <c r="A1277" s="142" t="s">
        <v>1788</v>
      </c>
      <c r="B1277" s="142" t="s">
        <v>1789</v>
      </c>
      <c r="C1277" s="142" t="s">
        <v>3960</v>
      </c>
      <c r="D1277" s="142" t="s">
        <v>3961</v>
      </c>
      <c r="E1277" s="142" t="s">
        <v>4265</v>
      </c>
      <c r="F1277" s="142" t="s">
        <v>4266</v>
      </c>
      <c r="G1277" s="142" t="s">
        <v>4267</v>
      </c>
      <c r="H1277" s="142" t="s">
        <v>4268</v>
      </c>
      <c r="I1277" s="142" t="s">
        <v>4297</v>
      </c>
      <c r="J1277" s="142" t="s">
        <v>4298</v>
      </c>
      <c r="K1277" s="142" t="s">
        <v>5098</v>
      </c>
      <c r="L1277" s="142" t="s">
        <v>5099</v>
      </c>
    </row>
    <row r="1278" spans="1:12" hidden="1">
      <c r="A1278" s="142" t="s">
        <v>1788</v>
      </c>
      <c r="B1278" s="142" t="s">
        <v>1789</v>
      </c>
      <c r="C1278" s="142" t="s">
        <v>3960</v>
      </c>
      <c r="D1278" s="142" t="s">
        <v>3961</v>
      </c>
      <c r="E1278" s="142" t="s">
        <v>4265</v>
      </c>
      <c r="F1278" s="142" t="s">
        <v>4266</v>
      </c>
      <c r="G1278" s="142" t="s">
        <v>4267</v>
      </c>
      <c r="H1278" s="142" t="s">
        <v>4268</v>
      </c>
      <c r="I1278" s="142" t="s">
        <v>4297</v>
      </c>
      <c r="J1278" s="142" t="s">
        <v>4298</v>
      </c>
      <c r="K1278" s="142" t="s">
        <v>5100</v>
      </c>
      <c r="L1278" s="142" t="s">
        <v>5101</v>
      </c>
    </row>
    <row r="1279" spans="1:12" hidden="1">
      <c r="A1279" s="142" t="s">
        <v>1788</v>
      </c>
      <c r="B1279" s="142" t="s">
        <v>1789</v>
      </c>
      <c r="C1279" s="142" t="s">
        <v>3960</v>
      </c>
      <c r="D1279" s="142" t="s">
        <v>3961</v>
      </c>
      <c r="E1279" s="142" t="s">
        <v>4265</v>
      </c>
      <c r="F1279" s="142" t="s">
        <v>4266</v>
      </c>
      <c r="G1279" s="142" t="s">
        <v>4267</v>
      </c>
      <c r="H1279" s="142" t="s">
        <v>4268</v>
      </c>
      <c r="I1279" s="142" t="s">
        <v>4297</v>
      </c>
      <c r="J1279" s="142" t="s">
        <v>4298</v>
      </c>
      <c r="K1279" s="142" t="s">
        <v>5102</v>
      </c>
      <c r="L1279" s="142" t="s">
        <v>5103</v>
      </c>
    </row>
    <row r="1280" spans="1:12" hidden="1">
      <c r="A1280" s="142" t="s">
        <v>1788</v>
      </c>
      <c r="B1280" s="142" t="s">
        <v>1789</v>
      </c>
      <c r="C1280" s="142" t="s">
        <v>3960</v>
      </c>
      <c r="D1280" s="142" t="s">
        <v>3961</v>
      </c>
      <c r="E1280" s="142" t="s">
        <v>4265</v>
      </c>
      <c r="F1280" s="142" t="s">
        <v>4266</v>
      </c>
      <c r="G1280" s="142" t="s">
        <v>4267</v>
      </c>
      <c r="H1280" s="142" t="s">
        <v>4268</v>
      </c>
      <c r="I1280" s="142" t="s">
        <v>4297</v>
      </c>
      <c r="J1280" s="142" t="s">
        <v>4298</v>
      </c>
      <c r="K1280" s="142" t="s">
        <v>5104</v>
      </c>
      <c r="L1280" s="142" t="s">
        <v>5105</v>
      </c>
    </row>
    <row r="1281" spans="1:12" hidden="1">
      <c r="A1281" s="142" t="s">
        <v>1788</v>
      </c>
      <c r="B1281" s="142" t="s">
        <v>1789</v>
      </c>
      <c r="C1281" s="142" t="s">
        <v>3960</v>
      </c>
      <c r="D1281" s="142" t="s">
        <v>3961</v>
      </c>
      <c r="E1281" s="142" t="s">
        <v>4265</v>
      </c>
      <c r="F1281" s="142" t="s">
        <v>4266</v>
      </c>
      <c r="G1281" s="142" t="s">
        <v>4267</v>
      </c>
      <c r="H1281" s="142" t="s">
        <v>4268</v>
      </c>
      <c r="I1281" s="142" t="s">
        <v>4297</v>
      </c>
      <c r="J1281" s="142" t="s">
        <v>4298</v>
      </c>
      <c r="K1281" s="142" t="s">
        <v>5106</v>
      </c>
      <c r="L1281" s="142" t="s">
        <v>5107</v>
      </c>
    </row>
    <row r="1282" spans="1:12" hidden="1">
      <c r="A1282" s="142" t="s">
        <v>1788</v>
      </c>
      <c r="B1282" s="142" t="s">
        <v>1789</v>
      </c>
      <c r="C1282" s="142" t="s">
        <v>3960</v>
      </c>
      <c r="D1282" s="142" t="s">
        <v>3961</v>
      </c>
      <c r="E1282" s="142" t="s">
        <v>4265</v>
      </c>
      <c r="F1282" s="142" t="s">
        <v>4266</v>
      </c>
      <c r="G1282" s="142" t="s">
        <v>4267</v>
      </c>
      <c r="H1282" s="142" t="s">
        <v>4268</v>
      </c>
      <c r="I1282" s="142" t="s">
        <v>4297</v>
      </c>
      <c r="J1282" s="142" t="s">
        <v>4298</v>
      </c>
      <c r="K1282" s="142" t="s">
        <v>5108</v>
      </c>
      <c r="L1282" s="142" t="s">
        <v>5109</v>
      </c>
    </row>
    <row r="1283" spans="1:12" hidden="1">
      <c r="A1283" s="142" t="s">
        <v>1788</v>
      </c>
      <c r="B1283" s="142" t="s">
        <v>1789</v>
      </c>
      <c r="C1283" s="142" t="s">
        <v>3960</v>
      </c>
      <c r="D1283" s="142" t="s">
        <v>3961</v>
      </c>
      <c r="E1283" s="142" t="s">
        <v>4265</v>
      </c>
      <c r="F1283" s="142" t="s">
        <v>4266</v>
      </c>
      <c r="G1283" s="142" t="s">
        <v>4267</v>
      </c>
      <c r="H1283" s="142" t="s">
        <v>4268</v>
      </c>
      <c r="I1283" s="142" t="s">
        <v>4297</v>
      </c>
      <c r="J1283" s="142" t="s">
        <v>4298</v>
      </c>
      <c r="K1283" s="142" t="s">
        <v>5110</v>
      </c>
      <c r="L1283" s="142" t="s">
        <v>5111</v>
      </c>
    </row>
    <row r="1284" spans="1:12" hidden="1">
      <c r="A1284" s="142" t="s">
        <v>1788</v>
      </c>
      <c r="B1284" s="142" t="s">
        <v>1789</v>
      </c>
      <c r="C1284" s="142" t="s">
        <v>3960</v>
      </c>
      <c r="D1284" s="142" t="s">
        <v>3961</v>
      </c>
      <c r="E1284" s="142" t="s">
        <v>4265</v>
      </c>
      <c r="F1284" s="142" t="s">
        <v>4266</v>
      </c>
      <c r="G1284" s="142" t="s">
        <v>4267</v>
      </c>
      <c r="H1284" s="142" t="s">
        <v>4268</v>
      </c>
      <c r="I1284" s="142" t="s">
        <v>4297</v>
      </c>
      <c r="J1284" s="142" t="s">
        <v>4298</v>
      </c>
      <c r="K1284" s="142" t="s">
        <v>5112</v>
      </c>
      <c r="L1284" s="142" t="s">
        <v>5113</v>
      </c>
    </row>
    <row r="1285" spans="1:12" hidden="1">
      <c r="A1285" s="142" t="s">
        <v>1788</v>
      </c>
      <c r="B1285" s="142" t="s">
        <v>1789</v>
      </c>
      <c r="C1285" s="142" t="s">
        <v>3960</v>
      </c>
      <c r="D1285" s="142" t="s">
        <v>3961</v>
      </c>
      <c r="E1285" s="142" t="s">
        <v>4265</v>
      </c>
      <c r="F1285" s="142" t="s">
        <v>4266</v>
      </c>
      <c r="G1285" s="142" t="s">
        <v>4267</v>
      </c>
      <c r="H1285" s="142" t="s">
        <v>4268</v>
      </c>
      <c r="I1285" s="142" t="s">
        <v>4297</v>
      </c>
      <c r="J1285" s="142" t="s">
        <v>4298</v>
      </c>
      <c r="K1285" s="142" t="s">
        <v>5114</v>
      </c>
      <c r="L1285" s="142" t="s">
        <v>5115</v>
      </c>
    </row>
    <row r="1286" spans="1:12" hidden="1">
      <c r="A1286" s="142" t="s">
        <v>1788</v>
      </c>
      <c r="B1286" s="142" t="s">
        <v>1789</v>
      </c>
      <c r="C1286" s="142" t="s">
        <v>3960</v>
      </c>
      <c r="D1286" s="142" t="s">
        <v>3961</v>
      </c>
      <c r="E1286" s="142" t="s">
        <v>4265</v>
      </c>
      <c r="F1286" s="142" t="s">
        <v>4266</v>
      </c>
      <c r="G1286" s="142" t="s">
        <v>4267</v>
      </c>
      <c r="H1286" s="142" t="s">
        <v>4268</v>
      </c>
      <c r="I1286" s="142" t="s">
        <v>4297</v>
      </c>
      <c r="J1286" s="142" t="s">
        <v>4298</v>
      </c>
      <c r="K1286" s="142" t="s">
        <v>5116</v>
      </c>
      <c r="L1286" s="142" t="s">
        <v>5117</v>
      </c>
    </row>
    <row r="1287" spans="1:12" hidden="1">
      <c r="A1287" s="142" t="s">
        <v>1788</v>
      </c>
      <c r="B1287" s="142" t="s">
        <v>1789</v>
      </c>
      <c r="C1287" s="142" t="s">
        <v>3960</v>
      </c>
      <c r="D1287" s="142" t="s">
        <v>3961</v>
      </c>
      <c r="E1287" s="142" t="s">
        <v>4265</v>
      </c>
      <c r="F1287" s="142" t="s">
        <v>4266</v>
      </c>
      <c r="G1287" s="142" t="s">
        <v>4267</v>
      </c>
      <c r="H1287" s="142" t="s">
        <v>4268</v>
      </c>
      <c r="I1287" s="142" t="s">
        <v>4297</v>
      </c>
      <c r="J1287" s="142" t="s">
        <v>4298</v>
      </c>
      <c r="K1287" s="142" t="s">
        <v>5118</v>
      </c>
      <c r="L1287" s="142" t="s">
        <v>5119</v>
      </c>
    </row>
    <row r="1288" spans="1:12" hidden="1">
      <c r="A1288" s="142" t="s">
        <v>1788</v>
      </c>
      <c r="B1288" s="142" t="s">
        <v>1789</v>
      </c>
      <c r="C1288" s="142" t="s">
        <v>3960</v>
      </c>
      <c r="D1288" s="142" t="s">
        <v>3961</v>
      </c>
      <c r="E1288" s="142" t="s">
        <v>4265</v>
      </c>
      <c r="F1288" s="142" t="s">
        <v>4266</v>
      </c>
      <c r="G1288" s="142" t="s">
        <v>4267</v>
      </c>
      <c r="H1288" s="142" t="s">
        <v>4268</v>
      </c>
      <c r="I1288" s="142" t="s">
        <v>4297</v>
      </c>
      <c r="J1288" s="142" t="s">
        <v>4298</v>
      </c>
      <c r="K1288" s="142" t="s">
        <v>5120</v>
      </c>
      <c r="L1288" s="142" t="s">
        <v>5121</v>
      </c>
    </row>
    <row r="1289" spans="1:12" hidden="1">
      <c r="A1289" s="142" t="s">
        <v>1788</v>
      </c>
      <c r="B1289" s="142" t="s">
        <v>1789</v>
      </c>
      <c r="C1289" s="142" t="s">
        <v>3960</v>
      </c>
      <c r="D1289" s="142" t="s">
        <v>3961</v>
      </c>
      <c r="E1289" s="142" t="s">
        <v>4265</v>
      </c>
      <c r="F1289" s="142" t="s">
        <v>4266</v>
      </c>
      <c r="G1289" s="142" t="s">
        <v>4267</v>
      </c>
      <c r="H1289" s="142" t="s">
        <v>4268</v>
      </c>
      <c r="I1289" s="142" t="s">
        <v>4297</v>
      </c>
      <c r="J1289" s="142" t="s">
        <v>4298</v>
      </c>
      <c r="K1289" s="142" t="s">
        <v>5122</v>
      </c>
      <c r="L1289" s="142" t="s">
        <v>5123</v>
      </c>
    </row>
    <row r="1290" spans="1:12" hidden="1">
      <c r="A1290" s="142" t="s">
        <v>1788</v>
      </c>
      <c r="B1290" s="142" t="s">
        <v>1789</v>
      </c>
      <c r="C1290" s="142" t="s">
        <v>3960</v>
      </c>
      <c r="D1290" s="142" t="s">
        <v>3961</v>
      </c>
      <c r="E1290" s="142" t="s">
        <v>4265</v>
      </c>
      <c r="F1290" s="142" t="s">
        <v>4266</v>
      </c>
      <c r="G1290" s="142" t="s">
        <v>4267</v>
      </c>
      <c r="H1290" s="142" t="s">
        <v>4268</v>
      </c>
      <c r="I1290" s="142" t="s">
        <v>4297</v>
      </c>
      <c r="J1290" s="142" t="s">
        <v>4298</v>
      </c>
      <c r="K1290" s="142" t="s">
        <v>5124</v>
      </c>
      <c r="L1290" s="142" t="s">
        <v>5125</v>
      </c>
    </row>
    <row r="1291" spans="1:12" hidden="1">
      <c r="A1291" s="142" t="s">
        <v>1788</v>
      </c>
      <c r="B1291" s="142" t="s">
        <v>1789</v>
      </c>
      <c r="C1291" s="142" t="s">
        <v>3960</v>
      </c>
      <c r="D1291" s="142" t="s">
        <v>3961</v>
      </c>
      <c r="E1291" s="142" t="s">
        <v>4265</v>
      </c>
      <c r="F1291" s="142" t="s">
        <v>4266</v>
      </c>
      <c r="G1291" s="142" t="s">
        <v>4267</v>
      </c>
      <c r="H1291" s="142" t="s">
        <v>4268</v>
      </c>
      <c r="I1291" s="142" t="s">
        <v>4297</v>
      </c>
      <c r="J1291" s="142" t="s">
        <v>4298</v>
      </c>
      <c r="K1291" s="142" t="s">
        <v>5126</v>
      </c>
      <c r="L1291" s="142" t="s">
        <v>5127</v>
      </c>
    </row>
    <row r="1292" spans="1:12" hidden="1">
      <c r="A1292" s="142" t="s">
        <v>1788</v>
      </c>
      <c r="B1292" s="142" t="s">
        <v>1789</v>
      </c>
      <c r="C1292" s="142" t="s">
        <v>3960</v>
      </c>
      <c r="D1292" s="142" t="s">
        <v>3961</v>
      </c>
      <c r="E1292" s="142" t="s">
        <v>4265</v>
      </c>
      <c r="F1292" s="142" t="s">
        <v>4266</v>
      </c>
      <c r="G1292" s="142" t="s">
        <v>4267</v>
      </c>
      <c r="H1292" s="142" t="s">
        <v>4268</v>
      </c>
      <c r="I1292" s="142" t="s">
        <v>4297</v>
      </c>
      <c r="J1292" s="142" t="s">
        <v>4298</v>
      </c>
      <c r="K1292" s="142" t="s">
        <v>5128</v>
      </c>
      <c r="L1292" s="142" t="s">
        <v>5129</v>
      </c>
    </row>
    <row r="1293" spans="1:12" hidden="1">
      <c r="A1293" s="142" t="s">
        <v>1788</v>
      </c>
      <c r="B1293" s="142" t="s">
        <v>1789</v>
      </c>
      <c r="C1293" s="142" t="s">
        <v>3960</v>
      </c>
      <c r="D1293" s="142" t="s">
        <v>3961</v>
      </c>
      <c r="E1293" s="142" t="s">
        <v>4265</v>
      </c>
      <c r="F1293" s="142" t="s">
        <v>4266</v>
      </c>
      <c r="G1293" s="142" t="s">
        <v>4267</v>
      </c>
      <c r="H1293" s="142" t="s">
        <v>4268</v>
      </c>
      <c r="I1293" s="142" t="s">
        <v>4297</v>
      </c>
      <c r="J1293" s="142" t="s">
        <v>4298</v>
      </c>
      <c r="K1293" s="142" t="s">
        <v>5130</v>
      </c>
      <c r="L1293" s="142" t="s">
        <v>5131</v>
      </c>
    </row>
    <row r="1294" spans="1:12" hidden="1">
      <c r="A1294" s="142" t="s">
        <v>1788</v>
      </c>
      <c r="B1294" s="142" t="s">
        <v>1789</v>
      </c>
      <c r="C1294" s="142" t="s">
        <v>3960</v>
      </c>
      <c r="D1294" s="142" t="s">
        <v>3961</v>
      </c>
      <c r="E1294" s="142" t="s">
        <v>4265</v>
      </c>
      <c r="F1294" s="142" t="s">
        <v>4266</v>
      </c>
      <c r="G1294" s="142" t="s">
        <v>4267</v>
      </c>
      <c r="H1294" s="142" t="s">
        <v>4268</v>
      </c>
      <c r="I1294" s="142" t="s">
        <v>4297</v>
      </c>
      <c r="J1294" s="142" t="s">
        <v>4298</v>
      </c>
      <c r="K1294" s="142" t="s">
        <v>5132</v>
      </c>
      <c r="L1294" s="142" t="s">
        <v>5133</v>
      </c>
    </row>
    <row r="1295" spans="1:12" hidden="1">
      <c r="A1295" s="142" t="s">
        <v>1788</v>
      </c>
      <c r="B1295" s="142" t="s">
        <v>1789</v>
      </c>
      <c r="C1295" s="142" t="s">
        <v>3960</v>
      </c>
      <c r="D1295" s="142" t="s">
        <v>3961</v>
      </c>
      <c r="E1295" s="142" t="s">
        <v>4265</v>
      </c>
      <c r="F1295" s="142" t="s">
        <v>4266</v>
      </c>
      <c r="G1295" s="142" t="s">
        <v>4267</v>
      </c>
      <c r="H1295" s="142" t="s">
        <v>4268</v>
      </c>
      <c r="I1295" s="142" t="s">
        <v>4297</v>
      </c>
      <c r="J1295" s="142" t="s">
        <v>4298</v>
      </c>
      <c r="K1295" s="142" t="s">
        <v>5134</v>
      </c>
      <c r="L1295" s="142" t="s">
        <v>5135</v>
      </c>
    </row>
    <row r="1296" spans="1:12" hidden="1">
      <c r="A1296" s="142" t="s">
        <v>1788</v>
      </c>
      <c r="B1296" s="142" t="s">
        <v>1789</v>
      </c>
      <c r="C1296" s="142" t="s">
        <v>3960</v>
      </c>
      <c r="D1296" s="142" t="s">
        <v>3961</v>
      </c>
      <c r="E1296" s="142" t="s">
        <v>4265</v>
      </c>
      <c r="F1296" s="142" t="s">
        <v>4266</v>
      </c>
      <c r="G1296" s="142" t="s">
        <v>4267</v>
      </c>
      <c r="H1296" s="142" t="s">
        <v>4268</v>
      </c>
      <c r="I1296" s="142" t="s">
        <v>4297</v>
      </c>
      <c r="J1296" s="142" t="s">
        <v>4298</v>
      </c>
      <c r="K1296" s="142" t="s">
        <v>5136</v>
      </c>
      <c r="L1296" s="142" t="s">
        <v>5137</v>
      </c>
    </row>
    <row r="1297" spans="1:12" hidden="1">
      <c r="A1297" s="142" t="s">
        <v>1788</v>
      </c>
      <c r="B1297" s="142" t="s">
        <v>1789</v>
      </c>
      <c r="C1297" s="142" t="s">
        <v>3960</v>
      </c>
      <c r="D1297" s="142" t="s">
        <v>3961</v>
      </c>
      <c r="E1297" s="142" t="s">
        <v>4265</v>
      </c>
      <c r="F1297" s="142" t="s">
        <v>4266</v>
      </c>
      <c r="G1297" s="142" t="s">
        <v>4267</v>
      </c>
      <c r="H1297" s="142" t="s">
        <v>4268</v>
      </c>
      <c r="I1297" s="142" t="s">
        <v>4297</v>
      </c>
      <c r="J1297" s="142" t="s">
        <v>4298</v>
      </c>
      <c r="K1297" s="142" t="s">
        <v>5138</v>
      </c>
      <c r="L1297" s="142" t="s">
        <v>5139</v>
      </c>
    </row>
    <row r="1298" spans="1:12" hidden="1">
      <c r="A1298" s="142" t="s">
        <v>1788</v>
      </c>
      <c r="B1298" s="142" t="s">
        <v>1789</v>
      </c>
      <c r="C1298" s="142" t="s">
        <v>3960</v>
      </c>
      <c r="D1298" s="142" t="s">
        <v>3961</v>
      </c>
      <c r="E1298" s="142" t="s">
        <v>4265</v>
      </c>
      <c r="F1298" s="142" t="s">
        <v>4266</v>
      </c>
      <c r="G1298" s="142" t="s">
        <v>4267</v>
      </c>
      <c r="H1298" s="142" t="s">
        <v>4268</v>
      </c>
      <c r="I1298" s="142" t="s">
        <v>4297</v>
      </c>
      <c r="J1298" s="142" t="s">
        <v>4298</v>
      </c>
      <c r="K1298" s="142" t="s">
        <v>5140</v>
      </c>
      <c r="L1298" s="142" t="s">
        <v>5141</v>
      </c>
    </row>
    <row r="1299" spans="1:12" hidden="1">
      <c r="A1299" s="142" t="s">
        <v>1788</v>
      </c>
      <c r="B1299" s="142" t="s">
        <v>1789</v>
      </c>
      <c r="C1299" s="142" t="s">
        <v>3960</v>
      </c>
      <c r="D1299" s="142" t="s">
        <v>3961</v>
      </c>
      <c r="E1299" s="142" t="s">
        <v>4265</v>
      </c>
      <c r="F1299" s="142" t="s">
        <v>4266</v>
      </c>
      <c r="G1299" s="142" t="s">
        <v>4267</v>
      </c>
      <c r="H1299" s="142" t="s">
        <v>4268</v>
      </c>
      <c r="I1299" s="142" t="s">
        <v>4297</v>
      </c>
      <c r="J1299" s="142" t="s">
        <v>4298</v>
      </c>
      <c r="K1299" s="142" t="s">
        <v>5142</v>
      </c>
      <c r="L1299" s="142" t="s">
        <v>5143</v>
      </c>
    </row>
    <row r="1300" spans="1:12" hidden="1">
      <c r="A1300" s="142" t="s">
        <v>1788</v>
      </c>
      <c r="B1300" s="142" t="s">
        <v>1789</v>
      </c>
      <c r="C1300" s="142" t="s">
        <v>3960</v>
      </c>
      <c r="D1300" s="142" t="s">
        <v>3961</v>
      </c>
      <c r="E1300" s="142" t="s">
        <v>4265</v>
      </c>
      <c r="F1300" s="142" t="s">
        <v>4266</v>
      </c>
      <c r="G1300" s="142" t="s">
        <v>4267</v>
      </c>
      <c r="H1300" s="142" t="s">
        <v>4268</v>
      </c>
      <c r="I1300" s="142" t="s">
        <v>4297</v>
      </c>
      <c r="J1300" s="142" t="s">
        <v>4298</v>
      </c>
      <c r="K1300" s="142" t="s">
        <v>5144</v>
      </c>
      <c r="L1300" s="142" t="s">
        <v>5145</v>
      </c>
    </row>
    <row r="1301" spans="1:12" hidden="1">
      <c r="A1301" s="142" t="s">
        <v>1788</v>
      </c>
      <c r="B1301" s="142" t="s">
        <v>1789</v>
      </c>
      <c r="C1301" s="142" t="s">
        <v>3960</v>
      </c>
      <c r="D1301" s="142" t="s">
        <v>3961</v>
      </c>
      <c r="E1301" s="142" t="s">
        <v>4265</v>
      </c>
      <c r="F1301" s="142" t="s">
        <v>4266</v>
      </c>
      <c r="G1301" s="142" t="s">
        <v>4267</v>
      </c>
      <c r="H1301" s="142" t="s">
        <v>4268</v>
      </c>
      <c r="I1301" s="142" t="s">
        <v>4297</v>
      </c>
      <c r="J1301" s="142" t="s">
        <v>4298</v>
      </c>
      <c r="K1301" s="142" t="s">
        <v>5146</v>
      </c>
      <c r="L1301" s="142" t="s">
        <v>5147</v>
      </c>
    </row>
    <row r="1302" spans="1:12" hidden="1">
      <c r="A1302" s="142" t="s">
        <v>1788</v>
      </c>
      <c r="B1302" s="142" t="s">
        <v>1789</v>
      </c>
      <c r="C1302" s="142" t="s">
        <v>3960</v>
      </c>
      <c r="D1302" s="142" t="s">
        <v>3961</v>
      </c>
      <c r="E1302" s="142" t="s">
        <v>4265</v>
      </c>
      <c r="F1302" s="142" t="s">
        <v>4266</v>
      </c>
      <c r="G1302" s="142" t="s">
        <v>4267</v>
      </c>
      <c r="H1302" s="142" t="s">
        <v>4268</v>
      </c>
      <c r="I1302" s="142" t="s">
        <v>4297</v>
      </c>
      <c r="J1302" s="142" t="s">
        <v>4298</v>
      </c>
      <c r="K1302" s="142" t="s">
        <v>5148</v>
      </c>
      <c r="L1302" s="142" t="s">
        <v>5149</v>
      </c>
    </row>
    <row r="1303" spans="1:12" hidden="1">
      <c r="A1303" s="142" t="s">
        <v>1788</v>
      </c>
      <c r="B1303" s="142" t="s">
        <v>1789</v>
      </c>
      <c r="C1303" s="142" t="s">
        <v>3960</v>
      </c>
      <c r="D1303" s="142" t="s">
        <v>3961</v>
      </c>
      <c r="E1303" s="142" t="s">
        <v>4265</v>
      </c>
      <c r="F1303" s="142" t="s">
        <v>4266</v>
      </c>
      <c r="G1303" s="142" t="s">
        <v>4267</v>
      </c>
      <c r="H1303" s="142" t="s">
        <v>4268</v>
      </c>
      <c r="I1303" s="142" t="s">
        <v>4297</v>
      </c>
      <c r="J1303" s="142" t="s">
        <v>4298</v>
      </c>
      <c r="K1303" s="142" t="s">
        <v>5150</v>
      </c>
      <c r="L1303" s="142" t="s">
        <v>5151</v>
      </c>
    </row>
    <row r="1304" spans="1:12" hidden="1">
      <c r="A1304" s="142" t="s">
        <v>1788</v>
      </c>
      <c r="B1304" s="142" t="s">
        <v>1789</v>
      </c>
      <c r="C1304" s="142" t="s">
        <v>3960</v>
      </c>
      <c r="D1304" s="142" t="s">
        <v>3961</v>
      </c>
      <c r="E1304" s="142" t="s">
        <v>4265</v>
      </c>
      <c r="F1304" s="142" t="s">
        <v>4266</v>
      </c>
      <c r="G1304" s="142" t="s">
        <v>4267</v>
      </c>
      <c r="H1304" s="142" t="s">
        <v>4268</v>
      </c>
      <c r="I1304" s="142" t="s">
        <v>4297</v>
      </c>
      <c r="J1304" s="142" t="s">
        <v>4298</v>
      </c>
      <c r="K1304" s="142" t="s">
        <v>5152</v>
      </c>
      <c r="L1304" s="142" t="s">
        <v>5153</v>
      </c>
    </row>
    <row r="1305" spans="1:12" hidden="1">
      <c r="A1305" s="142" t="s">
        <v>1788</v>
      </c>
      <c r="B1305" s="142" t="s">
        <v>1789</v>
      </c>
      <c r="C1305" s="142" t="s">
        <v>3960</v>
      </c>
      <c r="D1305" s="142" t="s">
        <v>3961</v>
      </c>
      <c r="E1305" s="142" t="s">
        <v>4265</v>
      </c>
      <c r="F1305" s="142" t="s">
        <v>4266</v>
      </c>
      <c r="G1305" s="142" t="s">
        <v>4267</v>
      </c>
      <c r="H1305" s="142" t="s">
        <v>4268</v>
      </c>
      <c r="I1305" s="142" t="s">
        <v>4297</v>
      </c>
      <c r="J1305" s="142" t="s">
        <v>4298</v>
      </c>
      <c r="K1305" s="142" t="s">
        <v>5154</v>
      </c>
      <c r="L1305" s="142" t="s">
        <v>5155</v>
      </c>
    </row>
    <row r="1306" spans="1:12" hidden="1">
      <c r="A1306" s="142" t="s">
        <v>1788</v>
      </c>
      <c r="B1306" s="142" t="s">
        <v>1789</v>
      </c>
      <c r="C1306" s="142" t="s">
        <v>3960</v>
      </c>
      <c r="D1306" s="142" t="s">
        <v>3961</v>
      </c>
      <c r="E1306" s="142" t="s">
        <v>4265</v>
      </c>
      <c r="F1306" s="142" t="s">
        <v>4266</v>
      </c>
      <c r="G1306" s="142" t="s">
        <v>4267</v>
      </c>
      <c r="H1306" s="142" t="s">
        <v>4268</v>
      </c>
      <c r="I1306" s="142" t="s">
        <v>4297</v>
      </c>
      <c r="J1306" s="142" t="s">
        <v>4298</v>
      </c>
      <c r="K1306" s="142" t="s">
        <v>5156</v>
      </c>
      <c r="L1306" s="142" t="s">
        <v>5157</v>
      </c>
    </row>
    <row r="1307" spans="1:12" hidden="1">
      <c r="A1307" s="142" t="s">
        <v>1788</v>
      </c>
      <c r="B1307" s="142" t="s">
        <v>1789</v>
      </c>
      <c r="C1307" s="142" t="s">
        <v>3960</v>
      </c>
      <c r="D1307" s="142" t="s">
        <v>3961</v>
      </c>
      <c r="E1307" s="142" t="s">
        <v>4265</v>
      </c>
      <c r="F1307" s="142" t="s">
        <v>4266</v>
      </c>
      <c r="G1307" s="142" t="s">
        <v>4267</v>
      </c>
      <c r="H1307" s="142" t="s">
        <v>4268</v>
      </c>
      <c r="I1307" s="142" t="s">
        <v>4297</v>
      </c>
      <c r="J1307" s="142" t="s">
        <v>4298</v>
      </c>
      <c r="K1307" s="142" t="s">
        <v>5158</v>
      </c>
      <c r="L1307" s="142" t="s">
        <v>5159</v>
      </c>
    </row>
    <row r="1308" spans="1:12" hidden="1">
      <c r="A1308" s="142" t="s">
        <v>1788</v>
      </c>
      <c r="B1308" s="142" t="s">
        <v>1789</v>
      </c>
      <c r="C1308" s="142" t="s">
        <v>3960</v>
      </c>
      <c r="D1308" s="142" t="s">
        <v>3961</v>
      </c>
      <c r="E1308" s="142" t="s">
        <v>4265</v>
      </c>
      <c r="F1308" s="142" t="s">
        <v>4266</v>
      </c>
      <c r="G1308" s="142" t="s">
        <v>4267</v>
      </c>
      <c r="H1308" s="142" t="s">
        <v>4268</v>
      </c>
      <c r="I1308" s="142" t="s">
        <v>4297</v>
      </c>
      <c r="J1308" s="142" t="s">
        <v>4298</v>
      </c>
      <c r="K1308" s="142" t="s">
        <v>5160</v>
      </c>
      <c r="L1308" s="142" t="s">
        <v>5161</v>
      </c>
    </row>
    <row r="1309" spans="1:12" hidden="1">
      <c r="A1309" s="142" t="s">
        <v>1788</v>
      </c>
      <c r="B1309" s="142" t="s">
        <v>1789</v>
      </c>
      <c r="C1309" s="142" t="s">
        <v>3960</v>
      </c>
      <c r="D1309" s="142" t="s">
        <v>3961</v>
      </c>
      <c r="E1309" s="142" t="s">
        <v>4265</v>
      </c>
      <c r="F1309" s="142" t="s">
        <v>4266</v>
      </c>
      <c r="G1309" s="142" t="s">
        <v>4267</v>
      </c>
      <c r="H1309" s="142" t="s">
        <v>4268</v>
      </c>
      <c r="I1309" s="142" t="s">
        <v>4297</v>
      </c>
      <c r="J1309" s="142" t="s">
        <v>4298</v>
      </c>
      <c r="K1309" s="142" t="s">
        <v>5162</v>
      </c>
      <c r="L1309" s="142" t="s">
        <v>5163</v>
      </c>
    </row>
    <row r="1310" spans="1:12" hidden="1">
      <c r="A1310" s="142" t="s">
        <v>1788</v>
      </c>
      <c r="B1310" s="142" t="s">
        <v>1789</v>
      </c>
      <c r="C1310" s="142" t="s">
        <v>3960</v>
      </c>
      <c r="D1310" s="142" t="s">
        <v>3961</v>
      </c>
      <c r="E1310" s="142" t="s">
        <v>4265</v>
      </c>
      <c r="F1310" s="142" t="s">
        <v>4266</v>
      </c>
      <c r="G1310" s="142" t="s">
        <v>4267</v>
      </c>
      <c r="H1310" s="142" t="s">
        <v>4268</v>
      </c>
      <c r="I1310" s="142" t="s">
        <v>4297</v>
      </c>
      <c r="J1310" s="142" t="s">
        <v>4298</v>
      </c>
      <c r="K1310" s="142" t="s">
        <v>5164</v>
      </c>
      <c r="L1310" s="142" t="s">
        <v>5165</v>
      </c>
    </row>
    <row r="1311" spans="1:12" hidden="1">
      <c r="A1311" s="142" t="s">
        <v>1788</v>
      </c>
      <c r="B1311" s="142" t="s">
        <v>1789</v>
      </c>
      <c r="C1311" s="142" t="s">
        <v>3960</v>
      </c>
      <c r="D1311" s="142" t="s">
        <v>3961</v>
      </c>
      <c r="E1311" s="142" t="s">
        <v>4265</v>
      </c>
      <c r="F1311" s="142" t="s">
        <v>4266</v>
      </c>
      <c r="G1311" s="142" t="s">
        <v>4267</v>
      </c>
      <c r="H1311" s="142" t="s">
        <v>4268</v>
      </c>
      <c r="I1311" s="142" t="s">
        <v>4297</v>
      </c>
      <c r="J1311" s="142" t="s">
        <v>4298</v>
      </c>
      <c r="K1311" s="142" t="s">
        <v>5166</v>
      </c>
      <c r="L1311" s="142" t="s">
        <v>5167</v>
      </c>
    </row>
    <row r="1312" spans="1:12" hidden="1">
      <c r="A1312" s="142" t="s">
        <v>1788</v>
      </c>
      <c r="B1312" s="142" t="s">
        <v>1789</v>
      </c>
      <c r="C1312" s="142" t="s">
        <v>3960</v>
      </c>
      <c r="D1312" s="142" t="s">
        <v>3961</v>
      </c>
      <c r="E1312" s="142" t="s">
        <v>4265</v>
      </c>
      <c r="F1312" s="142" t="s">
        <v>4266</v>
      </c>
      <c r="G1312" s="142" t="s">
        <v>4267</v>
      </c>
      <c r="H1312" s="142" t="s">
        <v>4268</v>
      </c>
      <c r="I1312" s="142" t="s">
        <v>4297</v>
      </c>
      <c r="J1312" s="142" t="s">
        <v>4298</v>
      </c>
      <c r="K1312" s="142" t="s">
        <v>5168</v>
      </c>
      <c r="L1312" s="142" t="s">
        <v>5169</v>
      </c>
    </row>
    <row r="1313" spans="1:12" hidden="1">
      <c r="A1313" s="142" t="s">
        <v>1788</v>
      </c>
      <c r="B1313" s="142" t="s">
        <v>1789</v>
      </c>
      <c r="C1313" s="142" t="s">
        <v>3960</v>
      </c>
      <c r="D1313" s="142" t="s">
        <v>3961</v>
      </c>
      <c r="E1313" s="142" t="s">
        <v>4265</v>
      </c>
      <c r="F1313" s="142" t="s">
        <v>4266</v>
      </c>
      <c r="G1313" s="142" t="s">
        <v>4267</v>
      </c>
      <c r="H1313" s="142" t="s">
        <v>4268</v>
      </c>
      <c r="I1313" s="142" t="s">
        <v>4297</v>
      </c>
      <c r="J1313" s="142" t="s">
        <v>4298</v>
      </c>
      <c r="K1313" s="142" t="s">
        <v>5170</v>
      </c>
      <c r="L1313" s="142" t="s">
        <v>5171</v>
      </c>
    </row>
    <row r="1314" spans="1:12" hidden="1">
      <c r="A1314" s="142" t="s">
        <v>1788</v>
      </c>
      <c r="B1314" s="142" t="s">
        <v>1789</v>
      </c>
      <c r="C1314" s="142" t="s">
        <v>3960</v>
      </c>
      <c r="D1314" s="142" t="s">
        <v>3961</v>
      </c>
      <c r="E1314" s="142" t="s">
        <v>4265</v>
      </c>
      <c r="F1314" s="142" t="s">
        <v>4266</v>
      </c>
      <c r="G1314" s="142" t="s">
        <v>4267</v>
      </c>
      <c r="H1314" s="142" t="s">
        <v>4268</v>
      </c>
      <c r="I1314" s="142" t="s">
        <v>4297</v>
      </c>
      <c r="J1314" s="142" t="s">
        <v>4298</v>
      </c>
      <c r="K1314" s="142" t="s">
        <v>5172</v>
      </c>
      <c r="L1314" s="142" t="s">
        <v>5173</v>
      </c>
    </row>
    <row r="1315" spans="1:12" hidden="1">
      <c r="A1315" s="142" t="s">
        <v>1788</v>
      </c>
      <c r="B1315" s="142" t="s">
        <v>1789</v>
      </c>
      <c r="C1315" s="142" t="s">
        <v>3960</v>
      </c>
      <c r="D1315" s="142" t="s">
        <v>3961</v>
      </c>
      <c r="E1315" s="142" t="s">
        <v>4265</v>
      </c>
      <c r="F1315" s="142" t="s">
        <v>4266</v>
      </c>
      <c r="G1315" s="142" t="s">
        <v>4267</v>
      </c>
      <c r="H1315" s="142" t="s">
        <v>4268</v>
      </c>
      <c r="I1315" s="142" t="s">
        <v>4297</v>
      </c>
      <c r="J1315" s="142" t="s">
        <v>4298</v>
      </c>
      <c r="K1315" s="142" t="s">
        <v>5174</v>
      </c>
      <c r="L1315" s="142" t="s">
        <v>5175</v>
      </c>
    </row>
    <row r="1316" spans="1:12" hidden="1">
      <c r="A1316" s="142" t="s">
        <v>1788</v>
      </c>
      <c r="B1316" s="142" t="s">
        <v>1789</v>
      </c>
      <c r="C1316" s="142" t="s">
        <v>3960</v>
      </c>
      <c r="D1316" s="142" t="s">
        <v>3961</v>
      </c>
      <c r="E1316" s="142" t="s">
        <v>4265</v>
      </c>
      <c r="F1316" s="142" t="s">
        <v>4266</v>
      </c>
      <c r="G1316" s="142" t="s">
        <v>4267</v>
      </c>
      <c r="H1316" s="142" t="s">
        <v>4268</v>
      </c>
      <c r="I1316" s="142" t="s">
        <v>4297</v>
      </c>
      <c r="J1316" s="142" t="s">
        <v>4298</v>
      </c>
      <c r="K1316" s="142" t="s">
        <v>5176</v>
      </c>
      <c r="L1316" s="142" t="s">
        <v>5177</v>
      </c>
    </row>
    <row r="1317" spans="1:12" hidden="1">
      <c r="A1317" s="142" t="s">
        <v>1788</v>
      </c>
      <c r="B1317" s="142" t="s">
        <v>1789</v>
      </c>
      <c r="C1317" s="142" t="s">
        <v>3960</v>
      </c>
      <c r="D1317" s="142" t="s">
        <v>3961</v>
      </c>
      <c r="E1317" s="142" t="s">
        <v>4265</v>
      </c>
      <c r="F1317" s="142" t="s">
        <v>4266</v>
      </c>
      <c r="G1317" s="142" t="s">
        <v>4267</v>
      </c>
      <c r="H1317" s="142" t="s">
        <v>4268</v>
      </c>
      <c r="I1317" s="142" t="s">
        <v>4297</v>
      </c>
      <c r="J1317" s="142" t="s">
        <v>4298</v>
      </c>
      <c r="K1317" s="142" t="s">
        <v>5178</v>
      </c>
      <c r="L1317" s="142" t="s">
        <v>5179</v>
      </c>
    </row>
    <row r="1318" spans="1:12" hidden="1">
      <c r="A1318" s="142" t="s">
        <v>1788</v>
      </c>
      <c r="B1318" s="142" t="s">
        <v>1789</v>
      </c>
      <c r="C1318" s="142" t="s">
        <v>3960</v>
      </c>
      <c r="D1318" s="142" t="s">
        <v>3961</v>
      </c>
      <c r="E1318" s="142" t="s">
        <v>4265</v>
      </c>
      <c r="F1318" s="142" t="s">
        <v>4266</v>
      </c>
      <c r="G1318" s="142" t="s">
        <v>4267</v>
      </c>
      <c r="H1318" s="142" t="s">
        <v>4268</v>
      </c>
      <c r="I1318" s="142" t="s">
        <v>4297</v>
      </c>
      <c r="J1318" s="142" t="s">
        <v>4298</v>
      </c>
      <c r="K1318" s="142" t="s">
        <v>5180</v>
      </c>
      <c r="L1318" s="142" t="s">
        <v>5181</v>
      </c>
    </row>
    <row r="1319" spans="1:12" hidden="1">
      <c r="A1319" s="142" t="s">
        <v>1788</v>
      </c>
      <c r="B1319" s="142" t="s">
        <v>1789</v>
      </c>
      <c r="C1319" s="142" t="s">
        <v>3960</v>
      </c>
      <c r="D1319" s="142" t="s">
        <v>3961</v>
      </c>
      <c r="E1319" s="142" t="s">
        <v>4265</v>
      </c>
      <c r="F1319" s="142" t="s">
        <v>4266</v>
      </c>
      <c r="G1319" s="142" t="s">
        <v>4267</v>
      </c>
      <c r="H1319" s="142" t="s">
        <v>4268</v>
      </c>
      <c r="I1319" s="142" t="s">
        <v>4297</v>
      </c>
      <c r="J1319" s="142" t="s">
        <v>4298</v>
      </c>
      <c r="K1319" s="142" t="s">
        <v>5182</v>
      </c>
      <c r="L1319" s="142" t="s">
        <v>5183</v>
      </c>
    </row>
    <row r="1320" spans="1:12" hidden="1">
      <c r="A1320" s="142" t="s">
        <v>1788</v>
      </c>
      <c r="B1320" s="142" t="s">
        <v>1789</v>
      </c>
      <c r="C1320" s="142" t="s">
        <v>3960</v>
      </c>
      <c r="D1320" s="142" t="s">
        <v>3961</v>
      </c>
      <c r="E1320" s="142" t="s">
        <v>4265</v>
      </c>
      <c r="F1320" s="142" t="s">
        <v>4266</v>
      </c>
      <c r="G1320" s="142" t="s">
        <v>4267</v>
      </c>
      <c r="H1320" s="142" t="s">
        <v>4268</v>
      </c>
      <c r="I1320" s="142" t="s">
        <v>4297</v>
      </c>
      <c r="J1320" s="142" t="s">
        <v>4298</v>
      </c>
      <c r="K1320" s="142" t="s">
        <v>5184</v>
      </c>
      <c r="L1320" s="142" t="s">
        <v>5185</v>
      </c>
    </row>
    <row r="1321" spans="1:12" hidden="1">
      <c r="A1321" s="142" t="s">
        <v>1788</v>
      </c>
      <c r="B1321" s="142" t="s">
        <v>1789</v>
      </c>
      <c r="C1321" s="142" t="s">
        <v>3960</v>
      </c>
      <c r="D1321" s="142" t="s">
        <v>3961</v>
      </c>
      <c r="E1321" s="142" t="s">
        <v>4265</v>
      </c>
      <c r="F1321" s="142" t="s">
        <v>4266</v>
      </c>
      <c r="G1321" s="142" t="s">
        <v>4267</v>
      </c>
      <c r="H1321" s="142" t="s">
        <v>4268</v>
      </c>
      <c r="I1321" s="142" t="s">
        <v>4297</v>
      </c>
      <c r="J1321" s="142" t="s">
        <v>4298</v>
      </c>
      <c r="K1321" s="142" t="s">
        <v>5186</v>
      </c>
      <c r="L1321" s="142" t="s">
        <v>5187</v>
      </c>
    </row>
    <row r="1322" spans="1:12" hidden="1">
      <c r="A1322" s="142" t="s">
        <v>1788</v>
      </c>
      <c r="B1322" s="142" t="s">
        <v>1789</v>
      </c>
      <c r="C1322" s="142" t="s">
        <v>3960</v>
      </c>
      <c r="D1322" s="142" t="s">
        <v>3961</v>
      </c>
      <c r="E1322" s="142" t="s">
        <v>4265</v>
      </c>
      <c r="F1322" s="142" t="s">
        <v>4266</v>
      </c>
      <c r="G1322" s="142" t="s">
        <v>4267</v>
      </c>
      <c r="H1322" s="142" t="s">
        <v>4268</v>
      </c>
      <c r="I1322" s="142" t="s">
        <v>4297</v>
      </c>
      <c r="J1322" s="142" t="s">
        <v>4298</v>
      </c>
      <c r="K1322" s="142" t="s">
        <v>5188</v>
      </c>
      <c r="L1322" s="142" t="s">
        <v>5189</v>
      </c>
    </row>
    <row r="1323" spans="1:12" hidden="1">
      <c r="A1323" s="142" t="s">
        <v>1788</v>
      </c>
      <c r="B1323" s="142" t="s">
        <v>1789</v>
      </c>
      <c r="C1323" s="142" t="s">
        <v>3960</v>
      </c>
      <c r="D1323" s="142" t="s">
        <v>3961</v>
      </c>
      <c r="E1323" s="142" t="s">
        <v>4265</v>
      </c>
      <c r="F1323" s="142" t="s">
        <v>4266</v>
      </c>
      <c r="G1323" s="142" t="s">
        <v>4267</v>
      </c>
      <c r="H1323" s="142" t="s">
        <v>4268</v>
      </c>
      <c r="I1323" s="142" t="s">
        <v>4297</v>
      </c>
      <c r="J1323" s="142" t="s">
        <v>4298</v>
      </c>
      <c r="K1323" s="142" t="s">
        <v>5190</v>
      </c>
      <c r="L1323" s="142" t="s">
        <v>5191</v>
      </c>
    </row>
    <row r="1324" spans="1:12" hidden="1">
      <c r="A1324" s="142" t="s">
        <v>1788</v>
      </c>
      <c r="B1324" s="142" t="s">
        <v>1789</v>
      </c>
      <c r="C1324" s="142" t="s">
        <v>3960</v>
      </c>
      <c r="D1324" s="142" t="s">
        <v>3961</v>
      </c>
      <c r="E1324" s="142" t="s">
        <v>4265</v>
      </c>
      <c r="F1324" s="142" t="s">
        <v>4266</v>
      </c>
      <c r="G1324" s="142" t="s">
        <v>4267</v>
      </c>
      <c r="H1324" s="142" t="s">
        <v>4268</v>
      </c>
      <c r="I1324" s="142" t="s">
        <v>4297</v>
      </c>
      <c r="J1324" s="142" t="s">
        <v>4298</v>
      </c>
      <c r="K1324" s="142" t="s">
        <v>5192</v>
      </c>
      <c r="L1324" s="142" t="s">
        <v>5193</v>
      </c>
    </row>
    <row r="1325" spans="1:12" hidden="1">
      <c r="A1325" s="142" t="s">
        <v>1788</v>
      </c>
      <c r="B1325" s="142" t="s">
        <v>1789</v>
      </c>
      <c r="C1325" s="142" t="s">
        <v>3960</v>
      </c>
      <c r="D1325" s="142" t="s">
        <v>3961</v>
      </c>
      <c r="E1325" s="142" t="s">
        <v>4265</v>
      </c>
      <c r="F1325" s="142" t="s">
        <v>4266</v>
      </c>
      <c r="G1325" s="142" t="s">
        <v>4267</v>
      </c>
      <c r="H1325" s="142" t="s">
        <v>4268</v>
      </c>
      <c r="I1325" s="142" t="s">
        <v>4297</v>
      </c>
      <c r="J1325" s="142" t="s">
        <v>4298</v>
      </c>
      <c r="K1325" s="142" t="s">
        <v>5194</v>
      </c>
      <c r="L1325" s="142" t="s">
        <v>5195</v>
      </c>
    </row>
    <row r="1326" spans="1:12" hidden="1">
      <c r="A1326" s="142" t="s">
        <v>1788</v>
      </c>
      <c r="B1326" s="142" t="s">
        <v>1789</v>
      </c>
      <c r="C1326" s="142" t="s">
        <v>3960</v>
      </c>
      <c r="D1326" s="142" t="s">
        <v>3961</v>
      </c>
      <c r="E1326" s="142" t="s">
        <v>4265</v>
      </c>
      <c r="F1326" s="142" t="s">
        <v>4266</v>
      </c>
      <c r="G1326" s="142" t="s">
        <v>4267</v>
      </c>
      <c r="H1326" s="142" t="s">
        <v>4268</v>
      </c>
      <c r="I1326" s="142" t="s">
        <v>4297</v>
      </c>
      <c r="J1326" s="142" t="s">
        <v>4298</v>
      </c>
      <c r="K1326" s="142" t="s">
        <v>5196</v>
      </c>
      <c r="L1326" s="142" t="s">
        <v>5197</v>
      </c>
    </row>
    <row r="1327" spans="1:12" hidden="1">
      <c r="A1327" s="142" t="s">
        <v>1788</v>
      </c>
      <c r="B1327" s="142" t="s">
        <v>1789</v>
      </c>
      <c r="C1327" s="142" t="s">
        <v>3960</v>
      </c>
      <c r="D1327" s="142" t="s">
        <v>3961</v>
      </c>
      <c r="E1327" s="142" t="s">
        <v>4265</v>
      </c>
      <c r="F1327" s="142" t="s">
        <v>4266</v>
      </c>
      <c r="G1327" s="142" t="s">
        <v>4267</v>
      </c>
      <c r="H1327" s="142" t="s">
        <v>4268</v>
      </c>
      <c r="I1327" s="142" t="s">
        <v>4297</v>
      </c>
      <c r="J1327" s="142" t="s">
        <v>4298</v>
      </c>
      <c r="K1327" s="142" t="s">
        <v>5198</v>
      </c>
      <c r="L1327" s="142" t="s">
        <v>5199</v>
      </c>
    </row>
    <row r="1328" spans="1:12" hidden="1">
      <c r="A1328" s="142" t="s">
        <v>1788</v>
      </c>
      <c r="B1328" s="142" t="s">
        <v>1789</v>
      </c>
      <c r="C1328" s="142" t="s">
        <v>3960</v>
      </c>
      <c r="D1328" s="142" t="s">
        <v>3961</v>
      </c>
      <c r="E1328" s="142" t="s">
        <v>4265</v>
      </c>
      <c r="F1328" s="142" t="s">
        <v>4266</v>
      </c>
      <c r="G1328" s="142" t="s">
        <v>4267</v>
      </c>
      <c r="H1328" s="142" t="s">
        <v>4268</v>
      </c>
      <c r="I1328" s="142" t="s">
        <v>4297</v>
      </c>
      <c r="J1328" s="142" t="s">
        <v>4298</v>
      </c>
      <c r="K1328" s="142" t="s">
        <v>5200</v>
      </c>
      <c r="L1328" s="142" t="s">
        <v>5201</v>
      </c>
    </row>
    <row r="1329" spans="1:12" hidden="1">
      <c r="A1329" s="142" t="s">
        <v>1788</v>
      </c>
      <c r="B1329" s="142" t="s">
        <v>1789</v>
      </c>
      <c r="C1329" s="142" t="s">
        <v>3960</v>
      </c>
      <c r="D1329" s="142" t="s">
        <v>3961</v>
      </c>
      <c r="E1329" s="142" t="s">
        <v>4265</v>
      </c>
      <c r="F1329" s="142" t="s">
        <v>4266</v>
      </c>
      <c r="G1329" s="142" t="s">
        <v>4267</v>
      </c>
      <c r="H1329" s="142" t="s">
        <v>4268</v>
      </c>
      <c r="I1329" s="142" t="s">
        <v>4297</v>
      </c>
      <c r="J1329" s="142" t="s">
        <v>4298</v>
      </c>
      <c r="K1329" s="142" t="s">
        <v>5202</v>
      </c>
      <c r="L1329" s="142" t="s">
        <v>5203</v>
      </c>
    </row>
    <row r="1330" spans="1:12" hidden="1">
      <c r="A1330" s="142" t="s">
        <v>1788</v>
      </c>
      <c r="B1330" s="142" t="s">
        <v>1789</v>
      </c>
      <c r="C1330" s="142" t="s">
        <v>3960</v>
      </c>
      <c r="D1330" s="142" t="s">
        <v>3961</v>
      </c>
      <c r="E1330" s="142" t="s">
        <v>4265</v>
      </c>
      <c r="F1330" s="142" t="s">
        <v>4266</v>
      </c>
      <c r="G1330" s="142" t="s">
        <v>4267</v>
      </c>
      <c r="H1330" s="142" t="s">
        <v>4268</v>
      </c>
      <c r="I1330" s="142" t="s">
        <v>4297</v>
      </c>
      <c r="J1330" s="142" t="s">
        <v>4298</v>
      </c>
      <c r="K1330" s="142" t="s">
        <v>5204</v>
      </c>
      <c r="L1330" s="142" t="s">
        <v>5205</v>
      </c>
    </row>
    <row r="1331" spans="1:12" hidden="1">
      <c r="A1331" s="142" t="s">
        <v>1788</v>
      </c>
      <c r="B1331" s="142" t="s">
        <v>1789</v>
      </c>
      <c r="C1331" s="142" t="s">
        <v>3960</v>
      </c>
      <c r="D1331" s="142" t="s">
        <v>3961</v>
      </c>
      <c r="E1331" s="142" t="s">
        <v>4265</v>
      </c>
      <c r="F1331" s="142" t="s">
        <v>4266</v>
      </c>
      <c r="G1331" s="142" t="s">
        <v>4267</v>
      </c>
      <c r="H1331" s="142" t="s">
        <v>4268</v>
      </c>
      <c r="I1331" s="142" t="s">
        <v>4297</v>
      </c>
      <c r="J1331" s="142" t="s">
        <v>4298</v>
      </c>
      <c r="K1331" s="142" t="s">
        <v>5206</v>
      </c>
      <c r="L1331" s="142" t="s">
        <v>5207</v>
      </c>
    </row>
    <row r="1332" spans="1:12" hidden="1">
      <c r="A1332" s="142" t="s">
        <v>1788</v>
      </c>
      <c r="B1332" s="142" t="s">
        <v>1789</v>
      </c>
      <c r="C1332" s="142" t="s">
        <v>3960</v>
      </c>
      <c r="D1332" s="142" t="s">
        <v>3961</v>
      </c>
      <c r="E1332" s="142" t="s">
        <v>4265</v>
      </c>
      <c r="F1332" s="142" t="s">
        <v>4266</v>
      </c>
      <c r="G1332" s="142" t="s">
        <v>4267</v>
      </c>
      <c r="H1332" s="142" t="s">
        <v>4268</v>
      </c>
      <c r="I1332" s="142" t="s">
        <v>4297</v>
      </c>
      <c r="J1332" s="142" t="s">
        <v>4298</v>
      </c>
      <c r="K1332" s="142" t="s">
        <v>5208</v>
      </c>
      <c r="L1332" s="142" t="s">
        <v>5209</v>
      </c>
    </row>
    <row r="1333" spans="1:12" hidden="1">
      <c r="A1333" s="142" t="s">
        <v>1788</v>
      </c>
      <c r="B1333" s="142" t="s">
        <v>1789</v>
      </c>
      <c r="C1333" s="142" t="s">
        <v>3960</v>
      </c>
      <c r="D1333" s="142" t="s">
        <v>3961</v>
      </c>
      <c r="E1333" s="142" t="s">
        <v>4265</v>
      </c>
      <c r="F1333" s="142" t="s">
        <v>4266</v>
      </c>
      <c r="G1333" s="142" t="s">
        <v>4267</v>
      </c>
      <c r="H1333" s="142" t="s">
        <v>4268</v>
      </c>
      <c r="I1333" s="142" t="s">
        <v>4297</v>
      </c>
      <c r="J1333" s="142" t="s">
        <v>4298</v>
      </c>
      <c r="K1333" s="142" t="s">
        <v>5210</v>
      </c>
      <c r="L1333" s="142" t="s">
        <v>5211</v>
      </c>
    </row>
    <row r="1334" spans="1:12" hidden="1">
      <c r="A1334" s="142" t="s">
        <v>1788</v>
      </c>
      <c r="B1334" s="142" t="s">
        <v>1789</v>
      </c>
      <c r="C1334" s="142" t="s">
        <v>3960</v>
      </c>
      <c r="D1334" s="142" t="s">
        <v>3961</v>
      </c>
      <c r="E1334" s="142" t="s">
        <v>4265</v>
      </c>
      <c r="F1334" s="142" t="s">
        <v>4266</v>
      </c>
      <c r="G1334" s="142" t="s">
        <v>4267</v>
      </c>
      <c r="H1334" s="142" t="s">
        <v>4268</v>
      </c>
      <c r="I1334" s="142" t="s">
        <v>4297</v>
      </c>
      <c r="J1334" s="142" t="s">
        <v>4298</v>
      </c>
      <c r="K1334" s="142" t="s">
        <v>5212</v>
      </c>
      <c r="L1334" s="142" t="s">
        <v>5213</v>
      </c>
    </row>
    <row r="1335" spans="1:12" hidden="1">
      <c r="A1335" s="142" t="s">
        <v>1788</v>
      </c>
      <c r="B1335" s="142" t="s">
        <v>1789</v>
      </c>
      <c r="C1335" s="142" t="s">
        <v>3960</v>
      </c>
      <c r="D1335" s="142" t="s">
        <v>3961</v>
      </c>
      <c r="E1335" s="142" t="s">
        <v>4265</v>
      </c>
      <c r="F1335" s="142" t="s">
        <v>4266</v>
      </c>
      <c r="G1335" s="142" t="s">
        <v>4267</v>
      </c>
      <c r="H1335" s="142" t="s">
        <v>4268</v>
      </c>
      <c r="I1335" s="142" t="s">
        <v>4297</v>
      </c>
      <c r="J1335" s="142" t="s">
        <v>4298</v>
      </c>
      <c r="K1335" s="142" t="s">
        <v>5214</v>
      </c>
      <c r="L1335" s="142" t="s">
        <v>5215</v>
      </c>
    </row>
    <row r="1336" spans="1:12" hidden="1">
      <c r="A1336" s="142" t="s">
        <v>1788</v>
      </c>
      <c r="B1336" s="142" t="s">
        <v>1789</v>
      </c>
      <c r="C1336" s="142" t="s">
        <v>3960</v>
      </c>
      <c r="D1336" s="142" t="s">
        <v>3961</v>
      </c>
      <c r="E1336" s="142" t="s">
        <v>4265</v>
      </c>
      <c r="F1336" s="142" t="s">
        <v>4266</v>
      </c>
      <c r="G1336" s="142" t="s">
        <v>4267</v>
      </c>
      <c r="H1336" s="142" t="s">
        <v>4268</v>
      </c>
      <c r="I1336" s="142" t="s">
        <v>4297</v>
      </c>
      <c r="J1336" s="142" t="s">
        <v>4298</v>
      </c>
      <c r="K1336" s="142" t="s">
        <v>5216</v>
      </c>
      <c r="L1336" s="142" t="s">
        <v>5217</v>
      </c>
    </row>
    <row r="1337" spans="1:12" hidden="1">
      <c r="A1337" s="142" t="s">
        <v>1788</v>
      </c>
      <c r="B1337" s="142" t="s">
        <v>1789</v>
      </c>
      <c r="C1337" s="142" t="s">
        <v>3960</v>
      </c>
      <c r="D1337" s="142" t="s">
        <v>3961</v>
      </c>
      <c r="E1337" s="142" t="s">
        <v>4265</v>
      </c>
      <c r="F1337" s="142" t="s">
        <v>4266</v>
      </c>
      <c r="G1337" s="142" t="s">
        <v>4267</v>
      </c>
      <c r="H1337" s="142" t="s">
        <v>4268</v>
      </c>
      <c r="I1337" s="142" t="s">
        <v>4297</v>
      </c>
      <c r="J1337" s="142" t="s">
        <v>4298</v>
      </c>
      <c r="K1337" s="142" t="s">
        <v>5218</v>
      </c>
      <c r="L1337" s="142" t="s">
        <v>5219</v>
      </c>
    </row>
    <row r="1338" spans="1:12" hidden="1">
      <c r="A1338" s="142" t="s">
        <v>1788</v>
      </c>
      <c r="B1338" s="142" t="s">
        <v>1789</v>
      </c>
      <c r="C1338" s="142" t="s">
        <v>3960</v>
      </c>
      <c r="D1338" s="142" t="s">
        <v>3961</v>
      </c>
      <c r="E1338" s="142" t="s">
        <v>4265</v>
      </c>
      <c r="F1338" s="142" t="s">
        <v>4266</v>
      </c>
      <c r="G1338" s="142" t="s">
        <v>4267</v>
      </c>
      <c r="H1338" s="142" t="s">
        <v>4268</v>
      </c>
      <c r="I1338" s="142" t="s">
        <v>4297</v>
      </c>
      <c r="J1338" s="142" t="s">
        <v>4298</v>
      </c>
      <c r="K1338" s="142" t="s">
        <v>5220</v>
      </c>
      <c r="L1338" s="142" t="s">
        <v>5221</v>
      </c>
    </row>
    <row r="1339" spans="1:12" hidden="1">
      <c r="A1339" s="142" t="s">
        <v>1788</v>
      </c>
      <c r="B1339" s="142" t="s">
        <v>1789</v>
      </c>
      <c r="C1339" s="142" t="s">
        <v>3960</v>
      </c>
      <c r="D1339" s="142" t="s">
        <v>3961</v>
      </c>
      <c r="E1339" s="142" t="s">
        <v>4265</v>
      </c>
      <c r="F1339" s="142" t="s">
        <v>4266</v>
      </c>
      <c r="G1339" s="142" t="s">
        <v>4267</v>
      </c>
      <c r="H1339" s="142" t="s">
        <v>4268</v>
      </c>
      <c r="I1339" s="142" t="s">
        <v>4297</v>
      </c>
      <c r="J1339" s="142" t="s">
        <v>4298</v>
      </c>
      <c r="K1339" s="142" t="s">
        <v>5222</v>
      </c>
      <c r="L1339" s="142" t="s">
        <v>5223</v>
      </c>
    </row>
    <row r="1340" spans="1:12" hidden="1">
      <c r="A1340" s="142" t="s">
        <v>1788</v>
      </c>
      <c r="B1340" s="142" t="s">
        <v>1789</v>
      </c>
      <c r="C1340" s="142" t="s">
        <v>3960</v>
      </c>
      <c r="D1340" s="142" t="s">
        <v>3961</v>
      </c>
      <c r="E1340" s="142" t="s">
        <v>4265</v>
      </c>
      <c r="F1340" s="142" t="s">
        <v>4266</v>
      </c>
      <c r="G1340" s="142" t="s">
        <v>4267</v>
      </c>
      <c r="H1340" s="142" t="s">
        <v>4268</v>
      </c>
      <c r="I1340" s="142" t="s">
        <v>4297</v>
      </c>
      <c r="J1340" s="142" t="s">
        <v>4298</v>
      </c>
      <c r="K1340" s="142" t="s">
        <v>5224</v>
      </c>
      <c r="L1340" s="142" t="s">
        <v>5225</v>
      </c>
    </row>
    <row r="1341" spans="1:12" hidden="1">
      <c r="A1341" s="142" t="s">
        <v>1788</v>
      </c>
      <c r="B1341" s="142" t="s">
        <v>1789</v>
      </c>
      <c r="C1341" s="142" t="s">
        <v>3960</v>
      </c>
      <c r="D1341" s="142" t="s">
        <v>3961</v>
      </c>
      <c r="E1341" s="142" t="s">
        <v>4265</v>
      </c>
      <c r="F1341" s="142" t="s">
        <v>4266</v>
      </c>
      <c r="G1341" s="142" t="s">
        <v>4267</v>
      </c>
      <c r="H1341" s="142" t="s">
        <v>4268</v>
      </c>
      <c r="I1341" s="142" t="s">
        <v>4297</v>
      </c>
      <c r="J1341" s="142" t="s">
        <v>4298</v>
      </c>
      <c r="K1341" s="142" t="s">
        <v>5226</v>
      </c>
      <c r="L1341" s="142" t="s">
        <v>5227</v>
      </c>
    </row>
    <row r="1342" spans="1:12" hidden="1">
      <c r="A1342" s="142" t="s">
        <v>1788</v>
      </c>
      <c r="B1342" s="142" t="s">
        <v>1789</v>
      </c>
      <c r="C1342" s="142" t="s">
        <v>3960</v>
      </c>
      <c r="D1342" s="142" t="s">
        <v>3961</v>
      </c>
      <c r="E1342" s="142" t="s">
        <v>4265</v>
      </c>
      <c r="F1342" s="142" t="s">
        <v>4266</v>
      </c>
      <c r="G1342" s="142" t="s">
        <v>4267</v>
      </c>
      <c r="H1342" s="142" t="s">
        <v>4268</v>
      </c>
      <c r="I1342" s="142" t="s">
        <v>4297</v>
      </c>
      <c r="J1342" s="142" t="s">
        <v>4298</v>
      </c>
      <c r="K1342" s="142" t="s">
        <v>5228</v>
      </c>
      <c r="L1342" s="142" t="s">
        <v>5229</v>
      </c>
    </row>
    <row r="1343" spans="1:12" hidden="1">
      <c r="A1343" s="142" t="s">
        <v>1788</v>
      </c>
      <c r="B1343" s="142" t="s">
        <v>1789</v>
      </c>
      <c r="C1343" s="142" t="s">
        <v>3960</v>
      </c>
      <c r="D1343" s="142" t="s">
        <v>3961</v>
      </c>
      <c r="E1343" s="142" t="s">
        <v>4265</v>
      </c>
      <c r="F1343" s="142" t="s">
        <v>4266</v>
      </c>
      <c r="G1343" s="142" t="s">
        <v>4267</v>
      </c>
      <c r="H1343" s="142" t="s">
        <v>4268</v>
      </c>
      <c r="I1343" s="142" t="s">
        <v>4297</v>
      </c>
      <c r="J1343" s="142" t="s">
        <v>4298</v>
      </c>
      <c r="K1343" s="142" t="s">
        <v>5230</v>
      </c>
      <c r="L1343" s="142" t="s">
        <v>5231</v>
      </c>
    </row>
    <row r="1344" spans="1:12" hidden="1">
      <c r="A1344" s="142" t="s">
        <v>1788</v>
      </c>
      <c r="B1344" s="142" t="s">
        <v>1789</v>
      </c>
      <c r="C1344" s="142" t="s">
        <v>3960</v>
      </c>
      <c r="D1344" s="142" t="s">
        <v>3961</v>
      </c>
      <c r="E1344" s="142" t="s">
        <v>4265</v>
      </c>
      <c r="F1344" s="142" t="s">
        <v>4266</v>
      </c>
      <c r="G1344" s="142" t="s">
        <v>4267</v>
      </c>
      <c r="H1344" s="142" t="s">
        <v>4268</v>
      </c>
      <c r="I1344" s="142" t="s">
        <v>4297</v>
      </c>
      <c r="J1344" s="142" t="s">
        <v>4298</v>
      </c>
      <c r="K1344" s="142" t="s">
        <v>5232</v>
      </c>
      <c r="L1344" s="142" t="s">
        <v>5233</v>
      </c>
    </row>
    <row r="1345" spans="1:12" hidden="1">
      <c r="A1345" s="142" t="s">
        <v>1788</v>
      </c>
      <c r="B1345" s="142" t="s">
        <v>1789</v>
      </c>
      <c r="C1345" s="142" t="s">
        <v>3960</v>
      </c>
      <c r="D1345" s="142" t="s">
        <v>3961</v>
      </c>
      <c r="E1345" s="142" t="s">
        <v>4265</v>
      </c>
      <c r="F1345" s="142" t="s">
        <v>4266</v>
      </c>
      <c r="G1345" s="142" t="s">
        <v>4267</v>
      </c>
      <c r="H1345" s="142" t="s">
        <v>4268</v>
      </c>
      <c r="I1345" s="142" t="s">
        <v>4297</v>
      </c>
      <c r="J1345" s="142" t="s">
        <v>4298</v>
      </c>
      <c r="K1345" s="142" t="s">
        <v>5234</v>
      </c>
      <c r="L1345" s="142" t="s">
        <v>5235</v>
      </c>
    </row>
    <row r="1346" spans="1:12" hidden="1">
      <c r="A1346" s="142" t="s">
        <v>1788</v>
      </c>
      <c r="B1346" s="142" t="s">
        <v>1789</v>
      </c>
      <c r="C1346" s="142" t="s">
        <v>3960</v>
      </c>
      <c r="D1346" s="142" t="s">
        <v>3961</v>
      </c>
      <c r="E1346" s="142" t="s">
        <v>4265</v>
      </c>
      <c r="F1346" s="142" t="s">
        <v>4266</v>
      </c>
      <c r="G1346" s="142" t="s">
        <v>4267</v>
      </c>
      <c r="H1346" s="142" t="s">
        <v>4268</v>
      </c>
      <c r="I1346" s="142" t="s">
        <v>4297</v>
      </c>
      <c r="J1346" s="142" t="s">
        <v>4298</v>
      </c>
      <c r="K1346" s="142" t="s">
        <v>5236</v>
      </c>
      <c r="L1346" s="142" t="s">
        <v>5237</v>
      </c>
    </row>
    <row r="1347" spans="1:12" hidden="1">
      <c r="A1347" s="142" t="s">
        <v>1788</v>
      </c>
      <c r="B1347" s="142" t="s">
        <v>1789</v>
      </c>
      <c r="C1347" s="142" t="s">
        <v>3960</v>
      </c>
      <c r="D1347" s="142" t="s">
        <v>3961</v>
      </c>
      <c r="E1347" s="142" t="s">
        <v>4265</v>
      </c>
      <c r="F1347" s="142" t="s">
        <v>4266</v>
      </c>
      <c r="G1347" s="142" t="s">
        <v>4267</v>
      </c>
      <c r="H1347" s="142" t="s">
        <v>4268</v>
      </c>
      <c r="I1347" s="142" t="s">
        <v>4297</v>
      </c>
      <c r="J1347" s="142" t="s">
        <v>4298</v>
      </c>
      <c r="K1347" s="142" t="s">
        <v>5238</v>
      </c>
      <c r="L1347" s="142" t="s">
        <v>5239</v>
      </c>
    </row>
    <row r="1348" spans="1:12" hidden="1">
      <c r="A1348" s="142" t="s">
        <v>1788</v>
      </c>
      <c r="B1348" s="142" t="s">
        <v>1789</v>
      </c>
      <c r="C1348" s="142" t="s">
        <v>3960</v>
      </c>
      <c r="D1348" s="142" t="s">
        <v>3961</v>
      </c>
      <c r="E1348" s="142" t="s">
        <v>4265</v>
      </c>
      <c r="F1348" s="142" t="s">
        <v>4266</v>
      </c>
      <c r="G1348" s="142" t="s">
        <v>4267</v>
      </c>
      <c r="H1348" s="142" t="s">
        <v>4268</v>
      </c>
      <c r="I1348" s="142" t="s">
        <v>4297</v>
      </c>
      <c r="J1348" s="142" t="s">
        <v>4298</v>
      </c>
      <c r="K1348" s="142" t="s">
        <v>5240</v>
      </c>
      <c r="L1348" s="142" t="s">
        <v>5241</v>
      </c>
    </row>
    <row r="1349" spans="1:12" hidden="1">
      <c r="A1349" s="142" t="s">
        <v>1788</v>
      </c>
      <c r="B1349" s="142" t="s">
        <v>1789</v>
      </c>
      <c r="C1349" s="142" t="s">
        <v>3960</v>
      </c>
      <c r="D1349" s="142" t="s">
        <v>3961</v>
      </c>
      <c r="E1349" s="142" t="s">
        <v>4265</v>
      </c>
      <c r="F1349" s="142" t="s">
        <v>4266</v>
      </c>
      <c r="G1349" s="142" t="s">
        <v>4267</v>
      </c>
      <c r="H1349" s="142" t="s">
        <v>4268</v>
      </c>
      <c r="I1349" s="142" t="s">
        <v>4297</v>
      </c>
      <c r="J1349" s="142" t="s">
        <v>4298</v>
      </c>
      <c r="K1349" s="142" t="s">
        <v>5242</v>
      </c>
      <c r="L1349" s="142" t="s">
        <v>5243</v>
      </c>
    </row>
    <row r="1350" spans="1:12" hidden="1">
      <c r="A1350" s="142" t="s">
        <v>1788</v>
      </c>
      <c r="B1350" s="142" t="s">
        <v>1789</v>
      </c>
      <c r="C1350" s="142" t="s">
        <v>3960</v>
      </c>
      <c r="D1350" s="142" t="s">
        <v>3961</v>
      </c>
      <c r="E1350" s="142" t="s">
        <v>4265</v>
      </c>
      <c r="F1350" s="142" t="s">
        <v>4266</v>
      </c>
      <c r="G1350" s="142" t="s">
        <v>4267</v>
      </c>
      <c r="H1350" s="142" t="s">
        <v>4268</v>
      </c>
      <c r="I1350" s="142" t="s">
        <v>4297</v>
      </c>
      <c r="J1350" s="142" t="s">
        <v>4298</v>
      </c>
      <c r="K1350" s="142" t="s">
        <v>5244</v>
      </c>
      <c r="L1350" s="142" t="s">
        <v>5245</v>
      </c>
    </row>
    <row r="1351" spans="1:12" hidden="1">
      <c r="A1351" s="142" t="s">
        <v>1788</v>
      </c>
      <c r="B1351" s="142" t="s">
        <v>1789</v>
      </c>
      <c r="C1351" s="142" t="s">
        <v>3960</v>
      </c>
      <c r="D1351" s="142" t="s">
        <v>3961</v>
      </c>
      <c r="E1351" s="142" t="s">
        <v>4265</v>
      </c>
      <c r="F1351" s="142" t="s">
        <v>4266</v>
      </c>
      <c r="G1351" s="142" t="s">
        <v>4267</v>
      </c>
      <c r="H1351" s="142" t="s">
        <v>4268</v>
      </c>
      <c r="I1351" s="142" t="s">
        <v>4297</v>
      </c>
      <c r="J1351" s="142" t="s">
        <v>4298</v>
      </c>
      <c r="K1351" s="142" t="s">
        <v>5246</v>
      </c>
      <c r="L1351" s="142" t="s">
        <v>5247</v>
      </c>
    </row>
    <row r="1352" spans="1:12" hidden="1">
      <c r="A1352" s="142" t="s">
        <v>1788</v>
      </c>
      <c r="B1352" s="142" t="s">
        <v>1789</v>
      </c>
      <c r="C1352" s="142" t="s">
        <v>3960</v>
      </c>
      <c r="D1352" s="142" t="s">
        <v>3961</v>
      </c>
      <c r="E1352" s="142" t="s">
        <v>4265</v>
      </c>
      <c r="F1352" s="142" t="s">
        <v>4266</v>
      </c>
      <c r="G1352" s="142" t="s">
        <v>4267</v>
      </c>
      <c r="H1352" s="142" t="s">
        <v>4268</v>
      </c>
      <c r="I1352" s="142" t="s">
        <v>4297</v>
      </c>
      <c r="J1352" s="142" t="s">
        <v>4298</v>
      </c>
      <c r="K1352" s="142" t="s">
        <v>5248</v>
      </c>
      <c r="L1352" s="142" t="s">
        <v>5249</v>
      </c>
    </row>
    <row r="1353" spans="1:12" hidden="1">
      <c r="A1353" s="142" t="s">
        <v>1788</v>
      </c>
      <c r="B1353" s="142" t="s">
        <v>1789</v>
      </c>
      <c r="C1353" s="142" t="s">
        <v>3960</v>
      </c>
      <c r="D1353" s="142" t="s">
        <v>3961</v>
      </c>
      <c r="E1353" s="142" t="s">
        <v>4265</v>
      </c>
      <c r="F1353" s="142" t="s">
        <v>4266</v>
      </c>
      <c r="G1353" s="142" t="s">
        <v>4267</v>
      </c>
      <c r="H1353" s="142" t="s">
        <v>4268</v>
      </c>
      <c r="I1353" s="142" t="s">
        <v>4297</v>
      </c>
      <c r="J1353" s="142" t="s">
        <v>4298</v>
      </c>
      <c r="K1353" s="142" t="s">
        <v>5250</v>
      </c>
      <c r="L1353" s="142" t="s">
        <v>5251</v>
      </c>
    </row>
    <row r="1354" spans="1:12" hidden="1">
      <c r="A1354" s="142" t="s">
        <v>1788</v>
      </c>
      <c r="B1354" s="142" t="s">
        <v>1789</v>
      </c>
      <c r="C1354" s="142" t="s">
        <v>3960</v>
      </c>
      <c r="D1354" s="142" t="s">
        <v>3961</v>
      </c>
      <c r="E1354" s="142" t="s">
        <v>4265</v>
      </c>
      <c r="F1354" s="142" t="s">
        <v>4266</v>
      </c>
      <c r="G1354" s="142" t="s">
        <v>4267</v>
      </c>
      <c r="H1354" s="142" t="s">
        <v>4268</v>
      </c>
      <c r="I1354" s="142" t="s">
        <v>4297</v>
      </c>
      <c r="J1354" s="142" t="s">
        <v>4298</v>
      </c>
      <c r="K1354" s="142" t="s">
        <v>5252</v>
      </c>
      <c r="L1354" s="142" t="s">
        <v>5253</v>
      </c>
    </row>
    <row r="1355" spans="1:12" hidden="1">
      <c r="A1355" s="142" t="s">
        <v>1788</v>
      </c>
      <c r="B1355" s="142" t="s">
        <v>1789</v>
      </c>
      <c r="C1355" s="142" t="s">
        <v>3960</v>
      </c>
      <c r="D1355" s="142" t="s">
        <v>3961</v>
      </c>
      <c r="E1355" s="142" t="s">
        <v>4265</v>
      </c>
      <c r="F1355" s="142" t="s">
        <v>4266</v>
      </c>
      <c r="G1355" s="142" t="s">
        <v>4267</v>
      </c>
      <c r="H1355" s="142" t="s">
        <v>4268</v>
      </c>
      <c r="I1355" s="142" t="s">
        <v>4297</v>
      </c>
      <c r="J1355" s="142" t="s">
        <v>4298</v>
      </c>
      <c r="K1355" s="142" t="s">
        <v>5254</v>
      </c>
      <c r="L1355" s="142" t="s">
        <v>5255</v>
      </c>
    </row>
    <row r="1356" spans="1:12" hidden="1">
      <c r="A1356" s="142" t="s">
        <v>1788</v>
      </c>
      <c r="B1356" s="142" t="s">
        <v>1789</v>
      </c>
      <c r="C1356" s="142" t="s">
        <v>3960</v>
      </c>
      <c r="D1356" s="142" t="s">
        <v>3961</v>
      </c>
      <c r="E1356" s="142" t="s">
        <v>4265</v>
      </c>
      <c r="F1356" s="142" t="s">
        <v>4266</v>
      </c>
      <c r="G1356" s="142" t="s">
        <v>4267</v>
      </c>
      <c r="H1356" s="142" t="s">
        <v>4268</v>
      </c>
      <c r="I1356" s="142" t="s">
        <v>4297</v>
      </c>
      <c r="J1356" s="142" t="s">
        <v>4298</v>
      </c>
      <c r="K1356" s="142" t="s">
        <v>5256</v>
      </c>
      <c r="L1356" s="142" t="s">
        <v>5257</v>
      </c>
    </row>
    <row r="1357" spans="1:12" hidden="1">
      <c r="A1357" s="142" t="s">
        <v>1788</v>
      </c>
      <c r="B1357" s="142" t="s">
        <v>1789</v>
      </c>
      <c r="C1357" s="142" t="s">
        <v>3960</v>
      </c>
      <c r="D1357" s="142" t="s">
        <v>3961</v>
      </c>
      <c r="E1357" s="142" t="s">
        <v>4265</v>
      </c>
      <c r="F1357" s="142" t="s">
        <v>4266</v>
      </c>
      <c r="G1357" s="142" t="s">
        <v>4267</v>
      </c>
      <c r="H1357" s="142" t="s">
        <v>4268</v>
      </c>
      <c r="I1357" s="142" t="s">
        <v>4297</v>
      </c>
      <c r="J1357" s="142" t="s">
        <v>4298</v>
      </c>
      <c r="K1357" s="142" t="s">
        <v>5258</v>
      </c>
      <c r="L1357" s="142" t="s">
        <v>5259</v>
      </c>
    </row>
    <row r="1358" spans="1:12" hidden="1">
      <c r="A1358" s="142" t="s">
        <v>1788</v>
      </c>
      <c r="B1358" s="142" t="s">
        <v>1789</v>
      </c>
      <c r="C1358" s="142" t="s">
        <v>3960</v>
      </c>
      <c r="D1358" s="142" t="s">
        <v>3961</v>
      </c>
      <c r="E1358" s="142" t="s">
        <v>4265</v>
      </c>
      <c r="F1358" s="142" t="s">
        <v>4266</v>
      </c>
      <c r="G1358" s="142" t="s">
        <v>4267</v>
      </c>
      <c r="H1358" s="142" t="s">
        <v>4268</v>
      </c>
      <c r="I1358" s="142" t="s">
        <v>4297</v>
      </c>
      <c r="J1358" s="142" t="s">
        <v>4298</v>
      </c>
      <c r="K1358" s="142" t="s">
        <v>5260</v>
      </c>
      <c r="L1358" s="142" t="s">
        <v>5261</v>
      </c>
    </row>
    <row r="1359" spans="1:12" hidden="1">
      <c r="A1359" s="142" t="s">
        <v>1788</v>
      </c>
      <c r="B1359" s="142" t="s">
        <v>1789</v>
      </c>
      <c r="C1359" s="142" t="s">
        <v>3960</v>
      </c>
      <c r="D1359" s="142" t="s">
        <v>3961</v>
      </c>
      <c r="E1359" s="142" t="s">
        <v>4265</v>
      </c>
      <c r="F1359" s="142" t="s">
        <v>4266</v>
      </c>
      <c r="G1359" s="142" t="s">
        <v>4267</v>
      </c>
      <c r="H1359" s="142" t="s">
        <v>4268</v>
      </c>
      <c r="I1359" s="142" t="s">
        <v>4297</v>
      </c>
      <c r="J1359" s="142" t="s">
        <v>4298</v>
      </c>
      <c r="K1359" s="142" t="s">
        <v>5262</v>
      </c>
      <c r="L1359" s="142" t="s">
        <v>5263</v>
      </c>
    </row>
    <row r="1360" spans="1:12" hidden="1">
      <c r="A1360" s="142" t="s">
        <v>1788</v>
      </c>
      <c r="B1360" s="142" t="s">
        <v>1789</v>
      </c>
      <c r="C1360" s="142" t="s">
        <v>3960</v>
      </c>
      <c r="D1360" s="142" t="s">
        <v>3961</v>
      </c>
      <c r="E1360" s="142" t="s">
        <v>4265</v>
      </c>
      <c r="F1360" s="142" t="s">
        <v>4266</v>
      </c>
      <c r="G1360" s="142" t="s">
        <v>4267</v>
      </c>
      <c r="H1360" s="142" t="s">
        <v>4268</v>
      </c>
      <c r="I1360" s="142" t="s">
        <v>4297</v>
      </c>
      <c r="J1360" s="142" t="s">
        <v>4298</v>
      </c>
      <c r="K1360" s="142" t="s">
        <v>5264</v>
      </c>
      <c r="L1360" s="142" t="s">
        <v>5265</v>
      </c>
    </row>
    <row r="1361" spans="1:12" hidden="1">
      <c r="A1361" s="142" t="s">
        <v>1788</v>
      </c>
      <c r="B1361" s="142" t="s">
        <v>1789</v>
      </c>
      <c r="C1361" s="142" t="s">
        <v>3960</v>
      </c>
      <c r="D1361" s="142" t="s">
        <v>3961</v>
      </c>
      <c r="E1361" s="142" t="s">
        <v>4265</v>
      </c>
      <c r="F1361" s="142" t="s">
        <v>4266</v>
      </c>
      <c r="G1361" s="142" t="s">
        <v>4267</v>
      </c>
      <c r="H1361" s="142" t="s">
        <v>4268</v>
      </c>
      <c r="I1361" s="142" t="s">
        <v>4297</v>
      </c>
      <c r="J1361" s="142" t="s">
        <v>4298</v>
      </c>
      <c r="K1361" s="142" t="s">
        <v>5266</v>
      </c>
      <c r="L1361" s="142" t="s">
        <v>5267</v>
      </c>
    </row>
    <row r="1362" spans="1:12" hidden="1">
      <c r="A1362" s="142" t="s">
        <v>1788</v>
      </c>
      <c r="B1362" s="142" t="s">
        <v>1789</v>
      </c>
      <c r="C1362" s="142" t="s">
        <v>3960</v>
      </c>
      <c r="D1362" s="142" t="s">
        <v>3961</v>
      </c>
      <c r="E1362" s="142" t="s">
        <v>4265</v>
      </c>
      <c r="F1362" s="142" t="s">
        <v>4266</v>
      </c>
      <c r="G1362" s="142" t="s">
        <v>4267</v>
      </c>
      <c r="H1362" s="142" t="s">
        <v>4268</v>
      </c>
      <c r="I1362" s="142" t="s">
        <v>4297</v>
      </c>
      <c r="J1362" s="142" t="s">
        <v>4298</v>
      </c>
      <c r="K1362" s="142" t="s">
        <v>5268</v>
      </c>
      <c r="L1362" s="142" t="s">
        <v>5269</v>
      </c>
    </row>
    <row r="1363" spans="1:12" hidden="1">
      <c r="A1363" s="142" t="s">
        <v>1788</v>
      </c>
      <c r="B1363" s="142" t="s">
        <v>1789</v>
      </c>
      <c r="C1363" s="142" t="s">
        <v>3960</v>
      </c>
      <c r="D1363" s="142" t="s">
        <v>3961</v>
      </c>
      <c r="E1363" s="142" t="s">
        <v>4265</v>
      </c>
      <c r="F1363" s="142" t="s">
        <v>4266</v>
      </c>
      <c r="G1363" s="142" t="s">
        <v>4267</v>
      </c>
      <c r="H1363" s="142" t="s">
        <v>4268</v>
      </c>
      <c r="I1363" s="142" t="s">
        <v>4297</v>
      </c>
      <c r="J1363" s="142" t="s">
        <v>4298</v>
      </c>
      <c r="K1363" s="142" t="s">
        <v>5270</v>
      </c>
      <c r="L1363" s="142" t="s">
        <v>5271</v>
      </c>
    </row>
    <row r="1364" spans="1:12" hidden="1">
      <c r="A1364" s="142" t="s">
        <v>1788</v>
      </c>
      <c r="B1364" s="142" t="s">
        <v>1789</v>
      </c>
      <c r="C1364" s="142" t="s">
        <v>3960</v>
      </c>
      <c r="D1364" s="142" t="s">
        <v>3961</v>
      </c>
      <c r="E1364" s="142" t="s">
        <v>4265</v>
      </c>
      <c r="F1364" s="142" t="s">
        <v>4266</v>
      </c>
      <c r="G1364" s="142" t="s">
        <v>4267</v>
      </c>
      <c r="H1364" s="142" t="s">
        <v>4268</v>
      </c>
      <c r="I1364" s="142" t="s">
        <v>4297</v>
      </c>
      <c r="J1364" s="142" t="s">
        <v>4298</v>
      </c>
      <c r="K1364" s="142" t="s">
        <v>5272</v>
      </c>
      <c r="L1364" s="142" t="s">
        <v>5273</v>
      </c>
    </row>
    <row r="1365" spans="1:12" hidden="1">
      <c r="A1365" s="142" t="s">
        <v>1788</v>
      </c>
      <c r="B1365" s="142" t="s">
        <v>1789</v>
      </c>
      <c r="C1365" s="142" t="s">
        <v>3960</v>
      </c>
      <c r="D1365" s="142" t="s">
        <v>3961</v>
      </c>
      <c r="E1365" s="142" t="s">
        <v>4265</v>
      </c>
      <c r="F1365" s="142" t="s">
        <v>4266</v>
      </c>
      <c r="G1365" s="142" t="s">
        <v>4267</v>
      </c>
      <c r="H1365" s="142" t="s">
        <v>4268</v>
      </c>
      <c r="I1365" s="142" t="s">
        <v>4297</v>
      </c>
      <c r="J1365" s="142" t="s">
        <v>4298</v>
      </c>
      <c r="K1365" s="142" t="s">
        <v>5274</v>
      </c>
      <c r="L1365" s="142" t="s">
        <v>5275</v>
      </c>
    </row>
    <row r="1366" spans="1:12" hidden="1">
      <c r="A1366" s="142" t="s">
        <v>1788</v>
      </c>
      <c r="B1366" s="142" t="s">
        <v>1789</v>
      </c>
      <c r="C1366" s="142" t="s">
        <v>3960</v>
      </c>
      <c r="D1366" s="142" t="s">
        <v>3961</v>
      </c>
      <c r="E1366" s="142" t="s">
        <v>4265</v>
      </c>
      <c r="F1366" s="142" t="s">
        <v>4266</v>
      </c>
      <c r="G1366" s="142" t="s">
        <v>4267</v>
      </c>
      <c r="H1366" s="142" t="s">
        <v>4268</v>
      </c>
      <c r="I1366" s="142" t="s">
        <v>4297</v>
      </c>
      <c r="J1366" s="142" t="s">
        <v>4298</v>
      </c>
      <c r="K1366" s="142" t="s">
        <v>5276</v>
      </c>
      <c r="L1366" s="142" t="s">
        <v>5277</v>
      </c>
    </row>
    <row r="1367" spans="1:12" hidden="1">
      <c r="A1367" s="142" t="s">
        <v>1788</v>
      </c>
      <c r="B1367" s="142" t="s">
        <v>1789</v>
      </c>
      <c r="C1367" s="142" t="s">
        <v>3960</v>
      </c>
      <c r="D1367" s="142" t="s">
        <v>3961</v>
      </c>
      <c r="E1367" s="142" t="s">
        <v>4265</v>
      </c>
      <c r="F1367" s="142" t="s">
        <v>4266</v>
      </c>
      <c r="G1367" s="142" t="s">
        <v>4267</v>
      </c>
      <c r="H1367" s="142" t="s">
        <v>4268</v>
      </c>
      <c r="I1367" s="142" t="s">
        <v>4297</v>
      </c>
      <c r="J1367" s="142" t="s">
        <v>4298</v>
      </c>
      <c r="K1367" s="142" t="s">
        <v>5278</v>
      </c>
      <c r="L1367" s="142" t="s">
        <v>5279</v>
      </c>
    </row>
    <row r="1368" spans="1:12" hidden="1">
      <c r="A1368" s="142" t="s">
        <v>1788</v>
      </c>
      <c r="B1368" s="142" t="s">
        <v>1789</v>
      </c>
      <c r="C1368" s="142" t="s">
        <v>3960</v>
      </c>
      <c r="D1368" s="142" t="s">
        <v>3961</v>
      </c>
      <c r="E1368" s="142" t="s">
        <v>4265</v>
      </c>
      <c r="F1368" s="142" t="s">
        <v>4266</v>
      </c>
      <c r="G1368" s="142" t="s">
        <v>4267</v>
      </c>
      <c r="H1368" s="142" t="s">
        <v>4268</v>
      </c>
      <c r="I1368" s="142" t="s">
        <v>4297</v>
      </c>
      <c r="J1368" s="142" t="s">
        <v>4298</v>
      </c>
      <c r="K1368" s="142" t="s">
        <v>5280</v>
      </c>
      <c r="L1368" s="142" t="s">
        <v>5281</v>
      </c>
    </row>
    <row r="1369" spans="1:12" hidden="1">
      <c r="A1369" s="142" t="s">
        <v>1788</v>
      </c>
      <c r="B1369" s="142" t="s">
        <v>1789</v>
      </c>
      <c r="C1369" s="142" t="s">
        <v>3960</v>
      </c>
      <c r="D1369" s="142" t="s">
        <v>3961</v>
      </c>
      <c r="E1369" s="142" t="s">
        <v>4265</v>
      </c>
      <c r="F1369" s="142" t="s">
        <v>4266</v>
      </c>
      <c r="G1369" s="142" t="s">
        <v>4267</v>
      </c>
      <c r="H1369" s="142" t="s">
        <v>4268</v>
      </c>
      <c r="I1369" s="142" t="s">
        <v>4297</v>
      </c>
      <c r="J1369" s="142" t="s">
        <v>4298</v>
      </c>
      <c r="K1369" s="142" t="s">
        <v>5282</v>
      </c>
      <c r="L1369" s="142" t="s">
        <v>5283</v>
      </c>
    </row>
    <row r="1370" spans="1:12" hidden="1">
      <c r="A1370" s="142" t="s">
        <v>1788</v>
      </c>
      <c r="B1370" s="142" t="s">
        <v>1789</v>
      </c>
      <c r="C1370" s="142" t="s">
        <v>3960</v>
      </c>
      <c r="D1370" s="142" t="s">
        <v>3961</v>
      </c>
      <c r="E1370" s="142" t="s">
        <v>4265</v>
      </c>
      <c r="F1370" s="142" t="s">
        <v>4266</v>
      </c>
      <c r="G1370" s="142" t="s">
        <v>4267</v>
      </c>
      <c r="H1370" s="142" t="s">
        <v>4268</v>
      </c>
      <c r="I1370" s="142" t="s">
        <v>4297</v>
      </c>
      <c r="J1370" s="142" t="s">
        <v>4298</v>
      </c>
      <c r="K1370" s="142" t="s">
        <v>5284</v>
      </c>
      <c r="L1370" s="142" t="s">
        <v>5285</v>
      </c>
    </row>
    <row r="1371" spans="1:12" hidden="1">
      <c r="A1371" s="142" t="s">
        <v>1788</v>
      </c>
      <c r="B1371" s="142" t="s">
        <v>1789</v>
      </c>
      <c r="C1371" s="142" t="s">
        <v>3960</v>
      </c>
      <c r="D1371" s="142" t="s">
        <v>3961</v>
      </c>
      <c r="E1371" s="142" t="s">
        <v>4265</v>
      </c>
      <c r="F1371" s="142" t="s">
        <v>4266</v>
      </c>
      <c r="G1371" s="142" t="s">
        <v>4267</v>
      </c>
      <c r="H1371" s="142" t="s">
        <v>4268</v>
      </c>
      <c r="I1371" s="142" t="s">
        <v>4297</v>
      </c>
      <c r="J1371" s="142" t="s">
        <v>4298</v>
      </c>
      <c r="K1371" s="142" t="s">
        <v>5286</v>
      </c>
      <c r="L1371" s="142" t="s">
        <v>5287</v>
      </c>
    </row>
    <row r="1372" spans="1:12" hidden="1">
      <c r="A1372" s="142" t="s">
        <v>1788</v>
      </c>
      <c r="B1372" s="142" t="s">
        <v>1789</v>
      </c>
      <c r="C1372" s="142" t="s">
        <v>3960</v>
      </c>
      <c r="D1372" s="142" t="s">
        <v>3961</v>
      </c>
      <c r="E1372" s="142" t="s">
        <v>4265</v>
      </c>
      <c r="F1372" s="142" t="s">
        <v>4266</v>
      </c>
      <c r="G1372" s="142" t="s">
        <v>4267</v>
      </c>
      <c r="H1372" s="142" t="s">
        <v>4268</v>
      </c>
      <c r="I1372" s="142" t="s">
        <v>4297</v>
      </c>
      <c r="J1372" s="142" t="s">
        <v>4298</v>
      </c>
      <c r="K1372" s="142" t="s">
        <v>5288</v>
      </c>
      <c r="L1372" s="142" t="s">
        <v>5289</v>
      </c>
    </row>
    <row r="1373" spans="1:12" hidden="1">
      <c r="A1373" s="142" t="s">
        <v>1788</v>
      </c>
      <c r="B1373" s="142" t="s">
        <v>1789</v>
      </c>
      <c r="C1373" s="142" t="s">
        <v>3960</v>
      </c>
      <c r="D1373" s="142" t="s">
        <v>3961</v>
      </c>
      <c r="E1373" s="142" t="s">
        <v>4265</v>
      </c>
      <c r="F1373" s="142" t="s">
        <v>4266</v>
      </c>
      <c r="G1373" s="142" t="s">
        <v>4267</v>
      </c>
      <c r="H1373" s="142" t="s">
        <v>4268</v>
      </c>
      <c r="I1373" s="142" t="s">
        <v>4297</v>
      </c>
      <c r="J1373" s="142" t="s">
        <v>4298</v>
      </c>
      <c r="K1373" s="142" t="s">
        <v>5290</v>
      </c>
      <c r="L1373" s="142" t="s">
        <v>5291</v>
      </c>
    </row>
    <row r="1374" spans="1:12" hidden="1">
      <c r="A1374" s="142" t="s">
        <v>1788</v>
      </c>
      <c r="B1374" s="142" t="s">
        <v>1789</v>
      </c>
      <c r="C1374" s="142" t="s">
        <v>3960</v>
      </c>
      <c r="D1374" s="142" t="s">
        <v>3961</v>
      </c>
      <c r="E1374" s="142" t="s">
        <v>4265</v>
      </c>
      <c r="F1374" s="142" t="s">
        <v>4266</v>
      </c>
      <c r="G1374" s="142" t="s">
        <v>4267</v>
      </c>
      <c r="H1374" s="142" t="s">
        <v>4268</v>
      </c>
      <c r="I1374" s="142" t="s">
        <v>4297</v>
      </c>
      <c r="J1374" s="142" t="s">
        <v>4298</v>
      </c>
      <c r="K1374" s="142" t="s">
        <v>5292</v>
      </c>
      <c r="L1374" s="142" t="s">
        <v>5293</v>
      </c>
    </row>
    <row r="1375" spans="1:12" hidden="1">
      <c r="A1375" s="142" t="s">
        <v>1788</v>
      </c>
      <c r="B1375" s="142" t="s">
        <v>1789</v>
      </c>
      <c r="C1375" s="142" t="s">
        <v>3960</v>
      </c>
      <c r="D1375" s="142" t="s">
        <v>3961</v>
      </c>
      <c r="E1375" s="142" t="s">
        <v>4265</v>
      </c>
      <c r="F1375" s="142" t="s">
        <v>4266</v>
      </c>
      <c r="G1375" s="142" t="s">
        <v>4267</v>
      </c>
      <c r="H1375" s="142" t="s">
        <v>4268</v>
      </c>
      <c r="I1375" s="142" t="s">
        <v>4297</v>
      </c>
      <c r="J1375" s="142" t="s">
        <v>4298</v>
      </c>
      <c r="K1375" s="142" t="s">
        <v>5294</v>
      </c>
      <c r="L1375" s="142" t="s">
        <v>5295</v>
      </c>
    </row>
    <row r="1376" spans="1:12" hidden="1">
      <c r="A1376" s="142" t="s">
        <v>1788</v>
      </c>
      <c r="B1376" s="142" t="s">
        <v>1789</v>
      </c>
      <c r="C1376" s="142" t="s">
        <v>3960</v>
      </c>
      <c r="D1376" s="142" t="s">
        <v>3961</v>
      </c>
      <c r="E1376" s="142" t="s">
        <v>4265</v>
      </c>
      <c r="F1376" s="142" t="s">
        <v>4266</v>
      </c>
      <c r="G1376" s="142" t="s">
        <v>4267</v>
      </c>
      <c r="H1376" s="142" t="s">
        <v>4268</v>
      </c>
      <c r="I1376" s="142" t="s">
        <v>4297</v>
      </c>
      <c r="J1376" s="142" t="s">
        <v>4298</v>
      </c>
      <c r="K1376" s="142" t="s">
        <v>5296</v>
      </c>
      <c r="L1376" s="142" t="s">
        <v>5297</v>
      </c>
    </row>
    <row r="1377" spans="1:12" hidden="1">
      <c r="A1377" s="142" t="s">
        <v>1788</v>
      </c>
      <c r="B1377" s="142" t="s">
        <v>1789</v>
      </c>
      <c r="C1377" s="142" t="s">
        <v>3960</v>
      </c>
      <c r="D1377" s="142" t="s">
        <v>3961</v>
      </c>
      <c r="E1377" s="142" t="s">
        <v>4265</v>
      </c>
      <c r="F1377" s="142" t="s">
        <v>4266</v>
      </c>
      <c r="G1377" s="142" t="s">
        <v>4267</v>
      </c>
      <c r="H1377" s="142" t="s">
        <v>4268</v>
      </c>
      <c r="I1377" s="142" t="s">
        <v>4297</v>
      </c>
      <c r="J1377" s="142" t="s">
        <v>4298</v>
      </c>
      <c r="K1377" s="142" t="s">
        <v>5298</v>
      </c>
      <c r="L1377" s="142" t="s">
        <v>5299</v>
      </c>
    </row>
    <row r="1378" spans="1:12" hidden="1">
      <c r="A1378" s="142" t="s">
        <v>1788</v>
      </c>
      <c r="B1378" s="142" t="s">
        <v>1789</v>
      </c>
      <c r="C1378" s="142" t="s">
        <v>3960</v>
      </c>
      <c r="D1378" s="142" t="s">
        <v>3961</v>
      </c>
      <c r="E1378" s="142" t="s">
        <v>4265</v>
      </c>
      <c r="F1378" s="142" t="s">
        <v>4266</v>
      </c>
      <c r="G1378" s="142" t="s">
        <v>4267</v>
      </c>
      <c r="H1378" s="142" t="s">
        <v>4268</v>
      </c>
      <c r="I1378" s="142" t="s">
        <v>4297</v>
      </c>
      <c r="J1378" s="142" t="s">
        <v>4298</v>
      </c>
      <c r="K1378" s="142" t="s">
        <v>5300</v>
      </c>
      <c r="L1378" s="142" t="s">
        <v>5301</v>
      </c>
    </row>
    <row r="1379" spans="1:12" hidden="1">
      <c r="A1379" s="142" t="s">
        <v>1788</v>
      </c>
      <c r="B1379" s="142" t="s">
        <v>1789</v>
      </c>
      <c r="C1379" s="142" t="s">
        <v>3960</v>
      </c>
      <c r="D1379" s="142" t="s">
        <v>3961</v>
      </c>
      <c r="E1379" s="142" t="s">
        <v>4265</v>
      </c>
      <c r="F1379" s="142" t="s">
        <v>4266</v>
      </c>
      <c r="G1379" s="142" t="s">
        <v>4267</v>
      </c>
      <c r="H1379" s="142" t="s">
        <v>4268</v>
      </c>
      <c r="I1379" s="142" t="s">
        <v>4297</v>
      </c>
      <c r="J1379" s="142" t="s">
        <v>4298</v>
      </c>
      <c r="K1379" s="142" t="s">
        <v>5302</v>
      </c>
      <c r="L1379" s="142" t="s">
        <v>5303</v>
      </c>
    </row>
    <row r="1380" spans="1:12" hidden="1">
      <c r="A1380" s="142" t="s">
        <v>1788</v>
      </c>
      <c r="B1380" s="142" t="s">
        <v>1789</v>
      </c>
      <c r="C1380" s="142" t="s">
        <v>3960</v>
      </c>
      <c r="D1380" s="142" t="s">
        <v>3961</v>
      </c>
      <c r="E1380" s="142" t="s">
        <v>4265</v>
      </c>
      <c r="F1380" s="142" t="s">
        <v>4266</v>
      </c>
      <c r="G1380" s="142" t="s">
        <v>4267</v>
      </c>
      <c r="H1380" s="142" t="s">
        <v>4268</v>
      </c>
      <c r="I1380" s="142" t="s">
        <v>4297</v>
      </c>
      <c r="J1380" s="142" t="s">
        <v>4298</v>
      </c>
      <c r="K1380" s="142" t="s">
        <v>5304</v>
      </c>
      <c r="L1380" s="142" t="s">
        <v>5305</v>
      </c>
    </row>
    <row r="1381" spans="1:12" hidden="1">
      <c r="A1381" s="142" t="s">
        <v>1788</v>
      </c>
      <c r="B1381" s="142" t="s">
        <v>1789</v>
      </c>
      <c r="C1381" s="142" t="s">
        <v>3960</v>
      </c>
      <c r="D1381" s="142" t="s">
        <v>3961</v>
      </c>
      <c r="E1381" s="142" t="s">
        <v>4265</v>
      </c>
      <c r="F1381" s="142" t="s">
        <v>4266</v>
      </c>
      <c r="G1381" s="142" t="s">
        <v>4267</v>
      </c>
      <c r="H1381" s="142" t="s">
        <v>4268</v>
      </c>
      <c r="I1381" s="142" t="s">
        <v>4297</v>
      </c>
      <c r="J1381" s="142" t="s">
        <v>4298</v>
      </c>
      <c r="K1381" s="142" t="s">
        <v>5306</v>
      </c>
      <c r="L1381" s="142" t="s">
        <v>5307</v>
      </c>
    </row>
    <row r="1382" spans="1:12" hidden="1">
      <c r="A1382" s="142" t="s">
        <v>1788</v>
      </c>
      <c r="B1382" s="142" t="s">
        <v>1789</v>
      </c>
      <c r="C1382" s="142" t="s">
        <v>3960</v>
      </c>
      <c r="D1382" s="142" t="s">
        <v>3961</v>
      </c>
      <c r="E1382" s="142" t="s">
        <v>4265</v>
      </c>
      <c r="F1382" s="142" t="s">
        <v>4266</v>
      </c>
      <c r="G1382" s="142" t="s">
        <v>4267</v>
      </c>
      <c r="H1382" s="142" t="s">
        <v>4268</v>
      </c>
      <c r="I1382" s="142" t="s">
        <v>4297</v>
      </c>
      <c r="J1382" s="142" t="s">
        <v>4298</v>
      </c>
      <c r="K1382" s="142" t="s">
        <v>5308</v>
      </c>
      <c r="L1382" s="142" t="s">
        <v>5309</v>
      </c>
    </row>
    <row r="1383" spans="1:12" hidden="1">
      <c r="A1383" s="142" t="s">
        <v>1788</v>
      </c>
      <c r="B1383" s="142" t="s">
        <v>1789</v>
      </c>
      <c r="C1383" s="142" t="s">
        <v>3960</v>
      </c>
      <c r="D1383" s="142" t="s">
        <v>3961</v>
      </c>
      <c r="E1383" s="142" t="s">
        <v>4265</v>
      </c>
      <c r="F1383" s="142" t="s">
        <v>4266</v>
      </c>
      <c r="G1383" s="142" t="s">
        <v>4267</v>
      </c>
      <c r="H1383" s="142" t="s">
        <v>4268</v>
      </c>
      <c r="I1383" s="142" t="s">
        <v>4297</v>
      </c>
      <c r="J1383" s="142" t="s">
        <v>4298</v>
      </c>
      <c r="K1383" s="142" t="s">
        <v>5310</v>
      </c>
      <c r="L1383" s="142" t="s">
        <v>5311</v>
      </c>
    </row>
    <row r="1384" spans="1:12" hidden="1">
      <c r="A1384" s="142" t="s">
        <v>1788</v>
      </c>
      <c r="B1384" s="142" t="s">
        <v>1789</v>
      </c>
      <c r="C1384" s="142" t="s">
        <v>3960</v>
      </c>
      <c r="D1384" s="142" t="s">
        <v>3961</v>
      </c>
      <c r="E1384" s="142" t="s">
        <v>4265</v>
      </c>
      <c r="F1384" s="142" t="s">
        <v>4266</v>
      </c>
      <c r="G1384" s="142" t="s">
        <v>4267</v>
      </c>
      <c r="H1384" s="142" t="s">
        <v>4268</v>
      </c>
      <c r="I1384" s="142" t="s">
        <v>4297</v>
      </c>
      <c r="J1384" s="142" t="s">
        <v>4298</v>
      </c>
      <c r="K1384" s="142" t="s">
        <v>5312</v>
      </c>
      <c r="L1384" s="142" t="s">
        <v>5313</v>
      </c>
    </row>
    <row r="1385" spans="1:12" hidden="1">
      <c r="A1385" s="142" t="s">
        <v>1788</v>
      </c>
      <c r="B1385" s="142" t="s">
        <v>1789</v>
      </c>
      <c r="C1385" s="142" t="s">
        <v>3960</v>
      </c>
      <c r="D1385" s="142" t="s">
        <v>3961</v>
      </c>
      <c r="E1385" s="142" t="s">
        <v>4265</v>
      </c>
      <c r="F1385" s="142" t="s">
        <v>4266</v>
      </c>
      <c r="G1385" s="142" t="s">
        <v>4267</v>
      </c>
      <c r="H1385" s="142" t="s">
        <v>4268</v>
      </c>
      <c r="I1385" s="142" t="s">
        <v>4297</v>
      </c>
      <c r="J1385" s="142" t="s">
        <v>4298</v>
      </c>
      <c r="K1385" s="142" t="s">
        <v>5314</v>
      </c>
      <c r="L1385" s="142" t="s">
        <v>5315</v>
      </c>
    </row>
    <row r="1386" spans="1:12" hidden="1">
      <c r="A1386" s="142" t="s">
        <v>1788</v>
      </c>
      <c r="B1386" s="142" t="s">
        <v>1789</v>
      </c>
      <c r="C1386" s="142" t="s">
        <v>3960</v>
      </c>
      <c r="D1386" s="142" t="s">
        <v>3961</v>
      </c>
      <c r="E1386" s="142" t="s">
        <v>4265</v>
      </c>
      <c r="F1386" s="142" t="s">
        <v>4266</v>
      </c>
      <c r="G1386" s="142" t="s">
        <v>4267</v>
      </c>
      <c r="H1386" s="142" t="s">
        <v>4268</v>
      </c>
      <c r="I1386" s="142" t="s">
        <v>4297</v>
      </c>
      <c r="J1386" s="142" t="s">
        <v>4298</v>
      </c>
      <c r="K1386" s="142" t="s">
        <v>5316</v>
      </c>
      <c r="L1386" s="142" t="s">
        <v>5317</v>
      </c>
    </row>
    <row r="1387" spans="1:12" hidden="1">
      <c r="A1387" s="142" t="s">
        <v>1788</v>
      </c>
      <c r="B1387" s="142" t="s">
        <v>1789</v>
      </c>
      <c r="C1387" s="142" t="s">
        <v>3960</v>
      </c>
      <c r="D1387" s="142" t="s">
        <v>3961</v>
      </c>
      <c r="E1387" s="142" t="s">
        <v>4265</v>
      </c>
      <c r="F1387" s="142" t="s">
        <v>4266</v>
      </c>
      <c r="G1387" s="142" t="s">
        <v>4267</v>
      </c>
      <c r="H1387" s="142" t="s">
        <v>4268</v>
      </c>
      <c r="I1387" s="142" t="s">
        <v>4297</v>
      </c>
      <c r="J1387" s="142" t="s">
        <v>4298</v>
      </c>
      <c r="K1387" s="142" t="s">
        <v>5318</v>
      </c>
      <c r="L1387" s="142" t="s">
        <v>5319</v>
      </c>
    </row>
    <row r="1388" spans="1:12" hidden="1">
      <c r="A1388" s="142" t="s">
        <v>1788</v>
      </c>
      <c r="B1388" s="142" t="s">
        <v>1789</v>
      </c>
      <c r="C1388" s="142" t="s">
        <v>3960</v>
      </c>
      <c r="D1388" s="142" t="s">
        <v>3961</v>
      </c>
      <c r="E1388" s="142" t="s">
        <v>4265</v>
      </c>
      <c r="F1388" s="142" t="s">
        <v>4266</v>
      </c>
      <c r="G1388" s="142" t="s">
        <v>4267</v>
      </c>
      <c r="H1388" s="142" t="s">
        <v>4268</v>
      </c>
      <c r="I1388" s="142" t="s">
        <v>4297</v>
      </c>
      <c r="J1388" s="142" t="s">
        <v>4298</v>
      </c>
      <c r="K1388" s="142" t="s">
        <v>5320</v>
      </c>
      <c r="L1388" s="142" t="s">
        <v>5321</v>
      </c>
    </row>
    <row r="1389" spans="1:12" hidden="1">
      <c r="A1389" s="142" t="s">
        <v>1788</v>
      </c>
      <c r="B1389" s="142" t="s">
        <v>1789</v>
      </c>
      <c r="C1389" s="142" t="s">
        <v>3960</v>
      </c>
      <c r="D1389" s="142" t="s">
        <v>3961</v>
      </c>
      <c r="E1389" s="142" t="s">
        <v>4265</v>
      </c>
      <c r="F1389" s="142" t="s">
        <v>4266</v>
      </c>
      <c r="G1389" s="142" t="s">
        <v>4267</v>
      </c>
      <c r="H1389" s="142" t="s">
        <v>4268</v>
      </c>
      <c r="I1389" s="142" t="s">
        <v>4297</v>
      </c>
      <c r="J1389" s="142" t="s">
        <v>4298</v>
      </c>
      <c r="K1389" s="142" t="s">
        <v>5322</v>
      </c>
      <c r="L1389" s="142" t="s">
        <v>5323</v>
      </c>
    </row>
    <row r="1390" spans="1:12" hidden="1">
      <c r="A1390" s="142" t="s">
        <v>1788</v>
      </c>
      <c r="B1390" s="142" t="s">
        <v>1789</v>
      </c>
      <c r="C1390" s="142" t="s">
        <v>3960</v>
      </c>
      <c r="D1390" s="142" t="s">
        <v>3961</v>
      </c>
      <c r="E1390" s="142" t="s">
        <v>4265</v>
      </c>
      <c r="F1390" s="142" t="s">
        <v>4266</v>
      </c>
      <c r="G1390" s="142" t="s">
        <v>4267</v>
      </c>
      <c r="H1390" s="142" t="s">
        <v>4268</v>
      </c>
      <c r="I1390" s="142" t="s">
        <v>4297</v>
      </c>
      <c r="J1390" s="142" t="s">
        <v>4298</v>
      </c>
      <c r="K1390" s="142" t="s">
        <v>5324</v>
      </c>
      <c r="L1390" s="142" t="s">
        <v>5325</v>
      </c>
    </row>
    <row r="1391" spans="1:12" hidden="1">
      <c r="A1391" s="142" t="s">
        <v>1788</v>
      </c>
      <c r="B1391" s="142" t="s">
        <v>1789</v>
      </c>
      <c r="C1391" s="142" t="s">
        <v>3960</v>
      </c>
      <c r="D1391" s="142" t="s">
        <v>3961</v>
      </c>
      <c r="E1391" s="142" t="s">
        <v>4265</v>
      </c>
      <c r="F1391" s="142" t="s">
        <v>4266</v>
      </c>
      <c r="G1391" s="142" t="s">
        <v>4267</v>
      </c>
      <c r="H1391" s="142" t="s">
        <v>4268</v>
      </c>
      <c r="I1391" s="142" t="s">
        <v>4297</v>
      </c>
      <c r="J1391" s="142" t="s">
        <v>4298</v>
      </c>
      <c r="K1391" s="142" t="s">
        <v>5326</v>
      </c>
      <c r="L1391" s="142" t="s">
        <v>5327</v>
      </c>
    </row>
    <row r="1392" spans="1:12" hidden="1">
      <c r="A1392" s="142" t="s">
        <v>1788</v>
      </c>
      <c r="B1392" s="142" t="s">
        <v>1789</v>
      </c>
      <c r="C1392" s="142" t="s">
        <v>3960</v>
      </c>
      <c r="D1392" s="142" t="s">
        <v>3961</v>
      </c>
      <c r="E1392" s="142" t="s">
        <v>4265</v>
      </c>
      <c r="F1392" s="142" t="s">
        <v>4266</v>
      </c>
      <c r="G1392" s="142" t="s">
        <v>4267</v>
      </c>
      <c r="H1392" s="142" t="s">
        <v>4268</v>
      </c>
      <c r="I1392" s="142" t="s">
        <v>4297</v>
      </c>
      <c r="J1392" s="142" t="s">
        <v>4298</v>
      </c>
      <c r="K1392" s="142" t="s">
        <v>5328</v>
      </c>
      <c r="L1392" s="142" t="s">
        <v>5329</v>
      </c>
    </row>
    <row r="1393" spans="1:12" hidden="1">
      <c r="A1393" s="142" t="s">
        <v>1788</v>
      </c>
      <c r="B1393" s="142" t="s">
        <v>1789</v>
      </c>
      <c r="C1393" s="142" t="s">
        <v>3960</v>
      </c>
      <c r="D1393" s="142" t="s">
        <v>3961</v>
      </c>
      <c r="E1393" s="142" t="s">
        <v>4265</v>
      </c>
      <c r="F1393" s="142" t="s">
        <v>4266</v>
      </c>
      <c r="G1393" s="142" t="s">
        <v>4267</v>
      </c>
      <c r="H1393" s="142" t="s">
        <v>4268</v>
      </c>
      <c r="I1393" s="142" t="s">
        <v>4297</v>
      </c>
      <c r="J1393" s="142" t="s">
        <v>4298</v>
      </c>
      <c r="K1393" s="142" t="s">
        <v>5330</v>
      </c>
      <c r="L1393" s="142" t="s">
        <v>5331</v>
      </c>
    </row>
    <row r="1394" spans="1:12" hidden="1">
      <c r="A1394" s="142" t="s">
        <v>1788</v>
      </c>
      <c r="B1394" s="142" t="s">
        <v>1789</v>
      </c>
      <c r="C1394" s="142" t="s">
        <v>3960</v>
      </c>
      <c r="D1394" s="142" t="s">
        <v>3961</v>
      </c>
      <c r="E1394" s="142" t="s">
        <v>4265</v>
      </c>
      <c r="F1394" s="142" t="s">
        <v>4266</v>
      </c>
      <c r="G1394" s="142" t="s">
        <v>4267</v>
      </c>
      <c r="H1394" s="142" t="s">
        <v>4268</v>
      </c>
      <c r="I1394" s="142" t="s">
        <v>4297</v>
      </c>
      <c r="J1394" s="142" t="s">
        <v>4298</v>
      </c>
      <c r="K1394" s="142" t="s">
        <v>5332</v>
      </c>
      <c r="L1394" s="142" t="s">
        <v>5333</v>
      </c>
    </row>
    <row r="1395" spans="1:12" hidden="1">
      <c r="A1395" s="142" t="s">
        <v>1788</v>
      </c>
      <c r="B1395" s="142" t="s">
        <v>1789</v>
      </c>
      <c r="C1395" s="142" t="s">
        <v>3960</v>
      </c>
      <c r="D1395" s="142" t="s">
        <v>3961</v>
      </c>
      <c r="E1395" s="142" t="s">
        <v>4265</v>
      </c>
      <c r="F1395" s="142" t="s">
        <v>4266</v>
      </c>
      <c r="G1395" s="142" t="s">
        <v>4267</v>
      </c>
      <c r="H1395" s="142" t="s">
        <v>4268</v>
      </c>
      <c r="I1395" s="142" t="s">
        <v>4297</v>
      </c>
      <c r="J1395" s="142" t="s">
        <v>4298</v>
      </c>
      <c r="K1395" s="142" t="s">
        <v>5334</v>
      </c>
      <c r="L1395" s="142" t="s">
        <v>5335</v>
      </c>
    </row>
    <row r="1396" spans="1:12" hidden="1">
      <c r="A1396" s="142" t="s">
        <v>1788</v>
      </c>
      <c r="B1396" s="142" t="s">
        <v>1789</v>
      </c>
      <c r="C1396" s="142" t="s">
        <v>3960</v>
      </c>
      <c r="D1396" s="142" t="s">
        <v>3961</v>
      </c>
      <c r="E1396" s="142" t="s">
        <v>4265</v>
      </c>
      <c r="F1396" s="142" t="s">
        <v>4266</v>
      </c>
      <c r="G1396" s="142" t="s">
        <v>4267</v>
      </c>
      <c r="H1396" s="142" t="s">
        <v>4268</v>
      </c>
      <c r="I1396" s="142" t="s">
        <v>4297</v>
      </c>
      <c r="J1396" s="142" t="s">
        <v>4298</v>
      </c>
      <c r="K1396" s="142" t="s">
        <v>5336</v>
      </c>
      <c r="L1396" s="142" t="s">
        <v>5337</v>
      </c>
    </row>
    <row r="1397" spans="1:12" hidden="1">
      <c r="A1397" s="142" t="s">
        <v>1788</v>
      </c>
      <c r="B1397" s="142" t="s">
        <v>1789</v>
      </c>
      <c r="C1397" s="142" t="s">
        <v>3960</v>
      </c>
      <c r="D1397" s="142" t="s">
        <v>3961</v>
      </c>
      <c r="E1397" s="142" t="s">
        <v>4265</v>
      </c>
      <c r="F1397" s="142" t="s">
        <v>4266</v>
      </c>
      <c r="G1397" s="142" t="s">
        <v>4267</v>
      </c>
      <c r="H1397" s="142" t="s">
        <v>4268</v>
      </c>
      <c r="I1397" s="142" t="s">
        <v>4297</v>
      </c>
      <c r="J1397" s="142" t="s">
        <v>4298</v>
      </c>
      <c r="K1397" s="142" t="s">
        <v>5338</v>
      </c>
      <c r="L1397" s="142" t="s">
        <v>5339</v>
      </c>
    </row>
    <row r="1398" spans="1:12" hidden="1">
      <c r="A1398" s="142" t="s">
        <v>1788</v>
      </c>
      <c r="B1398" s="142" t="s">
        <v>1789</v>
      </c>
      <c r="C1398" s="142" t="s">
        <v>3960</v>
      </c>
      <c r="D1398" s="142" t="s">
        <v>3961</v>
      </c>
      <c r="E1398" s="142" t="s">
        <v>4265</v>
      </c>
      <c r="F1398" s="142" t="s">
        <v>4266</v>
      </c>
      <c r="G1398" s="142" t="s">
        <v>4267</v>
      </c>
      <c r="H1398" s="142" t="s">
        <v>4268</v>
      </c>
      <c r="I1398" s="142" t="s">
        <v>4297</v>
      </c>
      <c r="J1398" s="142" t="s">
        <v>4298</v>
      </c>
      <c r="K1398" s="142" t="s">
        <v>5340</v>
      </c>
      <c r="L1398" s="142" t="s">
        <v>5341</v>
      </c>
    </row>
    <row r="1399" spans="1:12" hidden="1">
      <c r="A1399" s="142" t="s">
        <v>1788</v>
      </c>
      <c r="B1399" s="142" t="s">
        <v>1789</v>
      </c>
      <c r="C1399" s="142" t="s">
        <v>3960</v>
      </c>
      <c r="D1399" s="142" t="s">
        <v>3961</v>
      </c>
      <c r="E1399" s="142" t="s">
        <v>4265</v>
      </c>
      <c r="F1399" s="142" t="s">
        <v>4266</v>
      </c>
      <c r="G1399" s="142" t="s">
        <v>4267</v>
      </c>
      <c r="H1399" s="142" t="s">
        <v>4268</v>
      </c>
      <c r="I1399" s="142" t="s">
        <v>4297</v>
      </c>
      <c r="J1399" s="142" t="s">
        <v>4298</v>
      </c>
      <c r="K1399" s="142" t="s">
        <v>5342</v>
      </c>
      <c r="L1399" s="142" t="s">
        <v>5343</v>
      </c>
    </row>
    <row r="1400" spans="1:12" hidden="1">
      <c r="A1400" s="142" t="s">
        <v>1788</v>
      </c>
      <c r="B1400" s="142" t="s">
        <v>1789</v>
      </c>
      <c r="C1400" s="142" t="s">
        <v>3960</v>
      </c>
      <c r="D1400" s="142" t="s">
        <v>3961</v>
      </c>
      <c r="E1400" s="142" t="s">
        <v>4265</v>
      </c>
      <c r="F1400" s="142" t="s">
        <v>4266</v>
      </c>
      <c r="G1400" s="142" t="s">
        <v>4267</v>
      </c>
      <c r="H1400" s="142" t="s">
        <v>4268</v>
      </c>
      <c r="I1400" s="142" t="s">
        <v>4297</v>
      </c>
      <c r="J1400" s="142" t="s">
        <v>4298</v>
      </c>
      <c r="K1400" s="142" t="s">
        <v>5344</v>
      </c>
      <c r="L1400" s="142" t="s">
        <v>5345</v>
      </c>
    </row>
    <row r="1401" spans="1:12" hidden="1">
      <c r="A1401" s="142" t="s">
        <v>1788</v>
      </c>
      <c r="B1401" s="142" t="s">
        <v>1789</v>
      </c>
      <c r="C1401" s="142" t="s">
        <v>3960</v>
      </c>
      <c r="D1401" s="142" t="s">
        <v>3961</v>
      </c>
      <c r="E1401" s="142" t="s">
        <v>4265</v>
      </c>
      <c r="F1401" s="142" t="s">
        <v>4266</v>
      </c>
      <c r="G1401" s="142" t="s">
        <v>4267</v>
      </c>
      <c r="H1401" s="142" t="s">
        <v>4268</v>
      </c>
      <c r="I1401" s="142" t="s">
        <v>4297</v>
      </c>
      <c r="J1401" s="142" t="s">
        <v>4298</v>
      </c>
      <c r="K1401" s="142" t="s">
        <v>5346</v>
      </c>
      <c r="L1401" s="142" t="s">
        <v>5347</v>
      </c>
    </row>
    <row r="1402" spans="1:12" hidden="1">
      <c r="A1402" s="142" t="s">
        <v>1788</v>
      </c>
      <c r="B1402" s="142" t="s">
        <v>1789</v>
      </c>
      <c r="C1402" s="142" t="s">
        <v>3960</v>
      </c>
      <c r="D1402" s="142" t="s">
        <v>3961</v>
      </c>
      <c r="E1402" s="142" t="s">
        <v>4265</v>
      </c>
      <c r="F1402" s="142" t="s">
        <v>4266</v>
      </c>
      <c r="G1402" s="142" t="s">
        <v>4267</v>
      </c>
      <c r="H1402" s="142" t="s">
        <v>4268</v>
      </c>
      <c r="I1402" s="142" t="s">
        <v>4297</v>
      </c>
      <c r="J1402" s="142" t="s">
        <v>4298</v>
      </c>
      <c r="K1402" s="142" t="s">
        <v>5348</v>
      </c>
      <c r="L1402" s="142" t="s">
        <v>5349</v>
      </c>
    </row>
    <row r="1403" spans="1:12" hidden="1">
      <c r="A1403" s="142" t="s">
        <v>1788</v>
      </c>
      <c r="B1403" s="142" t="s">
        <v>1789</v>
      </c>
      <c r="C1403" s="142" t="s">
        <v>3960</v>
      </c>
      <c r="D1403" s="142" t="s">
        <v>3961</v>
      </c>
      <c r="E1403" s="142" t="s">
        <v>4265</v>
      </c>
      <c r="F1403" s="142" t="s">
        <v>4266</v>
      </c>
      <c r="G1403" s="142" t="s">
        <v>4267</v>
      </c>
      <c r="H1403" s="142" t="s">
        <v>4268</v>
      </c>
      <c r="I1403" s="142" t="s">
        <v>4297</v>
      </c>
      <c r="J1403" s="142" t="s">
        <v>4298</v>
      </c>
      <c r="K1403" s="142" t="s">
        <v>5350</v>
      </c>
      <c r="L1403" s="142" t="s">
        <v>5351</v>
      </c>
    </row>
    <row r="1404" spans="1:12" hidden="1">
      <c r="A1404" s="142" t="s">
        <v>1788</v>
      </c>
      <c r="B1404" s="142" t="s">
        <v>1789</v>
      </c>
      <c r="C1404" s="142" t="s">
        <v>3960</v>
      </c>
      <c r="D1404" s="142" t="s">
        <v>3961</v>
      </c>
      <c r="E1404" s="142" t="s">
        <v>4265</v>
      </c>
      <c r="F1404" s="142" t="s">
        <v>4266</v>
      </c>
      <c r="G1404" s="142" t="s">
        <v>4267</v>
      </c>
      <c r="H1404" s="142" t="s">
        <v>4268</v>
      </c>
      <c r="I1404" s="142" t="s">
        <v>4297</v>
      </c>
      <c r="J1404" s="142" t="s">
        <v>4298</v>
      </c>
      <c r="K1404" s="142" t="s">
        <v>5352</v>
      </c>
      <c r="L1404" s="142" t="s">
        <v>5353</v>
      </c>
    </row>
    <row r="1405" spans="1:12" hidden="1">
      <c r="A1405" s="142" t="s">
        <v>1788</v>
      </c>
      <c r="B1405" s="142" t="s">
        <v>1789</v>
      </c>
      <c r="C1405" s="142" t="s">
        <v>3960</v>
      </c>
      <c r="D1405" s="142" t="s">
        <v>3961</v>
      </c>
      <c r="E1405" s="142" t="s">
        <v>4265</v>
      </c>
      <c r="F1405" s="142" t="s">
        <v>4266</v>
      </c>
      <c r="G1405" s="142" t="s">
        <v>4267</v>
      </c>
      <c r="H1405" s="142" t="s">
        <v>4268</v>
      </c>
      <c r="I1405" s="142" t="s">
        <v>4297</v>
      </c>
      <c r="J1405" s="142" t="s">
        <v>4298</v>
      </c>
      <c r="K1405" s="142" t="s">
        <v>5354</v>
      </c>
      <c r="L1405" s="142" t="s">
        <v>5355</v>
      </c>
    </row>
    <row r="1406" spans="1:12" hidden="1">
      <c r="A1406" s="142" t="s">
        <v>1788</v>
      </c>
      <c r="B1406" s="142" t="s">
        <v>1789</v>
      </c>
      <c r="C1406" s="142" t="s">
        <v>3960</v>
      </c>
      <c r="D1406" s="142" t="s">
        <v>3961</v>
      </c>
      <c r="E1406" s="142" t="s">
        <v>4265</v>
      </c>
      <c r="F1406" s="142" t="s">
        <v>4266</v>
      </c>
      <c r="G1406" s="142" t="s">
        <v>4267</v>
      </c>
      <c r="H1406" s="142" t="s">
        <v>4268</v>
      </c>
      <c r="I1406" s="142" t="s">
        <v>4297</v>
      </c>
      <c r="J1406" s="142" t="s">
        <v>4298</v>
      </c>
      <c r="K1406" s="142" t="s">
        <v>5356</v>
      </c>
      <c r="L1406" s="142" t="s">
        <v>5357</v>
      </c>
    </row>
    <row r="1407" spans="1:12" hidden="1">
      <c r="A1407" s="142" t="s">
        <v>1788</v>
      </c>
      <c r="B1407" s="142" t="s">
        <v>1789</v>
      </c>
      <c r="C1407" s="142" t="s">
        <v>3960</v>
      </c>
      <c r="D1407" s="142" t="s">
        <v>3961</v>
      </c>
      <c r="E1407" s="142" t="s">
        <v>4265</v>
      </c>
      <c r="F1407" s="142" t="s">
        <v>4266</v>
      </c>
      <c r="G1407" s="142" t="s">
        <v>4267</v>
      </c>
      <c r="H1407" s="142" t="s">
        <v>4268</v>
      </c>
      <c r="I1407" s="142" t="s">
        <v>4297</v>
      </c>
      <c r="J1407" s="142" t="s">
        <v>4298</v>
      </c>
      <c r="K1407" s="142" t="s">
        <v>5358</v>
      </c>
      <c r="L1407" s="142" t="s">
        <v>5359</v>
      </c>
    </row>
    <row r="1408" spans="1:12" hidden="1">
      <c r="A1408" s="142" t="s">
        <v>1788</v>
      </c>
      <c r="B1408" s="142" t="s">
        <v>1789</v>
      </c>
      <c r="C1408" s="142" t="s">
        <v>3960</v>
      </c>
      <c r="D1408" s="142" t="s">
        <v>3961</v>
      </c>
      <c r="E1408" s="142" t="s">
        <v>4265</v>
      </c>
      <c r="F1408" s="142" t="s">
        <v>4266</v>
      </c>
      <c r="G1408" s="142" t="s">
        <v>4267</v>
      </c>
      <c r="H1408" s="142" t="s">
        <v>4268</v>
      </c>
      <c r="I1408" s="142" t="s">
        <v>4297</v>
      </c>
      <c r="J1408" s="142" t="s">
        <v>4298</v>
      </c>
      <c r="K1408" s="142" t="s">
        <v>5360</v>
      </c>
      <c r="L1408" s="142" t="s">
        <v>5361</v>
      </c>
    </row>
    <row r="1409" spans="1:12" hidden="1">
      <c r="A1409" s="142" t="s">
        <v>1788</v>
      </c>
      <c r="B1409" s="142" t="s">
        <v>1789</v>
      </c>
      <c r="C1409" s="142" t="s">
        <v>3960</v>
      </c>
      <c r="D1409" s="142" t="s">
        <v>3961</v>
      </c>
      <c r="E1409" s="142" t="s">
        <v>4265</v>
      </c>
      <c r="F1409" s="142" t="s">
        <v>4266</v>
      </c>
      <c r="G1409" s="142" t="s">
        <v>5362</v>
      </c>
      <c r="H1409" s="142" t="s">
        <v>5363</v>
      </c>
      <c r="I1409" s="142" t="s">
        <v>5364</v>
      </c>
      <c r="J1409" s="142" t="s">
        <v>5365</v>
      </c>
      <c r="K1409" s="142" t="s">
        <v>5366</v>
      </c>
      <c r="L1409" s="142" t="s">
        <v>5367</v>
      </c>
    </row>
    <row r="1410" spans="1:12" hidden="1">
      <c r="A1410" s="142" t="s">
        <v>1788</v>
      </c>
      <c r="B1410" s="142" t="s">
        <v>1789</v>
      </c>
      <c r="C1410" s="142" t="s">
        <v>3960</v>
      </c>
      <c r="D1410" s="142" t="s">
        <v>3961</v>
      </c>
      <c r="E1410" s="142" t="s">
        <v>4265</v>
      </c>
      <c r="F1410" s="142" t="s">
        <v>4266</v>
      </c>
      <c r="G1410" s="142" t="s">
        <v>5368</v>
      </c>
      <c r="H1410" s="142" t="s">
        <v>5369</v>
      </c>
      <c r="I1410" s="142" t="s">
        <v>5370</v>
      </c>
      <c r="J1410" s="142" t="s">
        <v>5371</v>
      </c>
      <c r="K1410" s="142" t="s">
        <v>5372</v>
      </c>
      <c r="L1410" s="142" t="s">
        <v>5373</v>
      </c>
    </row>
    <row r="1411" spans="1:12" hidden="1">
      <c r="A1411" s="142" t="s">
        <v>1788</v>
      </c>
      <c r="B1411" s="142" t="s">
        <v>1789</v>
      </c>
      <c r="C1411" s="142" t="s">
        <v>3960</v>
      </c>
      <c r="D1411" s="142" t="s">
        <v>3961</v>
      </c>
      <c r="E1411" s="142" t="s">
        <v>4265</v>
      </c>
      <c r="F1411" s="142" t="s">
        <v>4266</v>
      </c>
      <c r="G1411" s="142" t="s">
        <v>5368</v>
      </c>
      <c r="H1411" s="142" t="s">
        <v>5369</v>
      </c>
      <c r="I1411" s="142" t="s">
        <v>5370</v>
      </c>
      <c r="J1411" s="142" t="s">
        <v>5371</v>
      </c>
      <c r="K1411" s="142" t="s">
        <v>5374</v>
      </c>
      <c r="L1411" s="142" t="s">
        <v>5375</v>
      </c>
    </row>
    <row r="1412" spans="1:12" hidden="1">
      <c r="A1412" s="142" t="s">
        <v>1788</v>
      </c>
      <c r="B1412" s="142" t="s">
        <v>1789</v>
      </c>
      <c r="C1412" s="142" t="s">
        <v>3960</v>
      </c>
      <c r="D1412" s="142" t="s">
        <v>3961</v>
      </c>
      <c r="E1412" s="142" t="s">
        <v>4265</v>
      </c>
      <c r="F1412" s="142" t="s">
        <v>4266</v>
      </c>
      <c r="G1412" s="142" t="s">
        <v>5368</v>
      </c>
      <c r="H1412" s="142" t="s">
        <v>5369</v>
      </c>
      <c r="I1412" s="142" t="s">
        <v>5370</v>
      </c>
      <c r="J1412" s="142" t="s">
        <v>5371</v>
      </c>
      <c r="K1412" s="142" t="s">
        <v>5376</v>
      </c>
      <c r="L1412" s="142" t="s">
        <v>5377</v>
      </c>
    </row>
    <row r="1413" spans="1:12" hidden="1">
      <c r="A1413" s="142" t="s">
        <v>1788</v>
      </c>
      <c r="B1413" s="142" t="s">
        <v>1789</v>
      </c>
      <c r="C1413" s="142" t="s">
        <v>3960</v>
      </c>
      <c r="D1413" s="142" t="s">
        <v>3961</v>
      </c>
      <c r="E1413" s="142" t="s">
        <v>4265</v>
      </c>
      <c r="F1413" s="142" t="s">
        <v>4266</v>
      </c>
      <c r="G1413" s="142" t="s">
        <v>5368</v>
      </c>
      <c r="H1413" s="142" t="s">
        <v>5369</v>
      </c>
      <c r="I1413" s="142" t="s">
        <v>5370</v>
      </c>
      <c r="J1413" s="142" t="s">
        <v>5371</v>
      </c>
      <c r="K1413" s="142" t="s">
        <v>5378</v>
      </c>
      <c r="L1413" s="142" t="s">
        <v>5379</v>
      </c>
    </row>
    <row r="1414" spans="1:12" hidden="1">
      <c r="A1414" s="142" t="s">
        <v>1788</v>
      </c>
      <c r="B1414" s="142" t="s">
        <v>1789</v>
      </c>
      <c r="C1414" s="142" t="s">
        <v>3960</v>
      </c>
      <c r="D1414" s="142" t="s">
        <v>3961</v>
      </c>
      <c r="E1414" s="142" t="s">
        <v>4265</v>
      </c>
      <c r="F1414" s="142" t="s">
        <v>4266</v>
      </c>
      <c r="G1414" s="142" t="s">
        <v>5380</v>
      </c>
      <c r="H1414" s="142" t="s">
        <v>5381</v>
      </c>
      <c r="I1414" s="142" t="s">
        <v>5382</v>
      </c>
      <c r="J1414" s="142" t="s">
        <v>5383</v>
      </c>
      <c r="K1414" s="142" t="s">
        <v>5384</v>
      </c>
      <c r="L1414" s="142" t="s">
        <v>5385</v>
      </c>
    </row>
    <row r="1415" spans="1:12" hidden="1">
      <c r="A1415" s="142" t="s">
        <v>1788</v>
      </c>
      <c r="B1415" s="142" t="s">
        <v>1789</v>
      </c>
      <c r="C1415" s="142" t="s">
        <v>3960</v>
      </c>
      <c r="D1415" s="142" t="s">
        <v>3961</v>
      </c>
      <c r="E1415" s="142" t="s">
        <v>4265</v>
      </c>
      <c r="F1415" s="142" t="s">
        <v>4266</v>
      </c>
      <c r="G1415" s="142" t="s">
        <v>5380</v>
      </c>
      <c r="H1415" s="142" t="s">
        <v>5381</v>
      </c>
      <c r="I1415" s="142" t="s">
        <v>5382</v>
      </c>
      <c r="J1415" s="142" t="s">
        <v>5383</v>
      </c>
      <c r="K1415" s="142" t="s">
        <v>5386</v>
      </c>
      <c r="L1415" s="142" t="s">
        <v>5387</v>
      </c>
    </row>
    <row r="1416" spans="1:12" hidden="1">
      <c r="A1416" s="142" t="s">
        <v>1788</v>
      </c>
      <c r="B1416" s="142" t="s">
        <v>1789</v>
      </c>
      <c r="C1416" s="142" t="s">
        <v>3960</v>
      </c>
      <c r="D1416" s="142" t="s">
        <v>3961</v>
      </c>
      <c r="E1416" s="142" t="s">
        <v>4265</v>
      </c>
      <c r="F1416" s="142" t="s">
        <v>4266</v>
      </c>
      <c r="G1416" s="142" t="s">
        <v>5380</v>
      </c>
      <c r="H1416" s="142" t="s">
        <v>5381</v>
      </c>
      <c r="I1416" s="142" t="s">
        <v>5382</v>
      </c>
      <c r="J1416" s="142" t="s">
        <v>5383</v>
      </c>
      <c r="K1416" s="142" t="s">
        <v>5388</v>
      </c>
      <c r="L1416" s="142" t="s">
        <v>5389</v>
      </c>
    </row>
    <row r="1417" spans="1:12" hidden="1">
      <c r="A1417" s="142" t="s">
        <v>1788</v>
      </c>
      <c r="B1417" s="142" t="s">
        <v>1789</v>
      </c>
      <c r="C1417" s="142" t="s">
        <v>3960</v>
      </c>
      <c r="D1417" s="142" t="s">
        <v>3961</v>
      </c>
      <c r="E1417" s="142" t="s">
        <v>4265</v>
      </c>
      <c r="F1417" s="142" t="s">
        <v>4266</v>
      </c>
      <c r="G1417" s="142" t="s">
        <v>5380</v>
      </c>
      <c r="H1417" s="142" t="s">
        <v>5381</v>
      </c>
      <c r="I1417" s="142" t="s">
        <v>5382</v>
      </c>
      <c r="J1417" s="142" t="s">
        <v>5383</v>
      </c>
      <c r="K1417" s="142" t="s">
        <v>5390</v>
      </c>
      <c r="L1417" s="142" t="s">
        <v>5391</v>
      </c>
    </row>
    <row r="1418" spans="1:12" hidden="1">
      <c r="A1418" s="142" t="s">
        <v>1788</v>
      </c>
      <c r="B1418" s="142" t="s">
        <v>1789</v>
      </c>
      <c r="C1418" s="142" t="s">
        <v>3960</v>
      </c>
      <c r="D1418" s="142" t="s">
        <v>3961</v>
      </c>
      <c r="E1418" s="142" t="s">
        <v>4265</v>
      </c>
      <c r="F1418" s="142" t="s">
        <v>4266</v>
      </c>
      <c r="G1418" s="142" t="s">
        <v>5380</v>
      </c>
      <c r="H1418" s="142" t="s">
        <v>5381</v>
      </c>
      <c r="I1418" s="142" t="s">
        <v>5392</v>
      </c>
      <c r="J1418" s="142" t="s">
        <v>5393</v>
      </c>
      <c r="K1418" s="142" t="s">
        <v>5394</v>
      </c>
      <c r="L1418" s="142" t="s">
        <v>5395</v>
      </c>
    </row>
    <row r="1419" spans="1:12" hidden="1">
      <c r="A1419" s="142" t="s">
        <v>1788</v>
      </c>
      <c r="B1419" s="142" t="s">
        <v>1789</v>
      </c>
      <c r="C1419" s="142" t="s">
        <v>3960</v>
      </c>
      <c r="D1419" s="142" t="s">
        <v>3961</v>
      </c>
      <c r="E1419" s="142" t="s">
        <v>4265</v>
      </c>
      <c r="F1419" s="142" t="s">
        <v>4266</v>
      </c>
      <c r="G1419" s="142" t="s">
        <v>5380</v>
      </c>
      <c r="H1419" s="142" t="s">
        <v>5381</v>
      </c>
      <c r="I1419" s="142" t="s">
        <v>5392</v>
      </c>
      <c r="J1419" s="142" t="s">
        <v>5393</v>
      </c>
      <c r="K1419" s="142" t="s">
        <v>5396</v>
      </c>
      <c r="L1419" s="142" t="s">
        <v>5397</v>
      </c>
    </row>
    <row r="1420" spans="1:12" hidden="1">
      <c r="A1420" s="142" t="s">
        <v>1788</v>
      </c>
      <c r="B1420" s="142" t="s">
        <v>1789</v>
      </c>
      <c r="C1420" s="142" t="s">
        <v>3960</v>
      </c>
      <c r="D1420" s="142" t="s">
        <v>3961</v>
      </c>
      <c r="E1420" s="142" t="s">
        <v>4265</v>
      </c>
      <c r="F1420" s="142" t="s">
        <v>4266</v>
      </c>
      <c r="G1420" s="142" t="s">
        <v>5380</v>
      </c>
      <c r="H1420" s="142" t="s">
        <v>5381</v>
      </c>
      <c r="I1420" s="142" t="s">
        <v>5392</v>
      </c>
      <c r="J1420" s="142" t="s">
        <v>5393</v>
      </c>
      <c r="K1420" s="142" t="s">
        <v>5398</v>
      </c>
      <c r="L1420" s="142" t="s">
        <v>5399</v>
      </c>
    </row>
    <row r="1421" spans="1:12" hidden="1">
      <c r="A1421" s="142" t="s">
        <v>1788</v>
      </c>
      <c r="B1421" s="142" t="s">
        <v>1789</v>
      </c>
      <c r="C1421" s="142" t="s">
        <v>3960</v>
      </c>
      <c r="D1421" s="142" t="s">
        <v>3961</v>
      </c>
      <c r="E1421" s="142" t="s">
        <v>4265</v>
      </c>
      <c r="F1421" s="142" t="s">
        <v>4266</v>
      </c>
      <c r="G1421" s="142" t="s">
        <v>5380</v>
      </c>
      <c r="H1421" s="142" t="s">
        <v>5381</v>
      </c>
      <c r="I1421" s="142" t="s">
        <v>5392</v>
      </c>
      <c r="J1421" s="142" t="s">
        <v>5393</v>
      </c>
      <c r="K1421" s="142" t="s">
        <v>5400</v>
      </c>
      <c r="L1421" s="142" t="s">
        <v>5401</v>
      </c>
    </row>
    <row r="1422" spans="1:12" hidden="1">
      <c r="A1422" s="142" t="s">
        <v>1788</v>
      </c>
      <c r="B1422" s="142" t="s">
        <v>1789</v>
      </c>
      <c r="C1422" s="142" t="s">
        <v>3960</v>
      </c>
      <c r="D1422" s="142" t="s">
        <v>3961</v>
      </c>
      <c r="E1422" s="142" t="s">
        <v>4265</v>
      </c>
      <c r="F1422" s="142" t="s">
        <v>4266</v>
      </c>
      <c r="G1422" s="142" t="s">
        <v>5380</v>
      </c>
      <c r="H1422" s="142" t="s">
        <v>5381</v>
      </c>
      <c r="I1422" s="142" t="s">
        <v>5392</v>
      </c>
      <c r="J1422" s="142" t="s">
        <v>5393</v>
      </c>
      <c r="K1422" s="142" t="s">
        <v>5402</v>
      </c>
      <c r="L1422" s="142" t="s">
        <v>5403</v>
      </c>
    </row>
    <row r="1423" spans="1:12" hidden="1">
      <c r="A1423" s="142" t="s">
        <v>1788</v>
      </c>
      <c r="B1423" s="142" t="s">
        <v>1789</v>
      </c>
      <c r="C1423" s="142" t="s">
        <v>3960</v>
      </c>
      <c r="D1423" s="142" t="s">
        <v>3961</v>
      </c>
      <c r="E1423" s="142" t="s">
        <v>4265</v>
      </c>
      <c r="F1423" s="142" t="s">
        <v>4266</v>
      </c>
      <c r="G1423" s="142" t="s">
        <v>5380</v>
      </c>
      <c r="H1423" s="142" t="s">
        <v>5381</v>
      </c>
      <c r="I1423" s="142" t="s">
        <v>5392</v>
      </c>
      <c r="J1423" s="142" t="s">
        <v>5393</v>
      </c>
      <c r="K1423" s="142" t="s">
        <v>5404</v>
      </c>
      <c r="L1423" s="142" t="s">
        <v>5405</v>
      </c>
    </row>
    <row r="1424" spans="1:12" hidden="1">
      <c r="A1424" s="142" t="s">
        <v>1788</v>
      </c>
      <c r="B1424" s="142" t="s">
        <v>1789</v>
      </c>
      <c r="C1424" s="142" t="s">
        <v>3960</v>
      </c>
      <c r="D1424" s="142" t="s">
        <v>3961</v>
      </c>
      <c r="E1424" s="142" t="s">
        <v>4265</v>
      </c>
      <c r="F1424" s="142" t="s">
        <v>4266</v>
      </c>
      <c r="G1424" s="142" t="s">
        <v>5380</v>
      </c>
      <c r="H1424" s="142" t="s">
        <v>5381</v>
      </c>
      <c r="I1424" s="142" t="s">
        <v>5392</v>
      </c>
      <c r="J1424" s="142" t="s">
        <v>5393</v>
      </c>
      <c r="K1424" s="142" t="s">
        <v>5406</v>
      </c>
      <c r="L1424" s="142" t="s">
        <v>5407</v>
      </c>
    </row>
    <row r="1425" spans="1:12" hidden="1">
      <c r="A1425" s="142" t="s">
        <v>1788</v>
      </c>
      <c r="B1425" s="142" t="s">
        <v>1789</v>
      </c>
      <c r="C1425" s="142" t="s">
        <v>3960</v>
      </c>
      <c r="D1425" s="142" t="s">
        <v>3961</v>
      </c>
      <c r="E1425" s="142" t="s">
        <v>4265</v>
      </c>
      <c r="F1425" s="142" t="s">
        <v>4266</v>
      </c>
      <c r="G1425" s="142" t="s">
        <v>5380</v>
      </c>
      <c r="H1425" s="142" t="s">
        <v>5381</v>
      </c>
      <c r="I1425" s="142" t="s">
        <v>5392</v>
      </c>
      <c r="J1425" s="142" t="s">
        <v>5393</v>
      </c>
      <c r="K1425" s="142" t="s">
        <v>5408</v>
      </c>
      <c r="L1425" s="142" t="s">
        <v>5409</v>
      </c>
    </row>
    <row r="1426" spans="1:12" hidden="1">
      <c r="A1426" s="142" t="s">
        <v>1788</v>
      </c>
      <c r="B1426" s="142" t="s">
        <v>1789</v>
      </c>
      <c r="C1426" s="142" t="s">
        <v>3960</v>
      </c>
      <c r="D1426" s="142" t="s">
        <v>3961</v>
      </c>
      <c r="E1426" s="142" t="s">
        <v>4265</v>
      </c>
      <c r="F1426" s="142" t="s">
        <v>4266</v>
      </c>
      <c r="G1426" s="142" t="s">
        <v>5380</v>
      </c>
      <c r="H1426" s="142" t="s">
        <v>5381</v>
      </c>
      <c r="I1426" s="142" t="s">
        <v>5392</v>
      </c>
      <c r="J1426" s="142" t="s">
        <v>5393</v>
      </c>
      <c r="K1426" s="142" t="s">
        <v>5410</v>
      </c>
      <c r="L1426" s="142" t="s">
        <v>5411</v>
      </c>
    </row>
    <row r="1427" spans="1:12" hidden="1">
      <c r="A1427" s="142" t="s">
        <v>1788</v>
      </c>
      <c r="B1427" s="142" t="s">
        <v>1789</v>
      </c>
      <c r="C1427" s="142" t="s">
        <v>3960</v>
      </c>
      <c r="D1427" s="142" t="s">
        <v>3961</v>
      </c>
      <c r="E1427" s="142" t="s">
        <v>4265</v>
      </c>
      <c r="F1427" s="142" t="s">
        <v>4266</v>
      </c>
      <c r="G1427" s="142" t="s">
        <v>5380</v>
      </c>
      <c r="H1427" s="142" t="s">
        <v>5381</v>
      </c>
      <c r="I1427" s="142" t="s">
        <v>5392</v>
      </c>
      <c r="J1427" s="142" t="s">
        <v>5393</v>
      </c>
      <c r="K1427" s="142" t="s">
        <v>5412</v>
      </c>
      <c r="L1427" s="142" t="s">
        <v>5413</v>
      </c>
    </row>
    <row r="1428" spans="1:12" hidden="1">
      <c r="A1428" s="142" t="s">
        <v>1788</v>
      </c>
      <c r="B1428" s="142" t="s">
        <v>1789</v>
      </c>
      <c r="C1428" s="142" t="s">
        <v>3960</v>
      </c>
      <c r="D1428" s="142" t="s">
        <v>3961</v>
      </c>
      <c r="E1428" s="142" t="s">
        <v>4265</v>
      </c>
      <c r="F1428" s="142" t="s">
        <v>4266</v>
      </c>
      <c r="G1428" s="142" t="s">
        <v>5380</v>
      </c>
      <c r="H1428" s="142" t="s">
        <v>5381</v>
      </c>
      <c r="I1428" s="142" t="s">
        <v>5392</v>
      </c>
      <c r="J1428" s="142" t="s">
        <v>5393</v>
      </c>
      <c r="K1428" s="142" t="s">
        <v>5414</v>
      </c>
      <c r="L1428" s="142" t="s">
        <v>5415</v>
      </c>
    </row>
    <row r="1429" spans="1:12" hidden="1">
      <c r="A1429" s="142" t="s">
        <v>1788</v>
      </c>
      <c r="B1429" s="142" t="s">
        <v>1789</v>
      </c>
      <c r="C1429" s="142" t="s">
        <v>3960</v>
      </c>
      <c r="D1429" s="142" t="s">
        <v>3961</v>
      </c>
      <c r="E1429" s="142" t="s">
        <v>4265</v>
      </c>
      <c r="F1429" s="142" t="s">
        <v>4266</v>
      </c>
      <c r="G1429" s="142" t="s">
        <v>5380</v>
      </c>
      <c r="H1429" s="142" t="s">
        <v>5381</v>
      </c>
      <c r="I1429" s="142" t="s">
        <v>5416</v>
      </c>
      <c r="J1429" s="142" t="s">
        <v>5417</v>
      </c>
      <c r="K1429" s="142" t="s">
        <v>5418</v>
      </c>
      <c r="L1429" s="142" t="s">
        <v>5419</v>
      </c>
    </row>
    <row r="1430" spans="1:12" hidden="1">
      <c r="A1430" s="142" t="s">
        <v>1788</v>
      </c>
      <c r="B1430" s="142" t="s">
        <v>1789</v>
      </c>
      <c r="C1430" s="142" t="s">
        <v>3960</v>
      </c>
      <c r="D1430" s="142" t="s">
        <v>3961</v>
      </c>
      <c r="E1430" s="142" t="s">
        <v>4265</v>
      </c>
      <c r="F1430" s="142" t="s">
        <v>4266</v>
      </c>
      <c r="G1430" s="142" t="s">
        <v>5380</v>
      </c>
      <c r="H1430" s="142" t="s">
        <v>5381</v>
      </c>
      <c r="I1430" s="142" t="s">
        <v>5416</v>
      </c>
      <c r="J1430" s="142" t="s">
        <v>5417</v>
      </c>
      <c r="K1430" s="142" t="s">
        <v>5420</v>
      </c>
      <c r="L1430" s="142" t="s">
        <v>5421</v>
      </c>
    </row>
    <row r="1431" spans="1:12" hidden="1">
      <c r="A1431" s="142" t="s">
        <v>1788</v>
      </c>
      <c r="B1431" s="142" t="s">
        <v>1789</v>
      </c>
      <c r="C1431" s="142" t="s">
        <v>3960</v>
      </c>
      <c r="D1431" s="142" t="s">
        <v>3961</v>
      </c>
      <c r="E1431" s="142" t="s">
        <v>4265</v>
      </c>
      <c r="F1431" s="142" t="s">
        <v>4266</v>
      </c>
      <c r="G1431" s="142" t="s">
        <v>5380</v>
      </c>
      <c r="H1431" s="142" t="s">
        <v>5381</v>
      </c>
      <c r="I1431" s="142" t="s">
        <v>5416</v>
      </c>
      <c r="J1431" s="142" t="s">
        <v>5417</v>
      </c>
      <c r="K1431" s="142" t="s">
        <v>5422</v>
      </c>
      <c r="L1431" s="142" t="s">
        <v>5423</v>
      </c>
    </row>
    <row r="1432" spans="1:12" hidden="1">
      <c r="A1432" s="142" t="s">
        <v>1788</v>
      </c>
      <c r="B1432" s="142" t="s">
        <v>1789</v>
      </c>
      <c r="C1432" s="142" t="s">
        <v>3960</v>
      </c>
      <c r="D1432" s="142" t="s">
        <v>3961</v>
      </c>
      <c r="E1432" s="142" t="s">
        <v>4265</v>
      </c>
      <c r="F1432" s="142" t="s">
        <v>4266</v>
      </c>
      <c r="G1432" s="142" t="s">
        <v>5380</v>
      </c>
      <c r="H1432" s="142" t="s">
        <v>5381</v>
      </c>
      <c r="I1432" s="142" t="s">
        <v>5416</v>
      </c>
      <c r="J1432" s="142" t="s">
        <v>5417</v>
      </c>
      <c r="K1432" s="142" t="s">
        <v>5424</v>
      </c>
      <c r="L1432" s="142" t="s">
        <v>5425</v>
      </c>
    </row>
    <row r="1433" spans="1:12" hidden="1">
      <c r="A1433" s="142" t="s">
        <v>1788</v>
      </c>
      <c r="B1433" s="142" t="s">
        <v>1789</v>
      </c>
      <c r="C1433" s="142" t="s">
        <v>3960</v>
      </c>
      <c r="D1433" s="142" t="s">
        <v>3961</v>
      </c>
      <c r="E1433" s="142" t="s">
        <v>4265</v>
      </c>
      <c r="F1433" s="142" t="s">
        <v>4266</v>
      </c>
      <c r="G1433" s="142" t="s">
        <v>5380</v>
      </c>
      <c r="H1433" s="142" t="s">
        <v>5381</v>
      </c>
      <c r="I1433" s="142" t="s">
        <v>5416</v>
      </c>
      <c r="J1433" s="142" t="s">
        <v>5417</v>
      </c>
      <c r="K1433" s="142" t="s">
        <v>5426</v>
      </c>
      <c r="L1433" s="142" t="s">
        <v>5427</v>
      </c>
    </row>
    <row r="1434" spans="1:12" hidden="1">
      <c r="A1434" s="142" t="s">
        <v>1788</v>
      </c>
      <c r="B1434" s="142" t="s">
        <v>1789</v>
      </c>
      <c r="C1434" s="142" t="s">
        <v>3960</v>
      </c>
      <c r="D1434" s="142" t="s">
        <v>3961</v>
      </c>
      <c r="E1434" s="142" t="s">
        <v>4265</v>
      </c>
      <c r="F1434" s="142" t="s">
        <v>4266</v>
      </c>
      <c r="G1434" s="142" t="s">
        <v>5380</v>
      </c>
      <c r="H1434" s="142" t="s">
        <v>5381</v>
      </c>
      <c r="I1434" s="142" t="s">
        <v>5428</v>
      </c>
      <c r="J1434" s="142" t="s">
        <v>5429</v>
      </c>
      <c r="K1434" s="142" t="s">
        <v>5430</v>
      </c>
      <c r="L1434" s="142" t="s">
        <v>5431</v>
      </c>
    </row>
    <row r="1435" spans="1:12" hidden="1">
      <c r="A1435" s="142" t="s">
        <v>1788</v>
      </c>
      <c r="B1435" s="142" t="s">
        <v>1789</v>
      </c>
      <c r="C1435" s="142" t="s">
        <v>3960</v>
      </c>
      <c r="D1435" s="142" t="s">
        <v>3961</v>
      </c>
      <c r="E1435" s="142" t="s">
        <v>4265</v>
      </c>
      <c r="F1435" s="142" t="s">
        <v>4266</v>
      </c>
      <c r="G1435" s="142" t="s">
        <v>5432</v>
      </c>
      <c r="H1435" s="142" t="s">
        <v>5433</v>
      </c>
      <c r="I1435" s="142" t="s">
        <v>5434</v>
      </c>
      <c r="J1435" s="142" t="s">
        <v>5435</v>
      </c>
      <c r="K1435" s="142" t="s">
        <v>5436</v>
      </c>
      <c r="L1435" s="142" t="s">
        <v>5437</v>
      </c>
    </row>
    <row r="1436" spans="1:12" hidden="1">
      <c r="A1436" s="142" t="s">
        <v>1788</v>
      </c>
      <c r="B1436" s="142" t="s">
        <v>1789</v>
      </c>
      <c r="C1436" s="142" t="s">
        <v>3960</v>
      </c>
      <c r="D1436" s="142" t="s">
        <v>3961</v>
      </c>
      <c r="E1436" s="142" t="s">
        <v>4265</v>
      </c>
      <c r="F1436" s="142" t="s">
        <v>4266</v>
      </c>
      <c r="G1436" s="142" t="s">
        <v>5432</v>
      </c>
      <c r="H1436" s="142" t="s">
        <v>5433</v>
      </c>
      <c r="I1436" s="142" t="s">
        <v>5434</v>
      </c>
      <c r="J1436" s="142" t="s">
        <v>5435</v>
      </c>
      <c r="K1436" s="142" t="s">
        <v>5438</v>
      </c>
      <c r="L1436" s="142" t="s">
        <v>5439</v>
      </c>
    </row>
    <row r="1437" spans="1:12" hidden="1">
      <c r="A1437" s="142" t="s">
        <v>1788</v>
      </c>
      <c r="B1437" s="142" t="s">
        <v>1789</v>
      </c>
      <c r="C1437" s="142" t="s">
        <v>3960</v>
      </c>
      <c r="D1437" s="142" t="s">
        <v>3961</v>
      </c>
      <c r="E1437" s="142" t="s">
        <v>4265</v>
      </c>
      <c r="F1437" s="142" t="s">
        <v>4266</v>
      </c>
      <c r="G1437" s="142" t="s">
        <v>5432</v>
      </c>
      <c r="H1437" s="142" t="s">
        <v>5433</v>
      </c>
      <c r="I1437" s="142" t="s">
        <v>5440</v>
      </c>
      <c r="J1437" s="142" t="s">
        <v>5441</v>
      </c>
      <c r="K1437" s="142" t="s">
        <v>5442</v>
      </c>
      <c r="L1437" s="142" t="s">
        <v>5441</v>
      </c>
    </row>
    <row r="1438" spans="1:12" hidden="1">
      <c r="A1438" s="142" t="s">
        <v>1788</v>
      </c>
      <c r="B1438" s="142" t="s">
        <v>1789</v>
      </c>
      <c r="C1438" s="142" t="s">
        <v>3960</v>
      </c>
      <c r="D1438" s="142" t="s">
        <v>3961</v>
      </c>
      <c r="E1438" s="142" t="s">
        <v>4265</v>
      </c>
      <c r="F1438" s="142" t="s">
        <v>4266</v>
      </c>
      <c r="G1438" s="142" t="s">
        <v>5432</v>
      </c>
      <c r="H1438" s="142" t="s">
        <v>5433</v>
      </c>
      <c r="I1438" s="142" t="s">
        <v>5443</v>
      </c>
      <c r="J1438" s="142" t="s">
        <v>5444</v>
      </c>
      <c r="K1438" s="142" t="s">
        <v>5445</v>
      </c>
      <c r="L1438" s="142" t="s">
        <v>5444</v>
      </c>
    </row>
    <row r="1439" spans="1:12" hidden="1">
      <c r="A1439" s="142" t="s">
        <v>1788</v>
      </c>
      <c r="B1439" s="142" t="s">
        <v>1789</v>
      </c>
      <c r="C1439" s="142" t="s">
        <v>3960</v>
      </c>
      <c r="D1439" s="142" t="s">
        <v>3961</v>
      </c>
      <c r="E1439" s="142" t="s">
        <v>4265</v>
      </c>
      <c r="F1439" s="142" t="s">
        <v>4266</v>
      </c>
      <c r="G1439" s="142" t="s">
        <v>5432</v>
      </c>
      <c r="H1439" s="142" t="s">
        <v>5433</v>
      </c>
      <c r="I1439" s="142" t="s">
        <v>5443</v>
      </c>
      <c r="J1439" s="142" t="s">
        <v>5444</v>
      </c>
      <c r="K1439" s="142" t="s">
        <v>5446</v>
      </c>
      <c r="L1439" s="142" t="s">
        <v>5447</v>
      </c>
    </row>
    <row r="1440" spans="1:12" hidden="1">
      <c r="A1440" s="142" t="s">
        <v>1788</v>
      </c>
      <c r="B1440" s="142" t="s">
        <v>1789</v>
      </c>
      <c r="C1440" s="142" t="s">
        <v>3960</v>
      </c>
      <c r="D1440" s="142" t="s">
        <v>3961</v>
      </c>
      <c r="E1440" s="142" t="s">
        <v>4265</v>
      </c>
      <c r="F1440" s="142" t="s">
        <v>4266</v>
      </c>
      <c r="G1440" s="142" t="s">
        <v>5432</v>
      </c>
      <c r="H1440" s="142" t="s">
        <v>5433</v>
      </c>
      <c r="I1440" s="142" t="s">
        <v>5443</v>
      </c>
      <c r="J1440" s="142" t="s">
        <v>5444</v>
      </c>
      <c r="K1440" s="142" t="s">
        <v>5448</v>
      </c>
      <c r="L1440" s="142" t="s">
        <v>5449</v>
      </c>
    </row>
    <row r="1441" spans="1:12" hidden="1">
      <c r="A1441" s="142" t="s">
        <v>1788</v>
      </c>
      <c r="B1441" s="142" t="s">
        <v>1789</v>
      </c>
      <c r="C1441" s="142" t="s">
        <v>3960</v>
      </c>
      <c r="D1441" s="142" t="s">
        <v>3961</v>
      </c>
      <c r="E1441" s="142" t="s">
        <v>4265</v>
      </c>
      <c r="F1441" s="142" t="s">
        <v>4266</v>
      </c>
      <c r="G1441" s="142" t="s">
        <v>5432</v>
      </c>
      <c r="H1441" s="142" t="s">
        <v>5433</v>
      </c>
      <c r="I1441" s="142" t="s">
        <v>5443</v>
      </c>
      <c r="J1441" s="142" t="s">
        <v>5444</v>
      </c>
      <c r="K1441" s="142" t="s">
        <v>5450</v>
      </c>
      <c r="L1441" s="142" t="s">
        <v>5451</v>
      </c>
    </row>
    <row r="1442" spans="1:12" hidden="1">
      <c r="A1442" s="142" t="s">
        <v>1788</v>
      </c>
      <c r="B1442" s="142" t="s">
        <v>1789</v>
      </c>
      <c r="C1442" s="142" t="s">
        <v>3960</v>
      </c>
      <c r="D1442" s="142" t="s">
        <v>3961</v>
      </c>
      <c r="E1442" s="142" t="s">
        <v>4265</v>
      </c>
      <c r="F1442" s="142" t="s">
        <v>4266</v>
      </c>
      <c r="G1442" s="142" t="s">
        <v>5432</v>
      </c>
      <c r="H1442" s="142" t="s">
        <v>5433</v>
      </c>
      <c r="I1442" s="142" t="s">
        <v>5452</v>
      </c>
      <c r="J1442" s="142" t="s">
        <v>5453</v>
      </c>
      <c r="K1442" s="142" t="s">
        <v>5454</v>
      </c>
      <c r="L1442" s="142" t="s">
        <v>5453</v>
      </c>
    </row>
    <row r="1443" spans="1:12" hidden="1">
      <c r="A1443" s="142" t="s">
        <v>1788</v>
      </c>
      <c r="B1443" s="142" t="s">
        <v>1789</v>
      </c>
      <c r="C1443" s="142" t="s">
        <v>3960</v>
      </c>
      <c r="D1443" s="142" t="s">
        <v>3961</v>
      </c>
      <c r="E1443" s="142" t="s">
        <v>4265</v>
      </c>
      <c r="F1443" s="142" t="s">
        <v>4266</v>
      </c>
      <c r="G1443" s="142" t="s">
        <v>5455</v>
      </c>
      <c r="H1443" s="142" t="s">
        <v>5456</v>
      </c>
      <c r="I1443" s="142" t="s">
        <v>5457</v>
      </c>
      <c r="J1443" s="142" t="s">
        <v>5458</v>
      </c>
      <c r="K1443" s="142" t="s">
        <v>5459</v>
      </c>
      <c r="L1443" s="142" t="s">
        <v>5460</v>
      </c>
    </row>
    <row r="1444" spans="1:12" hidden="1">
      <c r="A1444" s="142" t="s">
        <v>1788</v>
      </c>
      <c r="B1444" s="142" t="s">
        <v>1789</v>
      </c>
      <c r="C1444" s="142" t="s">
        <v>3960</v>
      </c>
      <c r="D1444" s="142" t="s">
        <v>3961</v>
      </c>
      <c r="E1444" s="142" t="s">
        <v>4265</v>
      </c>
      <c r="F1444" s="142" t="s">
        <v>4266</v>
      </c>
      <c r="G1444" s="142" t="s">
        <v>5455</v>
      </c>
      <c r="H1444" s="142" t="s">
        <v>5456</v>
      </c>
      <c r="I1444" s="142" t="s">
        <v>5457</v>
      </c>
      <c r="J1444" s="142" t="s">
        <v>5458</v>
      </c>
      <c r="K1444" s="142" t="s">
        <v>5461</v>
      </c>
      <c r="L1444" s="142" t="s">
        <v>5462</v>
      </c>
    </row>
    <row r="1445" spans="1:12" hidden="1">
      <c r="A1445" s="142" t="s">
        <v>1788</v>
      </c>
      <c r="B1445" s="142" t="s">
        <v>1789</v>
      </c>
      <c r="C1445" s="142" t="s">
        <v>3960</v>
      </c>
      <c r="D1445" s="142" t="s">
        <v>3961</v>
      </c>
      <c r="E1445" s="142" t="s">
        <v>4265</v>
      </c>
      <c r="F1445" s="142" t="s">
        <v>4266</v>
      </c>
      <c r="G1445" s="142" t="s">
        <v>5455</v>
      </c>
      <c r="H1445" s="142" t="s">
        <v>5456</v>
      </c>
      <c r="I1445" s="142" t="s">
        <v>5457</v>
      </c>
      <c r="J1445" s="142" t="s">
        <v>5458</v>
      </c>
      <c r="K1445" s="142" t="s">
        <v>5463</v>
      </c>
      <c r="L1445" s="142" t="s">
        <v>5464</v>
      </c>
    </row>
    <row r="1446" spans="1:12" hidden="1">
      <c r="A1446" s="142" t="s">
        <v>1788</v>
      </c>
      <c r="B1446" s="142" t="s">
        <v>1789</v>
      </c>
      <c r="C1446" s="142" t="s">
        <v>3960</v>
      </c>
      <c r="D1446" s="142" t="s">
        <v>3961</v>
      </c>
      <c r="E1446" s="142" t="s">
        <v>4265</v>
      </c>
      <c r="F1446" s="142" t="s">
        <v>4266</v>
      </c>
      <c r="G1446" s="142" t="s">
        <v>5455</v>
      </c>
      <c r="H1446" s="142" t="s">
        <v>5456</v>
      </c>
      <c r="I1446" s="142" t="s">
        <v>5465</v>
      </c>
      <c r="J1446" s="142" t="s">
        <v>5466</v>
      </c>
      <c r="K1446" s="142" t="s">
        <v>5467</v>
      </c>
      <c r="L1446" s="142" t="s">
        <v>5468</v>
      </c>
    </row>
    <row r="1447" spans="1:12" hidden="1">
      <c r="A1447" s="142" t="s">
        <v>1788</v>
      </c>
      <c r="B1447" s="142" t="s">
        <v>1789</v>
      </c>
      <c r="C1447" s="142" t="s">
        <v>3960</v>
      </c>
      <c r="D1447" s="142" t="s">
        <v>3961</v>
      </c>
      <c r="E1447" s="142" t="s">
        <v>4265</v>
      </c>
      <c r="F1447" s="142" t="s">
        <v>4266</v>
      </c>
      <c r="G1447" s="142" t="s">
        <v>5455</v>
      </c>
      <c r="H1447" s="142" t="s">
        <v>5456</v>
      </c>
      <c r="I1447" s="142" t="s">
        <v>5465</v>
      </c>
      <c r="J1447" s="142" t="s">
        <v>5466</v>
      </c>
      <c r="K1447" s="142" t="s">
        <v>5469</v>
      </c>
      <c r="L1447" s="142" t="s">
        <v>5470</v>
      </c>
    </row>
    <row r="1448" spans="1:12" hidden="1">
      <c r="A1448" s="142" t="s">
        <v>1788</v>
      </c>
      <c r="B1448" s="142" t="s">
        <v>1789</v>
      </c>
      <c r="C1448" s="142" t="s">
        <v>3960</v>
      </c>
      <c r="D1448" s="142" t="s">
        <v>3961</v>
      </c>
      <c r="E1448" s="142" t="s">
        <v>4265</v>
      </c>
      <c r="F1448" s="142" t="s">
        <v>4266</v>
      </c>
      <c r="G1448" s="142" t="s">
        <v>5455</v>
      </c>
      <c r="H1448" s="142" t="s">
        <v>5456</v>
      </c>
      <c r="I1448" s="142" t="s">
        <v>5471</v>
      </c>
      <c r="J1448" s="142" t="s">
        <v>5472</v>
      </c>
      <c r="K1448" s="142" t="s">
        <v>5473</v>
      </c>
      <c r="L1448" s="142" t="s">
        <v>5474</v>
      </c>
    </row>
    <row r="1449" spans="1:12" hidden="1">
      <c r="A1449" s="142" t="s">
        <v>1788</v>
      </c>
      <c r="B1449" s="142" t="s">
        <v>1789</v>
      </c>
      <c r="C1449" s="142" t="s">
        <v>3960</v>
      </c>
      <c r="D1449" s="142" t="s">
        <v>3961</v>
      </c>
      <c r="E1449" s="142" t="s">
        <v>4265</v>
      </c>
      <c r="F1449" s="142" t="s">
        <v>4266</v>
      </c>
      <c r="G1449" s="142" t="s">
        <v>5455</v>
      </c>
      <c r="H1449" s="142" t="s">
        <v>5456</v>
      </c>
      <c r="I1449" s="142" t="s">
        <v>5475</v>
      </c>
      <c r="J1449" s="142" t="s">
        <v>5476</v>
      </c>
      <c r="K1449" s="142" t="s">
        <v>5477</v>
      </c>
      <c r="L1449" s="142" t="s">
        <v>5478</v>
      </c>
    </row>
    <row r="1450" spans="1:12" hidden="1">
      <c r="A1450" s="142" t="s">
        <v>1788</v>
      </c>
      <c r="B1450" s="142" t="s">
        <v>1789</v>
      </c>
      <c r="C1450" s="142" t="s">
        <v>3960</v>
      </c>
      <c r="D1450" s="142" t="s">
        <v>3961</v>
      </c>
      <c r="E1450" s="142" t="s">
        <v>4265</v>
      </c>
      <c r="F1450" s="142" t="s">
        <v>4266</v>
      </c>
      <c r="G1450" s="142" t="s">
        <v>5455</v>
      </c>
      <c r="H1450" s="142" t="s">
        <v>5456</v>
      </c>
      <c r="I1450" s="142" t="s">
        <v>5475</v>
      </c>
      <c r="J1450" s="142" t="s">
        <v>5476</v>
      </c>
      <c r="K1450" s="142" t="s">
        <v>5479</v>
      </c>
      <c r="L1450" s="142" t="s">
        <v>5480</v>
      </c>
    </row>
    <row r="1451" spans="1:12" hidden="1">
      <c r="A1451" s="142" t="s">
        <v>1788</v>
      </c>
      <c r="B1451" s="142" t="s">
        <v>1789</v>
      </c>
      <c r="C1451" s="142" t="s">
        <v>3960</v>
      </c>
      <c r="D1451" s="142" t="s">
        <v>3961</v>
      </c>
      <c r="E1451" s="142" t="s">
        <v>4265</v>
      </c>
      <c r="F1451" s="142" t="s">
        <v>4266</v>
      </c>
      <c r="G1451" s="142" t="s">
        <v>5455</v>
      </c>
      <c r="H1451" s="142" t="s">
        <v>5456</v>
      </c>
      <c r="I1451" s="142" t="s">
        <v>5481</v>
      </c>
      <c r="J1451" s="142" t="s">
        <v>5482</v>
      </c>
      <c r="K1451" s="142" t="s">
        <v>5483</v>
      </c>
      <c r="L1451" s="142" t="s">
        <v>5484</v>
      </c>
    </row>
    <row r="1452" spans="1:12" hidden="1">
      <c r="A1452" s="142" t="s">
        <v>1788</v>
      </c>
      <c r="B1452" s="142" t="s">
        <v>1789</v>
      </c>
      <c r="C1452" s="142" t="s">
        <v>3960</v>
      </c>
      <c r="D1452" s="142" t="s">
        <v>3961</v>
      </c>
      <c r="E1452" s="142" t="s">
        <v>4265</v>
      </c>
      <c r="F1452" s="142" t="s">
        <v>4266</v>
      </c>
      <c r="G1452" s="142" t="s">
        <v>5455</v>
      </c>
      <c r="H1452" s="142" t="s">
        <v>5456</v>
      </c>
      <c r="I1452" s="142" t="s">
        <v>5481</v>
      </c>
      <c r="J1452" s="142" t="s">
        <v>5482</v>
      </c>
      <c r="K1452" s="142" t="s">
        <v>5485</v>
      </c>
      <c r="L1452" s="142" t="s">
        <v>5486</v>
      </c>
    </row>
    <row r="1453" spans="1:12" hidden="1">
      <c r="A1453" s="142" t="s">
        <v>1788</v>
      </c>
      <c r="B1453" s="142" t="s">
        <v>1789</v>
      </c>
      <c r="C1453" s="142" t="s">
        <v>3960</v>
      </c>
      <c r="D1453" s="142" t="s">
        <v>3961</v>
      </c>
      <c r="E1453" s="142" t="s">
        <v>4265</v>
      </c>
      <c r="F1453" s="142" t="s">
        <v>4266</v>
      </c>
      <c r="G1453" s="142" t="s">
        <v>5455</v>
      </c>
      <c r="H1453" s="142" t="s">
        <v>5456</v>
      </c>
      <c r="I1453" s="142" t="s">
        <v>5481</v>
      </c>
      <c r="J1453" s="142" t="s">
        <v>5482</v>
      </c>
      <c r="K1453" s="142" t="s">
        <v>5487</v>
      </c>
      <c r="L1453" s="142" t="s">
        <v>5488</v>
      </c>
    </row>
    <row r="1454" spans="1:12" hidden="1">
      <c r="A1454" s="142" t="s">
        <v>1788</v>
      </c>
      <c r="B1454" s="142" t="s">
        <v>1789</v>
      </c>
      <c r="C1454" s="142" t="s">
        <v>3960</v>
      </c>
      <c r="D1454" s="142" t="s">
        <v>3961</v>
      </c>
      <c r="E1454" s="142" t="s">
        <v>5489</v>
      </c>
      <c r="F1454" s="142" t="s">
        <v>5490</v>
      </c>
      <c r="G1454" s="142" t="s">
        <v>5491</v>
      </c>
      <c r="H1454" s="142" t="s">
        <v>5492</v>
      </c>
      <c r="I1454" s="142" t="s">
        <v>5493</v>
      </c>
      <c r="J1454" s="142" t="s">
        <v>5494</v>
      </c>
      <c r="K1454" s="142" t="s">
        <v>5495</v>
      </c>
      <c r="L1454" s="142" t="s">
        <v>5496</v>
      </c>
    </row>
    <row r="1455" spans="1:12" hidden="1">
      <c r="A1455" s="142" t="s">
        <v>1788</v>
      </c>
      <c r="B1455" s="142" t="s">
        <v>1789</v>
      </c>
      <c r="C1455" s="142" t="s">
        <v>3960</v>
      </c>
      <c r="D1455" s="142" t="s">
        <v>3961</v>
      </c>
      <c r="E1455" s="142" t="s">
        <v>5489</v>
      </c>
      <c r="F1455" s="142" t="s">
        <v>5490</v>
      </c>
      <c r="G1455" s="142" t="s">
        <v>5491</v>
      </c>
      <c r="H1455" s="142" t="s">
        <v>5492</v>
      </c>
      <c r="I1455" s="142" t="s">
        <v>5493</v>
      </c>
      <c r="J1455" s="142" t="s">
        <v>5494</v>
      </c>
      <c r="K1455" s="142" t="s">
        <v>5497</v>
      </c>
      <c r="L1455" s="142" t="s">
        <v>5498</v>
      </c>
    </row>
    <row r="1456" spans="1:12" hidden="1">
      <c r="A1456" s="142" t="s">
        <v>1788</v>
      </c>
      <c r="B1456" s="142" t="s">
        <v>1789</v>
      </c>
      <c r="C1456" s="142" t="s">
        <v>3960</v>
      </c>
      <c r="D1456" s="142" t="s">
        <v>3961</v>
      </c>
      <c r="E1456" s="142" t="s">
        <v>5489</v>
      </c>
      <c r="F1456" s="142" t="s">
        <v>5490</v>
      </c>
      <c r="G1456" s="142" t="s">
        <v>5491</v>
      </c>
      <c r="H1456" s="142" t="s">
        <v>5492</v>
      </c>
      <c r="I1456" s="142" t="s">
        <v>5493</v>
      </c>
      <c r="J1456" s="142" t="s">
        <v>5494</v>
      </c>
      <c r="K1456" s="142" t="s">
        <v>5499</v>
      </c>
      <c r="L1456" s="142" t="s">
        <v>5500</v>
      </c>
    </row>
    <row r="1457" spans="1:12" hidden="1">
      <c r="A1457" s="142" t="s">
        <v>1788</v>
      </c>
      <c r="B1457" s="142" t="s">
        <v>1789</v>
      </c>
      <c r="C1457" s="142" t="s">
        <v>3960</v>
      </c>
      <c r="D1457" s="142" t="s">
        <v>3961</v>
      </c>
      <c r="E1457" s="142" t="s">
        <v>5489</v>
      </c>
      <c r="F1457" s="142" t="s">
        <v>5490</v>
      </c>
      <c r="G1457" s="142" t="s">
        <v>5491</v>
      </c>
      <c r="H1457" s="142" t="s">
        <v>5492</v>
      </c>
      <c r="I1457" s="142" t="s">
        <v>5493</v>
      </c>
      <c r="J1457" s="142" t="s">
        <v>5494</v>
      </c>
      <c r="K1457" s="142" t="s">
        <v>5501</v>
      </c>
      <c r="L1457" s="142" t="s">
        <v>5502</v>
      </c>
    </row>
    <row r="1458" spans="1:12" hidden="1">
      <c r="A1458" s="142" t="s">
        <v>1788</v>
      </c>
      <c r="B1458" s="142" t="s">
        <v>1789</v>
      </c>
      <c r="C1458" s="142" t="s">
        <v>3960</v>
      </c>
      <c r="D1458" s="142" t="s">
        <v>3961</v>
      </c>
      <c r="E1458" s="142" t="s">
        <v>5489</v>
      </c>
      <c r="F1458" s="142" t="s">
        <v>5490</v>
      </c>
      <c r="G1458" s="142" t="s">
        <v>5491</v>
      </c>
      <c r="H1458" s="142" t="s">
        <v>5492</v>
      </c>
      <c r="I1458" s="142" t="s">
        <v>5503</v>
      </c>
      <c r="J1458" s="142" t="s">
        <v>5504</v>
      </c>
      <c r="K1458" s="142" t="s">
        <v>5505</v>
      </c>
      <c r="L1458" s="142" t="s">
        <v>5506</v>
      </c>
    </row>
    <row r="1459" spans="1:12" hidden="1">
      <c r="A1459" s="142" t="s">
        <v>1788</v>
      </c>
      <c r="B1459" s="142" t="s">
        <v>1789</v>
      </c>
      <c r="C1459" s="142" t="s">
        <v>3960</v>
      </c>
      <c r="D1459" s="142" t="s">
        <v>3961</v>
      </c>
      <c r="E1459" s="142" t="s">
        <v>5489</v>
      </c>
      <c r="F1459" s="142" t="s">
        <v>5490</v>
      </c>
      <c r="G1459" s="142" t="s">
        <v>5491</v>
      </c>
      <c r="H1459" s="142" t="s">
        <v>5492</v>
      </c>
      <c r="I1459" s="142" t="s">
        <v>5503</v>
      </c>
      <c r="J1459" s="142" t="s">
        <v>5504</v>
      </c>
      <c r="K1459" s="142" t="s">
        <v>5507</v>
      </c>
      <c r="L1459" s="142" t="s">
        <v>5508</v>
      </c>
    </row>
    <row r="1460" spans="1:12" hidden="1">
      <c r="A1460" s="142" t="s">
        <v>1788</v>
      </c>
      <c r="B1460" s="142" t="s">
        <v>1789</v>
      </c>
      <c r="C1460" s="142" t="s">
        <v>3960</v>
      </c>
      <c r="D1460" s="142" t="s">
        <v>3961</v>
      </c>
      <c r="E1460" s="142" t="s">
        <v>5489</v>
      </c>
      <c r="F1460" s="142" t="s">
        <v>5490</v>
      </c>
      <c r="G1460" s="142" t="s">
        <v>5491</v>
      </c>
      <c r="H1460" s="142" t="s">
        <v>5492</v>
      </c>
      <c r="I1460" s="142" t="s">
        <v>5503</v>
      </c>
      <c r="J1460" s="142" t="s">
        <v>5504</v>
      </c>
      <c r="K1460" s="142" t="s">
        <v>5509</v>
      </c>
      <c r="L1460" s="142" t="s">
        <v>5510</v>
      </c>
    </row>
    <row r="1461" spans="1:12" hidden="1">
      <c r="A1461" s="142" t="s">
        <v>1788</v>
      </c>
      <c r="B1461" s="142" t="s">
        <v>1789</v>
      </c>
      <c r="C1461" s="142" t="s">
        <v>3960</v>
      </c>
      <c r="D1461" s="142" t="s">
        <v>3961</v>
      </c>
      <c r="E1461" s="142" t="s">
        <v>5489</v>
      </c>
      <c r="F1461" s="142" t="s">
        <v>5490</v>
      </c>
      <c r="G1461" s="142" t="s">
        <v>5491</v>
      </c>
      <c r="H1461" s="142" t="s">
        <v>5492</v>
      </c>
      <c r="I1461" s="142" t="s">
        <v>5503</v>
      </c>
      <c r="J1461" s="142" t="s">
        <v>5504</v>
      </c>
      <c r="K1461" s="142" t="s">
        <v>5511</v>
      </c>
      <c r="L1461" s="142" t="s">
        <v>5512</v>
      </c>
    </row>
    <row r="1462" spans="1:12" hidden="1">
      <c r="A1462" s="142" t="s">
        <v>1788</v>
      </c>
      <c r="B1462" s="142" t="s">
        <v>1789</v>
      </c>
      <c r="C1462" s="142" t="s">
        <v>3960</v>
      </c>
      <c r="D1462" s="142" t="s">
        <v>3961</v>
      </c>
      <c r="E1462" s="142" t="s">
        <v>5489</v>
      </c>
      <c r="F1462" s="142" t="s">
        <v>5490</v>
      </c>
      <c r="G1462" s="142" t="s">
        <v>5491</v>
      </c>
      <c r="H1462" s="142" t="s">
        <v>5492</v>
      </c>
      <c r="I1462" s="142" t="s">
        <v>5513</v>
      </c>
      <c r="J1462" s="142" t="s">
        <v>5514</v>
      </c>
      <c r="K1462" s="142" t="s">
        <v>5515</v>
      </c>
      <c r="L1462" s="142" t="s">
        <v>5516</v>
      </c>
    </row>
    <row r="1463" spans="1:12" hidden="1">
      <c r="A1463" s="142" t="s">
        <v>1788</v>
      </c>
      <c r="B1463" s="142" t="s">
        <v>1789</v>
      </c>
      <c r="C1463" s="142" t="s">
        <v>3960</v>
      </c>
      <c r="D1463" s="142" t="s">
        <v>3961</v>
      </c>
      <c r="E1463" s="142" t="s">
        <v>5489</v>
      </c>
      <c r="F1463" s="142" t="s">
        <v>5490</v>
      </c>
      <c r="G1463" s="142" t="s">
        <v>5491</v>
      </c>
      <c r="H1463" s="142" t="s">
        <v>5492</v>
      </c>
      <c r="I1463" s="142" t="s">
        <v>5517</v>
      </c>
      <c r="J1463" s="142" t="s">
        <v>5518</v>
      </c>
      <c r="K1463" s="142" t="s">
        <v>5519</v>
      </c>
      <c r="L1463" s="142" t="s">
        <v>5520</v>
      </c>
    </row>
    <row r="1464" spans="1:12" hidden="1">
      <c r="A1464" s="142" t="s">
        <v>1788</v>
      </c>
      <c r="B1464" s="142" t="s">
        <v>1789</v>
      </c>
      <c r="C1464" s="142" t="s">
        <v>3960</v>
      </c>
      <c r="D1464" s="142" t="s">
        <v>3961</v>
      </c>
      <c r="E1464" s="142" t="s">
        <v>5489</v>
      </c>
      <c r="F1464" s="142" t="s">
        <v>5490</v>
      </c>
      <c r="G1464" s="142" t="s">
        <v>5491</v>
      </c>
      <c r="H1464" s="142" t="s">
        <v>5492</v>
      </c>
      <c r="I1464" s="142" t="s">
        <v>5517</v>
      </c>
      <c r="J1464" s="142" t="s">
        <v>5518</v>
      </c>
      <c r="K1464" s="142" t="s">
        <v>5521</v>
      </c>
      <c r="L1464" s="142" t="s">
        <v>5522</v>
      </c>
    </row>
    <row r="1465" spans="1:12" hidden="1">
      <c r="A1465" s="142" t="s">
        <v>1788</v>
      </c>
      <c r="B1465" s="142" t="s">
        <v>1789</v>
      </c>
      <c r="C1465" s="142" t="s">
        <v>3960</v>
      </c>
      <c r="D1465" s="142" t="s">
        <v>3961</v>
      </c>
      <c r="E1465" s="142" t="s">
        <v>5489</v>
      </c>
      <c r="F1465" s="142" t="s">
        <v>5490</v>
      </c>
      <c r="G1465" s="142" t="s">
        <v>5491</v>
      </c>
      <c r="H1465" s="142" t="s">
        <v>5492</v>
      </c>
      <c r="I1465" s="142" t="s">
        <v>5517</v>
      </c>
      <c r="J1465" s="142" t="s">
        <v>5518</v>
      </c>
      <c r="K1465" s="142" t="s">
        <v>5523</v>
      </c>
      <c r="L1465" s="142" t="s">
        <v>5524</v>
      </c>
    </row>
    <row r="1466" spans="1:12" hidden="1">
      <c r="A1466" s="142" t="s">
        <v>1788</v>
      </c>
      <c r="B1466" s="142" t="s">
        <v>1789</v>
      </c>
      <c r="C1466" s="142" t="s">
        <v>3960</v>
      </c>
      <c r="D1466" s="142" t="s">
        <v>3961</v>
      </c>
      <c r="E1466" s="142" t="s">
        <v>5489</v>
      </c>
      <c r="F1466" s="142" t="s">
        <v>5490</v>
      </c>
      <c r="G1466" s="142" t="s">
        <v>5491</v>
      </c>
      <c r="H1466" s="142" t="s">
        <v>5492</v>
      </c>
      <c r="I1466" s="142" t="s">
        <v>5517</v>
      </c>
      <c r="J1466" s="142" t="s">
        <v>5518</v>
      </c>
      <c r="K1466" s="142" t="s">
        <v>5525</v>
      </c>
      <c r="L1466" s="142" t="s">
        <v>5526</v>
      </c>
    </row>
    <row r="1467" spans="1:12" hidden="1">
      <c r="A1467" s="142" t="s">
        <v>1788</v>
      </c>
      <c r="B1467" s="142" t="s">
        <v>1789</v>
      </c>
      <c r="C1467" s="142" t="s">
        <v>3960</v>
      </c>
      <c r="D1467" s="142" t="s">
        <v>3961</v>
      </c>
      <c r="E1467" s="142" t="s">
        <v>5489</v>
      </c>
      <c r="F1467" s="142" t="s">
        <v>5490</v>
      </c>
      <c r="G1467" s="142" t="s">
        <v>5491</v>
      </c>
      <c r="H1467" s="142" t="s">
        <v>5492</v>
      </c>
      <c r="I1467" s="142" t="s">
        <v>5527</v>
      </c>
      <c r="J1467" s="142" t="s">
        <v>5528</v>
      </c>
      <c r="K1467" s="142" t="s">
        <v>5529</v>
      </c>
      <c r="L1467" s="142" t="s">
        <v>5530</v>
      </c>
    </row>
    <row r="1468" spans="1:12" hidden="1">
      <c r="A1468" s="142" t="s">
        <v>1788</v>
      </c>
      <c r="B1468" s="142" t="s">
        <v>1789</v>
      </c>
      <c r="C1468" s="142" t="s">
        <v>3960</v>
      </c>
      <c r="D1468" s="142" t="s">
        <v>3961</v>
      </c>
      <c r="E1468" s="142" t="s">
        <v>5489</v>
      </c>
      <c r="F1468" s="142" t="s">
        <v>5490</v>
      </c>
      <c r="G1468" s="142" t="s">
        <v>5491</v>
      </c>
      <c r="H1468" s="142" t="s">
        <v>5492</v>
      </c>
      <c r="I1468" s="142" t="s">
        <v>5527</v>
      </c>
      <c r="J1468" s="142" t="s">
        <v>5528</v>
      </c>
      <c r="K1468" s="142" t="s">
        <v>5531</v>
      </c>
      <c r="L1468" s="142" t="s">
        <v>5532</v>
      </c>
    </row>
    <row r="1469" spans="1:12" hidden="1">
      <c r="A1469" s="142" t="s">
        <v>1788</v>
      </c>
      <c r="B1469" s="142" t="s">
        <v>1789</v>
      </c>
      <c r="C1469" s="142" t="s">
        <v>3960</v>
      </c>
      <c r="D1469" s="142" t="s">
        <v>3961</v>
      </c>
      <c r="E1469" s="142" t="s">
        <v>5489</v>
      </c>
      <c r="F1469" s="142" t="s">
        <v>5490</v>
      </c>
      <c r="G1469" s="142" t="s">
        <v>5491</v>
      </c>
      <c r="H1469" s="142" t="s">
        <v>5492</v>
      </c>
      <c r="I1469" s="142" t="s">
        <v>5527</v>
      </c>
      <c r="J1469" s="142" t="s">
        <v>5528</v>
      </c>
      <c r="K1469" s="142" t="s">
        <v>5533</v>
      </c>
      <c r="L1469" s="142" t="s">
        <v>5534</v>
      </c>
    </row>
    <row r="1470" spans="1:12" hidden="1">
      <c r="A1470" s="142" t="s">
        <v>1788</v>
      </c>
      <c r="B1470" s="142" t="s">
        <v>1789</v>
      </c>
      <c r="C1470" s="142" t="s">
        <v>3960</v>
      </c>
      <c r="D1470" s="142" t="s">
        <v>3961</v>
      </c>
      <c r="E1470" s="142" t="s">
        <v>5489</v>
      </c>
      <c r="F1470" s="142" t="s">
        <v>5490</v>
      </c>
      <c r="G1470" s="142" t="s">
        <v>5491</v>
      </c>
      <c r="H1470" s="142" t="s">
        <v>5492</v>
      </c>
      <c r="I1470" s="142" t="s">
        <v>5527</v>
      </c>
      <c r="J1470" s="142" t="s">
        <v>5528</v>
      </c>
      <c r="K1470" s="142" t="s">
        <v>5535</v>
      </c>
      <c r="L1470" s="142" t="s">
        <v>5536</v>
      </c>
    </row>
    <row r="1471" spans="1:12" hidden="1">
      <c r="A1471" s="142" t="s">
        <v>1788</v>
      </c>
      <c r="B1471" s="142" t="s">
        <v>1789</v>
      </c>
      <c r="C1471" s="142" t="s">
        <v>3960</v>
      </c>
      <c r="D1471" s="142" t="s">
        <v>3961</v>
      </c>
      <c r="E1471" s="142" t="s">
        <v>5489</v>
      </c>
      <c r="F1471" s="142" t="s">
        <v>5490</v>
      </c>
      <c r="G1471" s="142" t="s">
        <v>5491</v>
      </c>
      <c r="H1471" s="142" t="s">
        <v>5492</v>
      </c>
      <c r="I1471" s="142" t="s">
        <v>5537</v>
      </c>
      <c r="J1471" s="142" t="s">
        <v>5538</v>
      </c>
      <c r="K1471" s="142" t="s">
        <v>5539</v>
      </c>
      <c r="L1471" s="142" t="s">
        <v>5540</v>
      </c>
    </row>
    <row r="1472" spans="1:12" hidden="1">
      <c r="A1472" s="142" t="s">
        <v>1788</v>
      </c>
      <c r="B1472" s="142" t="s">
        <v>1789</v>
      </c>
      <c r="C1472" s="142" t="s">
        <v>3960</v>
      </c>
      <c r="D1472" s="142" t="s">
        <v>3961</v>
      </c>
      <c r="E1472" s="142" t="s">
        <v>5489</v>
      </c>
      <c r="F1472" s="142" t="s">
        <v>5490</v>
      </c>
      <c r="G1472" s="142" t="s">
        <v>5491</v>
      </c>
      <c r="H1472" s="142" t="s">
        <v>5492</v>
      </c>
      <c r="I1472" s="142" t="s">
        <v>5537</v>
      </c>
      <c r="J1472" s="142" t="s">
        <v>5538</v>
      </c>
      <c r="K1472" s="142" t="s">
        <v>5541</v>
      </c>
      <c r="L1472" s="142" t="s">
        <v>5542</v>
      </c>
    </row>
    <row r="1473" spans="1:12" hidden="1">
      <c r="A1473" s="142" t="s">
        <v>1788</v>
      </c>
      <c r="B1473" s="142" t="s">
        <v>1789</v>
      </c>
      <c r="C1473" s="142" t="s">
        <v>3960</v>
      </c>
      <c r="D1473" s="142" t="s">
        <v>3961</v>
      </c>
      <c r="E1473" s="142" t="s">
        <v>5489</v>
      </c>
      <c r="F1473" s="142" t="s">
        <v>5490</v>
      </c>
      <c r="G1473" s="142" t="s">
        <v>5491</v>
      </c>
      <c r="H1473" s="142" t="s">
        <v>5492</v>
      </c>
      <c r="I1473" s="142" t="s">
        <v>5543</v>
      </c>
      <c r="J1473" s="142" t="s">
        <v>5544</v>
      </c>
      <c r="K1473" s="142" t="s">
        <v>5545</v>
      </c>
      <c r="L1473" s="142" t="s">
        <v>5546</v>
      </c>
    </row>
    <row r="1474" spans="1:12" hidden="1">
      <c r="A1474" s="142" t="s">
        <v>1788</v>
      </c>
      <c r="B1474" s="142" t="s">
        <v>1789</v>
      </c>
      <c r="C1474" s="142" t="s">
        <v>3960</v>
      </c>
      <c r="D1474" s="142" t="s">
        <v>3961</v>
      </c>
      <c r="E1474" s="142" t="s">
        <v>5489</v>
      </c>
      <c r="F1474" s="142" t="s">
        <v>5490</v>
      </c>
      <c r="G1474" s="142" t="s">
        <v>5491</v>
      </c>
      <c r="H1474" s="142" t="s">
        <v>5492</v>
      </c>
      <c r="I1474" s="142" t="s">
        <v>5543</v>
      </c>
      <c r="J1474" s="142" t="s">
        <v>5544</v>
      </c>
      <c r="K1474" s="142" t="s">
        <v>5547</v>
      </c>
      <c r="L1474" s="142" t="s">
        <v>5548</v>
      </c>
    </row>
    <row r="1475" spans="1:12" hidden="1">
      <c r="A1475" s="142" t="s">
        <v>1788</v>
      </c>
      <c r="B1475" s="142" t="s">
        <v>1789</v>
      </c>
      <c r="C1475" s="142" t="s">
        <v>3960</v>
      </c>
      <c r="D1475" s="142" t="s">
        <v>3961</v>
      </c>
      <c r="E1475" s="142" t="s">
        <v>5489</v>
      </c>
      <c r="F1475" s="142" t="s">
        <v>5490</v>
      </c>
      <c r="G1475" s="142" t="s">
        <v>5491</v>
      </c>
      <c r="H1475" s="142" t="s">
        <v>5492</v>
      </c>
      <c r="I1475" s="142" t="s">
        <v>5543</v>
      </c>
      <c r="J1475" s="142" t="s">
        <v>5544</v>
      </c>
      <c r="K1475" s="142" t="s">
        <v>5549</v>
      </c>
      <c r="L1475" s="142" t="s">
        <v>5550</v>
      </c>
    </row>
    <row r="1476" spans="1:12" hidden="1">
      <c r="A1476" s="142" t="s">
        <v>1788</v>
      </c>
      <c r="B1476" s="142" t="s">
        <v>1789</v>
      </c>
      <c r="C1476" s="142" t="s">
        <v>3960</v>
      </c>
      <c r="D1476" s="142" t="s">
        <v>3961</v>
      </c>
      <c r="E1476" s="142" t="s">
        <v>5489</v>
      </c>
      <c r="F1476" s="142" t="s">
        <v>5490</v>
      </c>
      <c r="G1476" s="142" t="s">
        <v>5491</v>
      </c>
      <c r="H1476" s="142" t="s">
        <v>5492</v>
      </c>
      <c r="I1476" s="142" t="s">
        <v>5543</v>
      </c>
      <c r="J1476" s="142" t="s">
        <v>5544</v>
      </c>
      <c r="K1476" s="142" t="s">
        <v>5551</v>
      </c>
      <c r="L1476" s="142" t="s">
        <v>5552</v>
      </c>
    </row>
    <row r="1477" spans="1:12" hidden="1">
      <c r="A1477" s="142" t="s">
        <v>1788</v>
      </c>
      <c r="B1477" s="142" t="s">
        <v>1789</v>
      </c>
      <c r="C1477" s="142" t="s">
        <v>3960</v>
      </c>
      <c r="D1477" s="142" t="s">
        <v>3961</v>
      </c>
      <c r="E1477" s="142" t="s">
        <v>5489</v>
      </c>
      <c r="F1477" s="142" t="s">
        <v>5490</v>
      </c>
      <c r="G1477" s="142" t="s">
        <v>5491</v>
      </c>
      <c r="H1477" s="142" t="s">
        <v>5492</v>
      </c>
      <c r="I1477" s="142" t="s">
        <v>5543</v>
      </c>
      <c r="J1477" s="142" t="s">
        <v>5544</v>
      </c>
      <c r="K1477" s="142" t="s">
        <v>5553</v>
      </c>
      <c r="L1477" s="142" t="s">
        <v>5554</v>
      </c>
    </row>
    <row r="1478" spans="1:12" hidden="1">
      <c r="A1478" s="142" t="s">
        <v>1788</v>
      </c>
      <c r="B1478" s="142" t="s">
        <v>1789</v>
      </c>
      <c r="C1478" s="142" t="s">
        <v>3960</v>
      </c>
      <c r="D1478" s="142" t="s">
        <v>3961</v>
      </c>
      <c r="E1478" s="142" t="s">
        <v>5489</v>
      </c>
      <c r="F1478" s="142" t="s">
        <v>5490</v>
      </c>
      <c r="G1478" s="142" t="s">
        <v>5491</v>
      </c>
      <c r="H1478" s="142" t="s">
        <v>5492</v>
      </c>
      <c r="I1478" s="142" t="s">
        <v>5543</v>
      </c>
      <c r="J1478" s="142" t="s">
        <v>5544</v>
      </c>
      <c r="K1478" s="142" t="s">
        <v>5555</v>
      </c>
      <c r="L1478" s="142" t="s">
        <v>5556</v>
      </c>
    </row>
    <row r="1479" spans="1:12" hidden="1">
      <c r="A1479" s="142" t="s">
        <v>1788</v>
      </c>
      <c r="B1479" s="142" t="s">
        <v>1789</v>
      </c>
      <c r="C1479" s="142" t="s">
        <v>3960</v>
      </c>
      <c r="D1479" s="142" t="s">
        <v>3961</v>
      </c>
      <c r="E1479" s="142" t="s">
        <v>5489</v>
      </c>
      <c r="F1479" s="142" t="s">
        <v>5490</v>
      </c>
      <c r="G1479" s="142" t="s">
        <v>5491</v>
      </c>
      <c r="H1479" s="142" t="s">
        <v>5492</v>
      </c>
      <c r="I1479" s="142" t="s">
        <v>5543</v>
      </c>
      <c r="J1479" s="142" t="s">
        <v>5544</v>
      </c>
      <c r="K1479" s="142" t="s">
        <v>5557</v>
      </c>
      <c r="L1479" s="142" t="s">
        <v>5558</v>
      </c>
    </row>
    <row r="1480" spans="1:12" hidden="1">
      <c r="A1480" s="142" t="s">
        <v>1788</v>
      </c>
      <c r="B1480" s="142" t="s">
        <v>1789</v>
      </c>
      <c r="C1480" s="142" t="s">
        <v>3960</v>
      </c>
      <c r="D1480" s="142" t="s">
        <v>3961</v>
      </c>
      <c r="E1480" s="142" t="s">
        <v>5489</v>
      </c>
      <c r="F1480" s="142" t="s">
        <v>5490</v>
      </c>
      <c r="G1480" s="142" t="s">
        <v>5559</v>
      </c>
      <c r="H1480" s="142" t="s">
        <v>5560</v>
      </c>
      <c r="I1480" s="142" t="s">
        <v>5561</v>
      </c>
      <c r="J1480" s="142" t="s">
        <v>5562</v>
      </c>
      <c r="K1480" s="142" t="s">
        <v>5563</v>
      </c>
      <c r="L1480" s="142" t="s">
        <v>5564</v>
      </c>
    </row>
    <row r="1481" spans="1:12" hidden="1">
      <c r="A1481" s="142" t="s">
        <v>1788</v>
      </c>
      <c r="B1481" s="142" t="s">
        <v>1789</v>
      </c>
      <c r="C1481" s="142" t="s">
        <v>3960</v>
      </c>
      <c r="D1481" s="142" t="s">
        <v>3961</v>
      </c>
      <c r="E1481" s="142" t="s">
        <v>5489</v>
      </c>
      <c r="F1481" s="142" t="s">
        <v>5490</v>
      </c>
      <c r="G1481" s="142" t="s">
        <v>5559</v>
      </c>
      <c r="H1481" s="142" t="s">
        <v>5560</v>
      </c>
      <c r="I1481" s="142" t="s">
        <v>5561</v>
      </c>
      <c r="J1481" s="142" t="s">
        <v>5562</v>
      </c>
      <c r="K1481" s="142" t="s">
        <v>5565</v>
      </c>
      <c r="L1481" s="142" t="s">
        <v>5566</v>
      </c>
    </row>
    <row r="1482" spans="1:12" hidden="1">
      <c r="A1482" s="142" t="s">
        <v>1788</v>
      </c>
      <c r="B1482" s="142" t="s">
        <v>1789</v>
      </c>
      <c r="C1482" s="142" t="s">
        <v>3960</v>
      </c>
      <c r="D1482" s="142" t="s">
        <v>3961</v>
      </c>
      <c r="E1482" s="142" t="s">
        <v>5489</v>
      </c>
      <c r="F1482" s="142" t="s">
        <v>5490</v>
      </c>
      <c r="G1482" s="142" t="s">
        <v>5559</v>
      </c>
      <c r="H1482" s="142" t="s">
        <v>5560</v>
      </c>
      <c r="I1482" s="142" t="s">
        <v>5561</v>
      </c>
      <c r="J1482" s="142" t="s">
        <v>5562</v>
      </c>
      <c r="K1482" s="142" t="s">
        <v>5567</v>
      </c>
      <c r="L1482" s="142" t="s">
        <v>5568</v>
      </c>
    </row>
    <row r="1483" spans="1:12" hidden="1">
      <c r="A1483" s="142" t="s">
        <v>1788</v>
      </c>
      <c r="B1483" s="142" t="s">
        <v>1789</v>
      </c>
      <c r="C1483" s="142" t="s">
        <v>3960</v>
      </c>
      <c r="D1483" s="142" t="s">
        <v>3961</v>
      </c>
      <c r="E1483" s="142" t="s">
        <v>5489</v>
      </c>
      <c r="F1483" s="142" t="s">
        <v>5490</v>
      </c>
      <c r="G1483" s="142" t="s">
        <v>5559</v>
      </c>
      <c r="H1483" s="142" t="s">
        <v>5560</v>
      </c>
      <c r="I1483" s="142" t="s">
        <v>5561</v>
      </c>
      <c r="J1483" s="142" t="s">
        <v>5562</v>
      </c>
      <c r="K1483" s="142" t="s">
        <v>5569</v>
      </c>
      <c r="L1483" s="142" t="s">
        <v>5570</v>
      </c>
    </row>
    <row r="1484" spans="1:12" hidden="1">
      <c r="A1484" s="142" t="s">
        <v>1788</v>
      </c>
      <c r="B1484" s="142" t="s">
        <v>1789</v>
      </c>
      <c r="C1484" s="142" t="s">
        <v>3960</v>
      </c>
      <c r="D1484" s="142" t="s">
        <v>3961</v>
      </c>
      <c r="E1484" s="142" t="s">
        <v>5489</v>
      </c>
      <c r="F1484" s="142" t="s">
        <v>5490</v>
      </c>
      <c r="G1484" s="142" t="s">
        <v>5559</v>
      </c>
      <c r="H1484" s="142" t="s">
        <v>5560</v>
      </c>
      <c r="I1484" s="142" t="s">
        <v>5561</v>
      </c>
      <c r="J1484" s="142" t="s">
        <v>5562</v>
      </c>
      <c r="K1484" s="142" t="s">
        <v>5571</v>
      </c>
      <c r="L1484" s="142" t="s">
        <v>5572</v>
      </c>
    </row>
    <row r="1485" spans="1:12" hidden="1">
      <c r="A1485" s="142" t="s">
        <v>1788</v>
      </c>
      <c r="B1485" s="142" t="s">
        <v>1789</v>
      </c>
      <c r="C1485" s="142" t="s">
        <v>3960</v>
      </c>
      <c r="D1485" s="142" t="s">
        <v>3961</v>
      </c>
      <c r="E1485" s="142" t="s">
        <v>5489</v>
      </c>
      <c r="F1485" s="142" t="s">
        <v>5490</v>
      </c>
      <c r="G1485" s="142" t="s">
        <v>5559</v>
      </c>
      <c r="H1485" s="142" t="s">
        <v>5560</v>
      </c>
      <c r="I1485" s="142" t="s">
        <v>5561</v>
      </c>
      <c r="J1485" s="142" t="s">
        <v>5562</v>
      </c>
      <c r="K1485" s="142" t="s">
        <v>5573</v>
      </c>
      <c r="L1485" s="142" t="s">
        <v>5574</v>
      </c>
    </row>
    <row r="1486" spans="1:12" hidden="1">
      <c r="A1486" s="142" t="s">
        <v>1788</v>
      </c>
      <c r="B1486" s="142" t="s">
        <v>1789</v>
      </c>
      <c r="C1486" s="142" t="s">
        <v>3960</v>
      </c>
      <c r="D1486" s="142" t="s">
        <v>3961</v>
      </c>
      <c r="E1486" s="142" t="s">
        <v>5489</v>
      </c>
      <c r="F1486" s="142" t="s">
        <v>5490</v>
      </c>
      <c r="G1486" s="142" t="s">
        <v>5575</v>
      </c>
      <c r="H1486" s="142" t="s">
        <v>5576</v>
      </c>
      <c r="I1486" s="142" t="s">
        <v>5577</v>
      </c>
      <c r="J1486" s="142" t="s">
        <v>5578</v>
      </c>
      <c r="K1486" s="142" t="s">
        <v>5579</v>
      </c>
      <c r="L1486" s="142" t="s">
        <v>5580</v>
      </c>
    </row>
    <row r="1487" spans="1:12" hidden="1">
      <c r="A1487" s="142" t="s">
        <v>1788</v>
      </c>
      <c r="B1487" s="142" t="s">
        <v>1789</v>
      </c>
      <c r="C1487" s="142" t="s">
        <v>3960</v>
      </c>
      <c r="D1487" s="142" t="s">
        <v>3961</v>
      </c>
      <c r="E1487" s="142" t="s">
        <v>5489</v>
      </c>
      <c r="F1487" s="142" t="s">
        <v>5490</v>
      </c>
      <c r="G1487" s="142" t="s">
        <v>5575</v>
      </c>
      <c r="H1487" s="142" t="s">
        <v>5576</v>
      </c>
      <c r="I1487" s="142" t="s">
        <v>5577</v>
      </c>
      <c r="J1487" s="142" t="s">
        <v>5578</v>
      </c>
      <c r="K1487" s="142" t="s">
        <v>5581</v>
      </c>
      <c r="L1487" s="142" t="s">
        <v>5582</v>
      </c>
    </row>
    <row r="1488" spans="1:12" hidden="1">
      <c r="A1488" s="142" t="s">
        <v>1788</v>
      </c>
      <c r="B1488" s="142" t="s">
        <v>1789</v>
      </c>
      <c r="C1488" s="142" t="s">
        <v>3960</v>
      </c>
      <c r="D1488" s="142" t="s">
        <v>3961</v>
      </c>
      <c r="E1488" s="142" t="s">
        <v>5489</v>
      </c>
      <c r="F1488" s="142" t="s">
        <v>5490</v>
      </c>
      <c r="G1488" s="142" t="s">
        <v>5575</v>
      </c>
      <c r="H1488" s="142" t="s">
        <v>5576</v>
      </c>
      <c r="I1488" s="142" t="s">
        <v>5577</v>
      </c>
      <c r="J1488" s="142" t="s">
        <v>5578</v>
      </c>
      <c r="K1488" s="142" t="s">
        <v>5583</v>
      </c>
      <c r="L1488" s="142" t="s">
        <v>5584</v>
      </c>
    </row>
    <row r="1489" spans="1:12" hidden="1">
      <c r="A1489" s="142" t="s">
        <v>1788</v>
      </c>
      <c r="B1489" s="142" t="s">
        <v>1789</v>
      </c>
      <c r="C1489" s="142" t="s">
        <v>3960</v>
      </c>
      <c r="D1489" s="142" t="s">
        <v>3961</v>
      </c>
      <c r="E1489" s="142" t="s">
        <v>5489</v>
      </c>
      <c r="F1489" s="142" t="s">
        <v>5490</v>
      </c>
      <c r="G1489" s="142" t="s">
        <v>5575</v>
      </c>
      <c r="H1489" s="142" t="s">
        <v>5576</v>
      </c>
      <c r="I1489" s="142" t="s">
        <v>5577</v>
      </c>
      <c r="J1489" s="142" t="s">
        <v>5578</v>
      </c>
      <c r="K1489" s="142" t="s">
        <v>5585</v>
      </c>
      <c r="L1489" s="142" t="s">
        <v>5586</v>
      </c>
    </row>
    <row r="1490" spans="1:12" hidden="1">
      <c r="A1490" s="142" t="s">
        <v>1788</v>
      </c>
      <c r="B1490" s="142" t="s">
        <v>1789</v>
      </c>
      <c r="C1490" s="142" t="s">
        <v>3960</v>
      </c>
      <c r="D1490" s="142" t="s">
        <v>3961</v>
      </c>
      <c r="E1490" s="142" t="s">
        <v>5489</v>
      </c>
      <c r="F1490" s="142" t="s">
        <v>5490</v>
      </c>
      <c r="G1490" s="142" t="s">
        <v>5575</v>
      </c>
      <c r="H1490" s="142" t="s">
        <v>5576</v>
      </c>
      <c r="I1490" s="142" t="s">
        <v>5577</v>
      </c>
      <c r="J1490" s="142" t="s">
        <v>5578</v>
      </c>
      <c r="K1490" s="142" t="s">
        <v>5587</v>
      </c>
      <c r="L1490" s="142" t="s">
        <v>5588</v>
      </c>
    </row>
    <row r="1491" spans="1:12" hidden="1">
      <c r="A1491" s="142" t="s">
        <v>1788</v>
      </c>
      <c r="B1491" s="142" t="s">
        <v>1789</v>
      </c>
      <c r="C1491" s="142" t="s">
        <v>3960</v>
      </c>
      <c r="D1491" s="142" t="s">
        <v>3961</v>
      </c>
      <c r="E1491" s="142" t="s">
        <v>5489</v>
      </c>
      <c r="F1491" s="142" t="s">
        <v>5490</v>
      </c>
      <c r="G1491" s="142" t="s">
        <v>5575</v>
      </c>
      <c r="H1491" s="142" t="s">
        <v>5576</v>
      </c>
      <c r="I1491" s="142" t="s">
        <v>5577</v>
      </c>
      <c r="J1491" s="142" t="s">
        <v>5578</v>
      </c>
      <c r="K1491" s="142" t="s">
        <v>5589</v>
      </c>
      <c r="L1491" s="142" t="s">
        <v>5590</v>
      </c>
    </row>
    <row r="1492" spans="1:12" hidden="1">
      <c r="A1492" s="142" t="s">
        <v>1788</v>
      </c>
      <c r="B1492" s="142" t="s">
        <v>1789</v>
      </c>
      <c r="C1492" s="142" t="s">
        <v>3960</v>
      </c>
      <c r="D1492" s="142" t="s">
        <v>3961</v>
      </c>
      <c r="E1492" s="142" t="s">
        <v>5489</v>
      </c>
      <c r="F1492" s="142" t="s">
        <v>5490</v>
      </c>
      <c r="G1492" s="142" t="s">
        <v>5575</v>
      </c>
      <c r="H1492" s="142" t="s">
        <v>5576</v>
      </c>
      <c r="I1492" s="142" t="s">
        <v>5577</v>
      </c>
      <c r="J1492" s="142" t="s">
        <v>5578</v>
      </c>
      <c r="K1492" s="142" t="s">
        <v>5591</v>
      </c>
      <c r="L1492" s="142" t="s">
        <v>5592</v>
      </c>
    </row>
    <row r="1493" spans="1:12" hidden="1">
      <c r="A1493" s="142" t="s">
        <v>1788</v>
      </c>
      <c r="B1493" s="142" t="s">
        <v>1789</v>
      </c>
      <c r="C1493" s="142" t="s">
        <v>3960</v>
      </c>
      <c r="D1493" s="142" t="s">
        <v>3961</v>
      </c>
      <c r="E1493" s="142" t="s">
        <v>5489</v>
      </c>
      <c r="F1493" s="142" t="s">
        <v>5490</v>
      </c>
      <c r="G1493" s="142" t="s">
        <v>5575</v>
      </c>
      <c r="H1493" s="142" t="s">
        <v>5576</v>
      </c>
      <c r="I1493" s="142" t="s">
        <v>5577</v>
      </c>
      <c r="J1493" s="142" t="s">
        <v>5578</v>
      </c>
      <c r="K1493" s="142" t="s">
        <v>5593</v>
      </c>
      <c r="L1493" s="142" t="s">
        <v>5594</v>
      </c>
    </row>
    <row r="1494" spans="1:12" hidden="1">
      <c r="A1494" s="142" t="s">
        <v>1788</v>
      </c>
      <c r="B1494" s="142" t="s">
        <v>1789</v>
      </c>
      <c r="C1494" s="142" t="s">
        <v>3960</v>
      </c>
      <c r="D1494" s="142" t="s">
        <v>3961</v>
      </c>
      <c r="E1494" s="142" t="s">
        <v>5489</v>
      </c>
      <c r="F1494" s="142" t="s">
        <v>5490</v>
      </c>
      <c r="G1494" s="142" t="s">
        <v>5595</v>
      </c>
      <c r="H1494" s="142" t="s">
        <v>5596</v>
      </c>
      <c r="I1494" s="142" t="s">
        <v>5597</v>
      </c>
      <c r="J1494" s="142" t="s">
        <v>5598</v>
      </c>
      <c r="K1494" s="142" t="s">
        <v>5599</v>
      </c>
      <c r="L1494" s="142" t="s">
        <v>5600</v>
      </c>
    </row>
    <row r="1495" spans="1:12" hidden="1">
      <c r="A1495" s="142" t="s">
        <v>1788</v>
      </c>
      <c r="B1495" s="142" t="s">
        <v>1789</v>
      </c>
      <c r="C1495" s="142" t="s">
        <v>3960</v>
      </c>
      <c r="D1495" s="142" t="s">
        <v>3961</v>
      </c>
      <c r="E1495" s="142" t="s">
        <v>5489</v>
      </c>
      <c r="F1495" s="142" t="s">
        <v>5490</v>
      </c>
      <c r="G1495" s="142" t="s">
        <v>5595</v>
      </c>
      <c r="H1495" s="142" t="s">
        <v>5596</v>
      </c>
      <c r="I1495" s="142" t="s">
        <v>5597</v>
      </c>
      <c r="J1495" s="142" t="s">
        <v>5598</v>
      </c>
      <c r="K1495" s="142" t="s">
        <v>5601</v>
      </c>
      <c r="L1495" s="142" t="s">
        <v>5602</v>
      </c>
    </row>
    <row r="1496" spans="1:12" hidden="1">
      <c r="A1496" s="142" t="s">
        <v>1788</v>
      </c>
      <c r="B1496" s="142" t="s">
        <v>1789</v>
      </c>
      <c r="C1496" s="142" t="s">
        <v>3960</v>
      </c>
      <c r="D1496" s="142" t="s">
        <v>3961</v>
      </c>
      <c r="E1496" s="142" t="s">
        <v>5489</v>
      </c>
      <c r="F1496" s="142" t="s">
        <v>5490</v>
      </c>
      <c r="G1496" s="142" t="s">
        <v>5595</v>
      </c>
      <c r="H1496" s="142" t="s">
        <v>5596</v>
      </c>
      <c r="I1496" s="142" t="s">
        <v>5597</v>
      </c>
      <c r="J1496" s="142" t="s">
        <v>5598</v>
      </c>
      <c r="K1496" s="142" t="s">
        <v>5603</v>
      </c>
      <c r="L1496" s="142" t="s">
        <v>5604</v>
      </c>
    </row>
    <row r="1497" spans="1:12" hidden="1">
      <c r="A1497" s="142" t="s">
        <v>1788</v>
      </c>
      <c r="B1497" s="142" t="s">
        <v>1789</v>
      </c>
      <c r="C1497" s="142" t="s">
        <v>3960</v>
      </c>
      <c r="D1497" s="142" t="s">
        <v>3961</v>
      </c>
      <c r="E1497" s="142" t="s">
        <v>5489</v>
      </c>
      <c r="F1497" s="142" t="s">
        <v>5490</v>
      </c>
      <c r="G1497" s="142" t="s">
        <v>5595</v>
      </c>
      <c r="H1497" s="142" t="s">
        <v>5596</v>
      </c>
      <c r="I1497" s="142" t="s">
        <v>5597</v>
      </c>
      <c r="J1497" s="142" t="s">
        <v>5598</v>
      </c>
      <c r="K1497" s="142" t="s">
        <v>5605</v>
      </c>
      <c r="L1497" s="142" t="s">
        <v>5606</v>
      </c>
    </row>
    <row r="1498" spans="1:12" hidden="1">
      <c r="A1498" s="142" t="s">
        <v>1788</v>
      </c>
      <c r="B1498" s="142" t="s">
        <v>1789</v>
      </c>
      <c r="C1498" s="142" t="s">
        <v>3960</v>
      </c>
      <c r="D1498" s="142" t="s">
        <v>3961</v>
      </c>
      <c r="E1498" s="142" t="s">
        <v>5489</v>
      </c>
      <c r="F1498" s="142" t="s">
        <v>5490</v>
      </c>
      <c r="G1498" s="142" t="s">
        <v>5595</v>
      </c>
      <c r="H1498" s="142" t="s">
        <v>5596</v>
      </c>
      <c r="I1498" s="142" t="s">
        <v>5597</v>
      </c>
      <c r="J1498" s="142" t="s">
        <v>5598</v>
      </c>
      <c r="K1498" s="142" t="s">
        <v>5607</v>
      </c>
      <c r="L1498" s="142" t="s">
        <v>5608</v>
      </c>
    </row>
    <row r="1499" spans="1:12" hidden="1">
      <c r="A1499" s="142" t="s">
        <v>1788</v>
      </c>
      <c r="B1499" s="142" t="s">
        <v>1789</v>
      </c>
      <c r="C1499" s="142" t="s">
        <v>3960</v>
      </c>
      <c r="D1499" s="142" t="s">
        <v>3961</v>
      </c>
      <c r="E1499" s="142" t="s">
        <v>5489</v>
      </c>
      <c r="F1499" s="142" t="s">
        <v>5490</v>
      </c>
      <c r="G1499" s="142" t="s">
        <v>5595</v>
      </c>
      <c r="H1499" s="142" t="s">
        <v>5596</v>
      </c>
      <c r="I1499" s="142" t="s">
        <v>5597</v>
      </c>
      <c r="J1499" s="142" t="s">
        <v>5598</v>
      </c>
      <c r="K1499" s="142" t="s">
        <v>5609</v>
      </c>
      <c r="L1499" s="142" t="s">
        <v>5610</v>
      </c>
    </row>
    <row r="1500" spans="1:12" hidden="1">
      <c r="A1500" s="142" t="s">
        <v>1788</v>
      </c>
      <c r="B1500" s="142" t="s">
        <v>1789</v>
      </c>
      <c r="C1500" s="142" t="s">
        <v>3960</v>
      </c>
      <c r="D1500" s="142" t="s">
        <v>3961</v>
      </c>
      <c r="E1500" s="142" t="s">
        <v>5489</v>
      </c>
      <c r="F1500" s="142" t="s">
        <v>5490</v>
      </c>
      <c r="G1500" s="142" t="s">
        <v>5595</v>
      </c>
      <c r="H1500" s="142" t="s">
        <v>5596</v>
      </c>
      <c r="I1500" s="142" t="s">
        <v>5597</v>
      </c>
      <c r="J1500" s="142" t="s">
        <v>5598</v>
      </c>
      <c r="K1500" s="142" t="s">
        <v>5611</v>
      </c>
      <c r="L1500" s="142" t="s">
        <v>5612</v>
      </c>
    </row>
    <row r="1501" spans="1:12" hidden="1">
      <c r="A1501" s="142" t="s">
        <v>1788</v>
      </c>
      <c r="B1501" s="142" t="s">
        <v>1789</v>
      </c>
      <c r="C1501" s="142" t="s">
        <v>3960</v>
      </c>
      <c r="D1501" s="142" t="s">
        <v>3961</v>
      </c>
      <c r="E1501" s="142" t="s">
        <v>5489</v>
      </c>
      <c r="F1501" s="142" t="s">
        <v>5490</v>
      </c>
      <c r="G1501" s="142" t="s">
        <v>5595</v>
      </c>
      <c r="H1501" s="142" t="s">
        <v>5596</v>
      </c>
      <c r="I1501" s="142" t="s">
        <v>5597</v>
      </c>
      <c r="J1501" s="142" t="s">
        <v>5598</v>
      </c>
      <c r="K1501" s="142" t="s">
        <v>5613</v>
      </c>
      <c r="L1501" s="142" t="s">
        <v>5614</v>
      </c>
    </row>
    <row r="1502" spans="1:12" hidden="1">
      <c r="A1502" s="142" t="s">
        <v>1788</v>
      </c>
      <c r="B1502" s="142" t="s">
        <v>1789</v>
      </c>
      <c r="C1502" s="142" t="s">
        <v>3960</v>
      </c>
      <c r="D1502" s="142" t="s">
        <v>3961</v>
      </c>
      <c r="E1502" s="142" t="s">
        <v>5489</v>
      </c>
      <c r="F1502" s="142" t="s">
        <v>5490</v>
      </c>
      <c r="G1502" s="142" t="s">
        <v>5595</v>
      </c>
      <c r="H1502" s="142" t="s">
        <v>5596</v>
      </c>
      <c r="I1502" s="142" t="s">
        <v>5597</v>
      </c>
      <c r="J1502" s="142" t="s">
        <v>5598</v>
      </c>
      <c r="K1502" s="142" t="s">
        <v>5615</v>
      </c>
      <c r="L1502" s="142" t="s">
        <v>5616</v>
      </c>
    </row>
    <row r="1503" spans="1:12" hidden="1">
      <c r="A1503" s="142" t="s">
        <v>1788</v>
      </c>
      <c r="B1503" s="142" t="s">
        <v>1789</v>
      </c>
      <c r="C1503" s="142" t="s">
        <v>3960</v>
      </c>
      <c r="D1503" s="142" t="s">
        <v>3961</v>
      </c>
      <c r="E1503" s="142" t="s">
        <v>5489</v>
      </c>
      <c r="F1503" s="142" t="s">
        <v>5490</v>
      </c>
      <c r="G1503" s="142" t="s">
        <v>5595</v>
      </c>
      <c r="H1503" s="142" t="s">
        <v>5596</v>
      </c>
      <c r="I1503" s="142" t="s">
        <v>5597</v>
      </c>
      <c r="J1503" s="142" t="s">
        <v>5598</v>
      </c>
      <c r="K1503" s="142" t="s">
        <v>5617</v>
      </c>
      <c r="L1503" s="142" t="s">
        <v>5618</v>
      </c>
    </row>
    <row r="1504" spans="1:12" hidden="1">
      <c r="A1504" s="142" t="s">
        <v>1788</v>
      </c>
      <c r="B1504" s="142" t="s">
        <v>1789</v>
      </c>
      <c r="C1504" s="142" t="s">
        <v>3960</v>
      </c>
      <c r="D1504" s="142" t="s">
        <v>3961</v>
      </c>
      <c r="E1504" s="142" t="s">
        <v>5489</v>
      </c>
      <c r="F1504" s="142" t="s">
        <v>5490</v>
      </c>
      <c r="G1504" s="142" t="s">
        <v>5595</v>
      </c>
      <c r="H1504" s="142" t="s">
        <v>5596</v>
      </c>
      <c r="I1504" s="142" t="s">
        <v>5597</v>
      </c>
      <c r="J1504" s="142" t="s">
        <v>5598</v>
      </c>
      <c r="K1504" s="142" t="s">
        <v>5619</v>
      </c>
      <c r="L1504" s="142" t="s">
        <v>5620</v>
      </c>
    </row>
    <row r="1505" spans="1:12" hidden="1">
      <c r="A1505" s="142" t="s">
        <v>1788</v>
      </c>
      <c r="B1505" s="142" t="s">
        <v>1789</v>
      </c>
      <c r="C1505" s="142" t="s">
        <v>3960</v>
      </c>
      <c r="D1505" s="142" t="s">
        <v>3961</v>
      </c>
      <c r="E1505" s="142" t="s">
        <v>5489</v>
      </c>
      <c r="F1505" s="142" t="s">
        <v>5490</v>
      </c>
      <c r="G1505" s="142" t="s">
        <v>5595</v>
      </c>
      <c r="H1505" s="142" t="s">
        <v>5596</v>
      </c>
      <c r="I1505" s="142" t="s">
        <v>5597</v>
      </c>
      <c r="J1505" s="142" t="s">
        <v>5598</v>
      </c>
      <c r="K1505" s="142" t="s">
        <v>5621</v>
      </c>
      <c r="L1505" s="142" t="s">
        <v>5622</v>
      </c>
    </row>
    <row r="1506" spans="1:12" hidden="1">
      <c r="A1506" s="142" t="s">
        <v>1788</v>
      </c>
      <c r="B1506" s="142" t="s">
        <v>1789</v>
      </c>
      <c r="C1506" s="142" t="s">
        <v>3960</v>
      </c>
      <c r="D1506" s="142" t="s">
        <v>3961</v>
      </c>
      <c r="E1506" s="142" t="s">
        <v>5489</v>
      </c>
      <c r="F1506" s="142" t="s">
        <v>5490</v>
      </c>
      <c r="G1506" s="142" t="s">
        <v>5595</v>
      </c>
      <c r="H1506" s="142" t="s">
        <v>5596</v>
      </c>
      <c r="I1506" s="142" t="s">
        <v>5597</v>
      </c>
      <c r="J1506" s="142" t="s">
        <v>5598</v>
      </c>
      <c r="K1506" s="142" t="s">
        <v>5623</v>
      </c>
      <c r="L1506" s="142" t="s">
        <v>5624</v>
      </c>
    </row>
    <row r="1507" spans="1:12" hidden="1">
      <c r="A1507" s="142" t="s">
        <v>1788</v>
      </c>
      <c r="B1507" s="142" t="s">
        <v>1789</v>
      </c>
      <c r="C1507" s="142" t="s">
        <v>3960</v>
      </c>
      <c r="D1507" s="142" t="s">
        <v>3961</v>
      </c>
      <c r="E1507" s="142" t="s">
        <v>5489</v>
      </c>
      <c r="F1507" s="142" t="s">
        <v>5490</v>
      </c>
      <c r="G1507" s="142" t="s">
        <v>5595</v>
      </c>
      <c r="H1507" s="142" t="s">
        <v>5596</v>
      </c>
      <c r="I1507" s="142" t="s">
        <v>5597</v>
      </c>
      <c r="J1507" s="142" t="s">
        <v>5598</v>
      </c>
      <c r="K1507" s="142" t="s">
        <v>5625</v>
      </c>
      <c r="L1507" s="142" t="s">
        <v>5626</v>
      </c>
    </row>
    <row r="1508" spans="1:12" hidden="1">
      <c r="A1508" s="142" t="s">
        <v>1788</v>
      </c>
      <c r="B1508" s="142" t="s">
        <v>1789</v>
      </c>
      <c r="C1508" s="142" t="s">
        <v>3960</v>
      </c>
      <c r="D1508" s="142" t="s">
        <v>3961</v>
      </c>
      <c r="E1508" s="142" t="s">
        <v>5489</v>
      </c>
      <c r="F1508" s="142" t="s">
        <v>5490</v>
      </c>
      <c r="G1508" s="142" t="s">
        <v>5595</v>
      </c>
      <c r="H1508" s="142" t="s">
        <v>5596</v>
      </c>
      <c r="I1508" s="142" t="s">
        <v>5597</v>
      </c>
      <c r="J1508" s="142" t="s">
        <v>5598</v>
      </c>
      <c r="K1508" s="142" t="s">
        <v>5627</v>
      </c>
      <c r="L1508" s="142" t="s">
        <v>5628</v>
      </c>
    </row>
    <row r="1509" spans="1:12" hidden="1">
      <c r="A1509" s="142" t="s">
        <v>1788</v>
      </c>
      <c r="B1509" s="142" t="s">
        <v>1789</v>
      </c>
      <c r="C1509" s="142" t="s">
        <v>3960</v>
      </c>
      <c r="D1509" s="142" t="s">
        <v>3961</v>
      </c>
      <c r="E1509" s="142" t="s">
        <v>5489</v>
      </c>
      <c r="F1509" s="142" t="s">
        <v>5490</v>
      </c>
      <c r="G1509" s="142" t="s">
        <v>5595</v>
      </c>
      <c r="H1509" s="142" t="s">
        <v>5596</v>
      </c>
      <c r="I1509" s="142" t="s">
        <v>5597</v>
      </c>
      <c r="J1509" s="142" t="s">
        <v>5598</v>
      </c>
      <c r="K1509" s="142" t="s">
        <v>5629</v>
      </c>
      <c r="L1509" s="142" t="s">
        <v>5630</v>
      </c>
    </row>
    <row r="1510" spans="1:12" hidden="1">
      <c r="A1510" s="142" t="s">
        <v>1788</v>
      </c>
      <c r="B1510" s="142" t="s">
        <v>1789</v>
      </c>
      <c r="C1510" s="142" t="s">
        <v>3960</v>
      </c>
      <c r="D1510" s="142" t="s">
        <v>3961</v>
      </c>
      <c r="E1510" s="142" t="s">
        <v>5489</v>
      </c>
      <c r="F1510" s="142" t="s">
        <v>5490</v>
      </c>
      <c r="G1510" s="142" t="s">
        <v>5595</v>
      </c>
      <c r="H1510" s="142" t="s">
        <v>5596</v>
      </c>
      <c r="I1510" s="142" t="s">
        <v>5597</v>
      </c>
      <c r="J1510" s="142" t="s">
        <v>5598</v>
      </c>
      <c r="K1510" s="142" t="s">
        <v>5631</v>
      </c>
      <c r="L1510" s="142" t="s">
        <v>5632</v>
      </c>
    </row>
    <row r="1511" spans="1:12" hidden="1">
      <c r="A1511" s="142" t="s">
        <v>1788</v>
      </c>
      <c r="B1511" s="142" t="s">
        <v>1789</v>
      </c>
      <c r="C1511" s="142" t="s">
        <v>3960</v>
      </c>
      <c r="D1511" s="142" t="s">
        <v>3961</v>
      </c>
      <c r="E1511" s="142" t="s">
        <v>5489</v>
      </c>
      <c r="F1511" s="142" t="s">
        <v>5490</v>
      </c>
      <c r="G1511" s="142" t="s">
        <v>5595</v>
      </c>
      <c r="H1511" s="142" t="s">
        <v>5596</v>
      </c>
      <c r="I1511" s="142" t="s">
        <v>5597</v>
      </c>
      <c r="J1511" s="142" t="s">
        <v>5598</v>
      </c>
      <c r="K1511" s="142" t="s">
        <v>5633</v>
      </c>
      <c r="L1511" s="142" t="s">
        <v>5634</v>
      </c>
    </row>
    <row r="1512" spans="1:12" hidden="1">
      <c r="A1512" s="142" t="s">
        <v>1788</v>
      </c>
      <c r="B1512" s="142" t="s">
        <v>1789</v>
      </c>
      <c r="C1512" s="142" t="s">
        <v>3960</v>
      </c>
      <c r="D1512" s="142" t="s">
        <v>3961</v>
      </c>
      <c r="E1512" s="142" t="s">
        <v>5489</v>
      </c>
      <c r="F1512" s="142" t="s">
        <v>5490</v>
      </c>
      <c r="G1512" s="142" t="s">
        <v>5595</v>
      </c>
      <c r="H1512" s="142" t="s">
        <v>5596</v>
      </c>
      <c r="I1512" s="142" t="s">
        <v>5597</v>
      </c>
      <c r="J1512" s="142" t="s">
        <v>5598</v>
      </c>
      <c r="K1512" s="142" t="s">
        <v>5635</v>
      </c>
      <c r="L1512" s="142" t="s">
        <v>5636</v>
      </c>
    </row>
    <row r="1513" spans="1:12" hidden="1">
      <c r="A1513" s="142" t="s">
        <v>1788</v>
      </c>
      <c r="B1513" s="142" t="s">
        <v>1789</v>
      </c>
      <c r="C1513" s="142" t="s">
        <v>3960</v>
      </c>
      <c r="D1513" s="142" t="s">
        <v>3961</v>
      </c>
      <c r="E1513" s="142" t="s">
        <v>5489</v>
      </c>
      <c r="F1513" s="142" t="s">
        <v>5490</v>
      </c>
      <c r="G1513" s="142" t="s">
        <v>5595</v>
      </c>
      <c r="H1513" s="142" t="s">
        <v>5596</v>
      </c>
      <c r="I1513" s="142" t="s">
        <v>5597</v>
      </c>
      <c r="J1513" s="142" t="s">
        <v>5598</v>
      </c>
      <c r="K1513" s="142" t="s">
        <v>5637</v>
      </c>
      <c r="L1513" s="142" t="s">
        <v>5638</v>
      </c>
    </row>
    <row r="1514" spans="1:12" hidden="1">
      <c r="A1514" s="142" t="s">
        <v>1788</v>
      </c>
      <c r="B1514" s="142" t="s">
        <v>1789</v>
      </c>
      <c r="C1514" s="142" t="s">
        <v>3960</v>
      </c>
      <c r="D1514" s="142" t="s">
        <v>3961</v>
      </c>
      <c r="E1514" s="142" t="s">
        <v>5489</v>
      </c>
      <c r="F1514" s="142" t="s">
        <v>5490</v>
      </c>
      <c r="G1514" s="142" t="s">
        <v>5639</v>
      </c>
      <c r="H1514" s="142" t="s">
        <v>5640</v>
      </c>
      <c r="I1514" s="142" t="s">
        <v>5641</v>
      </c>
      <c r="J1514" s="142" t="s">
        <v>5642</v>
      </c>
      <c r="K1514" s="142" t="s">
        <v>5643</v>
      </c>
      <c r="L1514" s="142" t="s">
        <v>5644</v>
      </c>
    </row>
    <row r="1515" spans="1:12" hidden="1">
      <c r="A1515" s="142" t="s">
        <v>1788</v>
      </c>
      <c r="B1515" s="142" t="s">
        <v>1789</v>
      </c>
      <c r="C1515" s="142" t="s">
        <v>3960</v>
      </c>
      <c r="D1515" s="142" t="s">
        <v>3961</v>
      </c>
      <c r="E1515" s="142" t="s">
        <v>5489</v>
      </c>
      <c r="F1515" s="142" t="s">
        <v>5490</v>
      </c>
      <c r="G1515" s="142" t="s">
        <v>5639</v>
      </c>
      <c r="H1515" s="142" t="s">
        <v>5640</v>
      </c>
      <c r="I1515" s="142" t="s">
        <v>5641</v>
      </c>
      <c r="J1515" s="142" t="s">
        <v>5642</v>
      </c>
      <c r="K1515" s="142" t="s">
        <v>5645</v>
      </c>
      <c r="L1515" s="142" t="s">
        <v>5646</v>
      </c>
    </row>
    <row r="1516" spans="1:12" hidden="1">
      <c r="A1516" s="142" t="s">
        <v>1788</v>
      </c>
      <c r="B1516" s="142" t="s">
        <v>1789</v>
      </c>
      <c r="C1516" s="142" t="s">
        <v>3960</v>
      </c>
      <c r="D1516" s="142" t="s">
        <v>3961</v>
      </c>
      <c r="E1516" s="142" t="s">
        <v>5489</v>
      </c>
      <c r="F1516" s="142" t="s">
        <v>5490</v>
      </c>
      <c r="G1516" s="142" t="s">
        <v>5639</v>
      </c>
      <c r="H1516" s="142" t="s">
        <v>5640</v>
      </c>
      <c r="I1516" s="142" t="s">
        <v>5641</v>
      </c>
      <c r="J1516" s="142" t="s">
        <v>5642</v>
      </c>
      <c r="K1516" s="142" t="s">
        <v>5647</v>
      </c>
      <c r="L1516" s="142" t="s">
        <v>5648</v>
      </c>
    </row>
    <row r="1517" spans="1:12" hidden="1">
      <c r="A1517" s="142" t="s">
        <v>1788</v>
      </c>
      <c r="B1517" s="142" t="s">
        <v>1789</v>
      </c>
      <c r="C1517" s="142" t="s">
        <v>3960</v>
      </c>
      <c r="D1517" s="142" t="s">
        <v>3961</v>
      </c>
      <c r="E1517" s="142" t="s">
        <v>5489</v>
      </c>
      <c r="F1517" s="142" t="s">
        <v>5490</v>
      </c>
      <c r="G1517" s="142" t="s">
        <v>5639</v>
      </c>
      <c r="H1517" s="142" t="s">
        <v>5640</v>
      </c>
      <c r="I1517" s="142" t="s">
        <v>5641</v>
      </c>
      <c r="J1517" s="142" t="s">
        <v>5642</v>
      </c>
      <c r="K1517" s="142" t="s">
        <v>5649</v>
      </c>
      <c r="L1517" s="142" t="s">
        <v>5650</v>
      </c>
    </row>
    <row r="1518" spans="1:12" hidden="1">
      <c r="A1518" s="142" t="s">
        <v>1788</v>
      </c>
      <c r="B1518" s="142" t="s">
        <v>1789</v>
      </c>
      <c r="C1518" s="142" t="s">
        <v>3960</v>
      </c>
      <c r="D1518" s="142" t="s">
        <v>3961</v>
      </c>
      <c r="E1518" s="142" t="s">
        <v>5489</v>
      </c>
      <c r="F1518" s="142" t="s">
        <v>5490</v>
      </c>
      <c r="G1518" s="142" t="s">
        <v>5639</v>
      </c>
      <c r="H1518" s="142" t="s">
        <v>5640</v>
      </c>
      <c r="I1518" s="142" t="s">
        <v>5641</v>
      </c>
      <c r="J1518" s="142" t="s">
        <v>5642</v>
      </c>
      <c r="K1518" s="142" t="s">
        <v>5651</v>
      </c>
      <c r="L1518" s="142" t="s">
        <v>5652</v>
      </c>
    </row>
    <row r="1519" spans="1:12" hidden="1">
      <c r="A1519" s="142" t="s">
        <v>1788</v>
      </c>
      <c r="B1519" s="142" t="s">
        <v>1789</v>
      </c>
      <c r="C1519" s="142" t="s">
        <v>3960</v>
      </c>
      <c r="D1519" s="142" t="s">
        <v>3961</v>
      </c>
      <c r="E1519" s="142" t="s">
        <v>5489</v>
      </c>
      <c r="F1519" s="142" t="s">
        <v>5490</v>
      </c>
      <c r="G1519" s="142" t="s">
        <v>5639</v>
      </c>
      <c r="H1519" s="142" t="s">
        <v>5640</v>
      </c>
      <c r="I1519" s="142" t="s">
        <v>5641</v>
      </c>
      <c r="J1519" s="142" t="s">
        <v>5642</v>
      </c>
      <c r="K1519" s="142" t="s">
        <v>5653</v>
      </c>
      <c r="L1519" s="142" t="s">
        <v>5654</v>
      </c>
    </row>
    <row r="1520" spans="1:12" hidden="1">
      <c r="A1520" s="142" t="s">
        <v>1788</v>
      </c>
      <c r="B1520" s="142" t="s">
        <v>1789</v>
      </c>
      <c r="C1520" s="142" t="s">
        <v>3960</v>
      </c>
      <c r="D1520" s="142" t="s">
        <v>3961</v>
      </c>
      <c r="E1520" s="142" t="s">
        <v>5489</v>
      </c>
      <c r="F1520" s="142" t="s">
        <v>5490</v>
      </c>
      <c r="G1520" s="142" t="s">
        <v>5639</v>
      </c>
      <c r="H1520" s="142" t="s">
        <v>5640</v>
      </c>
      <c r="I1520" s="142" t="s">
        <v>5655</v>
      </c>
      <c r="J1520" s="142" t="s">
        <v>5656</v>
      </c>
      <c r="K1520" s="142" t="s">
        <v>5657</v>
      </c>
      <c r="L1520" s="142" t="s">
        <v>5658</v>
      </c>
    </row>
    <row r="1521" spans="1:12" hidden="1">
      <c r="A1521" s="142" t="s">
        <v>1788</v>
      </c>
      <c r="B1521" s="142" t="s">
        <v>1789</v>
      </c>
      <c r="C1521" s="142" t="s">
        <v>3960</v>
      </c>
      <c r="D1521" s="142" t="s">
        <v>3961</v>
      </c>
      <c r="E1521" s="142" t="s">
        <v>5489</v>
      </c>
      <c r="F1521" s="142" t="s">
        <v>5490</v>
      </c>
      <c r="G1521" s="142" t="s">
        <v>5639</v>
      </c>
      <c r="H1521" s="142" t="s">
        <v>5640</v>
      </c>
      <c r="I1521" s="142" t="s">
        <v>5655</v>
      </c>
      <c r="J1521" s="142" t="s">
        <v>5656</v>
      </c>
      <c r="K1521" s="142" t="s">
        <v>5659</v>
      </c>
      <c r="L1521" s="142" t="s">
        <v>5660</v>
      </c>
    </row>
    <row r="1522" spans="1:12" hidden="1">
      <c r="A1522" s="142" t="s">
        <v>1788</v>
      </c>
      <c r="B1522" s="142" t="s">
        <v>1789</v>
      </c>
      <c r="C1522" s="142" t="s">
        <v>3960</v>
      </c>
      <c r="D1522" s="142" t="s">
        <v>3961</v>
      </c>
      <c r="E1522" s="142" t="s">
        <v>5489</v>
      </c>
      <c r="F1522" s="142" t="s">
        <v>5490</v>
      </c>
      <c r="G1522" s="142" t="s">
        <v>5639</v>
      </c>
      <c r="H1522" s="142" t="s">
        <v>5640</v>
      </c>
      <c r="I1522" s="142" t="s">
        <v>5655</v>
      </c>
      <c r="J1522" s="142" t="s">
        <v>5656</v>
      </c>
      <c r="K1522" s="142" t="s">
        <v>5661</v>
      </c>
      <c r="L1522" s="142" t="s">
        <v>5662</v>
      </c>
    </row>
    <row r="1523" spans="1:12" hidden="1">
      <c r="A1523" s="142" t="s">
        <v>1788</v>
      </c>
      <c r="B1523" s="142" t="s">
        <v>1789</v>
      </c>
      <c r="C1523" s="142" t="s">
        <v>3960</v>
      </c>
      <c r="D1523" s="142" t="s">
        <v>3961</v>
      </c>
      <c r="E1523" s="142" t="s">
        <v>5489</v>
      </c>
      <c r="F1523" s="142" t="s">
        <v>5490</v>
      </c>
      <c r="G1523" s="142" t="s">
        <v>5639</v>
      </c>
      <c r="H1523" s="142" t="s">
        <v>5640</v>
      </c>
      <c r="I1523" s="142" t="s">
        <v>5655</v>
      </c>
      <c r="J1523" s="142" t="s">
        <v>5656</v>
      </c>
      <c r="K1523" s="142" t="s">
        <v>5663</v>
      </c>
      <c r="L1523" s="142" t="s">
        <v>5664</v>
      </c>
    </row>
    <row r="1524" spans="1:12" hidden="1">
      <c r="A1524" s="142" t="s">
        <v>1788</v>
      </c>
      <c r="B1524" s="142" t="s">
        <v>1789</v>
      </c>
      <c r="C1524" s="142" t="s">
        <v>3960</v>
      </c>
      <c r="D1524" s="142" t="s">
        <v>3961</v>
      </c>
      <c r="E1524" s="142" t="s">
        <v>5489</v>
      </c>
      <c r="F1524" s="142" t="s">
        <v>5490</v>
      </c>
      <c r="G1524" s="142" t="s">
        <v>5639</v>
      </c>
      <c r="H1524" s="142" t="s">
        <v>5640</v>
      </c>
      <c r="I1524" s="142" t="s">
        <v>5655</v>
      </c>
      <c r="J1524" s="142" t="s">
        <v>5656</v>
      </c>
      <c r="K1524" s="142" t="s">
        <v>5665</v>
      </c>
      <c r="L1524" s="142" t="s">
        <v>5666</v>
      </c>
    </row>
    <row r="1525" spans="1:12" hidden="1">
      <c r="A1525" s="142" t="s">
        <v>1788</v>
      </c>
      <c r="B1525" s="142" t="s">
        <v>1789</v>
      </c>
      <c r="C1525" s="142" t="s">
        <v>3960</v>
      </c>
      <c r="D1525" s="142" t="s">
        <v>3961</v>
      </c>
      <c r="E1525" s="142" t="s">
        <v>5489</v>
      </c>
      <c r="F1525" s="142" t="s">
        <v>5490</v>
      </c>
      <c r="G1525" s="142" t="s">
        <v>5639</v>
      </c>
      <c r="H1525" s="142" t="s">
        <v>5640</v>
      </c>
      <c r="I1525" s="142" t="s">
        <v>5655</v>
      </c>
      <c r="J1525" s="142" t="s">
        <v>5656</v>
      </c>
      <c r="K1525" s="142" t="s">
        <v>5667</v>
      </c>
      <c r="L1525" s="142" t="s">
        <v>5668</v>
      </c>
    </row>
    <row r="1526" spans="1:12" hidden="1">
      <c r="A1526" s="142" t="s">
        <v>1788</v>
      </c>
      <c r="B1526" s="142" t="s">
        <v>1789</v>
      </c>
      <c r="C1526" s="142" t="s">
        <v>3960</v>
      </c>
      <c r="D1526" s="142" t="s">
        <v>3961</v>
      </c>
      <c r="E1526" s="142" t="s">
        <v>5489</v>
      </c>
      <c r="F1526" s="142" t="s">
        <v>5490</v>
      </c>
      <c r="G1526" s="142" t="s">
        <v>5639</v>
      </c>
      <c r="H1526" s="142" t="s">
        <v>5640</v>
      </c>
      <c r="I1526" s="142" t="s">
        <v>5655</v>
      </c>
      <c r="J1526" s="142" t="s">
        <v>5656</v>
      </c>
      <c r="K1526" s="142" t="s">
        <v>5669</v>
      </c>
      <c r="L1526" s="142" t="s">
        <v>5670</v>
      </c>
    </row>
    <row r="1527" spans="1:12" hidden="1">
      <c r="A1527" s="142" t="s">
        <v>1788</v>
      </c>
      <c r="B1527" s="142" t="s">
        <v>1789</v>
      </c>
      <c r="C1527" s="142" t="s">
        <v>3960</v>
      </c>
      <c r="D1527" s="142" t="s">
        <v>3961</v>
      </c>
      <c r="E1527" s="142" t="s">
        <v>5489</v>
      </c>
      <c r="F1527" s="142" t="s">
        <v>5490</v>
      </c>
      <c r="G1527" s="142" t="s">
        <v>5639</v>
      </c>
      <c r="H1527" s="142" t="s">
        <v>5640</v>
      </c>
      <c r="I1527" s="142" t="s">
        <v>5655</v>
      </c>
      <c r="J1527" s="142" t="s">
        <v>5656</v>
      </c>
      <c r="K1527" s="142" t="s">
        <v>5671</v>
      </c>
      <c r="L1527" s="142" t="s">
        <v>5672</v>
      </c>
    </row>
    <row r="1528" spans="1:12" hidden="1">
      <c r="A1528" s="142" t="s">
        <v>1788</v>
      </c>
      <c r="B1528" s="142" t="s">
        <v>1789</v>
      </c>
      <c r="C1528" s="142" t="s">
        <v>3960</v>
      </c>
      <c r="D1528" s="142" t="s">
        <v>3961</v>
      </c>
      <c r="E1528" s="142" t="s">
        <v>5489</v>
      </c>
      <c r="F1528" s="142" t="s">
        <v>5490</v>
      </c>
      <c r="G1528" s="142" t="s">
        <v>5639</v>
      </c>
      <c r="H1528" s="142" t="s">
        <v>5640</v>
      </c>
      <c r="I1528" s="142" t="s">
        <v>5655</v>
      </c>
      <c r="J1528" s="142" t="s">
        <v>5656</v>
      </c>
      <c r="K1528" s="142" t="s">
        <v>5673</v>
      </c>
      <c r="L1528" s="142" t="s">
        <v>5674</v>
      </c>
    </row>
    <row r="1529" spans="1:12" hidden="1">
      <c r="A1529" s="142" t="s">
        <v>1788</v>
      </c>
      <c r="B1529" s="142" t="s">
        <v>1789</v>
      </c>
      <c r="C1529" s="142" t="s">
        <v>3960</v>
      </c>
      <c r="D1529" s="142" t="s">
        <v>3961</v>
      </c>
      <c r="E1529" s="142" t="s">
        <v>5489</v>
      </c>
      <c r="F1529" s="142" t="s">
        <v>5490</v>
      </c>
      <c r="G1529" s="142" t="s">
        <v>5639</v>
      </c>
      <c r="H1529" s="142" t="s">
        <v>5640</v>
      </c>
      <c r="I1529" s="142" t="s">
        <v>5655</v>
      </c>
      <c r="J1529" s="142" t="s">
        <v>5656</v>
      </c>
      <c r="K1529" s="142" t="s">
        <v>5675</v>
      </c>
      <c r="L1529" s="142" t="s">
        <v>5676</v>
      </c>
    </row>
    <row r="1530" spans="1:12" hidden="1">
      <c r="A1530" s="142" t="s">
        <v>1788</v>
      </c>
      <c r="B1530" s="142" t="s">
        <v>1789</v>
      </c>
      <c r="C1530" s="142" t="s">
        <v>3960</v>
      </c>
      <c r="D1530" s="142" t="s">
        <v>3961</v>
      </c>
      <c r="E1530" s="142" t="s">
        <v>5489</v>
      </c>
      <c r="F1530" s="142" t="s">
        <v>5490</v>
      </c>
      <c r="G1530" s="142" t="s">
        <v>5639</v>
      </c>
      <c r="H1530" s="142" t="s">
        <v>5640</v>
      </c>
      <c r="I1530" s="142" t="s">
        <v>5655</v>
      </c>
      <c r="J1530" s="142" t="s">
        <v>5656</v>
      </c>
      <c r="K1530" s="142" t="s">
        <v>5677</v>
      </c>
      <c r="L1530" s="142" t="s">
        <v>5678</v>
      </c>
    </row>
    <row r="1531" spans="1:12" hidden="1">
      <c r="A1531" s="142" t="s">
        <v>1788</v>
      </c>
      <c r="B1531" s="142" t="s">
        <v>1789</v>
      </c>
      <c r="C1531" s="142" t="s">
        <v>3960</v>
      </c>
      <c r="D1531" s="142" t="s">
        <v>3961</v>
      </c>
      <c r="E1531" s="142" t="s">
        <v>5489</v>
      </c>
      <c r="F1531" s="142" t="s">
        <v>5490</v>
      </c>
      <c r="G1531" s="142" t="s">
        <v>5639</v>
      </c>
      <c r="H1531" s="142" t="s">
        <v>5640</v>
      </c>
      <c r="I1531" s="142" t="s">
        <v>5655</v>
      </c>
      <c r="J1531" s="142" t="s">
        <v>5656</v>
      </c>
      <c r="K1531" s="142" t="s">
        <v>5679</v>
      </c>
      <c r="L1531" s="142" t="s">
        <v>5680</v>
      </c>
    </row>
    <row r="1532" spans="1:12" hidden="1">
      <c r="A1532" s="142" t="s">
        <v>1788</v>
      </c>
      <c r="B1532" s="142" t="s">
        <v>1789</v>
      </c>
      <c r="C1532" s="142" t="s">
        <v>3960</v>
      </c>
      <c r="D1532" s="142" t="s">
        <v>3961</v>
      </c>
      <c r="E1532" s="142" t="s">
        <v>5489</v>
      </c>
      <c r="F1532" s="142" t="s">
        <v>5490</v>
      </c>
      <c r="G1532" s="142" t="s">
        <v>5639</v>
      </c>
      <c r="H1532" s="142" t="s">
        <v>5640</v>
      </c>
      <c r="I1532" s="142" t="s">
        <v>5655</v>
      </c>
      <c r="J1532" s="142" t="s">
        <v>5656</v>
      </c>
      <c r="K1532" s="142" t="s">
        <v>5681</v>
      </c>
      <c r="L1532" s="142" t="s">
        <v>5682</v>
      </c>
    </row>
    <row r="1533" spans="1:12" hidden="1">
      <c r="A1533" s="142" t="s">
        <v>1788</v>
      </c>
      <c r="B1533" s="142" t="s">
        <v>1789</v>
      </c>
      <c r="C1533" s="142" t="s">
        <v>3960</v>
      </c>
      <c r="D1533" s="142" t="s">
        <v>3961</v>
      </c>
      <c r="E1533" s="142" t="s">
        <v>5489</v>
      </c>
      <c r="F1533" s="142" t="s">
        <v>5490</v>
      </c>
      <c r="G1533" s="142" t="s">
        <v>5639</v>
      </c>
      <c r="H1533" s="142" t="s">
        <v>5640</v>
      </c>
      <c r="I1533" s="142" t="s">
        <v>5655</v>
      </c>
      <c r="J1533" s="142" t="s">
        <v>5656</v>
      </c>
      <c r="K1533" s="142" t="s">
        <v>5683</v>
      </c>
      <c r="L1533" s="142" t="s">
        <v>5684</v>
      </c>
    </row>
    <row r="1534" spans="1:12" hidden="1">
      <c r="A1534" s="142" t="s">
        <v>1788</v>
      </c>
      <c r="B1534" s="142" t="s">
        <v>1789</v>
      </c>
      <c r="C1534" s="142" t="s">
        <v>3960</v>
      </c>
      <c r="D1534" s="142" t="s">
        <v>3961</v>
      </c>
      <c r="E1534" s="142" t="s">
        <v>5489</v>
      </c>
      <c r="F1534" s="142" t="s">
        <v>5490</v>
      </c>
      <c r="G1534" s="142" t="s">
        <v>5639</v>
      </c>
      <c r="H1534" s="142" t="s">
        <v>5640</v>
      </c>
      <c r="I1534" s="142" t="s">
        <v>5655</v>
      </c>
      <c r="J1534" s="142" t="s">
        <v>5656</v>
      </c>
      <c r="K1534" s="142" t="s">
        <v>5685</v>
      </c>
      <c r="L1534" s="142" t="s">
        <v>5686</v>
      </c>
    </row>
    <row r="1535" spans="1:12" hidden="1">
      <c r="A1535" s="142" t="s">
        <v>1788</v>
      </c>
      <c r="B1535" s="142" t="s">
        <v>1789</v>
      </c>
      <c r="C1535" s="142" t="s">
        <v>3960</v>
      </c>
      <c r="D1535" s="142" t="s">
        <v>3961</v>
      </c>
      <c r="E1535" s="142" t="s">
        <v>5489</v>
      </c>
      <c r="F1535" s="142" t="s">
        <v>5490</v>
      </c>
      <c r="G1535" s="142" t="s">
        <v>5639</v>
      </c>
      <c r="H1535" s="142" t="s">
        <v>5640</v>
      </c>
      <c r="I1535" s="142" t="s">
        <v>5655</v>
      </c>
      <c r="J1535" s="142" t="s">
        <v>5656</v>
      </c>
      <c r="K1535" s="142" t="s">
        <v>5687</v>
      </c>
      <c r="L1535" s="142" t="s">
        <v>5688</v>
      </c>
    </row>
    <row r="1536" spans="1:12" hidden="1">
      <c r="A1536" s="142" t="s">
        <v>1788</v>
      </c>
      <c r="B1536" s="142" t="s">
        <v>1789</v>
      </c>
      <c r="C1536" s="142" t="s">
        <v>3960</v>
      </c>
      <c r="D1536" s="142" t="s">
        <v>3961</v>
      </c>
      <c r="E1536" s="142" t="s">
        <v>5489</v>
      </c>
      <c r="F1536" s="142" t="s">
        <v>5490</v>
      </c>
      <c r="G1536" s="142" t="s">
        <v>5639</v>
      </c>
      <c r="H1536" s="142" t="s">
        <v>5640</v>
      </c>
      <c r="I1536" s="142" t="s">
        <v>5655</v>
      </c>
      <c r="J1536" s="142" t="s">
        <v>5656</v>
      </c>
      <c r="K1536" s="142" t="s">
        <v>5689</v>
      </c>
      <c r="L1536" s="142" t="s">
        <v>5690</v>
      </c>
    </row>
    <row r="1537" spans="1:12" hidden="1">
      <c r="A1537" s="142" t="s">
        <v>1788</v>
      </c>
      <c r="B1537" s="142" t="s">
        <v>1789</v>
      </c>
      <c r="C1537" s="142" t="s">
        <v>3960</v>
      </c>
      <c r="D1537" s="142" t="s">
        <v>3961</v>
      </c>
      <c r="E1537" s="142" t="s">
        <v>5489</v>
      </c>
      <c r="F1537" s="142" t="s">
        <v>5490</v>
      </c>
      <c r="G1537" s="142" t="s">
        <v>5639</v>
      </c>
      <c r="H1537" s="142" t="s">
        <v>5640</v>
      </c>
      <c r="I1537" s="142" t="s">
        <v>5655</v>
      </c>
      <c r="J1537" s="142" t="s">
        <v>5656</v>
      </c>
      <c r="K1537" s="142" t="s">
        <v>5691</v>
      </c>
      <c r="L1537" s="142" t="s">
        <v>5692</v>
      </c>
    </row>
    <row r="1538" spans="1:12" hidden="1">
      <c r="A1538" s="142" t="s">
        <v>1788</v>
      </c>
      <c r="B1538" s="142" t="s">
        <v>1789</v>
      </c>
      <c r="C1538" s="142" t="s">
        <v>3960</v>
      </c>
      <c r="D1538" s="142" t="s">
        <v>3961</v>
      </c>
      <c r="E1538" s="142" t="s">
        <v>5489</v>
      </c>
      <c r="F1538" s="142" t="s">
        <v>5490</v>
      </c>
      <c r="G1538" s="142" t="s">
        <v>5639</v>
      </c>
      <c r="H1538" s="142" t="s">
        <v>5640</v>
      </c>
      <c r="I1538" s="142" t="s">
        <v>5655</v>
      </c>
      <c r="J1538" s="142" t="s">
        <v>5656</v>
      </c>
      <c r="K1538" s="142" t="s">
        <v>5693</v>
      </c>
      <c r="L1538" s="142" t="s">
        <v>5694</v>
      </c>
    </row>
    <row r="1539" spans="1:12" hidden="1">
      <c r="A1539" s="142" t="s">
        <v>1788</v>
      </c>
      <c r="B1539" s="142" t="s">
        <v>1789</v>
      </c>
      <c r="C1539" s="142" t="s">
        <v>3960</v>
      </c>
      <c r="D1539" s="142" t="s">
        <v>3961</v>
      </c>
      <c r="E1539" s="142" t="s">
        <v>5489</v>
      </c>
      <c r="F1539" s="142" t="s">
        <v>5490</v>
      </c>
      <c r="G1539" s="142" t="s">
        <v>5639</v>
      </c>
      <c r="H1539" s="142" t="s">
        <v>5640</v>
      </c>
      <c r="I1539" s="142" t="s">
        <v>5695</v>
      </c>
      <c r="J1539" s="142" t="s">
        <v>5696</v>
      </c>
      <c r="K1539" s="142" t="s">
        <v>5697</v>
      </c>
      <c r="L1539" s="142" t="s">
        <v>5698</v>
      </c>
    </row>
    <row r="1540" spans="1:12" hidden="1">
      <c r="A1540" s="142" t="s">
        <v>1788</v>
      </c>
      <c r="B1540" s="142" t="s">
        <v>1789</v>
      </c>
      <c r="C1540" s="142" t="s">
        <v>3960</v>
      </c>
      <c r="D1540" s="142" t="s">
        <v>3961</v>
      </c>
      <c r="E1540" s="142" t="s">
        <v>5489</v>
      </c>
      <c r="F1540" s="142" t="s">
        <v>5490</v>
      </c>
      <c r="G1540" s="142" t="s">
        <v>5639</v>
      </c>
      <c r="H1540" s="142" t="s">
        <v>5640</v>
      </c>
      <c r="I1540" s="142" t="s">
        <v>5695</v>
      </c>
      <c r="J1540" s="142" t="s">
        <v>5696</v>
      </c>
      <c r="K1540" s="142" t="s">
        <v>5699</v>
      </c>
      <c r="L1540" s="142" t="s">
        <v>5700</v>
      </c>
    </row>
    <row r="1541" spans="1:12" hidden="1">
      <c r="A1541" s="142" t="s">
        <v>1788</v>
      </c>
      <c r="B1541" s="142" t="s">
        <v>1789</v>
      </c>
      <c r="C1541" s="142" t="s">
        <v>3960</v>
      </c>
      <c r="D1541" s="142" t="s">
        <v>3961</v>
      </c>
      <c r="E1541" s="142" t="s">
        <v>5489</v>
      </c>
      <c r="F1541" s="142" t="s">
        <v>5490</v>
      </c>
      <c r="G1541" s="142" t="s">
        <v>5639</v>
      </c>
      <c r="H1541" s="142" t="s">
        <v>5640</v>
      </c>
      <c r="I1541" s="142" t="s">
        <v>5695</v>
      </c>
      <c r="J1541" s="142" t="s">
        <v>5696</v>
      </c>
      <c r="K1541" s="142" t="s">
        <v>5701</v>
      </c>
      <c r="L1541" s="142" t="s">
        <v>5702</v>
      </c>
    </row>
    <row r="1542" spans="1:12" hidden="1">
      <c r="A1542" s="142" t="s">
        <v>1788</v>
      </c>
      <c r="B1542" s="142" t="s">
        <v>1789</v>
      </c>
      <c r="C1542" s="142" t="s">
        <v>3960</v>
      </c>
      <c r="D1542" s="142" t="s">
        <v>3961</v>
      </c>
      <c r="E1542" s="142" t="s">
        <v>5489</v>
      </c>
      <c r="F1542" s="142" t="s">
        <v>5490</v>
      </c>
      <c r="G1542" s="142" t="s">
        <v>5639</v>
      </c>
      <c r="H1542" s="142" t="s">
        <v>5640</v>
      </c>
      <c r="I1542" s="142" t="s">
        <v>5695</v>
      </c>
      <c r="J1542" s="142" t="s">
        <v>5696</v>
      </c>
      <c r="K1542" s="142" t="s">
        <v>5703</v>
      </c>
      <c r="L1542" s="142" t="s">
        <v>5704</v>
      </c>
    </row>
    <row r="1543" spans="1:12" hidden="1">
      <c r="A1543" s="142" t="s">
        <v>1788</v>
      </c>
      <c r="B1543" s="142" t="s">
        <v>1789</v>
      </c>
      <c r="C1543" s="142" t="s">
        <v>3960</v>
      </c>
      <c r="D1543" s="142" t="s">
        <v>3961</v>
      </c>
      <c r="E1543" s="142" t="s">
        <v>5489</v>
      </c>
      <c r="F1543" s="142" t="s">
        <v>5490</v>
      </c>
      <c r="G1543" s="142" t="s">
        <v>5639</v>
      </c>
      <c r="H1543" s="142" t="s">
        <v>5640</v>
      </c>
      <c r="I1543" s="142" t="s">
        <v>5695</v>
      </c>
      <c r="J1543" s="142" t="s">
        <v>5696</v>
      </c>
      <c r="K1543" s="142" t="s">
        <v>5705</v>
      </c>
      <c r="L1543" s="142" t="s">
        <v>5706</v>
      </c>
    </row>
    <row r="1544" spans="1:12" hidden="1">
      <c r="A1544" s="142" t="s">
        <v>1788</v>
      </c>
      <c r="B1544" s="142" t="s">
        <v>1789</v>
      </c>
      <c r="C1544" s="142" t="s">
        <v>3960</v>
      </c>
      <c r="D1544" s="142" t="s">
        <v>3961</v>
      </c>
      <c r="E1544" s="142" t="s">
        <v>5489</v>
      </c>
      <c r="F1544" s="142" t="s">
        <v>5490</v>
      </c>
      <c r="G1544" s="142" t="s">
        <v>5639</v>
      </c>
      <c r="H1544" s="142" t="s">
        <v>5640</v>
      </c>
      <c r="I1544" s="142" t="s">
        <v>5695</v>
      </c>
      <c r="J1544" s="142" t="s">
        <v>5696</v>
      </c>
      <c r="K1544" s="142" t="s">
        <v>5707</v>
      </c>
      <c r="L1544" s="142" t="s">
        <v>5708</v>
      </c>
    </row>
    <row r="1545" spans="1:12" hidden="1">
      <c r="A1545" s="142" t="s">
        <v>1788</v>
      </c>
      <c r="B1545" s="142" t="s">
        <v>1789</v>
      </c>
      <c r="C1545" s="142" t="s">
        <v>3960</v>
      </c>
      <c r="D1545" s="142" t="s">
        <v>3961</v>
      </c>
      <c r="E1545" s="142" t="s">
        <v>5489</v>
      </c>
      <c r="F1545" s="142" t="s">
        <v>5490</v>
      </c>
      <c r="G1545" s="142" t="s">
        <v>5639</v>
      </c>
      <c r="H1545" s="142" t="s">
        <v>5640</v>
      </c>
      <c r="I1545" s="142" t="s">
        <v>5695</v>
      </c>
      <c r="J1545" s="142" t="s">
        <v>5696</v>
      </c>
      <c r="K1545" s="142" t="s">
        <v>5709</v>
      </c>
      <c r="L1545" s="142" t="s">
        <v>5710</v>
      </c>
    </row>
    <row r="1546" spans="1:12" hidden="1">
      <c r="A1546" s="142" t="s">
        <v>1788</v>
      </c>
      <c r="B1546" s="142" t="s">
        <v>1789</v>
      </c>
      <c r="C1546" s="142" t="s">
        <v>3960</v>
      </c>
      <c r="D1546" s="142" t="s">
        <v>3961</v>
      </c>
      <c r="E1546" s="142" t="s">
        <v>5489</v>
      </c>
      <c r="F1546" s="142" t="s">
        <v>5490</v>
      </c>
      <c r="G1546" s="142" t="s">
        <v>5639</v>
      </c>
      <c r="H1546" s="142" t="s">
        <v>5640</v>
      </c>
      <c r="I1546" s="142" t="s">
        <v>5711</v>
      </c>
      <c r="J1546" s="142" t="s">
        <v>5712</v>
      </c>
      <c r="K1546" s="142" t="s">
        <v>5713</v>
      </c>
      <c r="L1546" s="142" t="s">
        <v>5714</v>
      </c>
    </row>
    <row r="1547" spans="1:12" hidden="1">
      <c r="A1547" s="142" t="s">
        <v>1788</v>
      </c>
      <c r="B1547" s="142" t="s">
        <v>1789</v>
      </c>
      <c r="C1547" s="142" t="s">
        <v>3960</v>
      </c>
      <c r="D1547" s="142" t="s">
        <v>3961</v>
      </c>
      <c r="E1547" s="142" t="s">
        <v>5489</v>
      </c>
      <c r="F1547" s="142" t="s">
        <v>5490</v>
      </c>
      <c r="G1547" s="142" t="s">
        <v>5639</v>
      </c>
      <c r="H1547" s="142" t="s">
        <v>5640</v>
      </c>
      <c r="I1547" s="142" t="s">
        <v>5711</v>
      </c>
      <c r="J1547" s="142" t="s">
        <v>5712</v>
      </c>
      <c r="K1547" s="142" t="s">
        <v>5715</v>
      </c>
      <c r="L1547" s="142" t="s">
        <v>5716</v>
      </c>
    </row>
    <row r="1548" spans="1:12" hidden="1">
      <c r="A1548" s="142" t="s">
        <v>1788</v>
      </c>
      <c r="B1548" s="142" t="s">
        <v>1789</v>
      </c>
      <c r="C1548" s="142" t="s">
        <v>3960</v>
      </c>
      <c r="D1548" s="142" t="s">
        <v>3961</v>
      </c>
      <c r="E1548" s="142" t="s">
        <v>5489</v>
      </c>
      <c r="F1548" s="142" t="s">
        <v>5490</v>
      </c>
      <c r="G1548" s="142" t="s">
        <v>5639</v>
      </c>
      <c r="H1548" s="142" t="s">
        <v>5640</v>
      </c>
      <c r="I1548" s="142" t="s">
        <v>5711</v>
      </c>
      <c r="J1548" s="142" t="s">
        <v>5712</v>
      </c>
      <c r="K1548" s="142" t="s">
        <v>5717</v>
      </c>
      <c r="L1548" s="142" t="s">
        <v>5718</v>
      </c>
    </row>
    <row r="1549" spans="1:12" hidden="1">
      <c r="A1549" s="142" t="s">
        <v>1788</v>
      </c>
      <c r="B1549" s="142" t="s">
        <v>1789</v>
      </c>
      <c r="C1549" s="142" t="s">
        <v>3960</v>
      </c>
      <c r="D1549" s="142" t="s">
        <v>3961</v>
      </c>
      <c r="E1549" s="142" t="s">
        <v>5489</v>
      </c>
      <c r="F1549" s="142" t="s">
        <v>5490</v>
      </c>
      <c r="G1549" s="142" t="s">
        <v>5639</v>
      </c>
      <c r="H1549" s="142" t="s">
        <v>5640</v>
      </c>
      <c r="I1549" s="142" t="s">
        <v>5711</v>
      </c>
      <c r="J1549" s="142" t="s">
        <v>5712</v>
      </c>
      <c r="K1549" s="142" t="s">
        <v>5719</v>
      </c>
      <c r="L1549" s="142" t="s">
        <v>5720</v>
      </c>
    </row>
    <row r="1550" spans="1:12" hidden="1">
      <c r="A1550" s="142" t="s">
        <v>1788</v>
      </c>
      <c r="B1550" s="142" t="s">
        <v>1789</v>
      </c>
      <c r="C1550" s="142" t="s">
        <v>3960</v>
      </c>
      <c r="D1550" s="142" t="s">
        <v>3961</v>
      </c>
      <c r="E1550" s="142" t="s">
        <v>5489</v>
      </c>
      <c r="F1550" s="142" t="s">
        <v>5490</v>
      </c>
      <c r="G1550" s="142" t="s">
        <v>5639</v>
      </c>
      <c r="H1550" s="142" t="s">
        <v>5640</v>
      </c>
      <c r="I1550" s="142" t="s">
        <v>5711</v>
      </c>
      <c r="J1550" s="142" t="s">
        <v>5712</v>
      </c>
      <c r="K1550" s="142" t="s">
        <v>5721</v>
      </c>
      <c r="L1550" s="142" t="s">
        <v>5722</v>
      </c>
    </row>
    <row r="1551" spans="1:12" hidden="1">
      <c r="A1551" s="142" t="s">
        <v>1788</v>
      </c>
      <c r="B1551" s="142" t="s">
        <v>1789</v>
      </c>
      <c r="C1551" s="142" t="s">
        <v>3960</v>
      </c>
      <c r="D1551" s="142" t="s">
        <v>3961</v>
      </c>
      <c r="E1551" s="142" t="s">
        <v>5489</v>
      </c>
      <c r="F1551" s="142" t="s">
        <v>5490</v>
      </c>
      <c r="G1551" s="142" t="s">
        <v>5639</v>
      </c>
      <c r="H1551" s="142" t="s">
        <v>5640</v>
      </c>
      <c r="I1551" s="142" t="s">
        <v>5711</v>
      </c>
      <c r="J1551" s="142" t="s">
        <v>5712</v>
      </c>
      <c r="K1551" s="142" t="s">
        <v>5723</v>
      </c>
      <c r="L1551" s="142" t="s">
        <v>5724</v>
      </c>
    </row>
    <row r="1552" spans="1:12" hidden="1">
      <c r="A1552" s="142" t="s">
        <v>1788</v>
      </c>
      <c r="B1552" s="142" t="s">
        <v>1789</v>
      </c>
      <c r="C1552" s="142" t="s">
        <v>3960</v>
      </c>
      <c r="D1552" s="142" t="s">
        <v>3961</v>
      </c>
      <c r="E1552" s="142" t="s">
        <v>5489</v>
      </c>
      <c r="F1552" s="142" t="s">
        <v>5490</v>
      </c>
      <c r="G1552" s="142" t="s">
        <v>5639</v>
      </c>
      <c r="H1552" s="142" t="s">
        <v>5640</v>
      </c>
      <c r="I1552" s="142" t="s">
        <v>5711</v>
      </c>
      <c r="J1552" s="142" t="s">
        <v>5712</v>
      </c>
      <c r="K1552" s="142" t="s">
        <v>5725</v>
      </c>
      <c r="L1552" s="142" t="s">
        <v>5726</v>
      </c>
    </row>
    <row r="1553" spans="1:12" hidden="1">
      <c r="A1553" s="142" t="s">
        <v>1788</v>
      </c>
      <c r="B1553" s="142" t="s">
        <v>1789</v>
      </c>
      <c r="C1553" s="142" t="s">
        <v>3960</v>
      </c>
      <c r="D1553" s="142" t="s">
        <v>3961</v>
      </c>
      <c r="E1553" s="142" t="s">
        <v>5489</v>
      </c>
      <c r="F1553" s="142" t="s">
        <v>5490</v>
      </c>
      <c r="G1553" s="142" t="s">
        <v>5639</v>
      </c>
      <c r="H1553" s="142" t="s">
        <v>5640</v>
      </c>
      <c r="I1553" s="142" t="s">
        <v>5711</v>
      </c>
      <c r="J1553" s="142" t="s">
        <v>5712</v>
      </c>
      <c r="K1553" s="142" t="s">
        <v>5727</v>
      </c>
      <c r="L1553" s="142" t="s">
        <v>5728</v>
      </c>
    </row>
    <row r="1554" spans="1:12" hidden="1">
      <c r="A1554" s="142" t="s">
        <v>1788</v>
      </c>
      <c r="B1554" s="142" t="s">
        <v>1789</v>
      </c>
      <c r="C1554" s="142" t="s">
        <v>3960</v>
      </c>
      <c r="D1554" s="142" t="s">
        <v>3961</v>
      </c>
      <c r="E1554" s="142" t="s">
        <v>5489</v>
      </c>
      <c r="F1554" s="142" t="s">
        <v>5490</v>
      </c>
      <c r="G1554" s="142" t="s">
        <v>5639</v>
      </c>
      <c r="H1554" s="142" t="s">
        <v>5640</v>
      </c>
      <c r="I1554" s="142" t="s">
        <v>5711</v>
      </c>
      <c r="J1554" s="142" t="s">
        <v>5712</v>
      </c>
      <c r="K1554" s="142" t="s">
        <v>5729</v>
      </c>
      <c r="L1554" s="142" t="s">
        <v>5730</v>
      </c>
    </row>
    <row r="1555" spans="1:12" hidden="1">
      <c r="A1555" s="142" t="s">
        <v>1788</v>
      </c>
      <c r="B1555" s="142" t="s">
        <v>1789</v>
      </c>
      <c r="C1555" s="142" t="s">
        <v>3960</v>
      </c>
      <c r="D1555" s="142" t="s">
        <v>3961</v>
      </c>
      <c r="E1555" s="142" t="s">
        <v>5489</v>
      </c>
      <c r="F1555" s="142" t="s">
        <v>5490</v>
      </c>
      <c r="G1555" s="142" t="s">
        <v>5639</v>
      </c>
      <c r="H1555" s="142" t="s">
        <v>5640</v>
      </c>
      <c r="I1555" s="142" t="s">
        <v>5711</v>
      </c>
      <c r="J1555" s="142" t="s">
        <v>5712</v>
      </c>
      <c r="K1555" s="142" t="s">
        <v>5731</v>
      </c>
      <c r="L1555" s="142" t="s">
        <v>5732</v>
      </c>
    </row>
    <row r="1556" spans="1:12" hidden="1">
      <c r="A1556" s="142" t="s">
        <v>1788</v>
      </c>
      <c r="B1556" s="142" t="s">
        <v>1789</v>
      </c>
      <c r="C1556" s="142" t="s">
        <v>3960</v>
      </c>
      <c r="D1556" s="142" t="s">
        <v>3961</v>
      </c>
      <c r="E1556" s="142" t="s">
        <v>5489</v>
      </c>
      <c r="F1556" s="142" t="s">
        <v>5490</v>
      </c>
      <c r="G1556" s="142" t="s">
        <v>5639</v>
      </c>
      <c r="H1556" s="142" t="s">
        <v>5640</v>
      </c>
      <c r="I1556" s="142" t="s">
        <v>5711</v>
      </c>
      <c r="J1556" s="142" t="s">
        <v>5712</v>
      </c>
      <c r="K1556" s="142" t="s">
        <v>5733</v>
      </c>
      <c r="L1556" s="142" t="s">
        <v>5734</v>
      </c>
    </row>
    <row r="1557" spans="1:12" hidden="1">
      <c r="A1557" s="142" t="s">
        <v>1788</v>
      </c>
      <c r="B1557" s="142" t="s">
        <v>1789</v>
      </c>
      <c r="C1557" s="142" t="s">
        <v>3960</v>
      </c>
      <c r="D1557" s="142" t="s">
        <v>3961</v>
      </c>
      <c r="E1557" s="142" t="s">
        <v>5489</v>
      </c>
      <c r="F1557" s="142" t="s">
        <v>5490</v>
      </c>
      <c r="G1557" s="142" t="s">
        <v>5639</v>
      </c>
      <c r="H1557" s="142" t="s">
        <v>5640</v>
      </c>
      <c r="I1557" s="142" t="s">
        <v>5711</v>
      </c>
      <c r="J1557" s="142" t="s">
        <v>5712</v>
      </c>
      <c r="K1557" s="142" t="s">
        <v>5735</v>
      </c>
      <c r="L1557" s="142" t="s">
        <v>5736</v>
      </c>
    </row>
    <row r="1558" spans="1:12" hidden="1">
      <c r="A1558" s="142" t="s">
        <v>1788</v>
      </c>
      <c r="B1558" s="142" t="s">
        <v>1789</v>
      </c>
      <c r="C1558" s="142" t="s">
        <v>3960</v>
      </c>
      <c r="D1558" s="142" t="s">
        <v>3961</v>
      </c>
      <c r="E1558" s="142" t="s">
        <v>5489</v>
      </c>
      <c r="F1558" s="142" t="s">
        <v>5490</v>
      </c>
      <c r="G1558" s="142" t="s">
        <v>5639</v>
      </c>
      <c r="H1558" s="142" t="s">
        <v>5640</v>
      </c>
      <c r="I1558" s="142" t="s">
        <v>5711</v>
      </c>
      <c r="J1558" s="142" t="s">
        <v>5712</v>
      </c>
      <c r="K1558" s="142" t="s">
        <v>5737</v>
      </c>
      <c r="L1558" s="142" t="s">
        <v>5738</v>
      </c>
    </row>
    <row r="1559" spans="1:12" hidden="1">
      <c r="A1559" s="142" t="s">
        <v>1788</v>
      </c>
      <c r="B1559" s="142" t="s">
        <v>1789</v>
      </c>
      <c r="C1559" s="142" t="s">
        <v>3960</v>
      </c>
      <c r="D1559" s="142" t="s">
        <v>3961</v>
      </c>
      <c r="E1559" s="142" t="s">
        <v>5489</v>
      </c>
      <c r="F1559" s="142" t="s">
        <v>5490</v>
      </c>
      <c r="G1559" s="142" t="s">
        <v>5639</v>
      </c>
      <c r="H1559" s="142" t="s">
        <v>5640</v>
      </c>
      <c r="I1559" s="142" t="s">
        <v>5711</v>
      </c>
      <c r="J1559" s="142" t="s">
        <v>5712</v>
      </c>
      <c r="K1559" s="142" t="s">
        <v>5739</v>
      </c>
      <c r="L1559" s="142" t="s">
        <v>5740</v>
      </c>
    </row>
    <row r="1560" spans="1:12" hidden="1">
      <c r="A1560" s="142" t="s">
        <v>1788</v>
      </c>
      <c r="B1560" s="142" t="s">
        <v>1789</v>
      </c>
      <c r="C1560" s="142" t="s">
        <v>3960</v>
      </c>
      <c r="D1560" s="142" t="s">
        <v>3961</v>
      </c>
      <c r="E1560" s="142" t="s">
        <v>5489</v>
      </c>
      <c r="F1560" s="142" t="s">
        <v>5490</v>
      </c>
      <c r="G1560" s="142" t="s">
        <v>5639</v>
      </c>
      <c r="H1560" s="142" t="s">
        <v>5640</v>
      </c>
      <c r="I1560" s="142" t="s">
        <v>5711</v>
      </c>
      <c r="J1560" s="142" t="s">
        <v>5712</v>
      </c>
      <c r="K1560" s="142" t="s">
        <v>5741</v>
      </c>
      <c r="L1560" s="142" t="s">
        <v>5742</v>
      </c>
    </row>
    <row r="1561" spans="1:12" hidden="1">
      <c r="A1561" s="142" t="s">
        <v>1788</v>
      </c>
      <c r="B1561" s="142" t="s">
        <v>1789</v>
      </c>
      <c r="C1561" s="142" t="s">
        <v>3960</v>
      </c>
      <c r="D1561" s="142" t="s">
        <v>3961</v>
      </c>
      <c r="E1561" s="142" t="s">
        <v>5489</v>
      </c>
      <c r="F1561" s="142" t="s">
        <v>5490</v>
      </c>
      <c r="G1561" s="142" t="s">
        <v>5639</v>
      </c>
      <c r="H1561" s="142" t="s">
        <v>5640</v>
      </c>
      <c r="I1561" s="142" t="s">
        <v>5711</v>
      </c>
      <c r="J1561" s="142" t="s">
        <v>5712</v>
      </c>
      <c r="K1561" s="142" t="s">
        <v>5743</v>
      </c>
      <c r="L1561" s="142" t="s">
        <v>5744</v>
      </c>
    </row>
    <row r="1562" spans="1:12" hidden="1">
      <c r="A1562" s="142" t="s">
        <v>1788</v>
      </c>
      <c r="B1562" s="142" t="s">
        <v>1789</v>
      </c>
      <c r="C1562" s="142" t="s">
        <v>3960</v>
      </c>
      <c r="D1562" s="142" t="s">
        <v>3961</v>
      </c>
      <c r="E1562" s="142" t="s">
        <v>5489</v>
      </c>
      <c r="F1562" s="142" t="s">
        <v>5490</v>
      </c>
      <c r="G1562" s="142" t="s">
        <v>5639</v>
      </c>
      <c r="H1562" s="142" t="s">
        <v>5640</v>
      </c>
      <c r="I1562" s="142" t="s">
        <v>5711</v>
      </c>
      <c r="J1562" s="142" t="s">
        <v>5712</v>
      </c>
      <c r="K1562" s="142" t="s">
        <v>5745</v>
      </c>
      <c r="L1562" s="142" t="s">
        <v>5746</v>
      </c>
    </row>
    <row r="1563" spans="1:12" hidden="1">
      <c r="A1563" s="142" t="s">
        <v>1788</v>
      </c>
      <c r="B1563" s="142" t="s">
        <v>1789</v>
      </c>
      <c r="C1563" s="142" t="s">
        <v>3960</v>
      </c>
      <c r="D1563" s="142" t="s">
        <v>3961</v>
      </c>
      <c r="E1563" s="142" t="s">
        <v>5747</v>
      </c>
      <c r="F1563" s="142" t="s">
        <v>5748</v>
      </c>
      <c r="G1563" s="142" t="s">
        <v>5749</v>
      </c>
      <c r="H1563" s="142" t="s">
        <v>5750</v>
      </c>
      <c r="I1563" s="142" t="s">
        <v>5751</v>
      </c>
      <c r="J1563" s="142" t="s">
        <v>5752</v>
      </c>
      <c r="K1563" s="142" t="s">
        <v>5753</v>
      </c>
      <c r="L1563" s="142" t="s">
        <v>5754</v>
      </c>
    </row>
    <row r="1564" spans="1:12" hidden="1">
      <c r="A1564" s="142" t="s">
        <v>1788</v>
      </c>
      <c r="B1564" s="142" t="s">
        <v>1789</v>
      </c>
      <c r="C1564" s="142" t="s">
        <v>3960</v>
      </c>
      <c r="D1564" s="142" t="s">
        <v>3961</v>
      </c>
      <c r="E1564" s="142" t="s">
        <v>5747</v>
      </c>
      <c r="F1564" s="142" t="s">
        <v>5748</v>
      </c>
      <c r="G1564" s="142" t="s">
        <v>5749</v>
      </c>
      <c r="H1564" s="142" t="s">
        <v>5750</v>
      </c>
      <c r="I1564" s="142" t="s">
        <v>5751</v>
      </c>
      <c r="J1564" s="142" t="s">
        <v>5752</v>
      </c>
      <c r="K1564" s="142" t="s">
        <v>5755</v>
      </c>
      <c r="L1564" s="142" t="s">
        <v>5756</v>
      </c>
    </row>
    <row r="1565" spans="1:12" hidden="1">
      <c r="A1565" s="142" t="s">
        <v>1788</v>
      </c>
      <c r="B1565" s="142" t="s">
        <v>1789</v>
      </c>
      <c r="C1565" s="142" t="s">
        <v>3960</v>
      </c>
      <c r="D1565" s="142" t="s">
        <v>3961</v>
      </c>
      <c r="E1565" s="142" t="s">
        <v>5747</v>
      </c>
      <c r="F1565" s="142" t="s">
        <v>5748</v>
      </c>
      <c r="G1565" s="142" t="s">
        <v>5749</v>
      </c>
      <c r="H1565" s="142" t="s">
        <v>5750</v>
      </c>
      <c r="I1565" s="142" t="s">
        <v>5751</v>
      </c>
      <c r="J1565" s="142" t="s">
        <v>5752</v>
      </c>
      <c r="K1565" s="142" t="s">
        <v>5757</v>
      </c>
      <c r="L1565" s="142" t="s">
        <v>5758</v>
      </c>
    </row>
    <row r="1566" spans="1:12" hidden="1">
      <c r="A1566" s="142" t="s">
        <v>1788</v>
      </c>
      <c r="B1566" s="142" t="s">
        <v>1789</v>
      </c>
      <c r="C1566" s="142" t="s">
        <v>3960</v>
      </c>
      <c r="D1566" s="142" t="s">
        <v>3961</v>
      </c>
      <c r="E1566" s="142" t="s">
        <v>5747</v>
      </c>
      <c r="F1566" s="142" t="s">
        <v>5748</v>
      </c>
      <c r="G1566" s="142" t="s">
        <v>5749</v>
      </c>
      <c r="H1566" s="142" t="s">
        <v>5750</v>
      </c>
      <c r="I1566" s="142" t="s">
        <v>5751</v>
      </c>
      <c r="J1566" s="142" t="s">
        <v>5752</v>
      </c>
      <c r="K1566" s="142" t="s">
        <v>5759</v>
      </c>
      <c r="L1566" s="142" t="s">
        <v>5760</v>
      </c>
    </row>
    <row r="1567" spans="1:12" hidden="1">
      <c r="A1567" s="142" t="s">
        <v>1788</v>
      </c>
      <c r="B1567" s="142" t="s">
        <v>1789</v>
      </c>
      <c r="C1567" s="142" t="s">
        <v>3960</v>
      </c>
      <c r="D1567" s="142" t="s">
        <v>3961</v>
      </c>
      <c r="E1567" s="142" t="s">
        <v>5747</v>
      </c>
      <c r="F1567" s="142" t="s">
        <v>5748</v>
      </c>
      <c r="G1567" s="142" t="s">
        <v>5749</v>
      </c>
      <c r="H1567" s="142" t="s">
        <v>5750</v>
      </c>
      <c r="I1567" s="142" t="s">
        <v>5751</v>
      </c>
      <c r="J1567" s="142" t="s">
        <v>5752</v>
      </c>
      <c r="K1567" s="142" t="s">
        <v>5761</v>
      </c>
      <c r="L1567" s="142" t="s">
        <v>5762</v>
      </c>
    </row>
    <row r="1568" spans="1:12" hidden="1">
      <c r="A1568" s="142" t="s">
        <v>1788</v>
      </c>
      <c r="B1568" s="142" t="s">
        <v>1789</v>
      </c>
      <c r="C1568" s="142" t="s">
        <v>3960</v>
      </c>
      <c r="D1568" s="142" t="s">
        <v>3961</v>
      </c>
      <c r="E1568" s="142" t="s">
        <v>5747</v>
      </c>
      <c r="F1568" s="142" t="s">
        <v>5748</v>
      </c>
      <c r="G1568" s="142" t="s">
        <v>5763</v>
      </c>
      <c r="H1568" s="142" t="s">
        <v>5764</v>
      </c>
      <c r="I1568" s="142" t="s">
        <v>5765</v>
      </c>
      <c r="J1568" s="142" t="s">
        <v>5766</v>
      </c>
      <c r="K1568" s="142" t="s">
        <v>5767</v>
      </c>
      <c r="L1568" s="142" t="s">
        <v>5768</v>
      </c>
    </row>
    <row r="1569" spans="1:12" hidden="1">
      <c r="A1569" s="142" t="s">
        <v>1788</v>
      </c>
      <c r="B1569" s="142" t="s">
        <v>1789</v>
      </c>
      <c r="C1569" s="142" t="s">
        <v>3960</v>
      </c>
      <c r="D1569" s="142" t="s">
        <v>3961</v>
      </c>
      <c r="E1569" s="142" t="s">
        <v>5747</v>
      </c>
      <c r="F1569" s="142" t="s">
        <v>5748</v>
      </c>
      <c r="G1569" s="142" t="s">
        <v>5763</v>
      </c>
      <c r="H1569" s="142" t="s">
        <v>5764</v>
      </c>
      <c r="I1569" s="142" t="s">
        <v>5765</v>
      </c>
      <c r="J1569" s="142" t="s">
        <v>5766</v>
      </c>
      <c r="K1569" s="142" t="s">
        <v>5769</v>
      </c>
      <c r="L1569" s="142" t="s">
        <v>5770</v>
      </c>
    </row>
    <row r="1570" spans="1:12" hidden="1">
      <c r="A1570" s="142" t="s">
        <v>1788</v>
      </c>
      <c r="B1570" s="142" t="s">
        <v>1789</v>
      </c>
      <c r="C1570" s="142" t="s">
        <v>3960</v>
      </c>
      <c r="D1570" s="142" t="s">
        <v>3961</v>
      </c>
      <c r="E1570" s="142" t="s">
        <v>5747</v>
      </c>
      <c r="F1570" s="142" t="s">
        <v>5748</v>
      </c>
      <c r="G1570" s="142" t="s">
        <v>5763</v>
      </c>
      <c r="H1570" s="142" t="s">
        <v>5764</v>
      </c>
      <c r="I1570" s="142" t="s">
        <v>5765</v>
      </c>
      <c r="J1570" s="142" t="s">
        <v>5766</v>
      </c>
      <c r="K1570" s="142" t="s">
        <v>5771</v>
      </c>
      <c r="L1570" s="142" t="s">
        <v>5772</v>
      </c>
    </row>
    <row r="1571" spans="1:12" hidden="1">
      <c r="A1571" s="142" t="s">
        <v>1788</v>
      </c>
      <c r="B1571" s="142" t="s">
        <v>1789</v>
      </c>
      <c r="C1571" s="142" t="s">
        <v>3960</v>
      </c>
      <c r="D1571" s="142" t="s">
        <v>3961</v>
      </c>
      <c r="E1571" s="142" t="s">
        <v>5747</v>
      </c>
      <c r="F1571" s="142" t="s">
        <v>5748</v>
      </c>
      <c r="G1571" s="142" t="s">
        <v>5763</v>
      </c>
      <c r="H1571" s="142" t="s">
        <v>5764</v>
      </c>
      <c r="I1571" s="142" t="s">
        <v>5765</v>
      </c>
      <c r="J1571" s="142" t="s">
        <v>5766</v>
      </c>
      <c r="K1571" s="142" t="s">
        <v>5773</v>
      </c>
      <c r="L1571" s="142" t="s">
        <v>5774</v>
      </c>
    </row>
    <row r="1572" spans="1:12" hidden="1">
      <c r="A1572" s="142" t="s">
        <v>1788</v>
      </c>
      <c r="B1572" s="142" t="s">
        <v>1789</v>
      </c>
      <c r="C1572" s="142" t="s">
        <v>3960</v>
      </c>
      <c r="D1572" s="142" t="s">
        <v>3961</v>
      </c>
      <c r="E1572" s="142" t="s">
        <v>5747</v>
      </c>
      <c r="F1572" s="142" t="s">
        <v>5748</v>
      </c>
      <c r="G1572" s="142" t="s">
        <v>5763</v>
      </c>
      <c r="H1572" s="142" t="s">
        <v>5764</v>
      </c>
      <c r="I1572" s="142" t="s">
        <v>5765</v>
      </c>
      <c r="J1572" s="142" t="s">
        <v>5766</v>
      </c>
      <c r="K1572" s="142" t="s">
        <v>5775</v>
      </c>
      <c r="L1572" s="142" t="s">
        <v>5776</v>
      </c>
    </row>
    <row r="1573" spans="1:12" hidden="1">
      <c r="A1573" s="142" t="s">
        <v>1788</v>
      </c>
      <c r="B1573" s="142" t="s">
        <v>1789</v>
      </c>
      <c r="C1573" s="142" t="s">
        <v>3960</v>
      </c>
      <c r="D1573" s="142" t="s">
        <v>3961</v>
      </c>
      <c r="E1573" s="142" t="s">
        <v>5747</v>
      </c>
      <c r="F1573" s="142" t="s">
        <v>5748</v>
      </c>
      <c r="G1573" s="142" t="s">
        <v>5763</v>
      </c>
      <c r="H1573" s="142" t="s">
        <v>5764</v>
      </c>
      <c r="I1573" s="142" t="s">
        <v>5765</v>
      </c>
      <c r="J1573" s="142" t="s">
        <v>5766</v>
      </c>
      <c r="K1573" s="142" t="s">
        <v>5777</v>
      </c>
      <c r="L1573" s="142" t="s">
        <v>5778</v>
      </c>
    </row>
    <row r="1574" spans="1:12" hidden="1">
      <c r="A1574" s="142" t="s">
        <v>1788</v>
      </c>
      <c r="B1574" s="142" t="s">
        <v>1789</v>
      </c>
      <c r="C1574" s="142" t="s">
        <v>3960</v>
      </c>
      <c r="D1574" s="142" t="s">
        <v>3961</v>
      </c>
      <c r="E1574" s="142" t="s">
        <v>5747</v>
      </c>
      <c r="F1574" s="142" t="s">
        <v>5748</v>
      </c>
      <c r="G1574" s="142" t="s">
        <v>5763</v>
      </c>
      <c r="H1574" s="142" t="s">
        <v>5764</v>
      </c>
      <c r="I1574" s="142" t="s">
        <v>5765</v>
      </c>
      <c r="J1574" s="142" t="s">
        <v>5766</v>
      </c>
      <c r="K1574" s="142" t="s">
        <v>5779</v>
      </c>
      <c r="L1574" s="142" t="s">
        <v>5780</v>
      </c>
    </row>
    <row r="1575" spans="1:12" hidden="1">
      <c r="A1575" s="142" t="s">
        <v>1788</v>
      </c>
      <c r="B1575" s="142" t="s">
        <v>1789</v>
      </c>
      <c r="C1575" s="142" t="s">
        <v>3960</v>
      </c>
      <c r="D1575" s="142" t="s">
        <v>3961</v>
      </c>
      <c r="E1575" s="142" t="s">
        <v>5747</v>
      </c>
      <c r="F1575" s="142" t="s">
        <v>5748</v>
      </c>
      <c r="G1575" s="142" t="s">
        <v>5763</v>
      </c>
      <c r="H1575" s="142" t="s">
        <v>5764</v>
      </c>
      <c r="I1575" s="142" t="s">
        <v>5765</v>
      </c>
      <c r="J1575" s="142" t="s">
        <v>5766</v>
      </c>
      <c r="K1575" s="142" t="s">
        <v>5781</v>
      </c>
      <c r="L1575" s="142" t="s">
        <v>5782</v>
      </c>
    </row>
    <row r="1576" spans="1:12" hidden="1">
      <c r="A1576" s="142" t="s">
        <v>1788</v>
      </c>
      <c r="B1576" s="142" t="s">
        <v>1789</v>
      </c>
      <c r="C1576" s="142" t="s">
        <v>3960</v>
      </c>
      <c r="D1576" s="142" t="s">
        <v>3961</v>
      </c>
      <c r="E1576" s="142" t="s">
        <v>5747</v>
      </c>
      <c r="F1576" s="142" t="s">
        <v>5748</v>
      </c>
      <c r="G1576" s="142" t="s">
        <v>5763</v>
      </c>
      <c r="H1576" s="142" t="s">
        <v>5764</v>
      </c>
      <c r="I1576" s="142" t="s">
        <v>5765</v>
      </c>
      <c r="J1576" s="142" t="s">
        <v>5766</v>
      </c>
      <c r="K1576" s="142" t="s">
        <v>5783</v>
      </c>
      <c r="L1576" s="142" t="s">
        <v>5784</v>
      </c>
    </row>
    <row r="1577" spans="1:12" hidden="1">
      <c r="A1577" s="142" t="s">
        <v>1788</v>
      </c>
      <c r="B1577" s="142" t="s">
        <v>1789</v>
      </c>
      <c r="C1577" s="142" t="s">
        <v>3960</v>
      </c>
      <c r="D1577" s="142" t="s">
        <v>3961</v>
      </c>
      <c r="E1577" s="142" t="s">
        <v>5747</v>
      </c>
      <c r="F1577" s="142" t="s">
        <v>5748</v>
      </c>
      <c r="G1577" s="142" t="s">
        <v>5763</v>
      </c>
      <c r="H1577" s="142" t="s">
        <v>5764</v>
      </c>
      <c r="I1577" s="142" t="s">
        <v>5785</v>
      </c>
      <c r="J1577" s="142" t="s">
        <v>5786</v>
      </c>
      <c r="K1577" s="142" t="s">
        <v>5787</v>
      </c>
      <c r="L1577" s="142" t="s">
        <v>5788</v>
      </c>
    </row>
    <row r="1578" spans="1:12" hidden="1">
      <c r="A1578" s="142" t="s">
        <v>1788</v>
      </c>
      <c r="B1578" s="142" t="s">
        <v>1789</v>
      </c>
      <c r="C1578" s="142" t="s">
        <v>3960</v>
      </c>
      <c r="D1578" s="142" t="s">
        <v>3961</v>
      </c>
      <c r="E1578" s="142" t="s">
        <v>5747</v>
      </c>
      <c r="F1578" s="142" t="s">
        <v>5748</v>
      </c>
      <c r="G1578" s="142" t="s">
        <v>5763</v>
      </c>
      <c r="H1578" s="142" t="s">
        <v>5764</v>
      </c>
      <c r="I1578" s="142" t="s">
        <v>5785</v>
      </c>
      <c r="J1578" s="142" t="s">
        <v>5786</v>
      </c>
      <c r="K1578" s="142" t="s">
        <v>5789</v>
      </c>
      <c r="L1578" s="142" t="s">
        <v>5790</v>
      </c>
    </row>
    <row r="1579" spans="1:12" hidden="1">
      <c r="A1579" s="142" t="s">
        <v>1788</v>
      </c>
      <c r="B1579" s="142" t="s">
        <v>1789</v>
      </c>
      <c r="C1579" s="142" t="s">
        <v>3960</v>
      </c>
      <c r="D1579" s="142" t="s">
        <v>3961</v>
      </c>
      <c r="E1579" s="142" t="s">
        <v>5747</v>
      </c>
      <c r="F1579" s="142" t="s">
        <v>5748</v>
      </c>
      <c r="G1579" s="142" t="s">
        <v>5763</v>
      </c>
      <c r="H1579" s="142" t="s">
        <v>5764</v>
      </c>
      <c r="I1579" s="142" t="s">
        <v>5785</v>
      </c>
      <c r="J1579" s="142" t="s">
        <v>5786</v>
      </c>
      <c r="K1579" s="142" t="s">
        <v>5791</v>
      </c>
      <c r="L1579" s="142" t="s">
        <v>5792</v>
      </c>
    </row>
    <row r="1580" spans="1:12" hidden="1">
      <c r="A1580" s="142" t="s">
        <v>1788</v>
      </c>
      <c r="B1580" s="142" t="s">
        <v>1789</v>
      </c>
      <c r="C1580" s="142" t="s">
        <v>3960</v>
      </c>
      <c r="D1580" s="142" t="s">
        <v>3961</v>
      </c>
      <c r="E1580" s="142" t="s">
        <v>5747</v>
      </c>
      <c r="F1580" s="142" t="s">
        <v>5748</v>
      </c>
      <c r="G1580" s="142" t="s">
        <v>5763</v>
      </c>
      <c r="H1580" s="142" t="s">
        <v>5764</v>
      </c>
      <c r="I1580" s="142" t="s">
        <v>5785</v>
      </c>
      <c r="J1580" s="142" t="s">
        <v>5786</v>
      </c>
      <c r="K1580" s="142" t="s">
        <v>5793</v>
      </c>
      <c r="L1580" s="142" t="s">
        <v>5794</v>
      </c>
    </row>
    <row r="1581" spans="1:12" hidden="1">
      <c r="A1581" s="142" t="s">
        <v>1788</v>
      </c>
      <c r="B1581" s="142" t="s">
        <v>1789</v>
      </c>
      <c r="C1581" s="142" t="s">
        <v>3960</v>
      </c>
      <c r="D1581" s="142" t="s">
        <v>3961</v>
      </c>
      <c r="E1581" s="142" t="s">
        <v>5747</v>
      </c>
      <c r="F1581" s="142" t="s">
        <v>5748</v>
      </c>
      <c r="G1581" s="142" t="s">
        <v>5763</v>
      </c>
      <c r="H1581" s="142" t="s">
        <v>5764</v>
      </c>
      <c r="I1581" s="142" t="s">
        <v>5785</v>
      </c>
      <c r="J1581" s="142" t="s">
        <v>5786</v>
      </c>
      <c r="K1581" s="142" t="s">
        <v>5795</v>
      </c>
      <c r="L1581" s="142" t="s">
        <v>5796</v>
      </c>
    </row>
    <row r="1582" spans="1:12" hidden="1">
      <c r="A1582" s="142" t="s">
        <v>1788</v>
      </c>
      <c r="B1582" s="142" t="s">
        <v>1789</v>
      </c>
      <c r="C1582" s="142" t="s">
        <v>3960</v>
      </c>
      <c r="D1582" s="142" t="s">
        <v>3961</v>
      </c>
      <c r="E1582" s="142" t="s">
        <v>5747</v>
      </c>
      <c r="F1582" s="142" t="s">
        <v>5748</v>
      </c>
      <c r="G1582" s="142" t="s">
        <v>5763</v>
      </c>
      <c r="H1582" s="142" t="s">
        <v>5764</v>
      </c>
      <c r="I1582" s="142" t="s">
        <v>5785</v>
      </c>
      <c r="J1582" s="142" t="s">
        <v>5786</v>
      </c>
      <c r="K1582" s="142" t="s">
        <v>5797</v>
      </c>
      <c r="L1582" s="142" t="s">
        <v>5798</v>
      </c>
    </row>
    <row r="1583" spans="1:12" hidden="1">
      <c r="A1583" s="142" t="s">
        <v>1788</v>
      </c>
      <c r="B1583" s="142" t="s">
        <v>1789</v>
      </c>
      <c r="C1583" s="142" t="s">
        <v>3960</v>
      </c>
      <c r="D1583" s="142" t="s">
        <v>3961</v>
      </c>
      <c r="E1583" s="142" t="s">
        <v>5747</v>
      </c>
      <c r="F1583" s="142" t="s">
        <v>5748</v>
      </c>
      <c r="G1583" s="142" t="s">
        <v>5763</v>
      </c>
      <c r="H1583" s="142" t="s">
        <v>5764</v>
      </c>
      <c r="I1583" s="142" t="s">
        <v>5785</v>
      </c>
      <c r="J1583" s="142" t="s">
        <v>5786</v>
      </c>
      <c r="K1583" s="142" t="s">
        <v>5799</v>
      </c>
      <c r="L1583" s="142" t="s">
        <v>5800</v>
      </c>
    </row>
    <row r="1584" spans="1:12" hidden="1">
      <c r="A1584" s="142" t="s">
        <v>1788</v>
      </c>
      <c r="B1584" s="142" t="s">
        <v>1789</v>
      </c>
      <c r="C1584" s="142" t="s">
        <v>3960</v>
      </c>
      <c r="D1584" s="142" t="s">
        <v>3961</v>
      </c>
      <c r="E1584" s="142" t="s">
        <v>5747</v>
      </c>
      <c r="F1584" s="142" t="s">
        <v>5748</v>
      </c>
      <c r="G1584" s="142" t="s">
        <v>5763</v>
      </c>
      <c r="H1584" s="142" t="s">
        <v>5764</v>
      </c>
      <c r="I1584" s="142" t="s">
        <v>5785</v>
      </c>
      <c r="J1584" s="142" t="s">
        <v>5786</v>
      </c>
      <c r="K1584" s="142" t="s">
        <v>5801</v>
      </c>
      <c r="L1584" s="142" t="s">
        <v>5802</v>
      </c>
    </row>
    <row r="1585" spans="1:12" hidden="1">
      <c r="A1585" s="142" t="s">
        <v>1788</v>
      </c>
      <c r="B1585" s="142" t="s">
        <v>1789</v>
      </c>
      <c r="C1585" s="142" t="s">
        <v>3960</v>
      </c>
      <c r="D1585" s="142" t="s">
        <v>3961</v>
      </c>
      <c r="E1585" s="142" t="s">
        <v>5747</v>
      </c>
      <c r="F1585" s="142" t="s">
        <v>5748</v>
      </c>
      <c r="G1585" s="142" t="s">
        <v>5763</v>
      </c>
      <c r="H1585" s="142" t="s">
        <v>5764</v>
      </c>
      <c r="I1585" s="142" t="s">
        <v>5785</v>
      </c>
      <c r="J1585" s="142" t="s">
        <v>5786</v>
      </c>
      <c r="K1585" s="142" t="s">
        <v>5803</v>
      </c>
      <c r="L1585" s="142" t="s">
        <v>5804</v>
      </c>
    </row>
    <row r="1586" spans="1:12" hidden="1">
      <c r="A1586" s="142" t="s">
        <v>1788</v>
      </c>
      <c r="B1586" s="142" t="s">
        <v>1789</v>
      </c>
      <c r="C1586" s="142" t="s">
        <v>3960</v>
      </c>
      <c r="D1586" s="142" t="s">
        <v>3961</v>
      </c>
      <c r="E1586" s="142" t="s">
        <v>5747</v>
      </c>
      <c r="F1586" s="142" t="s">
        <v>5748</v>
      </c>
      <c r="G1586" s="142" t="s">
        <v>5805</v>
      </c>
      <c r="H1586" s="142" t="s">
        <v>5806</v>
      </c>
      <c r="I1586" s="142" t="s">
        <v>5807</v>
      </c>
      <c r="J1586" s="142" t="s">
        <v>5808</v>
      </c>
      <c r="K1586" s="142" t="s">
        <v>5809</v>
      </c>
      <c r="L1586" s="142" t="s">
        <v>5810</v>
      </c>
    </row>
    <row r="1587" spans="1:12" hidden="1">
      <c r="A1587" s="142" t="s">
        <v>1788</v>
      </c>
      <c r="B1587" s="142" t="s">
        <v>1789</v>
      </c>
      <c r="C1587" s="142" t="s">
        <v>3960</v>
      </c>
      <c r="D1587" s="142" t="s">
        <v>3961</v>
      </c>
      <c r="E1587" s="142" t="s">
        <v>5747</v>
      </c>
      <c r="F1587" s="142" t="s">
        <v>5748</v>
      </c>
      <c r="G1587" s="142" t="s">
        <v>5805</v>
      </c>
      <c r="H1587" s="142" t="s">
        <v>5806</v>
      </c>
      <c r="I1587" s="142" t="s">
        <v>5807</v>
      </c>
      <c r="J1587" s="142" t="s">
        <v>5808</v>
      </c>
      <c r="K1587" s="142" t="s">
        <v>5811</v>
      </c>
      <c r="L1587" s="142" t="s">
        <v>5812</v>
      </c>
    </row>
    <row r="1588" spans="1:12" hidden="1">
      <c r="A1588" s="142" t="s">
        <v>1788</v>
      </c>
      <c r="B1588" s="142" t="s">
        <v>1789</v>
      </c>
      <c r="C1588" s="142" t="s">
        <v>3960</v>
      </c>
      <c r="D1588" s="142" t="s">
        <v>3961</v>
      </c>
      <c r="E1588" s="142" t="s">
        <v>5747</v>
      </c>
      <c r="F1588" s="142" t="s">
        <v>5748</v>
      </c>
      <c r="G1588" s="142" t="s">
        <v>5805</v>
      </c>
      <c r="H1588" s="142" t="s">
        <v>5806</v>
      </c>
      <c r="I1588" s="142" t="s">
        <v>5807</v>
      </c>
      <c r="J1588" s="142" t="s">
        <v>5808</v>
      </c>
      <c r="K1588" s="142" t="s">
        <v>5813</v>
      </c>
      <c r="L1588" s="142" t="s">
        <v>5814</v>
      </c>
    </row>
    <row r="1589" spans="1:12" hidden="1">
      <c r="A1589" s="142" t="s">
        <v>1788</v>
      </c>
      <c r="B1589" s="142" t="s">
        <v>1789</v>
      </c>
      <c r="C1589" s="142" t="s">
        <v>3960</v>
      </c>
      <c r="D1589" s="142" t="s">
        <v>3961</v>
      </c>
      <c r="E1589" s="142" t="s">
        <v>5747</v>
      </c>
      <c r="F1589" s="142" t="s">
        <v>5748</v>
      </c>
      <c r="G1589" s="142" t="s">
        <v>5805</v>
      </c>
      <c r="H1589" s="142" t="s">
        <v>5806</v>
      </c>
      <c r="I1589" s="142" t="s">
        <v>5807</v>
      </c>
      <c r="J1589" s="142" t="s">
        <v>5808</v>
      </c>
      <c r="K1589" s="142" t="s">
        <v>5815</v>
      </c>
      <c r="L1589" s="142" t="s">
        <v>5816</v>
      </c>
    </row>
    <row r="1590" spans="1:12" hidden="1">
      <c r="A1590" s="142" t="s">
        <v>1788</v>
      </c>
      <c r="B1590" s="142" t="s">
        <v>1789</v>
      </c>
      <c r="C1590" s="142" t="s">
        <v>3960</v>
      </c>
      <c r="D1590" s="142" t="s">
        <v>3961</v>
      </c>
      <c r="E1590" s="142" t="s">
        <v>5747</v>
      </c>
      <c r="F1590" s="142" t="s">
        <v>5748</v>
      </c>
      <c r="G1590" s="142" t="s">
        <v>5817</v>
      </c>
      <c r="H1590" s="142" t="s">
        <v>5818</v>
      </c>
      <c r="I1590" s="142" t="s">
        <v>5819</v>
      </c>
      <c r="J1590" s="142" t="s">
        <v>5820</v>
      </c>
      <c r="K1590" s="142" t="s">
        <v>5821</v>
      </c>
      <c r="L1590" s="142" t="s">
        <v>5822</v>
      </c>
    </row>
    <row r="1591" spans="1:12" hidden="1">
      <c r="A1591" s="142" t="s">
        <v>1788</v>
      </c>
      <c r="B1591" s="142" t="s">
        <v>1789</v>
      </c>
      <c r="C1591" s="142" t="s">
        <v>3960</v>
      </c>
      <c r="D1591" s="142" t="s">
        <v>3961</v>
      </c>
      <c r="E1591" s="142" t="s">
        <v>5747</v>
      </c>
      <c r="F1591" s="142" t="s">
        <v>5748</v>
      </c>
      <c r="G1591" s="142" t="s">
        <v>5817</v>
      </c>
      <c r="H1591" s="142" t="s">
        <v>5818</v>
      </c>
      <c r="I1591" s="142" t="s">
        <v>5819</v>
      </c>
      <c r="J1591" s="142" t="s">
        <v>5820</v>
      </c>
      <c r="K1591" s="142" t="s">
        <v>5823</v>
      </c>
      <c r="L1591" s="142" t="s">
        <v>5824</v>
      </c>
    </row>
    <row r="1592" spans="1:12" hidden="1">
      <c r="A1592" s="142" t="s">
        <v>1788</v>
      </c>
      <c r="B1592" s="142" t="s">
        <v>1789</v>
      </c>
      <c r="C1592" s="142" t="s">
        <v>3960</v>
      </c>
      <c r="D1592" s="142" t="s">
        <v>3961</v>
      </c>
      <c r="E1592" s="142" t="s">
        <v>5747</v>
      </c>
      <c r="F1592" s="142" t="s">
        <v>5748</v>
      </c>
      <c r="G1592" s="142" t="s">
        <v>5817</v>
      </c>
      <c r="H1592" s="142" t="s">
        <v>5818</v>
      </c>
      <c r="I1592" s="142" t="s">
        <v>5819</v>
      </c>
      <c r="J1592" s="142" t="s">
        <v>5820</v>
      </c>
      <c r="K1592" s="142" t="s">
        <v>5825</v>
      </c>
      <c r="L1592" s="142" t="s">
        <v>5826</v>
      </c>
    </row>
    <row r="1593" spans="1:12" hidden="1">
      <c r="A1593" s="142" t="s">
        <v>1788</v>
      </c>
      <c r="B1593" s="142" t="s">
        <v>1789</v>
      </c>
      <c r="C1593" s="142" t="s">
        <v>3960</v>
      </c>
      <c r="D1593" s="142" t="s">
        <v>3961</v>
      </c>
      <c r="E1593" s="142" t="s">
        <v>5747</v>
      </c>
      <c r="F1593" s="142" t="s">
        <v>5748</v>
      </c>
      <c r="G1593" s="142" t="s">
        <v>5817</v>
      </c>
      <c r="H1593" s="142" t="s">
        <v>5818</v>
      </c>
      <c r="I1593" s="142" t="s">
        <v>5819</v>
      </c>
      <c r="J1593" s="142" t="s">
        <v>5820</v>
      </c>
      <c r="K1593" s="142" t="s">
        <v>5827</v>
      </c>
      <c r="L1593" s="142" t="s">
        <v>5828</v>
      </c>
    </row>
    <row r="1594" spans="1:12" hidden="1">
      <c r="A1594" s="142" t="s">
        <v>1788</v>
      </c>
      <c r="B1594" s="142" t="s">
        <v>1789</v>
      </c>
      <c r="C1594" s="142" t="s">
        <v>3960</v>
      </c>
      <c r="D1594" s="142" t="s">
        <v>3961</v>
      </c>
      <c r="E1594" s="142" t="s">
        <v>5747</v>
      </c>
      <c r="F1594" s="142" t="s">
        <v>5748</v>
      </c>
      <c r="G1594" s="142" t="s">
        <v>5817</v>
      </c>
      <c r="H1594" s="142" t="s">
        <v>5818</v>
      </c>
      <c r="I1594" s="142" t="s">
        <v>5819</v>
      </c>
      <c r="J1594" s="142" t="s">
        <v>5820</v>
      </c>
      <c r="K1594" s="142" t="s">
        <v>5829</v>
      </c>
      <c r="L1594" s="142" t="s">
        <v>5830</v>
      </c>
    </row>
    <row r="1595" spans="1:12" hidden="1">
      <c r="A1595" s="142" t="s">
        <v>1788</v>
      </c>
      <c r="B1595" s="142" t="s">
        <v>1789</v>
      </c>
      <c r="C1595" s="142" t="s">
        <v>3960</v>
      </c>
      <c r="D1595" s="142" t="s">
        <v>3961</v>
      </c>
      <c r="E1595" s="142" t="s">
        <v>5747</v>
      </c>
      <c r="F1595" s="142" t="s">
        <v>5748</v>
      </c>
      <c r="G1595" s="142" t="s">
        <v>5817</v>
      </c>
      <c r="H1595" s="142" t="s">
        <v>5818</v>
      </c>
      <c r="I1595" s="142" t="s">
        <v>5819</v>
      </c>
      <c r="J1595" s="142" t="s">
        <v>5820</v>
      </c>
      <c r="K1595" s="142" t="s">
        <v>5831</v>
      </c>
      <c r="L1595" s="142" t="s">
        <v>5832</v>
      </c>
    </row>
    <row r="1596" spans="1:12" hidden="1">
      <c r="A1596" s="142" t="s">
        <v>1788</v>
      </c>
      <c r="B1596" s="142" t="s">
        <v>1789</v>
      </c>
      <c r="C1596" s="142" t="s">
        <v>3960</v>
      </c>
      <c r="D1596" s="142" t="s">
        <v>3961</v>
      </c>
      <c r="E1596" s="142" t="s">
        <v>5747</v>
      </c>
      <c r="F1596" s="142" t="s">
        <v>5748</v>
      </c>
      <c r="G1596" s="142" t="s">
        <v>5833</v>
      </c>
      <c r="H1596" s="142" t="s">
        <v>5834</v>
      </c>
      <c r="I1596" s="142" t="s">
        <v>5835</v>
      </c>
      <c r="J1596" s="142" t="s">
        <v>5836</v>
      </c>
      <c r="K1596" s="142" t="s">
        <v>5837</v>
      </c>
      <c r="L1596" s="142" t="s">
        <v>5838</v>
      </c>
    </row>
    <row r="1597" spans="1:12" hidden="1">
      <c r="A1597" s="142" t="s">
        <v>1788</v>
      </c>
      <c r="B1597" s="142" t="s">
        <v>1789</v>
      </c>
      <c r="C1597" s="142" t="s">
        <v>3960</v>
      </c>
      <c r="D1597" s="142" t="s">
        <v>3961</v>
      </c>
      <c r="E1597" s="142" t="s">
        <v>5747</v>
      </c>
      <c r="F1597" s="142" t="s">
        <v>5748</v>
      </c>
      <c r="G1597" s="142" t="s">
        <v>5839</v>
      </c>
      <c r="H1597" s="142" t="s">
        <v>5840</v>
      </c>
      <c r="I1597" s="142" t="s">
        <v>5841</v>
      </c>
      <c r="J1597" s="142" t="s">
        <v>5842</v>
      </c>
      <c r="K1597" s="142" t="s">
        <v>5843</v>
      </c>
      <c r="L1597" s="142" t="s">
        <v>5844</v>
      </c>
    </row>
    <row r="1598" spans="1:12" hidden="1">
      <c r="A1598" s="142" t="s">
        <v>1788</v>
      </c>
      <c r="B1598" s="142" t="s">
        <v>1789</v>
      </c>
      <c r="C1598" s="142" t="s">
        <v>3960</v>
      </c>
      <c r="D1598" s="142" t="s">
        <v>3961</v>
      </c>
      <c r="E1598" s="142" t="s">
        <v>5747</v>
      </c>
      <c r="F1598" s="142" t="s">
        <v>5748</v>
      </c>
      <c r="G1598" s="142" t="s">
        <v>5839</v>
      </c>
      <c r="H1598" s="142" t="s">
        <v>5840</v>
      </c>
      <c r="I1598" s="142" t="s">
        <v>5841</v>
      </c>
      <c r="J1598" s="142" t="s">
        <v>5842</v>
      </c>
      <c r="K1598" s="142" t="s">
        <v>5845</v>
      </c>
      <c r="L1598" s="142" t="s">
        <v>5846</v>
      </c>
    </row>
    <row r="1599" spans="1:12" hidden="1">
      <c r="A1599" s="142" t="s">
        <v>1788</v>
      </c>
      <c r="B1599" s="142" t="s">
        <v>1789</v>
      </c>
      <c r="C1599" s="142" t="s">
        <v>3960</v>
      </c>
      <c r="D1599" s="142" t="s">
        <v>3961</v>
      </c>
      <c r="E1599" s="142" t="s">
        <v>5747</v>
      </c>
      <c r="F1599" s="142" t="s">
        <v>5748</v>
      </c>
      <c r="G1599" s="142" t="s">
        <v>5847</v>
      </c>
      <c r="H1599" s="142" t="s">
        <v>5848</v>
      </c>
      <c r="I1599" s="142" t="s">
        <v>5849</v>
      </c>
      <c r="J1599" s="142" t="s">
        <v>5850</v>
      </c>
      <c r="K1599" s="142" t="s">
        <v>5851</v>
      </c>
      <c r="L1599" s="142" t="s">
        <v>5852</v>
      </c>
    </row>
    <row r="1600" spans="1:12" hidden="1">
      <c r="A1600" s="142" t="s">
        <v>1788</v>
      </c>
      <c r="B1600" s="142" t="s">
        <v>1789</v>
      </c>
      <c r="C1600" s="142" t="s">
        <v>3960</v>
      </c>
      <c r="D1600" s="142" t="s">
        <v>3961</v>
      </c>
      <c r="E1600" s="142" t="s">
        <v>5747</v>
      </c>
      <c r="F1600" s="142" t="s">
        <v>5748</v>
      </c>
      <c r="G1600" s="142" t="s">
        <v>5847</v>
      </c>
      <c r="H1600" s="142" t="s">
        <v>5848</v>
      </c>
      <c r="I1600" s="142" t="s">
        <v>5849</v>
      </c>
      <c r="J1600" s="142" t="s">
        <v>5850</v>
      </c>
      <c r="K1600" s="142" t="s">
        <v>5853</v>
      </c>
      <c r="L1600" s="142" t="s">
        <v>5854</v>
      </c>
    </row>
    <row r="1601" spans="1:12" hidden="1">
      <c r="A1601" s="142" t="s">
        <v>1788</v>
      </c>
      <c r="B1601" s="142" t="s">
        <v>1789</v>
      </c>
      <c r="C1601" s="142" t="s">
        <v>3960</v>
      </c>
      <c r="D1601" s="142" t="s">
        <v>3961</v>
      </c>
      <c r="E1601" s="142" t="s">
        <v>5747</v>
      </c>
      <c r="F1601" s="142" t="s">
        <v>5748</v>
      </c>
      <c r="G1601" s="142" t="s">
        <v>5847</v>
      </c>
      <c r="H1601" s="142" t="s">
        <v>5848</v>
      </c>
      <c r="I1601" s="142" t="s">
        <v>5849</v>
      </c>
      <c r="J1601" s="142" t="s">
        <v>5850</v>
      </c>
      <c r="K1601" s="142" t="s">
        <v>5855</v>
      </c>
      <c r="L1601" s="142" t="s">
        <v>5856</v>
      </c>
    </row>
    <row r="1602" spans="1:12" hidden="1">
      <c r="A1602" s="142" t="s">
        <v>1788</v>
      </c>
      <c r="B1602" s="142" t="s">
        <v>1789</v>
      </c>
      <c r="C1602" s="142" t="s">
        <v>3960</v>
      </c>
      <c r="D1602" s="142" t="s">
        <v>3961</v>
      </c>
      <c r="E1602" s="142" t="s">
        <v>5747</v>
      </c>
      <c r="F1602" s="142" t="s">
        <v>5748</v>
      </c>
      <c r="G1602" s="142" t="s">
        <v>5847</v>
      </c>
      <c r="H1602" s="142" t="s">
        <v>5848</v>
      </c>
      <c r="I1602" s="142" t="s">
        <v>5849</v>
      </c>
      <c r="J1602" s="142" t="s">
        <v>5850</v>
      </c>
      <c r="K1602" s="142" t="s">
        <v>5857</v>
      </c>
      <c r="L1602" s="142" t="s">
        <v>5858</v>
      </c>
    </row>
    <row r="1603" spans="1:12" hidden="1">
      <c r="A1603" s="142" t="s">
        <v>1788</v>
      </c>
      <c r="B1603" s="142" t="s">
        <v>1789</v>
      </c>
      <c r="C1603" s="142" t="s">
        <v>3960</v>
      </c>
      <c r="D1603" s="142" t="s">
        <v>3961</v>
      </c>
      <c r="E1603" s="142" t="s">
        <v>5747</v>
      </c>
      <c r="F1603" s="142" t="s">
        <v>5748</v>
      </c>
      <c r="G1603" s="142" t="s">
        <v>5847</v>
      </c>
      <c r="H1603" s="142" t="s">
        <v>5848</v>
      </c>
      <c r="I1603" s="142" t="s">
        <v>5849</v>
      </c>
      <c r="J1603" s="142" t="s">
        <v>5850</v>
      </c>
      <c r="K1603" s="142" t="s">
        <v>5859</v>
      </c>
      <c r="L1603" s="142" t="s">
        <v>5860</v>
      </c>
    </row>
    <row r="1604" spans="1:12" hidden="1">
      <c r="A1604" s="142" t="s">
        <v>1788</v>
      </c>
      <c r="B1604" s="142" t="s">
        <v>1789</v>
      </c>
      <c r="C1604" s="142" t="s">
        <v>3960</v>
      </c>
      <c r="D1604" s="142" t="s">
        <v>3961</v>
      </c>
      <c r="E1604" s="142" t="s">
        <v>5747</v>
      </c>
      <c r="F1604" s="142" t="s">
        <v>5748</v>
      </c>
      <c r="G1604" s="142" t="s">
        <v>5847</v>
      </c>
      <c r="H1604" s="142" t="s">
        <v>5848</v>
      </c>
      <c r="I1604" s="142" t="s">
        <v>5849</v>
      </c>
      <c r="J1604" s="142" t="s">
        <v>5850</v>
      </c>
      <c r="K1604" s="142" t="s">
        <v>5861</v>
      </c>
      <c r="L1604" s="142" t="s">
        <v>5862</v>
      </c>
    </row>
    <row r="1605" spans="1:12" hidden="1">
      <c r="A1605" s="142" t="s">
        <v>1788</v>
      </c>
      <c r="B1605" s="142" t="s">
        <v>1789</v>
      </c>
      <c r="C1605" s="142" t="s">
        <v>3960</v>
      </c>
      <c r="D1605" s="142" t="s">
        <v>3961</v>
      </c>
      <c r="E1605" s="142" t="s">
        <v>5747</v>
      </c>
      <c r="F1605" s="142" t="s">
        <v>5748</v>
      </c>
      <c r="G1605" s="142" t="s">
        <v>5847</v>
      </c>
      <c r="H1605" s="142" t="s">
        <v>5848</v>
      </c>
      <c r="I1605" s="142" t="s">
        <v>5849</v>
      </c>
      <c r="J1605" s="142" t="s">
        <v>5850</v>
      </c>
      <c r="K1605" s="142" t="s">
        <v>5863</v>
      </c>
      <c r="L1605" s="142" t="s">
        <v>5864</v>
      </c>
    </row>
    <row r="1606" spans="1:12" hidden="1">
      <c r="A1606" s="142" t="s">
        <v>1788</v>
      </c>
      <c r="B1606" s="142" t="s">
        <v>1789</v>
      </c>
      <c r="C1606" s="142" t="s">
        <v>3960</v>
      </c>
      <c r="D1606" s="142" t="s">
        <v>3961</v>
      </c>
      <c r="E1606" s="142" t="s">
        <v>5747</v>
      </c>
      <c r="F1606" s="142" t="s">
        <v>5748</v>
      </c>
      <c r="G1606" s="142" t="s">
        <v>5847</v>
      </c>
      <c r="H1606" s="142" t="s">
        <v>5848</v>
      </c>
      <c r="I1606" s="142" t="s">
        <v>5865</v>
      </c>
      <c r="J1606" s="142" t="s">
        <v>5866</v>
      </c>
      <c r="K1606" s="142" t="s">
        <v>5867</v>
      </c>
      <c r="L1606" s="142" t="s">
        <v>5868</v>
      </c>
    </row>
    <row r="1607" spans="1:12" hidden="1">
      <c r="A1607" s="142" t="s">
        <v>1788</v>
      </c>
      <c r="B1607" s="142" t="s">
        <v>1789</v>
      </c>
      <c r="C1607" s="142" t="s">
        <v>3960</v>
      </c>
      <c r="D1607" s="142" t="s">
        <v>3961</v>
      </c>
      <c r="E1607" s="142" t="s">
        <v>5747</v>
      </c>
      <c r="F1607" s="142" t="s">
        <v>5748</v>
      </c>
      <c r="G1607" s="142" t="s">
        <v>5847</v>
      </c>
      <c r="H1607" s="142" t="s">
        <v>5848</v>
      </c>
      <c r="I1607" s="142" t="s">
        <v>5865</v>
      </c>
      <c r="J1607" s="142" t="s">
        <v>5866</v>
      </c>
      <c r="K1607" s="142" t="s">
        <v>5869</v>
      </c>
      <c r="L1607" s="142" t="s">
        <v>5870</v>
      </c>
    </row>
    <row r="1608" spans="1:12" hidden="1">
      <c r="A1608" s="142" t="s">
        <v>1788</v>
      </c>
      <c r="B1608" s="142" t="s">
        <v>1789</v>
      </c>
      <c r="C1608" s="142" t="s">
        <v>3960</v>
      </c>
      <c r="D1608" s="142" t="s">
        <v>3961</v>
      </c>
      <c r="E1608" s="142" t="s">
        <v>5747</v>
      </c>
      <c r="F1608" s="142" t="s">
        <v>5748</v>
      </c>
      <c r="G1608" s="142" t="s">
        <v>5847</v>
      </c>
      <c r="H1608" s="142" t="s">
        <v>5848</v>
      </c>
      <c r="I1608" s="142" t="s">
        <v>5865</v>
      </c>
      <c r="J1608" s="142" t="s">
        <v>5866</v>
      </c>
      <c r="K1608" s="142" t="s">
        <v>5871</v>
      </c>
      <c r="L1608" s="142" t="s">
        <v>5872</v>
      </c>
    </row>
    <row r="1609" spans="1:12" hidden="1">
      <c r="A1609" s="142" t="s">
        <v>1788</v>
      </c>
      <c r="B1609" s="142" t="s">
        <v>1789</v>
      </c>
      <c r="C1609" s="142" t="s">
        <v>3960</v>
      </c>
      <c r="D1609" s="142" t="s">
        <v>3961</v>
      </c>
      <c r="E1609" s="142" t="s">
        <v>5747</v>
      </c>
      <c r="F1609" s="142" t="s">
        <v>5748</v>
      </c>
      <c r="G1609" s="142" t="s">
        <v>5847</v>
      </c>
      <c r="H1609" s="142" t="s">
        <v>5848</v>
      </c>
      <c r="I1609" s="142" t="s">
        <v>5865</v>
      </c>
      <c r="J1609" s="142" t="s">
        <v>5866</v>
      </c>
      <c r="K1609" s="142" t="s">
        <v>5873</v>
      </c>
      <c r="L1609" s="142" t="s">
        <v>5874</v>
      </c>
    </row>
    <row r="1610" spans="1:12" hidden="1">
      <c r="A1610" s="142" t="s">
        <v>1788</v>
      </c>
      <c r="B1610" s="142" t="s">
        <v>1789</v>
      </c>
      <c r="C1610" s="142" t="s">
        <v>3960</v>
      </c>
      <c r="D1610" s="142" t="s">
        <v>3961</v>
      </c>
      <c r="E1610" s="142" t="s">
        <v>5747</v>
      </c>
      <c r="F1610" s="142" t="s">
        <v>5748</v>
      </c>
      <c r="G1610" s="142" t="s">
        <v>5847</v>
      </c>
      <c r="H1610" s="142" t="s">
        <v>5848</v>
      </c>
      <c r="I1610" s="142" t="s">
        <v>5865</v>
      </c>
      <c r="J1610" s="142" t="s">
        <v>5866</v>
      </c>
      <c r="K1610" s="142" t="s">
        <v>5875</v>
      </c>
      <c r="L1610" s="142" t="s">
        <v>5876</v>
      </c>
    </row>
    <row r="1611" spans="1:12" hidden="1">
      <c r="A1611" s="142" t="s">
        <v>1788</v>
      </c>
      <c r="B1611" s="142" t="s">
        <v>1789</v>
      </c>
      <c r="C1611" s="142" t="s">
        <v>3960</v>
      </c>
      <c r="D1611" s="142" t="s">
        <v>3961</v>
      </c>
      <c r="E1611" s="142" t="s">
        <v>5747</v>
      </c>
      <c r="F1611" s="142" t="s">
        <v>5748</v>
      </c>
      <c r="G1611" s="142" t="s">
        <v>5847</v>
      </c>
      <c r="H1611" s="142" t="s">
        <v>5848</v>
      </c>
      <c r="I1611" s="142" t="s">
        <v>5865</v>
      </c>
      <c r="J1611" s="142" t="s">
        <v>5866</v>
      </c>
      <c r="K1611" s="142" t="s">
        <v>5877</v>
      </c>
      <c r="L1611" s="142" t="s">
        <v>5878</v>
      </c>
    </row>
    <row r="1612" spans="1:12" hidden="1">
      <c r="A1612" s="142" t="s">
        <v>1788</v>
      </c>
      <c r="B1612" s="142" t="s">
        <v>1789</v>
      </c>
      <c r="C1612" s="142" t="s">
        <v>3960</v>
      </c>
      <c r="D1612" s="142" t="s">
        <v>3961</v>
      </c>
      <c r="E1612" s="142" t="s">
        <v>5747</v>
      </c>
      <c r="F1612" s="142" t="s">
        <v>5748</v>
      </c>
      <c r="G1612" s="142" t="s">
        <v>5847</v>
      </c>
      <c r="H1612" s="142" t="s">
        <v>5848</v>
      </c>
      <c r="I1612" s="142" t="s">
        <v>5865</v>
      </c>
      <c r="J1612" s="142" t="s">
        <v>5866</v>
      </c>
      <c r="K1612" s="142" t="s">
        <v>5879</v>
      </c>
      <c r="L1612" s="142" t="s">
        <v>5880</v>
      </c>
    </row>
    <row r="1613" spans="1:12" hidden="1">
      <c r="A1613" s="142" t="s">
        <v>1788</v>
      </c>
      <c r="B1613" s="142" t="s">
        <v>1789</v>
      </c>
      <c r="C1613" s="142" t="s">
        <v>3960</v>
      </c>
      <c r="D1613" s="142" t="s">
        <v>3961</v>
      </c>
      <c r="E1613" s="142" t="s">
        <v>5747</v>
      </c>
      <c r="F1613" s="142" t="s">
        <v>5748</v>
      </c>
      <c r="G1613" s="142" t="s">
        <v>5847</v>
      </c>
      <c r="H1613" s="142" t="s">
        <v>5848</v>
      </c>
      <c r="I1613" s="142" t="s">
        <v>5865</v>
      </c>
      <c r="J1613" s="142" t="s">
        <v>5866</v>
      </c>
      <c r="K1613" s="142" t="s">
        <v>5881</v>
      </c>
      <c r="L1613" s="142" t="s">
        <v>5882</v>
      </c>
    </row>
    <row r="1614" spans="1:12" hidden="1">
      <c r="A1614" s="142" t="s">
        <v>1788</v>
      </c>
      <c r="B1614" s="142" t="s">
        <v>1789</v>
      </c>
      <c r="C1614" s="142" t="s">
        <v>3960</v>
      </c>
      <c r="D1614" s="142" t="s">
        <v>3961</v>
      </c>
      <c r="E1614" s="142" t="s">
        <v>5747</v>
      </c>
      <c r="F1614" s="142" t="s">
        <v>5748</v>
      </c>
      <c r="G1614" s="142" t="s">
        <v>5847</v>
      </c>
      <c r="H1614" s="142" t="s">
        <v>5848</v>
      </c>
      <c r="I1614" s="142" t="s">
        <v>5865</v>
      </c>
      <c r="J1614" s="142" t="s">
        <v>5866</v>
      </c>
      <c r="K1614" s="142" t="s">
        <v>5883</v>
      </c>
      <c r="L1614" s="142" t="s">
        <v>5884</v>
      </c>
    </row>
    <row r="1615" spans="1:12" hidden="1">
      <c r="A1615" s="142" t="s">
        <v>1788</v>
      </c>
      <c r="B1615" s="142" t="s">
        <v>1789</v>
      </c>
      <c r="C1615" s="142" t="s">
        <v>3960</v>
      </c>
      <c r="D1615" s="142" t="s">
        <v>3961</v>
      </c>
      <c r="E1615" s="142" t="s">
        <v>5747</v>
      </c>
      <c r="F1615" s="142" t="s">
        <v>5748</v>
      </c>
      <c r="G1615" s="142" t="s">
        <v>5847</v>
      </c>
      <c r="H1615" s="142" t="s">
        <v>5848</v>
      </c>
      <c r="I1615" s="142" t="s">
        <v>5885</v>
      </c>
      <c r="J1615" s="142" t="s">
        <v>5886</v>
      </c>
      <c r="K1615" s="142" t="s">
        <v>5887</v>
      </c>
      <c r="L1615" s="142" t="s">
        <v>5888</v>
      </c>
    </row>
    <row r="1616" spans="1:12" hidden="1">
      <c r="A1616" s="142" t="s">
        <v>1788</v>
      </c>
      <c r="B1616" s="142" t="s">
        <v>1789</v>
      </c>
      <c r="C1616" s="142" t="s">
        <v>3960</v>
      </c>
      <c r="D1616" s="142" t="s">
        <v>3961</v>
      </c>
      <c r="E1616" s="142" t="s">
        <v>5747</v>
      </c>
      <c r="F1616" s="142" t="s">
        <v>5748</v>
      </c>
      <c r="G1616" s="142" t="s">
        <v>5847</v>
      </c>
      <c r="H1616" s="142" t="s">
        <v>5848</v>
      </c>
      <c r="I1616" s="142" t="s">
        <v>5885</v>
      </c>
      <c r="J1616" s="142" t="s">
        <v>5886</v>
      </c>
      <c r="K1616" s="142" t="s">
        <v>5889</v>
      </c>
      <c r="L1616" s="142" t="s">
        <v>5890</v>
      </c>
    </row>
    <row r="1617" spans="1:12" hidden="1">
      <c r="A1617" s="142" t="s">
        <v>1788</v>
      </c>
      <c r="B1617" s="142" t="s">
        <v>1789</v>
      </c>
      <c r="C1617" s="142" t="s">
        <v>3960</v>
      </c>
      <c r="D1617" s="142" t="s">
        <v>3961</v>
      </c>
      <c r="E1617" s="142" t="s">
        <v>5747</v>
      </c>
      <c r="F1617" s="142" t="s">
        <v>5748</v>
      </c>
      <c r="G1617" s="142" t="s">
        <v>5847</v>
      </c>
      <c r="H1617" s="142" t="s">
        <v>5848</v>
      </c>
      <c r="I1617" s="142" t="s">
        <v>5885</v>
      </c>
      <c r="J1617" s="142" t="s">
        <v>5886</v>
      </c>
      <c r="K1617" s="142" t="s">
        <v>5891</v>
      </c>
      <c r="L1617" s="142" t="s">
        <v>5892</v>
      </c>
    </row>
    <row r="1618" spans="1:12" hidden="1">
      <c r="A1618" s="142" t="s">
        <v>1788</v>
      </c>
      <c r="B1618" s="142" t="s">
        <v>1789</v>
      </c>
      <c r="C1618" s="142" t="s">
        <v>3960</v>
      </c>
      <c r="D1618" s="142" t="s">
        <v>3961</v>
      </c>
      <c r="E1618" s="142" t="s">
        <v>5747</v>
      </c>
      <c r="F1618" s="142" t="s">
        <v>5748</v>
      </c>
      <c r="G1618" s="142" t="s">
        <v>5847</v>
      </c>
      <c r="H1618" s="142" t="s">
        <v>5848</v>
      </c>
      <c r="I1618" s="142" t="s">
        <v>5885</v>
      </c>
      <c r="J1618" s="142" t="s">
        <v>5886</v>
      </c>
      <c r="K1618" s="142" t="s">
        <v>5893</v>
      </c>
      <c r="L1618" s="142" t="s">
        <v>5894</v>
      </c>
    </row>
    <row r="1619" spans="1:12" hidden="1">
      <c r="A1619" s="142" t="s">
        <v>1788</v>
      </c>
      <c r="B1619" s="142" t="s">
        <v>1789</v>
      </c>
      <c r="C1619" s="142" t="s">
        <v>3960</v>
      </c>
      <c r="D1619" s="142" t="s">
        <v>3961</v>
      </c>
      <c r="E1619" s="142" t="s">
        <v>5747</v>
      </c>
      <c r="F1619" s="142" t="s">
        <v>5748</v>
      </c>
      <c r="G1619" s="142" t="s">
        <v>5847</v>
      </c>
      <c r="H1619" s="142" t="s">
        <v>5848</v>
      </c>
      <c r="I1619" s="142" t="s">
        <v>5885</v>
      </c>
      <c r="J1619" s="142" t="s">
        <v>5886</v>
      </c>
      <c r="K1619" s="142" t="s">
        <v>5895</v>
      </c>
      <c r="L1619" s="142" t="s">
        <v>5896</v>
      </c>
    </row>
    <row r="1620" spans="1:12" hidden="1">
      <c r="A1620" s="142" t="s">
        <v>1788</v>
      </c>
      <c r="B1620" s="142" t="s">
        <v>1789</v>
      </c>
      <c r="C1620" s="142" t="s">
        <v>3960</v>
      </c>
      <c r="D1620" s="142" t="s">
        <v>3961</v>
      </c>
      <c r="E1620" s="142" t="s">
        <v>5747</v>
      </c>
      <c r="F1620" s="142" t="s">
        <v>5748</v>
      </c>
      <c r="G1620" s="142" t="s">
        <v>5847</v>
      </c>
      <c r="H1620" s="142" t="s">
        <v>5848</v>
      </c>
      <c r="I1620" s="142" t="s">
        <v>5885</v>
      </c>
      <c r="J1620" s="142" t="s">
        <v>5886</v>
      </c>
      <c r="K1620" s="142" t="s">
        <v>5897</v>
      </c>
      <c r="L1620" s="142" t="s">
        <v>5898</v>
      </c>
    </row>
    <row r="1621" spans="1:12" hidden="1">
      <c r="A1621" s="142" t="s">
        <v>1788</v>
      </c>
      <c r="B1621" s="142" t="s">
        <v>1789</v>
      </c>
      <c r="C1621" s="142" t="s">
        <v>3960</v>
      </c>
      <c r="D1621" s="142" t="s">
        <v>3961</v>
      </c>
      <c r="E1621" s="142" t="s">
        <v>5747</v>
      </c>
      <c r="F1621" s="142" t="s">
        <v>5748</v>
      </c>
      <c r="G1621" s="142" t="s">
        <v>5847</v>
      </c>
      <c r="H1621" s="142" t="s">
        <v>5848</v>
      </c>
      <c r="I1621" s="142" t="s">
        <v>5885</v>
      </c>
      <c r="J1621" s="142" t="s">
        <v>5886</v>
      </c>
      <c r="K1621" s="142" t="s">
        <v>5899</v>
      </c>
      <c r="L1621" s="142" t="s">
        <v>5900</v>
      </c>
    </row>
    <row r="1622" spans="1:12" hidden="1">
      <c r="A1622" s="142" t="s">
        <v>1788</v>
      </c>
      <c r="B1622" s="142" t="s">
        <v>1789</v>
      </c>
      <c r="C1622" s="142" t="s">
        <v>3960</v>
      </c>
      <c r="D1622" s="142" t="s">
        <v>3961</v>
      </c>
      <c r="E1622" s="142" t="s">
        <v>5747</v>
      </c>
      <c r="F1622" s="142" t="s">
        <v>5748</v>
      </c>
      <c r="G1622" s="142" t="s">
        <v>5847</v>
      </c>
      <c r="H1622" s="142" t="s">
        <v>5848</v>
      </c>
      <c r="I1622" s="142" t="s">
        <v>5885</v>
      </c>
      <c r="J1622" s="142" t="s">
        <v>5886</v>
      </c>
      <c r="K1622" s="142" t="s">
        <v>5901</v>
      </c>
      <c r="L1622" s="142" t="s">
        <v>5902</v>
      </c>
    </row>
    <row r="1623" spans="1:12" hidden="1">
      <c r="A1623" s="142" t="s">
        <v>1788</v>
      </c>
      <c r="B1623" s="142" t="s">
        <v>1789</v>
      </c>
      <c r="C1623" s="142" t="s">
        <v>3960</v>
      </c>
      <c r="D1623" s="142" t="s">
        <v>3961</v>
      </c>
      <c r="E1623" s="142" t="s">
        <v>5747</v>
      </c>
      <c r="F1623" s="142" t="s">
        <v>5748</v>
      </c>
      <c r="G1623" s="142" t="s">
        <v>5847</v>
      </c>
      <c r="H1623" s="142" t="s">
        <v>5848</v>
      </c>
      <c r="I1623" s="142" t="s">
        <v>5885</v>
      </c>
      <c r="J1623" s="142" t="s">
        <v>5886</v>
      </c>
      <c r="K1623" s="142" t="s">
        <v>5903</v>
      </c>
      <c r="L1623" s="142" t="s">
        <v>5904</v>
      </c>
    </row>
    <row r="1624" spans="1:12" hidden="1">
      <c r="A1624" s="142" t="s">
        <v>1788</v>
      </c>
      <c r="B1624" s="142" t="s">
        <v>1789</v>
      </c>
      <c r="C1624" s="142" t="s">
        <v>3960</v>
      </c>
      <c r="D1624" s="142" t="s">
        <v>3961</v>
      </c>
      <c r="E1624" s="142" t="s">
        <v>5747</v>
      </c>
      <c r="F1624" s="142" t="s">
        <v>5748</v>
      </c>
      <c r="G1624" s="142" t="s">
        <v>5847</v>
      </c>
      <c r="H1624" s="142" t="s">
        <v>5848</v>
      </c>
      <c r="I1624" s="142" t="s">
        <v>5905</v>
      </c>
      <c r="J1624" s="142" t="s">
        <v>5906</v>
      </c>
      <c r="K1624" s="142" t="s">
        <v>5907</v>
      </c>
      <c r="L1624" s="142" t="s">
        <v>5908</v>
      </c>
    </row>
    <row r="1625" spans="1:12" hidden="1">
      <c r="A1625" s="142" t="s">
        <v>1788</v>
      </c>
      <c r="B1625" s="142" t="s">
        <v>1789</v>
      </c>
      <c r="C1625" s="142" t="s">
        <v>3960</v>
      </c>
      <c r="D1625" s="142" t="s">
        <v>3961</v>
      </c>
      <c r="E1625" s="142" t="s">
        <v>5747</v>
      </c>
      <c r="F1625" s="142" t="s">
        <v>5748</v>
      </c>
      <c r="G1625" s="142" t="s">
        <v>5847</v>
      </c>
      <c r="H1625" s="142" t="s">
        <v>5848</v>
      </c>
      <c r="I1625" s="142" t="s">
        <v>5905</v>
      </c>
      <c r="J1625" s="142" t="s">
        <v>5906</v>
      </c>
      <c r="K1625" s="142" t="s">
        <v>5909</v>
      </c>
      <c r="L1625" s="142" t="s">
        <v>5910</v>
      </c>
    </row>
    <row r="1626" spans="1:12" hidden="1">
      <c r="A1626" s="142" t="s">
        <v>1788</v>
      </c>
      <c r="B1626" s="142" t="s">
        <v>1789</v>
      </c>
      <c r="C1626" s="142" t="s">
        <v>3960</v>
      </c>
      <c r="D1626" s="142" t="s">
        <v>3961</v>
      </c>
      <c r="E1626" s="142" t="s">
        <v>5747</v>
      </c>
      <c r="F1626" s="142" t="s">
        <v>5748</v>
      </c>
      <c r="G1626" s="142" t="s">
        <v>5847</v>
      </c>
      <c r="H1626" s="142" t="s">
        <v>5848</v>
      </c>
      <c r="I1626" s="142" t="s">
        <v>5905</v>
      </c>
      <c r="J1626" s="142" t="s">
        <v>5906</v>
      </c>
      <c r="K1626" s="142" t="s">
        <v>5911</v>
      </c>
      <c r="L1626" s="142" t="s">
        <v>5912</v>
      </c>
    </row>
    <row r="1627" spans="1:12" hidden="1">
      <c r="A1627" s="142" t="s">
        <v>1788</v>
      </c>
      <c r="B1627" s="142" t="s">
        <v>1789</v>
      </c>
      <c r="C1627" s="142" t="s">
        <v>3960</v>
      </c>
      <c r="D1627" s="142" t="s">
        <v>3961</v>
      </c>
      <c r="E1627" s="142" t="s">
        <v>5747</v>
      </c>
      <c r="F1627" s="142" t="s">
        <v>5748</v>
      </c>
      <c r="G1627" s="142" t="s">
        <v>5847</v>
      </c>
      <c r="H1627" s="142" t="s">
        <v>5848</v>
      </c>
      <c r="I1627" s="142" t="s">
        <v>5905</v>
      </c>
      <c r="J1627" s="142" t="s">
        <v>5906</v>
      </c>
      <c r="K1627" s="142" t="s">
        <v>5913</v>
      </c>
      <c r="L1627" s="142" t="s">
        <v>5914</v>
      </c>
    </row>
    <row r="1628" spans="1:12" hidden="1">
      <c r="A1628" s="142" t="s">
        <v>1788</v>
      </c>
      <c r="B1628" s="142" t="s">
        <v>1789</v>
      </c>
      <c r="C1628" s="142" t="s">
        <v>3960</v>
      </c>
      <c r="D1628" s="142" t="s">
        <v>3961</v>
      </c>
      <c r="E1628" s="142" t="s">
        <v>5747</v>
      </c>
      <c r="F1628" s="142" t="s">
        <v>5748</v>
      </c>
      <c r="G1628" s="142" t="s">
        <v>5847</v>
      </c>
      <c r="H1628" s="142" t="s">
        <v>5848</v>
      </c>
      <c r="I1628" s="142" t="s">
        <v>5905</v>
      </c>
      <c r="J1628" s="142" t="s">
        <v>5906</v>
      </c>
      <c r="K1628" s="142" t="s">
        <v>5915</v>
      </c>
      <c r="L1628" s="142" t="s">
        <v>5916</v>
      </c>
    </row>
    <row r="1629" spans="1:12" hidden="1">
      <c r="A1629" s="142" t="s">
        <v>1788</v>
      </c>
      <c r="B1629" s="142" t="s">
        <v>1789</v>
      </c>
      <c r="C1629" s="142" t="s">
        <v>3960</v>
      </c>
      <c r="D1629" s="142" t="s">
        <v>3961</v>
      </c>
      <c r="E1629" s="142" t="s">
        <v>5747</v>
      </c>
      <c r="F1629" s="142" t="s">
        <v>5748</v>
      </c>
      <c r="G1629" s="142" t="s">
        <v>5847</v>
      </c>
      <c r="H1629" s="142" t="s">
        <v>5848</v>
      </c>
      <c r="I1629" s="142" t="s">
        <v>5905</v>
      </c>
      <c r="J1629" s="142" t="s">
        <v>5906</v>
      </c>
      <c r="K1629" s="142" t="s">
        <v>5917</v>
      </c>
      <c r="L1629" s="142" t="s">
        <v>5918</v>
      </c>
    </row>
    <row r="1630" spans="1:12" hidden="1">
      <c r="A1630" s="142" t="s">
        <v>1788</v>
      </c>
      <c r="B1630" s="142" t="s">
        <v>1789</v>
      </c>
      <c r="C1630" s="142" t="s">
        <v>3960</v>
      </c>
      <c r="D1630" s="142" t="s">
        <v>3961</v>
      </c>
      <c r="E1630" s="142" t="s">
        <v>5747</v>
      </c>
      <c r="F1630" s="142" t="s">
        <v>5748</v>
      </c>
      <c r="G1630" s="142" t="s">
        <v>5847</v>
      </c>
      <c r="H1630" s="142" t="s">
        <v>5848</v>
      </c>
      <c r="I1630" s="142" t="s">
        <v>5905</v>
      </c>
      <c r="J1630" s="142" t="s">
        <v>5906</v>
      </c>
      <c r="K1630" s="142" t="s">
        <v>5919</v>
      </c>
      <c r="L1630" s="142" t="s">
        <v>5920</v>
      </c>
    </row>
    <row r="1631" spans="1:12" hidden="1">
      <c r="A1631" s="142" t="s">
        <v>1788</v>
      </c>
      <c r="B1631" s="142" t="s">
        <v>1789</v>
      </c>
      <c r="C1631" s="142" t="s">
        <v>3960</v>
      </c>
      <c r="D1631" s="142" t="s">
        <v>3961</v>
      </c>
      <c r="E1631" s="142" t="s">
        <v>5747</v>
      </c>
      <c r="F1631" s="142" t="s">
        <v>5748</v>
      </c>
      <c r="G1631" s="142" t="s">
        <v>5847</v>
      </c>
      <c r="H1631" s="142" t="s">
        <v>5848</v>
      </c>
      <c r="I1631" s="142" t="s">
        <v>5905</v>
      </c>
      <c r="J1631" s="142" t="s">
        <v>5906</v>
      </c>
      <c r="K1631" s="142" t="s">
        <v>5921</v>
      </c>
      <c r="L1631" s="142" t="s">
        <v>5922</v>
      </c>
    </row>
    <row r="1632" spans="1:12" hidden="1">
      <c r="A1632" s="142" t="s">
        <v>1788</v>
      </c>
      <c r="B1632" s="142" t="s">
        <v>1789</v>
      </c>
      <c r="C1632" s="142" t="s">
        <v>3960</v>
      </c>
      <c r="D1632" s="142" t="s">
        <v>3961</v>
      </c>
      <c r="E1632" s="142" t="s">
        <v>5747</v>
      </c>
      <c r="F1632" s="142" t="s">
        <v>5748</v>
      </c>
      <c r="G1632" s="142" t="s">
        <v>5847</v>
      </c>
      <c r="H1632" s="142" t="s">
        <v>5848</v>
      </c>
      <c r="I1632" s="142" t="s">
        <v>5905</v>
      </c>
      <c r="J1632" s="142" t="s">
        <v>5906</v>
      </c>
      <c r="K1632" s="142" t="s">
        <v>5923</v>
      </c>
      <c r="L1632" s="142" t="s">
        <v>5924</v>
      </c>
    </row>
    <row r="1633" spans="1:12" hidden="1">
      <c r="A1633" s="142" t="s">
        <v>1788</v>
      </c>
      <c r="B1633" s="142" t="s">
        <v>1789</v>
      </c>
      <c r="C1633" s="142" t="s">
        <v>3960</v>
      </c>
      <c r="D1633" s="142" t="s">
        <v>3961</v>
      </c>
      <c r="E1633" s="142" t="s">
        <v>5747</v>
      </c>
      <c r="F1633" s="142" t="s">
        <v>5748</v>
      </c>
      <c r="G1633" s="142" t="s">
        <v>5847</v>
      </c>
      <c r="H1633" s="142" t="s">
        <v>5848</v>
      </c>
      <c r="I1633" s="142" t="s">
        <v>5905</v>
      </c>
      <c r="J1633" s="142" t="s">
        <v>5906</v>
      </c>
      <c r="K1633" s="142" t="s">
        <v>5925</v>
      </c>
      <c r="L1633" s="142" t="s">
        <v>5926</v>
      </c>
    </row>
    <row r="1634" spans="1:12" hidden="1">
      <c r="A1634" s="142" t="s">
        <v>1788</v>
      </c>
      <c r="B1634" s="142" t="s">
        <v>1789</v>
      </c>
      <c r="C1634" s="142" t="s">
        <v>3960</v>
      </c>
      <c r="D1634" s="142" t="s">
        <v>3961</v>
      </c>
      <c r="E1634" s="142" t="s">
        <v>5747</v>
      </c>
      <c r="F1634" s="142" t="s">
        <v>5748</v>
      </c>
      <c r="G1634" s="142" t="s">
        <v>5847</v>
      </c>
      <c r="H1634" s="142" t="s">
        <v>5848</v>
      </c>
      <c r="I1634" s="142" t="s">
        <v>5905</v>
      </c>
      <c r="J1634" s="142" t="s">
        <v>5906</v>
      </c>
      <c r="K1634" s="142" t="s">
        <v>5927</v>
      </c>
      <c r="L1634" s="142" t="s">
        <v>5928</v>
      </c>
    </row>
    <row r="1635" spans="1:12" hidden="1">
      <c r="A1635" s="142" t="s">
        <v>1788</v>
      </c>
      <c r="B1635" s="142" t="s">
        <v>1789</v>
      </c>
      <c r="C1635" s="142" t="s">
        <v>3960</v>
      </c>
      <c r="D1635" s="142" t="s">
        <v>3961</v>
      </c>
      <c r="E1635" s="142" t="s">
        <v>5747</v>
      </c>
      <c r="F1635" s="142" t="s">
        <v>5748</v>
      </c>
      <c r="G1635" s="142" t="s">
        <v>5847</v>
      </c>
      <c r="H1635" s="142" t="s">
        <v>5848</v>
      </c>
      <c r="I1635" s="142" t="s">
        <v>5905</v>
      </c>
      <c r="J1635" s="142" t="s">
        <v>5906</v>
      </c>
      <c r="K1635" s="142" t="s">
        <v>5929</v>
      </c>
      <c r="L1635" s="142" t="s">
        <v>5930</v>
      </c>
    </row>
    <row r="1636" spans="1:12" hidden="1">
      <c r="A1636" s="142" t="s">
        <v>1788</v>
      </c>
      <c r="B1636" s="142" t="s">
        <v>1789</v>
      </c>
      <c r="C1636" s="142" t="s">
        <v>3960</v>
      </c>
      <c r="D1636" s="142" t="s">
        <v>3961</v>
      </c>
      <c r="E1636" s="142" t="s">
        <v>5747</v>
      </c>
      <c r="F1636" s="142" t="s">
        <v>5748</v>
      </c>
      <c r="G1636" s="142" t="s">
        <v>5847</v>
      </c>
      <c r="H1636" s="142" t="s">
        <v>5848</v>
      </c>
      <c r="I1636" s="142" t="s">
        <v>5931</v>
      </c>
      <c r="J1636" s="142" t="s">
        <v>5932</v>
      </c>
      <c r="K1636" s="142" t="s">
        <v>5933</v>
      </c>
      <c r="L1636" s="142" t="s">
        <v>5934</v>
      </c>
    </row>
    <row r="1637" spans="1:12" hidden="1">
      <c r="A1637" s="142" t="s">
        <v>1788</v>
      </c>
      <c r="B1637" s="142" t="s">
        <v>1789</v>
      </c>
      <c r="C1637" s="142" t="s">
        <v>3960</v>
      </c>
      <c r="D1637" s="142" t="s">
        <v>3961</v>
      </c>
      <c r="E1637" s="142" t="s">
        <v>5747</v>
      </c>
      <c r="F1637" s="142" t="s">
        <v>5748</v>
      </c>
      <c r="G1637" s="142" t="s">
        <v>5847</v>
      </c>
      <c r="H1637" s="142" t="s">
        <v>5848</v>
      </c>
      <c r="I1637" s="142" t="s">
        <v>5931</v>
      </c>
      <c r="J1637" s="142" t="s">
        <v>5932</v>
      </c>
      <c r="K1637" s="142" t="s">
        <v>5935</v>
      </c>
      <c r="L1637" s="142" t="s">
        <v>5936</v>
      </c>
    </row>
    <row r="1638" spans="1:12" hidden="1">
      <c r="A1638" s="142" t="s">
        <v>1788</v>
      </c>
      <c r="B1638" s="142" t="s">
        <v>1789</v>
      </c>
      <c r="C1638" s="142" t="s">
        <v>3960</v>
      </c>
      <c r="D1638" s="142" t="s">
        <v>3961</v>
      </c>
      <c r="E1638" s="142" t="s">
        <v>5747</v>
      </c>
      <c r="F1638" s="142" t="s">
        <v>5748</v>
      </c>
      <c r="G1638" s="142" t="s">
        <v>5847</v>
      </c>
      <c r="H1638" s="142" t="s">
        <v>5848</v>
      </c>
      <c r="I1638" s="142" t="s">
        <v>5931</v>
      </c>
      <c r="J1638" s="142" t="s">
        <v>5932</v>
      </c>
      <c r="K1638" s="142" t="s">
        <v>5937</v>
      </c>
      <c r="L1638" s="142" t="s">
        <v>5938</v>
      </c>
    </row>
    <row r="1639" spans="1:12" hidden="1">
      <c r="A1639" s="142" t="s">
        <v>1788</v>
      </c>
      <c r="B1639" s="142" t="s">
        <v>1789</v>
      </c>
      <c r="C1639" s="142" t="s">
        <v>3960</v>
      </c>
      <c r="D1639" s="142" t="s">
        <v>3961</v>
      </c>
      <c r="E1639" s="142" t="s">
        <v>5747</v>
      </c>
      <c r="F1639" s="142" t="s">
        <v>5748</v>
      </c>
      <c r="G1639" s="142" t="s">
        <v>5847</v>
      </c>
      <c r="H1639" s="142" t="s">
        <v>5848</v>
      </c>
      <c r="I1639" s="142" t="s">
        <v>5931</v>
      </c>
      <c r="J1639" s="142" t="s">
        <v>5932</v>
      </c>
      <c r="K1639" s="142" t="s">
        <v>5939</v>
      </c>
      <c r="L1639" s="142" t="s">
        <v>5940</v>
      </c>
    </row>
    <row r="1640" spans="1:12" hidden="1">
      <c r="A1640" s="142" t="s">
        <v>1788</v>
      </c>
      <c r="B1640" s="142" t="s">
        <v>1789</v>
      </c>
      <c r="C1640" s="142" t="s">
        <v>3960</v>
      </c>
      <c r="D1640" s="142" t="s">
        <v>3961</v>
      </c>
      <c r="E1640" s="142" t="s">
        <v>5747</v>
      </c>
      <c r="F1640" s="142" t="s">
        <v>5748</v>
      </c>
      <c r="G1640" s="142" t="s">
        <v>5847</v>
      </c>
      <c r="H1640" s="142" t="s">
        <v>5848</v>
      </c>
      <c r="I1640" s="142" t="s">
        <v>5931</v>
      </c>
      <c r="J1640" s="142" t="s">
        <v>5932</v>
      </c>
      <c r="K1640" s="142" t="s">
        <v>5941</v>
      </c>
      <c r="L1640" s="142" t="s">
        <v>5942</v>
      </c>
    </row>
    <row r="1641" spans="1:12" hidden="1">
      <c r="A1641" s="142" t="s">
        <v>1788</v>
      </c>
      <c r="B1641" s="142" t="s">
        <v>1789</v>
      </c>
      <c r="C1641" s="142" t="s">
        <v>3960</v>
      </c>
      <c r="D1641" s="142" t="s">
        <v>3961</v>
      </c>
      <c r="E1641" s="142" t="s">
        <v>5747</v>
      </c>
      <c r="F1641" s="142" t="s">
        <v>5748</v>
      </c>
      <c r="G1641" s="142" t="s">
        <v>5847</v>
      </c>
      <c r="H1641" s="142" t="s">
        <v>5848</v>
      </c>
      <c r="I1641" s="142" t="s">
        <v>5931</v>
      </c>
      <c r="J1641" s="142" t="s">
        <v>5932</v>
      </c>
      <c r="K1641" s="142" t="s">
        <v>5943</v>
      </c>
      <c r="L1641" s="142" t="s">
        <v>5944</v>
      </c>
    </row>
    <row r="1642" spans="1:12" hidden="1">
      <c r="A1642" s="142" t="s">
        <v>1788</v>
      </c>
      <c r="B1642" s="142" t="s">
        <v>1789</v>
      </c>
      <c r="C1642" s="142" t="s">
        <v>3960</v>
      </c>
      <c r="D1642" s="142" t="s">
        <v>3961</v>
      </c>
      <c r="E1642" s="142" t="s">
        <v>5747</v>
      </c>
      <c r="F1642" s="142" t="s">
        <v>5748</v>
      </c>
      <c r="G1642" s="142" t="s">
        <v>5847</v>
      </c>
      <c r="H1642" s="142" t="s">
        <v>5848</v>
      </c>
      <c r="I1642" s="142" t="s">
        <v>5931</v>
      </c>
      <c r="J1642" s="142" t="s">
        <v>5932</v>
      </c>
      <c r="K1642" s="142" t="s">
        <v>5945</v>
      </c>
      <c r="L1642" s="142" t="s">
        <v>5946</v>
      </c>
    </row>
    <row r="1643" spans="1:12" hidden="1">
      <c r="A1643" s="142" t="s">
        <v>1788</v>
      </c>
      <c r="B1643" s="142" t="s">
        <v>1789</v>
      </c>
      <c r="C1643" s="142" t="s">
        <v>3960</v>
      </c>
      <c r="D1643" s="142" t="s">
        <v>3961</v>
      </c>
      <c r="E1643" s="142" t="s">
        <v>5747</v>
      </c>
      <c r="F1643" s="142" t="s">
        <v>5748</v>
      </c>
      <c r="G1643" s="142" t="s">
        <v>5847</v>
      </c>
      <c r="H1643" s="142" t="s">
        <v>5848</v>
      </c>
      <c r="I1643" s="142" t="s">
        <v>5931</v>
      </c>
      <c r="J1643" s="142" t="s">
        <v>5932</v>
      </c>
      <c r="K1643" s="142" t="s">
        <v>5947</v>
      </c>
      <c r="L1643" s="142" t="s">
        <v>5948</v>
      </c>
    </row>
    <row r="1644" spans="1:12" hidden="1">
      <c r="A1644" s="142" t="s">
        <v>1788</v>
      </c>
      <c r="B1644" s="142" t="s">
        <v>1789</v>
      </c>
      <c r="C1644" s="142" t="s">
        <v>3960</v>
      </c>
      <c r="D1644" s="142" t="s">
        <v>3961</v>
      </c>
      <c r="E1644" s="142" t="s">
        <v>5747</v>
      </c>
      <c r="F1644" s="142" t="s">
        <v>5748</v>
      </c>
      <c r="G1644" s="142" t="s">
        <v>5847</v>
      </c>
      <c r="H1644" s="142" t="s">
        <v>5848</v>
      </c>
      <c r="I1644" s="142" t="s">
        <v>5931</v>
      </c>
      <c r="J1644" s="142" t="s">
        <v>5932</v>
      </c>
      <c r="K1644" s="142" t="s">
        <v>5949</v>
      </c>
      <c r="L1644" s="142" t="s">
        <v>5950</v>
      </c>
    </row>
    <row r="1645" spans="1:12" hidden="1">
      <c r="A1645" s="142" t="s">
        <v>1788</v>
      </c>
      <c r="B1645" s="142" t="s">
        <v>1789</v>
      </c>
      <c r="C1645" s="142" t="s">
        <v>3960</v>
      </c>
      <c r="D1645" s="142" t="s">
        <v>3961</v>
      </c>
      <c r="E1645" s="142" t="s">
        <v>5747</v>
      </c>
      <c r="F1645" s="142" t="s">
        <v>5748</v>
      </c>
      <c r="G1645" s="142" t="s">
        <v>5847</v>
      </c>
      <c r="H1645" s="142" t="s">
        <v>5848</v>
      </c>
      <c r="I1645" s="142" t="s">
        <v>5951</v>
      </c>
      <c r="J1645" s="142" t="s">
        <v>5952</v>
      </c>
      <c r="K1645" s="142" t="s">
        <v>5953</v>
      </c>
      <c r="L1645" s="142" t="s">
        <v>5954</v>
      </c>
    </row>
    <row r="1646" spans="1:12" hidden="1">
      <c r="A1646" s="142" t="s">
        <v>1788</v>
      </c>
      <c r="B1646" s="142" t="s">
        <v>1789</v>
      </c>
      <c r="C1646" s="142" t="s">
        <v>3960</v>
      </c>
      <c r="D1646" s="142" t="s">
        <v>3961</v>
      </c>
      <c r="E1646" s="142" t="s">
        <v>5747</v>
      </c>
      <c r="F1646" s="142" t="s">
        <v>5748</v>
      </c>
      <c r="G1646" s="142" t="s">
        <v>5847</v>
      </c>
      <c r="H1646" s="142" t="s">
        <v>5848</v>
      </c>
      <c r="I1646" s="142" t="s">
        <v>5951</v>
      </c>
      <c r="J1646" s="142" t="s">
        <v>5952</v>
      </c>
      <c r="K1646" s="142" t="s">
        <v>5955</v>
      </c>
      <c r="L1646" s="142" t="s">
        <v>5956</v>
      </c>
    </row>
    <row r="1647" spans="1:12" hidden="1">
      <c r="A1647" s="142" t="s">
        <v>1788</v>
      </c>
      <c r="B1647" s="142" t="s">
        <v>1789</v>
      </c>
      <c r="C1647" s="142" t="s">
        <v>3960</v>
      </c>
      <c r="D1647" s="142" t="s">
        <v>3961</v>
      </c>
      <c r="E1647" s="142" t="s">
        <v>5747</v>
      </c>
      <c r="F1647" s="142" t="s">
        <v>5748</v>
      </c>
      <c r="G1647" s="142" t="s">
        <v>5847</v>
      </c>
      <c r="H1647" s="142" t="s">
        <v>5848</v>
      </c>
      <c r="I1647" s="142" t="s">
        <v>5951</v>
      </c>
      <c r="J1647" s="142" t="s">
        <v>5952</v>
      </c>
      <c r="K1647" s="142" t="s">
        <v>5957</v>
      </c>
      <c r="L1647" s="142" t="s">
        <v>5958</v>
      </c>
    </row>
    <row r="1648" spans="1:12" hidden="1">
      <c r="A1648" s="142" t="s">
        <v>1788</v>
      </c>
      <c r="B1648" s="142" t="s">
        <v>1789</v>
      </c>
      <c r="C1648" s="142" t="s">
        <v>3960</v>
      </c>
      <c r="D1648" s="142" t="s">
        <v>3961</v>
      </c>
      <c r="E1648" s="142" t="s">
        <v>5747</v>
      </c>
      <c r="F1648" s="142" t="s">
        <v>5748</v>
      </c>
      <c r="G1648" s="142" t="s">
        <v>5847</v>
      </c>
      <c r="H1648" s="142" t="s">
        <v>5848</v>
      </c>
      <c r="I1648" s="142" t="s">
        <v>5951</v>
      </c>
      <c r="J1648" s="142" t="s">
        <v>5952</v>
      </c>
      <c r="K1648" s="142" t="s">
        <v>5959</v>
      </c>
      <c r="L1648" s="142" t="s">
        <v>5960</v>
      </c>
    </row>
    <row r="1649" spans="1:12" hidden="1">
      <c r="A1649" s="142" t="s">
        <v>1788</v>
      </c>
      <c r="B1649" s="142" t="s">
        <v>1789</v>
      </c>
      <c r="C1649" s="142" t="s">
        <v>3960</v>
      </c>
      <c r="D1649" s="142" t="s">
        <v>3961</v>
      </c>
      <c r="E1649" s="142" t="s">
        <v>5747</v>
      </c>
      <c r="F1649" s="142" t="s">
        <v>5748</v>
      </c>
      <c r="G1649" s="142" t="s">
        <v>5847</v>
      </c>
      <c r="H1649" s="142" t="s">
        <v>5848</v>
      </c>
      <c r="I1649" s="142" t="s">
        <v>5951</v>
      </c>
      <c r="J1649" s="142" t="s">
        <v>5952</v>
      </c>
      <c r="K1649" s="142" t="s">
        <v>5961</v>
      </c>
      <c r="L1649" s="142" t="s">
        <v>5962</v>
      </c>
    </row>
    <row r="1650" spans="1:12" hidden="1">
      <c r="A1650" s="142" t="s">
        <v>1788</v>
      </c>
      <c r="B1650" s="142" t="s">
        <v>1789</v>
      </c>
      <c r="C1650" s="142" t="s">
        <v>3960</v>
      </c>
      <c r="D1650" s="142" t="s">
        <v>3961</v>
      </c>
      <c r="E1650" s="142" t="s">
        <v>5747</v>
      </c>
      <c r="F1650" s="142" t="s">
        <v>5748</v>
      </c>
      <c r="G1650" s="142" t="s">
        <v>5847</v>
      </c>
      <c r="H1650" s="142" t="s">
        <v>5848</v>
      </c>
      <c r="I1650" s="142" t="s">
        <v>5951</v>
      </c>
      <c r="J1650" s="142" t="s">
        <v>5952</v>
      </c>
      <c r="K1650" s="142" t="s">
        <v>5963</v>
      </c>
      <c r="L1650" s="142" t="s">
        <v>5964</v>
      </c>
    </row>
    <row r="1651" spans="1:12" hidden="1">
      <c r="A1651" s="142" t="s">
        <v>1788</v>
      </c>
      <c r="B1651" s="142" t="s">
        <v>1789</v>
      </c>
      <c r="C1651" s="142" t="s">
        <v>3960</v>
      </c>
      <c r="D1651" s="142" t="s">
        <v>3961</v>
      </c>
      <c r="E1651" s="142" t="s">
        <v>5747</v>
      </c>
      <c r="F1651" s="142" t="s">
        <v>5748</v>
      </c>
      <c r="G1651" s="142" t="s">
        <v>5847</v>
      </c>
      <c r="H1651" s="142" t="s">
        <v>5848</v>
      </c>
      <c r="I1651" s="142" t="s">
        <v>5951</v>
      </c>
      <c r="J1651" s="142" t="s">
        <v>5952</v>
      </c>
      <c r="K1651" s="142" t="s">
        <v>5965</v>
      </c>
      <c r="L1651" s="142" t="s">
        <v>5966</v>
      </c>
    </row>
    <row r="1652" spans="1:12" hidden="1">
      <c r="A1652" s="142" t="s">
        <v>1788</v>
      </c>
      <c r="B1652" s="142" t="s">
        <v>1789</v>
      </c>
      <c r="C1652" s="142" t="s">
        <v>3960</v>
      </c>
      <c r="D1652" s="142" t="s">
        <v>3961</v>
      </c>
      <c r="E1652" s="142" t="s">
        <v>5747</v>
      </c>
      <c r="F1652" s="142" t="s">
        <v>5748</v>
      </c>
      <c r="G1652" s="142" t="s">
        <v>5847</v>
      </c>
      <c r="H1652" s="142" t="s">
        <v>5848</v>
      </c>
      <c r="I1652" s="142" t="s">
        <v>5951</v>
      </c>
      <c r="J1652" s="142" t="s">
        <v>5952</v>
      </c>
      <c r="K1652" s="142" t="s">
        <v>5967</v>
      </c>
      <c r="L1652" s="142" t="s">
        <v>5968</v>
      </c>
    </row>
    <row r="1653" spans="1:12" hidden="1">
      <c r="A1653" s="142" t="s">
        <v>1788</v>
      </c>
      <c r="B1653" s="142" t="s">
        <v>1789</v>
      </c>
      <c r="C1653" s="142" t="s">
        <v>3960</v>
      </c>
      <c r="D1653" s="142" t="s">
        <v>3961</v>
      </c>
      <c r="E1653" s="142" t="s">
        <v>5747</v>
      </c>
      <c r="F1653" s="142" t="s">
        <v>5748</v>
      </c>
      <c r="G1653" s="142" t="s">
        <v>5847</v>
      </c>
      <c r="H1653" s="142" t="s">
        <v>5848</v>
      </c>
      <c r="I1653" s="142" t="s">
        <v>5951</v>
      </c>
      <c r="J1653" s="142" t="s">
        <v>5952</v>
      </c>
      <c r="K1653" s="142" t="s">
        <v>5969</v>
      </c>
      <c r="L1653" s="142" t="s">
        <v>5966</v>
      </c>
    </row>
    <row r="1654" spans="1:12" hidden="1">
      <c r="A1654" s="142" t="s">
        <v>1788</v>
      </c>
      <c r="B1654" s="142" t="s">
        <v>1789</v>
      </c>
      <c r="C1654" s="142" t="s">
        <v>3960</v>
      </c>
      <c r="D1654" s="142" t="s">
        <v>3961</v>
      </c>
      <c r="E1654" s="142" t="s">
        <v>5747</v>
      </c>
      <c r="F1654" s="142" t="s">
        <v>5748</v>
      </c>
      <c r="G1654" s="142" t="s">
        <v>5847</v>
      </c>
      <c r="H1654" s="142" t="s">
        <v>5848</v>
      </c>
      <c r="I1654" s="142" t="s">
        <v>5970</v>
      </c>
      <c r="J1654" s="142" t="s">
        <v>5971</v>
      </c>
      <c r="K1654" s="142" t="s">
        <v>5972</v>
      </c>
      <c r="L1654" s="142" t="s">
        <v>5973</v>
      </c>
    </row>
    <row r="1655" spans="1:12" hidden="1">
      <c r="A1655" s="142" t="s">
        <v>1788</v>
      </c>
      <c r="B1655" s="142" t="s">
        <v>1789</v>
      </c>
      <c r="C1655" s="142" t="s">
        <v>3960</v>
      </c>
      <c r="D1655" s="142" t="s">
        <v>3961</v>
      </c>
      <c r="E1655" s="142" t="s">
        <v>5747</v>
      </c>
      <c r="F1655" s="142" t="s">
        <v>5748</v>
      </c>
      <c r="G1655" s="142" t="s">
        <v>5847</v>
      </c>
      <c r="H1655" s="142" t="s">
        <v>5848</v>
      </c>
      <c r="I1655" s="142" t="s">
        <v>5970</v>
      </c>
      <c r="J1655" s="142" t="s">
        <v>5971</v>
      </c>
      <c r="K1655" s="142" t="s">
        <v>5974</v>
      </c>
      <c r="L1655" s="142" t="s">
        <v>5975</v>
      </c>
    </row>
    <row r="1656" spans="1:12" hidden="1">
      <c r="A1656" s="142" t="s">
        <v>1788</v>
      </c>
      <c r="B1656" s="142" t="s">
        <v>1789</v>
      </c>
      <c r="C1656" s="142" t="s">
        <v>3960</v>
      </c>
      <c r="D1656" s="142" t="s">
        <v>3961</v>
      </c>
      <c r="E1656" s="142" t="s">
        <v>5747</v>
      </c>
      <c r="F1656" s="142" t="s">
        <v>5748</v>
      </c>
      <c r="G1656" s="142" t="s">
        <v>5847</v>
      </c>
      <c r="H1656" s="142" t="s">
        <v>5848</v>
      </c>
      <c r="I1656" s="142" t="s">
        <v>5970</v>
      </c>
      <c r="J1656" s="142" t="s">
        <v>5971</v>
      </c>
      <c r="K1656" s="142" t="s">
        <v>5976</v>
      </c>
      <c r="L1656" s="142" t="s">
        <v>5977</v>
      </c>
    </row>
    <row r="1657" spans="1:12" hidden="1">
      <c r="A1657" s="142" t="s">
        <v>1788</v>
      </c>
      <c r="B1657" s="142" t="s">
        <v>1789</v>
      </c>
      <c r="C1657" s="142" t="s">
        <v>3960</v>
      </c>
      <c r="D1657" s="142" t="s">
        <v>3961</v>
      </c>
      <c r="E1657" s="142" t="s">
        <v>5747</v>
      </c>
      <c r="F1657" s="142" t="s">
        <v>5748</v>
      </c>
      <c r="G1657" s="142" t="s">
        <v>5847</v>
      </c>
      <c r="H1657" s="142" t="s">
        <v>5848</v>
      </c>
      <c r="I1657" s="142" t="s">
        <v>5970</v>
      </c>
      <c r="J1657" s="142" t="s">
        <v>5971</v>
      </c>
      <c r="K1657" s="142" t="s">
        <v>5978</v>
      </c>
      <c r="L1657" s="142" t="s">
        <v>5979</v>
      </c>
    </row>
    <row r="1658" spans="1:12" hidden="1">
      <c r="A1658" s="142" t="s">
        <v>1788</v>
      </c>
      <c r="B1658" s="142" t="s">
        <v>1789</v>
      </c>
      <c r="C1658" s="142" t="s">
        <v>3960</v>
      </c>
      <c r="D1658" s="142" t="s">
        <v>3961</v>
      </c>
      <c r="E1658" s="142" t="s">
        <v>5747</v>
      </c>
      <c r="F1658" s="142" t="s">
        <v>5748</v>
      </c>
      <c r="G1658" s="142" t="s">
        <v>5847</v>
      </c>
      <c r="H1658" s="142" t="s">
        <v>5848</v>
      </c>
      <c r="I1658" s="142" t="s">
        <v>5970</v>
      </c>
      <c r="J1658" s="142" t="s">
        <v>5971</v>
      </c>
      <c r="K1658" s="142" t="s">
        <v>5980</v>
      </c>
      <c r="L1658" s="142" t="s">
        <v>5981</v>
      </c>
    </row>
    <row r="1659" spans="1:12" hidden="1">
      <c r="A1659" s="142" t="s">
        <v>1788</v>
      </c>
      <c r="B1659" s="142" t="s">
        <v>1789</v>
      </c>
      <c r="C1659" s="142" t="s">
        <v>3960</v>
      </c>
      <c r="D1659" s="142" t="s">
        <v>3961</v>
      </c>
      <c r="E1659" s="142" t="s">
        <v>5747</v>
      </c>
      <c r="F1659" s="142" t="s">
        <v>5748</v>
      </c>
      <c r="G1659" s="142" t="s">
        <v>5847</v>
      </c>
      <c r="H1659" s="142" t="s">
        <v>5848</v>
      </c>
      <c r="I1659" s="142" t="s">
        <v>5970</v>
      </c>
      <c r="J1659" s="142" t="s">
        <v>5971</v>
      </c>
      <c r="K1659" s="142" t="s">
        <v>5982</v>
      </c>
      <c r="L1659" s="142" t="s">
        <v>5983</v>
      </c>
    </row>
    <row r="1660" spans="1:12" hidden="1">
      <c r="A1660" s="142" t="s">
        <v>1788</v>
      </c>
      <c r="B1660" s="142" t="s">
        <v>1789</v>
      </c>
      <c r="C1660" s="142" t="s">
        <v>3960</v>
      </c>
      <c r="D1660" s="142" t="s">
        <v>3961</v>
      </c>
      <c r="E1660" s="142" t="s">
        <v>5747</v>
      </c>
      <c r="F1660" s="142" t="s">
        <v>5748</v>
      </c>
      <c r="G1660" s="142" t="s">
        <v>5847</v>
      </c>
      <c r="H1660" s="142" t="s">
        <v>5848</v>
      </c>
      <c r="I1660" s="142" t="s">
        <v>5970</v>
      </c>
      <c r="J1660" s="142" t="s">
        <v>5971</v>
      </c>
      <c r="K1660" s="142" t="s">
        <v>5984</v>
      </c>
      <c r="L1660" s="142" t="s">
        <v>5985</v>
      </c>
    </row>
    <row r="1661" spans="1:12" hidden="1">
      <c r="A1661" s="142" t="s">
        <v>1788</v>
      </c>
      <c r="B1661" s="142" t="s">
        <v>1789</v>
      </c>
      <c r="C1661" s="142" t="s">
        <v>3960</v>
      </c>
      <c r="D1661" s="142" t="s">
        <v>3961</v>
      </c>
      <c r="E1661" s="142" t="s">
        <v>5747</v>
      </c>
      <c r="F1661" s="142" t="s">
        <v>5748</v>
      </c>
      <c r="G1661" s="142" t="s">
        <v>5847</v>
      </c>
      <c r="H1661" s="142" t="s">
        <v>5848</v>
      </c>
      <c r="I1661" s="142" t="s">
        <v>5970</v>
      </c>
      <c r="J1661" s="142" t="s">
        <v>5971</v>
      </c>
      <c r="K1661" s="142" t="s">
        <v>5986</v>
      </c>
      <c r="L1661" s="142" t="s">
        <v>5987</v>
      </c>
    </row>
    <row r="1662" spans="1:12" hidden="1">
      <c r="A1662" s="142" t="s">
        <v>1788</v>
      </c>
      <c r="B1662" s="142" t="s">
        <v>1789</v>
      </c>
      <c r="C1662" s="142" t="s">
        <v>3960</v>
      </c>
      <c r="D1662" s="142" t="s">
        <v>3961</v>
      </c>
      <c r="E1662" s="142" t="s">
        <v>5747</v>
      </c>
      <c r="F1662" s="142" t="s">
        <v>5748</v>
      </c>
      <c r="G1662" s="142" t="s">
        <v>5847</v>
      </c>
      <c r="H1662" s="142" t="s">
        <v>5848</v>
      </c>
      <c r="I1662" s="142" t="s">
        <v>5970</v>
      </c>
      <c r="J1662" s="142" t="s">
        <v>5971</v>
      </c>
      <c r="K1662" s="142" t="s">
        <v>5988</v>
      </c>
      <c r="L1662" s="142" t="s">
        <v>5989</v>
      </c>
    </row>
    <row r="1663" spans="1:12" hidden="1">
      <c r="A1663" s="142" t="s">
        <v>1788</v>
      </c>
      <c r="B1663" s="142" t="s">
        <v>1789</v>
      </c>
      <c r="C1663" s="142" t="s">
        <v>3960</v>
      </c>
      <c r="D1663" s="142" t="s">
        <v>3961</v>
      </c>
      <c r="E1663" s="142" t="s">
        <v>5747</v>
      </c>
      <c r="F1663" s="142" t="s">
        <v>5748</v>
      </c>
      <c r="G1663" s="142" t="s">
        <v>5847</v>
      </c>
      <c r="H1663" s="142" t="s">
        <v>5848</v>
      </c>
      <c r="I1663" s="142" t="s">
        <v>5970</v>
      </c>
      <c r="J1663" s="142" t="s">
        <v>5971</v>
      </c>
      <c r="K1663" s="142" t="s">
        <v>5990</v>
      </c>
      <c r="L1663" s="142" t="s">
        <v>5991</v>
      </c>
    </row>
    <row r="1664" spans="1:12" hidden="1">
      <c r="A1664" s="142" t="s">
        <v>1788</v>
      </c>
      <c r="B1664" s="142" t="s">
        <v>1789</v>
      </c>
      <c r="C1664" s="142" t="s">
        <v>3960</v>
      </c>
      <c r="D1664" s="142" t="s">
        <v>3961</v>
      </c>
      <c r="E1664" s="142" t="s">
        <v>5747</v>
      </c>
      <c r="F1664" s="142" t="s">
        <v>5748</v>
      </c>
      <c r="G1664" s="142" t="s">
        <v>5847</v>
      </c>
      <c r="H1664" s="142" t="s">
        <v>5848</v>
      </c>
      <c r="I1664" s="142" t="s">
        <v>5970</v>
      </c>
      <c r="J1664" s="142" t="s">
        <v>5971</v>
      </c>
      <c r="K1664" s="142" t="s">
        <v>5992</v>
      </c>
      <c r="L1664" s="142" t="s">
        <v>5993</v>
      </c>
    </row>
    <row r="1665" spans="1:12" hidden="1">
      <c r="A1665" s="142" t="s">
        <v>1788</v>
      </c>
      <c r="B1665" s="142" t="s">
        <v>1789</v>
      </c>
      <c r="C1665" s="142" t="s">
        <v>3960</v>
      </c>
      <c r="D1665" s="142" t="s">
        <v>3961</v>
      </c>
      <c r="E1665" s="142" t="s">
        <v>5747</v>
      </c>
      <c r="F1665" s="142" t="s">
        <v>5748</v>
      </c>
      <c r="G1665" s="142" t="s">
        <v>5847</v>
      </c>
      <c r="H1665" s="142" t="s">
        <v>5848</v>
      </c>
      <c r="I1665" s="142" t="s">
        <v>5970</v>
      </c>
      <c r="J1665" s="142" t="s">
        <v>5971</v>
      </c>
      <c r="K1665" s="142" t="s">
        <v>5994</v>
      </c>
      <c r="L1665" s="142" t="s">
        <v>5995</v>
      </c>
    </row>
    <row r="1666" spans="1:12" hidden="1">
      <c r="A1666" s="142" t="s">
        <v>1788</v>
      </c>
      <c r="B1666" s="142" t="s">
        <v>1789</v>
      </c>
      <c r="C1666" s="142" t="s">
        <v>3960</v>
      </c>
      <c r="D1666" s="142" t="s">
        <v>3961</v>
      </c>
      <c r="E1666" s="142" t="s">
        <v>5747</v>
      </c>
      <c r="F1666" s="142" t="s">
        <v>5748</v>
      </c>
      <c r="G1666" s="142" t="s">
        <v>5847</v>
      </c>
      <c r="H1666" s="142" t="s">
        <v>5848</v>
      </c>
      <c r="I1666" s="142" t="s">
        <v>5996</v>
      </c>
      <c r="J1666" s="142" t="s">
        <v>5997</v>
      </c>
      <c r="K1666" s="142" t="s">
        <v>5998</v>
      </c>
      <c r="L1666" s="142" t="s">
        <v>5999</v>
      </c>
    </row>
    <row r="1667" spans="1:12" hidden="1">
      <c r="A1667" s="142" t="s">
        <v>1788</v>
      </c>
      <c r="B1667" s="142" t="s">
        <v>1789</v>
      </c>
      <c r="C1667" s="142" t="s">
        <v>3960</v>
      </c>
      <c r="D1667" s="142" t="s">
        <v>3961</v>
      </c>
      <c r="E1667" s="142" t="s">
        <v>5747</v>
      </c>
      <c r="F1667" s="142" t="s">
        <v>5748</v>
      </c>
      <c r="G1667" s="142" t="s">
        <v>5847</v>
      </c>
      <c r="H1667" s="142" t="s">
        <v>5848</v>
      </c>
      <c r="I1667" s="142" t="s">
        <v>5996</v>
      </c>
      <c r="J1667" s="142" t="s">
        <v>5997</v>
      </c>
      <c r="K1667" s="142" t="s">
        <v>6000</v>
      </c>
      <c r="L1667" s="142" t="s">
        <v>6001</v>
      </c>
    </row>
    <row r="1668" spans="1:12" hidden="1">
      <c r="A1668" s="142" t="s">
        <v>1788</v>
      </c>
      <c r="B1668" s="142" t="s">
        <v>1789</v>
      </c>
      <c r="C1668" s="142" t="s">
        <v>3960</v>
      </c>
      <c r="D1668" s="142" t="s">
        <v>3961</v>
      </c>
      <c r="E1668" s="142" t="s">
        <v>5747</v>
      </c>
      <c r="F1668" s="142" t="s">
        <v>5748</v>
      </c>
      <c r="G1668" s="142" t="s">
        <v>5847</v>
      </c>
      <c r="H1668" s="142" t="s">
        <v>5848</v>
      </c>
      <c r="I1668" s="142" t="s">
        <v>5996</v>
      </c>
      <c r="J1668" s="142" t="s">
        <v>5997</v>
      </c>
      <c r="K1668" s="142" t="s">
        <v>6002</v>
      </c>
      <c r="L1668" s="142" t="s">
        <v>6003</v>
      </c>
    </row>
    <row r="1669" spans="1:12" hidden="1">
      <c r="A1669" s="142" t="s">
        <v>1788</v>
      </c>
      <c r="B1669" s="142" t="s">
        <v>1789</v>
      </c>
      <c r="C1669" s="142" t="s">
        <v>3960</v>
      </c>
      <c r="D1669" s="142" t="s">
        <v>3961</v>
      </c>
      <c r="E1669" s="142" t="s">
        <v>5747</v>
      </c>
      <c r="F1669" s="142" t="s">
        <v>5748</v>
      </c>
      <c r="G1669" s="142" t="s">
        <v>5847</v>
      </c>
      <c r="H1669" s="142" t="s">
        <v>5848</v>
      </c>
      <c r="I1669" s="142" t="s">
        <v>5996</v>
      </c>
      <c r="J1669" s="142" t="s">
        <v>5997</v>
      </c>
      <c r="K1669" s="142" t="s">
        <v>6004</v>
      </c>
      <c r="L1669" s="142" t="s">
        <v>6005</v>
      </c>
    </row>
    <row r="1670" spans="1:12" hidden="1">
      <c r="A1670" s="142" t="s">
        <v>1788</v>
      </c>
      <c r="B1670" s="142" t="s">
        <v>1789</v>
      </c>
      <c r="C1670" s="142" t="s">
        <v>3960</v>
      </c>
      <c r="D1670" s="142" t="s">
        <v>3961</v>
      </c>
      <c r="E1670" s="142" t="s">
        <v>5747</v>
      </c>
      <c r="F1670" s="142" t="s">
        <v>5748</v>
      </c>
      <c r="G1670" s="142" t="s">
        <v>5847</v>
      </c>
      <c r="H1670" s="142" t="s">
        <v>5848</v>
      </c>
      <c r="I1670" s="142" t="s">
        <v>5996</v>
      </c>
      <c r="J1670" s="142" t="s">
        <v>5997</v>
      </c>
      <c r="K1670" s="142" t="s">
        <v>6006</v>
      </c>
      <c r="L1670" s="142" t="s">
        <v>6007</v>
      </c>
    </row>
    <row r="1671" spans="1:12" hidden="1">
      <c r="A1671" s="142" t="s">
        <v>1788</v>
      </c>
      <c r="B1671" s="142" t="s">
        <v>1789</v>
      </c>
      <c r="C1671" s="142" t="s">
        <v>3960</v>
      </c>
      <c r="D1671" s="142" t="s">
        <v>3961</v>
      </c>
      <c r="E1671" s="142" t="s">
        <v>5747</v>
      </c>
      <c r="F1671" s="142" t="s">
        <v>5748</v>
      </c>
      <c r="G1671" s="142" t="s">
        <v>5847</v>
      </c>
      <c r="H1671" s="142" t="s">
        <v>5848</v>
      </c>
      <c r="I1671" s="142" t="s">
        <v>5996</v>
      </c>
      <c r="J1671" s="142" t="s">
        <v>5997</v>
      </c>
      <c r="K1671" s="142" t="s">
        <v>6008</v>
      </c>
      <c r="L1671" s="142" t="s">
        <v>6009</v>
      </c>
    </row>
    <row r="1672" spans="1:12" hidden="1">
      <c r="A1672" s="142" t="s">
        <v>1788</v>
      </c>
      <c r="B1672" s="142" t="s">
        <v>1789</v>
      </c>
      <c r="C1672" s="142" t="s">
        <v>3960</v>
      </c>
      <c r="D1672" s="142" t="s">
        <v>3961</v>
      </c>
      <c r="E1672" s="142" t="s">
        <v>5747</v>
      </c>
      <c r="F1672" s="142" t="s">
        <v>5748</v>
      </c>
      <c r="G1672" s="142" t="s">
        <v>5847</v>
      </c>
      <c r="H1672" s="142" t="s">
        <v>5848</v>
      </c>
      <c r="I1672" s="142" t="s">
        <v>5996</v>
      </c>
      <c r="J1672" s="142" t="s">
        <v>5997</v>
      </c>
      <c r="K1672" s="142" t="s">
        <v>6010</v>
      </c>
      <c r="L1672" s="142" t="s">
        <v>6011</v>
      </c>
    </row>
    <row r="1673" spans="1:12" hidden="1">
      <c r="A1673" s="142" t="s">
        <v>1788</v>
      </c>
      <c r="B1673" s="142" t="s">
        <v>1789</v>
      </c>
      <c r="C1673" s="142" t="s">
        <v>3960</v>
      </c>
      <c r="D1673" s="142" t="s">
        <v>3961</v>
      </c>
      <c r="E1673" s="142" t="s">
        <v>5747</v>
      </c>
      <c r="F1673" s="142" t="s">
        <v>5748</v>
      </c>
      <c r="G1673" s="142" t="s">
        <v>5847</v>
      </c>
      <c r="H1673" s="142" t="s">
        <v>5848</v>
      </c>
      <c r="I1673" s="142" t="s">
        <v>5996</v>
      </c>
      <c r="J1673" s="142" t="s">
        <v>5997</v>
      </c>
      <c r="K1673" s="142" t="s">
        <v>6012</v>
      </c>
      <c r="L1673" s="142" t="s">
        <v>6013</v>
      </c>
    </row>
    <row r="1674" spans="1:12" hidden="1">
      <c r="A1674" s="142" t="s">
        <v>1788</v>
      </c>
      <c r="B1674" s="142" t="s">
        <v>1789</v>
      </c>
      <c r="C1674" s="142" t="s">
        <v>3960</v>
      </c>
      <c r="D1674" s="142" t="s">
        <v>3961</v>
      </c>
      <c r="E1674" s="142" t="s">
        <v>5747</v>
      </c>
      <c r="F1674" s="142" t="s">
        <v>5748</v>
      </c>
      <c r="G1674" s="142" t="s">
        <v>5847</v>
      </c>
      <c r="H1674" s="142" t="s">
        <v>5848</v>
      </c>
      <c r="I1674" s="142" t="s">
        <v>5996</v>
      </c>
      <c r="J1674" s="142" t="s">
        <v>5997</v>
      </c>
      <c r="K1674" s="142" t="s">
        <v>6014</v>
      </c>
      <c r="L1674" s="142" t="s">
        <v>6015</v>
      </c>
    </row>
    <row r="1675" spans="1:12" hidden="1">
      <c r="A1675" s="142" t="s">
        <v>1788</v>
      </c>
      <c r="B1675" s="142" t="s">
        <v>1789</v>
      </c>
      <c r="C1675" s="142" t="s">
        <v>3960</v>
      </c>
      <c r="D1675" s="142" t="s">
        <v>3961</v>
      </c>
      <c r="E1675" s="142" t="s">
        <v>5747</v>
      </c>
      <c r="F1675" s="142" t="s">
        <v>5748</v>
      </c>
      <c r="G1675" s="142" t="s">
        <v>5847</v>
      </c>
      <c r="H1675" s="142" t="s">
        <v>5848</v>
      </c>
      <c r="I1675" s="142" t="s">
        <v>5996</v>
      </c>
      <c r="J1675" s="142" t="s">
        <v>5997</v>
      </c>
      <c r="K1675" s="142" t="s">
        <v>6016</v>
      </c>
      <c r="L1675" s="142" t="s">
        <v>6017</v>
      </c>
    </row>
    <row r="1676" spans="1:12" hidden="1">
      <c r="A1676" s="142" t="s">
        <v>1788</v>
      </c>
      <c r="B1676" s="142" t="s">
        <v>1789</v>
      </c>
      <c r="C1676" s="142" t="s">
        <v>3960</v>
      </c>
      <c r="D1676" s="142" t="s">
        <v>3961</v>
      </c>
      <c r="E1676" s="142" t="s">
        <v>5747</v>
      </c>
      <c r="F1676" s="142" t="s">
        <v>5748</v>
      </c>
      <c r="G1676" s="142" t="s">
        <v>5847</v>
      </c>
      <c r="H1676" s="142" t="s">
        <v>5848</v>
      </c>
      <c r="I1676" s="142" t="s">
        <v>6018</v>
      </c>
      <c r="J1676" s="142" t="s">
        <v>6019</v>
      </c>
      <c r="K1676" s="142" t="s">
        <v>6020</v>
      </c>
      <c r="L1676" s="142" t="s">
        <v>6021</v>
      </c>
    </row>
    <row r="1677" spans="1:12" hidden="1">
      <c r="A1677" s="142" t="s">
        <v>1788</v>
      </c>
      <c r="B1677" s="142" t="s">
        <v>1789</v>
      </c>
      <c r="C1677" s="142" t="s">
        <v>3960</v>
      </c>
      <c r="D1677" s="142" t="s">
        <v>3961</v>
      </c>
      <c r="E1677" s="142" t="s">
        <v>5747</v>
      </c>
      <c r="F1677" s="142" t="s">
        <v>5748</v>
      </c>
      <c r="G1677" s="142" t="s">
        <v>5847</v>
      </c>
      <c r="H1677" s="142" t="s">
        <v>5848</v>
      </c>
      <c r="I1677" s="142" t="s">
        <v>6018</v>
      </c>
      <c r="J1677" s="142" t="s">
        <v>6019</v>
      </c>
      <c r="K1677" s="142" t="s">
        <v>6022</v>
      </c>
      <c r="L1677" s="142" t="s">
        <v>6023</v>
      </c>
    </row>
    <row r="1678" spans="1:12" hidden="1">
      <c r="A1678" s="142" t="s">
        <v>1788</v>
      </c>
      <c r="B1678" s="142" t="s">
        <v>1789</v>
      </c>
      <c r="C1678" s="142" t="s">
        <v>3960</v>
      </c>
      <c r="D1678" s="142" t="s">
        <v>3961</v>
      </c>
      <c r="E1678" s="142" t="s">
        <v>5747</v>
      </c>
      <c r="F1678" s="142" t="s">
        <v>5748</v>
      </c>
      <c r="G1678" s="142" t="s">
        <v>5847</v>
      </c>
      <c r="H1678" s="142" t="s">
        <v>5848</v>
      </c>
      <c r="I1678" s="142" t="s">
        <v>6018</v>
      </c>
      <c r="J1678" s="142" t="s">
        <v>6019</v>
      </c>
      <c r="K1678" s="142" t="s">
        <v>6024</v>
      </c>
      <c r="L1678" s="142" t="s">
        <v>6025</v>
      </c>
    </row>
    <row r="1679" spans="1:12" hidden="1">
      <c r="A1679" s="142" t="s">
        <v>1788</v>
      </c>
      <c r="B1679" s="142" t="s">
        <v>1789</v>
      </c>
      <c r="C1679" s="142" t="s">
        <v>3960</v>
      </c>
      <c r="D1679" s="142" t="s">
        <v>3961</v>
      </c>
      <c r="E1679" s="142" t="s">
        <v>5747</v>
      </c>
      <c r="F1679" s="142" t="s">
        <v>5748</v>
      </c>
      <c r="G1679" s="142" t="s">
        <v>5847</v>
      </c>
      <c r="H1679" s="142" t="s">
        <v>5848</v>
      </c>
      <c r="I1679" s="142" t="s">
        <v>6018</v>
      </c>
      <c r="J1679" s="142" t="s">
        <v>6019</v>
      </c>
      <c r="K1679" s="142" t="s">
        <v>6026</v>
      </c>
      <c r="L1679" s="142" t="s">
        <v>6027</v>
      </c>
    </row>
    <row r="1680" spans="1:12" hidden="1">
      <c r="A1680" s="142" t="s">
        <v>1788</v>
      </c>
      <c r="B1680" s="142" t="s">
        <v>1789</v>
      </c>
      <c r="C1680" s="142" t="s">
        <v>3960</v>
      </c>
      <c r="D1680" s="142" t="s">
        <v>3961</v>
      </c>
      <c r="E1680" s="142" t="s">
        <v>5747</v>
      </c>
      <c r="F1680" s="142" t="s">
        <v>5748</v>
      </c>
      <c r="G1680" s="142" t="s">
        <v>5847</v>
      </c>
      <c r="H1680" s="142" t="s">
        <v>5848</v>
      </c>
      <c r="I1680" s="142" t="s">
        <v>6018</v>
      </c>
      <c r="J1680" s="142" t="s">
        <v>6019</v>
      </c>
      <c r="K1680" s="142" t="s">
        <v>6028</v>
      </c>
      <c r="L1680" s="142" t="s">
        <v>6029</v>
      </c>
    </row>
    <row r="1681" spans="1:12" hidden="1">
      <c r="A1681" s="142" t="s">
        <v>1788</v>
      </c>
      <c r="B1681" s="142" t="s">
        <v>1789</v>
      </c>
      <c r="C1681" s="142" t="s">
        <v>3960</v>
      </c>
      <c r="D1681" s="142" t="s">
        <v>3961</v>
      </c>
      <c r="E1681" s="142" t="s">
        <v>5747</v>
      </c>
      <c r="F1681" s="142" t="s">
        <v>5748</v>
      </c>
      <c r="G1681" s="142" t="s">
        <v>5847</v>
      </c>
      <c r="H1681" s="142" t="s">
        <v>5848</v>
      </c>
      <c r="I1681" s="142" t="s">
        <v>6018</v>
      </c>
      <c r="J1681" s="142" t="s">
        <v>6019</v>
      </c>
      <c r="K1681" s="142" t="s">
        <v>6030</v>
      </c>
      <c r="L1681" s="142" t="s">
        <v>6031</v>
      </c>
    </row>
    <row r="1682" spans="1:12" hidden="1">
      <c r="A1682" s="142" t="s">
        <v>1788</v>
      </c>
      <c r="B1682" s="142" t="s">
        <v>1789</v>
      </c>
      <c r="C1682" s="142" t="s">
        <v>3960</v>
      </c>
      <c r="D1682" s="142" t="s">
        <v>3961</v>
      </c>
      <c r="E1682" s="142" t="s">
        <v>5747</v>
      </c>
      <c r="F1682" s="142" t="s">
        <v>5748</v>
      </c>
      <c r="G1682" s="142" t="s">
        <v>5847</v>
      </c>
      <c r="H1682" s="142" t="s">
        <v>5848</v>
      </c>
      <c r="I1682" s="142" t="s">
        <v>6018</v>
      </c>
      <c r="J1682" s="142" t="s">
        <v>6019</v>
      </c>
      <c r="K1682" s="142" t="s">
        <v>6032</v>
      </c>
      <c r="L1682" s="142" t="s">
        <v>6033</v>
      </c>
    </row>
    <row r="1683" spans="1:12" hidden="1">
      <c r="A1683" s="142" t="s">
        <v>1788</v>
      </c>
      <c r="B1683" s="142" t="s">
        <v>1789</v>
      </c>
      <c r="C1683" s="142" t="s">
        <v>3960</v>
      </c>
      <c r="D1683" s="142" t="s">
        <v>3961</v>
      </c>
      <c r="E1683" s="142" t="s">
        <v>5747</v>
      </c>
      <c r="F1683" s="142" t="s">
        <v>5748</v>
      </c>
      <c r="G1683" s="142" t="s">
        <v>5847</v>
      </c>
      <c r="H1683" s="142" t="s">
        <v>5848</v>
      </c>
      <c r="I1683" s="142" t="s">
        <v>6018</v>
      </c>
      <c r="J1683" s="142" t="s">
        <v>6019</v>
      </c>
      <c r="K1683" s="142" t="s">
        <v>6034</v>
      </c>
      <c r="L1683" s="142" t="s">
        <v>6035</v>
      </c>
    </row>
    <row r="1684" spans="1:12" hidden="1">
      <c r="A1684" s="142" t="s">
        <v>1788</v>
      </c>
      <c r="B1684" s="142" t="s">
        <v>1789</v>
      </c>
      <c r="C1684" s="142" t="s">
        <v>3960</v>
      </c>
      <c r="D1684" s="142" t="s">
        <v>3961</v>
      </c>
      <c r="E1684" s="142" t="s">
        <v>5747</v>
      </c>
      <c r="F1684" s="142" t="s">
        <v>5748</v>
      </c>
      <c r="G1684" s="142" t="s">
        <v>5847</v>
      </c>
      <c r="H1684" s="142" t="s">
        <v>5848</v>
      </c>
      <c r="I1684" s="142" t="s">
        <v>6018</v>
      </c>
      <c r="J1684" s="142" t="s">
        <v>6019</v>
      </c>
      <c r="K1684" s="142" t="s">
        <v>6036</v>
      </c>
      <c r="L1684" s="142" t="s">
        <v>6037</v>
      </c>
    </row>
    <row r="1685" spans="1:12" hidden="1">
      <c r="A1685" s="142" t="s">
        <v>1788</v>
      </c>
      <c r="B1685" s="142" t="s">
        <v>1789</v>
      </c>
      <c r="C1685" s="142" t="s">
        <v>3960</v>
      </c>
      <c r="D1685" s="142" t="s">
        <v>3961</v>
      </c>
      <c r="E1685" s="142" t="s">
        <v>5747</v>
      </c>
      <c r="F1685" s="142" t="s">
        <v>5748</v>
      </c>
      <c r="G1685" s="142" t="s">
        <v>5847</v>
      </c>
      <c r="H1685" s="142" t="s">
        <v>5848</v>
      </c>
      <c r="I1685" s="142" t="s">
        <v>6018</v>
      </c>
      <c r="J1685" s="142" t="s">
        <v>6019</v>
      </c>
      <c r="K1685" s="142" t="s">
        <v>6038</v>
      </c>
      <c r="L1685" s="142" t="s">
        <v>6039</v>
      </c>
    </row>
    <row r="1686" spans="1:12" hidden="1">
      <c r="A1686" s="142" t="s">
        <v>1788</v>
      </c>
      <c r="B1686" s="142" t="s">
        <v>1789</v>
      </c>
      <c r="C1686" s="142" t="s">
        <v>3960</v>
      </c>
      <c r="D1686" s="142" t="s">
        <v>3961</v>
      </c>
      <c r="E1686" s="142" t="s">
        <v>5747</v>
      </c>
      <c r="F1686" s="142" t="s">
        <v>5748</v>
      </c>
      <c r="G1686" s="142" t="s">
        <v>5847</v>
      </c>
      <c r="H1686" s="142" t="s">
        <v>5848</v>
      </c>
      <c r="I1686" s="142" t="s">
        <v>6018</v>
      </c>
      <c r="J1686" s="142" t="s">
        <v>6019</v>
      </c>
      <c r="K1686" s="142" t="s">
        <v>6040</v>
      </c>
      <c r="L1686" s="142" t="s">
        <v>6041</v>
      </c>
    </row>
    <row r="1687" spans="1:12" hidden="1">
      <c r="A1687" s="142" t="s">
        <v>1788</v>
      </c>
      <c r="B1687" s="142" t="s">
        <v>1789</v>
      </c>
      <c r="C1687" s="142" t="s">
        <v>3960</v>
      </c>
      <c r="D1687" s="142" t="s">
        <v>3961</v>
      </c>
      <c r="E1687" s="142" t="s">
        <v>5747</v>
      </c>
      <c r="F1687" s="142" t="s">
        <v>5748</v>
      </c>
      <c r="G1687" s="142" t="s">
        <v>5847</v>
      </c>
      <c r="H1687" s="142" t="s">
        <v>5848</v>
      </c>
      <c r="I1687" s="142" t="s">
        <v>6018</v>
      </c>
      <c r="J1687" s="142" t="s">
        <v>6019</v>
      </c>
      <c r="K1687" s="142" t="s">
        <v>6042</v>
      </c>
      <c r="L1687" s="142" t="s">
        <v>6043</v>
      </c>
    </row>
    <row r="1688" spans="1:12" hidden="1">
      <c r="A1688" s="142" t="s">
        <v>1788</v>
      </c>
      <c r="B1688" s="142" t="s">
        <v>1789</v>
      </c>
      <c r="C1688" s="142" t="s">
        <v>3960</v>
      </c>
      <c r="D1688" s="142" t="s">
        <v>3961</v>
      </c>
      <c r="E1688" s="142" t="s">
        <v>5747</v>
      </c>
      <c r="F1688" s="142" t="s">
        <v>5748</v>
      </c>
      <c r="G1688" s="142" t="s">
        <v>5847</v>
      </c>
      <c r="H1688" s="142" t="s">
        <v>5848</v>
      </c>
      <c r="I1688" s="142" t="s">
        <v>6044</v>
      </c>
      <c r="J1688" s="142" t="s">
        <v>6045</v>
      </c>
      <c r="K1688" s="142" t="s">
        <v>6046</v>
      </c>
      <c r="L1688" s="142" t="s">
        <v>6047</v>
      </c>
    </row>
    <row r="1689" spans="1:12" hidden="1">
      <c r="A1689" s="142" t="s">
        <v>1788</v>
      </c>
      <c r="B1689" s="142" t="s">
        <v>1789</v>
      </c>
      <c r="C1689" s="142" t="s">
        <v>3960</v>
      </c>
      <c r="D1689" s="142" t="s">
        <v>3961</v>
      </c>
      <c r="E1689" s="142" t="s">
        <v>5747</v>
      </c>
      <c r="F1689" s="142" t="s">
        <v>5748</v>
      </c>
      <c r="G1689" s="142" t="s">
        <v>5847</v>
      </c>
      <c r="H1689" s="142" t="s">
        <v>5848</v>
      </c>
      <c r="I1689" s="142" t="s">
        <v>6044</v>
      </c>
      <c r="J1689" s="142" t="s">
        <v>6045</v>
      </c>
      <c r="K1689" s="142" t="s">
        <v>6048</v>
      </c>
      <c r="L1689" s="142" t="s">
        <v>6049</v>
      </c>
    </row>
    <row r="1690" spans="1:12" hidden="1">
      <c r="A1690" s="142" t="s">
        <v>1788</v>
      </c>
      <c r="B1690" s="142" t="s">
        <v>1789</v>
      </c>
      <c r="C1690" s="142" t="s">
        <v>3960</v>
      </c>
      <c r="D1690" s="142" t="s">
        <v>3961</v>
      </c>
      <c r="E1690" s="142" t="s">
        <v>5747</v>
      </c>
      <c r="F1690" s="142" t="s">
        <v>5748</v>
      </c>
      <c r="G1690" s="142" t="s">
        <v>5847</v>
      </c>
      <c r="H1690" s="142" t="s">
        <v>5848</v>
      </c>
      <c r="I1690" s="142" t="s">
        <v>6044</v>
      </c>
      <c r="J1690" s="142" t="s">
        <v>6045</v>
      </c>
      <c r="K1690" s="142" t="s">
        <v>6050</v>
      </c>
      <c r="L1690" s="142" t="s">
        <v>6051</v>
      </c>
    </row>
    <row r="1691" spans="1:12" hidden="1">
      <c r="A1691" s="142" t="s">
        <v>1788</v>
      </c>
      <c r="B1691" s="142" t="s">
        <v>1789</v>
      </c>
      <c r="C1691" s="142" t="s">
        <v>3960</v>
      </c>
      <c r="D1691" s="142" t="s">
        <v>3961</v>
      </c>
      <c r="E1691" s="142" t="s">
        <v>5747</v>
      </c>
      <c r="F1691" s="142" t="s">
        <v>5748</v>
      </c>
      <c r="G1691" s="142" t="s">
        <v>5847</v>
      </c>
      <c r="H1691" s="142" t="s">
        <v>5848</v>
      </c>
      <c r="I1691" s="142" t="s">
        <v>6044</v>
      </c>
      <c r="J1691" s="142" t="s">
        <v>6045</v>
      </c>
      <c r="K1691" s="142" t="s">
        <v>6052</v>
      </c>
      <c r="L1691" s="142" t="s">
        <v>6053</v>
      </c>
    </row>
    <row r="1692" spans="1:12" hidden="1">
      <c r="A1692" s="142" t="s">
        <v>1788</v>
      </c>
      <c r="B1692" s="142" t="s">
        <v>1789</v>
      </c>
      <c r="C1692" s="142" t="s">
        <v>3960</v>
      </c>
      <c r="D1692" s="142" t="s">
        <v>3961</v>
      </c>
      <c r="E1692" s="142" t="s">
        <v>5747</v>
      </c>
      <c r="F1692" s="142" t="s">
        <v>5748</v>
      </c>
      <c r="G1692" s="142" t="s">
        <v>5847</v>
      </c>
      <c r="H1692" s="142" t="s">
        <v>5848</v>
      </c>
      <c r="I1692" s="142" t="s">
        <v>6044</v>
      </c>
      <c r="J1692" s="142" t="s">
        <v>6045</v>
      </c>
      <c r="K1692" s="142" t="s">
        <v>6054</v>
      </c>
      <c r="L1692" s="142" t="s">
        <v>6055</v>
      </c>
    </row>
    <row r="1693" spans="1:12" hidden="1">
      <c r="A1693" s="142" t="s">
        <v>1788</v>
      </c>
      <c r="B1693" s="142" t="s">
        <v>1789</v>
      </c>
      <c r="C1693" s="142" t="s">
        <v>3960</v>
      </c>
      <c r="D1693" s="142" t="s">
        <v>3961</v>
      </c>
      <c r="E1693" s="142" t="s">
        <v>5747</v>
      </c>
      <c r="F1693" s="142" t="s">
        <v>5748</v>
      </c>
      <c r="G1693" s="142" t="s">
        <v>5847</v>
      </c>
      <c r="H1693" s="142" t="s">
        <v>5848</v>
      </c>
      <c r="I1693" s="142" t="s">
        <v>6044</v>
      </c>
      <c r="J1693" s="142" t="s">
        <v>6045</v>
      </c>
      <c r="K1693" s="142" t="s">
        <v>6056</v>
      </c>
      <c r="L1693" s="142" t="s">
        <v>6057</v>
      </c>
    </row>
    <row r="1694" spans="1:12" hidden="1">
      <c r="A1694" s="142" t="s">
        <v>1788</v>
      </c>
      <c r="B1694" s="142" t="s">
        <v>1789</v>
      </c>
      <c r="C1694" s="142" t="s">
        <v>3960</v>
      </c>
      <c r="D1694" s="142" t="s">
        <v>3961</v>
      </c>
      <c r="E1694" s="142" t="s">
        <v>5747</v>
      </c>
      <c r="F1694" s="142" t="s">
        <v>5748</v>
      </c>
      <c r="G1694" s="142" t="s">
        <v>5847</v>
      </c>
      <c r="H1694" s="142" t="s">
        <v>5848</v>
      </c>
      <c r="I1694" s="142" t="s">
        <v>6044</v>
      </c>
      <c r="J1694" s="142" t="s">
        <v>6045</v>
      </c>
      <c r="K1694" s="142" t="s">
        <v>6058</v>
      </c>
      <c r="L1694" s="142" t="s">
        <v>6059</v>
      </c>
    </row>
    <row r="1695" spans="1:12" hidden="1">
      <c r="A1695" s="142" t="s">
        <v>1788</v>
      </c>
      <c r="B1695" s="142" t="s">
        <v>1789</v>
      </c>
      <c r="C1695" s="142" t="s">
        <v>3960</v>
      </c>
      <c r="D1695" s="142" t="s">
        <v>3961</v>
      </c>
      <c r="E1695" s="142" t="s">
        <v>5747</v>
      </c>
      <c r="F1695" s="142" t="s">
        <v>5748</v>
      </c>
      <c r="G1695" s="142" t="s">
        <v>5847</v>
      </c>
      <c r="H1695" s="142" t="s">
        <v>5848</v>
      </c>
      <c r="I1695" s="142" t="s">
        <v>6044</v>
      </c>
      <c r="J1695" s="142" t="s">
        <v>6045</v>
      </c>
      <c r="K1695" s="142" t="s">
        <v>6060</v>
      </c>
      <c r="L1695" s="142" t="s">
        <v>6061</v>
      </c>
    </row>
    <row r="1696" spans="1:12" hidden="1">
      <c r="A1696" s="142" t="s">
        <v>1788</v>
      </c>
      <c r="B1696" s="142" t="s">
        <v>1789</v>
      </c>
      <c r="C1696" s="142" t="s">
        <v>3960</v>
      </c>
      <c r="D1696" s="142" t="s">
        <v>3961</v>
      </c>
      <c r="E1696" s="142" t="s">
        <v>5747</v>
      </c>
      <c r="F1696" s="142" t="s">
        <v>5748</v>
      </c>
      <c r="G1696" s="142" t="s">
        <v>5847</v>
      </c>
      <c r="H1696" s="142" t="s">
        <v>5848</v>
      </c>
      <c r="I1696" s="142" t="s">
        <v>6044</v>
      </c>
      <c r="J1696" s="142" t="s">
        <v>6045</v>
      </c>
      <c r="K1696" s="142" t="s">
        <v>6062</v>
      </c>
      <c r="L1696" s="142" t="s">
        <v>6063</v>
      </c>
    </row>
    <row r="1697" spans="1:12" hidden="1">
      <c r="A1697" s="142" t="s">
        <v>1788</v>
      </c>
      <c r="B1697" s="142" t="s">
        <v>1789</v>
      </c>
      <c r="C1697" s="142" t="s">
        <v>3960</v>
      </c>
      <c r="D1697" s="142" t="s">
        <v>3961</v>
      </c>
      <c r="E1697" s="142" t="s">
        <v>5747</v>
      </c>
      <c r="F1697" s="142" t="s">
        <v>5748</v>
      </c>
      <c r="G1697" s="142" t="s">
        <v>5847</v>
      </c>
      <c r="H1697" s="142" t="s">
        <v>5848</v>
      </c>
      <c r="I1697" s="142" t="s">
        <v>6044</v>
      </c>
      <c r="J1697" s="142" t="s">
        <v>6045</v>
      </c>
      <c r="K1697" s="142" t="s">
        <v>6064</v>
      </c>
      <c r="L1697" s="142" t="s">
        <v>6065</v>
      </c>
    </row>
    <row r="1698" spans="1:12" hidden="1">
      <c r="A1698" s="142" t="s">
        <v>1788</v>
      </c>
      <c r="B1698" s="142" t="s">
        <v>1789</v>
      </c>
      <c r="C1698" s="142" t="s">
        <v>3960</v>
      </c>
      <c r="D1698" s="142" t="s">
        <v>3961</v>
      </c>
      <c r="E1698" s="142" t="s">
        <v>5747</v>
      </c>
      <c r="F1698" s="142" t="s">
        <v>5748</v>
      </c>
      <c r="G1698" s="142" t="s">
        <v>5847</v>
      </c>
      <c r="H1698" s="142" t="s">
        <v>5848</v>
      </c>
      <c r="I1698" s="142" t="s">
        <v>6044</v>
      </c>
      <c r="J1698" s="142" t="s">
        <v>6045</v>
      </c>
      <c r="K1698" s="142" t="s">
        <v>6066</v>
      </c>
      <c r="L1698" s="142" t="s">
        <v>6067</v>
      </c>
    </row>
    <row r="1699" spans="1:12" hidden="1">
      <c r="A1699" s="142" t="s">
        <v>1788</v>
      </c>
      <c r="B1699" s="142" t="s">
        <v>1789</v>
      </c>
      <c r="C1699" s="142" t="s">
        <v>3960</v>
      </c>
      <c r="D1699" s="142" t="s">
        <v>3961</v>
      </c>
      <c r="E1699" s="142" t="s">
        <v>5747</v>
      </c>
      <c r="F1699" s="142" t="s">
        <v>5748</v>
      </c>
      <c r="G1699" s="142" t="s">
        <v>5847</v>
      </c>
      <c r="H1699" s="142" t="s">
        <v>5848</v>
      </c>
      <c r="I1699" s="142" t="s">
        <v>6044</v>
      </c>
      <c r="J1699" s="142" t="s">
        <v>6045</v>
      </c>
      <c r="K1699" s="142" t="s">
        <v>6068</v>
      </c>
      <c r="L1699" s="142" t="s">
        <v>6069</v>
      </c>
    </row>
    <row r="1700" spans="1:12" hidden="1">
      <c r="A1700" s="142" t="s">
        <v>1788</v>
      </c>
      <c r="B1700" s="142" t="s">
        <v>1789</v>
      </c>
      <c r="C1700" s="142" t="s">
        <v>3960</v>
      </c>
      <c r="D1700" s="142" t="s">
        <v>3961</v>
      </c>
      <c r="E1700" s="142" t="s">
        <v>5747</v>
      </c>
      <c r="F1700" s="142" t="s">
        <v>5748</v>
      </c>
      <c r="G1700" s="142" t="s">
        <v>6070</v>
      </c>
      <c r="H1700" s="142" t="s">
        <v>6071</v>
      </c>
      <c r="I1700" s="142" t="s">
        <v>6072</v>
      </c>
      <c r="J1700" s="142" t="s">
        <v>6073</v>
      </c>
      <c r="K1700" s="142" t="s">
        <v>6074</v>
      </c>
      <c r="L1700" s="142" t="s">
        <v>6075</v>
      </c>
    </row>
    <row r="1701" spans="1:12" hidden="1">
      <c r="A1701" s="142" t="s">
        <v>1788</v>
      </c>
      <c r="B1701" s="142" t="s">
        <v>1789</v>
      </c>
      <c r="C1701" s="142" t="s">
        <v>3960</v>
      </c>
      <c r="D1701" s="142" t="s">
        <v>3961</v>
      </c>
      <c r="E1701" s="142" t="s">
        <v>5747</v>
      </c>
      <c r="F1701" s="142" t="s">
        <v>5748</v>
      </c>
      <c r="G1701" s="142" t="s">
        <v>6070</v>
      </c>
      <c r="H1701" s="142" t="s">
        <v>6071</v>
      </c>
      <c r="I1701" s="142" t="s">
        <v>6072</v>
      </c>
      <c r="J1701" s="142" t="s">
        <v>6073</v>
      </c>
      <c r="K1701" s="142" t="s">
        <v>6076</v>
      </c>
      <c r="L1701" s="142" t="s">
        <v>6077</v>
      </c>
    </row>
    <row r="1702" spans="1:12" hidden="1">
      <c r="A1702" s="142" t="s">
        <v>1788</v>
      </c>
      <c r="B1702" s="142" t="s">
        <v>1789</v>
      </c>
      <c r="C1702" s="142" t="s">
        <v>3960</v>
      </c>
      <c r="D1702" s="142" t="s">
        <v>3961</v>
      </c>
      <c r="E1702" s="142" t="s">
        <v>5747</v>
      </c>
      <c r="F1702" s="142" t="s">
        <v>5748</v>
      </c>
      <c r="G1702" s="142" t="s">
        <v>6070</v>
      </c>
      <c r="H1702" s="142" t="s">
        <v>6071</v>
      </c>
      <c r="I1702" s="142" t="s">
        <v>6072</v>
      </c>
      <c r="J1702" s="142" t="s">
        <v>6073</v>
      </c>
      <c r="K1702" s="142" t="s">
        <v>6078</v>
      </c>
      <c r="L1702" s="142" t="s">
        <v>6079</v>
      </c>
    </row>
    <row r="1703" spans="1:12" hidden="1">
      <c r="A1703" s="142" t="s">
        <v>1788</v>
      </c>
      <c r="B1703" s="142" t="s">
        <v>1789</v>
      </c>
      <c r="C1703" s="142" t="s">
        <v>3960</v>
      </c>
      <c r="D1703" s="142" t="s">
        <v>3961</v>
      </c>
      <c r="E1703" s="142" t="s">
        <v>5747</v>
      </c>
      <c r="F1703" s="142" t="s">
        <v>5748</v>
      </c>
      <c r="G1703" s="142" t="s">
        <v>6070</v>
      </c>
      <c r="H1703" s="142" t="s">
        <v>6071</v>
      </c>
      <c r="I1703" s="142" t="s">
        <v>6072</v>
      </c>
      <c r="J1703" s="142" t="s">
        <v>6073</v>
      </c>
      <c r="K1703" s="142" t="s">
        <v>6080</v>
      </c>
      <c r="L1703" s="142" t="s">
        <v>6081</v>
      </c>
    </row>
    <row r="1704" spans="1:12" hidden="1">
      <c r="A1704" s="142" t="s">
        <v>1788</v>
      </c>
      <c r="B1704" s="142" t="s">
        <v>1789</v>
      </c>
      <c r="C1704" s="142" t="s">
        <v>3960</v>
      </c>
      <c r="D1704" s="142" t="s">
        <v>3961</v>
      </c>
      <c r="E1704" s="142" t="s">
        <v>5747</v>
      </c>
      <c r="F1704" s="142" t="s">
        <v>5748</v>
      </c>
      <c r="G1704" s="142" t="s">
        <v>6070</v>
      </c>
      <c r="H1704" s="142" t="s">
        <v>6071</v>
      </c>
      <c r="I1704" s="142" t="s">
        <v>6072</v>
      </c>
      <c r="J1704" s="142" t="s">
        <v>6073</v>
      </c>
      <c r="K1704" s="142" t="s">
        <v>6082</v>
      </c>
      <c r="L1704" s="142" t="s">
        <v>6083</v>
      </c>
    </row>
    <row r="1705" spans="1:12" hidden="1">
      <c r="A1705" s="142" t="s">
        <v>1788</v>
      </c>
      <c r="B1705" s="142" t="s">
        <v>1789</v>
      </c>
      <c r="C1705" s="142" t="s">
        <v>3960</v>
      </c>
      <c r="D1705" s="142" t="s">
        <v>3961</v>
      </c>
      <c r="E1705" s="142" t="s">
        <v>5747</v>
      </c>
      <c r="F1705" s="142" t="s">
        <v>5748</v>
      </c>
      <c r="G1705" s="142" t="s">
        <v>6070</v>
      </c>
      <c r="H1705" s="142" t="s">
        <v>6071</v>
      </c>
      <c r="I1705" s="142" t="s">
        <v>6072</v>
      </c>
      <c r="J1705" s="142" t="s">
        <v>6073</v>
      </c>
      <c r="K1705" s="142" t="s">
        <v>6084</v>
      </c>
      <c r="L1705" s="142" t="s">
        <v>6085</v>
      </c>
    </row>
    <row r="1706" spans="1:12" hidden="1">
      <c r="A1706" s="142" t="s">
        <v>1788</v>
      </c>
      <c r="B1706" s="142" t="s">
        <v>1789</v>
      </c>
      <c r="C1706" s="142" t="s">
        <v>3960</v>
      </c>
      <c r="D1706" s="142" t="s">
        <v>3961</v>
      </c>
      <c r="E1706" s="142" t="s">
        <v>5747</v>
      </c>
      <c r="F1706" s="142" t="s">
        <v>5748</v>
      </c>
      <c r="G1706" s="142" t="s">
        <v>6070</v>
      </c>
      <c r="H1706" s="142" t="s">
        <v>6071</v>
      </c>
      <c r="I1706" s="142" t="s">
        <v>6072</v>
      </c>
      <c r="J1706" s="142" t="s">
        <v>6073</v>
      </c>
      <c r="K1706" s="142" t="s">
        <v>6086</v>
      </c>
      <c r="L1706" s="142" t="s">
        <v>6087</v>
      </c>
    </row>
    <row r="1707" spans="1:12" hidden="1">
      <c r="A1707" s="142" t="s">
        <v>1788</v>
      </c>
      <c r="B1707" s="142" t="s">
        <v>1789</v>
      </c>
      <c r="C1707" s="142" t="s">
        <v>3960</v>
      </c>
      <c r="D1707" s="142" t="s">
        <v>3961</v>
      </c>
      <c r="E1707" s="142" t="s">
        <v>5747</v>
      </c>
      <c r="F1707" s="142" t="s">
        <v>5748</v>
      </c>
      <c r="G1707" s="142" t="s">
        <v>6070</v>
      </c>
      <c r="H1707" s="142" t="s">
        <v>6071</v>
      </c>
      <c r="I1707" s="142" t="s">
        <v>6088</v>
      </c>
      <c r="J1707" s="142" t="s">
        <v>6089</v>
      </c>
      <c r="K1707" s="142" t="s">
        <v>6090</v>
      </c>
      <c r="L1707" s="142" t="s">
        <v>6091</v>
      </c>
    </row>
    <row r="1708" spans="1:12" hidden="1">
      <c r="A1708" s="142" t="s">
        <v>1788</v>
      </c>
      <c r="B1708" s="142" t="s">
        <v>1789</v>
      </c>
      <c r="C1708" s="142" t="s">
        <v>3960</v>
      </c>
      <c r="D1708" s="142" t="s">
        <v>3961</v>
      </c>
      <c r="E1708" s="142" t="s">
        <v>5747</v>
      </c>
      <c r="F1708" s="142" t="s">
        <v>5748</v>
      </c>
      <c r="G1708" s="142" t="s">
        <v>6070</v>
      </c>
      <c r="H1708" s="142" t="s">
        <v>6071</v>
      </c>
      <c r="I1708" s="142" t="s">
        <v>6088</v>
      </c>
      <c r="J1708" s="142" t="s">
        <v>6089</v>
      </c>
      <c r="K1708" s="142" t="s">
        <v>6092</v>
      </c>
      <c r="L1708" s="142" t="s">
        <v>6093</v>
      </c>
    </row>
    <row r="1709" spans="1:12" hidden="1">
      <c r="A1709" s="142" t="s">
        <v>1788</v>
      </c>
      <c r="B1709" s="142" t="s">
        <v>1789</v>
      </c>
      <c r="C1709" s="142" t="s">
        <v>3960</v>
      </c>
      <c r="D1709" s="142" t="s">
        <v>3961</v>
      </c>
      <c r="E1709" s="142" t="s">
        <v>5747</v>
      </c>
      <c r="F1709" s="142" t="s">
        <v>5748</v>
      </c>
      <c r="G1709" s="142" t="s">
        <v>6070</v>
      </c>
      <c r="H1709" s="142" t="s">
        <v>6071</v>
      </c>
      <c r="I1709" s="142" t="s">
        <v>6088</v>
      </c>
      <c r="J1709" s="142" t="s">
        <v>6089</v>
      </c>
      <c r="K1709" s="142" t="s">
        <v>6094</v>
      </c>
      <c r="L1709" s="142" t="s">
        <v>6095</v>
      </c>
    </row>
    <row r="1710" spans="1:12" hidden="1">
      <c r="A1710" s="142" t="s">
        <v>1788</v>
      </c>
      <c r="B1710" s="142" t="s">
        <v>1789</v>
      </c>
      <c r="C1710" s="142" t="s">
        <v>3960</v>
      </c>
      <c r="D1710" s="142" t="s">
        <v>3961</v>
      </c>
      <c r="E1710" s="142" t="s">
        <v>5747</v>
      </c>
      <c r="F1710" s="142" t="s">
        <v>5748</v>
      </c>
      <c r="G1710" s="142" t="s">
        <v>6070</v>
      </c>
      <c r="H1710" s="142" t="s">
        <v>6071</v>
      </c>
      <c r="I1710" s="142" t="s">
        <v>6088</v>
      </c>
      <c r="J1710" s="142" t="s">
        <v>6089</v>
      </c>
      <c r="K1710" s="142" t="s">
        <v>6096</v>
      </c>
      <c r="L1710" s="142" t="s">
        <v>6097</v>
      </c>
    </row>
    <row r="1711" spans="1:12" hidden="1">
      <c r="A1711" s="142" t="s">
        <v>1788</v>
      </c>
      <c r="B1711" s="142" t="s">
        <v>1789</v>
      </c>
      <c r="C1711" s="142" t="s">
        <v>3960</v>
      </c>
      <c r="D1711" s="142" t="s">
        <v>3961</v>
      </c>
      <c r="E1711" s="142" t="s">
        <v>5747</v>
      </c>
      <c r="F1711" s="142" t="s">
        <v>5748</v>
      </c>
      <c r="G1711" s="142" t="s">
        <v>6070</v>
      </c>
      <c r="H1711" s="142" t="s">
        <v>6071</v>
      </c>
      <c r="I1711" s="142" t="s">
        <v>6088</v>
      </c>
      <c r="J1711" s="142" t="s">
        <v>6089</v>
      </c>
      <c r="K1711" s="142" t="s">
        <v>6098</v>
      </c>
      <c r="L1711" s="142" t="s">
        <v>6099</v>
      </c>
    </row>
    <row r="1712" spans="1:12" hidden="1">
      <c r="A1712" s="142" t="s">
        <v>1788</v>
      </c>
      <c r="B1712" s="142" t="s">
        <v>1789</v>
      </c>
      <c r="C1712" s="142" t="s">
        <v>3960</v>
      </c>
      <c r="D1712" s="142" t="s">
        <v>3961</v>
      </c>
      <c r="E1712" s="142" t="s">
        <v>5747</v>
      </c>
      <c r="F1712" s="142" t="s">
        <v>5748</v>
      </c>
      <c r="G1712" s="142" t="s">
        <v>6070</v>
      </c>
      <c r="H1712" s="142" t="s">
        <v>6071</v>
      </c>
      <c r="I1712" s="142" t="s">
        <v>6088</v>
      </c>
      <c r="J1712" s="142" t="s">
        <v>6089</v>
      </c>
      <c r="K1712" s="142" t="s">
        <v>6100</v>
      </c>
      <c r="L1712" s="142" t="s">
        <v>6101</v>
      </c>
    </row>
    <row r="1713" spans="1:12" hidden="1">
      <c r="A1713" s="142" t="s">
        <v>1788</v>
      </c>
      <c r="B1713" s="142" t="s">
        <v>1789</v>
      </c>
      <c r="C1713" s="142" t="s">
        <v>3960</v>
      </c>
      <c r="D1713" s="142" t="s">
        <v>3961</v>
      </c>
      <c r="E1713" s="142" t="s">
        <v>5747</v>
      </c>
      <c r="F1713" s="142" t="s">
        <v>5748</v>
      </c>
      <c r="G1713" s="142" t="s">
        <v>6070</v>
      </c>
      <c r="H1713" s="142" t="s">
        <v>6071</v>
      </c>
      <c r="I1713" s="142" t="s">
        <v>6088</v>
      </c>
      <c r="J1713" s="142" t="s">
        <v>6089</v>
      </c>
      <c r="K1713" s="142" t="s">
        <v>6102</v>
      </c>
      <c r="L1713" s="142" t="s">
        <v>6103</v>
      </c>
    </row>
    <row r="1714" spans="1:12" hidden="1">
      <c r="A1714" s="142" t="s">
        <v>1788</v>
      </c>
      <c r="B1714" s="142" t="s">
        <v>1789</v>
      </c>
      <c r="C1714" s="142" t="s">
        <v>3960</v>
      </c>
      <c r="D1714" s="142" t="s">
        <v>3961</v>
      </c>
      <c r="E1714" s="142" t="s">
        <v>5747</v>
      </c>
      <c r="F1714" s="142" t="s">
        <v>5748</v>
      </c>
      <c r="G1714" s="142" t="s">
        <v>6070</v>
      </c>
      <c r="H1714" s="142" t="s">
        <v>6071</v>
      </c>
      <c r="I1714" s="142" t="s">
        <v>6088</v>
      </c>
      <c r="J1714" s="142" t="s">
        <v>6089</v>
      </c>
      <c r="K1714" s="142" t="s">
        <v>6104</v>
      </c>
      <c r="L1714" s="142" t="s">
        <v>6105</v>
      </c>
    </row>
    <row r="1715" spans="1:12" hidden="1">
      <c r="A1715" s="142" t="s">
        <v>1788</v>
      </c>
      <c r="B1715" s="142" t="s">
        <v>1789</v>
      </c>
      <c r="C1715" s="142" t="s">
        <v>3960</v>
      </c>
      <c r="D1715" s="142" t="s">
        <v>3961</v>
      </c>
      <c r="E1715" s="142" t="s">
        <v>5747</v>
      </c>
      <c r="F1715" s="142" t="s">
        <v>5748</v>
      </c>
      <c r="G1715" s="142" t="s">
        <v>6070</v>
      </c>
      <c r="H1715" s="142" t="s">
        <v>6071</v>
      </c>
      <c r="I1715" s="142" t="s">
        <v>6088</v>
      </c>
      <c r="J1715" s="142" t="s">
        <v>6089</v>
      </c>
      <c r="K1715" s="142" t="s">
        <v>6106</v>
      </c>
      <c r="L1715" s="142" t="s">
        <v>6107</v>
      </c>
    </row>
    <row r="1716" spans="1:12" hidden="1">
      <c r="A1716" s="142" t="s">
        <v>1788</v>
      </c>
      <c r="B1716" s="142" t="s">
        <v>1789</v>
      </c>
      <c r="C1716" s="142" t="s">
        <v>3960</v>
      </c>
      <c r="D1716" s="142" t="s">
        <v>3961</v>
      </c>
      <c r="E1716" s="142" t="s">
        <v>5747</v>
      </c>
      <c r="F1716" s="142" t="s">
        <v>5748</v>
      </c>
      <c r="G1716" s="142" t="s">
        <v>6108</v>
      </c>
      <c r="H1716" s="142" t="s">
        <v>6109</v>
      </c>
      <c r="I1716" s="142" t="s">
        <v>6110</v>
      </c>
      <c r="J1716" s="142" t="s">
        <v>6111</v>
      </c>
      <c r="K1716" s="142" t="s">
        <v>6112</v>
      </c>
      <c r="L1716" s="142" t="s">
        <v>6113</v>
      </c>
    </row>
    <row r="1717" spans="1:12" hidden="1">
      <c r="A1717" s="142" t="s">
        <v>1788</v>
      </c>
      <c r="B1717" s="142" t="s">
        <v>1789</v>
      </c>
      <c r="C1717" s="142" t="s">
        <v>3960</v>
      </c>
      <c r="D1717" s="142" t="s">
        <v>3961</v>
      </c>
      <c r="E1717" s="142" t="s">
        <v>5747</v>
      </c>
      <c r="F1717" s="142" t="s">
        <v>5748</v>
      </c>
      <c r="G1717" s="142" t="s">
        <v>6108</v>
      </c>
      <c r="H1717" s="142" t="s">
        <v>6109</v>
      </c>
      <c r="I1717" s="142" t="s">
        <v>6110</v>
      </c>
      <c r="J1717" s="142" t="s">
        <v>6111</v>
      </c>
      <c r="K1717" s="142" t="s">
        <v>6114</v>
      </c>
      <c r="L1717" s="142" t="s">
        <v>6115</v>
      </c>
    </row>
    <row r="1718" spans="1:12" hidden="1">
      <c r="A1718" s="142" t="s">
        <v>1788</v>
      </c>
      <c r="B1718" s="142" t="s">
        <v>1789</v>
      </c>
      <c r="C1718" s="142" t="s">
        <v>3960</v>
      </c>
      <c r="D1718" s="142" t="s">
        <v>3961</v>
      </c>
      <c r="E1718" s="142" t="s">
        <v>5747</v>
      </c>
      <c r="F1718" s="142" t="s">
        <v>5748</v>
      </c>
      <c r="G1718" s="142" t="s">
        <v>6108</v>
      </c>
      <c r="H1718" s="142" t="s">
        <v>6109</v>
      </c>
      <c r="I1718" s="142" t="s">
        <v>6110</v>
      </c>
      <c r="J1718" s="142" t="s">
        <v>6111</v>
      </c>
      <c r="K1718" s="142" t="s">
        <v>6116</v>
      </c>
      <c r="L1718" s="142" t="s">
        <v>6117</v>
      </c>
    </row>
    <row r="1719" spans="1:12" hidden="1">
      <c r="A1719" s="142" t="s">
        <v>1788</v>
      </c>
      <c r="B1719" s="142" t="s">
        <v>1789</v>
      </c>
      <c r="C1719" s="142" t="s">
        <v>3960</v>
      </c>
      <c r="D1719" s="142" t="s">
        <v>3961</v>
      </c>
      <c r="E1719" s="142" t="s">
        <v>5747</v>
      </c>
      <c r="F1719" s="142" t="s">
        <v>5748</v>
      </c>
      <c r="G1719" s="142" t="s">
        <v>6108</v>
      </c>
      <c r="H1719" s="142" t="s">
        <v>6109</v>
      </c>
      <c r="I1719" s="142" t="s">
        <v>6110</v>
      </c>
      <c r="J1719" s="142" t="s">
        <v>6111</v>
      </c>
      <c r="K1719" s="142" t="s">
        <v>6118</v>
      </c>
      <c r="L1719" s="142" t="s">
        <v>6119</v>
      </c>
    </row>
    <row r="1720" spans="1:12" hidden="1">
      <c r="A1720" s="142" t="s">
        <v>1788</v>
      </c>
      <c r="B1720" s="142" t="s">
        <v>1789</v>
      </c>
      <c r="C1720" s="142" t="s">
        <v>3960</v>
      </c>
      <c r="D1720" s="142" t="s">
        <v>3961</v>
      </c>
      <c r="E1720" s="142" t="s">
        <v>5747</v>
      </c>
      <c r="F1720" s="142" t="s">
        <v>5748</v>
      </c>
      <c r="G1720" s="142" t="s">
        <v>6108</v>
      </c>
      <c r="H1720" s="142" t="s">
        <v>6109</v>
      </c>
      <c r="I1720" s="142" t="s">
        <v>6110</v>
      </c>
      <c r="J1720" s="142" t="s">
        <v>6111</v>
      </c>
      <c r="K1720" s="142" t="s">
        <v>6120</v>
      </c>
      <c r="L1720" s="142" t="s">
        <v>6121</v>
      </c>
    </row>
    <row r="1721" spans="1:12" hidden="1">
      <c r="A1721" s="142" t="s">
        <v>1788</v>
      </c>
      <c r="B1721" s="142" t="s">
        <v>1789</v>
      </c>
      <c r="C1721" s="142" t="s">
        <v>3960</v>
      </c>
      <c r="D1721" s="142" t="s">
        <v>3961</v>
      </c>
      <c r="E1721" s="142" t="s">
        <v>5747</v>
      </c>
      <c r="F1721" s="142" t="s">
        <v>5748</v>
      </c>
      <c r="G1721" s="142" t="s">
        <v>6108</v>
      </c>
      <c r="H1721" s="142" t="s">
        <v>6109</v>
      </c>
      <c r="I1721" s="142" t="s">
        <v>6110</v>
      </c>
      <c r="J1721" s="142" t="s">
        <v>6111</v>
      </c>
      <c r="K1721" s="142" t="s">
        <v>6122</v>
      </c>
      <c r="L1721" s="142" t="s">
        <v>6123</v>
      </c>
    </row>
    <row r="1722" spans="1:12" hidden="1">
      <c r="A1722" s="142" t="s">
        <v>1788</v>
      </c>
      <c r="B1722" s="142" t="s">
        <v>1789</v>
      </c>
      <c r="C1722" s="142" t="s">
        <v>3960</v>
      </c>
      <c r="D1722" s="142" t="s">
        <v>3961</v>
      </c>
      <c r="E1722" s="142" t="s">
        <v>5747</v>
      </c>
      <c r="F1722" s="142" t="s">
        <v>5748</v>
      </c>
      <c r="G1722" s="142" t="s">
        <v>6108</v>
      </c>
      <c r="H1722" s="142" t="s">
        <v>6109</v>
      </c>
      <c r="I1722" s="142" t="s">
        <v>6110</v>
      </c>
      <c r="J1722" s="142" t="s">
        <v>6111</v>
      </c>
      <c r="K1722" s="142" t="s">
        <v>6124</v>
      </c>
      <c r="L1722" s="142" t="s">
        <v>6125</v>
      </c>
    </row>
    <row r="1723" spans="1:12" hidden="1">
      <c r="A1723" s="142" t="s">
        <v>1788</v>
      </c>
      <c r="B1723" s="142" t="s">
        <v>1789</v>
      </c>
      <c r="C1723" s="142" t="s">
        <v>3960</v>
      </c>
      <c r="D1723" s="142" t="s">
        <v>3961</v>
      </c>
      <c r="E1723" s="142" t="s">
        <v>5747</v>
      </c>
      <c r="F1723" s="142" t="s">
        <v>5748</v>
      </c>
      <c r="G1723" s="142" t="s">
        <v>6108</v>
      </c>
      <c r="H1723" s="142" t="s">
        <v>6109</v>
      </c>
      <c r="I1723" s="142" t="s">
        <v>6126</v>
      </c>
      <c r="J1723" s="142" t="s">
        <v>6127</v>
      </c>
      <c r="K1723" s="142" t="s">
        <v>6128</v>
      </c>
      <c r="L1723" s="142" t="s">
        <v>6129</v>
      </c>
    </row>
    <row r="1724" spans="1:12" hidden="1">
      <c r="A1724" s="142" t="s">
        <v>1788</v>
      </c>
      <c r="B1724" s="142" t="s">
        <v>1789</v>
      </c>
      <c r="C1724" s="142" t="s">
        <v>3960</v>
      </c>
      <c r="D1724" s="142" t="s">
        <v>3961</v>
      </c>
      <c r="E1724" s="142" t="s">
        <v>5747</v>
      </c>
      <c r="F1724" s="142" t="s">
        <v>5748</v>
      </c>
      <c r="G1724" s="142" t="s">
        <v>6108</v>
      </c>
      <c r="H1724" s="142" t="s">
        <v>6109</v>
      </c>
      <c r="I1724" s="142" t="s">
        <v>6126</v>
      </c>
      <c r="J1724" s="142" t="s">
        <v>6127</v>
      </c>
      <c r="K1724" s="142" t="s">
        <v>6130</v>
      </c>
      <c r="L1724" s="142" t="s">
        <v>6131</v>
      </c>
    </row>
    <row r="1725" spans="1:12" hidden="1">
      <c r="A1725" s="142" t="s">
        <v>1788</v>
      </c>
      <c r="B1725" s="142" t="s">
        <v>1789</v>
      </c>
      <c r="C1725" s="142" t="s">
        <v>3960</v>
      </c>
      <c r="D1725" s="142" t="s">
        <v>3961</v>
      </c>
      <c r="E1725" s="142" t="s">
        <v>5747</v>
      </c>
      <c r="F1725" s="142" t="s">
        <v>5748</v>
      </c>
      <c r="G1725" s="142" t="s">
        <v>6108</v>
      </c>
      <c r="H1725" s="142" t="s">
        <v>6109</v>
      </c>
      <c r="I1725" s="142" t="s">
        <v>6126</v>
      </c>
      <c r="J1725" s="142" t="s">
        <v>6127</v>
      </c>
      <c r="K1725" s="142" t="s">
        <v>6132</v>
      </c>
      <c r="L1725" s="142" t="s">
        <v>6133</v>
      </c>
    </row>
    <row r="1726" spans="1:12" hidden="1">
      <c r="A1726" s="142" t="s">
        <v>1788</v>
      </c>
      <c r="B1726" s="142" t="s">
        <v>1789</v>
      </c>
      <c r="C1726" s="142" t="s">
        <v>3960</v>
      </c>
      <c r="D1726" s="142" t="s">
        <v>3961</v>
      </c>
      <c r="E1726" s="142" t="s">
        <v>5747</v>
      </c>
      <c r="F1726" s="142" t="s">
        <v>5748</v>
      </c>
      <c r="G1726" s="142" t="s">
        <v>6108</v>
      </c>
      <c r="H1726" s="142" t="s">
        <v>6109</v>
      </c>
      <c r="I1726" s="142" t="s">
        <v>6126</v>
      </c>
      <c r="J1726" s="142" t="s">
        <v>6127</v>
      </c>
      <c r="K1726" s="142" t="s">
        <v>6134</v>
      </c>
      <c r="L1726" s="142" t="s">
        <v>6135</v>
      </c>
    </row>
    <row r="1727" spans="1:12" hidden="1">
      <c r="A1727" s="142" t="s">
        <v>1788</v>
      </c>
      <c r="B1727" s="142" t="s">
        <v>1789</v>
      </c>
      <c r="C1727" s="142" t="s">
        <v>3960</v>
      </c>
      <c r="D1727" s="142" t="s">
        <v>3961</v>
      </c>
      <c r="E1727" s="142" t="s">
        <v>5747</v>
      </c>
      <c r="F1727" s="142" t="s">
        <v>5748</v>
      </c>
      <c r="G1727" s="142" t="s">
        <v>6108</v>
      </c>
      <c r="H1727" s="142" t="s">
        <v>6109</v>
      </c>
      <c r="I1727" s="142" t="s">
        <v>6126</v>
      </c>
      <c r="J1727" s="142" t="s">
        <v>6127</v>
      </c>
      <c r="K1727" s="142" t="s">
        <v>6136</v>
      </c>
      <c r="L1727" s="142" t="s">
        <v>6137</v>
      </c>
    </row>
    <row r="1728" spans="1:12" hidden="1">
      <c r="A1728" s="142" t="s">
        <v>1788</v>
      </c>
      <c r="B1728" s="142" t="s">
        <v>1789</v>
      </c>
      <c r="C1728" s="142" t="s">
        <v>3960</v>
      </c>
      <c r="D1728" s="142" t="s">
        <v>3961</v>
      </c>
      <c r="E1728" s="142" t="s">
        <v>5747</v>
      </c>
      <c r="F1728" s="142" t="s">
        <v>5748</v>
      </c>
      <c r="G1728" s="142" t="s">
        <v>6108</v>
      </c>
      <c r="H1728" s="142" t="s">
        <v>6109</v>
      </c>
      <c r="I1728" s="142" t="s">
        <v>6126</v>
      </c>
      <c r="J1728" s="142" t="s">
        <v>6127</v>
      </c>
      <c r="K1728" s="142" t="s">
        <v>6138</v>
      </c>
      <c r="L1728" s="142" t="s">
        <v>6139</v>
      </c>
    </row>
    <row r="1729" spans="1:12" hidden="1">
      <c r="A1729" s="142" t="s">
        <v>1788</v>
      </c>
      <c r="B1729" s="142" t="s">
        <v>1789</v>
      </c>
      <c r="C1729" s="142" t="s">
        <v>3960</v>
      </c>
      <c r="D1729" s="142" t="s">
        <v>3961</v>
      </c>
      <c r="E1729" s="142" t="s">
        <v>5747</v>
      </c>
      <c r="F1729" s="142" t="s">
        <v>5748</v>
      </c>
      <c r="G1729" s="142" t="s">
        <v>6108</v>
      </c>
      <c r="H1729" s="142" t="s">
        <v>6109</v>
      </c>
      <c r="I1729" s="142" t="s">
        <v>6126</v>
      </c>
      <c r="J1729" s="142" t="s">
        <v>6127</v>
      </c>
      <c r="K1729" s="142" t="s">
        <v>6140</v>
      </c>
      <c r="L1729" s="142" t="s">
        <v>6141</v>
      </c>
    </row>
    <row r="1730" spans="1:12" hidden="1">
      <c r="A1730" s="142" t="s">
        <v>1788</v>
      </c>
      <c r="B1730" s="142" t="s">
        <v>1789</v>
      </c>
      <c r="C1730" s="142" t="s">
        <v>3960</v>
      </c>
      <c r="D1730" s="142" t="s">
        <v>3961</v>
      </c>
      <c r="E1730" s="142" t="s">
        <v>5747</v>
      </c>
      <c r="F1730" s="142" t="s">
        <v>5748</v>
      </c>
      <c r="G1730" s="142" t="s">
        <v>6108</v>
      </c>
      <c r="H1730" s="142" t="s">
        <v>6109</v>
      </c>
      <c r="I1730" s="142" t="s">
        <v>6126</v>
      </c>
      <c r="J1730" s="142" t="s">
        <v>6127</v>
      </c>
      <c r="K1730" s="142" t="s">
        <v>6142</v>
      </c>
      <c r="L1730" s="142" t="s">
        <v>6143</v>
      </c>
    </row>
    <row r="1731" spans="1:12" hidden="1">
      <c r="A1731" s="142" t="s">
        <v>1788</v>
      </c>
      <c r="B1731" s="142" t="s">
        <v>1789</v>
      </c>
      <c r="C1731" s="142" t="s">
        <v>3960</v>
      </c>
      <c r="D1731" s="142" t="s">
        <v>3961</v>
      </c>
      <c r="E1731" s="142" t="s">
        <v>5747</v>
      </c>
      <c r="F1731" s="142" t="s">
        <v>5748</v>
      </c>
      <c r="G1731" s="142" t="s">
        <v>6108</v>
      </c>
      <c r="H1731" s="142" t="s">
        <v>6109</v>
      </c>
      <c r="I1731" s="142" t="s">
        <v>6126</v>
      </c>
      <c r="J1731" s="142" t="s">
        <v>6127</v>
      </c>
      <c r="K1731" s="142" t="s">
        <v>6144</v>
      </c>
      <c r="L1731" s="142" t="s">
        <v>6145</v>
      </c>
    </row>
    <row r="1732" spans="1:12" hidden="1">
      <c r="A1732" s="142" t="s">
        <v>1788</v>
      </c>
      <c r="B1732" s="142" t="s">
        <v>1789</v>
      </c>
      <c r="C1732" s="142" t="s">
        <v>3960</v>
      </c>
      <c r="D1732" s="142" t="s">
        <v>3961</v>
      </c>
      <c r="E1732" s="142" t="s">
        <v>5747</v>
      </c>
      <c r="F1732" s="142" t="s">
        <v>5748</v>
      </c>
      <c r="G1732" s="142" t="s">
        <v>6108</v>
      </c>
      <c r="H1732" s="142" t="s">
        <v>6109</v>
      </c>
      <c r="I1732" s="142" t="s">
        <v>6146</v>
      </c>
      <c r="J1732" s="142" t="s">
        <v>6147</v>
      </c>
      <c r="K1732" s="142" t="s">
        <v>6148</v>
      </c>
      <c r="L1732" s="142" t="s">
        <v>6149</v>
      </c>
    </row>
    <row r="1733" spans="1:12" hidden="1">
      <c r="A1733" s="142" t="s">
        <v>1788</v>
      </c>
      <c r="B1733" s="142" t="s">
        <v>1789</v>
      </c>
      <c r="C1733" s="142" t="s">
        <v>3960</v>
      </c>
      <c r="D1733" s="142" t="s">
        <v>3961</v>
      </c>
      <c r="E1733" s="142" t="s">
        <v>5747</v>
      </c>
      <c r="F1733" s="142" t="s">
        <v>5748</v>
      </c>
      <c r="G1733" s="142" t="s">
        <v>6108</v>
      </c>
      <c r="H1733" s="142" t="s">
        <v>6109</v>
      </c>
      <c r="I1733" s="142" t="s">
        <v>6150</v>
      </c>
      <c r="J1733" s="142" t="s">
        <v>6151</v>
      </c>
      <c r="K1733" s="142" t="s">
        <v>6152</v>
      </c>
      <c r="L1733" s="142" t="s">
        <v>6153</v>
      </c>
    </row>
    <row r="1734" spans="1:12" hidden="1">
      <c r="A1734" s="142" t="s">
        <v>1788</v>
      </c>
      <c r="B1734" s="142" t="s">
        <v>1789</v>
      </c>
      <c r="C1734" s="142" t="s">
        <v>3960</v>
      </c>
      <c r="D1734" s="142" t="s">
        <v>3961</v>
      </c>
      <c r="E1734" s="142" t="s">
        <v>5747</v>
      </c>
      <c r="F1734" s="142" t="s">
        <v>5748</v>
      </c>
      <c r="G1734" s="142" t="s">
        <v>6108</v>
      </c>
      <c r="H1734" s="142" t="s">
        <v>6109</v>
      </c>
      <c r="I1734" s="142" t="s">
        <v>6150</v>
      </c>
      <c r="J1734" s="142" t="s">
        <v>6151</v>
      </c>
      <c r="K1734" s="142" t="s">
        <v>6154</v>
      </c>
      <c r="L1734" s="142" t="s">
        <v>6155</v>
      </c>
    </row>
    <row r="1735" spans="1:12" hidden="1">
      <c r="A1735" s="142" t="s">
        <v>1788</v>
      </c>
      <c r="B1735" s="142" t="s">
        <v>1789</v>
      </c>
      <c r="C1735" s="142" t="s">
        <v>3960</v>
      </c>
      <c r="D1735" s="142" t="s">
        <v>3961</v>
      </c>
      <c r="E1735" s="142" t="s">
        <v>5747</v>
      </c>
      <c r="F1735" s="142" t="s">
        <v>5748</v>
      </c>
      <c r="G1735" s="142" t="s">
        <v>6108</v>
      </c>
      <c r="H1735" s="142" t="s">
        <v>6109</v>
      </c>
      <c r="I1735" s="142" t="s">
        <v>6150</v>
      </c>
      <c r="J1735" s="142" t="s">
        <v>6151</v>
      </c>
      <c r="K1735" s="142" t="s">
        <v>6156</v>
      </c>
      <c r="L1735" s="142" t="s">
        <v>6157</v>
      </c>
    </row>
    <row r="1736" spans="1:12" hidden="1">
      <c r="A1736" s="142" t="s">
        <v>1788</v>
      </c>
      <c r="B1736" s="142" t="s">
        <v>1789</v>
      </c>
      <c r="C1736" s="142" t="s">
        <v>3960</v>
      </c>
      <c r="D1736" s="142" t="s">
        <v>3961</v>
      </c>
      <c r="E1736" s="142" t="s">
        <v>5747</v>
      </c>
      <c r="F1736" s="142" t="s">
        <v>5748</v>
      </c>
      <c r="G1736" s="142" t="s">
        <v>6108</v>
      </c>
      <c r="H1736" s="142" t="s">
        <v>6109</v>
      </c>
      <c r="I1736" s="142" t="s">
        <v>6150</v>
      </c>
      <c r="J1736" s="142" t="s">
        <v>6151</v>
      </c>
      <c r="K1736" s="142" t="s">
        <v>6158</v>
      </c>
      <c r="L1736" s="142" t="s">
        <v>6159</v>
      </c>
    </row>
    <row r="1737" spans="1:12" hidden="1">
      <c r="A1737" s="142" t="s">
        <v>1788</v>
      </c>
      <c r="B1737" s="142" t="s">
        <v>1789</v>
      </c>
      <c r="C1737" s="142" t="s">
        <v>3960</v>
      </c>
      <c r="D1737" s="142" t="s">
        <v>3961</v>
      </c>
      <c r="E1737" s="142" t="s">
        <v>5747</v>
      </c>
      <c r="F1737" s="142" t="s">
        <v>5748</v>
      </c>
      <c r="G1737" s="142" t="s">
        <v>6108</v>
      </c>
      <c r="H1737" s="142" t="s">
        <v>6109</v>
      </c>
      <c r="I1737" s="142" t="s">
        <v>6150</v>
      </c>
      <c r="J1737" s="142" t="s">
        <v>6151</v>
      </c>
      <c r="K1737" s="142" t="s">
        <v>6160</v>
      </c>
      <c r="L1737" s="142" t="s">
        <v>6161</v>
      </c>
    </row>
    <row r="1738" spans="1:12" hidden="1">
      <c r="A1738" s="142" t="s">
        <v>1788</v>
      </c>
      <c r="B1738" s="142" t="s">
        <v>1789</v>
      </c>
      <c r="C1738" s="142" t="s">
        <v>3960</v>
      </c>
      <c r="D1738" s="142" t="s">
        <v>3961</v>
      </c>
      <c r="E1738" s="142" t="s">
        <v>5747</v>
      </c>
      <c r="F1738" s="142" t="s">
        <v>5748</v>
      </c>
      <c r="G1738" s="142" t="s">
        <v>6108</v>
      </c>
      <c r="H1738" s="142" t="s">
        <v>6109</v>
      </c>
      <c r="I1738" s="142" t="s">
        <v>6150</v>
      </c>
      <c r="J1738" s="142" t="s">
        <v>6151</v>
      </c>
      <c r="K1738" s="142" t="s">
        <v>6162</v>
      </c>
      <c r="L1738" s="142" t="s">
        <v>6163</v>
      </c>
    </row>
    <row r="1739" spans="1:12" hidden="1">
      <c r="A1739" s="142" t="s">
        <v>1788</v>
      </c>
      <c r="B1739" s="142" t="s">
        <v>1789</v>
      </c>
      <c r="C1739" s="142" t="s">
        <v>3960</v>
      </c>
      <c r="D1739" s="142" t="s">
        <v>3961</v>
      </c>
      <c r="E1739" s="142" t="s">
        <v>5747</v>
      </c>
      <c r="F1739" s="142" t="s">
        <v>5748</v>
      </c>
      <c r="G1739" s="142" t="s">
        <v>6108</v>
      </c>
      <c r="H1739" s="142" t="s">
        <v>6109</v>
      </c>
      <c r="I1739" s="142" t="s">
        <v>6150</v>
      </c>
      <c r="J1739" s="142" t="s">
        <v>6151</v>
      </c>
      <c r="K1739" s="142" t="s">
        <v>6164</v>
      </c>
      <c r="L1739" s="142" t="s">
        <v>6165</v>
      </c>
    </row>
    <row r="1740" spans="1:12" hidden="1">
      <c r="A1740" s="142" t="s">
        <v>1788</v>
      </c>
      <c r="B1740" s="142" t="s">
        <v>1789</v>
      </c>
      <c r="C1740" s="142" t="s">
        <v>3960</v>
      </c>
      <c r="D1740" s="142" t="s">
        <v>3961</v>
      </c>
      <c r="E1740" s="142" t="s">
        <v>5747</v>
      </c>
      <c r="F1740" s="142" t="s">
        <v>5748</v>
      </c>
      <c r="G1740" s="142" t="s">
        <v>6108</v>
      </c>
      <c r="H1740" s="142" t="s">
        <v>6109</v>
      </c>
      <c r="I1740" s="142" t="s">
        <v>6150</v>
      </c>
      <c r="J1740" s="142" t="s">
        <v>6151</v>
      </c>
      <c r="K1740" s="142" t="s">
        <v>6166</v>
      </c>
      <c r="L1740" s="142" t="s">
        <v>6167</v>
      </c>
    </row>
    <row r="1741" spans="1:12" hidden="1">
      <c r="A1741" s="142" t="s">
        <v>1788</v>
      </c>
      <c r="B1741" s="142" t="s">
        <v>1789</v>
      </c>
      <c r="C1741" s="142" t="s">
        <v>3960</v>
      </c>
      <c r="D1741" s="142" t="s">
        <v>3961</v>
      </c>
      <c r="E1741" s="142" t="s">
        <v>5747</v>
      </c>
      <c r="F1741" s="142" t="s">
        <v>5748</v>
      </c>
      <c r="G1741" s="142" t="s">
        <v>6108</v>
      </c>
      <c r="H1741" s="142" t="s">
        <v>6109</v>
      </c>
      <c r="I1741" s="142" t="s">
        <v>6150</v>
      </c>
      <c r="J1741" s="142" t="s">
        <v>6151</v>
      </c>
      <c r="K1741" s="142" t="s">
        <v>6168</v>
      </c>
      <c r="L1741" s="142" t="s">
        <v>6169</v>
      </c>
    </row>
    <row r="1742" spans="1:12" hidden="1">
      <c r="A1742" s="142" t="s">
        <v>1788</v>
      </c>
      <c r="B1742" s="142" t="s">
        <v>1789</v>
      </c>
      <c r="C1742" s="142" t="s">
        <v>3960</v>
      </c>
      <c r="D1742" s="142" t="s">
        <v>3961</v>
      </c>
      <c r="E1742" s="142" t="s">
        <v>5747</v>
      </c>
      <c r="F1742" s="142" t="s">
        <v>5748</v>
      </c>
      <c r="G1742" s="142" t="s">
        <v>6108</v>
      </c>
      <c r="H1742" s="142" t="s">
        <v>6109</v>
      </c>
      <c r="I1742" s="142" t="s">
        <v>6170</v>
      </c>
      <c r="J1742" s="142" t="s">
        <v>6171</v>
      </c>
      <c r="K1742" s="142" t="s">
        <v>6172</v>
      </c>
      <c r="L1742" s="142" t="s">
        <v>6173</v>
      </c>
    </row>
    <row r="1743" spans="1:12" hidden="1">
      <c r="A1743" s="142" t="s">
        <v>1788</v>
      </c>
      <c r="B1743" s="142" t="s">
        <v>1789</v>
      </c>
      <c r="C1743" s="142" t="s">
        <v>3960</v>
      </c>
      <c r="D1743" s="142" t="s">
        <v>3961</v>
      </c>
      <c r="E1743" s="142" t="s">
        <v>5747</v>
      </c>
      <c r="F1743" s="142" t="s">
        <v>5748</v>
      </c>
      <c r="G1743" s="142" t="s">
        <v>6108</v>
      </c>
      <c r="H1743" s="142" t="s">
        <v>6109</v>
      </c>
      <c r="I1743" s="142" t="s">
        <v>6170</v>
      </c>
      <c r="J1743" s="142" t="s">
        <v>6171</v>
      </c>
      <c r="K1743" s="142" t="s">
        <v>6174</v>
      </c>
      <c r="L1743" s="142" t="s">
        <v>6175</v>
      </c>
    </row>
    <row r="1744" spans="1:12" hidden="1">
      <c r="A1744" s="142" t="s">
        <v>1788</v>
      </c>
      <c r="B1744" s="142" t="s">
        <v>1789</v>
      </c>
      <c r="C1744" s="142" t="s">
        <v>3960</v>
      </c>
      <c r="D1744" s="142" t="s">
        <v>3961</v>
      </c>
      <c r="E1744" s="142" t="s">
        <v>5747</v>
      </c>
      <c r="F1744" s="142" t="s">
        <v>5748</v>
      </c>
      <c r="G1744" s="142" t="s">
        <v>6108</v>
      </c>
      <c r="H1744" s="142" t="s">
        <v>6109</v>
      </c>
      <c r="I1744" s="142" t="s">
        <v>6170</v>
      </c>
      <c r="J1744" s="142" t="s">
        <v>6171</v>
      </c>
      <c r="K1744" s="142" t="s">
        <v>6176</v>
      </c>
      <c r="L1744" s="142" t="s">
        <v>6177</v>
      </c>
    </row>
    <row r="1745" spans="1:12" hidden="1">
      <c r="A1745" s="142" t="s">
        <v>1788</v>
      </c>
      <c r="B1745" s="142" t="s">
        <v>1789</v>
      </c>
      <c r="C1745" s="142" t="s">
        <v>3960</v>
      </c>
      <c r="D1745" s="142" t="s">
        <v>3961</v>
      </c>
      <c r="E1745" s="142" t="s">
        <v>5747</v>
      </c>
      <c r="F1745" s="142" t="s">
        <v>5748</v>
      </c>
      <c r="G1745" s="142" t="s">
        <v>6108</v>
      </c>
      <c r="H1745" s="142" t="s">
        <v>6109</v>
      </c>
      <c r="I1745" s="142" t="s">
        <v>6170</v>
      </c>
      <c r="J1745" s="142" t="s">
        <v>6171</v>
      </c>
      <c r="K1745" s="142" t="s">
        <v>6178</v>
      </c>
      <c r="L1745" s="142" t="s">
        <v>6179</v>
      </c>
    </row>
    <row r="1746" spans="1:12" hidden="1">
      <c r="A1746" s="142" t="s">
        <v>1788</v>
      </c>
      <c r="B1746" s="142" t="s">
        <v>1789</v>
      </c>
      <c r="C1746" s="142" t="s">
        <v>3960</v>
      </c>
      <c r="D1746" s="142" t="s">
        <v>3961</v>
      </c>
      <c r="E1746" s="142" t="s">
        <v>5747</v>
      </c>
      <c r="F1746" s="142" t="s">
        <v>5748</v>
      </c>
      <c r="G1746" s="142" t="s">
        <v>6108</v>
      </c>
      <c r="H1746" s="142" t="s">
        <v>6109</v>
      </c>
      <c r="I1746" s="142" t="s">
        <v>6170</v>
      </c>
      <c r="J1746" s="142" t="s">
        <v>6171</v>
      </c>
      <c r="K1746" s="142" t="s">
        <v>6180</v>
      </c>
      <c r="L1746" s="142" t="s">
        <v>6181</v>
      </c>
    </row>
    <row r="1747" spans="1:12" hidden="1">
      <c r="A1747" s="142" t="s">
        <v>1788</v>
      </c>
      <c r="B1747" s="142" t="s">
        <v>1789</v>
      </c>
      <c r="C1747" s="142" t="s">
        <v>3960</v>
      </c>
      <c r="D1747" s="142" t="s">
        <v>3961</v>
      </c>
      <c r="E1747" s="142" t="s">
        <v>5747</v>
      </c>
      <c r="F1747" s="142" t="s">
        <v>5748</v>
      </c>
      <c r="G1747" s="142" t="s">
        <v>6108</v>
      </c>
      <c r="H1747" s="142" t="s">
        <v>6109</v>
      </c>
      <c r="I1747" s="142" t="s">
        <v>6170</v>
      </c>
      <c r="J1747" s="142" t="s">
        <v>6171</v>
      </c>
      <c r="K1747" s="142" t="s">
        <v>6182</v>
      </c>
      <c r="L1747" s="142" t="s">
        <v>6183</v>
      </c>
    </row>
    <row r="1748" spans="1:12" hidden="1">
      <c r="A1748" s="142" t="s">
        <v>1788</v>
      </c>
      <c r="B1748" s="142" t="s">
        <v>1789</v>
      </c>
      <c r="C1748" s="142" t="s">
        <v>3960</v>
      </c>
      <c r="D1748" s="142" t="s">
        <v>3961</v>
      </c>
      <c r="E1748" s="142" t="s">
        <v>5747</v>
      </c>
      <c r="F1748" s="142" t="s">
        <v>5748</v>
      </c>
      <c r="G1748" s="142" t="s">
        <v>6108</v>
      </c>
      <c r="H1748" s="142" t="s">
        <v>6109</v>
      </c>
      <c r="I1748" s="142" t="s">
        <v>6170</v>
      </c>
      <c r="J1748" s="142" t="s">
        <v>6171</v>
      </c>
      <c r="K1748" s="142" t="s">
        <v>6184</v>
      </c>
      <c r="L1748" s="142" t="s">
        <v>6185</v>
      </c>
    </row>
    <row r="1749" spans="1:12" hidden="1">
      <c r="A1749" s="142" t="s">
        <v>1788</v>
      </c>
      <c r="B1749" s="142" t="s">
        <v>1789</v>
      </c>
      <c r="C1749" s="142" t="s">
        <v>3960</v>
      </c>
      <c r="D1749" s="142" t="s">
        <v>3961</v>
      </c>
      <c r="E1749" s="142" t="s">
        <v>5747</v>
      </c>
      <c r="F1749" s="142" t="s">
        <v>5748</v>
      </c>
      <c r="G1749" s="142" t="s">
        <v>6108</v>
      </c>
      <c r="H1749" s="142" t="s">
        <v>6109</v>
      </c>
      <c r="I1749" s="142" t="s">
        <v>6186</v>
      </c>
      <c r="J1749" s="142" t="s">
        <v>6187</v>
      </c>
      <c r="K1749" s="142" t="s">
        <v>6188</v>
      </c>
      <c r="L1749" s="142" t="s">
        <v>6189</v>
      </c>
    </row>
    <row r="1750" spans="1:12" hidden="1">
      <c r="A1750" s="142" t="s">
        <v>1788</v>
      </c>
      <c r="B1750" s="142" t="s">
        <v>1789</v>
      </c>
      <c r="C1750" s="142" t="s">
        <v>3960</v>
      </c>
      <c r="D1750" s="142" t="s">
        <v>3961</v>
      </c>
      <c r="E1750" s="142" t="s">
        <v>5747</v>
      </c>
      <c r="F1750" s="142" t="s">
        <v>5748</v>
      </c>
      <c r="G1750" s="142" t="s">
        <v>6108</v>
      </c>
      <c r="H1750" s="142" t="s">
        <v>6109</v>
      </c>
      <c r="I1750" s="142" t="s">
        <v>6186</v>
      </c>
      <c r="J1750" s="142" t="s">
        <v>6187</v>
      </c>
      <c r="K1750" s="142" t="s">
        <v>6190</v>
      </c>
      <c r="L1750" s="142" t="s">
        <v>6191</v>
      </c>
    </row>
    <row r="1751" spans="1:12" hidden="1">
      <c r="A1751" s="142" t="s">
        <v>1788</v>
      </c>
      <c r="B1751" s="142" t="s">
        <v>1789</v>
      </c>
      <c r="C1751" s="142" t="s">
        <v>3960</v>
      </c>
      <c r="D1751" s="142" t="s">
        <v>3961</v>
      </c>
      <c r="E1751" s="142" t="s">
        <v>5747</v>
      </c>
      <c r="F1751" s="142" t="s">
        <v>5748</v>
      </c>
      <c r="G1751" s="142" t="s">
        <v>6108</v>
      </c>
      <c r="H1751" s="142" t="s">
        <v>6109</v>
      </c>
      <c r="I1751" s="142" t="s">
        <v>6186</v>
      </c>
      <c r="J1751" s="142" t="s">
        <v>6187</v>
      </c>
      <c r="K1751" s="142" t="s">
        <v>6192</v>
      </c>
      <c r="L1751" s="142" t="s">
        <v>6193</v>
      </c>
    </row>
    <row r="1752" spans="1:12" hidden="1">
      <c r="A1752" s="142" t="s">
        <v>1788</v>
      </c>
      <c r="B1752" s="142" t="s">
        <v>1789</v>
      </c>
      <c r="C1752" s="142" t="s">
        <v>3960</v>
      </c>
      <c r="D1752" s="142" t="s">
        <v>3961</v>
      </c>
      <c r="E1752" s="142" t="s">
        <v>5747</v>
      </c>
      <c r="F1752" s="142" t="s">
        <v>5748</v>
      </c>
      <c r="G1752" s="142" t="s">
        <v>6108</v>
      </c>
      <c r="H1752" s="142" t="s">
        <v>6109</v>
      </c>
      <c r="I1752" s="142" t="s">
        <v>6186</v>
      </c>
      <c r="J1752" s="142" t="s">
        <v>6187</v>
      </c>
      <c r="K1752" s="142" t="s">
        <v>6194</v>
      </c>
      <c r="L1752" s="142" t="s">
        <v>6195</v>
      </c>
    </row>
    <row r="1753" spans="1:12" hidden="1">
      <c r="A1753" s="142" t="s">
        <v>1788</v>
      </c>
      <c r="B1753" s="142" t="s">
        <v>1789</v>
      </c>
      <c r="C1753" s="142" t="s">
        <v>3960</v>
      </c>
      <c r="D1753" s="142" t="s">
        <v>3961</v>
      </c>
      <c r="E1753" s="142" t="s">
        <v>5747</v>
      </c>
      <c r="F1753" s="142" t="s">
        <v>5748</v>
      </c>
      <c r="G1753" s="142" t="s">
        <v>6108</v>
      </c>
      <c r="H1753" s="142" t="s">
        <v>6109</v>
      </c>
      <c r="I1753" s="142" t="s">
        <v>6186</v>
      </c>
      <c r="J1753" s="142" t="s">
        <v>6187</v>
      </c>
      <c r="K1753" s="142" t="s">
        <v>6196</v>
      </c>
      <c r="L1753" s="142" t="s">
        <v>6197</v>
      </c>
    </row>
    <row r="1754" spans="1:12" hidden="1">
      <c r="A1754" s="142" t="s">
        <v>1788</v>
      </c>
      <c r="B1754" s="142" t="s">
        <v>1789</v>
      </c>
      <c r="C1754" s="142" t="s">
        <v>3960</v>
      </c>
      <c r="D1754" s="142" t="s">
        <v>3961</v>
      </c>
      <c r="E1754" s="142" t="s">
        <v>5747</v>
      </c>
      <c r="F1754" s="142" t="s">
        <v>5748</v>
      </c>
      <c r="G1754" s="142" t="s">
        <v>6108</v>
      </c>
      <c r="H1754" s="142" t="s">
        <v>6109</v>
      </c>
      <c r="I1754" s="142" t="s">
        <v>6186</v>
      </c>
      <c r="J1754" s="142" t="s">
        <v>6187</v>
      </c>
      <c r="K1754" s="142" t="s">
        <v>6198</v>
      </c>
      <c r="L1754" s="142" t="s">
        <v>6199</v>
      </c>
    </row>
    <row r="1755" spans="1:12" hidden="1">
      <c r="A1755" s="142" t="s">
        <v>1788</v>
      </c>
      <c r="B1755" s="142" t="s">
        <v>1789</v>
      </c>
      <c r="C1755" s="142" t="s">
        <v>3960</v>
      </c>
      <c r="D1755" s="142" t="s">
        <v>3961</v>
      </c>
      <c r="E1755" s="142" t="s">
        <v>5747</v>
      </c>
      <c r="F1755" s="142" t="s">
        <v>5748</v>
      </c>
      <c r="G1755" s="142" t="s">
        <v>6108</v>
      </c>
      <c r="H1755" s="142" t="s">
        <v>6109</v>
      </c>
      <c r="I1755" s="142" t="s">
        <v>6186</v>
      </c>
      <c r="J1755" s="142" t="s">
        <v>6187</v>
      </c>
      <c r="K1755" s="142" t="s">
        <v>6200</v>
      </c>
      <c r="L1755" s="142" t="s">
        <v>6201</v>
      </c>
    </row>
    <row r="1756" spans="1:12" hidden="1">
      <c r="A1756" s="142" t="s">
        <v>1788</v>
      </c>
      <c r="B1756" s="142" t="s">
        <v>1789</v>
      </c>
      <c r="C1756" s="142" t="s">
        <v>3960</v>
      </c>
      <c r="D1756" s="142" t="s">
        <v>3961</v>
      </c>
      <c r="E1756" s="142" t="s">
        <v>5747</v>
      </c>
      <c r="F1756" s="142" t="s">
        <v>5748</v>
      </c>
      <c r="G1756" s="142" t="s">
        <v>6108</v>
      </c>
      <c r="H1756" s="142" t="s">
        <v>6109</v>
      </c>
      <c r="I1756" s="142" t="s">
        <v>6186</v>
      </c>
      <c r="J1756" s="142" t="s">
        <v>6187</v>
      </c>
      <c r="K1756" s="142" t="s">
        <v>6202</v>
      </c>
      <c r="L1756" s="142" t="s">
        <v>6203</v>
      </c>
    </row>
    <row r="1757" spans="1:12" hidden="1">
      <c r="A1757" s="142" t="s">
        <v>1788</v>
      </c>
      <c r="B1757" s="142" t="s">
        <v>1789</v>
      </c>
      <c r="C1757" s="142" t="s">
        <v>3960</v>
      </c>
      <c r="D1757" s="142" t="s">
        <v>3961</v>
      </c>
      <c r="E1757" s="142" t="s">
        <v>5747</v>
      </c>
      <c r="F1757" s="142" t="s">
        <v>5748</v>
      </c>
      <c r="G1757" s="142" t="s">
        <v>6108</v>
      </c>
      <c r="H1757" s="142" t="s">
        <v>6109</v>
      </c>
      <c r="I1757" s="142" t="s">
        <v>6186</v>
      </c>
      <c r="J1757" s="142" t="s">
        <v>6187</v>
      </c>
      <c r="K1757" s="142" t="s">
        <v>6204</v>
      </c>
      <c r="L1757" s="142" t="s">
        <v>6205</v>
      </c>
    </row>
    <row r="1758" spans="1:12" hidden="1">
      <c r="A1758" s="142" t="s">
        <v>1788</v>
      </c>
      <c r="B1758" s="142" t="s">
        <v>1789</v>
      </c>
      <c r="C1758" s="142" t="s">
        <v>3960</v>
      </c>
      <c r="D1758" s="142" t="s">
        <v>3961</v>
      </c>
      <c r="E1758" s="142" t="s">
        <v>5747</v>
      </c>
      <c r="F1758" s="142" t="s">
        <v>5748</v>
      </c>
      <c r="G1758" s="142" t="s">
        <v>6108</v>
      </c>
      <c r="H1758" s="142" t="s">
        <v>6109</v>
      </c>
      <c r="I1758" s="142" t="s">
        <v>6206</v>
      </c>
      <c r="J1758" s="142" t="s">
        <v>6207</v>
      </c>
      <c r="K1758" s="142" t="s">
        <v>6208</v>
      </c>
      <c r="L1758" s="142" t="s">
        <v>6209</v>
      </c>
    </row>
    <row r="1759" spans="1:12" hidden="1">
      <c r="A1759" s="142" t="s">
        <v>1788</v>
      </c>
      <c r="B1759" s="142" t="s">
        <v>1789</v>
      </c>
      <c r="C1759" s="142" t="s">
        <v>3960</v>
      </c>
      <c r="D1759" s="142" t="s">
        <v>3961</v>
      </c>
      <c r="E1759" s="142" t="s">
        <v>5747</v>
      </c>
      <c r="F1759" s="142" t="s">
        <v>5748</v>
      </c>
      <c r="G1759" s="142" t="s">
        <v>6108</v>
      </c>
      <c r="H1759" s="142" t="s">
        <v>6109</v>
      </c>
      <c r="I1759" s="142" t="s">
        <v>6206</v>
      </c>
      <c r="J1759" s="142" t="s">
        <v>6207</v>
      </c>
      <c r="K1759" s="142" t="s">
        <v>6210</v>
      </c>
      <c r="L1759" s="142" t="s">
        <v>6211</v>
      </c>
    </row>
    <row r="1760" spans="1:12" hidden="1">
      <c r="A1760" s="142" t="s">
        <v>1788</v>
      </c>
      <c r="B1760" s="142" t="s">
        <v>1789</v>
      </c>
      <c r="C1760" s="142" t="s">
        <v>3960</v>
      </c>
      <c r="D1760" s="142" t="s">
        <v>3961</v>
      </c>
      <c r="E1760" s="142" t="s">
        <v>5747</v>
      </c>
      <c r="F1760" s="142" t="s">
        <v>5748</v>
      </c>
      <c r="G1760" s="142" t="s">
        <v>6108</v>
      </c>
      <c r="H1760" s="142" t="s">
        <v>6109</v>
      </c>
      <c r="I1760" s="142" t="s">
        <v>6206</v>
      </c>
      <c r="J1760" s="142" t="s">
        <v>6207</v>
      </c>
      <c r="K1760" s="142" t="s">
        <v>6212</v>
      </c>
      <c r="L1760" s="142" t="s">
        <v>6213</v>
      </c>
    </row>
    <row r="1761" spans="1:12" hidden="1">
      <c r="A1761" s="142" t="s">
        <v>1788</v>
      </c>
      <c r="B1761" s="142" t="s">
        <v>1789</v>
      </c>
      <c r="C1761" s="142" t="s">
        <v>3960</v>
      </c>
      <c r="D1761" s="142" t="s">
        <v>3961</v>
      </c>
      <c r="E1761" s="142" t="s">
        <v>5747</v>
      </c>
      <c r="F1761" s="142" t="s">
        <v>5748</v>
      </c>
      <c r="G1761" s="142" t="s">
        <v>6108</v>
      </c>
      <c r="H1761" s="142" t="s">
        <v>6109</v>
      </c>
      <c r="I1761" s="142" t="s">
        <v>6206</v>
      </c>
      <c r="J1761" s="142" t="s">
        <v>6207</v>
      </c>
      <c r="K1761" s="142" t="s">
        <v>6214</v>
      </c>
      <c r="L1761" s="142" t="s">
        <v>6215</v>
      </c>
    </row>
    <row r="1762" spans="1:12" hidden="1">
      <c r="A1762" s="142" t="s">
        <v>1788</v>
      </c>
      <c r="B1762" s="142" t="s">
        <v>1789</v>
      </c>
      <c r="C1762" s="142" t="s">
        <v>3960</v>
      </c>
      <c r="D1762" s="142" t="s">
        <v>3961</v>
      </c>
      <c r="E1762" s="142" t="s">
        <v>5747</v>
      </c>
      <c r="F1762" s="142" t="s">
        <v>5748</v>
      </c>
      <c r="G1762" s="142" t="s">
        <v>6108</v>
      </c>
      <c r="H1762" s="142" t="s">
        <v>6109</v>
      </c>
      <c r="I1762" s="142" t="s">
        <v>6206</v>
      </c>
      <c r="J1762" s="142" t="s">
        <v>6207</v>
      </c>
      <c r="K1762" s="142" t="s">
        <v>6216</v>
      </c>
      <c r="L1762" s="142" t="s">
        <v>6217</v>
      </c>
    </row>
    <row r="1763" spans="1:12" hidden="1">
      <c r="A1763" s="142" t="s">
        <v>1788</v>
      </c>
      <c r="B1763" s="142" t="s">
        <v>1789</v>
      </c>
      <c r="C1763" s="142" t="s">
        <v>3960</v>
      </c>
      <c r="D1763" s="142" t="s">
        <v>3961</v>
      </c>
      <c r="E1763" s="142" t="s">
        <v>5747</v>
      </c>
      <c r="F1763" s="142" t="s">
        <v>5748</v>
      </c>
      <c r="G1763" s="142" t="s">
        <v>6108</v>
      </c>
      <c r="H1763" s="142" t="s">
        <v>6109</v>
      </c>
      <c r="I1763" s="142" t="s">
        <v>6206</v>
      </c>
      <c r="J1763" s="142" t="s">
        <v>6207</v>
      </c>
      <c r="K1763" s="142" t="s">
        <v>6218</v>
      </c>
      <c r="L1763" s="142" t="s">
        <v>6219</v>
      </c>
    </row>
    <row r="1764" spans="1:12" hidden="1">
      <c r="A1764" s="142" t="s">
        <v>1788</v>
      </c>
      <c r="B1764" s="142" t="s">
        <v>1789</v>
      </c>
      <c r="C1764" s="142" t="s">
        <v>3960</v>
      </c>
      <c r="D1764" s="142" t="s">
        <v>3961</v>
      </c>
      <c r="E1764" s="142" t="s">
        <v>5747</v>
      </c>
      <c r="F1764" s="142" t="s">
        <v>5748</v>
      </c>
      <c r="G1764" s="142" t="s">
        <v>6108</v>
      </c>
      <c r="H1764" s="142" t="s">
        <v>6109</v>
      </c>
      <c r="I1764" s="142" t="s">
        <v>6206</v>
      </c>
      <c r="J1764" s="142" t="s">
        <v>6207</v>
      </c>
      <c r="K1764" s="142" t="s">
        <v>6220</v>
      </c>
      <c r="L1764" s="142" t="s">
        <v>6221</v>
      </c>
    </row>
    <row r="1765" spans="1:12" hidden="1">
      <c r="A1765" s="142" t="s">
        <v>1788</v>
      </c>
      <c r="B1765" s="142" t="s">
        <v>1789</v>
      </c>
      <c r="C1765" s="142" t="s">
        <v>3960</v>
      </c>
      <c r="D1765" s="142" t="s">
        <v>3961</v>
      </c>
      <c r="E1765" s="142" t="s">
        <v>5747</v>
      </c>
      <c r="F1765" s="142" t="s">
        <v>5748</v>
      </c>
      <c r="G1765" s="142" t="s">
        <v>6108</v>
      </c>
      <c r="H1765" s="142" t="s">
        <v>6109</v>
      </c>
      <c r="I1765" s="142" t="s">
        <v>6206</v>
      </c>
      <c r="J1765" s="142" t="s">
        <v>6207</v>
      </c>
      <c r="K1765" s="142" t="s">
        <v>6222</v>
      </c>
      <c r="L1765" s="142" t="s">
        <v>6223</v>
      </c>
    </row>
    <row r="1766" spans="1:12" hidden="1">
      <c r="A1766" s="142" t="s">
        <v>1788</v>
      </c>
      <c r="B1766" s="142" t="s">
        <v>1789</v>
      </c>
      <c r="C1766" s="142" t="s">
        <v>3960</v>
      </c>
      <c r="D1766" s="142" t="s">
        <v>3961</v>
      </c>
      <c r="E1766" s="142" t="s">
        <v>5747</v>
      </c>
      <c r="F1766" s="142" t="s">
        <v>5748</v>
      </c>
      <c r="G1766" s="142" t="s">
        <v>6108</v>
      </c>
      <c r="H1766" s="142" t="s">
        <v>6109</v>
      </c>
      <c r="I1766" s="142" t="s">
        <v>6206</v>
      </c>
      <c r="J1766" s="142" t="s">
        <v>6207</v>
      </c>
      <c r="K1766" s="142" t="s">
        <v>6224</v>
      </c>
      <c r="L1766" s="142" t="s">
        <v>6225</v>
      </c>
    </row>
    <row r="1767" spans="1:12" hidden="1">
      <c r="A1767" s="142" t="s">
        <v>1788</v>
      </c>
      <c r="B1767" s="142" t="s">
        <v>1789</v>
      </c>
      <c r="C1767" s="142" t="s">
        <v>3960</v>
      </c>
      <c r="D1767" s="142" t="s">
        <v>3961</v>
      </c>
      <c r="E1767" s="142" t="s">
        <v>5747</v>
      </c>
      <c r="F1767" s="142" t="s">
        <v>5748</v>
      </c>
      <c r="G1767" s="142" t="s">
        <v>6108</v>
      </c>
      <c r="H1767" s="142" t="s">
        <v>6109</v>
      </c>
      <c r="I1767" s="142" t="s">
        <v>6226</v>
      </c>
      <c r="J1767" s="142" t="s">
        <v>6227</v>
      </c>
      <c r="K1767" s="142" t="s">
        <v>6228</v>
      </c>
      <c r="L1767" s="142" t="s">
        <v>6229</v>
      </c>
    </row>
    <row r="1768" spans="1:12" hidden="1">
      <c r="A1768" s="142" t="s">
        <v>1788</v>
      </c>
      <c r="B1768" s="142" t="s">
        <v>1789</v>
      </c>
      <c r="C1768" s="142" t="s">
        <v>3960</v>
      </c>
      <c r="D1768" s="142" t="s">
        <v>3961</v>
      </c>
      <c r="E1768" s="142" t="s">
        <v>5747</v>
      </c>
      <c r="F1768" s="142" t="s">
        <v>5748</v>
      </c>
      <c r="G1768" s="142" t="s">
        <v>6108</v>
      </c>
      <c r="H1768" s="142" t="s">
        <v>6109</v>
      </c>
      <c r="I1768" s="142" t="s">
        <v>6226</v>
      </c>
      <c r="J1768" s="142" t="s">
        <v>6227</v>
      </c>
      <c r="K1768" s="142" t="s">
        <v>6230</v>
      </c>
      <c r="L1768" s="142" t="s">
        <v>6231</v>
      </c>
    </row>
    <row r="1769" spans="1:12" hidden="1">
      <c r="A1769" s="142" t="s">
        <v>1788</v>
      </c>
      <c r="B1769" s="142" t="s">
        <v>1789</v>
      </c>
      <c r="C1769" s="142" t="s">
        <v>3960</v>
      </c>
      <c r="D1769" s="142" t="s">
        <v>3961</v>
      </c>
      <c r="E1769" s="142" t="s">
        <v>5747</v>
      </c>
      <c r="F1769" s="142" t="s">
        <v>5748</v>
      </c>
      <c r="G1769" s="142" t="s">
        <v>6108</v>
      </c>
      <c r="H1769" s="142" t="s">
        <v>6109</v>
      </c>
      <c r="I1769" s="142" t="s">
        <v>6226</v>
      </c>
      <c r="J1769" s="142" t="s">
        <v>6227</v>
      </c>
      <c r="K1769" s="142" t="s">
        <v>6232</v>
      </c>
      <c r="L1769" s="142" t="s">
        <v>6233</v>
      </c>
    </row>
    <row r="1770" spans="1:12" hidden="1">
      <c r="A1770" s="142" t="s">
        <v>1788</v>
      </c>
      <c r="B1770" s="142" t="s">
        <v>1789</v>
      </c>
      <c r="C1770" s="142" t="s">
        <v>3960</v>
      </c>
      <c r="D1770" s="142" t="s">
        <v>3961</v>
      </c>
      <c r="E1770" s="142" t="s">
        <v>5747</v>
      </c>
      <c r="F1770" s="142" t="s">
        <v>5748</v>
      </c>
      <c r="G1770" s="142" t="s">
        <v>6108</v>
      </c>
      <c r="H1770" s="142" t="s">
        <v>6109</v>
      </c>
      <c r="I1770" s="142" t="s">
        <v>6226</v>
      </c>
      <c r="J1770" s="142" t="s">
        <v>6227</v>
      </c>
      <c r="K1770" s="142" t="s">
        <v>6234</v>
      </c>
      <c r="L1770" s="142" t="s">
        <v>6235</v>
      </c>
    </row>
    <row r="1771" spans="1:12" hidden="1">
      <c r="A1771" s="142" t="s">
        <v>1788</v>
      </c>
      <c r="B1771" s="142" t="s">
        <v>1789</v>
      </c>
      <c r="C1771" s="142" t="s">
        <v>3960</v>
      </c>
      <c r="D1771" s="142" t="s">
        <v>3961</v>
      </c>
      <c r="E1771" s="142" t="s">
        <v>5747</v>
      </c>
      <c r="F1771" s="142" t="s">
        <v>5748</v>
      </c>
      <c r="G1771" s="142" t="s">
        <v>6108</v>
      </c>
      <c r="H1771" s="142" t="s">
        <v>6109</v>
      </c>
      <c r="I1771" s="142" t="s">
        <v>6226</v>
      </c>
      <c r="J1771" s="142" t="s">
        <v>6227</v>
      </c>
      <c r="K1771" s="142" t="s">
        <v>6236</v>
      </c>
      <c r="L1771" s="142" t="s">
        <v>6237</v>
      </c>
    </row>
    <row r="1772" spans="1:12" hidden="1">
      <c r="A1772" s="142" t="s">
        <v>1788</v>
      </c>
      <c r="B1772" s="142" t="s">
        <v>1789</v>
      </c>
      <c r="C1772" s="142" t="s">
        <v>3960</v>
      </c>
      <c r="D1772" s="142" t="s">
        <v>3961</v>
      </c>
      <c r="E1772" s="142" t="s">
        <v>5747</v>
      </c>
      <c r="F1772" s="142" t="s">
        <v>5748</v>
      </c>
      <c r="G1772" s="142" t="s">
        <v>6108</v>
      </c>
      <c r="H1772" s="142" t="s">
        <v>6109</v>
      </c>
      <c r="I1772" s="142" t="s">
        <v>6226</v>
      </c>
      <c r="J1772" s="142" t="s">
        <v>6227</v>
      </c>
      <c r="K1772" s="142" t="s">
        <v>6238</v>
      </c>
      <c r="L1772" s="142" t="s">
        <v>6239</v>
      </c>
    </row>
    <row r="1773" spans="1:12" hidden="1">
      <c r="A1773" s="142" t="s">
        <v>1788</v>
      </c>
      <c r="B1773" s="142" t="s">
        <v>1789</v>
      </c>
      <c r="C1773" s="142" t="s">
        <v>3960</v>
      </c>
      <c r="D1773" s="142" t="s">
        <v>3961</v>
      </c>
      <c r="E1773" s="142" t="s">
        <v>5747</v>
      </c>
      <c r="F1773" s="142" t="s">
        <v>5748</v>
      </c>
      <c r="G1773" s="142" t="s">
        <v>6108</v>
      </c>
      <c r="H1773" s="142" t="s">
        <v>6109</v>
      </c>
      <c r="I1773" s="142" t="s">
        <v>6226</v>
      </c>
      <c r="J1773" s="142" t="s">
        <v>6227</v>
      </c>
      <c r="K1773" s="142" t="s">
        <v>6240</v>
      </c>
      <c r="L1773" s="142" t="s">
        <v>6241</v>
      </c>
    </row>
    <row r="1774" spans="1:12" hidden="1">
      <c r="A1774" s="142" t="s">
        <v>1788</v>
      </c>
      <c r="B1774" s="142" t="s">
        <v>1789</v>
      </c>
      <c r="C1774" s="142" t="s">
        <v>3960</v>
      </c>
      <c r="D1774" s="142" t="s">
        <v>3961</v>
      </c>
      <c r="E1774" s="142" t="s">
        <v>5747</v>
      </c>
      <c r="F1774" s="142" t="s">
        <v>5748</v>
      </c>
      <c r="G1774" s="142" t="s">
        <v>6108</v>
      </c>
      <c r="H1774" s="142" t="s">
        <v>6109</v>
      </c>
      <c r="I1774" s="142" t="s">
        <v>6226</v>
      </c>
      <c r="J1774" s="142" t="s">
        <v>6227</v>
      </c>
      <c r="K1774" s="142" t="s">
        <v>6242</v>
      </c>
      <c r="L1774" s="142" t="s">
        <v>6243</v>
      </c>
    </row>
    <row r="1775" spans="1:12" hidden="1">
      <c r="A1775" s="142" t="s">
        <v>1788</v>
      </c>
      <c r="B1775" s="142" t="s">
        <v>1789</v>
      </c>
      <c r="C1775" s="142" t="s">
        <v>3960</v>
      </c>
      <c r="D1775" s="142" t="s">
        <v>3961</v>
      </c>
      <c r="E1775" s="142" t="s">
        <v>5747</v>
      </c>
      <c r="F1775" s="142" t="s">
        <v>5748</v>
      </c>
      <c r="G1775" s="142" t="s">
        <v>6108</v>
      </c>
      <c r="H1775" s="142" t="s">
        <v>6109</v>
      </c>
      <c r="I1775" s="142" t="s">
        <v>6226</v>
      </c>
      <c r="J1775" s="142" t="s">
        <v>6227</v>
      </c>
      <c r="K1775" s="142" t="s">
        <v>6244</v>
      </c>
      <c r="L1775" s="142" t="s">
        <v>6245</v>
      </c>
    </row>
    <row r="1776" spans="1:12" hidden="1">
      <c r="A1776" s="142" t="s">
        <v>1788</v>
      </c>
      <c r="B1776" s="142" t="s">
        <v>1789</v>
      </c>
      <c r="C1776" s="142" t="s">
        <v>3960</v>
      </c>
      <c r="D1776" s="142" t="s">
        <v>3961</v>
      </c>
      <c r="E1776" s="142" t="s">
        <v>5747</v>
      </c>
      <c r="F1776" s="142" t="s">
        <v>5748</v>
      </c>
      <c r="G1776" s="142" t="s">
        <v>6246</v>
      </c>
      <c r="H1776" s="142" t="s">
        <v>6247</v>
      </c>
      <c r="I1776" s="142" t="s">
        <v>6248</v>
      </c>
      <c r="J1776" s="142" t="s">
        <v>6249</v>
      </c>
      <c r="K1776" s="142" t="s">
        <v>6250</v>
      </c>
      <c r="L1776" s="142" t="s">
        <v>6251</v>
      </c>
    </row>
    <row r="1777" spans="1:12" hidden="1">
      <c r="A1777" s="142" t="s">
        <v>1788</v>
      </c>
      <c r="B1777" s="142" t="s">
        <v>1789</v>
      </c>
      <c r="C1777" s="142" t="s">
        <v>3960</v>
      </c>
      <c r="D1777" s="142" t="s">
        <v>3961</v>
      </c>
      <c r="E1777" s="142" t="s">
        <v>5747</v>
      </c>
      <c r="F1777" s="142" t="s">
        <v>5748</v>
      </c>
      <c r="G1777" s="142" t="s">
        <v>6252</v>
      </c>
      <c r="H1777" s="142" t="s">
        <v>6253</v>
      </c>
      <c r="I1777" s="142" t="s">
        <v>6254</v>
      </c>
      <c r="J1777" s="142" t="s">
        <v>6255</v>
      </c>
      <c r="K1777" s="142" t="s">
        <v>6256</v>
      </c>
      <c r="L1777" s="142" t="s">
        <v>6257</v>
      </c>
    </row>
    <row r="1778" spans="1:12" hidden="1">
      <c r="A1778" s="142" t="s">
        <v>1788</v>
      </c>
      <c r="B1778" s="142" t="s">
        <v>1789</v>
      </c>
      <c r="C1778" s="142" t="s">
        <v>3960</v>
      </c>
      <c r="D1778" s="142" t="s">
        <v>3961</v>
      </c>
      <c r="E1778" s="142" t="s">
        <v>5747</v>
      </c>
      <c r="F1778" s="142" t="s">
        <v>5748</v>
      </c>
      <c r="G1778" s="142" t="s">
        <v>6252</v>
      </c>
      <c r="H1778" s="142" t="s">
        <v>6253</v>
      </c>
      <c r="I1778" s="142" t="s">
        <v>6254</v>
      </c>
      <c r="J1778" s="142" t="s">
        <v>6255</v>
      </c>
      <c r="K1778" s="142" t="s">
        <v>6258</v>
      </c>
      <c r="L1778" s="142" t="s">
        <v>6259</v>
      </c>
    </row>
    <row r="1779" spans="1:12" hidden="1">
      <c r="A1779" s="142" t="s">
        <v>1788</v>
      </c>
      <c r="B1779" s="142" t="s">
        <v>1789</v>
      </c>
      <c r="C1779" s="142" t="s">
        <v>3960</v>
      </c>
      <c r="D1779" s="142" t="s">
        <v>3961</v>
      </c>
      <c r="E1779" s="142" t="s">
        <v>5747</v>
      </c>
      <c r="F1779" s="142" t="s">
        <v>5748</v>
      </c>
      <c r="G1779" s="142" t="s">
        <v>6252</v>
      </c>
      <c r="H1779" s="142" t="s">
        <v>6253</v>
      </c>
      <c r="I1779" s="142" t="s">
        <v>6254</v>
      </c>
      <c r="J1779" s="142" t="s">
        <v>6255</v>
      </c>
      <c r="K1779" s="142" t="s">
        <v>6260</v>
      </c>
      <c r="L1779" s="142" t="s">
        <v>6261</v>
      </c>
    </row>
    <row r="1780" spans="1:12" hidden="1">
      <c r="A1780" s="142" t="s">
        <v>1788</v>
      </c>
      <c r="B1780" s="142" t="s">
        <v>1789</v>
      </c>
      <c r="C1780" s="142" t="s">
        <v>3960</v>
      </c>
      <c r="D1780" s="142" t="s">
        <v>3961</v>
      </c>
      <c r="E1780" s="142" t="s">
        <v>5747</v>
      </c>
      <c r="F1780" s="142" t="s">
        <v>5748</v>
      </c>
      <c r="G1780" s="142" t="s">
        <v>6252</v>
      </c>
      <c r="H1780" s="142" t="s">
        <v>6253</v>
      </c>
      <c r="I1780" s="142" t="s">
        <v>6254</v>
      </c>
      <c r="J1780" s="142" t="s">
        <v>6255</v>
      </c>
      <c r="K1780" s="142" t="s">
        <v>6262</v>
      </c>
      <c r="L1780" s="142" t="s">
        <v>6263</v>
      </c>
    </row>
    <row r="1781" spans="1:12" hidden="1">
      <c r="A1781" s="142" t="s">
        <v>1788</v>
      </c>
      <c r="B1781" s="142" t="s">
        <v>1789</v>
      </c>
      <c r="C1781" s="142" t="s">
        <v>3960</v>
      </c>
      <c r="D1781" s="142" t="s">
        <v>3961</v>
      </c>
      <c r="E1781" s="142" t="s">
        <v>5747</v>
      </c>
      <c r="F1781" s="142" t="s">
        <v>5748</v>
      </c>
      <c r="G1781" s="142" t="s">
        <v>6252</v>
      </c>
      <c r="H1781" s="142" t="s">
        <v>6253</v>
      </c>
      <c r="I1781" s="142" t="s">
        <v>6254</v>
      </c>
      <c r="J1781" s="142" t="s">
        <v>6255</v>
      </c>
      <c r="K1781" s="142" t="s">
        <v>6264</v>
      </c>
      <c r="L1781" s="142" t="s">
        <v>6265</v>
      </c>
    </row>
    <row r="1782" spans="1:12" hidden="1">
      <c r="A1782" s="142" t="s">
        <v>1788</v>
      </c>
      <c r="B1782" s="142" t="s">
        <v>1789</v>
      </c>
      <c r="C1782" s="142" t="s">
        <v>3960</v>
      </c>
      <c r="D1782" s="142" t="s">
        <v>3961</v>
      </c>
      <c r="E1782" s="142" t="s">
        <v>5747</v>
      </c>
      <c r="F1782" s="142" t="s">
        <v>5748</v>
      </c>
      <c r="G1782" s="142" t="s">
        <v>6252</v>
      </c>
      <c r="H1782" s="142" t="s">
        <v>6253</v>
      </c>
      <c r="I1782" s="142" t="s">
        <v>6254</v>
      </c>
      <c r="J1782" s="142" t="s">
        <v>6255</v>
      </c>
      <c r="K1782" s="142" t="s">
        <v>6266</v>
      </c>
      <c r="L1782" s="142" t="s">
        <v>6267</v>
      </c>
    </row>
    <row r="1783" spans="1:12" hidden="1">
      <c r="A1783" s="142" t="s">
        <v>1788</v>
      </c>
      <c r="B1783" s="142" t="s">
        <v>1789</v>
      </c>
      <c r="C1783" s="142" t="s">
        <v>3960</v>
      </c>
      <c r="D1783" s="142" t="s">
        <v>3961</v>
      </c>
      <c r="E1783" s="142" t="s">
        <v>5747</v>
      </c>
      <c r="F1783" s="142" t="s">
        <v>5748</v>
      </c>
      <c r="G1783" s="142" t="s">
        <v>6252</v>
      </c>
      <c r="H1783" s="142" t="s">
        <v>6253</v>
      </c>
      <c r="I1783" s="142" t="s">
        <v>6254</v>
      </c>
      <c r="J1783" s="142" t="s">
        <v>6255</v>
      </c>
      <c r="K1783" s="142" t="s">
        <v>6268</v>
      </c>
      <c r="L1783" s="142" t="s">
        <v>6269</v>
      </c>
    </row>
    <row r="1784" spans="1:12" hidden="1">
      <c r="A1784" s="142" t="s">
        <v>1788</v>
      </c>
      <c r="B1784" s="142" t="s">
        <v>1789</v>
      </c>
      <c r="C1784" s="142" t="s">
        <v>3960</v>
      </c>
      <c r="D1784" s="142" t="s">
        <v>3961</v>
      </c>
      <c r="E1784" s="142" t="s">
        <v>5747</v>
      </c>
      <c r="F1784" s="142" t="s">
        <v>5748</v>
      </c>
      <c r="G1784" s="142" t="s">
        <v>6252</v>
      </c>
      <c r="H1784" s="142" t="s">
        <v>6253</v>
      </c>
      <c r="I1784" s="142" t="s">
        <v>6254</v>
      </c>
      <c r="J1784" s="142" t="s">
        <v>6255</v>
      </c>
      <c r="K1784" s="142" t="s">
        <v>6270</v>
      </c>
      <c r="L1784" s="142" t="s">
        <v>6271</v>
      </c>
    </row>
    <row r="1785" spans="1:12" hidden="1">
      <c r="A1785" s="142" t="s">
        <v>1788</v>
      </c>
      <c r="B1785" s="142" t="s">
        <v>1789</v>
      </c>
      <c r="C1785" s="142" t="s">
        <v>3960</v>
      </c>
      <c r="D1785" s="142" t="s">
        <v>3961</v>
      </c>
      <c r="E1785" s="142" t="s">
        <v>5747</v>
      </c>
      <c r="F1785" s="142" t="s">
        <v>5748</v>
      </c>
      <c r="G1785" s="142" t="s">
        <v>6252</v>
      </c>
      <c r="H1785" s="142" t="s">
        <v>6253</v>
      </c>
      <c r="I1785" s="142" t="s">
        <v>6272</v>
      </c>
      <c r="J1785" s="142" t="s">
        <v>6273</v>
      </c>
      <c r="K1785" s="142" t="s">
        <v>6274</v>
      </c>
      <c r="L1785" s="142" t="s">
        <v>6275</v>
      </c>
    </row>
    <row r="1786" spans="1:12" hidden="1">
      <c r="A1786" s="142" t="s">
        <v>1788</v>
      </c>
      <c r="B1786" s="142" t="s">
        <v>1789</v>
      </c>
      <c r="C1786" s="142" t="s">
        <v>3960</v>
      </c>
      <c r="D1786" s="142" t="s">
        <v>3961</v>
      </c>
      <c r="E1786" s="142" t="s">
        <v>5747</v>
      </c>
      <c r="F1786" s="142" t="s">
        <v>5748</v>
      </c>
      <c r="G1786" s="142" t="s">
        <v>6252</v>
      </c>
      <c r="H1786" s="142" t="s">
        <v>6253</v>
      </c>
      <c r="I1786" s="142" t="s">
        <v>6272</v>
      </c>
      <c r="J1786" s="142" t="s">
        <v>6273</v>
      </c>
      <c r="K1786" s="142" t="s">
        <v>6276</v>
      </c>
      <c r="L1786" s="142" t="s">
        <v>6277</v>
      </c>
    </row>
    <row r="1787" spans="1:12" hidden="1">
      <c r="A1787" s="142" t="s">
        <v>1788</v>
      </c>
      <c r="B1787" s="142" t="s">
        <v>1789</v>
      </c>
      <c r="C1787" s="142" t="s">
        <v>3960</v>
      </c>
      <c r="D1787" s="142" t="s">
        <v>3961</v>
      </c>
      <c r="E1787" s="142" t="s">
        <v>5747</v>
      </c>
      <c r="F1787" s="142" t="s">
        <v>5748</v>
      </c>
      <c r="G1787" s="142" t="s">
        <v>6252</v>
      </c>
      <c r="H1787" s="142" t="s">
        <v>6253</v>
      </c>
      <c r="I1787" s="142" t="s">
        <v>6272</v>
      </c>
      <c r="J1787" s="142" t="s">
        <v>6273</v>
      </c>
      <c r="K1787" s="142" t="s">
        <v>6278</v>
      </c>
      <c r="L1787" s="142" t="s">
        <v>6279</v>
      </c>
    </row>
    <row r="1788" spans="1:12" hidden="1">
      <c r="A1788" s="142" t="s">
        <v>1788</v>
      </c>
      <c r="B1788" s="142" t="s">
        <v>1789</v>
      </c>
      <c r="C1788" s="142" t="s">
        <v>3960</v>
      </c>
      <c r="D1788" s="142" t="s">
        <v>3961</v>
      </c>
      <c r="E1788" s="142" t="s">
        <v>5747</v>
      </c>
      <c r="F1788" s="142" t="s">
        <v>5748</v>
      </c>
      <c r="G1788" s="142" t="s">
        <v>6252</v>
      </c>
      <c r="H1788" s="142" t="s">
        <v>6253</v>
      </c>
      <c r="I1788" s="142" t="s">
        <v>6272</v>
      </c>
      <c r="J1788" s="142" t="s">
        <v>6273</v>
      </c>
      <c r="K1788" s="142" t="s">
        <v>6280</v>
      </c>
      <c r="L1788" s="142" t="s">
        <v>6281</v>
      </c>
    </row>
    <row r="1789" spans="1:12" hidden="1">
      <c r="A1789" s="142" t="s">
        <v>1788</v>
      </c>
      <c r="B1789" s="142" t="s">
        <v>1789</v>
      </c>
      <c r="C1789" s="142" t="s">
        <v>3960</v>
      </c>
      <c r="D1789" s="142" t="s">
        <v>3961</v>
      </c>
      <c r="E1789" s="142" t="s">
        <v>5747</v>
      </c>
      <c r="F1789" s="142" t="s">
        <v>5748</v>
      </c>
      <c r="G1789" s="142" t="s">
        <v>6252</v>
      </c>
      <c r="H1789" s="142" t="s">
        <v>6253</v>
      </c>
      <c r="I1789" s="142" t="s">
        <v>6272</v>
      </c>
      <c r="J1789" s="142" t="s">
        <v>6273</v>
      </c>
      <c r="K1789" s="142" t="s">
        <v>6282</v>
      </c>
      <c r="L1789" s="142" t="s">
        <v>6283</v>
      </c>
    </row>
    <row r="1790" spans="1:12" hidden="1">
      <c r="A1790" s="142" t="s">
        <v>1788</v>
      </c>
      <c r="B1790" s="142" t="s">
        <v>1789</v>
      </c>
      <c r="C1790" s="142" t="s">
        <v>3960</v>
      </c>
      <c r="D1790" s="142" t="s">
        <v>3961</v>
      </c>
      <c r="E1790" s="142" t="s">
        <v>5747</v>
      </c>
      <c r="F1790" s="142" t="s">
        <v>5748</v>
      </c>
      <c r="G1790" s="142" t="s">
        <v>6252</v>
      </c>
      <c r="H1790" s="142" t="s">
        <v>6253</v>
      </c>
      <c r="I1790" s="142" t="s">
        <v>6272</v>
      </c>
      <c r="J1790" s="142" t="s">
        <v>6273</v>
      </c>
      <c r="K1790" s="142" t="s">
        <v>6284</v>
      </c>
      <c r="L1790" s="142" t="s">
        <v>6285</v>
      </c>
    </row>
    <row r="1791" spans="1:12" hidden="1">
      <c r="A1791" s="142" t="s">
        <v>1788</v>
      </c>
      <c r="B1791" s="142" t="s">
        <v>1789</v>
      </c>
      <c r="C1791" s="142" t="s">
        <v>3960</v>
      </c>
      <c r="D1791" s="142" t="s">
        <v>3961</v>
      </c>
      <c r="E1791" s="142" t="s">
        <v>5747</v>
      </c>
      <c r="F1791" s="142" t="s">
        <v>5748</v>
      </c>
      <c r="G1791" s="142" t="s">
        <v>6252</v>
      </c>
      <c r="H1791" s="142" t="s">
        <v>6253</v>
      </c>
      <c r="I1791" s="142" t="s">
        <v>6272</v>
      </c>
      <c r="J1791" s="142" t="s">
        <v>6273</v>
      </c>
      <c r="K1791" s="142" t="s">
        <v>6286</v>
      </c>
      <c r="L1791" s="142" t="s">
        <v>6287</v>
      </c>
    </row>
    <row r="1792" spans="1:12" hidden="1">
      <c r="A1792" s="142" t="s">
        <v>1788</v>
      </c>
      <c r="B1792" s="142" t="s">
        <v>1789</v>
      </c>
      <c r="C1792" s="142" t="s">
        <v>3960</v>
      </c>
      <c r="D1792" s="142" t="s">
        <v>3961</v>
      </c>
      <c r="E1792" s="142" t="s">
        <v>5747</v>
      </c>
      <c r="F1792" s="142" t="s">
        <v>5748</v>
      </c>
      <c r="G1792" s="142" t="s">
        <v>6252</v>
      </c>
      <c r="H1792" s="142" t="s">
        <v>6253</v>
      </c>
      <c r="I1792" s="142" t="s">
        <v>6272</v>
      </c>
      <c r="J1792" s="142" t="s">
        <v>6273</v>
      </c>
      <c r="K1792" s="142" t="s">
        <v>6288</v>
      </c>
      <c r="L1792" s="142" t="s">
        <v>6289</v>
      </c>
    </row>
    <row r="1793" spans="1:12" hidden="1">
      <c r="A1793" s="142" t="s">
        <v>1788</v>
      </c>
      <c r="B1793" s="142" t="s">
        <v>1789</v>
      </c>
      <c r="C1793" s="142" t="s">
        <v>3960</v>
      </c>
      <c r="D1793" s="142" t="s">
        <v>3961</v>
      </c>
      <c r="E1793" s="142" t="s">
        <v>5747</v>
      </c>
      <c r="F1793" s="142" t="s">
        <v>5748</v>
      </c>
      <c r="G1793" s="142" t="s">
        <v>6252</v>
      </c>
      <c r="H1793" s="142" t="s">
        <v>6253</v>
      </c>
      <c r="I1793" s="142" t="s">
        <v>6290</v>
      </c>
      <c r="J1793" s="142" t="s">
        <v>6291</v>
      </c>
      <c r="K1793" s="142" t="s">
        <v>6292</v>
      </c>
      <c r="L1793" s="142" t="s">
        <v>6293</v>
      </c>
    </row>
    <row r="1794" spans="1:12" hidden="1">
      <c r="A1794" s="142" t="s">
        <v>1788</v>
      </c>
      <c r="B1794" s="142" t="s">
        <v>1789</v>
      </c>
      <c r="C1794" s="142" t="s">
        <v>3960</v>
      </c>
      <c r="D1794" s="142" t="s">
        <v>3961</v>
      </c>
      <c r="E1794" s="142" t="s">
        <v>5747</v>
      </c>
      <c r="F1794" s="142" t="s">
        <v>5748</v>
      </c>
      <c r="G1794" s="142" t="s">
        <v>6252</v>
      </c>
      <c r="H1794" s="142" t="s">
        <v>6253</v>
      </c>
      <c r="I1794" s="142" t="s">
        <v>6290</v>
      </c>
      <c r="J1794" s="142" t="s">
        <v>6291</v>
      </c>
      <c r="K1794" s="142" t="s">
        <v>6294</v>
      </c>
      <c r="L1794" s="142" t="s">
        <v>6295</v>
      </c>
    </row>
    <row r="1795" spans="1:12" hidden="1">
      <c r="A1795" s="142" t="s">
        <v>1788</v>
      </c>
      <c r="B1795" s="142" t="s">
        <v>1789</v>
      </c>
      <c r="C1795" s="142" t="s">
        <v>3960</v>
      </c>
      <c r="D1795" s="142" t="s">
        <v>3961</v>
      </c>
      <c r="E1795" s="142" t="s">
        <v>5747</v>
      </c>
      <c r="F1795" s="142" t="s">
        <v>5748</v>
      </c>
      <c r="G1795" s="142" t="s">
        <v>6252</v>
      </c>
      <c r="H1795" s="142" t="s">
        <v>6253</v>
      </c>
      <c r="I1795" s="142" t="s">
        <v>6290</v>
      </c>
      <c r="J1795" s="142" t="s">
        <v>6291</v>
      </c>
      <c r="K1795" s="142" t="s">
        <v>6296</v>
      </c>
      <c r="L1795" s="142" t="s">
        <v>6297</v>
      </c>
    </row>
    <row r="1796" spans="1:12" hidden="1">
      <c r="A1796" s="142" t="s">
        <v>1788</v>
      </c>
      <c r="B1796" s="142" t="s">
        <v>1789</v>
      </c>
      <c r="C1796" s="142" t="s">
        <v>3960</v>
      </c>
      <c r="D1796" s="142" t="s">
        <v>3961</v>
      </c>
      <c r="E1796" s="142" t="s">
        <v>5747</v>
      </c>
      <c r="F1796" s="142" t="s">
        <v>5748</v>
      </c>
      <c r="G1796" s="142" t="s">
        <v>6252</v>
      </c>
      <c r="H1796" s="142" t="s">
        <v>6253</v>
      </c>
      <c r="I1796" s="142" t="s">
        <v>6290</v>
      </c>
      <c r="J1796" s="142" t="s">
        <v>6291</v>
      </c>
      <c r="K1796" s="142" t="s">
        <v>6298</v>
      </c>
      <c r="L1796" s="142" t="s">
        <v>6299</v>
      </c>
    </row>
    <row r="1797" spans="1:12" hidden="1">
      <c r="A1797" s="142" t="s">
        <v>1788</v>
      </c>
      <c r="B1797" s="142" t="s">
        <v>1789</v>
      </c>
      <c r="C1797" s="142" t="s">
        <v>3960</v>
      </c>
      <c r="D1797" s="142" t="s">
        <v>3961</v>
      </c>
      <c r="E1797" s="142" t="s">
        <v>5747</v>
      </c>
      <c r="F1797" s="142" t="s">
        <v>5748</v>
      </c>
      <c r="G1797" s="142" t="s">
        <v>6252</v>
      </c>
      <c r="H1797" s="142" t="s">
        <v>6253</v>
      </c>
      <c r="I1797" s="142" t="s">
        <v>6290</v>
      </c>
      <c r="J1797" s="142" t="s">
        <v>6291</v>
      </c>
      <c r="K1797" s="142" t="s">
        <v>6300</v>
      </c>
      <c r="L1797" s="142" t="s">
        <v>6301</v>
      </c>
    </row>
    <row r="1798" spans="1:12" hidden="1">
      <c r="A1798" s="142" t="s">
        <v>1788</v>
      </c>
      <c r="B1798" s="142" t="s">
        <v>1789</v>
      </c>
      <c r="C1798" s="142" t="s">
        <v>3960</v>
      </c>
      <c r="D1798" s="142" t="s">
        <v>3961</v>
      </c>
      <c r="E1798" s="142" t="s">
        <v>5747</v>
      </c>
      <c r="F1798" s="142" t="s">
        <v>5748</v>
      </c>
      <c r="G1798" s="142" t="s">
        <v>6252</v>
      </c>
      <c r="H1798" s="142" t="s">
        <v>6253</v>
      </c>
      <c r="I1798" s="142" t="s">
        <v>6290</v>
      </c>
      <c r="J1798" s="142" t="s">
        <v>6291</v>
      </c>
      <c r="K1798" s="142" t="s">
        <v>6302</v>
      </c>
      <c r="L1798" s="142" t="s">
        <v>6303</v>
      </c>
    </row>
    <row r="1799" spans="1:12" hidden="1">
      <c r="A1799" s="142" t="s">
        <v>1788</v>
      </c>
      <c r="B1799" s="142" t="s">
        <v>1789</v>
      </c>
      <c r="C1799" s="142" t="s">
        <v>3960</v>
      </c>
      <c r="D1799" s="142" t="s">
        <v>3961</v>
      </c>
      <c r="E1799" s="142" t="s">
        <v>5747</v>
      </c>
      <c r="F1799" s="142" t="s">
        <v>5748</v>
      </c>
      <c r="G1799" s="142" t="s">
        <v>6252</v>
      </c>
      <c r="H1799" s="142" t="s">
        <v>6253</v>
      </c>
      <c r="I1799" s="142" t="s">
        <v>6290</v>
      </c>
      <c r="J1799" s="142" t="s">
        <v>6291</v>
      </c>
      <c r="K1799" s="142" t="s">
        <v>6304</v>
      </c>
      <c r="L1799" s="142" t="s">
        <v>6305</v>
      </c>
    </row>
    <row r="1800" spans="1:12" hidden="1">
      <c r="A1800" s="142" t="s">
        <v>1788</v>
      </c>
      <c r="B1800" s="142" t="s">
        <v>1789</v>
      </c>
      <c r="C1800" s="142" t="s">
        <v>3960</v>
      </c>
      <c r="D1800" s="142" t="s">
        <v>3961</v>
      </c>
      <c r="E1800" s="142" t="s">
        <v>5747</v>
      </c>
      <c r="F1800" s="142" t="s">
        <v>5748</v>
      </c>
      <c r="G1800" s="142" t="s">
        <v>6252</v>
      </c>
      <c r="H1800" s="142" t="s">
        <v>6253</v>
      </c>
      <c r="I1800" s="142" t="s">
        <v>6290</v>
      </c>
      <c r="J1800" s="142" t="s">
        <v>6291</v>
      </c>
      <c r="K1800" s="142" t="s">
        <v>6306</v>
      </c>
      <c r="L1800" s="142" t="s">
        <v>6307</v>
      </c>
    </row>
    <row r="1801" spans="1:12" hidden="1">
      <c r="A1801" s="142" t="s">
        <v>1788</v>
      </c>
      <c r="B1801" s="142" t="s">
        <v>1789</v>
      </c>
      <c r="C1801" s="142" t="s">
        <v>3960</v>
      </c>
      <c r="D1801" s="142" t="s">
        <v>3961</v>
      </c>
      <c r="E1801" s="142" t="s">
        <v>5747</v>
      </c>
      <c r="F1801" s="142" t="s">
        <v>5748</v>
      </c>
      <c r="G1801" s="142" t="s">
        <v>6252</v>
      </c>
      <c r="H1801" s="142" t="s">
        <v>6253</v>
      </c>
      <c r="I1801" s="142" t="s">
        <v>6308</v>
      </c>
      <c r="J1801" s="142" t="s">
        <v>6309</v>
      </c>
      <c r="K1801" s="142" t="s">
        <v>6310</v>
      </c>
      <c r="L1801" s="142" t="s">
        <v>6311</v>
      </c>
    </row>
    <row r="1802" spans="1:12" hidden="1">
      <c r="A1802" s="142" t="s">
        <v>1788</v>
      </c>
      <c r="B1802" s="142" t="s">
        <v>1789</v>
      </c>
      <c r="C1802" s="142" t="s">
        <v>3960</v>
      </c>
      <c r="D1802" s="142" t="s">
        <v>3961</v>
      </c>
      <c r="E1802" s="142" t="s">
        <v>5747</v>
      </c>
      <c r="F1802" s="142" t="s">
        <v>5748</v>
      </c>
      <c r="G1802" s="142" t="s">
        <v>6252</v>
      </c>
      <c r="H1802" s="142" t="s">
        <v>6253</v>
      </c>
      <c r="I1802" s="142" t="s">
        <v>6308</v>
      </c>
      <c r="J1802" s="142" t="s">
        <v>6309</v>
      </c>
      <c r="K1802" s="142" t="s">
        <v>6312</v>
      </c>
      <c r="L1802" s="142" t="s">
        <v>6313</v>
      </c>
    </row>
    <row r="1803" spans="1:12" hidden="1">
      <c r="A1803" s="142" t="s">
        <v>1788</v>
      </c>
      <c r="B1803" s="142" t="s">
        <v>1789</v>
      </c>
      <c r="C1803" s="142" t="s">
        <v>3960</v>
      </c>
      <c r="D1803" s="142" t="s">
        <v>3961</v>
      </c>
      <c r="E1803" s="142" t="s">
        <v>5747</v>
      </c>
      <c r="F1803" s="142" t="s">
        <v>5748</v>
      </c>
      <c r="G1803" s="142" t="s">
        <v>6252</v>
      </c>
      <c r="H1803" s="142" t="s">
        <v>6253</v>
      </c>
      <c r="I1803" s="142" t="s">
        <v>6308</v>
      </c>
      <c r="J1803" s="142" t="s">
        <v>6309</v>
      </c>
      <c r="K1803" s="142" t="s">
        <v>6314</v>
      </c>
      <c r="L1803" s="142" t="s">
        <v>6315</v>
      </c>
    </row>
    <row r="1804" spans="1:12" hidden="1">
      <c r="A1804" s="142" t="s">
        <v>1788</v>
      </c>
      <c r="B1804" s="142" t="s">
        <v>1789</v>
      </c>
      <c r="C1804" s="142" t="s">
        <v>3960</v>
      </c>
      <c r="D1804" s="142" t="s">
        <v>3961</v>
      </c>
      <c r="E1804" s="142" t="s">
        <v>5747</v>
      </c>
      <c r="F1804" s="142" t="s">
        <v>5748</v>
      </c>
      <c r="G1804" s="142" t="s">
        <v>6252</v>
      </c>
      <c r="H1804" s="142" t="s">
        <v>6253</v>
      </c>
      <c r="I1804" s="142" t="s">
        <v>6308</v>
      </c>
      <c r="J1804" s="142" t="s">
        <v>6309</v>
      </c>
      <c r="K1804" s="142" t="s">
        <v>6316</v>
      </c>
      <c r="L1804" s="142" t="s">
        <v>6317</v>
      </c>
    </row>
    <row r="1805" spans="1:12" hidden="1">
      <c r="A1805" s="142" t="s">
        <v>1788</v>
      </c>
      <c r="B1805" s="142" t="s">
        <v>1789</v>
      </c>
      <c r="C1805" s="142" t="s">
        <v>3960</v>
      </c>
      <c r="D1805" s="142" t="s">
        <v>3961</v>
      </c>
      <c r="E1805" s="142" t="s">
        <v>5747</v>
      </c>
      <c r="F1805" s="142" t="s">
        <v>5748</v>
      </c>
      <c r="G1805" s="142" t="s">
        <v>6252</v>
      </c>
      <c r="H1805" s="142" t="s">
        <v>6253</v>
      </c>
      <c r="I1805" s="142" t="s">
        <v>6308</v>
      </c>
      <c r="J1805" s="142" t="s">
        <v>6309</v>
      </c>
      <c r="K1805" s="142" t="s">
        <v>6318</v>
      </c>
      <c r="L1805" s="142" t="s">
        <v>6319</v>
      </c>
    </row>
    <row r="1806" spans="1:12" hidden="1">
      <c r="A1806" s="142" t="s">
        <v>1788</v>
      </c>
      <c r="B1806" s="142" t="s">
        <v>1789</v>
      </c>
      <c r="C1806" s="142" t="s">
        <v>3960</v>
      </c>
      <c r="D1806" s="142" t="s">
        <v>3961</v>
      </c>
      <c r="E1806" s="142" t="s">
        <v>5747</v>
      </c>
      <c r="F1806" s="142" t="s">
        <v>5748</v>
      </c>
      <c r="G1806" s="142" t="s">
        <v>6252</v>
      </c>
      <c r="H1806" s="142" t="s">
        <v>6253</v>
      </c>
      <c r="I1806" s="142" t="s">
        <v>6308</v>
      </c>
      <c r="J1806" s="142" t="s">
        <v>6309</v>
      </c>
      <c r="K1806" s="142" t="s">
        <v>6320</v>
      </c>
      <c r="L1806" s="142" t="s">
        <v>6321</v>
      </c>
    </row>
    <row r="1807" spans="1:12" hidden="1">
      <c r="A1807" s="142" t="s">
        <v>1788</v>
      </c>
      <c r="B1807" s="142" t="s">
        <v>1789</v>
      </c>
      <c r="C1807" s="142" t="s">
        <v>3960</v>
      </c>
      <c r="D1807" s="142" t="s">
        <v>3961</v>
      </c>
      <c r="E1807" s="142" t="s">
        <v>5747</v>
      </c>
      <c r="F1807" s="142" t="s">
        <v>5748</v>
      </c>
      <c r="G1807" s="142" t="s">
        <v>6252</v>
      </c>
      <c r="H1807" s="142" t="s">
        <v>6253</v>
      </c>
      <c r="I1807" s="142" t="s">
        <v>6308</v>
      </c>
      <c r="J1807" s="142" t="s">
        <v>6309</v>
      </c>
      <c r="K1807" s="142" t="s">
        <v>6322</v>
      </c>
      <c r="L1807" s="142" t="s">
        <v>6323</v>
      </c>
    </row>
    <row r="1808" spans="1:12" hidden="1">
      <c r="A1808" s="142" t="s">
        <v>1788</v>
      </c>
      <c r="B1808" s="142" t="s">
        <v>1789</v>
      </c>
      <c r="C1808" s="142" t="s">
        <v>3960</v>
      </c>
      <c r="D1808" s="142" t="s">
        <v>3961</v>
      </c>
      <c r="E1808" s="142" t="s">
        <v>5747</v>
      </c>
      <c r="F1808" s="142" t="s">
        <v>5748</v>
      </c>
      <c r="G1808" s="142" t="s">
        <v>6252</v>
      </c>
      <c r="H1808" s="142" t="s">
        <v>6253</v>
      </c>
      <c r="I1808" s="142" t="s">
        <v>6308</v>
      </c>
      <c r="J1808" s="142" t="s">
        <v>6309</v>
      </c>
      <c r="K1808" s="142" t="s">
        <v>6324</v>
      </c>
      <c r="L1808" s="142" t="s">
        <v>6325</v>
      </c>
    </row>
    <row r="1809" spans="1:12" hidden="1">
      <c r="A1809" s="142" t="s">
        <v>1788</v>
      </c>
      <c r="B1809" s="142" t="s">
        <v>1789</v>
      </c>
      <c r="C1809" s="142" t="s">
        <v>3960</v>
      </c>
      <c r="D1809" s="142" t="s">
        <v>3961</v>
      </c>
      <c r="E1809" s="142" t="s">
        <v>5747</v>
      </c>
      <c r="F1809" s="142" t="s">
        <v>5748</v>
      </c>
      <c r="G1809" s="142" t="s">
        <v>6252</v>
      </c>
      <c r="H1809" s="142" t="s">
        <v>6253</v>
      </c>
      <c r="I1809" s="142" t="s">
        <v>6308</v>
      </c>
      <c r="J1809" s="142" t="s">
        <v>6309</v>
      </c>
      <c r="K1809" s="142" t="s">
        <v>6326</v>
      </c>
      <c r="L1809" s="142" t="s">
        <v>6327</v>
      </c>
    </row>
    <row r="1810" spans="1:12" hidden="1">
      <c r="A1810" s="142" t="s">
        <v>1788</v>
      </c>
      <c r="B1810" s="142" t="s">
        <v>1789</v>
      </c>
      <c r="C1810" s="142" t="s">
        <v>3960</v>
      </c>
      <c r="D1810" s="142" t="s">
        <v>3961</v>
      </c>
      <c r="E1810" s="142" t="s">
        <v>5747</v>
      </c>
      <c r="F1810" s="142" t="s">
        <v>5748</v>
      </c>
      <c r="G1810" s="142" t="s">
        <v>6252</v>
      </c>
      <c r="H1810" s="142" t="s">
        <v>6253</v>
      </c>
      <c r="I1810" s="142" t="s">
        <v>6308</v>
      </c>
      <c r="J1810" s="142" t="s">
        <v>6309</v>
      </c>
      <c r="K1810" s="142" t="s">
        <v>6328</v>
      </c>
      <c r="L1810" s="142" t="s">
        <v>6329</v>
      </c>
    </row>
    <row r="1811" spans="1:12" hidden="1">
      <c r="A1811" s="142" t="s">
        <v>1788</v>
      </c>
      <c r="B1811" s="142" t="s">
        <v>1789</v>
      </c>
      <c r="C1811" s="142" t="s">
        <v>3960</v>
      </c>
      <c r="D1811" s="142" t="s">
        <v>3961</v>
      </c>
      <c r="E1811" s="142" t="s">
        <v>5747</v>
      </c>
      <c r="F1811" s="142" t="s">
        <v>5748</v>
      </c>
      <c r="G1811" s="142" t="s">
        <v>6252</v>
      </c>
      <c r="H1811" s="142" t="s">
        <v>6253</v>
      </c>
      <c r="I1811" s="142" t="s">
        <v>6330</v>
      </c>
      <c r="J1811" s="142" t="s">
        <v>6331</v>
      </c>
      <c r="K1811" s="142" t="s">
        <v>6332</v>
      </c>
      <c r="L1811" s="142" t="s">
        <v>6333</v>
      </c>
    </row>
    <row r="1812" spans="1:12" hidden="1">
      <c r="A1812" s="142" t="s">
        <v>1788</v>
      </c>
      <c r="B1812" s="142" t="s">
        <v>1789</v>
      </c>
      <c r="C1812" s="142" t="s">
        <v>3960</v>
      </c>
      <c r="D1812" s="142" t="s">
        <v>3961</v>
      </c>
      <c r="E1812" s="142" t="s">
        <v>5747</v>
      </c>
      <c r="F1812" s="142" t="s">
        <v>5748</v>
      </c>
      <c r="G1812" s="142" t="s">
        <v>6252</v>
      </c>
      <c r="H1812" s="142" t="s">
        <v>6253</v>
      </c>
      <c r="I1812" s="142" t="s">
        <v>6330</v>
      </c>
      <c r="J1812" s="142" t="s">
        <v>6331</v>
      </c>
      <c r="K1812" s="142" t="s">
        <v>6334</v>
      </c>
      <c r="L1812" s="142" t="s">
        <v>6335</v>
      </c>
    </row>
    <row r="1813" spans="1:12" hidden="1">
      <c r="A1813" s="142" t="s">
        <v>1788</v>
      </c>
      <c r="B1813" s="142" t="s">
        <v>1789</v>
      </c>
      <c r="C1813" s="142" t="s">
        <v>3960</v>
      </c>
      <c r="D1813" s="142" t="s">
        <v>3961</v>
      </c>
      <c r="E1813" s="142" t="s">
        <v>5747</v>
      </c>
      <c r="F1813" s="142" t="s">
        <v>5748</v>
      </c>
      <c r="G1813" s="142" t="s">
        <v>6252</v>
      </c>
      <c r="H1813" s="142" t="s">
        <v>6253</v>
      </c>
      <c r="I1813" s="142" t="s">
        <v>6330</v>
      </c>
      <c r="J1813" s="142" t="s">
        <v>6331</v>
      </c>
      <c r="K1813" s="142" t="s">
        <v>6336</v>
      </c>
      <c r="L1813" s="142" t="s">
        <v>6337</v>
      </c>
    </row>
    <row r="1814" spans="1:12" hidden="1">
      <c r="A1814" s="142" t="s">
        <v>1788</v>
      </c>
      <c r="B1814" s="142" t="s">
        <v>1789</v>
      </c>
      <c r="C1814" s="142" t="s">
        <v>3960</v>
      </c>
      <c r="D1814" s="142" t="s">
        <v>3961</v>
      </c>
      <c r="E1814" s="142" t="s">
        <v>5747</v>
      </c>
      <c r="F1814" s="142" t="s">
        <v>5748</v>
      </c>
      <c r="G1814" s="142" t="s">
        <v>6252</v>
      </c>
      <c r="H1814" s="142" t="s">
        <v>6253</v>
      </c>
      <c r="I1814" s="142" t="s">
        <v>6330</v>
      </c>
      <c r="J1814" s="142" t="s">
        <v>6331</v>
      </c>
      <c r="K1814" s="142" t="s">
        <v>6338</v>
      </c>
      <c r="L1814" s="142" t="s">
        <v>6339</v>
      </c>
    </row>
    <row r="1815" spans="1:12" hidden="1">
      <c r="A1815" s="142" t="s">
        <v>1788</v>
      </c>
      <c r="B1815" s="142" t="s">
        <v>1789</v>
      </c>
      <c r="C1815" s="142" t="s">
        <v>3960</v>
      </c>
      <c r="D1815" s="142" t="s">
        <v>3961</v>
      </c>
      <c r="E1815" s="142" t="s">
        <v>5747</v>
      </c>
      <c r="F1815" s="142" t="s">
        <v>5748</v>
      </c>
      <c r="G1815" s="142" t="s">
        <v>6252</v>
      </c>
      <c r="H1815" s="142" t="s">
        <v>6253</v>
      </c>
      <c r="I1815" s="142" t="s">
        <v>6330</v>
      </c>
      <c r="J1815" s="142" t="s">
        <v>6331</v>
      </c>
      <c r="K1815" s="142" t="s">
        <v>6340</v>
      </c>
      <c r="L1815" s="142" t="s">
        <v>6341</v>
      </c>
    </row>
    <row r="1816" spans="1:12" hidden="1">
      <c r="A1816" s="142" t="s">
        <v>1788</v>
      </c>
      <c r="B1816" s="142" t="s">
        <v>1789</v>
      </c>
      <c r="C1816" s="142" t="s">
        <v>3960</v>
      </c>
      <c r="D1816" s="142" t="s">
        <v>3961</v>
      </c>
      <c r="E1816" s="142" t="s">
        <v>5747</v>
      </c>
      <c r="F1816" s="142" t="s">
        <v>5748</v>
      </c>
      <c r="G1816" s="142" t="s">
        <v>6252</v>
      </c>
      <c r="H1816" s="142" t="s">
        <v>6253</v>
      </c>
      <c r="I1816" s="142" t="s">
        <v>6330</v>
      </c>
      <c r="J1816" s="142" t="s">
        <v>6331</v>
      </c>
      <c r="K1816" s="142" t="s">
        <v>6342</v>
      </c>
      <c r="L1816" s="142" t="s">
        <v>6343</v>
      </c>
    </row>
    <row r="1817" spans="1:12" hidden="1">
      <c r="A1817" s="142" t="s">
        <v>1788</v>
      </c>
      <c r="B1817" s="142" t="s">
        <v>1789</v>
      </c>
      <c r="C1817" s="142" t="s">
        <v>3960</v>
      </c>
      <c r="D1817" s="142" t="s">
        <v>3961</v>
      </c>
      <c r="E1817" s="142" t="s">
        <v>5747</v>
      </c>
      <c r="F1817" s="142" t="s">
        <v>5748</v>
      </c>
      <c r="G1817" s="142" t="s">
        <v>6252</v>
      </c>
      <c r="H1817" s="142" t="s">
        <v>6253</v>
      </c>
      <c r="I1817" s="142" t="s">
        <v>6330</v>
      </c>
      <c r="J1817" s="142" t="s">
        <v>6331</v>
      </c>
      <c r="K1817" s="142" t="s">
        <v>6344</v>
      </c>
      <c r="L1817" s="142" t="s">
        <v>6345</v>
      </c>
    </row>
    <row r="1818" spans="1:12" hidden="1">
      <c r="A1818" s="142" t="s">
        <v>1788</v>
      </c>
      <c r="B1818" s="142" t="s">
        <v>1789</v>
      </c>
      <c r="C1818" s="142" t="s">
        <v>3960</v>
      </c>
      <c r="D1818" s="142" t="s">
        <v>3961</v>
      </c>
      <c r="E1818" s="142" t="s">
        <v>5747</v>
      </c>
      <c r="F1818" s="142" t="s">
        <v>5748</v>
      </c>
      <c r="G1818" s="142" t="s">
        <v>6252</v>
      </c>
      <c r="H1818" s="142" t="s">
        <v>6253</v>
      </c>
      <c r="I1818" s="142" t="s">
        <v>6330</v>
      </c>
      <c r="J1818" s="142" t="s">
        <v>6331</v>
      </c>
      <c r="K1818" s="142" t="s">
        <v>6346</v>
      </c>
      <c r="L1818" s="142" t="s">
        <v>6347</v>
      </c>
    </row>
    <row r="1819" spans="1:12" hidden="1">
      <c r="A1819" s="142" t="s">
        <v>1788</v>
      </c>
      <c r="B1819" s="142" t="s">
        <v>1789</v>
      </c>
      <c r="C1819" s="142" t="s">
        <v>3960</v>
      </c>
      <c r="D1819" s="142" t="s">
        <v>3961</v>
      </c>
      <c r="E1819" s="142" t="s">
        <v>5747</v>
      </c>
      <c r="F1819" s="142" t="s">
        <v>5748</v>
      </c>
      <c r="G1819" s="142" t="s">
        <v>6252</v>
      </c>
      <c r="H1819" s="142" t="s">
        <v>6253</v>
      </c>
      <c r="I1819" s="142" t="s">
        <v>6348</v>
      </c>
      <c r="J1819" s="142" t="s">
        <v>6349</v>
      </c>
      <c r="K1819" s="142" t="s">
        <v>6350</v>
      </c>
      <c r="L1819" s="142" t="s">
        <v>6351</v>
      </c>
    </row>
    <row r="1820" spans="1:12" hidden="1">
      <c r="A1820" s="142" t="s">
        <v>1788</v>
      </c>
      <c r="B1820" s="142" t="s">
        <v>1789</v>
      </c>
      <c r="C1820" s="142" t="s">
        <v>3960</v>
      </c>
      <c r="D1820" s="142" t="s">
        <v>3961</v>
      </c>
      <c r="E1820" s="142" t="s">
        <v>5747</v>
      </c>
      <c r="F1820" s="142" t="s">
        <v>5748</v>
      </c>
      <c r="G1820" s="142" t="s">
        <v>6252</v>
      </c>
      <c r="H1820" s="142" t="s">
        <v>6253</v>
      </c>
      <c r="I1820" s="142" t="s">
        <v>6348</v>
      </c>
      <c r="J1820" s="142" t="s">
        <v>6349</v>
      </c>
      <c r="K1820" s="142" t="s">
        <v>6352</v>
      </c>
      <c r="L1820" s="142" t="s">
        <v>6353</v>
      </c>
    </row>
    <row r="1821" spans="1:12" hidden="1">
      <c r="A1821" s="142" t="s">
        <v>1788</v>
      </c>
      <c r="B1821" s="142" t="s">
        <v>1789</v>
      </c>
      <c r="C1821" s="142" t="s">
        <v>3960</v>
      </c>
      <c r="D1821" s="142" t="s">
        <v>3961</v>
      </c>
      <c r="E1821" s="142" t="s">
        <v>5747</v>
      </c>
      <c r="F1821" s="142" t="s">
        <v>5748</v>
      </c>
      <c r="G1821" s="142" t="s">
        <v>6252</v>
      </c>
      <c r="H1821" s="142" t="s">
        <v>6253</v>
      </c>
      <c r="I1821" s="142" t="s">
        <v>6348</v>
      </c>
      <c r="J1821" s="142" t="s">
        <v>6349</v>
      </c>
      <c r="K1821" s="142" t="s">
        <v>6354</v>
      </c>
      <c r="L1821" s="142" t="s">
        <v>6355</v>
      </c>
    </row>
    <row r="1822" spans="1:12" hidden="1">
      <c r="A1822" s="142" t="s">
        <v>1788</v>
      </c>
      <c r="B1822" s="142" t="s">
        <v>1789</v>
      </c>
      <c r="C1822" s="142" t="s">
        <v>3960</v>
      </c>
      <c r="D1822" s="142" t="s">
        <v>3961</v>
      </c>
      <c r="E1822" s="142" t="s">
        <v>5747</v>
      </c>
      <c r="F1822" s="142" t="s">
        <v>5748</v>
      </c>
      <c r="G1822" s="142" t="s">
        <v>6252</v>
      </c>
      <c r="H1822" s="142" t="s">
        <v>6253</v>
      </c>
      <c r="I1822" s="142" t="s">
        <v>6348</v>
      </c>
      <c r="J1822" s="142" t="s">
        <v>6349</v>
      </c>
      <c r="K1822" s="142" t="s">
        <v>6356</v>
      </c>
      <c r="L1822" s="142" t="s">
        <v>6357</v>
      </c>
    </row>
    <row r="1823" spans="1:12" hidden="1">
      <c r="A1823" s="142" t="s">
        <v>1788</v>
      </c>
      <c r="B1823" s="142" t="s">
        <v>1789</v>
      </c>
      <c r="C1823" s="142" t="s">
        <v>3960</v>
      </c>
      <c r="D1823" s="142" t="s">
        <v>3961</v>
      </c>
      <c r="E1823" s="142" t="s">
        <v>5747</v>
      </c>
      <c r="F1823" s="142" t="s">
        <v>5748</v>
      </c>
      <c r="G1823" s="142" t="s">
        <v>6252</v>
      </c>
      <c r="H1823" s="142" t="s">
        <v>6253</v>
      </c>
      <c r="I1823" s="142" t="s">
        <v>6348</v>
      </c>
      <c r="J1823" s="142" t="s">
        <v>6349</v>
      </c>
      <c r="K1823" s="142" t="s">
        <v>6358</v>
      </c>
      <c r="L1823" s="142" t="s">
        <v>6359</v>
      </c>
    </row>
    <row r="1824" spans="1:12" hidden="1">
      <c r="A1824" s="142" t="s">
        <v>1788</v>
      </c>
      <c r="B1824" s="142" t="s">
        <v>1789</v>
      </c>
      <c r="C1824" s="142" t="s">
        <v>3960</v>
      </c>
      <c r="D1824" s="142" t="s">
        <v>3961</v>
      </c>
      <c r="E1824" s="142" t="s">
        <v>5747</v>
      </c>
      <c r="F1824" s="142" t="s">
        <v>5748</v>
      </c>
      <c r="G1824" s="142" t="s">
        <v>6252</v>
      </c>
      <c r="H1824" s="142" t="s">
        <v>6253</v>
      </c>
      <c r="I1824" s="142" t="s">
        <v>6348</v>
      </c>
      <c r="J1824" s="142" t="s">
        <v>6349</v>
      </c>
      <c r="K1824" s="142" t="s">
        <v>6360</v>
      </c>
      <c r="L1824" s="142" t="s">
        <v>6361</v>
      </c>
    </row>
    <row r="1825" spans="1:12" hidden="1">
      <c r="A1825" s="142" t="s">
        <v>1788</v>
      </c>
      <c r="B1825" s="142" t="s">
        <v>1789</v>
      </c>
      <c r="C1825" s="142" t="s">
        <v>3960</v>
      </c>
      <c r="D1825" s="142" t="s">
        <v>3961</v>
      </c>
      <c r="E1825" s="142" t="s">
        <v>5747</v>
      </c>
      <c r="F1825" s="142" t="s">
        <v>5748</v>
      </c>
      <c r="G1825" s="142" t="s">
        <v>6252</v>
      </c>
      <c r="H1825" s="142" t="s">
        <v>6253</v>
      </c>
      <c r="I1825" s="142" t="s">
        <v>6348</v>
      </c>
      <c r="J1825" s="142" t="s">
        <v>6349</v>
      </c>
      <c r="K1825" s="142" t="s">
        <v>6362</v>
      </c>
      <c r="L1825" s="142" t="s">
        <v>6363</v>
      </c>
    </row>
    <row r="1826" spans="1:12" hidden="1">
      <c r="A1826" s="142" t="s">
        <v>1788</v>
      </c>
      <c r="B1826" s="142" t="s">
        <v>1789</v>
      </c>
      <c r="C1826" s="142" t="s">
        <v>3960</v>
      </c>
      <c r="D1826" s="142" t="s">
        <v>3961</v>
      </c>
      <c r="E1826" s="142" t="s">
        <v>5747</v>
      </c>
      <c r="F1826" s="142" t="s">
        <v>5748</v>
      </c>
      <c r="G1826" s="142" t="s">
        <v>6252</v>
      </c>
      <c r="H1826" s="142" t="s">
        <v>6253</v>
      </c>
      <c r="I1826" s="142" t="s">
        <v>6348</v>
      </c>
      <c r="J1826" s="142" t="s">
        <v>6349</v>
      </c>
      <c r="K1826" s="142" t="s">
        <v>6364</v>
      </c>
      <c r="L1826" s="142" t="s">
        <v>6365</v>
      </c>
    </row>
    <row r="1827" spans="1:12" hidden="1">
      <c r="A1827" s="142" t="s">
        <v>1788</v>
      </c>
      <c r="B1827" s="142" t="s">
        <v>1789</v>
      </c>
      <c r="C1827" s="142" t="s">
        <v>3960</v>
      </c>
      <c r="D1827" s="142" t="s">
        <v>3961</v>
      </c>
      <c r="E1827" s="142" t="s">
        <v>5747</v>
      </c>
      <c r="F1827" s="142" t="s">
        <v>5748</v>
      </c>
      <c r="G1827" s="142" t="s">
        <v>6252</v>
      </c>
      <c r="H1827" s="142" t="s">
        <v>6253</v>
      </c>
      <c r="I1827" s="142" t="s">
        <v>6366</v>
      </c>
      <c r="J1827" s="142" t="s">
        <v>6367</v>
      </c>
      <c r="K1827" s="142" t="s">
        <v>6368</v>
      </c>
      <c r="L1827" s="142" t="s">
        <v>6369</v>
      </c>
    </row>
    <row r="1828" spans="1:12" hidden="1">
      <c r="A1828" s="142" t="s">
        <v>1788</v>
      </c>
      <c r="B1828" s="142" t="s">
        <v>1789</v>
      </c>
      <c r="C1828" s="142" t="s">
        <v>3960</v>
      </c>
      <c r="D1828" s="142" t="s">
        <v>3961</v>
      </c>
      <c r="E1828" s="142" t="s">
        <v>5747</v>
      </c>
      <c r="F1828" s="142" t="s">
        <v>5748</v>
      </c>
      <c r="G1828" s="142" t="s">
        <v>6252</v>
      </c>
      <c r="H1828" s="142" t="s">
        <v>6253</v>
      </c>
      <c r="I1828" s="142" t="s">
        <v>6366</v>
      </c>
      <c r="J1828" s="142" t="s">
        <v>6367</v>
      </c>
      <c r="K1828" s="142" t="s">
        <v>6370</v>
      </c>
      <c r="L1828" s="142" t="s">
        <v>6371</v>
      </c>
    </row>
    <row r="1829" spans="1:12" hidden="1">
      <c r="A1829" s="142" t="s">
        <v>1788</v>
      </c>
      <c r="B1829" s="142" t="s">
        <v>1789</v>
      </c>
      <c r="C1829" s="142" t="s">
        <v>3960</v>
      </c>
      <c r="D1829" s="142" t="s">
        <v>3961</v>
      </c>
      <c r="E1829" s="142" t="s">
        <v>5747</v>
      </c>
      <c r="F1829" s="142" t="s">
        <v>5748</v>
      </c>
      <c r="G1829" s="142" t="s">
        <v>6252</v>
      </c>
      <c r="H1829" s="142" t="s">
        <v>6253</v>
      </c>
      <c r="I1829" s="142" t="s">
        <v>6366</v>
      </c>
      <c r="J1829" s="142" t="s">
        <v>6367</v>
      </c>
      <c r="K1829" s="142" t="s">
        <v>6372</v>
      </c>
      <c r="L1829" s="142" t="s">
        <v>6373</v>
      </c>
    </row>
    <row r="1830" spans="1:12" hidden="1">
      <c r="A1830" s="142" t="s">
        <v>1788</v>
      </c>
      <c r="B1830" s="142" t="s">
        <v>1789</v>
      </c>
      <c r="C1830" s="142" t="s">
        <v>3960</v>
      </c>
      <c r="D1830" s="142" t="s">
        <v>3961</v>
      </c>
      <c r="E1830" s="142" t="s">
        <v>5747</v>
      </c>
      <c r="F1830" s="142" t="s">
        <v>5748</v>
      </c>
      <c r="G1830" s="142" t="s">
        <v>6252</v>
      </c>
      <c r="H1830" s="142" t="s">
        <v>6253</v>
      </c>
      <c r="I1830" s="142" t="s">
        <v>6366</v>
      </c>
      <c r="J1830" s="142" t="s">
        <v>6367</v>
      </c>
      <c r="K1830" s="142" t="s">
        <v>6374</v>
      </c>
      <c r="L1830" s="142" t="s">
        <v>6375</v>
      </c>
    </row>
    <row r="1831" spans="1:12" hidden="1">
      <c r="A1831" s="142" t="s">
        <v>1788</v>
      </c>
      <c r="B1831" s="142" t="s">
        <v>1789</v>
      </c>
      <c r="C1831" s="142" t="s">
        <v>3960</v>
      </c>
      <c r="D1831" s="142" t="s">
        <v>3961</v>
      </c>
      <c r="E1831" s="142" t="s">
        <v>5747</v>
      </c>
      <c r="F1831" s="142" t="s">
        <v>5748</v>
      </c>
      <c r="G1831" s="142" t="s">
        <v>6252</v>
      </c>
      <c r="H1831" s="142" t="s">
        <v>6253</v>
      </c>
      <c r="I1831" s="142" t="s">
        <v>6366</v>
      </c>
      <c r="J1831" s="142" t="s">
        <v>6367</v>
      </c>
      <c r="K1831" s="142" t="s">
        <v>6376</v>
      </c>
      <c r="L1831" s="142" t="s">
        <v>6377</v>
      </c>
    </row>
    <row r="1832" spans="1:12" hidden="1">
      <c r="A1832" s="142" t="s">
        <v>1788</v>
      </c>
      <c r="B1832" s="142" t="s">
        <v>1789</v>
      </c>
      <c r="C1832" s="142" t="s">
        <v>3960</v>
      </c>
      <c r="D1832" s="142" t="s">
        <v>3961</v>
      </c>
      <c r="E1832" s="142" t="s">
        <v>5747</v>
      </c>
      <c r="F1832" s="142" t="s">
        <v>5748</v>
      </c>
      <c r="G1832" s="142" t="s">
        <v>6252</v>
      </c>
      <c r="H1832" s="142" t="s">
        <v>6253</v>
      </c>
      <c r="I1832" s="142" t="s">
        <v>6366</v>
      </c>
      <c r="J1832" s="142" t="s">
        <v>6367</v>
      </c>
      <c r="K1832" s="142" t="s">
        <v>6378</v>
      </c>
      <c r="L1832" s="142" t="s">
        <v>6379</v>
      </c>
    </row>
    <row r="1833" spans="1:12" hidden="1">
      <c r="A1833" s="142" t="s">
        <v>1788</v>
      </c>
      <c r="B1833" s="142" t="s">
        <v>1789</v>
      </c>
      <c r="C1833" s="142" t="s">
        <v>3960</v>
      </c>
      <c r="D1833" s="142" t="s">
        <v>3961</v>
      </c>
      <c r="E1833" s="142" t="s">
        <v>5747</v>
      </c>
      <c r="F1833" s="142" t="s">
        <v>5748</v>
      </c>
      <c r="G1833" s="142" t="s">
        <v>6252</v>
      </c>
      <c r="H1833" s="142" t="s">
        <v>6253</v>
      </c>
      <c r="I1833" s="142" t="s">
        <v>6366</v>
      </c>
      <c r="J1833" s="142" t="s">
        <v>6367</v>
      </c>
      <c r="K1833" s="142" t="s">
        <v>6380</v>
      </c>
      <c r="L1833" s="142" t="s">
        <v>6381</v>
      </c>
    </row>
    <row r="1834" spans="1:12" hidden="1">
      <c r="A1834" s="142" t="s">
        <v>1788</v>
      </c>
      <c r="B1834" s="142" t="s">
        <v>1789</v>
      </c>
      <c r="C1834" s="142" t="s">
        <v>3960</v>
      </c>
      <c r="D1834" s="142" t="s">
        <v>3961</v>
      </c>
      <c r="E1834" s="142" t="s">
        <v>5747</v>
      </c>
      <c r="F1834" s="142" t="s">
        <v>5748</v>
      </c>
      <c r="G1834" s="142" t="s">
        <v>6252</v>
      </c>
      <c r="H1834" s="142" t="s">
        <v>6253</v>
      </c>
      <c r="I1834" s="142" t="s">
        <v>6366</v>
      </c>
      <c r="J1834" s="142" t="s">
        <v>6367</v>
      </c>
      <c r="K1834" s="142" t="s">
        <v>6382</v>
      </c>
      <c r="L1834" s="142" t="s">
        <v>6383</v>
      </c>
    </row>
    <row r="1835" spans="1:12" hidden="1">
      <c r="A1835" s="142" t="s">
        <v>1788</v>
      </c>
      <c r="B1835" s="142" t="s">
        <v>1789</v>
      </c>
      <c r="C1835" s="142" t="s">
        <v>3960</v>
      </c>
      <c r="D1835" s="142" t="s">
        <v>3961</v>
      </c>
      <c r="E1835" s="142" t="s">
        <v>5747</v>
      </c>
      <c r="F1835" s="142" t="s">
        <v>5748</v>
      </c>
      <c r="G1835" s="142" t="s">
        <v>6252</v>
      </c>
      <c r="H1835" s="142" t="s">
        <v>6253</v>
      </c>
      <c r="I1835" s="142" t="s">
        <v>6384</v>
      </c>
      <c r="J1835" s="142" t="s">
        <v>6385</v>
      </c>
      <c r="K1835" s="142" t="s">
        <v>6386</v>
      </c>
      <c r="L1835" s="142" t="s">
        <v>6387</v>
      </c>
    </row>
    <row r="1836" spans="1:12" hidden="1">
      <c r="A1836" s="142" t="s">
        <v>1788</v>
      </c>
      <c r="B1836" s="142" t="s">
        <v>1789</v>
      </c>
      <c r="C1836" s="142" t="s">
        <v>3960</v>
      </c>
      <c r="D1836" s="142" t="s">
        <v>3961</v>
      </c>
      <c r="E1836" s="142" t="s">
        <v>5747</v>
      </c>
      <c r="F1836" s="142" t="s">
        <v>5748</v>
      </c>
      <c r="G1836" s="142" t="s">
        <v>6252</v>
      </c>
      <c r="H1836" s="142" t="s">
        <v>6253</v>
      </c>
      <c r="I1836" s="142" t="s">
        <v>6384</v>
      </c>
      <c r="J1836" s="142" t="s">
        <v>6385</v>
      </c>
      <c r="K1836" s="142" t="s">
        <v>6388</v>
      </c>
      <c r="L1836" s="142" t="s">
        <v>6389</v>
      </c>
    </row>
    <row r="1837" spans="1:12" hidden="1">
      <c r="A1837" s="142" t="s">
        <v>1788</v>
      </c>
      <c r="B1837" s="142" t="s">
        <v>1789</v>
      </c>
      <c r="C1837" s="142" t="s">
        <v>3960</v>
      </c>
      <c r="D1837" s="142" t="s">
        <v>3961</v>
      </c>
      <c r="E1837" s="142" t="s">
        <v>5747</v>
      </c>
      <c r="F1837" s="142" t="s">
        <v>5748</v>
      </c>
      <c r="G1837" s="142" t="s">
        <v>6252</v>
      </c>
      <c r="H1837" s="142" t="s">
        <v>6253</v>
      </c>
      <c r="I1837" s="142" t="s">
        <v>6384</v>
      </c>
      <c r="J1837" s="142" t="s">
        <v>6385</v>
      </c>
      <c r="K1837" s="142" t="s">
        <v>6390</v>
      </c>
      <c r="L1837" s="142" t="s">
        <v>6391</v>
      </c>
    </row>
    <row r="1838" spans="1:12" hidden="1">
      <c r="A1838" s="142" t="s">
        <v>1788</v>
      </c>
      <c r="B1838" s="142" t="s">
        <v>1789</v>
      </c>
      <c r="C1838" s="142" t="s">
        <v>3960</v>
      </c>
      <c r="D1838" s="142" t="s">
        <v>3961</v>
      </c>
      <c r="E1838" s="142" t="s">
        <v>5747</v>
      </c>
      <c r="F1838" s="142" t="s">
        <v>5748</v>
      </c>
      <c r="G1838" s="142" t="s">
        <v>6252</v>
      </c>
      <c r="H1838" s="142" t="s">
        <v>6253</v>
      </c>
      <c r="I1838" s="142" t="s">
        <v>6384</v>
      </c>
      <c r="J1838" s="142" t="s">
        <v>6385</v>
      </c>
      <c r="K1838" s="142" t="s">
        <v>6392</v>
      </c>
      <c r="L1838" s="142" t="s">
        <v>6393</v>
      </c>
    </row>
    <row r="1839" spans="1:12" hidden="1">
      <c r="A1839" s="142" t="s">
        <v>1788</v>
      </c>
      <c r="B1839" s="142" t="s">
        <v>1789</v>
      </c>
      <c r="C1839" s="142" t="s">
        <v>3960</v>
      </c>
      <c r="D1839" s="142" t="s">
        <v>3961</v>
      </c>
      <c r="E1839" s="142" t="s">
        <v>5747</v>
      </c>
      <c r="F1839" s="142" t="s">
        <v>5748</v>
      </c>
      <c r="G1839" s="142" t="s">
        <v>6252</v>
      </c>
      <c r="H1839" s="142" t="s">
        <v>6253</v>
      </c>
      <c r="I1839" s="142" t="s">
        <v>6384</v>
      </c>
      <c r="J1839" s="142" t="s">
        <v>6385</v>
      </c>
      <c r="K1839" s="142" t="s">
        <v>6394</v>
      </c>
      <c r="L1839" s="142" t="s">
        <v>6395</v>
      </c>
    </row>
    <row r="1840" spans="1:12" hidden="1">
      <c r="A1840" s="142" t="s">
        <v>1788</v>
      </c>
      <c r="B1840" s="142" t="s">
        <v>1789</v>
      </c>
      <c r="C1840" s="142" t="s">
        <v>3960</v>
      </c>
      <c r="D1840" s="142" t="s">
        <v>3961</v>
      </c>
      <c r="E1840" s="142" t="s">
        <v>5747</v>
      </c>
      <c r="F1840" s="142" t="s">
        <v>5748</v>
      </c>
      <c r="G1840" s="142" t="s">
        <v>6252</v>
      </c>
      <c r="H1840" s="142" t="s">
        <v>6253</v>
      </c>
      <c r="I1840" s="142" t="s">
        <v>6384</v>
      </c>
      <c r="J1840" s="142" t="s">
        <v>6385</v>
      </c>
      <c r="K1840" s="142" t="s">
        <v>6396</v>
      </c>
      <c r="L1840" s="142" t="s">
        <v>6397</v>
      </c>
    </row>
    <row r="1841" spans="1:12" hidden="1">
      <c r="A1841" s="142" t="s">
        <v>1788</v>
      </c>
      <c r="B1841" s="142" t="s">
        <v>1789</v>
      </c>
      <c r="C1841" s="142" t="s">
        <v>3960</v>
      </c>
      <c r="D1841" s="142" t="s">
        <v>3961</v>
      </c>
      <c r="E1841" s="142" t="s">
        <v>5747</v>
      </c>
      <c r="F1841" s="142" t="s">
        <v>5748</v>
      </c>
      <c r="G1841" s="142" t="s">
        <v>6252</v>
      </c>
      <c r="H1841" s="142" t="s">
        <v>6253</v>
      </c>
      <c r="I1841" s="142" t="s">
        <v>6384</v>
      </c>
      <c r="J1841" s="142" t="s">
        <v>6385</v>
      </c>
      <c r="K1841" s="142" t="s">
        <v>6398</v>
      </c>
      <c r="L1841" s="142" t="s">
        <v>6399</v>
      </c>
    </row>
    <row r="1842" spans="1:12" hidden="1">
      <c r="A1842" s="142" t="s">
        <v>1788</v>
      </c>
      <c r="B1842" s="142" t="s">
        <v>1789</v>
      </c>
      <c r="C1842" s="142" t="s">
        <v>3960</v>
      </c>
      <c r="D1842" s="142" t="s">
        <v>3961</v>
      </c>
      <c r="E1842" s="142" t="s">
        <v>5747</v>
      </c>
      <c r="F1842" s="142" t="s">
        <v>5748</v>
      </c>
      <c r="G1842" s="142" t="s">
        <v>6252</v>
      </c>
      <c r="H1842" s="142" t="s">
        <v>6253</v>
      </c>
      <c r="I1842" s="142" t="s">
        <v>6384</v>
      </c>
      <c r="J1842" s="142" t="s">
        <v>6385</v>
      </c>
      <c r="K1842" s="142" t="s">
        <v>6400</v>
      </c>
      <c r="L1842" s="142" t="s">
        <v>6401</v>
      </c>
    </row>
    <row r="1843" spans="1:12" hidden="1">
      <c r="A1843" s="142" t="s">
        <v>1788</v>
      </c>
      <c r="B1843" s="142" t="s">
        <v>1789</v>
      </c>
      <c r="C1843" s="142" t="s">
        <v>3960</v>
      </c>
      <c r="D1843" s="142" t="s">
        <v>3961</v>
      </c>
      <c r="E1843" s="142" t="s">
        <v>5747</v>
      </c>
      <c r="F1843" s="142" t="s">
        <v>5748</v>
      </c>
      <c r="G1843" s="142" t="s">
        <v>6252</v>
      </c>
      <c r="H1843" s="142" t="s">
        <v>6253</v>
      </c>
      <c r="I1843" s="142" t="s">
        <v>6402</v>
      </c>
      <c r="J1843" s="142" t="s">
        <v>6403</v>
      </c>
      <c r="K1843" s="142" t="s">
        <v>6404</v>
      </c>
      <c r="L1843" s="142" t="s">
        <v>6405</v>
      </c>
    </row>
    <row r="1844" spans="1:12" hidden="1">
      <c r="A1844" s="142" t="s">
        <v>1788</v>
      </c>
      <c r="B1844" s="142" t="s">
        <v>1789</v>
      </c>
      <c r="C1844" s="142" t="s">
        <v>3960</v>
      </c>
      <c r="D1844" s="142" t="s">
        <v>3961</v>
      </c>
      <c r="E1844" s="142" t="s">
        <v>5747</v>
      </c>
      <c r="F1844" s="142" t="s">
        <v>5748</v>
      </c>
      <c r="G1844" s="142" t="s">
        <v>6252</v>
      </c>
      <c r="H1844" s="142" t="s">
        <v>6253</v>
      </c>
      <c r="I1844" s="142" t="s">
        <v>6402</v>
      </c>
      <c r="J1844" s="142" t="s">
        <v>6403</v>
      </c>
      <c r="K1844" s="142" t="s">
        <v>6406</v>
      </c>
      <c r="L1844" s="142" t="s">
        <v>6407</v>
      </c>
    </row>
    <row r="1845" spans="1:12" hidden="1">
      <c r="A1845" s="142" t="s">
        <v>1788</v>
      </c>
      <c r="B1845" s="142" t="s">
        <v>1789</v>
      </c>
      <c r="C1845" s="142" t="s">
        <v>3960</v>
      </c>
      <c r="D1845" s="142" t="s">
        <v>3961</v>
      </c>
      <c r="E1845" s="142" t="s">
        <v>5747</v>
      </c>
      <c r="F1845" s="142" t="s">
        <v>5748</v>
      </c>
      <c r="G1845" s="142" t="s">
        <v>6252</v>
      </c>
      <c r="H1845" s="142" t="s">
        <v>6253</v>
      </c>
      <c r="I1845" s="142" t="s">
        <v>6402</v>
      </c>
      <c r="J1845" s="142" t="s">
        <v>6403</v>
      </c>
      <c r="K1845" s="142" t="s">
        <v>6408</v>
      </c>
      <c r="L1845" s="142" t="s">
        <v>6409</v>
      </c>
    </row>
    <row r="1846" spans="1:12" hidden="1">
      <c r="A1846" s="142" t="s">
        <v>1788</v>
      </c>
      <c r="B1846" s="142" t="s">
        <v>1789</v>
      </c>
      <c r="C1846" s="142" t="s">
        <v>3960</v>
      </c>
      <c r="D1846" s="142" t="s">
        <v>3961</v>
      </c>
      <c r="E1846" s="142" t="s">
        <v>5747</v>
      </c>
      <c r="F1846" s="142" t="s">
        <v>5748</v>
      </c>
      <c r="G1846" s="142" t="s">
        <v>6252</v>
      </c>
      <c r="H1846" s="142" t="s">
        <v>6253</v>
      </c>
      <c r="I1846" s="142" t="s">
        <v>6402</v>
      </c>
      <c r="J1846" s="142" t="s">
        <v>6403</v>
      </c>
      <c r="K1846" s="142" t="s">
        <v>6410</v>
      </c>
      <c r="L1846" s="142" t="s">
        <v>6411</v>
      </c>
    </row>
    <row r="1847" spans="1:12" hidden="1">
      <c r="A1847" s="142" t="s">
        <v>1788</v>
      </c>
      <c r="B1847" s="142" t="s">
        <v>1789</v>
      </c>
      <c r="C1847" s="142" t="s">
        <v>3960</v>
      </c>
      <c r="D1847" s="142" t="s">
        <v>3961</v>
      </c>
      <c r="E1847" s="142" t="s">
        <v>5747</v>
      </c>
      <c r="F1847" s="142" t="s">
        <v>5748</v>
      </c>
      <c r="G1847" s="142" t="s">
        <v>6252</v>
      </c>
      <c r="H1847" s="142" t="s">
        <v>6253</v>
      </c>
      <c r="I1847" s="142" t="s">
        <v>6402</v>
      </c>
      <c r="J1847" s="142" t="s">
        <v>6403</v>
      </c>
      <c r="K1847" s="142" t="s">
        <v>6412</v>
      </c>
      <c r="L1847" s="142" t="s">
        <v>6413</v>
      </c>
    </row>
    <row r="1848" spans="1:12" hidden="1">
      <c r="A1848" s="142" t="s">
        <v>1788</v>
      </c>
      <c r="B1848" s="142" t="s">
        <v>1789</v>
      </c>
      <c r="C1848" s="142" t="s">
        <v>3960</v>
      </c>
      <c r="D1848" s="142" t="s">
        <v>3961</v>
      </c>
      <c r="E1848" s="142" t="s">
        <v>5747</v>
      </c>
      <c r="F1848" s="142" t="s">
        <v>5748</v>
      </c>
      <c r="G1848" s="142" t="s">
        <v>6252</v>
      </c>
      <c r="H1848" s="142" t="s">
        <v>6253</v>
      </c>
      <c r="I1848" s="142" t="s">
        <v>6402</v>
      </c>
      <c r="J1848" s="142" t="s">
        <v>6403</v>
      </c>
      <c r="K1848" s="142" t="s">
        <v>6414</v>
      </c>
      <c r="L1848" s="142" t="s">
        <v>6415</v>
      </c>
    </row>
    <row r="1849" spans="1:12" hidden="1">
      <c r="A1849" s="142" t="s">
        <v>1788</v>
      </c>
      <c r="B1849" s="142" t="s">
        <v>1789</v>
      </c>
      <c r="C1849" s="142" t="s">
        <v>3960</v>
      </c>
      <c r="D1849" s="142" t="s">
        <v>3961</v>
      </c>
      <c r="E1849" s="142" t="s">
        <v>5747</v>
      </c>
      <c r="F1849" s="142" t="s">
        <v>5748</v>
      </c>
      <c r="G1849" s="142" t="s">
        <v>6252</v>
      </c>
      <c r="H1849" s="142" t="s">
        <v>6253</v>
      </c>
      <c r="I1849" s="142" t="s">
        <v>6402</v>
      </c>
      <c r="J1849" s="142" t="s">
        <v>6403</v>
      </c>
      <c r="K1849" s="142" t="s">
        <v>6416</v>
      </c>
      <c r="L1849" s="142" t="s">
        <v>6417</v>
      </c>
    </row>
    <row r="1850" spans="1:12" hidden="1">
      <c r="A1850" s="142" t="s">
        <v>1788</v>
      </c>
      <c r="B1850" s="142" t="s">
        <v>1789</v>
      </c>
      <c r="C1850" s="142" t="s">
        <v>3960</v>
      </c>
      <c r="D1850" s="142" t="s">
        <v>3961</v>
      </c>
      <c r="E1850" s="142" t="s">
        <v>5747</v>
      </c>
      <c r="F1850" s="142" t="s">
        <v>5748</v>
      </c>
      <c r="G1850" s="142" t="s">
        <v>6252</v>
      </c>
      <c r="H1850" s="142" t="s">
        <v>6253</v>
      </c>
      <c r="I1850" s="142" t="s">
        <v>6402</v>
      </c>
      <c r="J1850" s="142" t="s">
        <v>6403</v>
      </c>
      <c r="K1850" s="142" t="s">
        <v>6418</v>
      </c>
      <c r="L1850" s="142" t="s">
        <v>6419</v>
      </c>
    </row>
    <row r="1851" spans="1:12" hidden="1">
      <c r="A1851" s="142" t="s">
        <v>1788</v>
      </c>
      <c r="B1851" s="142" t="s">
        <v>1789</v>
      </c>
      <c r="C1851" s="142" t="s">
        <v>3960</v>
      </c>
      <c r="D1851" s="142" t="s">
        <v>3961</v>
      </c>
      <c r="E1851" s="142" t="s">
        <v>5747</v>
      </c>
      <c r="F1851" s="142" t="s">
        <v>5748</v>
      </c>
      <c r="G1851" s="142" t="s">
        <v>6252</v>
      </c>
      <c r="H1851" s="142" t="s">
        <v>6253</v>
      </c>
      <c r="I1851" s="142" t="s">
        <v>6420</v>
      </c>
      <c r="J1851" s="142" t="s">
        <v>6421</v>
      </c>
      <c r="K1851" s="142" t="s">
        <v>6422</v>
      </c>
      <c r="L1851" s="142" t="s">
        <v>6423</v>
      </c>
    </row>
    <row r="1852" spans="1:12" hidden="1">
      <c r="A1852" s="142" t="s">
        <v>1788</v>
      </c>
      <c r="B1852" s="142" t="s">
        <v>1789</v>
      </c>
      <c r="C1852" s="142" t="s">
        <v>3960</v>
      </c>
      <c r="D1852" s="142" t="s">
        <v>3961</v>
      </c>
      <c r="E1852" s="142" t="s">
        <v>5747</v>
      </c>
      <c r="F1852" s="142" t="s">
        <v>5748</v>
      </c>
      <c r="G1852" s="142" t="s">
        <v>6252</v>
      </c>
      <c r="H1852" s="142" t="s">
        <v>6253</v>
      </c>
      <c r="I1852" s="142" t="s">
        <v>6420</v>
      </c>
      <c r="J1852" s="142" t="s">
        <v>6421</v>
      </c>
      <c r="K1852" s="142" t="s">
        <v>6424</v>
      </c>
      <c r="L1852" s="142" t="s">
        <v>6425</v>
      </c>
    </row>
    <row r="1853" spans="1:12" hidden="1">
      <c r="A1853" s="142" t="s">
        <v>1788</v>
      </c>
      <c r="B1853" s="142" t="s">
        <v>1789</v>
      </c>
      <c r="C1853" s="142" t="s">
        <v>3960</v>
      </c>
      <c r="D1853" s="142" t="s">
        <v>3961</v>
      </c>
      <c r="E1853" s="142" t="s">
        <v>5747</v>
      </c>
      <c r="F1853" s="142" t="s">
        <v>5748</v>
      </c>
      <c r="G1853" s="142" t="s">
        <v>6252</v>
      </c>
      <c r="H1853" s="142" t="s">
        <v>6253</v>
      </c>
      <c r="I1853" s="142" t="s">
        <v>6420</v>
      </c>
      <c r="J1853" s="142" t="s">
        <v>6421</v>
      </c>
      <c r="K1853" s="142" t="s">
        <v>6426</v>
      </c>
      <c r="L1853" s="142" t="s">
        <v>6427</v>
      </c>
    </row>
    <row r="1854" spans="1:12" hidden="1">
      <c r="A1854" s="142" t="s">
        <v>1788</v>
      </c>
      <c r="B1854" s="142" t="s">
        <v>1789</v>
      </c>
      <c r="C1854" s="142" t="s">
        <v>3960</v>
      </c>
      <c r="D1854" s="142" t="s">
        <v>3961</v>
      </c>
      <c r="E1854" s="142" t="s">
        <v>5747</v>
      </c>
      <c r="F1854" s="142" t="s">
        <v>5748</v>
      </c>
      <c r="G1854" s="142" t="s">
        <v>6252</v>
      </c>
      <c r="H1854" s="142" t="s">
        <v>6253</v>
      </c>
      <c r="I1854" s="142" t="s">
        <v>6420</v>
      </c>
      <c r="J1854" s="142" t="s">
        <v>6421</v>
      </c>
      <c r="K1854" s="142" t="s">
        <v>6428</v>
      </c>
      <c r="L1854" s="142" t="s">
        <v>6429</v>
      </c>
    </row>
    <row r="1855" spans="1:12" hidden="1">
      <c r="A1855" s="142" t="s">
        <v>1788</v>
      </c>
      <c r="B1855" s="142" t="s">
        <v>1789</v>
      </c>
      <c r="C1855" s="142" t="s">
        <v>3960</v>
      </c>
      <c r="D1855" s="142" t="s">
        <v>3961</v>
      </c>
      <c r="E1855" s="142" t="s">
        <v>5747</v>
      </c>
      <c r="F1855" s="142" t="s">
        <v>5748</v>
      </c>
      <c r="G1855" s="142" t="s">
        <v>6252</v>
      </c>
      <c r="H1855" s="142" t="s">
        <v>6253</v>
      </c>
      <c r="I1855" s="142" t="s">
        <v>6420</v>
      </c>
      <c r="J1855" s="142" t="s">
        <v>6421</v>
      </c>
      <c r="K1855" s="142" t="s">
        <v>6430</v>
      </c>
      <c r="L1855" s="142" t="s">
        <v>6431</v>
      </c>
    </row>
    <row r="1856" spans="1:12" hidden="1">
      <c r="A1856" s="142" t="s">
        <v>1788</v>
      </c>
      <c r="B1856" s="142" t="s">
        <v>1789</v>
      </c>
      <c r="C1856" s="142" t="s">
        <v>3960</v>
      </c>
      <c r="D1856" s="142" t="s">
        <v>3961</v>
      </c>
      <c r="E1856" s="142" t="s">
        <v>5747</v>
      </c>
      <c r="F1856" s="142" t="s">
        <v>5748</v>
      </c>
      <c r="G1856" s="142" t="s">
        <v>6252</v>
      </c>
      <c r="H1856" s="142" t="s">
        <v>6253</v>
      </c>
      <c r="I1856" s="142" t="s">
        <v>6420</v>
      </c>
      <c r="J1856" s="142" t="s">
        <v>6421</v>
      </c>
      <c r="K1856" s="142" t="s">
        <v>6432</v>
      </c>
      <c r="L1856" s="142" t="s">
        <v>6433</v>
      </c>
    </row>
    <row r="1857" spans="1:12" hidden="1">
      <c r="A1857" s="142" t="s">
        <v>1788</v>
      </c>
      <c r="B1857" s="142" t="s">
        <v>1789</v>
      </c>
      <c r="C1857" s="142" t="s">
        <v>3960</v>
      </c>
      <c r="D1857" s="142" t="s">
        <v>3961</v>
      </c>
      <c r="E1857" s="142" t="s">
        <v>5747</v>
      </c>
      <c r="F1857" s="142" t="s">
        <v>5748</v>
      </c>
      <c r="G1857" s="142" t="s">
        <v>6252</v>
      </c>
      <c r="H1857" s="142" t="s">
        <v>6253</v>
      </c>
      <c r="I1857" s="142" t="s">
        <v>6420</v>
      </c>
      <c r="J1857" s="142" t="s">
        <v>6421</v>
      </c>
      <c r="K1857" s="142" t="s">
        <v>6434</v>
      </c>
      <c r="L1857" s="142" t="s">
        <v>6435</v>
      </c>
    </row>
    <row r="1858" spans="1:12" hidden="1">
      <c r="A1858" s="142" t="s">
        <v>1788</v>
      </c>
      <c r="B1858" s="142" t="s">
        <v>1789</v>
      </c>
      <c r="C1858" s="142" t="s">
        <v>3960</v>
      </c>
      <c r="D1858" s="142" t="s">
        <v>3961</v>
      </c>
      <c r="E1858" s="142" t="s">
        <v>5747</v>
      </c>
      <c r="F1858" s="142" t="s">
        <v>5748</v>
      </c>
      <c r="G1858" s="142" t="s">
        <v>6252</v>
      </c>
      <c r="H1858" s="142" t="s">
        <v>6253</v>
      </c>
      <c r="I1858" s="142" t="s">
        <v>6420</v>
      </c>
      <c r="J1858" s="142" t="s">
        <v>6421</v>
      </c>
      <c r="K1858" s="142" t="s">
        <v>6436</v>
      </c>
      <c r="L1858" s="142" t="s">
        <v>6437</v>
      </c>
    </row>
    <row r="1859" spans="1:12" hidden="1">
      <c r="A1859" s="142" t="s">
        <v>1788</v>
      </c>
      <c r="B1859" s="142" t="s">
        <v>1789</v>
      </c>
      <c r="C1859" s="142" t="s">
        <v>3960</v>
      </c>
      <c r="D1859" s="142" t="s">
        <v>3961</v>
      </c>
      <c r="E1859" s="142" t="s">
        <v>5747</v>
      </c>
      <c r="F1859" s="142" t="s">
        <v>5748</v>
      </c>
      <c r="G1859" s="142" t="s">
        <v>6252</v>
      </c>
      <c r="H1859" s="142" t="s">
        <v>6253</v>
      </c>
      <c r="I1859" s="142" t="s">
        <v>6438</v>
      </c>
      <c r="J1859" s="142" t="s">
        <v>6439</v>
      </c>
      <c r="K1859" s="142" t="s">
        <v>6440</v>
      </c>
      <c r="L1859" s="142" t="s">
        <v>6441</v>
      </c>
    </row>
    <row r="1860" spans="1:12" hidden="1">
      <c r="A1860" s="142" t="s">
        <v>1788</v>
      </c>
      <c r="B1860" s="142" t="s">
        <v>1789</v>
      </c>
      <c r="C1860" s="142" t="s">
        <v>3960</v>
      </c>
      <c r="D1860" s="142" t="s">
        <v>3961</v>
      </c>
      <c r="E1860" s="142" t="s">
        <v>5747</v>
      </c>
      <c r="F1860" s="142" t="s">
        <v>5748</v>
      </c>
      <c r="G1860" s="142" t="s">
        <v>6252</v>
      </c>
      <c r="H1860" s="142" t="s">
        <v>6253</v>
      </c>
      <c r="I1860" s="142" t="s">
        <v>6438</v>
      </c>
      <c r="J1860" s="142" t="s">
        <v>6439</v>
      </c>
      <c r="K1860" s="142" t="s">
        <v>6442</v>
      </c>
      <c r="L1860" s="142" t="s">
        <v>6443</v>
      </c>
    </row>
    <row r="1861" spans="1:12" hidden="1">
      <c r="A1861" s="142" t="s">
        <v>1788</v>
      </c>
      <c r="B1861" s="142" t="s">
        <v>1789</v>
      </c>
      <c r="C1861" s="142" t="s">
        <v>3960</v>
      </c>
      <c r="D1861" s="142" t="s">
        <v>3961</v>
      </c>
      <c r="E1861" s="142" t="s">
        <v>5747</v>
      </c>
      <c r="F1861" s="142" t="s">
        <v>5748</v>
      </c>
      <c r="G1861" s="142" t="s">
        <v>6252</v>
      </c>
      <c r="H1861" s="142" t="s">
        <v>6253</v>
      </c>
      <c r="I1861" s="142" t="s">
        <v>6438</v>
      </c>
      <c r="J1861" s="142" t="s">
        <v>6439</v>
      </c>
      <c r="K1861" s="142" t="s">
        <v>6444</v>
      </c>
      <c r="L1861" s="142" t="s">
        <v>6445</v>
      </c>
    </row>
    <row r="1862" spans="1:12" hidden="1">
      <c r="A1862" s="142" t="s">
        <v>1788</v>
      </c>
      <c r="B1862" s="142" t="s">
        <v>1789</v>
      </c>
      <c r="C1862" s="142" t="s">
        <v>3960</v>
      </c>
      <c r="D1862" s="142" t="s">
        <v>3961</v>
      </c>
      <c r="E1862" s="142" t="s">
        <v>5747</v>
      </c>
      <c r="F1862" s="142" t="s">
        <v>5748</v>
      </c>
      <c r="G1862" s="142" t="s">
        <v>6252</v>
      </c>
      <c r="H1862" s="142" t="s">
        <v>6253</v>
      </c>
      <c r="I1862" s="142" t="s">
        <v>6438</v>
      </c>
      <c r="J1862" s="142" t="s">
        <v>6439</v>
      </c>
      <c r="K1862" s="142" t="s">
        <v>6446</v>
      </c>
      <c r="L1862" s="142" t="s">
        <v>6447</v>
      </c>
    </row>
    <row r="1863" spans="1:12" hidden="1">
      <c r="A1863" s="142" t="s">
        <v>1788</v>
      </c>
      <c r="B1863" s="142" t="s">
        <v>1789</v>
      </c>
      <c r="C1863" s="142" t="s">
        <v>3960</v>
      </c>
      <c r="D1863" s="142" t="s">
        <v>3961</v>
      </c>
      <c r="E1863" s="142" t="s">
        <v>5747</v>
      </c>
      <c r="F1863" s="142" t="s">
        <v>5748</v>
      </c>
      <c r="G1863" s="142" t="s">
        <v>6252</v>
      </c>
      <c r="H1863" s="142" t="s">
        <v>6253</v>
      </c>
      <c r="I1863" s="142" t="s">
        <v>6438</v>
      </c>
      <c r="J1863" s="142" t="s">
        <v>6439</v>
      </c>
      <c r="K1863" s="142" t="s">
        <v>6448</v>
      </c>
      <c r="L1863" s="142" t="s">
        <v>6449</v>
      </c>
    </row>
    <row r="1864" spans="1:12" hidden="1">
      <c r="A1864" s="142" t="s">
        <v>1788</v>
      </c>
      <c r="B1864" s="142" t="s">
        <v>1789</v>
      </c>
      <c r="C1864" s="142" t="s">
        <v>3960</v>
      </c>
      <c r="D1864" s="142" t="s">
        <v>3961</v>
      </c>
      <c r="E1864" s="142" t="s">
        <v>5747</v>
      </c>
      <c r="F1864" s="142" t="s">
        <v>5748</v>
      </c>
      <c r="G1864" s="142" t="s">
        <v>6252</v>
      </c>
      <c r="H1864" s="142" t="s">
        <v>6253</v>
      </c>
      <c r="I1864" s="142" t="s">
        <v>6438</v>
      </c>
      <c r="J1864" s="142" t="s">
        <v>6439</v>
      </c>
      <c r="K1864" s="142" t="s">
        <v>6450</v>
      </c>
      <c r="L1864" s="142" t="s">
        <v>6451</v>
      </c>
    </row>
    <row r="1865" spans="1:12" hidden="1">
      <c r="A1865" s="142" t="s">
        <v>1788</v>
      </c>
      <c r="B1865" s="142" t="s">
        <v>1789</v>
      </c>
      <c r="C1865" s="142" t="s">
        <v>3960</v>
      </c>
      <c r="D1865" s="142" t="s">
        <v>3961</v>
      </c>
      <c r="E1865" s="142" t="s">
        <v>5747</v>
      </c>
      <c r="F1865" s="142" t="s">
        <v>5748</v>
      </c>
      <c r="G1865" s="142" t="s">
        <v>6252</v>
      </c>
      <c r="H1865" s="142" t="s">
        <v>6253</v>
      </c>
      <c r="I1865" s="142" t="s">
        <v>6438</v>
      </c>
      <c r="J1865" s="142" t="s">
        <v>6439</v>
      </c>
      <c r="K1865" s="142" t="s">
        <v>6452</v>
      </c>
      <c r="L1865" s="142" t="s">
        <v>6453</v>
      </c>
    </row>
    <row r="1866" spans="1:12" hidden="1">
      <c r="A1866" s="142" t="s">
        <v>1788</v>
      </c>
      <c r="B1866" s="142" t="s">
        <v>1789</v>
      </c>
      <c r="C1866" s="142" t="s">
        <v>3960</v>
      </c>
      <c r="D1866" s="142" t="s">
        <v>3961</v>
      </c>
      <c r="E1866" s="142" t="s">
        <v>5747</v>
      </c>
      <c r="F1866" s="142" t="s">
        <v>5748</v>
      </c>
      <c r="G1866" s="142" t="s">
        <v>6252</v>
      </c>
      <c r="H1866" s="142" t="s">
        <v>6253</v>
      </c>
      <c r="I1866" s="142" t="s">
        <v>6438</v>
      </c>
      <c r="J1866" s="142" t="s">
        <v>6439</v>
      </c>
      <c r="K1866" s="142" t="s">
        <v>6454</v>
      </c>
      <c r="L1866" s="142" t="s">
        <v>6455</v>
      </c>
    </row>
    <row r="1867" spans="1:12" hidden="1">
      <c r="A1867" s="142" t="s">
        <v>1788</v>
      </c>
      <c r="B1867" s="142" t="s">
        <v>1789</v>
      </c>
      <c r="C1867" s="142" t="s">
        <v>3960</v>
      </c>
      <c r="D1867" s="142" t="s">
        <v>3961</v>
      </c>
      <c r="E1867" s="142" t="s">
        <v>5747</v>
      </c>
      <c r="F1867" s="142" t="s">
        <v>5748</v>
      </c>
      <c r="G1867" s="142" t="s">
        <v>6252</v>
      </c>
      <c r="H1867" s="142" t="s">
        <v>6253</v>
      </c>
      <c r="I1867" s="142" t="s">
        <v>6456</v>
      </c>
      <c r="J1867" s="142" t="s">
        <v>6457</v>
      </c>
      <c r="K1867" s="142" t="s">
        <v>6458</v>
      </c>
      <c r="L1867" s="142" t="s">
        <v>6459</v>
      </c>
    </row>
    <row r="1868" spans="1:12" hidden="1">
      <c r="A1868" s="142" t="s">
        <v>1788</v>
      </c>
      <c r="B1868" s="142" t="s">
        <v>1789</v>
      </c>
      <c r="C1868" s="142" t="s">
        <v>3960</v>
      </c>
      <c r="D1868" s="142" t="s">
        <v>3961</v>
      </c>
      <c r="E1868" s="142" t="s">
        <v>5747</v>
      </c>
      <c r="F1868" s="142" t="s">
        <v>5748</v>
      </c>
      <c r="G1868" s="142" t="s">
        <v>6252</v>
      </c>
      <c r="H1868" s="142" t="s">
        <v>6253</v>
      </c>
      <c r="I1868" s="142" t="s">
        <v>6456</v>
      </c>
      <c r="J1868" s="142" t="s">
        <v>6457</v>
      </c>
      <c r="K1868" s="142" t="s">
        <v>6460</v>
      </c>
      <c r="L1868" s="142" t="s">
        <v>6461</v>
      </c>
    </row>
    <row r="1869" spans="1:12" hidden="1">
      <c r="A1869" s="142" t="s">
        <v>1788</v>
      </c>
      <c r="B1869" s="142" t="s">
        <v>1789</v>
      </c>
      <c r="C1869" s="142" t="s">
        <v>3960</v>
      </c>
      <c r="D1869" s="142" t="s">
        <v>3961</v>
      </c>
      <c r="E1869" s="142" t="s">
        <v>5747</v>
      </c>
      <c r="F1869" s="142" t="s">
        <v>5748</v>
      </c>
      <c r="G1869" s="142" t="s">
        <v>6252</v>
      </c>
      <c r="H1869" s="142" t="s">
        <v>6253</v>
      </c>
      <c r="I1869" s="142" t="s">
        <v>6456</v>
      </c>
      <c r="J1869" s="142" t="s">
        <v>6457</v>
      </c>
      <c r="K1869" s="142" t="s">
        <v>6462</v>
      </c>
      <c r="L1869" s="142" t="s">
        <v>6463</v>
      </c>
    </row>
    <row r="1870" spans="1:12" hidden="1">
      <c r="A1870" s="142" t="s">
        <v>1788</v>
      </c>
      <c r="B1870" s="142" t="s">
        <v>1789</v>
      </c>
      <c r="C1870" s="142" t="s">
        <v>3960</v>
      </c>
      <c r="D1870" s="142" t="s">
        <v>3961</v>
      </c>
      <c r="E1870" s="142" t="s">
        <v>5747</v>
      </c>
      <c r="F1870" s="142" t="s">
        <v>5748</v>
      </c>
      <c r="G1870" s="142" t="s">
        <v>6252</v>
      </c>
      <c r="H1870" s="142" t="s">
        <v>6253</v>
      </c>
      <c r="I1870" s="142" t="s">
        <v>6456</v>
      </c>
      <c r="J1870" s="142" t="s">
        <v>6457</v>
      </c>
      <c r="K1870" s="142" t="s">
        <v>6464</v>
      </c>
      <c r="L1870" s="142" t="s">
        <v>6465</v>
      </c>
    </row>
    <row r="1871" spans="1:12" hidden="1">
      <c r="A1871" s="142" t="s">
        <v>1788</v>
      </c>
      <c r="B1871" s="142" t="s">
        <v>1789</v>
      </c>
      <c r="C1871" s="142" t="s">
        <v>3960</v>
      </c>
      <c r="D1871" s="142" t="s">
        <v>3961</v>
      </c>
      <c r="E1871" s="142" t="s">
        <v>5747</v>
      </c>
      <c r="F1871" s="142" t="s">
        <v>5748</v>
      </c>
      <c r="G1871" s="142" t="s">
        <v>6252</v>
      </c>
      <c r="H1871" s="142" t="s">
        <v>6253</v>
      </c>
      <c r="I1871" s="142" t="s">
        <v>6456</v>
      </c>
      <c r="J1871" s="142" t="s">
        <v>6457</v>
      </c>
      <c r="K1871" s="142" t="s">
        <v>6466</v>
      </c>
      <c r="L1871" s="142" t="s">
        <v>6467</v>
      </c>
    </row>
    <row r="1872" spans="1:12" hidden="1">
      <c r="A1872" s="142" t="s">
        <v>1788</v>
      </c>
      <c r="B1872" s="142" t="s">
        <v>1789</v>
      </c>
      <c r="C1872" s="142" t="s">
        <v>3960</v>
      </c>
      <c r="D1872" s="142" t="s">
        <v>3961</v>
      </c>
      <c r="E1872" s="142" t="s">
        <v>5747</v>
      </c>
      <c r="F1872" s="142" t="s">
        <v>5748</v>
      </c>
      <c r="G1872" s="142" t="s">
        <v>6252</v>
      </c>
      <c r="H1872" s="142" t="s">
        <v>6253</v>
      </c>
      <c r="I1872" s="142" t="s">
        <v>6456</v>
      </c>
      <c r="J1872" s="142" t="s">
        <v>6457</v>
      </c>
      <c r="K1872" s="142" t="s">
        <v>6468</v>
      </c>
      <c r="L1872" s="142" t="s">
        <v>6469</v>
      </c>
    </row>
    <row r="1873" spans="1:12" hidden="1">
      <c r="A1873" s="142" t="s">
        <v>1788</v>
      </c>
      <c r="B1873" s="142" t="s">
        <v>1789</v>
      </c>
      <c r="C1873" s="142" t="s">
        <v>3960</v>
      </c>
      <c r="D1873" s="142" t="s">
        <v>3961</v>
      </c>
      <c r="E1873" s="142" t="s">
        <v>5747</v>
      </c>
      <c r="F1873" s="142" t="s">
        <v>5748</v>
      </c>
      <c r="G1873" s="142" t="s">
        <v>6252</v>
      </c>
      <c r="H1873" s="142" t="s">
        <v>6253</v>
      </c>
      <c r="I1873" s="142" t="s">
        <v>6456</v>
      </c>
      <c r="J1873" s="142" t="s">
        <v>6457</v>
      </c>
      <c r="K1873" s="142" t="s">
        <v>6470</v>
      </c>
      <c r="L1873" s="142" t="s">
        <v>6471</v>
      </c>
    </row>
    <row r="1874" spans="1:12" hidden="1">
      <c r="A1874" s="142" t="s">
        <v>1788</v>
      </c>
      <c r="B1874" s="142" t="s">
        <v>1789</v>
      </c>
      <c r="C1874" s="142" t="s">
        <v>3960</v>
      </c>
      <c r="D1874" s="142" t="s">
        <v>3961</v>
      </c>
      <c r="E1874" s="142" t="s">
        <v>5747</v>
      </c>
      <c r="F1874" s="142" t="s">
        <v>5748</v>
      </c>
      <c r="G1874" s="142" t="s">
        <v>6252</v>
      </c>
      <c r="H1874" s="142" t="s">
        <v>6253</v>
      </c>
      <c r="I1874" s="142" t="s">
        <v>6456</v>
      </c>
      <c r="J1874" s="142" t="s">
        <v>6457</v>
      </c>
      <c r="K1874" s="142" t="s">
        <v>6472</v>
      </c>
      <c r="L1874" s="142" t="s">
        <v>6473</v>
      </c>
    </row>
    <row r="1875" spans="1:12" hidden="1">
      <c r="A1875" s="142" t="s">
        <v>1788</v>
      </c>
      <c r="B1875" s="142" t="s">
        <v>1789</v>
      </c>
      <c r="C1875" s="142" t="s">
        <v>3960</v>
      </c>
      <c r="D1875" s="142" t="s">
        <v>3961</v>
      </c>
      <c r="E1875" s="142" t="s">
        <v>5747</v>
      </c>
      <c r="F1875" s="142" t="s">
        <v>5748</v>
      </c>
      <c r="G1875" s="142" t="s">
        <v>6474</v>
      </c>
      <c r="H1875" s="142" t="s">
        <v>6475</v>
      </c>
      <c r="I1875" s="142" t="s">
        <v>6476</v>
      </c>
      <c r="J1875" s="142" t="s">
        <v>6477</v>
      </c>
      <c r="K1875" s="142" t="s">
        <v>6478</v>
      </c>
      <c r="L1875" s="142" t="s">
        <v>6479</v>
      </c>
    </row>
    <row r="1876" spans="1:12" hidden="1">
      <c r="A1876" s="142" t="s">
        <v>1788</v>
      </c>
      <c r="B1876" s="142" t="s">
        <v>1789</v>
      </c>
      <c r="C1876" s="142" t="s">
        <v>3960</v>
      </c>
      <c r="D1876" s="142" t="s">
        <v>3961</v>
      </c>
      <c r="E1876" s="142" t="s">
        <v>5747</v>
      </c>
      <c r="F1876" s="142" t="s">
        <v>5748</v>
      </c>
      <c r="G1876" s="142" t="s">
        <v>6474</v>
      </c>
      <c r="H1876" s="142" t="s">
        <v>6475</v>
      </c>
      <c r="I1876" s="142" t="s">
        <v>6476</v>
      </c>
      <c r="J1876" s="142" t="s">
        <v>6477</v>
      </c>
      <c r="K1876" s="142" t="s">
        <v>6480</v>
      </c>
      <c r="L1876" s="142" t="s">
        <v>6481</v>
      </c>
    </row>
    <row r="1877" spans="1:12" hidden="1">
      <c r="A1877" s="142" t="s">
        <v>1788</v>
      </c>
      <c r="B1877" s="142" t="s">
        <v>1789</v>
      </c>
      <c r="C1877" s="142" t="s">
        <v>3960</v>
      </c>
      <c r="D1877" s="142" t="s">
        <v>3961</v>
      </c>
      <c r="E1877" s="142" t="s">
        <v>5747</v>
      </c>
      <c r="F1877" s="142" t="s">
        <v>5748</v>
      </c>
      <c r="G1877" s="142" t="s">
        <v>6474</v>
      </c>
      <c r="H1877" s="142" t="s">
        <v>6475</v>
      </c>
      <c r="I1877" s="142" t="s">
        <v>6476</v>
      </c>
      <c r="J1877" s="142" t="s">
        <v>6477</v>
      </c>
      <c r="K1877" s="142" t="s">
        <v>6482</v>
      </c>
      <c r="L1877" s="142" t="s">
        <v>6483</v>
      </c>
    </row>
    <row r="1878" spans="1:12" hidden="1">
      <c r="A1878" s="142" t="s">
        <v>1788</v>
      </c>
      <c r="B1878" s="142" t="s">
        <v>1789</v>
      </c>
      <c r="C1878" s="142" t="s">
        <v>3960</v>
      </c>
      <c r="D1878" s="142" t="s">
        <v>3961</v>
      </c>
      <c r="E1878" s="142" t="s">
        <v>5747</v>
      </c>
      <c r="F1878" s="142" t="s">
        <v>5748</v>
      </c>
      <c r="G1878" s="142" t="s">
        <v>6474</v>
      </c>
      <c r="H1878" s="142" t="s">
        <v>6475</v>
      </c>
      <c r="I1878" s="142" t="s">
        <v>6476</v>
      </c>
      <c r="J1878" s="142" t="s">
        <v>6477</v>
      </c>
      <c r="K1878" s="142" t="s">
        <v>6484</v>
      </c>
      <c r="L1878" s="142" t="s">
        <v>6485</v>
      </c>
    </row>
    <row r="1879" spans="1:12" hidden="1">
      <c r="A1879" s="142" t="s">
        <v>1788</v>
      </c>
      <c r="B1879" s="142" t="s">
        <v>1789</v>
      </c>
      <c r="C1879" s="142" t="s">
        <v>3960</v>
      </c>
      <c r="D1879" s="142" t="s">
        <v>3961</v>
      </c>
      <c r="E1879" s="142" t="s">
        <v>5747</v>
      </c>
      <c r="F1879" s="142" t="s">
        <v>5748</v>
      </c>
      <c r="G1879" s="142" t="s">
        <v>6474</v>
      </c>
      <c r="H1879" s="142" t="s">
        <v>6475</v>
      </c>
      <c r="I1879" s="142" t="s">
        <v>6476</v>
      </c>
      <c r="J1879" s="142" t="s">
        <v>6477</v>
      </c>
      <c r="K1879" s="142" t="s">
        <v>6486</v>
      </c>
      <c r="L1879" s="142" t="s">
        <v>6487</v>
      </c>
    </row>
    <row r="1880" spans="1:12" hidden="1">
      <c r="A1880" s="142" t="s">
        <v>1788</v>
      </c>
      <c r="B1880" s="142" t="s">
        <v>1789</v>
      </c>
      <c r="C1880" s="142" t="s">
        <v>3960</v>
      </c>
      <c r="D1880" s="142" t="s">
        <v>3961</v>
      </c>
      <c r="E1880" s="142" t="s">
        <v>5747</v>
      </c>
      <c r="F1880" s="142" t="s">
        <v>5748</v>
      </c>
      <c r="G1880" s="142" t="s">
        <v>6474</v>
      </c>
      <c r="H1880" s="142" t="s">
        <v>6475</v>
      </c>
      <c r="I1880" s="142" t="s">
        <v>6476</v>
      </c>
      <c r="J1880" s="142" t="s">
        <v>6477</v>
      </c>
      <c r="K1880" s="142" t="s">
        <v>6488</v>
      </c>
      <c r="L1880" s="142" t="s">
        <v>6489</v>
      </c>
    </row>
    <row r="1881" spans="1:12" hidden="1">
      <c r="A1881" s="142" t="s">
        <v>1788</v>
      </c>
      <c r="B1881" s="142" t="s">
        <v>1789</v>
      </c>
      <c r="C1881" s="142" t="s">
        <v>3960</v>
      </c>
      <c r="D1881" s="142" t="s">
        <v>3961</v>
      </c>
      <c r="E1881" s="142" t="s">
        <v>5747</v>
      </c>
      <c r="F1881" s="142" t="s">
        <v>5748</v>
      </c>
      <c r="G1881" s="142" t="s">
        <v>6474</v>
      </c>
      <c r="H1881" s="142" t="s">
        <v>6475</v>
      </c>
      <c r="I1881" s="142" t="s">
        <v>6476</v>
      </c>
      <c r="J1881" s="142" t="s">
        <v>6477</v>
      </c>
      <c r="K1881" s="142" t="s">
        <v>6490</v>
      </c>
      <c r="L1881" s="142" t="s">
        <v>6491</v>
      </c>
    </row>
    <row r="1882" spans="1:12" hidden="1">
      <c r="A1882" s="142" t="s">
        <v>1788</v>
      </c>
      <c r="B1882" s="142" t="s">
        <v>1789</v>
      </c>
      <c r="C1882" s="142" t="s">
        <v>3960</v>
      </c>
      <c r="D1882" s="142" t="s">
        <v>3961</v>
      </c>
      <c r="E1882" s="142" t="s">
        <v>5747</v>
      </c>
      <c r="F1882" s="142" t="s">
        <v>5748</v>
      </c>
      <c r="G1882" s="142" t="s">
        <v>6474</v>
      </c>
      <c r="H1882" s="142" t="s">
        <v>6475</v>
      </c>
      <c r="I1882" s="142" t="s">
        <v>6476</v>
      </c>
      <c r="J1882" s="142" t="s">
        <v>6477</v>
      </c>
      <c r="K1882" s="142" t="s">
        <v>6492</v>
      </c>
      <c r="L1882" s="142" t="s">
        <v>6493</v>
      </c>
    </row>
    <row r="1883" spans="1:12" hidden="1">
      <c r="A1883" s="142" t="s">
        <v>1788</v>
      </c>
      <c r="B1883" s="142" t="s">
        <v>1789</v>
      </c>
      <c r="C1883" s="142" t="s">
        <v>3960</v>
      </c>
      <c r="D1883" s="142" t="s">
        <v>3961</v>
      </c>
      <c r="E1883" s="142" t="s">
        <v>5747</v>
      </c>
      <c r="F1883" s="142" t="s">
        <v>5748</v>
      </c>
      <c r="G1883" s="142" t="s">
        <v>6474</v>
      </c>
      <c r="H1883" s="142" t="s">
        <v>6475</v>
      </c>
      <c r="I1883" s="142" t="s">
        <v>6476</v>
      </c>
      <c r="J1883" s="142" t="s">
        <v>6477</v>
      </c>
      <c r="K1883" s="142" t="s">
        <v>6494</v>
      </c>
      <c r="L1883" s="142" t="s">
        <v>6495</v>
      </c>
    </row>
    <row r="1884" spans="1:12" hidden="1">
      <c r="A1884" s="142" t="s">
        <v>1788</v>
      </c>
      <c r="B1884" s="142" t="s">
        <v>1789</v>
      </c>
      <c r="C1884" s="142" t="s">
        <v>3960</v>
      </c>
      <c r="D1884" s="142" t="s">
        <v>3961</v>
      </c>
      <c r="E1884" s="142" t="s">
        <v>5747</v>
      </c>
      <c r="F1884" s="142" t="s">
        <v>5748</v>
      </c>
      <c r="G1884" s="142" t="s">
        <v>6474</v>
      </c>
      <c r="H1884" s="142" t="s">
        <v>6475</v>
      </c>
      <c r="I1884" s="142" t="s">
        <v>6496</v>
      </c>
      <c r="J1884" s="142" t="s">
        <v>6497</v>
      </c>
      <c r="K1884" s="142" t="s">
        <v>6498</v>
      </c>
      <c r="L1884" s="142" t="s">
        <v>6499</v>
      </c>
    </row>
    <row r="1885" spans="1:12" hidden="1">
      <c r="A1885" s="142" t="s">
        <v>1788</v>
      </c>
      <c r="B1885" s="142" t="s">
        <v>1789</v>
      </c>
      <c r="C1885" s="142" t="s">
        <v>3960</v>
      </c>
      <c r="D1885" s="142" t="s">
        <v>3961</v>
      </c>
      <c r="E1885" s="142" t="s">
        <v>5747</v>
      </c>
      <c r="F1885" s="142" t="s">
        <v>5748</v>
      </c>
      <c r="G1885" s="142" t="s">
        <v>6474</v>
      </c>
      <c r="H1885" s="142" t="s">
        <v>6475</v>
      </c>
      <c r="I1885" s="142" t="s">
        <v>6496</v>
      </c>
      <c r="J1885" s="142" t="s">
        <v>6497</v>
      </c>
      <c r="K1885" s="142" t="s">
        <v>6500</v>
      </c>
      <c r="L1885" s="142" t="s">
        <v>6501</v>
      </c>
    </row>
    <row r="1886" spans="1:12" hidden="1">
      <c r="A1886" s="142" t="s">
        <v>1788</v>
      </c>
      <c r="B1886" s="142" t="s">
        <v>1789</v>
      </c>
      <c r="C1886" s="142" t="s">
        <v>3960</v>
      </c>
      <c r="D1886" s="142" t="s">
        <v>3961</v>
      </c>
      <c r="E1886" s="142" t="s">
        <v>5747</v>
      </c>
      <c r="F1886" s="142" t="s">
        <v>5748</v>
      </c>
      <c r="G1886" s="142" t="s">
        <v>6474</v>
      </c>
      <c r="H1886" s="142" t="s">
        <v>6475</v>
      </c>
      <c r="I1886" s="142" t="s">
        <v>6496</v>
      </c>
      <c r="J1886" s="142" t="s">
        <v>6497</v>
      </c>
      <c r="K1886" s="142" t="s">
        <v>6502</v>
      </c>
      <c r="L1886" s="142" t="s">
        <v>6503</v>
      </c>
    </row>
    <row r="1887" spans="1:12" hidden="1">
      <c r="A1887" s="142" t="s">
        <v>1788</v>
      </c>
      <c r="B1887" s="142" t="s">
        <v>1789</v>
      </c>
      <c r="C1887" s="142" t="s">
        <v>3960</v>
      </c>
      <c r="D1887" s="142" t="s">
        <v>3961</v>
      </c>
      <c r="E1887" s="142" t="s">
        <v>5747</v>
      </c>
      <c r="F1887" s="142" t="s">
        <v>5748</v>
      </c>
      <c r="G1887" s="142" t="s">
        <v>6474</v>
      </c>
      <c r="H1887" s="142" t="s">
        <v>6475</v>
      </c>
      <c r="I1887" s="142" t="s">
        <v>6496</v>
      </c>
      <c r="J1887" s="142" t="s">
        <v>6497</v>
      </c>
      <c r="K1887" s="142" t="s">
        <v>6504</v>
      </c>
      <c r="L1887" s="142" t="s">
        <v>6505</v>
      </c>
    </row>
    <row r="1888" spans="1:12" hidden="1">
      <c r="A1888" s="142" t="s">
        <v>1788</v>
      </c>
      <c r="B1888" s="142" t="s">
        <v>1789</v>
      </c>
      <c r="C1888" s="142" t="s">
        <v>3960</v>
      </c>
      <c r="D1888" s="142" t="s">
        <v>3961</v>
      </c>
      <c r="E1888" s="142" t="s">
        <v>5747</v>
      </c>
      <c r="F1888" s="142" t="s">
        <v>5748</v>
      </c>
      <c r="G1888" s="142" t="s">
        <v>6474</v>
      </c>
      <c r="H1888" s="142" t="s">
        <v>6475</v>
      </c>
      <c r="I1888" s="142" t="s">
        <v>6496</v>
      </c>
      <c r="J1888" s="142" t="s">
        <v>6497</v>
      </c>
      <c r="K1888" s="142" t="s">
        <v>6506</v>
      </c>
      <c r="L1888" s="142" t="s">
        <v>6507</v>
      </c>
    </row>
    <row r="1889" spans="1:12" hidden="1">
      <c r="A1889" s="142" t="s">
        <v>1788</v>
      </c>
      <c r="B1889" s="142" t="s">
        <v>1789</v>
      </c>
      <c r="C1889" s="142" t="s">
        <v>3960</v>
      </c>
      <c r="D1889" s="142" t="s">
        <v>3961</v>
      </c>
      <c r="E1889" s="142" t="s">
        <v>5747</v>
      </c>
      <c r="F1889" s="142" t="s">
        <v>5748</v>
      </c>
      <c r="G1889" s="142" t="s">
        <v>6474</v>
      </c>
      <c r="H1889" s="142" t="s">
        <v>6475</v>
      </c>
      <c r="I1889" s="142" t="s">
        <v>6496</v>
      </c>
      <c r="J1889" s="142" t="s">
        <v>6497</v>
      </c>
      <c r="K1889" s="142" t="s">
        <v>6508</v>
      </c>
      <c r="L1889" s="142" t="s">
        <v>6509</v>
      </c>
    </row>
    <row r="1890" spans="1:12" hidden="1">
      <c r="A1890" s="142" t="s">
        <v>1788</v>
      </c>
      <c r="B1890" s="142" t="s">
        <v>1789</v>
      </c>
      <c r="C1890" s="142" t="s">
        <v>3960</v>
      </c>
      <c r="D1890" s="142" t="s">
        <v>3961</v>
      </c>
      <c r="E1890" s="142" t="s">
        <v>5747</v>
      </c>
      <c r="F1890" s="142" t="s">
        <v>5748</v>
      </c>
      <c r="G1890" s="142" t="s">
        <v>6474</v>
      </c>
      <c r="H1890" s="142" t="s">
        <v>6475</v>
      </c>
      <c r="I1890" s="142" t="s">
        <v>6496</v>
      </c>
      <c r="J1890" s="142" t="s">
        <v>6497</v>
      </c>
      <c r="K1890" s="142" t="s">
        <v>6510</v>
      </c>
      <c r="L1890" s="142" t="s">
        <v>6511</v>
      </c>
    </row>
    <row r="1891" spans="1:12" hidden="1">
      <c r="A1891" s="142" t="s">
        <v>1788</v>
      </c>
      <c r="B1891" s="142" t="s">
        <v>1789</v>
      </c>
      <c r="C1891" s="142" t="s">
        <v>3960</v>
      </c>
      <c r="D1891" s="142" t="s">
        <v>3961</v>
      </c>
      <c r="E1891" s="142" t="s">
        <v>5747</v>
      </c>
      <c r="F1891" s="142" t="s">
        <v>5748</v>
      </c>
      <c r="G1891" s="142" t="s">
        <v>6474</v>
      </c>
      <c r="H1891" s="142" t="s">
        <v>6475</v>
      </c>
      <c r="I1891" s="142" t="s">
        <v>6496</v>
      </c>
      <c r="J1891" s="142" t="s">
        <v>6497</v>
      </c>
      <c r="K1891" s="142" t="s">
        <v>6512</v>
      </c>
      <c r="L1891" s="142" t="s">
        <v>6513</v>
      </c>
    </row>
    <row r="1892" spans="1:12" hidden="1">
      <c r="A1892" s="142" t="s">
        <v>1788</v>
      </c>
      <c r="B1892" s="142" t="s">
        <v>1789</v>
      </c>
      <c r="C1892" s="142" t="s">
        <v>3960</v>
      </c>
      <c r="D1892" s="142" t="s">
        <v>3961</v>
      </c>
      <c r="E1892" s="142" t="s">
        <v>5747</v>
      </c>
      <c r="F1892" s="142" t="s">
        <v>5748</v>
      </c>
      <c r="G1892" s="142" t="s">
        <v>6474</v>
      </c>
      <c r="H1892" s="142" t="s">
        <v>6475</v>
      </c>
      <c r="I1892" s="142" t="s">
        <v>6496</v>
      </c>
      <c r="J1892" s="142" t="s">
        <v>6497</v>
      </c>
      <c r="K1892" s="142" t="s">
        <v>6514</v>
      </c>
      <c r="L1892" s="142" t="s">
        <v>6515</v>
      </c>
    </row>
    <row r="1893" spans="1:12" hidden="1">
      <c r="A1893" s="142" t="s">
        <v>1788</v>
      </c>
      <c r="B1893" s="142" t="s">
        <v>1789</v>
      </c>
      <c r="C1893" s="142" t="s">
        <v>3960</v>
      </c>
      <c r="D1893" s="142" t="s">
        <v>3961</v>
      </c>
      <c r="E1893" s="142" t="s">
        <v>5747</v>
      </c>
      <c r="F1893" s="142" t="s">
        <v>5748</v>
      </c>
      <c r="G1893" s="142" t="s">
        <v>6474</v>
      </c>
      <c r="H1893" s="142" t="s">
        <v>6475</v>
      </c>
      <c r="I1893" s="142" t="s">
        <v>6496</v>
      </c>
      <c r="J1893" s="142" t="s">
        <v>6497</v>
      </c>
      <c r="K1893" s="142" t="s">
        <v>6516</v>
      </c>
      <c r="L1893" s="142" t="s">
        <v>6517</v>
      </c>
    </row>
    <row r="1894" spans="1:12" hidden="1">
      <c r="A1894" s="142" t="s">
        <v>1788</v>
      </c>
      <c r="B1894" s="142" t="s">
        <v>1789</v>
      </c>
      <c r="C1894" s="142" t="s">
        <v>3960</v>
      </c>
      <c r="D1894" s="142" t="s">
        <v>3961</v>
      </c>
      <c r="E1894" s="142" t="s">
        <v>5747</v>
      </c>
      <c r="F1894" s="142" t="s">
        <v>5748</v>
      </c>
      <c r="G1894" s="142" t="s">
        <v>6518</v>
      </c>
      <c r="H1894" s="142" t="s">
        <v>6519</v>
      </c>
      <c r="I1894" s="142" t="s">
        <v>6520</v>
      </c>
      <c r="J1894" s="142" t="s">
        <v>6521</v>
      </c>
      <c r="K1894" s="142" t="s">
        <v>6522</v>
      </c>
      <c r="L1894" s="142" t="s">
        <v>6523</v>
      </c>
    </row>
    <row r="1895" spans="1:12" hidden="1">
      <c r="A1895" s="142" t="s">
        <v>1788</v>
      </c>
      <c r="B1895" s="142" t="s">
        <v>1789</v>
      </c>
      <c r="C1895" s="142" t="s">
        <v>3960</v>
      </c>
      <c r="D1895" s="142" t="s">
        <v>3961</v>
      </c>
      <c r="E1895" s="142" t="s">
        <v>5747</v>
      </c>
      <c r="F1895" s="142" t="s">
        <v>5748</v>
      </c>
      <c r="G1895" s="142" t="s">
        <v>6524</v>
      </c>
      <c r="H1895" s="142" t="s">
        <v>6525</v>
      </c>
      <c r="I1895" s="142" t="s">
        <v>6526</v>
      </c>
      <c r="J1895" s="142" t="s">
        <v>6527</v>
      </c>
      <c r="K1895" s="142" t="s">
        <v>6528</v>
      </c>
      <c r="L1895" s="142" t="s">
        <v>6529</v>
      </c>
    </row>
    <row r="1896" spans="1:12" hidden="1">
      <c r="A1896" s="142" t="s">
        <v>1788</v>
      </c>
      <c r="B1896" s="142" t="s">
        <v>1789</v>
      </c>
      <c r="C1896" s="142" t="s">
        <v>3960</v>
      </c>
      <c r="D1896" s="142" t="s">
        <v>3961</v>
      </c>
      <c r="E1896" s="142" t="s">
        <v>5747</v>
      </c>
      <c r="F1896" s="142" t="s">
        <v>5748</v>
      </c>
      <c r="G1896" s="142" t="s">
        <v>6530</v>
      </c>
      <c r="H1896" s="142" t="s">
        <v>6531</v>
      </c>
      <c r="I1896" s="142" t="s">
        <v>6532</v>
      </c>
      <c r="J1896" s="142" t="s">
        <v>6533</v>
      </c>
      <c r="K1896" s="142" t="s">
        <v>6534</v>
      </c>
      <c r="L1896" s="142" t="s">
        <v>6535</v>
      </c>
    </row>
    <row r="1897" spans="1:12" hidden="1">
      <c r="A1897" s="142" t="s">
        <v>1788</v>
      </c>
      <c r="B1897" s="142" t="s">
        <v>1789</v>
      </c>
      <c r="C1897" s="142" t="s">
        <v>3960</v>
      </c>
      <c r="D1897" s="142" t="s">
        <v>3961</v>
      </c>
      <c r="E1897" s="142" t="s">
        <v>5747</v>
      </c>
      <c r="F1897" s="142" t="s">
        <v>5748</v>
      </c>
      <c r="G1897" s="142" t="s">
        <v>6530</v>
      </c>
      <c r="H1897" s="142" t="s">
        <v>6531</v>
      </c>
      <c r="I1897" s="142" t="s">
        <v>6532</v>
      </c>
      <c r="J1897" s="142" t="s">
        <v>6533</v>
      </c>
      <c r="K1897" s="142" t="s">
        <v>6536</v>
      </c>
      <c r="L1897" s="142" t="s">
        <v>6537</v>
      </c>
    </row>
    <row r="1898" spans="1:12" hidden="1">
      <c r="A1898" s="142" t="s">
        <v>1788</v>
      </c>
      <c r="B1898" s="142" t="s">
        <v>1789</v>
      </c>
      <c r="C1898" s="142" t="s">
        <v>3960</v>
      </c>
      <c r="D1898" s="142" t="s">
        <v>3961</v>
      </c>
      <c r="E1898" s="142" t="s">
        <v>5747</v>
      </c>
      <c r="F1898" s="142" t="s">
        <v>5748</v>
      </c>
      <c r="G1898" s="142" t="s">
        <v>6530</v>
      </c>
      <c r="H1898" s="142" t="s">
        <v>6531</v>
      </c>
      <c r="I1898" s="142" t="s">
        <v>6532</v>
      </c>
      <c r="J1898" s="142" t="s">
        <v>6533</v>
      </c>
      <c r="K1898" s="142" t="s">
        <v>6538</v>
      </c>
      <c r="L1898" s="142" t="s">
        <v>6539</v>
      </c>
    </row>
    <row r="1899" spans="1:12" hidden="1">
      <c r="A1899" s="142" t="s">
        <v>1788</v>
      </c>
      <c r="B1899" s="142" t="s">
        <v>1789</v>
      </c>
      <c r="C1899" s="142" t="s">
        <v>3960</v>
      </c>
      <c r="D1899" s="142" t="s">
        <v>3961</v>
      </c>
      <c r="E1899" s="142" t="s">
        <v>5747</v>
      </c>
      <c r="F1899" s="142" t="s">
        <v>5748</v>
      </c>
      <c r="G1899" s="142" t="s">
        <v>6530</v>
      </c>
      <c r="H1899" s="142" t="s">
        <v>6531</v>
      </c>
      <c r="I1899" s="142" t="s">
        <v>6532</v>
      </c>
      <c r="J1899" s="142" t="s">
        <v>6533</v>
      </c>
      <c r="K1899" s="142" t="s">
        <v>6540</v>
      </c>
      <c r="L1899" s="142" t="s">
        <v>6541</v>
      </c>
    </row>
    <row r="1900" spans="1:12" hidden="1">
      <c r="A1900" s="142" t="s">
        <v>1788</v>
      </c>
      <c r="B1900" s="142" t="s">
        <v>1789</v>
      </c>
      <c r="C1900" s="142" t="s">
        <v>3960</v>
      </c>
      <c r="D1900" s="142" t="s">
        <v>3961</v>
      </c>
      <c r="E1900" s="142" t="s">
        <v>5747</v>
      </c>
      <c r="F1900" s="142" t="s">
        <v>5748</v>
      </c>
      <c r="G1900" s="142" t="s">
        <v>6530</v>
      </c>
      <c r="H1900" s="142" t="s">
        <v>6531</v>
      </c>
      <c r="I1900" s="142" t="s">
        <v>6532</v>
      </c>
      <c r="J1900" s="142" t="s">
        <v>6533</v>
      </c>
      <c r="K1900" s="142" t="s">
        <v>6542</v>
      </c>
      <c r="L1900" s="142" t="s">
        <v>6543</v>
      </c>
    </row>
    <row r="1901" spans="1:12" hidden="1">
      <c r="A1901" s="142" t="s">
        <v>1788</v>
      </c>
      <c r="B1901" s="142" t="s">
        <v>1789</v>
      </c>
      <c r="C1901" s="142" t="s">
        <v>3960</v>
      </c>
      <c r="D1901" s="142" t="s">
        <v>3961</v>
      </c>
      <c r="E1901" s="142" t="s">
        <v>5747</v>
      </c>
      <c r="F1901" s="142" t="s">
        <v>5748</v>
      </c>
      <c r="G1901" s="142" t="s">
        <v>6530</v>
      </c>
      <c r="H1901" s="142" t="s">
        <v>6531</v>
      </c>
      <c r="I1901" s="142" t="s">
        <v>6544</v>
      </c>
      <c r="J1901" s="142" t="s">
        <v>6545</v>
      </c>
      <c r="K1901" s="142" t="s">
        <v>6546</v>
      </c>
      <c r="L1901" s="142" t="s">
        <v>6547</v>
      </c>
    </row>
    <row r="1902" spans="1:12" hidden="1">
      <c r="A1902" s="142" t="s">
        <v>1788</v>
      </c>
      <c r="B1902" s="142" t="s">
        <v>1789</v>
      </c>
      <c r="C1902" s="142" t="s">
        <v>3960</v>
      </c>
      <c r="D1902" s="142" t="s">
        <v>3961</v>
      </c>
      <c r="E1902" s="142" t="s">
        <v>5747</v>
      </c>
      <c r="F1902" s="142" t="s">
        <v>5748</v>
      </c>
      <c r="G1902" s="142" t="s">
        <v>6530</v>
      </c>
      <c r="H1902" s="142" t="s">
        <v>6531</v>
      </c>
      <c r="I1902" s="142" t="s">
        <v>6544</v>
      </c>
      <c r="J1902" s="142" t="s">
        <v>6545</v>
      </c>
      <c r="K1902" s="142" t="s">
        <v>6548</v>
      </c>
      <c r="L1902" s="142" t="s">
        <v>6549</v>
      </c>
    </row>
    <row r="1903" spans="1:12" hidden="1">
      <c r="A1903" s="142" t="s">
        <v>1788</v>
      </c>
      <c r="B1903" s="142" t="s">
        <v>1789</v>
      </c>
      <c r="C1903" s="142" t="s">
        <v>3960</v>
      </c>
      <c r="D1903" s="142" t="s">
        <v>3961</v>
      </c>
      <c r="E1903" s="142" t="s">
        <v>5747</v>
      </c>
      <c r="F1903" s="142" t="s">
        <v>5748</v>
      </c>
      <c r="G1903" s="142" t="s">
        <v>6550</v>
      </c>
      <c r="H1903" s="142" t="s">
        <v>2716</v>
      </c>
      <c r="I1903" s="142" t="s">
        <v>6551</v>
      </c>
      <c r="J1903" s="142" t="s">
        <v>6552</v>
      </c>
      <c r="K1903" s="142" t="s">
        <v>6553</v>
      </c>
      <c r="L1903" s="142" t="s">
        <v>6554</v>
      </c>
    </row>
    <row r="1904" spans="1:12" hidden="1">
      <c r="A1904" s="142" t="s">
        <v>1788</v>
      </c>
      <c r="B1904" s="142" t="s">
        <v>1789</v>
      </c>
      <c r="C1904" s="142" t="s">
        <v>3960</v>
      </c>
      <c r="D1904" s="142" t="s">
        <v>3961</v>
      </c>
      <c r="E1904" s="142" t="s">
        <v>5747</v>
      </c>
      <c r="F1904" s="142" t="s">
        <v>5748</v>
      </c>
      <c r="G1904" s="142" t="s">
        <v>6550</v>
      </c>
      <c r="H1904" s="142" t="s">
        <v>2716</v>
      </c>
      <c r="I1904" s="142" t="s">
        <v>6551</v>
      </c>
      <c r="J1904" s="142" t="s">
        <v>6552</v>
      </c>
      <c r="K1904" s="142" t="s">
        <v>6555</v>
      </c>
      <c r="L1904" s="142" t="s">
        <v>6556</v>
      </c>
    </row>
    <row r="1905" spans="1:12" hidden="1">
      <c r="A1905" s="142" t="s">
        <v>1788</v>
      </c>
      <c r="B1905" s="142" t="s">
        <v>1789</v>
      </c>
      <c r="C1905" s="142" t="s">
        <v>3960</v>
      </c>
      <c r="D1905" s="142" t="s">
        <v>3961</v>
      </c>
      <c r="E1905" s="142" t="s">
        <v>5747</v>
      </c>
      <c r="F1905" s="142" t="s">
        <v>5748</v>
      </c>
      <c r="G1905" s="142" t="s">
        <v>6557</v>
      </c>
      <c r="H1905" s="142" t="s">
        <v>6558</v>
      </c>
      <c r="I1905" s="142" t="s">
        <v>6559</v>
      </c>
      <c r="J1905" s="142" t="s">
        <v>6560</v>
      </c>
      <c r="K1905" s="142" t="s">
        <v>6561</v>
      </c>
      <c r="L1905" s="142" t="s">
        <v>6562</v>
      </c>
    </row>
    <row r="1906" spans="1:12" hidden="1">
      <c r="A1906" s="142" t="s">
        <v>1788</v>
      </c>
      <c r="B1906" s="142" t="s">
        <v>1789</v>
      </c>
      <c r="C1906" s="142" t="s">
        <v>3960</v>
      </c>
      <c r="D1906" s="142" t="s">
        <v>3961</v>
      </c>
      <c r="E1906" s="142" t="s">
        <v>5747</v>
      </c>
      <c r="F1906" s="142" t="s">
        <v>5748</v>
      </c>
      <c r="G1906" s="142" t="s">
        <v>6557</v>
      </c>
      <c r="H1906" s="142" t="s">
        <v>6558</v>
      </c>
      <c r="I1906" s="142" t="s">
        <v>6559</v>
      </c>
      <c r="J1906" s="142" t="s">
        <v>6560</v>
      </c>
      <c r="K1906" s="142" t="s">
        <v>6563</v>
      </c>
      <c r="L1906" s="142" t="s">
        <v>6564</v>
      </c>
    </row>
    <row r="1907" spans="1:12" hidden="1">
      <c r="A1907" s="142" t="s">
        <v>1788</v>
      </c>
      <c r="B1907" s="142" t="s">
        <v>1789</v>
      </c>
      <c r="C1907" s="142" t="s">
        <v>3960</v>
      </c>
      <c r="D1907" s="142" t="s">
        <v>3961</v>
      </c>
      <c r="E1907" s="142" t="s">
        <v>5747</v>
      </c>
      <c r="F1907" s="142" t="s">
        <v>5748</v>
      </c>
      <c r="G1907" s="142" t="s">
        <v>6565</v>
      </c>
      <c r="H1907" s="142" t="s">
        <v>6566</v>
      </c>
      <c r="I1907" s="142" t="s">
        <v>6567</v>
      </c>
      <c r="J1907" s="142" t="s">
        <v>6568</v>
      </c>
      <c r="K1907" s="142" t="s">
        <v>6569</v>
      </c>
      <c r="L1907" s="142" t="s">
        <v>6570</v>
      </c>
    </row>
    <row r="1908" spans="1:12" hidden="1">
      <c r="A1908" s="142" t="s">
        <v>1788</v>
      </c>
      <c r="B1908" s="142" t="s">
        <v>1789</v>
      </c>
      <c r="C1908" s="142" t="s">
        <v>3960</v>
      </c>
      <c r="D1908" s="142" t="s">
        <v>3961</v>
      </c>
      <c r="E1908" s="142" t="s">
        <v>5747</v>
      </c>
      <c r="F1908" s="142" t="s">
        <v>5748</v>
      </c>
      <c r="G1908" s="142" t="s">
        <v>6565</v>
      </c>
      <c r="H1908" s="142" t="s">
        <v>6566</v>
      </c>
      <c r="I1908" s="142" t="s">
        <v>6567</v>
      </c>
      <c r="J1908" s="142" t="s">
        <v>6568</v>
      </c>
      <c r="K1908" s="142" t="s">
        <v>6571</v>
      </c>
      <c r="L1908" s="142" t="s">
        <v>6572</v>
      </c>
    </row>
    <row r="1909" spans="1:12" hidden="1">
      <c r="A1909" s="142" t="s">
        <v>1788</v>
      </c>
      <c r="B1909" s="142" t="s">
        <v>1789</v>
      </c>
      <c r="C1909" s="142" t="s">
        <v>3960</v>
      </c>
      <c r="D1909" s="142" t="s">
        <v>3961</v>
      </c>
      <c r="E1909" s="142" t="s">
        <v>5747</v>
      </c>
      <c r="F1909" s="142" t="s">
        <v>5748</v>
      </c>
      <c r="G1909" s="142" t="s">
        <v>6565</v>
      </c>
      <c r="H1909" s="142" t="s">
        <v>6566</v>
      </c>
      <c r="I1909" s="142" t="s">
        <v>6567</v>
      </c>
      <c r="J1909" s="142" t="s">
        <v>6568</v>
      </c>
      <c r="K1909" s="142" t="s">
        <v>6573</v>
      </c>
      <c r="L1909" s="142" t="s">
        <v>6574</v>
      </c>
    </row>
    <row r="1910" spans="1:12" hidden="1">
      <c r="A1910" s="142" t="s">
        <v>1788</v>
      </c>
      <c r="B1910" s="142" t="s">
        <v>1789</v>
      </c>
      <c r="C1910" s="142" t="s">
        <v>3960</v>
      </c>
      <c r="D1910" s="142" t="s">
        <v>3961</v>
      </c>
      <c r="E1910" s="142" t="s">
        <v>5747</v>
      </c>
      <c r="F1910" s="142" t="s">
        <v>5748</v>
      </c>
      <c r="G1910" s="142" t="s">
        <v>6565</v>
      </c>
      <c r="H1910" s="142" t="s">
        <v>6566</v>
      </c>
      <c r="I1910" s="142" t="s">
        <v>6567</v>
      </c>
      <c r="J1910" s="142" t="s">
        <v>6568</v>
      </c>
      <c r="K1910" s="142" t="s">
        <v>6575</v>
      </c>
      <c r="L1910" s="142" t="s">
        <v>6576</v>
      </c>
    </row>
    <row r="1911" spans="1:12" hidden="1">
      <c r="A1911" s="142" t="s">
        <v>1788</v>
      </c>
      <c r="B1911" s="142" t="s">
        <v>1789</v>
      </c>
      <c r="C1911" s="142" t="s">
        <v>3960</v>
      </c>
      <c r="D1911" s="142" t="s">
        <v>3961</v>
      </c>
      <c r="E1911" s="142" t="s">
        <v>5747</v>
      </c>
      <c r="F1911" s="142" t="s">
        <v>5748</v>
      </c>
      <c r="G1911" s="142" t="s">
        <v>6565</v>
      </c>
      <c r="H1911" s="142" t="s">
        <v>6566</v>
      </c>
      <c r="I1911" s="142" t="s">
        <v>6567</v>
      </c>
      <c r="J1911" s="142" t="s">
        <v>6568</v>
      </c>
      <c r="K1911" s="142" t="s">
        <v>6577</v>
      </c>
      <c r="L1911" s="142" t="s">
        <v>6578</v>
      </c>
    </row>
    <row r="1912" spans="1:12" hidden="1">
      <c r="A1912" s="142" t="s">
        <v>1788</v>
      </c>
      <c r="B1912" s="142" t="s">
        <v>1789</v>
      </c>
      <c r="C1912" s="142" t="s">
        <v>3960</v>
      </c>
      <c r="D1912" s="142" t="s">
        <v>3961</v>
      </c>
      <c r="E1912" s="142" t="s">
        <v>5747</v>
      </c>
      <c r="F1912" s="142" t="s">
        <v>5748</v>
      </c>
      <c r="G1912" s="142" t="s">
        <v>6579</v>
      </c>
      <c r="H1912" s="142" t="s">
        <v>6580</v>
      </c>
      <c r="I1912" s="142" t="s">
        <v>6581</v>
      </c>
      <c r="J1912" s="142" t="s">
        <v>6582</v>
      </c>
      <c r="K1912" s="142" t="s">
        <v>6583</v>
      </c>
      <c r="L1912" s="142" t="s">
        <v>6584</v>
      </c>
    </row>
    <row r="1913" spans="1:12" hidden="1">
      <c r="A1913" s="142" t="s">
        <v>1788</v>
      </c>
      <c r="B1913" s="142" t="s">
        <v>1789</v>
      </c>
      <c r="C1913" s="142" t="s">
        <v>3960</v>
      </c>
      <c r="D1913" s="142" t="s">
        <v>3961</v>
      </c>
      <c r="E1913" s="142" t="s">
        <v>5747</v>
      </c>
      <c r="F1913" s="142" t="s">
        <v>5748</v>
      </c>
      <c r="G1913" s="142" t="s">
        <v>6579</v>
      </c>
      <c r="H1913" s="142" t="s">
        <v>6580</v>
      </c>
      <c r="I1913" s="142" t="s">
        <v>6581</v>
      </c>
      <c r="J1913" s="142" t="s">
        <v>6582</v>
      </c>
      <c r="K1913" s="142" t="s">
        <v>6585</v>
      </c>
      <c r="L1913" s="142" t="s">
        <v>6586</v>
      </c>
    </row>
    <row r="1914" spans="1:12" hidden="1">
      <c r="A1914" s="142" t="s">
        <v>1788</v>
      </c>
      <c r="B1914" s="142" t="s">
        <v>1789</v>
      </c>
      <c r="C1914" s="142" t="s">
        <v>3960</v>
      </c>
      <c r="D1914" s="142" t="s">
        <v>3961</v>
      </c>
      <c r="E1914" s="142" t="s">
        <v>5747</v>
      </c>
      <c r="F1914" s="142" t="s">
        <v>5748</v>
      </c>
      <c r="G1914" s="142" t="s">
        <v>6579</v>
      </c>
      <c r="H1914" s="142" t="s">
        <v>6580</v>
      </c>
      <c r="I1914" s="142" t="s">
        <v>6581</v>
      </c>
      <c r="J1914" s="142" t="s">
        <v>6582</v>
      </c>
      <c r="K1914" s="142" t="s">
        <v>6587</v>
      </c>
      <c r="L1914" s="142" t="s">
        <v>6588</v>
      </c>
    </row>
    <row r="1915" spans="1:12" hidden="1">
      <c r="A1915" s="142" t="s">
        <v>1788</v>
      </c>
      <c r="B1915" s="142" t="s">
        <v>1789</v>
      </c>
      <c r="C1915" s="142" t="s">
        <v>3960</v>
      </c>
      <c r="D1915" s="142" t="s">
        <v>3961</v>
      </c>
      <c r="E1915" s="142" t="s">
        <v>5747</v>
      </c>
      <c r="F1915" s="142" t="s">
        <v>5748</v>
      </c>
      <c r="G1915" s="142" t="s">
        <v>6579</v>
      </c>
      <c r="H1915" s="142" t="s">
        <v>6580</v>
      </c>
      <c r="I1915" s="142" t="s">
        <v>6581</v>
      </c>
      <c r="J1915" s="142" t="s">
        <v>6582</v>
      </c>
      <c r="K1915" s="142" t="s">
        <v>6589</v>
      </c>
      <c r="L1915" s="142" t="s">
        <v>6590</v>
      </c>
    </row>
    <row r="1916" spans="1:12" hidden="1">
      <c r="A1916" s="142" t="s">
        <v>1788</v>
      </c>
      <c r="B1916" s="142" t="s">
        <v>1789</v>
      </c>
      <c r="C1916" s="142" t="s">
        <v>3960</v>
      </c>
      <c r="D1916" s="142" t="s">
        <v>3961</v>
      </c>
      <c r="E1916" s="142" t="s">
        <v>5747</v>
      </c>
      <c r="F1916" s="142" t="s">
        <v>5748</v>
      </c>
      <c r="G1916" s="142" t="s">
        <v>6579</v>
      </c>
      <c r="H1916" s="142" t="s">
        <v>6580</v>
      </c>
      <c r="I1916" s="142" t="s">
        <v>6581</v>
      </c>
      <c r="J1916" s="142" t="s">
        <v>6582</v>
      </c>
      <c r="K1916" s="142" t="s">
        <v>6591</v>
      </c>
      <c r="L1916" s="142" t="s">
        <v>6592</v>
      </c>
    </row>
    <row r="1917" spans="1:12" hidden="1">
      <c r="A1917" s="142" t="s">
        <v>1788</v>
      </c>
      <c r="B1917" s="142" t="s">
        <v>1789</v>
      </c>
      <c r="C1917" s="142" t="s">
        <v>3960</v>
      </c>
      <c r="D1917" s="142" t="s">
        <v>3961</v>
      </c>
      <c r="E1917" s="142" t="s">
        <v>5747</v>
      </c>
      <c r="F1917" s="142" t="s">
        <v>5748</v>
      </c>
      <c r="G1917" s="142" t="s">
        <v>6579</v>
      </c>
      <c r="H1917" s="142" t="s">
        <v>6580</v>
      </c>
      <c r="I1917" s="142" t="s">
        <v>6581</v>
      </c>
      <c r="J1917" s="142" t="s">
        <v>6582</v>
      </c>
      <c r="K1917" s="142" t="s">
        <v>6593</v>
      </c>
      <c r="L1917" s="142" t="s">
        <v>6594</v>
      </c>
    </row>
    <row r="1918" spans="1:12" hidden="1">
      <c r="A1918" s="142" t="s">
        <v>1788</v>
      </c>
      <c r="B1918" s="142" t="s">
        <v>1789</v>
      </c>
      <c r="C1918" s="142" t="s">
        <v>3960</v>
      </c>
      <c r="D1918" s="142" t="s">
        <v>3961</v>
      </c>
      <c r="E1918" s="142" t="s">
        <v>5747</v>
      </c>
      <c r="F1918" s="142" t="s">
        <v>5748</v>
      </c>
      <c r="G1918" s="142" t="s">
        <v>6579</v>
      </c>
      <c r="H1918" s="142" t="s">
        <v>6580</v>
      </c>
      <c r="I1918" s="142" t="s">
        <v>6581</v>
      </c>
      <c r="J1918" s="142" t="s">
        <v>6582</v>
      </c>
      <c r="K1918" s="142" t="s">
        <v>6595</v>
      </c>
      <c r="L1918" s="142" t="s">
        <v>6596</v>
      </c>
    </row>
    <row r="1919" spans="1:12" hidden="1">
      <c r="A1919" s="142" t="s">
        <v>1788</v>
      </c>
      <c r="B1919" s="142" t="s">
        <v>1789</v>
      </c>
      <c r="C1919" s="142" t="s">
        <v>3960</v>
      </c>
      <c r="D1919" s="142" t="s">
        <v>3961</v>
      </c>
      <c r="E1919" s="142" t="s">
        <v>5747</v>
      </c>
      <c r="F1919" s="142" t="s">
        <v>5748</v>
      </c>
      <c r="G1919" s="142" t="s">
        <v>6579</v>
      </c>
      <c r="H1919" s="142" t="s">
        <v>6580</v>
      </c>
      <c r="I1919" s="142" t="s">
        <v>6581</v>
      </c>
      <c r="J1919" s="142" t="s">
        <v>6582</v>
      </c>
      <c r="K1919" s="142" t="s">
        <v>6597</v>
      </c>
      <c r="L1919" s="142" t="s">
        <v>6598</v>
      </c>
    </row>
    <row r="1920" spans="1:12" hidden="1">
      <c r="A1920" s="142" t="s">
        <v>1788</v>
      </c>
      <c r="B1920" s="142" t="s">
        <v>1789</v>
      </c>
      <c r="C1920" s="142" t="s">
        <v>3960</v>
      </c>
      <c r="D1920" s="142" t="s">
        <v>3961</v>
      </c>
      <c r="E1920" s="142" t="s">
        <v>5747</v>
      </c>
      <c r="F1920" s="142" t="s">
        <v>5748</v>
      </c>
      <c r="G1920" s="142" t="s">
        <v>6579</v>
      </c>
      <c r="H1920" s="142" t="s">
        <v>6580</v>
      </c>
      <c r="I1920" s="142" t="s">
        <v>6581</v>
      </c>
      <c r="J1920" s="142" t="s">
        <v>6582</v>
      </c>
      <c r="K1920" s="142" t="s">
        <v>6599</v>
      </c>
      <c r="L1920" s="142" t="s">
        <v>6600</v>
      </c>
    </row>
    <row r="1921" spans="1:12" hidden="1">
      <c r="A1921" s="142" t="s">
        <v>1788</v>
      </c>
      <c r="B1921" s="142" t="s">
        <v>1789</v>
      </c>
      <c r="C1921" s="142" t="s">
        <v>3960</v>
      </c>
      <c r="D1921" s="142" t="s">
        <v>3961</v>
      </c>
      <c r="E1921" s="142" t="s">
        <v>5747</v>
      </c>
      <c r="F1921" s="142" t="s">
        <v>5748</v>
      </c>
      <c r="G1921" s="142" t="s">
        <v>6601</v>
      </c>
      <c r="H1921" s="142" t="s">
        <v>6602</v>
      </c>
      <c r="I1921" s="142" t="s">
        <v>6603</v>
      </c>
      <c r="J1921" s="142" t="s">
        <v>6604</v>
      </c>
      <c r="K1921" s="142" t="s">
        <v>6605</v>
      </c>
      <c r="L1921" s="142" t="s">
        <v>6606</v>
      </c>
    </row>
    <row r="1922" spans="1:12" hidden="1">
      <c r="A1922" s="142" t="s">
        <v>1788</v>
      </c>
      <c r="B1922" s="142" t="s">
        <v>1789</v>
      </c>
      <c r="C1922" s="142" t="s">
        <v>3960</v>
      </c>
      <c r="D1922" s="142" t="s">
        <v>3961</v>
      </c>
      <c r="E1922" s="142" t="s">
        <v>5747</v>
      </c>
      <c r="F1922" s="142" t="s">
        <v>5748</v>
      </c>
      <c r="G1922" s="142" t="s">
        <v>6601</v>
      </c>
      <c r="H1922" s="142" t="s">
        <v>6602</v>
      </c>
      <c r="I1922" s="142" t="s">
        <v>6603</v>
      </c>
      <c r="J1922" s="142" t="s">
        <v>6604</v>
      </c>
      <c r="K1922" s="142" t="s">
        <v>6607</v>
      </c>
      <c r="L1922" s="142" t="s">
        <v>6608</v>
      </c>
    </row>
    <row r="1923" spans="1:12" hidden="1">
      <c r="A1923" s="142" t="s">
        <v>1788</v>
      </c>
      <c r="B1923" s="142" t="s">
        <v>1789</v>
      </c>
      <c r="C1923" s="142" t="s">
        <v>3960</v>
      </c>
      <c r="D1923" s="142" t="s">
        <v>3961</v>
      </c>
      <c r="E1923" s="142" t="s">
        <v>5747</v>
      </c>
      <c r="F1923" s="142" t="s">
        <v>5748</v>
      </c>
      <c r="G1923" s="142" t="s">
        <v>6601</v>
      </c>
      <c r="H1923" s="142" t="s">
        <v>6602</v>
      </c>
      <c r="I1923" s="142" t="s">
        <v>6603</v>
      </c>
      <c r="J1923" s="142" t="s">
        <v>6604</v>
      </c>
      <c r="K1923" s="142" t="s">
        <v>6609</v>
      </c>
      <c r="L1923" s="142" t="s">
        <v>6610</v>
      </c>
    </row>
    <row r="1924" spans="1:12" hidden="1">
      <c r="A1924" s="142" t="s">
        <v>1788</v>
      </c>
      <c r="B1924" s="142" t="s">
        <v>1789</v>
      </c>
      <c r="C1924" s="142" t="s">
        <v>3960</v>
      </c>
      <c r="D1924" s="142" t="s">
        <v>3961</v>
      </c>
      <c r="E1924" s="142" t="s">
        <v>5747</v>
      </c>
      <c r="F1924" s="142" t="s">
        <v>5748</v>
      </c>
      <c r="G1924" s="142" t="s">
        <v>6601</v>
      </c>
      <c r="H1924" s="142" t="s">
        <v>6602</v>
      </c>
      <c r="I1924" s="142" t="s">
        <v>6603</v>
      </c>
      <c r="J1924" s="142" t="s">
        <v>6604</v>
      </c>
      <c r="K1924" s="142" t="s">
        <v>6611</v>
      </c>
      <c r="L1924" s="142" t="s">
        <v>6612</v>
      </c>
    </row>
    <row r="1925" spans="1:12" hidden="1">
      <c r="A1925" s="142" t="s">
        <v>1788</v>
      </c>
      <c r="B1925" s="142" t="s">
        <v>1789</v>
      </c>
      <c r="C1925" s="142" t="s">
        <v>3960</v>
      </c>
      <c r="D1925" s="142" t="s">
        <v>3961</v>
      </c>
      <c r="E1925" s="142" t="s">
        <v>5747</v>
      </c>
      <c r="F1925" s="142" t="s">
        <v>5748</v>
      </c>
      <c r="G1925" s="142" t="s">
        <v>6601</v>
      </c>
      <c r="H1925" s="142" t="s">
        <v>6602</v>
      </c>
      <c r="I1925" s="142" t="s">
        <v>6603</v>
      </c>
      <c r="J1925" s="142" t="s">
        <v>6604</v>
      </c>
      <c r="K1925" s="142" t="s">
        <v>6613</v>
      </c>
      <c r="L1925" s="142" t="s">
        <v>6614</v>
      </c>
    </row>
    <row r="1926" spans="1:12" hidden="1">
      <c r="A1926" s="142" t="s">
        <v>1788</v>
      </c>
      <c r="B1926" s="142" t="s">
        <v>1789</v>
      </c>
      <c r="C1926" s="142" t="s">
        <v>3960</v>
      </c>
      <c r="D1926" s="142" t="s">
        <v>3961</v>
      </c>
      <c r="E1926" s="142" t="s">
        <v>5747</v>
      </c>
      <c r="F1926" s="142" t="s">
        <v>5748</v>
      </c>
      <c r="G1926" s="142" t="s">
        <v>6601</v>
      </c>
      <c r="H1926" s="142" t="s">
        <v>6602</v>
      </c>
      <c r="I1926" s="142" t="s">
        <v>6603</v>
      </c>
      <c r="J1926" s="142" t="s">
        <v>6604</v>
      </c>
      <c r="K1926" s="142" t="s">
        <v>6615</v>
      </c>
      <c r="L1926" s="142" t="s">
        <v>6616</v>
      </c>
    </row>
    <row r="1927" spans="1:12" hidden="1">
      <c r="A1927" s="142" t="s">
        <v>1788</v>
      </c>
      <c r="B1927" s="142" t="s">
        <v>1789</v>
      </c>
      <c r="C1927" s="142" t="s">
        <v>3960</v>
      </c>
      <c r="D1927" s="142" t="s">
        <v>3961</v>
      </c>
      <c r="E1927" s="142" t="s">
        <v>6617</v>
      </c>
      <c r="F1927" s="142" t="s">
        <v>6618</v>
      </c>
      <c r="G1927" s="142" t="s">
        <v>6619</v>
      </c>
      <c r="H1927" s="142" t="s">
        <v>6620</v>
      </c>
      <c r="I1927" s="142" t="s">
        <v>6621</v>
      </c>
      <c r="J1927" s="142" t="s">
        <v>6622</v>
      </c>
      <c r="K1927" s="142" t="s">
        <v>6623</v>
      </c>
      <c r="L1927" s="142" t="s">
        <v>6624</v>
      </c>
    </row>
    <row r="1928" spans="1:12" hidden="1">
      <c r="A1928" s="142" t="s">
        <v>1788</v>
      </c>
      <c r="B1928" s="142" t="s">
        <v>1789</v>
      </c>
      <c r="C1928" s="142" t="s">
        <v>3960</v>
      </c>
      <c r="D1928" s="142" t="s">
        <v>3961</v>
      </c>
      <c r="E1928" s="142" t="s">
        <v>6617</v>
      </c>
      <c r="F1928" s="142" t="s">
        <v>6618</v>
      </c>
      <c r="G1928" s="142" t="s">
        <v>6619</v>
      </c>
      <c r="H1928" s="142" t="s">
        <v>6620</v>
      </c>
      <c r="I1928" s="142" t="s">
        <v>6621</v>
      </c>
      <c r="J1928" s="142" t="s">
        <v>6622</v>
      </c>
      <c r="K1928" s="142" t="s">
        <v>6625</v>
      </c>
      <c r="L1928" s="142" t="s">
        <v>6626</v>
      </c>
    </row>
    <row r="1929" spans="1:12" hidden="1">
      <c r="A1929" s="142" t="s">
        <v>1788</v>
      </c>
      <c r="B1929" s="142" t="s">
        <v>1789</v>
      </c>
      <c r="C1929" s="142" t="s">
        <v>3960</v>
      </c>
      <c r="D1929" s="142" t="s">
        <v>3961</v>
      </c>
      <c r="E1929" s="142" t="s">
        <v>6617</v>
      </c>
      <c r="F1929" s="142" t="s">
        <v>6618</v>
      </c>
      <c r="G1929" s="142" t="s">
        <v>6619</v>
      </c>
      <c r="H1929" s="142" t="s">
        <v>6620</v>
      </c>
      <c r="I1929" s="142" t="s">
        <v>6621</v>
      </c>
      <c r="J1929" s="142" t="s">
        <v>6622</v>
      </c>
      <c r="K1929" s="142" t="s">
        <v>6627</v>
      </c>
      <c r="L1929" s="142" t="s">
        <v>6628</v>
      </c>
    </row>
    <row r="1930" spans="1:12" hidden="1">
      <c r="A1930" s="142" t="s">
        <v>1788</v>
      </c>
      <c r="B1930" s="142" t="s">
        <v>1789</v>
      </c>
      <c r="C1930" s="142" t="s">
        <v>3960</v>
      </c>
      <c r="D1930" s="142" t="s">
        <v>3961</v>
      </c>
      <c r="E1930" s="142" t="s">
        <v>6617</v>
      </c>
      <c r="F1930" s="142" t="s">
        <v>6618</v>
      </c>
      <c r="G1930" s="142" t="s">
        <v>6619</v>
      </c>
      <c r="H1930" s="142" t="s">
        <v>6620</v>
      </c>
      <c r="I1930" s="142" t="s">
        <v>6621</v>
      </c>
      <c r="J1930" s="142" t="s">
        <v>6622</v>
      </c>
      <c r="K1930" s="142" t="s">
        <v>6629</v>
      </c>
      <c r="L1930" s="142" t="s">
        <v>6630</v>
      </c>
    </row>
    <row r="1931" spans="1:12" hidden="1">
      <c r="A1931" s="142" t="s">
        <v>1788</v>
      </c>
      <c r="B1931" s="142" t="s">
        <v>1789</v>
      </c>
      <c r="C1931" s="142" t="s">
        <v>3960</v>
      </c>
      <c r="D1931" s="142" t="s">
        <v>3961</v>
      </c>
      <c r="E1931" s="142" t="s">
        <v>6617</v>
      </c>
      <c r="F1931" s="142" t="s">
        <v>6618</v>
      </c>
      <c r="G1931" s="142" t="s">
        <v>6619</v>
      </c>
      <c r="H1931" s="142" t="s">
        <v>6620</v>
      </c>
      <c r="I1931" s="142" t="s">
        <v>6621</v>
      </c>
      <c r="J1931" s="142" t="s">
        <v>6622</v>
      </c>
      <c r="K1931" s="142" t="s">
        <v>6631</v>
      </c>
      <c r="L1931" s="142" t="s">
        <v>6632</v>
      </c>
    </row>
    <row r="1932" spans="1:12" hidden="1">
      <c r="A1932" s="142" t="s">
        <v>1788</v>
      </c>
      <c r="B1932" s="142" t="s">
        <v>1789</v>
      </c>
      <c r="C1932" s="142" t="s">
        <v>3960</v>
      </c>
      <c r="D1932" s="142" t="s">
        <v>3961</v>
      </c>
      <c r="E1932" s="142" t="s">
        <v>6617</v>
      </c>
      <c r="F1932" s="142" t="s">
        <v>6618</v>
      </c>
      <c r="G1932" s="142" t="s">
        <v>6619</v>
      </c>
      <c r="H1932" s="142" t="s">
        <v>6620</v>
      </c>
      <c r="I1932" s="142" t="s">
        <v>6621</v>
      </c>
      <c r="J1932" s="142" t="s">
        <v>6622</v>
      </c>
      <c r="K1932" s="142" t="s">
        <v>6633</v>
      </c>
      <c r="L1932" s="142" t="s">
        <v>6634</v>
      </c>
    </row>
    <row r="1933" spans="1:12" hidden="1">
      <c r="A1933" s="142" t="s">
        <v>1788</v>
      </c>
      <c r="B1933" s="142" t="s">
        <v>1789</v>
      </c>
      <c r="C1933" s="142" t="s">
        <v>3960</v>
      </c>
      <c r="D1933" s="142" t="s">
        <v>3961</v>
      </c>
      <c r="E1933" s="142" t="s">
        <v>6617</v>
      </c>
      <c r="F1933" s="142" t="s">
        <v>6618</v>
      </c>
      <c r="G1933" s="142" t="s">
        <v>6619</v>
      </c>
      <c r="H1933" s="142" t="s">
        <v>6620</v>
      </c>
      <c r="I1933" s="142" t="s">
        <v>6621</v>
      </c>
      <c r="J1933" s="142" t="s">
        <v>6622</v>
      </c>
      <c r="K1933" s="142" t="s">
        <v>6635</v>
      </c>
      <c r="L1933" s="142" t="s">
        <v>6636</v>
      </c>
    </row>
    <row r="1934" spans="1:12" hidden="1">
      <c r="A1934" s="142" t="s">
        <v>1788</v>
      </c>
      <c r="B1934" s="142" t="s">
        <v>1789</v>
      </c>
      <c r="C1934" s="142" t="s">
        <v>3960</v>
      </c>
      <c r="D1934" s="142" t="s">
        <v>3961</v>
      </c>
      <c r="E1934" s="142" t="s">
        <v>6617</v>
      </c>
      <c r="F1934" s="142" t="s">
        <v>6618</v>
      </c>
      <c r="G1934" s="142" t="s">
        <v>6619</v>
      </c>
      <c r="H1934" s="142" t="s">
        <v>6620</v>
      </c>
      <c r="I1934" s="142" t="s">
        <v>6621</v>
      </c>
      <c r="J1934" s="142" t="s">
        <v>6622</v>
      </c>
      <c r="K1934" s="142" t="s">
        <v>6637</v>
      </c>
      <c r="L1934" s="142" t="s">
        <v>6638</v>
      </c>
    </row>
    <row r="1935" spans="1:12" hidden="1">
      <c r="A1935" s="142" t="s">
        <v>6639</v>
      </c>
      <c r="B1935" s="142" t="s">
        <v>6640</v>
      </c>
      <c r="C1935" s="142" t="s">
        <v>6641</v>
      </c>
      <c r="D1935" s="142" t="s">
        <v>6642</v>
      </c>
      <c r="E1935" s="142" t="s">
        <v>6643</v>
      </c>
      <c r="F1935" s="142" t="s">
        <v>6644</v>
      </c>
      <c r="G1935" s="142" t="s">
        <v>6645</v>
      </c>
      <c r="H1935" s="142" t="s">
        <v>6646</v>
      </c>
      <c r="I1935" s="142" t="s">
        <v>6647</v>
      </c>
      <c r="J1935" s="142" t="s">
        <v>6648</v>
      </c>
      <c r="K1935" s="142" t="s">
        <v>6649</v>
      </c>
      <c r="L1935" s="142" t="s">
        <v>6650</v>
      </c>
    </row>
    <row r="1936" spans="1:12" hidden="1">
      <c r="A1936" s="142" t="s">
        <v>6639</v>
      </c>
      <c r="B1936" s="142" t="s">
        <v>6640</v>
      </c>
      <c r="C1936" s="142" t="s">
        <v>6641</v>
      </c>
      <c r="D1936" s="142" t="s">
        <v>6642</v>
      </c>
      <c r="E1936" s="142" t="s">
        <v>6651</v>
      </c>
      <c r="F1936" s="142" t="s">
        <v>6652</v>
      </c>
      <c r="G1936" s="142" t="s">
        <v>6653</v>
      </c>
      <c r="H1936" s="142" t="s">
        <v>6654</v>
      </c>
      <c r="I1936" s="142" t="s">
        <v>6655</v>
      </c>
      <c r="J1936" s="142" t="s">
        <v>6656</v>
      </c>
      <c r="K1936" s="142" t="s">
        <v>6657</v>
      </c>
      <c r="L1936" s="142" t="s">
        <v>6658</v>
      </c>
    </row>
    <row r="1937" spans="1:12" hidden="1">
      <c r="A1937" s="142" t="s">
        <v>6639</v>
      </c>
      <c r="B1937" s="142" t="s">
        <v>6640</v>
      </c>
      <c r="C1937" s="142" t="s">
        <v>6641</v>
      </c>
      <c r="D1937" s="142" t="s">
        <v>6642</v>
      </c>
      <c r="E1937" s="142" t="s">
        <v>6659</v>
      </c>
      <c r="F1937" s="142" t="s">
        <v>6660</v>
      </c>
      <c r="G1937" s="142" t="s">
        <v>6661</v>
      </c>
      <c r="H1937" s="142" t="s">
        <v>6662</v>
      </c>
      <c r="I1937" s="142" t="s">
        <v>6663</v>
      </c>
      <c r="J1937" s="142" t="s">
        <v>6664</v>
      </c>
      <c r="K1937" s="142" t="s">
        <v>6665</v>
      </c>
      <c r="L1937" s="142" t="s">
        <v>6666</v>
      </c>
    </row>
    <row r="1938" spans="1:12" hidden="1">
      <c r="A1938" s="142" t="s">
        <v>6639</v>
      </c>
      <c r="B1938" s="142" t="s">
        <v>6640</v>
      </c>
      <c r="C1938" s="142" t="s">
        <v>6641</v>
      </c>
      <c r="D1938" s="142" t="s">
        <v>6642</v>
      </c>
      <c r="E1938" s="142" t="s">
        <v>6659</v>
      </c>
      <c r="F1938" s="142" t="s">
        <v>6660</v>
      </c>
      <c r="G1938" s="142" t="s">
        <v>6661</v>
      </c>
      <c r="H1938" s="142" t="s">
        <v>6662</v>
      </c>
      <c r="I1938" s="142" t="s">
        <v>6663</v>
      </c>
      <c r="J1938" s="142" t="s">
        <v>6664</v>
      </c>
      <c r="K1938" s="142" t="s">
        <v>6667</v>
      </c>
      <c r="L1938" s="142" t="s">
        <v>6668</v>
      </c>
    </row>
    <row r="1939" spans="1:12" hidden="1">
      <c r="A1939" s="142" t="s">
        <v>6639</v>
      </c>
      <c r="B1939" s="142" t="s">
        <v>6640</v>
      </c>
      <c r="C1939" s="142" t="s">
        <v>6641</v>
      </c>
      <c r="D1939" s="142" t="s">
        <v>6642</v>
      </c>
      <c r="E1939" s="142" t="s">
        <v>6659</v>
      </c>
      <c r="F1939" s="142" t="s">
        <v>6660</v>
      </c>
      <c r="G1939" s="142" t="s">
        <v>6661</v>
      </c>
      <c r="H1939" s="142" t="s">
        <v>6662</v>
      </c>
      <c r="I1939" s="142" t="s">
        <v>6663</v>
      </c>
      <c r="J1939" s="142" t="s">
        <v>6664</v>
      </c>
      <c r="K1939" s="142" t="s">
        <v>6669</v>
      </c>
      <c r="L1939" s="142" t="s">
        <v>6670</v>
      </c>
    </row>
    <row r="1940" spans="1:12" hidden="1">
      <c r="A1940" s="142" t="s">
        <v>6639</v>
      </c>
      <c r="B1940" s="142" t="s">
        <v>6640</v>
      </c>
      <c r="C1940" s="142" t="s">
        <v>6641</v>
      </c>
      <c r="D1940" s="142" t="s">
        <v>6642</v>
      </c>
      <c r="E1940" s="142" t="s">
        <v>6659</v>
      </c>
      <c r="F1940" s="142" t="s">
        <v>6660</v>
      </c>
      <c r="G1940" s="142" t="s">
        <v>6661</v>
      </c>
      <c r="H1940" s="142" t="s">
        <v>6662</v>
      </c>
      <c r="I1940" s="142" t="s">
        <v>6663</v>
      </c>
      <c r="J1940" s="142" t="s">
        <v>6664</v>
      </c>
      <c r="K1940" s="142" t="s">
        <v>6671</v>
      </c>
      <c r="L1940" s="142" t="s">
        <v>6672</v>
      </c>
    </row>
    <row r="1941" spans="1:12" hidden="1">
      <c r="A1941" s="142" t="s">
        <v>6639</v>
      </c>
      <c r="B1941" s="142" t="s">
        <v>6640</v>
      </c>
      <c r="C1941" s="142" t="s">
        <v>6641</v>
      </c>
      <c r="D1941" s="142" t="s">
        <v>6642</v>
      </c>
      <c r="E1941" s="142" t="s">
        <v>6659</v>
      </c>
      <c r="F1941" s="142" t="s">
        <v>6660</v>
      </c>
      <c r="G1941" s="142" t="s">
        <v>6661</v>
      </c>
      <c r="H1941" s="142" t="s">
        <v>6662</v>
      </c>
      <c r="I1941" s="142" t="s">
        <v>6663</v>
      </c>
      <c r="J1941" s="142" t="s">
        <v>6664</v>
      </c>
      <c r="K1941" s="142" t="s">
        <v>6673</v>
      </c>
      <c r="L1941" s="142" t="s">
        <v>6674</v>
      </c>
    </row>
    <row r="1942" spans="1:12" hidden="1">
      <c r="A1942" s="142" t="s">
        <v>6639</v>
      </c>
      <c r="B1942" s="142" t="s">
        <v>6640</v>
      </c>
      <c r="C1942" s="142" t="s">
        <v>6641</v>
      </c>
      <c r="D1942" s="142" t="s">
        <v>6642</v>
      </c>
      <c r="E1942" s="142" t="s">
        <v>6675</v>
      </c>
      <c r="F1942" s="142" t="s">
        <v>6676</v>
      </c>
      <c r="G1942" s="142" t="s">
        <v>6677</v>
      </c>
      <c r="H1942" s="142" t="s">
        <v>6678</v>
      </c>
      <c r="I1942" s="142" t="s">
        <v>6679</v>
      </c>
      <c r="J1942" s="142" t="s">
        <v>6680</v>
      </c>
      <c r="K1942" s="142" t="s">
        <v>6681</v>
      </c>
      <c r="L1942" s="142" t="s">
        <v>6682</v>
      </c>
    </row>
    <row r="1943" spans="1:12" hidden="1">
      <c r="A1943" s="142" t="s">
        <v>6639</v>
      </c>
      <c r="B1943" s="142" t="s">
        <v>6640</v>
      </c>
      <c r="C1943" s="142" t="s">
        <v>6641</v>
      </c>
      <c r="D1943" s="142" t="s">
        <v>6642</v>
      </c>
      <c r="E1943" s="142" t="s">
        <v>6683</v>
      </c>
      <c r="F1943" s="142" t="s">
        <v>6684</v>
      </c>
      <c r="G1943" s="142" t="s">
        <v>6685</v>
      </c>
      <c r="H1943" s="142" t="s">
        <v>6686</v>
      </c>
      <c r="I1943" s="142" t="s">
        <v>6687</v>
      </c>
      <c r="J1943" s="142" t="s">
        <v>6688</v>
      </c>
      <c r="K1943" s="142" t="s">
        <v>6689</v>
      </c>
      <c r="L1943" s="142" t="s">
        <v>6690</v>
      </c>
    </row>
    <row r="1944" spans="1:12" hidden="1">
      <c r="A1944" s="142" t="s">
        <v>6639</v>
      </c>
      <c r="B1944" s="142" t="s">
        <v>6640</v>
      </c>
      <c r="C1944" s="142" t="s">
        <v>6641</v>
      </c>
      <c r="D1944" s="142" t="s">
        <v>6642</v>
      </c>
      <c r="E1944" s="142" t="s">
        <v>6683</v>
      </c>
      <c r="F1944" s="142" t="s">
        <v>6684</v>
      </c>
      <c r="G1944" s="142" t="s">
        <v>6685</v>
      </c>
      <c r="H1944" s="142" t="s">
        <v>6686</v>
      </c>
      <c r="I1944" s="142" t="s">
        <v>6687</v>
      </c>
      <c r="J1944" s="142" t="s">
        <v>6688</v>
      </c>
      <c r="K1944" s="142" t="s">
        <v>6691</v>
      </c>
      <c r="L1944" s="142" t="s">
        <v>6692</v>
      </c>
    </row>
    <row r="1945" spans="1:12" hidden="1">
      <c r="A1945" s="142" t="s">
        <v>6639</v>
      </c>
      <c r="B1945" s="142" t="s">
        <v>6640</v>
      </c>
      <c r="C1945" s="142" t="s">
        <v>6641</v>
      </c>
      <c r="D1945" s="142" t="s">
        <v>6642</v>
      </c>
      <c r="E1945" s="142" t="s">
        <v>6683</v>
      </c>
      <c r="F1945" s="142" t="s">
        <v>6684</v>
      </c>
      <c r="G1945" s="142" t="s">
        <v>6685</v>
      </c>
      <c r="H1945" s="142" t="s">
        <v>6686</v>
      </c>
      <c r="I1945" s="142" t="s">
        <v>6687</v>
      </c>
      <c r="J1945" s="142" t="s">
        <v>6688</v>
      </c>
      <c r="K1945" s="142" t="s">
        <v>6693</v>
      </c>
      <c r="L1945" s="142" t="s">
        <v>6694</v>
      </c>
    </row>
    <row r="1946" spans="1:12" hidden="1">
      <c r="A1946" s="142" t="s">
        <v>6639</v>
      </c>
      <c r="B1946" s="142" t="s">
        <v>6640</v>
      </c>
      <c r="C1946" s="142" t="s">
        <v>6641</v>
      </c>
      <c r="D1946" s="142" t="s">
        <v>6642</v>
      </c>
      <c r="E1946" s="142" t="s">
        <v>6695</v>
      </c>
      <c r="F1946" s="142" t="s">
        <v>6696</v>
      </c>
      <c r="G1946" s="142" t="s">
        <v>6697</v>
      </c>
      <c r="H1946" s="142" t="s">
        <v>6698</v>
      </c>
      <c r="I1946" s="142" t="s">
        <v>6699</v>
      </c>
      <c r="J1946" s="142" t="s">
        <v>6700</v>
      </c>
      <c r="K1946" s="142" t="s">
        <v>6701</v>
      </c>
      <c r="L1946" s="142" t="s">
        <v>6702</v>
      </c>
    </row>
    <row r="1947" spans="1:12" hidden="1">
      <c r="A1947" s="142" t="s">
        <v>6639</v>
      </c>
      <c r="B1947" s="142" t="s">
        <v>6640</v>
      </c>
      <c r="C1947" s="142" t="s">
        <v>6641</v>
      </c>
      <c r="D1947" s="142" t="s">
        <v>6642</v>
      </c>
      <c r="E1947" s="142" t="s">
        <v>6703</v>
      </c>
      <c r="F1947" s="142" t="s">
        <v>6704</v>
      </c>
      <c r="G1947" s="142" t="s">
        <v>6705</v>
      </c>
      <c r="H1947" s="142" t="s">
        <v>6706</v>
      </c>
      <c r="I1947" s="142" t="s">
        <v>6707</v>
      </c>
      <c r="J1947" s="142" t="s">
        <v>6708</v>
      </c>
      <c r="K1947" s="142" t="s">
        <v>6709</v>
      </c>
      <c r="L1947" s="142" t="s">
        <v>6710</v>
      </c>
    </row>
    <row r="1948" spans="1:12" hidden="1">
      <c r="A1948" s="142" t="s">
        <v>6639</v>
      </c>
      <c r="B1948" s="142" t="s">
        <v>6640</v>
      </c>
      <c r="C1948" s="142" t="s">
        <v>6641</v>
      </c>
      <c r="D1948" s="142" t="s">
        <v>6642</v>
      </c>
      <c r="E1948" s="142" t="s">
        <v>6703</v>
      </c>
      <c r="F1948" s="142" t="s">
        <v>6704</v>
      </c>
      <c r="G1948" s="142" t="s">
        <v>6705</v>
      </c>
      <c r="H1948" s="142" t="s">
        <v>6706</v>
      </c>
      <c r="I1948" s="142" t="s">
        <v>6707</v>
      </c>
      <c r="J1948" s="142" t="s">
        <v>6708</v>
      </c>
      <c r="K1948" s="142" t="s">
        <v>6711</v>
      </c>
      <c r="L1948" s="142" t="s">
        <v>6712</v>
      </c>
    </row>
    <row r="1949" spans="1:12" hidden="1">
      <c r="A1949" s="142" t="s">
        <v>6639</v>
      </c>
      <c r="B1949" s="142" t="s">
        <v>6640</v>
      </c>
      <c r="C1949" s="142" t="s">
        <v>6641</v>
      </c>
      <c r="D1949" s="142" t="s">
        <v>6642</v>
      </c>
      <c r="E1949" s="142" t="s">
        <v>6713</v>
      </c>
      <c r="F1949" s="142" t="s">
        <v>6714</v>
      </c>
      <c r="G1949" s="142" t="s">
        <v>6715</v>
      </c>
      <c r="H1949" s="142" t="s">
        <v>6716</v>
      </c>
      <c r="I1949" s="142" t="s">
        <v>6717</v>
      </c>
      <c r="J1949" s="142" t="s">
        <v>6718</v>
      </c>
      <c r="K1949" s="142" t="s">
        <v>6719</v>
      </c>
      <c r="L1949" s="142" t="s">
        <v>6720</v>
      </c>
    </row>
    <row r="1950" spans="1:12" hidden="1">
      <c r="A1950" s="142" t="s">
        <v>6639</v>
      </c>
      <c r="B1950" s="142" t="s">
        <v>6640</v>
      </c>
      <c r="C1950" s="142" t="s">
        <v>6721</v>
      </c>
      <c r="D1950" s="142" t="s">
        <v>6722</v>
      </c>
      <c r="E1950" s="142" t="s">
        <v>6723</v>
      </c>
      <c r="F1950" s="142" t="s">
        <v>6724</v>
      </c>
      <c r="G1950" s="142" t="s">
        <v>6725</v>
      </c>
      <c r="H1950" s="142" t="s">
        <v>6726</v>
      </c>
      <c r="I1950" s="142" t="s">
        <v>6727</v>
      </c>
      <c r="J1950" s="142" t="s">
        <v>6728</v>
      </c>
      <c r="K1950" s="142" t="s">
        <v>6729</v>
      </c>
      <c r="L1950" s="142" t="s">
        <v>6730</v>
      </c>
    </row>
    <row r="1951" spans="1:12" hidden="1">
      <c r="A1951" s="142" t="s">
        <v>6639</v>
      </c>
      <c r="B1951" s="142" t="s">
        <v>6640</v>
      </c>
      <c r="C1951" s="142" t="s">
        <v>6721</v>
      </c>
      <c r="D1951" s="142" t="s">
        <v>6722</v>
      </c>
      <c r="E1951" s="142" t="s">
        <v>6723</v>
      </c>
      <c r="F1951" s="142" t="s">
        <v>6724</v>
      </c>
      <c r="G1951" s="142" t="s">
        <v>6725</v>
      </c>
      <c r="H1951" s="142" t="s">
        <v>6726</v>
      </c>
      <c r="I1951" s="142" t="s">
        <v>6727</v>
      </c>
      <c r="J1951" s="142" t="s">
        <v>6728</v>
      </c>
      <c r="K1951" s="142" t="s">
        <v>6731</v>
      </c>
      <c r="L1951" s="142" t="s">
        <v>6732</v>
      </c>
    </row>
    <row r="1952" spans="1:12" hidden="1">
      <c r="A1952" s="142" t="s">
        <v>6639</v>
      </c>
      <c r="B1952" s="142" t="s">
        <v>6640</v>
      </c>
      <c r="C1952" s="142" t="s">
        <v>6721</v>
      </c>
      <c r="D1952" s="142" t="s">
        <v>6722</v>
      </c>
      <c r="E1952" s="142" t="s">
        <v>6723</v>
      </c>
      <c r="F1952" s="142" t="s">
        <v>6724</v>
      </c>
      <c r="G1952" s="142" t="s">
        <v>6725</v>
      </c>
      <c r="H1952" s="142" t="s">
        <v>6726</v>
      </c>
      <c r="I1952" s="142" t="s">
        <v>6727</v>
      </c>
      <c r="J1952" s="142" t="s">
        <v>6728</v>
      </c>
      <c r="K1952" s="142" t="s">
        <v>6733</v>
      </c>
      <c r="L1952" s="142" t="s">
        <v>6734</v>
      </c>
    </row>
    <row r="1953" spans="1:12" hidden="1">
      <c r="A1953" s="142" t="s">
        <v>6639</v>
      </c>
      <c r="B1953" s="142" t="s">
        <v>6640</v>
      </c>
      <c r="C1953" s="142" t="s">
        <v>6721</v>
      </c>
      <c r="D1953" s="142" t="s">
        <v>6722</v>
      </c>
      <c r="E1953" s="142" t="s">
        <v>6723</v>
      </c>
      <c r="F1953" s="142" t="s">
        <v>6724</v>
      </c>
      <c r="G1953" s="142" t="s">
        <v>6735</v>
      </c>
      <c r="H1953" s="142" t="s">
        <v>6736</v>
      </c>
      <c r="I1953" s="142" t="s">
        <v>6737</v>
      </c>
      <c r="J1953" s="142" t="s">
        <v>6738</v>
      </c>
      <c r="K1953" s="142" t="s">
        <v>6739</v>
      </c>
      <c r="L1953" s="142" t="s">
        <v>6740</v>
      </c>
    </row>
    <row r="1954" spans="1:12" hidden="1">
      <c r="A1954" s="142" t="s">
        <v>6639</v>
      </c>
      <c r="B1954" s="142" t="s">
        <v>6640</v>
      </c>
      <c r="C1954" s="142" t="s">
        <v>6721</v>
      </c>
      <c r="D1954" s="142" t="s">
        <v>6722</v>
      </c>
      <c r="E1954" s="142" t="s">
        <v>6723</v>
      </c>
      <c r="F1954" s="142" t="s">
        <v>6724</v>
      </c>
      <c r="G1954" s="142" t="s">
        <v>6735</v>
      </c>
      <c r="H1954" s="142" t="s">
        <v>6736</v>
      </c>
      <c r="I1954" s="142" t="s">
        <v>6737</v>
      </c>
      <c r="J1954" s="142" t="s">
        <v>6738</v>
      </c>
      <c r="K1954" s="142" t="s">
        <v>6741</v>
      </c>
      <c r="L1954" s="142" t="s">
        <v>6742</v>
      </c>
    </row>
    <row r="1955" spans="1:12" hidden="1">
      <c r="A1955" s="142" t="s">
        <v>6639</v>
      </c>
      <c r="B1955" s="142" t="s">
        <v>6640</v>
      </c>
      <c r="C1955" s="142" t="s">
        <v>6721</v>
      </c>
      <c r="D1955" s="142" t="s">
        <v>6722</v>
      </c>
      <c r="E1955" s="142" t="s">
        <v>6723</v>
      </c>
      <c r="F1955" s="142" t="s">
        <v>6724</v>
      </c>
      <c r="G1955" s="142" t="s">
        <v>6735</v>
      </c>
      <c r="H1955" s="142" t="s">
        <v>6736</v>
      </c>
      <c r="I1955" s="142" t="s">
        <v>6737</v>
      </c>
      <c r="J1955" s="142" t="s">
        <v>6738</v>
      </c>
      <c r="K1955" s="142" t="s">
        <v>6743</v>
      </c>
      <c r="L1955" s="142" t="s">
        <v>6744</v>
      </c>
    </row>
    <row r="1956" spans="1:12" hidden="1">
      <c r="A1956" s="142" t="s">
        <v>6639</v>
      </c>
      <c r="B1956" s="142" t="s">
        <v>6640</v>
      </c>
      <c r="C1956" s="142" t="s">
        <v>6721</v>
      </c>
      <c r="D1956" s="142" t="s">
        <v>6722</v>
      </c>
      <c r="E1956" s="142" t="s">
        <v>6723</v>
      </c>
      <c r="F1956" s="142" t="s">
        <v>6724</v>
      </c>
      <c r="G1956" s="142" t="s">
        <v>6735</v>
      </c>
      <c r="H1956" s="142" t="s">
        <v>6736</v>
      </c>
      <c r="I1956" s="142" t="s">
        <v>6737</v>
      </c>
      <c r="J1956" s="142" t="s">
        <v>6738</v>
      </c>
      <c r="K1956" s="142" t="s">
        <v>6745</v>
      </c>
      <c r="L1956" s="142" t="s">
        <v>6746</v>
      </c>
    </row>
    <row r="1957" spans="1:12" hidden="1">
      <c r="A1957" s="142" t="s">
        <v>6639</v>
      </c>
      <c r="B1957" s="142" t="s">
        <v>6640</v>
      </c>
      <c r="C1957" s="142" t="s">
        <v>6721</v>
      </c>
      <c r="D1957" s="142" t="s">
        <v>6722</v>
      </c>
      <c r="E1957" s="142" t="s">
        <v>6723</v>
      </c>
      <c r="F1957" s="142" t="s">
        <v>6724</v>
      </c>
      <c r="G1957" s="142" t="s">
        <v>6735</v>
      </c>
      <c r="H1957" s="142" t="s">
        <v>6736</v>
      </c>
      <c r="I1957" s="142" t="s">
        <v>6737</v>
      </c>
      <c r="J1957" s="142" t="s">
        <v>6738</v>
      </c>
      <c r="K1957" s="142" t="s">
        <v>6747</v>
      </c>
      <c r="L1957" s="142" t="s">
        <v>6748</v>
      </c>
    </row>
    <row r="1958" spans="1:12" hidden="1">
      <c r="A1958" s="142" t="s">
        <v>6639</v>
      </c>
      <c r="B1958" s="142" t="s">
        <v>6640</v>
      </c>
      <c r="C1958" s="142" t="s">
        <v>6721</v>
      </c>
      <c r="D1958" s="142" t="s">
        <v>6722</v>
      </c>
      <c r="E1958" s="142" t="s">
        <v>6723</v>
      </c>
      <c r="F1958" s="142" t="s">
        <v>6724</v>
      </c>
      <c r="G1958" s="142" t="s">
        <v>6735</v>
      </c>
      <c r="H1958" s="142" t="s">
        <v>6736</v>
      </c>
      <c r="I1958" s="142" t="s">
        <v>6737</v>
      </c>
      <c r="J1958" s="142" t="s">
        <v>6738</v>
      </c>
      <c r="K1958" s="142" t="s">
        <v>6749</v>
      </c>
      <c r="L1958" s="142" t="s">
        <v>6750</v>
      </c>
    </row>
    <row r="1959" spans="1:12" hidden="1">
      <c r="A1959" s="142" t="s">
        <v>6639</v>
      </c>
      <c r="B1959" s="142" t="s">
        <v>6640</v>
      </c>
      <c r="C1959" s="142" t="s">
        <v>6721</v>
      </c>
      <c r="D1959" s="142" t="s">
        <v>6722</v>
      </c>
      <c r="E1959" s="142" t="s">
        <v>6723</v>
      </c>
      <c r="F1959" s="142" t="s">
        <v>6724</v>
      </c>
      <c r="G1959" s="142" t="s">
        <v>6735</v>
      </c>
      <c r="H1959" s="142" t="s">
        <v>6736</v>
      </c>
      <c r="I1959" s="142" t="s">
        <v>6737</v>
      </c>
      <c r="J1959" s="142" t="s">
        <v>6738</v>
      </c>
      <c r="K1959" s="142" t="s">
        <v>6751</v>
      </c>
      <c r="L1959" s="142" t="s">
        <v>6752</v>
      </c>
    </row>
    <row r="1960" spans="1:12" hidden="1">
      <c r="A1960" s="142" t="s">
        <v>6639</v>
      </c>
      <c r="B1960" s="142" t="s">
        <v>6640</v>
      </c>
      <c r="C1960" s="142" t="s">
        <v>6721</v>
      </c>
      <c r="D1960" s="142" t="s">
        <v>6722</v>
      </c>
      <c r="E1960" s="142" t="s">
        <v>6723</v>
      </c>
      <c r="F1960" s="142" t="s">
        <v>6724</v>
      </c>
      <c r="G1960" s="142" t="s">
        <v>6735</v>
      </c>
      <c r="H1960" s="142" t="s">
        <v>6736</v>
      </c>
      <c r="I1960" s="142" t="s">
        <v>6737</v>
      </c>
      <c r="J1960" s="142" t="s">
        <v>6738</v>
      </c>
      <c r="K1960" s="142" t="s">
        <v>6753</v>
      </c>
      <c r="L1960" s="142" t="s">
        <v>6754</v>
      </c>
    </row>
    <row r="1961" spans="1:12" hidden="1">
      <c r="A1961" s="142" t="s">
        <v>6639</v>
      </c>
      <c r="B1961" s="142" t="s">
        <v>6640</v>
      </c>
      <c r="C1961" s="142" t="s">
        <v>6721</v>
      </c>
      <c r="D1961" s="142" t="s">
        <v>6722</v>
      </c>
      <c r="E1961" s="142" t="s">
        <v>6723</v>
      </c>
      <c r="F1961" s="142" t="s">
        <v>6724</v>
      </c>
      <c r="G1961" s="142" t="s">
        <v>6735</v>
      </c>
      <c r="H1961" s="142" t="s">
        <v>6736</v>
      </c>
      <c r="I1961" s="142" t="s">
        <v>6737</v>
      </c>
      <c r="J1961" s="142" t="s">
        <v>6738</v>
      </c>
      <c r="K1961" s="142" t="s">
        <v>6755</v>
      </c>
      <c r="L1961" s="142" t="s">
        <v>6756</v>
      </c>
    </row>
    <row r="1962" spans="1:12" hidden="1">
      <c r="A1962" s="142" t="s">
        <v>6639</v>
      </c>
      <c r="B1962" s="142" t="s">
        <v>6640</v>
      </c>
      <c r="C1962" s="142" t="s">
        <v>6721</v>
      </c>
      <c r="D1962" s="142" t="s">
        <v>6722</v>
      </c>
      <c r="E1962" s="142" t="s">
        <v>6723</v>
      </c>
      <c r="F1962" s="142" t="s">
        <v>6724</v>
      </c>
      <c r="G1962" s="142" t="s">
        <v>6735</v>
      </c>
      <c r="H1962" s="142" t="s">
        <v>6736</v>
      </c>
      <c r="I1962" s="142" t="s">
        <v>6737</v>
      </c>
      <c r="J1962" s="142" t="s">
        <v>6738</v>
      </c>
      <c r="K1962" s="142" t="s">
        <v>6757</v>
      </c>
      <c r="L1962" s="142" t="s">
        <v>6758</v>
      </c>
    </row>
    <row r="1963" spans="1:12" hidden="1">
      <c r="A1963" s="142" t="s">
        <v>6639</v>
      </c>
      <c r="B1963" s="142" t="s">
        <v>6640</v>
      </c>
      <c r="C1963" s="142" t="s">
        <v>6721</v>
      </c>
      <c r="D1963" s="142" t="s">
        <v>6722</v>
      </c>
      <c r="E1963" s="142" t="s">
        <v>6723</v>
      </c>
      <c r="F1963" s="142" t="s">
        <v>6724</v>
      </c>
      <c r="G1963" s="142" t="s">
        <v>6735</v>
      </c>
      <c r="H1963" s="142" t="s">
        <v>6736</v>
      </c>
      <c r="I1963" s="142" t="s">
        <v>6737</v>
      </c>
      <c r="J1963" s="142" t="s">
        <v>6738</v>
      </c>
      <c r="K1963" s="142" t="s">
        <v>6759</v>
      </c>
      <c r="L1963" s="142" t="s">
        <v>6760</v>
      </c>
    </row>
    <row r="1964" spans="1:12" hidden="1">
      <c r="A1964" s="142" t="s">
        <v>6639</v>
      </c>
      <c r="B1964" s="142" t="s">
        <v>6640</v>
      </c>
      <c r="C1964" s="142" t="s">
        <v>6721</v>
      </c>
      <c r="D1964" s="142" t="s">
        <v>6722</v>
      </c>
      <c r="E1964" s="142" t="s">
        <v>6723</v>
      </c>
      <c r="F1964" s="142" t="s">
        <v>6724</v>
      </c>
      <c r="G1964" s="142" t="s">
        <v>6735</v>
      </c>
      <c r="H1964" s="142" t="s">
        <v>6736</v>
      </c>
      <c r="I1964" s="142" t="s">
        <v>6737</v>
      </c>
      <c r="J1964" s="142" t="s">
        <v>6738</v>
      </c>
      <c r="K1964" s="142" t="s">
        <v>6761</v>
      </c>
      <c r="L1964" s="142" t="s">
        <v>6762</v>
      </c>
    </row>
    <row r="1965" spans="1:12" hidden="1">
      <c r="A1965" s="142" t="s">
        <v>6639</v>
      </c>
      <c r="B1965" s="142" t="s">
        <v>6640</v>
      </c>
      <c r="C1965" s="142" t="s">
        <v>6721</v>
      </c>
      <c r="D1965" s="142" t="s">
        <v>6722</v>
      </c>
      <c r="E1965" s="142" t="s">
        <v>6723</v>
      </c>
      <c r="F1965" s="142" t="s">
        <v>6724</v>
      </c>
      <c r="G1965" s="142" t="s">
        <v>6735</v>
      </c>
      <c r="H1965" s="142" t="s">
        <v>6736</v>
      </c>
      <c r="I1965" s="142" t="s">
        <v>6737</v>
      </c>
      <c r="J1965" s="142" t="s">
        <v>6738</v>
      </c>
      <c r="K1965" s="142" t="s">
        <v>6763</v>
      </c>
      <c r="L1965" s="142" t="s">
        <v>6764</v>
      </c>
    </row>
    <row r="1966" spans="1:12" hidden="1">
      <c r="A1966" s="142" t="s">
        <v>6639</v>
      </c>
      <c r="B1966" s="142" t="s">
        <v>6640</v>
      </c>
      <c r="C1966" s="142" t="s">
        <v>6721</v>
      </c>
      <c r="D1966" s="142" t="s">
        <v>6722</v>
      </c>
      <c r="E1966" s="142" t="s">
        <v>6723</v>
      </c>
      <c r="F1966" s="142" t="s">
        <v>6724</v>
      </c>
      <c r="G1966" s="142" t="s">
        <v>6735</v>
      </c>
      <c r="H1966" s="142" t="s">
        <v>6736</v>
      </c>
      <c r="I1966" s="142" t="s">
        <v>6737</v>
      </c>
      <c r="J1966" s="142" t="s">
        <v>6738</v>
      </c>
      <c r="K1966" s="142" t="s">
        <v>6765</v>
      </c>
      <c r="L1966" s="142" t="s">
        <v>6766</v>
      </c>
    </row>
    <row r="1967" spans="1:12" hidden="1">
      <c r="A1967" s="142" t="s">
        <v>6639</v>
      </c>
      <c r="B1967" s="142" t="s">
        <v>6640</v>
      </c>
      <c r="C1967" s="142" t="s">
        <v>6721</v>
      </c>
      <c r="D1967" s="142" t="s">
        <v>6722</v>
      </c>
      <c r="E1967" s="142" t="s">
        <v>6723</v>
      </c>
      <c r="F1967" s="142" t="s">
        <v>6724</v>
      </c>
      <c r="G1967" s="142" t="s">
        <v>6735</v>
      </c>
      <c r="H1967" s="142" t="s">
        <v>6736</v>
      </c>
      <c r="I1967" s="142" t="s">
        <v>6737</v>
      </c>
      <c r="J1967" s="142" t="s">
        <v>6738</v>
      </c>
      <c r="K1967" s="142" t="s">
        <v>6767</v>
      </c>
      <c r="L1967" s="142" t="s">
        <v>6768</v>
      </c>
    </row>
    <row r="1968" spans="1:12" hidden="1">
      <c r="A1968" s="142" t="s">
        <v>6639</v>
      </c>
      <c r="B1968" s="142" t="s">
        <v>6640</v>
      </c>
      <c r="C1968" s="142" t="s">
        <v>6721</v>
      </c>
      <c r="D1968" s="142" t="s">
        <v>6722</v>
      </c>
      <c r="E1968" s="142" t="s">
        <v>6723</v>
      </c>
      <c r="F1968" s="142" t="s">
        <v>6724</v>
      </c>
      <c r="G1968" s="142" t="s">
        <v>6735</v>
      </c>
      <c r="H1968" s="142" t="s">
        <v>6736</v>
      </c>
      <c r="I1968" s="142" t="s">
        <v>6737</v>
      </c>
      <c r="J1968" s="142" t="s">
        <v>6738</v>
      </c>
      <c r="K1968" s="142" t="s">
        <v>6769</v>
      </c>
      <c r="L1968" s="142" t="s">
        <v>6770</v>
      </c>
    </row>
    <row r="1969" spans="1:12" hidden="1">
      <c r="A1969" s="142" t="s">
        <v>6639</v>
      </c>
      <c r="B1969" s="142" t="s">
        <v>6640</v>
      </c>
      <c r="C1969" s="142" t="s">
        <v>6721</v>
      </c>
      <c r="D1969" s="142" t="s">
        <v>6722</v>
      </c>
      <c r="E1969" s="142" t="s">
        <v>6723</v>
      </c>
      <c r="F1969" s="142" t="s">
        <v>6724</v>
      </c>
      <c r="G1969" s="142" t="s">
        <v>6735</v>
      </c>
      <c r="H1969" s="142" t="s">
        <v>6736</v>
      </c>
      <c r="I1969" s="142" t="s">
        <v>6737</v>
      </c>
      <c r="J1969" s="142" t="s">
        <v>6738</v>
      </c>
      <c r="K1969" s="142" t="s">
        <v>6771</v>
      </c>
      <c r="L1969" s="142" t="s">
        <v>6772</v>
      </c>
    </row>
    <row r="1970" spans="1:12" hidden="1">
      <c r="A1970" s="142" t="s">
        <v>6639</v>
      </c>
      <c r="B1970" s="142" t="s">
        <v>6640</v>
      </c>
      <c r="C1970" s="142" t="s">
        <v>6721</v>
      </c>
      <c r="D1970" s="142" t="s">
        <v>6722</v>
      </c>
      <c r="E1970" s="142" t="s">
        <v>6723</v>
      </c>
      <c r="F1970" s="142" t="s">
        <v>6724</v>
      </c>
      <c r="G1970" s="142" t="s">
        <v>6773</v>
      </c>
      <c r="H1970" s="142" t="s">
        <v>6774</v>
      </c>
      <c r="I1970" s="142" t="s">
        <v>6775</v>
      </c>
      <c r="J1970" s="142" t="s">
        <v>6776</v>
      </c>
      <c r="K1970" s="142" t="s">
        <v>6777</v>
      </c>
      <c r="L1970" s="142" t="s">
        <v>6778</v>
      </c>
    </row>
    <row r="1971" spans="1:12" hidden="1">
      <c r="A1971" s="142" t="s">
        <v>6639</v>
      </c>
      <c r="B1971" s="142" t="s">
        <v>6640</v>
      </c>
      <c r="C1971" s="142" t="s">
        <v>6721</v>
      </c>
      <c r="D1971" s="142" t="s">
        <v>6722</v>
      </c>
      <c r="E1971" s="142" t="s">
        <v>6723</v>
      </c>
      <c r="F1971" s="142" t="s">
        <v>6724</v>
      </c>
      <c r="G1971" s="142" t="s">
        <v>6773</v>
      </c>
      <c r="H1971" s="142" t="s">
        <v>6774</v>
      </c>
      <c r="I1971" s="142" t="s">
        <v>6775</v>
      </c>
      <c r="J1971" s="142" t="s">
        <v>6776</v>
      </c>
      <c r="K1971" s="142" t="s">
        <v>6779</v>
      </c>
      <c r="L1971" s="142" t="s">
        <v>6780</v>
      </c>
    </row>
    <row r="1972" spans="1:12" hidden="1">
      <c r="A1972" s="142" t="s">
        <v>6639</v>
      </c>
      <c r="B1972" s="142" t="s">
        <v>6640</v>
      </c>
      <c r="C1972" s="142" t="s">
        <v>6721</v>
      </c>
      <c r="D1972" s="142" t="s">
        <v>6722</v>
      </c>
      <c r="E1972" s="142" t="s">
        <v>6723</v>
      </c>
      <c r="F1972" s="142" t="s">
        <v>6724</v>
      </c>
      <c r="G1972" s="142" t="s">
        <v>6773</v>
      </c>
      <c r="H1972" s="142" t="s">
        <v>6774</v>
      </c>
      <c r="I1972" s="142" t="s">
        <v>6775</v>
      </c>
      <c r="J1972" s="142" t="s">
        <v>6776</v>
      </c>
      <c r="K1972" s="142" t="s">
        <v>6781</v>
      </c>
      <c r="L1972" s="142" t="s">
        <v>6782</v>
      </c>
    </row>
    <row r="1973" spans="1:12" hidden="1">
      <c r="A1973" s="142" t="s">
        <v>6639</v>
      </c>
      <c r="B1973" s="142" t="s">
        <v>6640</v>
      </c>
      <c r="C1973" s="142" t="s">
        <v>6721</v>
      </c>
      <c r="D1973" s="142" t="s">
        <v>6722</v>
      </c>
      <c r="E1973" s="142" t="s">
        <v>6723</v>
      </c>
      <c r="F1973" s="142" t="s">
        <v>6724</v>
      </c>
      <c r="G1973" s="142" t="s">
        <v>6773</v>
      </c>
      <c r="H1973" s="142" t="s">
        <v>6774</v>
      </c>
      <c r="I1973" s="142" t="s">
        <v>6775</v>
      </c>
      <c r="J1973" s="142" t="s">
        <v>6776</v>
      </c>
      <c r="K1973" s="142" t="s">
        <v>6783</v>
      </c>
      <c r="L1973" s="142" t="s">
        <v>6784</v>
      </c>
    </row>
    <row r="1974" spans="1:12" hidden="1">
      <c r="A1974" s="142" t="s">
        <v>6639</v>
      </c>
      <c r="B1974" s="142" t="s">
        <v>6640</v>
      </c>
      <c r="C1974" s="142" t="s">
        <v>6721</v>
      </c>
      <c r="D1974" s="142" t="s">
        <v>6722</v>
      </c>
      <c r="E1974" s="142" t="s">
        <v>6723</v>
      </c>
      <c r="F1974" s="142" t="s">
        <v>6724</v>
      </c>
      <c r="G1974" s="142" t="s">
        <v>6773</v>
      </c>
      <c r="H1974" s="142" t="s">
        <v>6774</v>
      </c>
      <c r="I1974" s="142" t="s">
        <v>6775</v>
      </c>
      <c r="J1974" s="142" t="s">
        <v>6776</v>
      </c>
      <c r="K1974" s="142" t="s">
        <v>6785</v>
      </c>
      <c r="L1974" s="142" t="s">
        <v>6786</v>
      </c>
    </row>
    <row r="1975" spans="1:12" hidden="1">
      <c r="A1975" s="142" t="s">
        <v>6639</v>
      </c>
      <c r="B1975" s="142" t="s">
        <v>6640</v>
      </c>
      <c r="C1975" s="142" t="s">
        <v>6721</v>
      </c>
      <c r="D1975" s="142" t="s">
        <v>6722</v>
      </c>
      <c r="E1975" s="142" t="s">
        <v>6723</v>
      </c>
      <c r="F1975" s="142" t="s">
        <v>6724</v>
      </c>
      <c r="G1975" s="142" t="s">
        <v>6773</v>
      </c>
      <c r="H1975" s="142" t="s">
        <v>6774</v>
      </c>
      <c r="I1975" s="142" t="s">
        <v>6775</v>
      </c>
      <c r="J1975" s="142" t="s">
        <v>6776</v>
      </c>
      <c r="K1975" s="142" t="s">
        <v>6787</v>
      </c>
      <c r="L1975" s="142" t="s">
        <v>6788</v>
      </c>
    </row>
    <row r="1976" spans="1:12" hidden="1">
      <c r="A1976" s="142" t="s">
        <v>6639</v>
      </c>
      <c r="B1976" s="142" t="s">
        <v>6640</v>
      </c>
      <c r="C1976" s="142" t="s">
        <v>6721</v>
      </c>
      <c r="D1976" s="142" t="s">
        <v>6722</v>
      </c>
      <c r="E1976" s="142" t="s">
        <v>6723</v>
      </c>
      <c r="F1976" s="142" t="s">
        <v>6724</v>
      </c>
      <c r="G1976" s="142" t="s">
        <v>6773</v>
      </c>
      <c r="H1976" s="142" t="s">
        <v>6774</v>
      </c>
      <c r="I1976" s="142" t="s">
        <v>6775</v>
      </c>
      <c r="J1976" s="142" t="s">
        <v>6776</v>
      </c>
      <c r="K1976" s="142" t="s">
        <v>6789</v>
      </c>
      <c r="L1976" s="142" t="s">
        <v>6790</v>
      </c>
    </row>
    <row r="1977" spans="1:12" hidden="1">
      <c r="A1977" s="142" t="s">
        <v>6639</v>
      </c>
      <c r="B1977" s="142" t="s">
        <v>6640</v>
      </c>
      <c r="C1977" s="142" t="s">
        <v>6721</v>
      </c>
      <c r="D1977" s="142" t="s">
        <v>6722</v>
      </c>
      <c r="E1977" s="142" t="s">
        <v>6723</v>
      </c>
      <c r="F1977" s="142" t="s">
        <v>6724</v>
      </c>
      <c r="G1977" s="142" t="s">
        <v>6773</v>
      </c>
      <c r="H1977" s="142" t="s">
        <v>6774</v>
      </c>
      <c r="I1977" s="142" t="s">
        <v>6775</v>
      </c>
      <c r="J1977" s="142" t="s">
        <v>6776</v>
      </c>
      <c r="K1977" s="142" t="s">
        <v>6791</v>
      </c>
      <c r="L1977" s="142" t="s">
        <v>6792</v>
      </c>
    </row>
    <row r="1978" spans="1:12" hidden="1">
      <c r="A1978" s="142" t="s">
        <v>6639</v>
      </c>
      <c r="B1978" s="142" t="s">
        <v>6640</v>
      </c>
      <c r="C1978" s="142" t="s">
        <v>6721</v>
      </c>
      <c r="D1978" s="142" t="s">
        <v>6722</v>
      </c>
      <c r="E1978" s="142" t="s">
        <v>6723</v>
      </c>
      <c r="F1978" s="142" t="s">
        <v>6724</v>
      </c>
      <c r="G1978" s="142" t="s">
        <v>6773</v>
      </c>
      <c r="H1978" s="142" t="s">
        <v>6774</v>
      </c>
      <c r="I1978" s="142" t="s">
        <v>6775</v>
      </c>
      <c r="J1978" s="142" t="s">
        <v>6776</v>
      </c>
      <c r="K1978" s="142" t="s">
        <v>6793</v>
      </c>
      <c r="L1978" s="142" t="s">
        <v>6794</v>
      </c>
    </row>
    <row r="1979" spans="1:12" hidden="1">
      <c r="A1979" s="142" t="s">
        <v>6639</v>
      </c>
      <c r="B1979" s="142" t="s">
        <v>6640</v>
      </c>
      <c r="C1979" s="142" t="s">
        <v>6721</v>
      </c>
      <c r="D1979" s="142" t="s">
        <v>6722</v>
      </c>
      <c r="E1979" s="142" t="s">
        <v>6723</v>
      </c>
      <c r="F1979" s="142" t="s">
        <v>6724</v>
      </c>
      <c r="G1979" s="142" t="s">
        <v>6773</v>
      </c>
      <c r="H1979" s="142" t="s">
        <v>6774</v>
      </c>
      <c r="I1979" s="142" t="s">
        <v>6775</v>
      </c>
      <c r="J1979" s="142" t="s">
        <v>6776</v>
      </c>
      <c r="K1979" s="142" t="s">
        <v>6795</v>
      </c>
      <c r="L1979" s="142" t="s">
        <v>6796</v>
      </c>
    </row>
    <row r="1980" spans="1:12" hidden="1">
      <c r="A1980" s="142" t="s">
        <v>6639</v>
      </c>
      <c r="B1980" s="142" t="s">
        <v>6640</v>
      </c>
      <c r="C1980" s="142" t="s">
        <v>6721</v>
      </c>
      <c r="D1980" s="142" t="s">
        <v>6722</v>
      </c>
      <c r="E1980" s="142" t="s">
        <v>6723</v>
      </c>
      <c r="F1980" s="142" t="s">
        <v>6724</v>
      </c>
      <c r="G1980" s="142" t="s">
        <v>6773</v>
      </c>
      <c r="H1980" s="142" t="s">
        <v>6774</v>
      </c>
      <c r="I1980" s="142" t="s">
        <v>6775</v>
      </c>
      <c r="J1980" s="142" t="s">
        <v>6776</v>
      </c>
      <c r="K1980" s="142" t="s">
        <v>6797</v>
      </c>
      <c r="L1980" s="142" t="s">
        <v>6798</v>
      </c>
    </row>
    <row r="1981" spans="1:12" hidden="1">
      <c r="A1981" s="142" t="s">
        <v>6639</v>
      </c>
      <c r="B1981" s="142" t="s">
        <v>6640</v>
      </c>
      <c r="C1981" s="142" t="s">
        <v>6721</v>
      </c>
      <c r="D1981" s="142" t="s">
        <v>6722</v>
      </c>
      <c r="E1981" s="142" t="s">
        <v>6723</v>
      </c>
      <c r="F1981" s="142" t="s">
        <v>6724</v>
      </c>
      <c r="G1981" s="142" t="s">
        <v>6773</v>
      </c>
      <c r="H1981" s="142" t="s">
        <v>6774</v>
      </c>
      <c r="I1981" s="142" t="s">
        <v>6775</v>
      </c>
      <c r="J1981" s="142" t="s">
        <v>6776</v>
      </c>
      <c r="K1981" s="142" t="s">
        <v>6799</v>
      </c>
      <c r="L1981" s="142" t="s">
        <v>6800</v>
      </c>
    </row>
    <row r="1982" spans="1:12" hidden="1">
      <c r="A1982" s="142" t="s">
        <v>6639</v>
      </c>
      <c r="B1982" s="142" t="s">
        <v>6640</v>
      </c>
      <c r="C1982" s="142" t="s">
        <v>6721</v>
      </c>
      <c r="D1982" s="142" t="s">
        <v>6722</v>
      </c>
      <c r="E1982" s="142" t="s">
        <v>6723</v>
      </c>
      <c r="F1982" s="142" t="s">
        <v>6724</v>
      </c>
      <c r="G1982" s="142" t="s">
        <v>6773</v>
      </c>
      <c r="H1982" s="142" t="s">
        <v>6774</v>
      </c>
      <c r="I1982" s="142" t="s">
        <v>6775</v>
      </c>
      <c r="J1982" s="142" t="s">
        <v>6776</v>
      </c>
      <c r="K1982" s="142" t="s">
        <v>6801</v>
      </c>
      <c r="L1982" s="142" t="s">
        <v>6802</v>
      </c>
    </row>
    <row r="1983" spans="1:12" hidden="1">
      <c r="A1983" s="142" t="s">
        <v>6639</v>
      </c>
      <c r="B1983" s="142" t="s">
        <v>6640</v>
      </c>
      <c r="C1983" s="142" t="s">
        <v>6721</v>
      </c>
      <c r="D1983" s="142" t="s">
        <v>6722</v>
      </c>
      <c r="E1983" s="142" t="s">
        <v>6723</v>
      </c>
      <c r="F1983" s="142" t="s">
        <v>6724</v>
      </c>
      <c r="G1983" s="142" t="s">
        <v>6773</v>
      </c>
      <c r="H1983" s="142" t="s">
        <v>6774</v>
      </c>
      <c r="I1983" s="142" t="s">
        <v>6775</v>
      </c>
      <c r="J1983" s="142" t="s">
        <v>6776</v>
      </c>
      <c r="K1983" s="142" t="s">
        <v>6803</v>
      </c>
      <c r="L1983" s="142" t="s">
        <v>6804</v>
      </c>
    </row>
    <row r="1984" spans="1:12" hidden="1">
      <c r="A1984" s="142" t="s">
        <v>6639</v>
      </c>
      <c r="B1984" s="142" t="s">
        <v>6640</v>
      </c>
      <c r="C1984" s="142" t="s">
        <v>6721</v>
      </c>
      <c r="D1984" s="142" t="s">
        <v>6722</v>
      </c>
      <c r="E1984" s="142" t="s">
        <v>6723</v>
      </c>
      <c r="F1984" s="142" t="s">
        <v>6724</v>
      </c>
      <c r="G1984" s="142" t="s">
        <v>6773</v>
      </c>
      <c r="H1984" s="142" t="s">
        <v>6774</v>
      </c>
      <c r="I1984" s="142" t="s">
        <v>6775</v>
      </c>
      <c r="J1984" s="142" t="s">
        <v>6776</v>
      </c>
      <c r="K1984" s="142" t="s">
        <v>6805</v>
      </c>
      <c r="L1984" s="142" t="s">
        <v>6806</v>
      </c>
    </row>
    <row r="1985" spans="1:12" hidden="1">
      <c r="A1985" s="142" t="s">
        <v>6639</v>
      </c>
      <c r="B1985" s="142" t="s">
        <v>6640</v>
      </c>
      <c r="C1985" s="142" t="s">
        <v>6721</v>
      </c>
      <c r="D1985" s="142" t="s">
        <v>6722</v>
      </c>
      <c r="E1985" s="142" t="s">
        <v>6723</v>
      </c>
      <c r="F1985" s="142" t="s">
        <v>6724</v>
      </c>
      <c r="G1985" s="142" t="s">
        <v>6807</v>
      </c>
      <c r="H1985" s="142" t="s">
        <v>6808</v>
      </c>
      <c r="I1985" s="142" t="s">
        <v>6809</v>
      </c>
      <c r="J1985" s="142" t="s">
        <v>6810</v>
      </c>
      <c r="K1985" s="142" t="s">
        <v>6811</v>
      </c>
      <c r="L1985" s="142" t="s">
        <v>6812</v>
      </c>
    </row>
    <row r="1986" spans="1:12" hidden="1">
      <c r="A1986" s="142" t="s">
        <v>6639</v>
      </c>
      <c r="B1986" s="142" t="s">
        <v>6640</v>
      </c>
      <c r="C1986" s="142" t="s">
        <v>6721</v>
      </c>
      <c r="D1986" s="142" t="s">
        <v>6722</v>
      </c>
      <c r="E1986" s="142" t="s">
        <v>6723</v>
      </c>
      <c r="F1986" s="142" t="s">
        <v>6724</v>
      </c>
      <c r="G1986" s="142" t="s">
        <v>6807</v>
      </c>
      <c r="H1986" s="142" t="s">
        <v>6808</v>
      </c>
      <c r="I1986" s="142" t="s">
        <v>6809</v>
      </c>
      <c r="J1986" s="142" t="s">
        <v>6810</v>
      </c>
      <c r="K1986" s="142" t="s">
        <v>6813</v>
      </c>
      <c r="L1986" s="142" t="s">
        <v>6814</v>
      </c>
    </row>
    <row r="1987" spans="1:12" hidden="1">
      <c r="A1987" s="142" t="s">
        <v>6639</v>
      </c>
      <c r="B1987" s="142" t="s">
        <v>6640</v>
      </c>
      <c r="C1987" s="142" t="s">
        <v>6721</v>
      </c>
      <c r="D1987" s="142" t="s">
        <v>6722</v>
      </c>
      <c r="E1987" s="142" t="s">
        <v>6723</v>
      </c>
      <c r="F1987" s="142" t="s">
        <v>6724</v>
      </c>
      <c r="G1987" s="142" t="s">
        <v>6807</v>
      </c>
      <c r="H1987" s="142" t="s">
        <v>6808</v>
      </c>
      <c r="I1987" s="142" t="s">
        <v>6809</v>
      </c>
      <c r="J1987" s="142" t="s">
        <v>6810</v>
      </c>
      <c r="K1987" s="142" t="s">
        <v>6815</v>
      </c>
      <c r="L1987" s="142" t="s">
        <v>6816</v>
      </c>
    </row>
    <row r="1988" spans="1:12" hidden="1">
      <c r="A1988" s="142" t="s">
        <v>6639</v>
      </c>
      <c r="B1988" s="142" t="s">
        <v>6640</v>
      </c>
      <c r="C1988" s="142" t="s">
        <v>6721</v>
      </c>
      <c r="D1988" s="142" t="s">
        <v>6722</v>
      </c>
      <c r="E1988" s="142" t="s">
        <v>6817</v>
      </c>
      <c r="F1988" s="142" t="s">
        <v>6818</v>
      </c>
      <c r="G1988" s="142" t="s">
        <v>6819</v>
      </c>
      <c r="H1988" s="142" t="s">
        <v>6820</v>
      </c>
      <c r="I1988" s="142" t="s">
        <v>6821</v>
      </c>
      <c r="J1988" s="142" t="s">
        <v>6822</v>
      </c>
      <c r="K1988" s="142" t="s">
        <v>6823</v>
      </c>
      <c r="L1988" s="142" t="s">
        <v>6824</v>
      </c>
    </row>
    <row r="1989" spans="1:12" hidden="1">
      <c r="A1989" s="142" t="s">
        <v>6639</v>
      </c>
      <c r="B1989" s="142" t="s">
        <v>6640</v>
      </c>
      <c r="C1989" s="142" t="s">
        <v>6721</v>
      </c>
      <c r="D1989" s="142" t="s">
        <v>6722</v>
      </c>
      <c r="E1989" s="142" t="s">
        <v>6825</v>
      </c>
      <c r="F1989" s="142" t="s">
        <v>6826</v>
      </c>
      <c r="G1989" s="142" t="s">
        <v>6827</v>
      </c>
      <c r="H1989" s="142" t="s">
        <v>6828</v>
      </c>
      <c r="I1989" s="142" t="s">
        <v>6829</v>
      </c>
      <c r="J1989" s="142" t="s">
        <v>6830</v>
      </c>
      <c r="K1989" s="142" t="s">
        <v>6831</v>
      </c>
      <c r="L1989" s="142" t="s">
        <v>6832</v>
      </c>
    </row>
    <row r="1990" spans="1:12" hidden="1">
      <c r="A1990" s="142" t="s">
        <v>6639</v>
      </c>
      <c r="B1990" s="142" t="s">
        <v>6640</v>
      </c>
      <c r="C1990" s="142" t="s">
        <v>6721</v>
      </c>
      <c r="D1990" s="142" t="s">
        <v>6722</v>
      </c>
      <c r="E1990" s="142" t="s">
        <v>6825</v>
      </c>
      <c r="F1990" s="142" t="s">
        <v>6826</v>
      </c>
      <c r="G1990" s="142" t="s">
        <v>6827</v>
      </c>
      <c r="H1990" s="142" t="s">
        <v>6828</v>
      </c>
      <c r="I1990" s="142" t="s">
        <v>6829</v>
      </c>
      <c r="J1990" s="142" t="s">
        <v>6830</v>
      </c>
      <c r="K1990" s="142" t="s">
        <v>6833</v>
      </c>
      <c r="L1990" s="142" t="s">
        <v>6834</v>
      </c>
    </row>
    <row r="1991" spans="1:12" hidden="1">
      <c r="A1991" s="142" t="s">
        <v>6639</v>
      </c>
      <c r="B1991" s="142" t="s">
        <v>6640</v>
      </c>
      <c r="C1991" s="142" t="s">
        <v>6721</v>
      </c>
      <c r="D1991" s="142" t="s">
        <v>6722</v>
      </c>
      <c r="E1991" s="142" t="s">
        <v>6825</v>
      </c>
      <c r="F1991" s="142" t="s">
        <v>6826</v>
      </c>
      <c r="G1991" s="142" t="s">
        <v>6827</v>
      </c>
      <c r="H1991" s="142" t="s">
        <v>6828</v>
      </c>
      <c r="I1991" s="142" t="s">
        <v>6829</v>
      </c>
      <c r="J1991" s="142" t="s">
        <v>6830</v>
      </c>
      <c r="K1991" s="142" t="s">
        <v>6835</v>
      </c>
      <c r="L1991" s="142" t="s">
        <v>6836</v>
      </c>
    </row>
    <row r="1992" spans="1:12" hidden="1">
      <c r="A1992" s="142" t="s">
        <v>6639</v>
      </c>
      <c r="B1992" s="142" t="s">
        <v>6640</v>
      </c>
      <c r="C1992" s="142" t="s">
        <v>6721</v>
      </c>
      <c r="D1992" s="142" t="s">
        <v>6722</v>
      </c>
      <c r="E1992" s="142" t="s">
        <v>6837</v>
      </c>
      <c r="F1992" s="142" t="s">
        <v>6838</v>
      </c>
      <c r="G1992" s="142" t="s">
        <v>6839</v>
      </c>
      <c r="H1992" s="142" t="s">
        <v>6840</v>
      </c>
      <c r="I1992" s="142" t="s">
        <v>6841</v>
      </c>
      <c r="J1992" s="142" t="s">
        <v>6842</v>
      </c>
      <c r="K1992" s="142" t="s">
        <v>6843</v>
      </c>
      <c r="L1992" s="142" t="s">
        <v>6844</v>
      </c>
    </row>
    <row r="1993" spans="1:12" hidden="1">
      <c r="A1993" s="142" t="s">
        <v>6845</v>
      </c>
      <c r="B1993" s="142" t="s">
        <v>6846</v>
      </c>
      <c r="C1993" s="142" t="s">
        <v>6847</v>
      </c>
      <c r="D1993" s="142" t="s">
        <v>6848</v>
      </c>
      <c r="E1993" s="142" t="s">
        <v>6849</v>
      </c>
      <c r="F1993" s="142" t="s">
        <v>6850</v>
      </c>
      <c r="G1993" s="142" t="s">
        <v>6851</v>
      </c>
      <c r="H1993" s="142" t="s">
        <v>6852</v>
      </c>
      <c r="I1993" s="142" t="s">
        <v>6853</v>
      </c>
      <c r="J1993" s="142" t="s">
        <v>6854</v>
      </c>
      <c r="K1993" s="142" t="s">
        <v>6855</v>
      </c>
      <c r="L1993" s="142" t="s">
        <v>6856</v>
      </c>
    </row>
    <row r="1994" spans="1:12" hidden="1">
      <c r="A1994" s="142" t="s">
        <v>6845</v>
      </c>
      <c r="B1994" s="142" t="s">
        <v>6846</v>
      </c>
      <c r="C1994" s="142" t="s">
        <v>6847</v>
      </c>
      <c r="D1994" s="142" t="s">
        <v>6848</v>
      </c>
      <c r="E1994" s="142" t="s">
        <v>6849</v>
      </c>
      <c r="F1994" s="142" t="s">
        <v>6850</v>
      </c>
      <c r="G1994" s="142" t="s">
        <v>6851</v>
      </c>
      <c r="H1994" s="142" t="s">
        <v>6852</v>
      </c>
      <c r="I1994" s="142" t="s">
        <v>6853</v>
      </c>
      <c r="J1994" s="142" t="s">
        <v>6854</v>
      </c>
      <c r="K1994" s="142" t="s">
        <v>6857</v>
      </c>
      <c r="L1994" s="142" t="s">
        <v>6858</v>
      </c>
    </row>
    <row r="1995" spans="1:12" hidden="1">
      <c r="A1995" s="142" t="s">
        <v>6845</v>
      </c>
      <c r="B1995" s="142" t="s">
        <v>6846</v>
      </c>
      <c r="C1995" s="142" t="s">
        <v>6847</v>
      </c>
      <c r="D1995" s="142" t="s">
        <v>6848</v>
      </c>
      <c r="E1995" s="142" t="s">
        <v>6849</v>
      </c>
      <c r="F1995" s="142" t="s">
        <v>6850</v>
      </c>
      <c r="G1995" s="142" t="s">
        <v>6851</v>
      </c>
      <c r="H1995" s="142" t="s">
        <v>6852</v>
      </c>
      <c r="I1995" s="142" t="s">
        <v>6853</v>
      </c>
      <c r="J1995" s="142" t="s">
        <v>6854</v>
      </c>
      <c r="K1995" s="142" t="s">
        <v>6859</v>
      </c>
      <c r="L1995" s="142" t="s">
        <v>6860</v>
      </c>
    </row>
    <row r="1996" spans="1:12" hidden="1">
      <c r="A1996" s="142" t="s">
        <v>6845</v>
      </c>
      <c r="B1996" s="142" t="s">
        <v>6846</v>
      </c>
      <c r="C1996" s="142" t="s">
        <v>6847</v>
      </c>
      <c r="D1996" s="142" t="s">
        <v>6848</v>
      </c>
      <c r="E1996" s="142" t="s">
        <v>6849</v>
      </c>
      <c r="F1996" s="142" t="s">
        <v>6850</v>
      </c>
      <c r="G1996" s="142" t="s">
        <v>6851</v>
      </c>
      <c r="H1996" s="142" t="s">
        <v>6852</v>
      </c>
      <c r="I1996" s="142" t="s">
        <v>6853</v>
      </c>
      <c r="J1996" s="142" t="s">
        <v>6854</v>
      </c>
      <c r="K1996" s="142" t="s">
        <v>6861</v>
      </c>
      <c r="L1996" s="142" t="s">
        <v>6862</v>
      </c>
    </row>
    <row r="1997" spans="1:12" hidden="1">
      <c r="A1997" s="142" t="s">
        <v>6845</v>
      </c>
      <c r="B1997" s="142" t="s">
        <v>6846</v>
      </c>
      <c r="C1997" s="142" t="s">
        <v>6847</v>
      </c>
      <c r="D1997" s="142" t="s">
        <v>6848</v>
      </c>
      <c r="E1997" s="142" t="s">
        <v>6849</v>
      </c>
      <c r="F1997" s="142" t="s">
        <v>6850</v>
      </c>
      <c r="G1997" s="142" t="s">
        <v>6851</v>
      </c>
      <c r="H1997" s="142" t="s">
        <v>6852</v>
      </c>
      <c r="I1997" s="142" t="s">
        <v>6853</v>
      </c>
      <c r="J1997" s="142" t="s">
        <v>6854</v>
      </c>
      <c r="K1997" s="142" t="s">
        <v>6863</v>
      </c>
      <c r="L1997" s="142" t="s">
        <v>6864</v>
      </c>
    </row>
    <row r="1998" spans="1:12" hidden="1">
      <c r="A1998" s="142" t="s">
        <v>6845</v>
      </c>
      <c r="B1998" s="142" t="s">
        <v>6846</v>
      </c>
      <c r="C1998" s="142" t="s">
        <v>6847</v>
      </c>
      <c r="D1998" s="142" t="s">
        <v>6848</v>
      </c>
      <c r="E1998" s="142" t="s">
        <v>6849</v>
      </c>
      <c r="F1998" s="142" t="s">
        <v>6850</v>
      </c>
      <c r="G1998" s="142" t="s">
        <v>6851</v>
      </c>
      <c r="H1998" s="142" t="s">
        <v>6852</v>
      </c>
      <c r="I1998" s="142" t="s">
        <v>6853</v>
      </c>
      <c r="J1998" s="142" t="s">
        <v>6854</v>
      </c>
      <c r="K1998" s="142" t="s">
        <v>6865</v>
      </c>
      <c r="L1998" s="142" t="s">
        <v>6866</v>
      </c>
    </row>
    <row r="1999" spans="1:12" hidden="1">
      <c r="A1999" s="142" t="s">
        <v>6845</v>
      </c>
      <c r="B1999" s="142" t="s">
        <v>6846</v>
      </c>
      <c r="C1999" s="142" t="s">
        <v>6847</v>
      </c>
      <c r="D1999" s="142" t="s">
        <v>6848</v>
      </c>
      <c r="E1999" s="142" t="s">
        <v>6849</v>
      </c>
      <c r="F1999" s="142" t="s">
        <v>6850</v>
      </c>
      <c r="G1999" s="142" t="s">
        <v>6851</v>
      </c>
      <c r="H1999" s="142" t="s">
        <v>6852</v>
      </c>
      <c r="I1999" s="142" t="s">
        <v>6853</v>
      </c>
      <c r="J1999" s="142" t="s">
        <v>6854</v>
      </c>
      <c r="K1999" s="142" t="s">
        <v>6867</v>
      </c>
      <c r="L1999" s="142" t="s">
        <v>6868</v>
      </c>
    </row>
    <row r="2000" spans="1:12" hidden="1">
      <c r="A2000" s="142" t="s">
        <v>6845</v>
      </c>
      <c r="B2000" s="142" t="s">
        <v>6846</v>
      </c>
      <c r="C2000" s="142" t="s">
        <v>6847</v>
      </c>
      <c r="D2000" s="142" t="s">
        <v>6848</v>
      </c>
      <c r="E2000" s="142" t="s">
        <v>6849</v>
      </c>
      <c r="F2000" s="142" t="s">
        <v>6850</v>
      </c>
      <c r="G2000" s="142" t="s">
        <v>6851</v>
      </c>
      <c r="H2000" s="142" t="s">
        <v>6852</v>
      </c>
      <c r="I2000" s="142" t="s">
        <v>6853</v>
      </c>
      <c r="J2000" s="142" t="s">
        <v>6854</v>
      </c>
      <c r="K2000" s="142" t="s">
        <v>6869</v>
      </c>
      <c r="L2000" s="142" t="s">
        <v>6870</v>
      </c>
    </row>
    <row r="2001" spans="1:12" hidden="1">
      <c r="A2001" s="142" t="s">
        <v>6845</v>
      </c>
      <c r="B2001" s="142" t="s">
        <v>6846</v>
      </c>
      <c r="C2001" s="142" t="s">
        <v>6847</v>
      </c>
      <c r="D2001" s="142" t="s">
        <v>6848</v>
      </c>
      <c r="E2001" s="142" t="s">
        <v>6849</v>
      </c>
      <c r="F2001" s="142" t="s">
        <v>6850</v>
      </c>
      <c r="G2001" s="142" t="s">
        <v>6851</v>
      </c>
      <c r="H2001" s="142" t="s">
        <v>6852</v>
      </c>
      <c r="I2001" s="142" t="s">
        <v>6853</v>
      </c>
      <c r="J2001" s="142" t="s">
        <v>6854</v>
      </c>
      <c r="K2001" s="142" t="s">
        <v>6871</v>
      </c>
      <c r="L2001" s="142" t="s">
        <v>6872</v>
      </c>
    </row>
    <row r="2002" spans="1:12" hidden="1">
      <c r="A2002" s="142" t="s">
        <v>6845</v>
      </c>
      <c r="B2002" s="142" t="s">
        <v>6846</v>
      </c>
      <c r="C2002" s="142" t="s">
        <v>6847</v>
      </c>
      <c r="D2002" s="142" t="s">
        <v>6848</v>
      </c>
      <c r="E2002" s="142" t="s">
        <v>6849</v>
      </c>
      <c r="F2002" s="142" t="s">
        <v>6850</v>
      </c>
      <c r="G2002" s="142" t="s">
        <v>6851</v>
      </c>
      <c r="H2002" s="142" t="s">
        <v>6852</v>
      </c>
      <c r="I2002" s="142" t="s">
        <v>6853</v>
      </c>
      <c r="J2002" s="142" t="s">
        <v>6854</v>
      </c>
      <c r="K2002" s="142" t="s">
        <v>6873</v>
      </c>
      <c r="L2002" s="142" t="s">
        <v>6874</v>
      </c>
    </row>
    <row r="2003" spans="1:12" hidden="1">
      <c r="A2003" s="142" t="s">
        <v>6845</v>
      </c>
      <c r="B2003" s="142" t="s">
        <v>6846</v>
      </c>
      <c r="C2003" s="142" t="s">
        <v>6847</v>
      </c>
      <c r="D2003" s="142" t="s">
        <v>6848</v>
      </c>
      <c r="E2003" s="142" t="s">
        <v>6849</v>
      </c>
      <c r="F2003" s="142" t="s">
        <v>6850</v>
      </c>
      <c r="G2003" s="142" t="s">
        <v>6851</v>
      </c>
      <c r="H2003" s="142" t="s">
        <v>6852</v>
      </c>
      <c r="I2003" s="142" t="s">
        <v>6853</v>
      </c>
      <c r="J2003" s="142" t="s">
        <v>6854</v>
      </c>
      <c r="K2003" s="142" t="s">
        <v>6875</v>
      </c>
      <c r="L2003" s="142" t="s">
        <v>6876</v>
      </c>
    </row>
    <row r="2004" spans="1:12" hidden="1">
      <c r="A2004" s="142" t="s">
        <v>6845</v>
      </c>
      <c r="B2004" s="142" t="s">
        <v>6846</v>
      </c>
      <c r="C2004" s="142" t="s">
        <v>6847</v>
      </c>
      <c r="D2004" s="142" t="s">
        <v>6848</v>
      </c>
      <c r="E2004" s="142" t="s">
        <v>6849</v>
      </c>
      <c r="F2004" s="142" t="s">
        <v>6850</v>
      </c>
      <c r="G2004" s="142" t="s">
        <v>6851</v>
      </c>
      <c r="H2004" s="142" t="s">
        <v>6852</v>
      </c>
      <c r="I2004" s="142" t="s">
        <v>6853</v>
      </c>
      <c r="J2004" s="142" t="s">
        <v>6854</v>
      </c>
      <c r="K2004" s="142" t="s">
        <v>6877</v>
      </c>
      <c r="L2004" s="142" t="s">
        <v>6878</v>
      </c>
    </row>
    <row r="2005" spans="1:12" hidden="1">
      <c r="A2005" s="142" t="s">
        <v>6845</v>
      </c>
      <c r="B2005" s="142" t="s">
        <v>6846</v>
      </c>
      <c r="C2005" s="142" t="s">
        <v>6847</v>
      </c>
      <c r="D2005" s="142" t="s">
        <v>6848</v>
      </c>
      <c r="E2005" s="142" t="s">
        <v>6849</v>
      </c>
      <c r="F2005" s="142" t="s">
        <v>6850</v>
      </c>
      <c r="G2005" s="142" t="s">
        <v>6851</v>
      </c>
      <c r="H2005" s="142" t="s">
        <v>6852</v>
      </c>
      <c r="I2005" s="142" t="s">
        <v>6853</v>
      </c>
      <c r="J2005" s="142" t="s">
        <v>6854</v>
      </c>
      <c r="K2005" s="142" t="s">
        <v>6879</v>
      </c>
      <c r="L2005" s="142" t="s">
        <v>6880</v>
      </c>
    </row>
    <row r="2006" spans="1:12" hidden="1">
      <c r="A2006" s="142" t="s">
        <v>6845</v>
      </c>
      <c r="B2006" s="142" t="s">
        <v>6846</v>
      </c>
      <c r="C2006" s="142" t="s">
        <v>6847</v>
      </c>
      <c r="D2006" s="142" t="s">
        <v>6848</v>
      </c>
      <c r="E2006" s="142" t="s">
        <v>6849</v>
      </c>
      <c r="F2006" s="142" t="s">
        <v>6850</v>
      </c>
      <c r="G2006" s="142" t="s">
        <v>6851</v>
      </c>
      <c r="H2006" s="142" t="s">
        <v>6852</v>
      </c>
      <c r="I2006" s="142" t="s">
        <v>6853</v>
      </c>
      <c r="J2006" s="142" t="s">
        <v>6854</v>
      </c>
      <c r="K2006" s="142" t="s">
        <v>6881</v>
      </c>
      <c r="L2006" s="142" t="s">
        <v>6882</v>
      </c>
    </row>
    <row r="2007" spans="1:12" hidden="1">
      <c r="A2007" s="142" t="s">
        <v>6845</v>
      </c>
      <c r="B2007" s="142" t="s">
        <v>6846</v>
      </c>
      <c r="C2007" s="142" t="s">
        <v>6847</v>
      </c>
      <c r="D2007" s="142" t="s">
        <v>6848</v>
      </c>
      <c r="E2007" s="142" t="s">
        <v>6849</v>
      </c>
      <c r="F2007" s="142" t="s">
        <v>6850</v>
      </c>
      <c r="G2007" s="142" t="s">
        <v>6851</v>
      </c>
      <c r="H2007" s="142" t="s">
        <v>6852</v>
      </c>
      <c r="I2007" s="142" t="s">
        <v>6853</v>
      </c>
      <c r="J2007" s="142" t="s">
        <v>6854</v>
      </c>
      <c r="K2007" s="142" t="s">
        <v>6883</v>
      </c>
      <c r="L2007" s="142" t="s">
        <v>6884</v>
      </c>
    </row>
    <row r="2008" spans="1:12" hidden="1">
      <c r="A2008" s="142" t="s">
        <v>6845</v>
      </c>
      <c r="B2008" s="142" t="s">
        <v>6846</v>
      </c>
      <c r="C2008" s="142" t="s">
        <v>6847</v>
      </c>
      <c r="D2008" s="142" t="s">
        <v>6848</v>
      </c>
      <c r="E2008" s="142" t="s">
        <v>6849</v>
      </c>
      <c r="F2008" s="142" t="s">
        <v>6850</v>
      </c>
      <c r="G2008" s="142" t="s">
        <v>6851</v>
      </c>
      <c r="H2008" s="142" t="s">
        <v>6852</v>
      </c>
      <c r="I2008" s="142" t="s">
        <v>6853</v>
      </c>
      <c r="J2008" s="142" t="s">
        <v>6854</v>
      </c>
      <c r="K2008" s="142" t="s">
        <v>6885</v>
      </c>
      <c r="L2008" s="142" t="s">
        <v>6886</v>
      </c>
    </row>
    <row r="2009" spans="1:12" hidden="1">
      <c r="A2009" s="142" t="s">
        <v>6845</v>
      </c>
      <c r="B2009" s="142" t="s">
        <v>6846</v>
      </c>
      <c r="C2009" s="142" t="s">
        <v>6847</v>
      </c>
      <c r="D2009" s="142" t="s">
        <v>6848</v>
      </c>
      <c r="E2009" s="142" t="s">
        <v>6887</v>
      </c>
      <c r="F2009" s="142" t="s">
        <v>6888</v>
      </c>
      <c r="G2009" s="142" t="s">
        <v>6889</v>
      </c>
      <c r="H2009" s="142" t="s">
        <v>6890</v>
      </c>
      <c r="I2009" s="142" t="s">
        <v>6891</v>
      </c>
      <c r="J2009" s="142" t="s">
        <v>6892</v>
      </c>
      <c r="K2009" s="142" t="s">
        <v>6893</v>
      </c>
      <c r="L2009" s="142" t="s">
        <v>6894</v>
      </c>
    </row>
    <row r="2010" spans="1:12" hidden="1">
      <c r="A2010" s="142" t="s">
        <v>6845</v>
      </c>
      <c r="B2010" s="142" t="s">
        <v>6846</v>
      </c>
      <c r="C2010" s="142" t="s">
        <v>6847</v>
      </c>
      <c r="D2010" s="142" t="s">
        <v>6848</v>
      </c>
      <c r="E2010" s="142" t="s">
        <v>6887</v>
      </c>
      <c r="F2010" s="142" t="s">
        <v>6888</v>
      </c>
      <c r="G2010" s="142" t="s">
        <v>6889</v>
      </c>
      <c r="H2010" s="142" t="s">
        <v>6890</v>
      </c>
      <c r="I2010" s="142" t="s">
        <v>6891</v>
      </c>
      <c r="J2010" s="142" t="s">
        <v>6892</v>
      </c>
      <c r="K2010" s="142" t="s">
        <v>6895</v>
      </c>
      <c r="L2010" s="142" t="s">
        <v>6896</v>
      </c>
    </row>
    <row r="2011" spans="1:12" hidden="1">
      <c r="A2011" s="142" t="s">
        <v>6845</v>
      </c>
      <c r="B2011" s="142" t="s">
        <v>6846</v>
      </c>
      <c r="C2011" s="142" t="s">
        <v>6847</v>
      </c>
      <c r="D2011" s="142" t="s">
        <v>6848</v>
      </c>
      <c r="E2011" s="142" t="s">
        <v>6887</v>
      </c>
      <c r="F2011" s="142" t="s">
        <v>6888</v>
      </c>
      <c r="G2011" s="142" t="s">
        <v>6889</v>
      </c>
      <c r="H2011" s="142" t="s">
        <v>6890</v>
      </c>
      <c r="I2011" s="142" t="s">
        <v>6891</v>
      </c>
      <c r="J2011" s="142" t="s">
        <v>6892</v>
      </c>
      <c r="K2011" s="142" t="s">
        <v>6897</v>
      </c>
      <c r="L2011" s="142" t="s">
        <v>6898</v>
      </c>
    </row>
    <row r="2012" spans="1:12" hidden="1">
      <c r="A2012" s="142" t="s">
        <v>6845</v>
      </c>
      <c r="B2012" s="142" t="s">
        <v>6846</v>
      </c>
      <c r="C2012" s="142" t="s">
        <v>6847</v>
      </c>
      <c r="D2012" s="142" t="s">
        <v>6848</v>
      </c>
      <c r="E2012" s="142" t="s">
        <v>6887</v>
      </c>
      <c r="F2012" s="142" t="s">
        <v>6888</v>
      </c>
      <c r="G2012" s="142" t="s">
        <v>6889</v>
      </c>
      <c r="H2012" s="142" t="s">
        <v>6890</v>
      </c>
      <c r="I2012" s="142" t="s">
        <v>6891</v>
      </c>
      <c r="J2012" s="142" t="s">
        <v>6892</v>
      </c>
      <c r="K2012" s="142" t="s">
        <v>6899</v>
      </c>
      <c r="L2012" s="142" t="s">
        <v>6900</v>
      </c>
    </row>
    <row r="2013" spans="1:12" hidden="1">
      <c r="A2013" s="142" t="s">
        <v>6845</v>
      </c>
      <c r="B2013" s="142" t="s">
        <v>6846</v>
      </c>
      <c r="C2013" s="142" t="s">
        <v>6847</v>
      </c>
      <c r="D2013" s="142" t="s">
        <v>6848</v>
      </c>
      <c r="E2013" s="142" t="s">
        <v>6901</v>
      </c>
      <c r="F2013" s="142" t="s">
        <v>6902</v>
      </c>
      <c r="G2013" s="142" t="s">
        <v>6903</v>
      </c>
      <c r="H2013" s="142" t="s">
        <v>6904</v>
      </c>
      <c r="I2013" s="142" t="s">
        <v>6905</v>
      </c>
      <c r="J2013" s="142" t="s">
        <v>6906</v>
      </c>
      <c r="K2013" s="142" t="s">
        <v>6907</v>
      </c>
      <c r="L2013" s="142" t="s">
        <v>6908</v>
      </c>
    </row>
    <row r="2014" spans="1:12" hidden="1">
      <c r="A2014" s="142" t="s">
        <v>6845</v>
      </c>
      <c r="B2014" s="142" t="s">
        <v>6846</v>
      </c>
      <c r="C2014" s="142" t="s">
        <v>6847</v>
      </c>
      <c r="D2014" s="142" t="s">
        <v>6848</v>
      </c>
      <c r="E2014" s="142" t="s">
        <v>6901</v>
      </c>
      <c r="F2014" s="142" t="s">
        <v>6902</v>
      </c>
      <c r="G2014" s="142" t="s">
        <v>6903</v>
      </c>
      <c r="H2014" s="142" t="s">
        <v>6904</v>
      </c>
      <c r="I2014" s="142" t="s">
        <v>6905</v>
      </c>
      <c r="J2014" s="142" t="s">
        <v>6906</v>
      </c>
      <c r="K2014" s="142" t="s">
        <v>6909</v>
      </c>
      <c r="L2014" s="142" t="s">
        <v>6910</v>
      </c>
    </row>
    <row r="2015" spans="1:12" hidden="1">
      <c r="A2015" s="142" t="s">
        <v>6845</v>
      </c>
      <c r="B2015" s="142" t="s">
        <v>6846</v>
      </c>
      <c r="C2015" s="142" t="s">
        <v>6847</v>
      </c>
      <c r="D2015" s="142" t="s">
        <v>6848</v>
      </c>
      <c r="E2015" s="142" t="s">
        <v>6901</v>
      </c>
      <c r="F2015" s="142" t="s">
        <v>6902</v>
      </c>
      <c r="G2015" s="142" t="s">
        <v>6903</v>
      </c>
      <c r="H2015" s="142" t="s">
        <v>6904</v>
      </c>
      <c r="I2015" s="142" t="s">
        <v>6905</v>
      </c>
      <c r="J2015" s="142" t="s">
        <v>6906</v>
      </c>
      <c r="K2015" s="142" t="s">
        <v>6911</v>
      </c>
      <c r="L2015" s="142" t="s">
        <v>6912</v>
      </c>
    </row>
    <row r="2016" spans="1:12" hidden="1">
      <c r="A2016" s="142" t="s">
        <v>6845</v>
      </c>
      <c r="B2016" s="142" t="s">
        <v>6846</v>
      </c>
      <c r="C2016" s="142" t="s">
        <v>6847</v>
      </c>
      <c r="D2016" s="142" t="s">
        <v>6848</v>
      </c>
      <c r="E2016" s="142" t="s">
        <v>6901</v>
      </c>
      <c r="F2016" s="142" t="s">
        <v>6902</v>
      </c>
      <c r="G2016" s="142" t="s">
        <v>6903</v>
      </c>
      <c r="H2016" s="142" t="s">
        <v>6904</v>
      </c>
      <c r="I2016" s="142" t="s">
        <v>6905</v>
      </c>
      <c r="J2016" s="142" t="s">
        <v>6906</v>
      </c>
      <c r="K2016" s="142" t="s">
        <v>6913</v>
      </c>
      <c r="L2016" s="142" t="s">
        <v>6914</v>
      </c>
    </row>
    <row r="2017" spans="1:12" hidden="1">
      <c r="A2017" s="142" t="s">
        <v>6845</v>
      </c>
      <c r="B2017" s="142" t="s">
        <v>6846</v>
      </c>
      <c r="C2017" s="142" t="s">
        <v>6847</v>
      </c>
      <c r="D2017" s="142" t="s">
        <v>6848</v>
      </c>
      <c r="E2017" s="142" t="s">
        <v>6901</v>
      </c>
      <c r="F2017" s="142" t="s">
        <v>6902</v>
      </c>
      <c r="G2017" s="142" t="s">
        <v>6903</v>
      </c>
      <c r="H2017" s="142" t="s">
        <v>6904</v>
      </c>
      <c r="I2017" s="142" t="s">
        <v>6905</v>
      </c>
      <c r="J2017" s="142" t="s">
        <v>6906</v>
      </c>
      <c r="K2017" s="142" t="s">
        <v>6915</v>
      </c>
      <c r="L2017" s="142" t="s">
        <v>6916</v>
      </c>
    </row>
    <row r="2018" spans="1:12" hidden="1">
      <c r="A2018" s="142" t="s">
        <v>6845</v>
      </c>
      <c r="B2018" s="142" t="s">
        <v>6846</v>
      </c>
      <c r="C2018" s="142" t="s">
        <v>6847</v>
      </c>
      <c r="D2018" s="142" t="s">
        <v>6848</v>
      </c>
      <c r="E2018" s="142" t="s">
        <v>6901</v>
      </c>
      <c r="F2018" s="142" t="s">
        <v>6902</v>
      </c>
      <c r="G2018" s="142" t="s">
        <v>6903</v>
      </c>
      <c r="H2018" s="142" t="s">
        <v>6904</v>
      </c>
      <c r="I2018" s="142" t="s">
        <v>6905</v>
      </c>
      <c r="J2018" s="142" t="s">
        <v>6906</v>
      </c>
      <c r="K2018" s="142" t="s">
        <v>6917</v>
      </c>
      <c r="L2018" s="142" t="s">
        <v>6918</v>
      </c>
    </row>
    <row r="2019" spans="1:12" hidden="1">
      <c r="A2019" s="142" t="s">
        <v>6845</v>
      </c>
      <c r="B2019" s="142" t="s">
        <v>6846</v>
      </c>
      <c r="C2019" s="142" t="s">
        <v>6847</v>
      </c>
      <c r="D2019" s="142" t="s">
        <v>6848</v>
      </c>
      <c r="E2019" s="142" t="s">
        <v>6919</v>
      </c>
      <c r="F2019" s="142" t="s">
        <v>6920</v>
      </c>
      <c r="G2019" s="142" t="s">
        <v>6921</v>
      </c>
      <c r="H2019" s="142" t="s">
        <v>6922</v>
      </c>
      <c r="I2019" s="142" t="s">
        <v>6923</v>
      </c>
      <c r="J2019" s="142" t="s">
        <v>6924</v>
      </c>
      <c r="K2019" s="142" t="s">
        <v>6925</v>
      </c>
      <c r="L2019" s="142" t="s">
        <v>6926</v>
      </c>
    </row>
    <row r="2020" spans="1:12" hidden="1">
      <c r="A2020" s="142" t="s">
        <v>6845</v>
      </c>
      <c r="B2020" s="142" t="s">
        <v>6846</v>
      </c>
      <c r="C2020" s="142" t="s">
        <v>6847</v>
      </c>
      <c r="D2020" s="142" t="s">
        <v>6848</v>
      </c>
      <c r="E2020" s="142" t="s">
        <v>6919</v>
      </c>
      <c r="F2020" s="142" t="s">
        <v>6920</v>
      </c>
      <c r="G2020" s="142" t="s">
        <v>6921</v>
      </c>
      <c r="H2020" s="142" t="s">
        <v>6922</v>
      </c>
      <c r="I2020" s="142" t="s">
        <v>6923</v>
      </c>
      <c r="J2020" s="142" t="s">
        <v>6924</v>
      </c>
      <c r="K2020" s="142" t="s">
        <v>6927</v>
      </c>
      <c r="L2020" s="142" t="s">
        <v>6928</v>
      </c>
    </row>
    <row r="2021" spans="1:12" hidden="1">
      <c r="A2021" s="142" t="s">
        <v>6845</v>
      </c>
      <c r="B2021" s="142" t="s">
        <v>6846</v>
      </c>
      <c r="C2021" s="142" t="s">
        <v>6847</v>
      </c>
      <c r="D2021" s="142" t="s">
        <v>6848</v>
      </c>
      <c r="E2021" s="142" t="s">
        <v>6919</v>
      </c>
      <c r="F2021" s="142" t="s">
        <v>6920</v>
      </c>
      <c r="G2021" s="142" t="s">
        <v>6921</v>
      </c>
      <c r="H2021" s="142" t="s">
        <v>6922</v>
      </c>
      <c r="I2021" s="142" t="s">
        <v>6923</v>
      </c>
      <c r="J2021" s="142" t="s">
        <v>6924</v>
      </c>
      <c r="K2021" s="142" t="s">
        <v>6929</v>
      </c>
      <c r="L2021" s="142" t="s">
        <v>6930</v>
      </c>
    </row>
    <row r="2022" spans="1:12" hidden="1">
      <c r="A2022" s="142" t="s">
        <v>6845</v>
      </c>
      <c r="B2022" s="142" t="s">
        <v>6846</v>
      </c>
      <c r="C2022" s="142" t="s">
        <v>6847</v>
      </c>
      <c r="D2022" s="142" t="s">
        <v>6848</v>
      </c>
      <c r="E2022" s="142" t="s">
        <v>6919</v>
      </c>
      <c r="F2022" s="142" t="s">
        <v>6920</v>
      </c>
      <c r="G2022" s="142" t="s">
        <v>6921</v>
      </c>
      <c r="H2022" s="142" t="s">
        <v>6922</v>
      </c>
      <c r="I2022" s="142" t="s">
        <v>6923</v>
      </c>
      <c r="J2022" s="142" t="s">
        <v>6924</v>
      </c>
      <c r="K2022" s="142" t="s">
        <v>6931</v>
      </c>
      <c r="L2022" s="142" t="s">
        <v>6932</v>
      </c>
    </row>
    <row r="2023" spans="1:12" hidden="1">
      <c r="A2023" s="142" t="s">
        <v>6845</v>
      </c>
      <c r="B2023" s="142" t="s">
        <v>6846</v>
      </c>
      <c r="C2023" s="142" t="s">
        <v>6847</v>
      </c>
      <c r="D2023" s="142" t="s">
        <v>6848</v>
      </c>
      <c r="E2023" s="142" t="s">
        <v>6919</v>
      </c>
      <c r="F2023" s="142" t="s">
        <v>6920</v>
      </c>
      <c r="G2023" s="142" t="s">
        <v>6921</v>
      </c>
      <c r="H2023" s="142" t="s">
        <v>6922</v>
      </c>
      <c r="I2023" s="142" t="s">
        <v>6923</v>
      </c>
      <c r="J2023" s="142" t="s">
        <v>6924</v>
      </c>
      <c r="K2023" s="142" t="s">
        <v>6933</v>
      </c>
      <c r="L2023" s="142" t="s">
        <v>6934</v>
      </c>
    </row>
    <row r="2024" spans="1:12" hidden="1">
      <c r="A2024" s="142" t="s">
        <v>6845</v>
      </c>
      <c r="B2024" s="142" t="s">
        <v>6846</v>
      </c>
      <c r="C2024" s="142" t="s">
        <v>6847</v>
      </c>
      <c r="D2024" s="142" t="s">
        <v>6848</v>
      </c>
      <c r="E2024" s="142" t="s">
        <v>6919</v>
      </c>
      <c r="F2024" s="142" t="s">
        <v>6920</v>
      </c>
      <c r="G2024" s="142" t="s">
        <v>6921</v>
      </c>
      <c r="H2024" s="142" t="s">
        <v>6922</v>
      </c>
      <c r="I2024" s="142" t="s">
        <v>6923</v>
      </c>
      <c r="J2024" s="142" t="s">
        <v>6924</v>
      </c>
      <c r="K2024" s="142" t="s">
        <v>6935</v>
      </c>
      <c r="L2024" s="142" t="s">
        <v>6936</v>
      </c>
    </row>
    <row r="2025" spans="1:12" hidden="1">
      <c r="A2025" s="142" t="s">
        <v>6845</v>
      </c>
      <c r="B2025" s="142" t="s">
        <v>6846</v>
      </c>
      <c r="C2025" s="142" t="s">
        <v>734</v>
      </c>
      <c r="D2025" s="142" t="s">
        <v>6937</v>
      </c>
      <c r="E2025" s="142" t="s">
        <v>733</v>
      </c>
      <c r="F2025" s="142" t="s">
        <v>6938</v>
      </c>
      <c r="G2025" s="142" t="s">
        <v>6939</v>
      </c>
      <c r="H2025" s="142" t="s">
        <v>6940</v>
      </c>
      <c r="I2025" s="142" t="s">
        <v>6941</v>
      </c>
      <c r="J2025" s="142" t="s">
        <v>6942</v>
      </c>
      <c r="K2025" s="142" t="s">
        <v>6943</v>
      </c>
      <c r="L2025" s="142" t="s">
        <v>6944</v>
      </c>
    </row>
    <row r="2026" spans="1:12" hidden="1">
      <c r="A2026" s="142" t="s">
        <v>6845</v>
      </c>
      <c r="B2026" s="142" t="s">
        <v>6846</v>
      </c>
      <c r="C2026" s="142" t="s">
        <v>734</v>
      </c>
      <c r="D2026" s="142" t="s">
        <v>6937</v>
      </c>
      <c r="E2026" s="142" t="s">
        <v>733</v>
      </c>
      <c r="F2026" s="142" t="s">
        <v>6938</v>
      </c>
      <c r="G2026" s="142" t="s">
        <v>6939</v>
      </c>
      <c r="H2026" s="142" t="s">
        <v>6940</v>
      </c>
      <c r="I2026" s="142" t="s">
        <v>6941</v>
      </c>
      <c r="J2026" s="142" t="s">
        <v>6942</v>
      </c>
      <c r="K2026" s="142" t="s">
        <v>6945</v>
      </c>
      <c r="L2026" s="142" t="s">
        <v>6946</v>
      </c>
    </row>
    <row r="2027" spans="1:12" hidden="1">
      <c r="A2027" s="142" t="s">
        <v>6845</v>
      </c>
      <c r="B2027" s="142" t="s">
        <v>6846</v>
      </c>
      <c r="C2027" s="142" t="s">
        <v>734</v>
      </c>
      <c r="D2027" s="142" t="s">
        <v>6937</v>
      </c>
      <c r="E2027" s="142" t="s">
        <v>733</v>
      </c>
      <c r="F2027" s="142" t="s">
        <v>6938</v>
      </c>
      <c r="G2027" s="142" t="s">
        <v>6939</v>
      </c>
      <c r="H2027" s="142" t="s">
        <v>6940</v>
      </c>
      <c r="I2027" s="142" t="s">
        <v>6941</v>
      </c>
      <c r="J2027" s="142" t="s">
        <v>6942</v>
      </c>
      <c r="K2027" s="142" t="s">
        <v>6947</v>
      </c>
      <c r="L2027" s="142" t="s">
        <v>6948</v>
      </c>
    </row>
    <row r="2028" spans="1:12" hidden="1">
      <c r="A2028" s="142" t="s">
        <v>6845</v>
      </c>
      <c r="B2028" s="142" t="s">
        <v>6846</v>
      </c>
      <c r="C2028" s="142" t="s">
        <v>734</v>
      </c>
      <c r="D2028" s="142" t="s">
        <v>6937</v>
      </c>
      <c r="E2028" s="142" t="s">
        <v>733</v>
      </c>
      <c r="F2028" s="142" t="s">
        <v>6938</v>
      </c>
      <c r="G2028" s="142" t="s">
        <v>6939</v>
      </c>
      <c r="H2028" s="142" t="s">
        <v>6940</v>
      </c>
      <c r="I2028" s="142" t="s">
        <v>6941</v>
      </c>
      <c r="J2028" s="142" t="s">
        <v>6942</v>
      </c>
      <c r="K2028" s="142" t="s">
        <v>6949</v>
      </c>
      <c r="L2028" s="142" t="s">
        <v>6950</v>
      </c>
    </row>
    <row r="2029" spans="1:12" hidden="1">
      <c r="A2029" s="142" t="s">
        <v>6845</v>
      </c>
      <c r="B2029" s="142" t="s">
        <v>6846</v>
      </c>
      <c r="C2029" s="142" t="s">
        <v>734</v>
      </c>
      <c r="D2029" s="142" t="s">
        <v>6937</v>
      </c>
      <c r="E2029" s="142" t="s">
        <v>733</v>
      </c>
      <c r="F2029" s="142" t="s">
        <v>6938</v>
      </c>
      <c r="G2029" s="142" t="s">
        <v>6939</v>
      </c>
      <c r="H2029" s="142" t="s">
        <v>6940</v>
      </c>
      <c r="I2029" s="142" t="s">
        <v>6941</v>
      </c>
      <c r="J2029" s="142" t="s">
        <v>6942</v>
      </c>
      <c r="K2029" s="142" t="s">
        <v>6951</v>
      </c>
      <c r="L2029" s="142" t="s">
        <v>6952</v>
      </c>
    </row>
    <row r="2030" spans="1:12" hidden="1">
      <c r="A2030" s="142" t="s">
        <v>6845</v>
      </c>
      <c r="B2030" s="142" t="s">
        <v>6846</v>
      </c>
      <c r="C2030" s="142" t="s">
        <v>734</v>
      </c>
      <c r="D2030" s="142" t="s">
        <v>6937</v>
      </c>
      <c r="E2030" s="142" t="s">
        <v>733</v>
      </c>
      <c r="F2030" s="142" t="s">
        <v>6938</v>
      </c>
      <c r="G2030" s="142" t="s">
        <v>6939</v>
      </c>
      <c r="H2030" s="142" t="s">
        <v>6940</v>
      </c>
      <c r="I2030" s="142" t="s">
        <v>6941</v>
      </c>
      <c r="J2030" s="142" t="s">
        <v>6942</v>
      </c>
      <c r="K2030" s="142" t="s">
        <v>6953</v>
      </c>
      <c r="L2030" s="142" t="s">
        <v>6954</v>
      </c>
    </row>
    <row r="2031" spans="1:12" hidden="1">
      <c r="A2031" s="142" t="s">
        <v>6845</v>
      </c>
      <c r="B2031" s="142" t="s">
        <v>6846</v>
      </c>
      <c r="C2031" s="142" t="s">
        <v>734</v>
      </c>
      <c r="D2031" s="142" t="s">
        <v>6937</v>
      </c>
      <c r="E2031" s="142" t="s">
        <v>733</v>
      </c>
      <c r="F2031" s="142" t="s">
        <v>6938</v>
      </c>
      <c r="G2031" s="142" t="s">
        <v>6939</v>
      </c>
      <c r="H2031" s="142" t="s">
        <v>6940</v>
      </c>
      <c r="I2031" s="142" t="s">
        <v>6941</v>
      </c>
      <c r="J2031" s="142" t="s">
        <v>6942</v>
      </c>
      <c r="K2031" s="142" t="s">
        <v>6955</v>
      </c>
      <c r="L2031" s="142" t="s">
        <v>6956</v>
      </c>
    </row>
    <row r="2032" spans="1:12" hidden="1">
      <c r="A2032" s="142" t="s">
        <v>6845</v>
      </c>
      <c r="B2032" s="142" t="s">
        <v>6846</v>
      </c>
      <c r="C2032" s="142" t="s">
        <v>734</v>
      </c>
      <c r="D2032" s="142" t="s">
        <v>6937</v>
      </c>
      <c r="E2032" s="142" t="s">
        <v>733</v>
      </c>
      <c r="F2032" s="142" t="s">
        <v>6938</v>
      </c>
      <c r="G2032" s="142" t="s">
        <v>6939</v>
      </c>
      <c r="H2032" s="142" t="s">
        <v>6940</v>
      </c>
      <c r="I2032" s="142" t="s">
        <v>6941</v>
      </c>
      <c r="J2032" s="142" t="s">
        <v>6942</v>
      </c>
      <c r="K2032" s="142" t="s">
        <v>6957</v>
      </c>
      <c r="L2032" s="142" t="s">
        <v>6958</v>
      </c>
    </row>
    <row r="2033" spans="1:12" hidden="1">
      <c r="A2033" s="142" t="s">
        <v>6845</v>
      </c>
      <c r="B2033" s="142" t="s">
        <v>6846</v>
      </c>
      <c r="C2033" s="142" t="s">
        <v>734</v>
      </c>
      <c r="D2033" s="142" t="s">
        <v>6937</v>
      </c>
      <c r="E2033" s="142" t="s">
        <v>733</v>
      </c>
      <c r="F2033" s="142" t="s">
        <v>6938</v>
      </c>
      <c r="G2033" s="142" t="s">
        <v>6939</v>
      </c>
      <c r="H2033" s="142" t="s">
        <v>6940</v>
      </c>
      <c r="I2033" s="142" t="s">
        <v>6941</v>
      </c>
      <c r="J2033" s="142" t="s">
        <v>6942</v>
      </c>
      <c r="K2033" s="142" t="s">
        <v>6959</v>
      </c>
      <c r="L2033" s="142" t="s">
        <v>6960</v>
      </c>
    </row>
    <row r="2034" spans="1:12" hidden="1">
      <c r="A2034" s="142" t="s">
        <v>6845</v>
      </c>
      <c r="B2034" s="142" t="s">
        <v>6846</v>
      </c>
      <c r="C2034" s="142" t="s">
        <v>734</v>
      </c>
      <c r="D2034" s="142" t="s">
        <v>6937</v>
      </c>
      <c r="E2034" s="142" t="s">
        <v>733</v>
      </c>
      <c r="F2034" s="142" t="s">
        <v>6938</v>
      </c>
      <c r="G2034" s="142" t="s">
        <v>6939</v>
      </c>
      <c r="H2034" s="142" t="s">
        <v>6940</v>
      </c>
      <c r="I2034" s="142" t="s">
        <v>6941</v>
      </c>
      <c r="J2034" s="142" t="s">
        <v>6942</v>
      </c>
      <c r="K2034" s="142" t="s">
        <v>6961</v>
      </c>
      <c r="L2034" s="142" t="s">
        <v>6962</v>
      </c>
    </row>
    <row r="2035" spans="1:12" hidden="1">
      <c r="A2035" s="142" t="s">
        <v>6845</v>
      </c>
      <c r="B2035" s="142" t="s">
        <v>6846</v>
      </c>
      <c r="C2035" s="142" t="s">
        <v>734</v>
      </c>
      <c r="D2035" s="142" t="s">
        <v>6937</v>
      </c>
      <c r="E2035" s="142" t="s">
        <v>733</v>
      </c>
      <c r="F2035" s="142" t="s">
        <v>6938</v>
      </c>
      <c r="G2035" s="142" t="s">
        <v>6939</v>
      </c>
      <c r="H2035" s="142" t="s">
        <v>6940</v>
      </c>
      <c r="I2035" s="142" t="s">
        <v>6941</v>
      </c>
      <c r="J2035" s="142" t="s">
        <v>6942</v>
      </c>
      <c r="K2035" s="142" t="s">
        <v>6963</v>
      </c>
      <c r="L2035" s="142" t="s">
        <v>6964</v>
      </c>
    </row>
    <row r="2036" spans="1:12" hidden="1">
      <c r="A2036" s="142" t="s">
        <v>6845</v>
      </c>
      <c r="B2036" s="142" t="s">
        <v>6846</v>
      </c>
      <c r="C2036" s="142" t="s">
        <v>734</v>
      </c>
      <c r="D2036" s="142" t="s">
        <v>6937</v>
      </c>
      <c r="E2036" s="142" t="s">
        <v>733</v>
      </c>
      <c r="F2036" s="142" t="s">
        <v>6938</v>
      </c>
      <c r="G2036" s="142" t="s">
        <v>6939</v>
      </c>
      <c r="H2036" s="142" t="s">
        <v>6940</v>
      </c>
      <c r="I2036" s="142" t="s">
        <v>6941</v>
      </c>
      <c r="J2036" s="142" t="s">
        <v>6942</v>
      </c>
      <c r="K2036" s="142" t="s">
        <v>6965</v>
      </c>
      <c r="L2036" s="142" t="s">
        <v>6966</v>
      </c>
    </row>
    <row r="2037" spans="1:12" hidden="1">
      <c r="A2037" s="142" t="s">
        <v>6845</v>
      </c>
      <c r="B2037" s="142" t="s">
        <v>6846</v>
      </c>
      <c r="C2037" s="142" t="s">
        <v>734</v>
      </c>
      <c r="D2037" s="142" t="s">
        <v>6937</v>
      </c>
      <c r="E2037" s="142" t="s">
        <v>733</v>
      </c>
      <c r="F2037" s="142" t="s">
        <v>6938</v>
      </c>
      <c r="G2037" s="142" t="s">
        <v>6939</v>
      </c>
      <c r="H2037" s="142" t="s">
        <v>6940</v>
      </c>
      <c r="I2037" s="142" t="s">
        <v>6941</v>
      </c>
      <c r="J2037" s="142" t="s">
        <v>6942</v>
      </c>
      <c r="K2037" s="142" t="s">
        <v>6967</v>
      </c>
      <c r="L2037" s="142" t="s">
        <v>6968</v>
      </c>
    </row>
    <row r="2038" spans="1:12" hidden="1">
      <c r="A2038" s="142" t="s">
        <v>6845</v>
      </c>
      <c r="B2038" s="142" t="s">
        <v>6846</v>
      </c>
      <c r="C2038" s="142" t="s">
        <v>734</v>
      </c>
      <c r="D2038" s="142" t="s">
        <v>6937</v>
      </c>
      <c r="E2038" s="142" t="s">
        <v>733</v>
      </c>
      <c r="F2038" s="142" t="s">
        <v>6938</v>
      </c>
      <c r="G2038" s="142" t="s">
        <v>6939</v>
      </c>
      <c r="H2038" s="142" t="s">
        <v>6940</v>
      </c>
      <c r="I2038" s="142" t="s">
        <v>6941</v>
      </c>
      <c r="J2038" s="142" t="s">
        <v>6942</v>
      </c>
      <c r="K2038" s="142" t="s">
        <v>6969</v>
      </c>
      <c r="L2038" s="142" t="s">
        <v>6970</v>
      </c>
    </row>
    <row r="2039" spans="1:12" hidden="1">
      <c r="A2039" s="142" t="s">
        <v>6845</v>
      </c>
      <c r="B2039" s="142" t="s">
        <v>6846</v>
      </c>
      <c r="C2039" s="142" t="s">
        <v>734</v>
      </c>
      <c r="D2039" s="142" t="s">
        <v>6937</v>
      </c>
      <c r="E2039" s="142" t="s">
        <v>733</v>
      </c>
      <c r="F2039" s="142" t="s">
        <v>6938</v>
      </c>
      <c r="G2039" s="142" t="s">
        <v>6939</v>
      </c>
      <c r="H2039" s="142" t="s">
        <v>6940</v>
      </c>
      <c r="I2039" s="142" t="s">
        <v>6941</v>
      </c>
      <c r="J2039" s="142" t="s">
        <v>6942</v>
      </c>
      <c r="K2039" s="142" t="s">
        <v>6971</v>
      </c>
      <c r="L2039" s="142" t="s">
        <v>6972</v>
      </c>
    </row>
    <row r="2040" spans="1:12" hidden="1">
      <c r="A2040" s="142" t="s">
        <v>6845</v>
      </c>
      <c r="B2040" s="142" t="s">
        <v>6846</v>
      </c>
      <c r="C2040" s="142" t="s">
        <v>734</v>
      </c>
      <c r="D2040" s="142" t="s">
        <v>6937</v>
      </c>
      <c r="E2040" s="142" t="s">
        <v>733</v>
      </c>
      <c r="F2040" s="142" t="s">
        <v>6938</v>
      </c>
      <c r="G2040" s="142" t="s">
        <v>6939</v>
      </c>
      <c r="H2040" s="142" t="s">
        <v>6940</v>
      </c>
      <c r="I2040" s="142" t="s">
        <v>6941</v>
      </c>
      <c r="J2040" s="142" t="s">
        <v>6942</v>
      </c>
      <c r="K2040" s="142" t="s">
        <v>6973</v>
      </c>
      <c r="L2040" s="142" t="s">
        <v>6974</v>
      </c>
    </row>
    <row r="2041" spans="1:12" hidden="1">
      <c r="A2041" s="142" t="s">
        <v>6845</v>
      </c>
      <c r="B2041" s="142" t="s">
        <v>6846</v>
      </c>
      <c r="C2041" s="142" t="s">
        <v>734</v>
      </c>
      <c r="D2041" s="142" t="s">
        <v>6937</v>
      </c>
      <c r="E2041" s="142" t="s">
        <v>733</v>
      </c>
      <c r="F2041" s="142" t="s">
        <v>6938</v>
      </c>
      <c r="G2041" s="142" t="s">
        <v>6939</v>
      </c>
      <c r="H2041" s="142" t="s">
        <v>6940</v>
      </c>
      <c r="I2041" s="142" t="s">
        <v>6941</v>
      </c>
      <c r="J2041" s="142" t="s">
        <v>6942</v>
      </c>
      <c r="K2041" s="142" t="s">
        <v>6975</v>
      </c>
      <c r="L2041" s="142" t="s">
        <v>6976</v>
      </c>
    </row>
    <row r="2042" spans="1:12" hidden="1">
      <c r="A2042" s="142" t="s">
        <v>6845</v>
      </c>
      <c r="B2042" s="142" t="s">
        <v>6846</v>
      </c>
      <c r="C2042" s="142" t="s">
        <v>734</v>
      </c>
      <c r="D2042" s="142" t="s">
        <v>6937</v>
      </c>
      <c r="E2042" s="142" t="s">
        <v>733</v>
      </c>
      <c r="F2042" s="142" t="s">
        <v>6938</v>
      </c>
      <c r="G2042" s="142" t="s">
        <v>6939</v>
      </c>
      <c r="H2042" s="142" t="s">
        <v>6940</v>
      </c>
      <c r="I2042" s="142" t="s">
        <v>6941</v>
      </c>
      <c r="J2042" s="142" t="s">
        <v>6942</v>
      </c>
      <c r="K2042" s="142" t="s">
        <v>6977</v>
      </c>
      <c r="L2042" s="142" t="s">
        <v>6978</v>
      </c>
    </row>
    <row r="2043" spans="1:12" hidden="1">
      <c r="A2043" s="142" t="s">
        <v>6845</v>
      </c>
      <c r="B2043" s="142" t="s">
        <v>6846</v>
      </c>
      <c r="C2043" s="142" t="s">
        <v>734</v>
      </c>
      <c r="D2043" s="142" t="s">
        <v>6937</v>
      </c>
      <c r="E2043" s="142" t="s">
        <v>733</v>
      </c>
      <c r="F2043" s="142" t="s">
        <v>6938</v>
      </c>
      <c r="G2043" s="142" t="s">
        <v>6939</v>
      </c>
      <c r="H2043" s="142" t="s">
        <v>6940</v>
      </c>
      <c r="I2043" s="142" t="s">
        <v>6941</v>
      </c>
      <c r="J2043" s="142" t="s">
        <v>6942</v>
      </c>
      <c r="K2043" s="142" t="s">
        <v>6979</v>
      </c>
      <c r="L2043" s="142" t="s">
        <v>6980</v>
      </c>
    </row>
    <row r="2044" spans="1:12" hidden="1">
      <c r="A2044" s="142" t="s">
        <v>6845</v>
      </c>
      <c r="B2044" s="142" t="s">
        <v>6846</v>
      </c>
      <c r="C2044" s="142" t="s">
        <v>734</v>
      </c>
      <c r="D2044" s="142" t="s">
        <v>6937</v>
      </c>
      <c r="E2044" s="142" t="s">
        <v>733</v>
      </c>
      <c r="F2044" s="142" t="s">
        <v>6938</v>
      </c>
      <c r="G2044" s="142" t="s">
        <v>6981</v>
      </c>
      <c r="H2044" s="142" t="s">
        <v>6982</v>
      </c>
      <c r="I2044" s="142" t="s">
        <v>6983</v>
      </c>
      <c r="J2044" s="142" t="s">
        <v>6984</v>
      </c>
      <c r="K2044" s="142" t="s">
        <v>6985</v>
      </c>
      <c r="L2044" s="142" t="s">
        <v>6986</v>
      </c>
    </row>
    <row r="2045" spans="1:12" hidden="1">
      <c r="A2045" s="142" t="s">
        <v>6845</v>
      </c>
      <c r="B2045" s="142" t="s">
        <v>6846</v>
      </c>
      <c r="C2045" s="142" t="s">
        <v>734</v>
      </c>
      <c r="D2045" s="142" t="s">
        <v>6937</v>
      </c>
      <c r="E2045" s="142" t="s">
        <v>733</v>
      </c>
      <c r="F2045" s="142" t="s">
        <v>6938</v>
      </c>
      <c r="G2045" s="142" t="s">
        <v>6981</v>
      </c>
      <c r="H2045" s="142" t="s">
        <v>6982</v>
      </c>
      <c r="I2045" s="142" t="s">
        <v>6983</v>
      </c>
      <c r="J2045" s="142" t="s">
        <v>6984</v>
      </c>
      <c r="K2045" s="142" t="s">
        <v>6987</v>
      </c>
      <c r="L2045" s="142" t="s">
        <v>6988</v>
      </c>
    </row>
    <row r="2046" spans="1:12" hidden="1">
      <c r="A2046" s="142" t="s">
        <v>6845</v>
      </c>
      <c r="B2046" s="142" t="s">
        <v>6846</v>
      </c>
      <c r="C2046" s="142" t="s">
        <v>734</v>
      </c>
      <c r="D2046" s="142" t="s">
        <v>6937</v>
      </c>
      <c r="E2046" s="142" t="s">
        <v>733</v>
      </c>
      <c r="F2046" s="142" t="s">
        <v>6938</v>
      </c>
      <c r="G2046" s="142" t="s">
        <v>6981</v>
      </c>
      <c r="H2046" s="142" t="s">
        <v>6982</v>
      </c>
      <c r="I2046" s="142" t="s">
        <v>6983</v>
      </c>
      <c r="J2046" s="142" t="s">
        <v>6984</v>
      </c>
      <c r="K2046" s="142" t="s">
        <v>6989</v>
      </c>
      <c r="L2046" s="142" t="s">
        <v>6990</v>
      </c>
    </row>
    <row r="2047" spans="1:12" hidden="1">
      <c r="A2047" s="142" t="s">
        <v>6845</v>
      </c>
      <c r="B2047" s="142" t="s">
        <v>6846</v>
      </c>
      <c r="C2047" s="142" t="s">
        <v>734</v>
      </c>
      <c r="D2047" s="142" t="s">
        <v>6937</v>
      </c>
      <c r="E2047" s="142" t="s">
        <v>733</v>
      </c>
      <c r="F2047" s="142" t="s">
        <v>6938</v>
      </c>
      <c r="G2047" s="142" t="s">
        <v>6981</v>
      </c>
      <c r="H2047" s="142" t="s">
        <v>6982</v>
      </c>
      <c r="I2047" s="142" t="s">
        <v>6983</v>
      </c>
      <c r="J2047" s="142" t="s">
        <v>6984</v>
      </c>
      <c r="K2047" s="142" t="s">
        <v>6991</v>
      </c>
      <c r="L2047" s="142" t="s">
        <v>6992</v>
      </c>
    </row>
    <row r="2048" spans="1:12" hidden="1">
      <c r="A2048" s="142" t="s">
        <v>6845</v>
      </c>
      <c r="B2048" s="142" t="s">
        <v>6846</v>
      </c>
      <c r="C2048" s="142" t="s">
        <v>734</v>
      </c>
      <c r="D2048" s="142" t="s">
        <v>6937</v>
      </c>
      <c r="E2048" s="142" t="s">
        <v>733</v>
      </c>
      <c r="F2048" s="142" t="s">
        <v>6938</v>
      </c>
      <c r="G2048" s="142" t="s">
        <v>6993</v>
      </c>
      <c r="H2048" s="142" t="s">
        <v>6994</v>
      </c>
      <c r="I2048" s="142" t="s">
        <v>6995</v>
      </c>
      <c r="J2048" s="142" t="s">
        <v>6996</v>
      </c>
      <c r="K2048" s="142" t="s">
        <v>6997</v>
      </c>
      <c r="L2048" s="142" t="s">
        <v>6998</v>
      </c>
    </row>
    <row r="2049" spans="1:12" hidden="1">
      <c r="A2049" s="142" t="s">
        <v>6845</v>
      </c>
      <c r="B2049" s="142" t="s">
        <v>6846</v>
      </c>
      <c r="C2049" s="142" t="s">
        <v>734</v>
      </c>
      <c r="D2049" s="142" t="s">
        <v>6937</v>
      </c>
      <c r="E2049" s="142" t="s">
        <v>733</v>
      </c>
      <c r="F2049" s="142" t="s">
        <v>6938</v>
      </c>
      <c r="G2049" s="142" t="s">
        <v>6993</v>
      </c>
      <c r="H2049" s="142" t="s">
        <v>6994</v>
      </c>
      <c r="I2049" s="142" t="s">
        <v>6995</v>
      </c>
      <c r="J2049" s="142" t="s">
        <v>6996</v>
      </c>
      <c r="K2049" s="142" t="s">
        <v>6999</v>
      </c>
      <c r="L2049" s="142" t="s">
        <v>7000</v>
      </c>
    </row>
    <row r="2050" spans="1:12" hidden="1">
      <c r="A2050" s="142" t="s">
        <v>6845</v>
      </c>
      <c r="B2050" s="142" t="s">
        <v>6846</v>
      </c>
      <c r="C2050" s="142" t="s">
        <v>734</v>
      </c>
      <c r="D2050" s="142" t="s">
        <v>6937</v>
      </c>
      <c r="E2050" s="142" t="s">
        <v>733</v>
      </c>
      <c r="F2050" s="142" t="s">
        <v>6938</v>
      </c>
      <c r="G2050" s="142" t="s">
        <v>6993</v>
      </c>
      <c r="H2050" s="142" t="s">
        <v>6994</v>
      </c>
      <c r="I2050" s="142" t="s">
        <v>6995</v>
      </c>
      <c r="J2050" s="142" t="s">
        <v>6996</v>
      </c>
      <c r="K2050" s="142" t="s">
        <v>7001</v>
      </c>
      <c r="L2050" s="142" t="s">
        <v>7002</v>
      </c>
    </row>
    <row r="2051" spans="1:12" hidden="1">
      <c r="A2051" s="142" t="s">
        <v>6845</v>
      </c>
      <c r="B2051" s="142" t="s">
        <v>6846</v>
      </c>
      <c r="C2051" s="142" t="s">
        <v>734</v>
      </c>
      <c r="D2051" s="142" t="s">
        <v>6937</v>
      </c>
      <c r="E2051" s="142" t="s">
        <v>733</v>
      </c>
      <c r="F2051" s="142" t="s">
        <v>6938</v>
      </c>
      <c r="G2051" s="142" t="s">
        <v>6993</v>
      </c>
      <c r="H2051" s="142" t="s">
        <v>6994</v>
      </c>
      <c r="I2051" s="142" t="s">
        <v>6995</v>
      </c>
      <c r="J2051" s="142" t="s">
        <v>6996</v>
      </c>
      <c r="K2051" s="142" t="s">
        <v>7003</v>
      </c>
      <c r="L2051" s="142" t="s">
        <v>7004</v>
      </c>
    </row>
    <row r="2052" spans="1:12" hidden="1">
      <c r="A2052" s="142" t="s">
        <v>6845</v>
      </c>
      <c r="B2052" s="142" t="s">
        <v>6846</v>
      </c>
      <c r="C2052" s="142" t="s">
        <v>734</v>
      </c>
      <c r="D2052" s="142" t="s">
        <v>6937</v>
      </c>
      <c r="E2052" s="142" t="s">
        <v>733</v>
      </c>
      <c r="F2052" s="142" t="s">
        <v>6938</v>
      </c>
      <c r="G2052" s="142" t="s">
        <v>6993</v>
      </c>
      <c r="H2052" s="142" t="s">
        <v>6994</v>
      </c>
      <c r="I2052" s="142" t="s">
        <v>6995</v>
      </c>
      <c r="J2052" s="142" t="s">
        <v>6996</v>
      </c>
      <c r="K2052" s="142" t="s">
        <v>7005</v>
      </c>
      <c r="L2052" s="142" t="s">
        <v>7006</v>
      </c>
    </row>
    <row r="2053" spans="1:12" hidden="1">
      <c r="A2053" s="142" t="s">
        <v>6845</v>
      </c>
      <c r="B2053" s="142" t="s">
        <v>6846</v>
      </c>
      <c r="C2053" s="142" t="s">
        <v>734</v>
      </c>
      <c r="D2053" s="142" t="s">
        <v>6937</v>
      </c>
      <c r="E2053" s="142" t="s">
        <v>733</v>
      </c>
      <c r="F2053" s="142" t="s">
        <v>6938</v>
      </c>
      <c r="G2053" s="142" t="s">
        <v>6993</v>
      </c>
      <c r="H2053" s="142" t="s">
        <v>6994</v>
      </c>
      <c r="I2053" s="142" t="s">
        <v>6995</v>
      </c>
      <c r="J2053" s="142" t="s">
        <v>6996</v>
      </c>
      <c r="K2053" s="142" t="s">
        <v>7007</v>
      </c>
      <c r="L2053" s="142" t="s">
        <v>7008</v>
      </c>
    </row>
    <row r="2054" spans="1:12" hidden="1">
      <c r="A2054" s="142" t="s">
        <v>6845</v>
      </c>
      <c r="B2054" s="142" t="s">
        <v>6846</v>
      </c>
      <c r="C2054" s="142" t="s">
        <v>734</v>
      </c>
      <c r="D2054" s="142" t="s">
        <v>6937</v>
      </c>
      <c r="E2054" s="142" t="s">
        <v>733</v>
      </c>
      <c r="F2054" s="142" t="s">
        <v>6938</v>
      </c>
      <c r="G2054" s="142" t="s">
        <v>6993</v>
      </c>
      <c r="H2054" s="142" t="s">
        <v>6994</v>
      </c>
      <c r="I2054" s="142" t="s">
        <v>6995</v>
      </c>
      <c r="J2054" s="142" t="s">
        <v>6996</v>
      </c>
      <c r="K2054" s="142" t="s">
        <v>7009</v>
      </c>
      <c r="L2054" s="142" t="s">
        <v>7010</v>
      </c>
    </row>
    <row r="2055" spans="1:12" hidden="1">
      <c r="A2055" s="142" t="s">
        <v>6845</v>
      </c>
      <c r="B2055" s="142" t="s">
        <v>6846</v>
      </c>
      <c r="C2055" s="142" t="s">
        <v>734</v>
      </c>
      <c r="D2055" s="142" t="s">
        <v>6937</v>
      </c>
      <c r="E2055" s="142" t="s">
        <v>733</v>
      </c>
      <c r="F2055" s="142" t="s">
        <v>6938</v>
      </c>
      <c r="G2055" s="142" t="s">
        <v>6993</v>
      </c>
      <c r="H2055" s="142" t="s">
        <v>6994</v>
      </c>
      <c r="I2055" s="142" t="s">
        <v>6995</v>
      </c>
      <c r="J2055" s="142" t="s">
        <v>6996</v>
      </c>
      <c r="K2055" s="142" t="s">
        <v>7011</v>
      </c>
      <c r="L2055" s="142" t="s">
        <v>7012</v>
      </c>
    </row>
    <row r="2056" spans="1:12" hidden="1">
      <c r="A2056" s="142" t="s">
        <v>6845</v>
      </c>
      <c r="B2056" s="142" t="s">
        <v>6846</v>
      </c>
      <c r="C2056" s="142" t="s">
        <v>734</v>
      </c>
      <c r="D2056" s="142" t="s">
        <v>6937</v>
      </c>
      <c r="E2056" s="142" t="s">
        <v>733</v>
      </c>
      <c r="F2056" s="142" t="s">
        <v>6938</v>
      </c>
      <c r="G2056" s="142" t="s">
        <v>6993</v>
      </c>
      <c r="H2056" s="142" t="s">
        <v>6994</v>
      </c>
      <c r="I2056" s="142" t="s">
        <v>6995</v>
      </c>
      <c r="J2056" s="142" t="s">
        <v>6996</v>
      </c>
      <c r="K2056" s="142" t="s">
        <v>7013</v>
      </c>
      <c r="L2056" s="142" t="s">
        <v>7014</v>
      </c>
    </row>
    <row r="2057" spans="1:12" hidden="1">
      <c r="A2057" s="142" t="s">
        <v>6845</v>
      </c>
      <c r="B2057" s="142" t="s">
        <v>6846</v>
      </c>
      <c r="C2057" s="142" t="s">
        <v>734</v>
      </c>
      <c r="D2057" s="142" t="s">
        <v>6937</v>
      </c>
      <c r="E2057" s="142" t="s">
        <v>733</v>
      </c>
      <c r="F2057" s="142" t="s">
        <v>6938</v>
      </c>
      <c r="G2057" s="142" t="s">
        <v>6993</v>
      </c>
      <c r="H2057" s="142" t="s">
        <v>6994</v>
      </c>
      <c r="I2057" s="142" t="s">
        <v>6995</v>
      </c>
      <c r="J2057" s="142" t="s">
        <v>6996</v>
      </c>
      <c r="K2057" s="142" t="s">
        <v>7015</v>
      </c>
      <c r="L2057" s="142" t="s">
        <v>7016</v>
      </c>
    </row>
    <row r="2058" spans="1:12" hidden="1">
      <c r="A2058" s="142" t="s">
        <v>6845</v>
      </c>
      <c r="B2058" s="142" t="s">
        <v>6846</v>
      </c>
      <c r="C2058" s="142" t="s">
        <v>734</v>
      </c>
      <c r="D2058" s="142" t="s">
        <v>6937</v>
      </c>
      <c r="E2058" s="142" t="s">
        <v>733</v>
      </c>
      <c r="F2058" s="142" t="s">
        <v>6938</v>
      </c>
      <c r="G2058" s="142" t="s">
        <v>6993</v>
      </c>
      <c r="H2058" s="142" t="s">
        <v>6994</v>
      </c>
      <c r="I2058" s="142" t="s">
        <v>6995</v>
      </c>
      <c r="J2058" s="142" t="s">
        <v>6996</v>
      </c>
      <c r="K2058" s="142" t="s">
        <v>7017</v>
      </c>
      <c r="L2058" s="142" t="s">
        <v>7018</v>
      </c>
    </row>
    <row r="2059" spans="1:12" hidden="1">
      <c r="A2059" s="142" t="s">
        <v>6845</v>
      </c>
      <c r="B2059" s="142" t="s">
        <v>6846</v>
      </c>
      <c r="C2059" s="142" t="s">
        <v>734</v>
      </c>
      <c r="D2059" s="142" t="s">
        <v>6937</v>
      </c>
      <c r="E2059" s="142" t="s">
        <v>7019</v>
      </c>
      <c r="F2059" s="142" t="s">
        <v>7020</v>
      </c>
      <c r="G2059" s="142" t="s">
        <v>7021</v>
      </c>
      <c r="H2059" s="142" t="s">
        <v>7022</v>
      </c>
      <c r="I2059" s="142" t="s">
        <v>7023</v>
      </c>
      <c r="J2059" s="142" t="s">
        <v>7024</v>
      </c>
      <c r="K2059" s="142" t="s">
        <v>7025</v>
      </c>
      <c r="L2059" s="142" t="s">
        <v>7026</v>
      </c>
    </row>
    <row r="2060" spans="1:12" hidden="1">
      <c r="A2060" s="142" t="s">
        <v>6845</v>
      </c>
      <c r="B2060" s="142" t="s">
        <v>6846</v>
      </c>
      <c r="C2060" s="142" t="s">
        <v>734</v>
      </c>
      <c r="D2060" s="142" t="s">
        <v>6937</v>
      </c>
      <c r="E2060" s="142" t="s">
        <v>7019</v>
      </c>
      <c r="F2060" s="142" t="s">
        <v>7020</v>
      </c>
      <c r="G2060" s="142" t="s">
        <v>7021</v>
      </c>
      <c r="H2060" s="142" t="s">
        <v>7022</v>
      </c>
      <c r="I2060" s="142" t="s">
        <v>7023</v>
      </c>
      <c r="J2060" s="142" t="s">
        <v>7024</v>
      </c>
      <c r="K2060" s="142" t="s">
        <v>7027</v>
      </c>
      <c r="L2060" s="142" t="s">
        <v>7028</v>
      </c>
    </row>
    <row r="2061" spans="1:12" hidden="1">
      <c r="A2061" s="142" t="s">
        <v>6845</v>
      </c>
      <c r="B2061" s="142" t="s">
        <v>6846</v>
      </c>
      <c r="C2061" s="142" t="s">
        <v>734</v>
      </c>
      <c r="D2061" s="142" t="s">
        <v>6937</v>
      </c>
      <c r="E2061" s="142" t="s">
        <v>7019</v>
      </c>
      <c r="F2061" s="142" t="s">
        <v>7020</v>
      </c>
      <c r="G2061" s="142" t="s">
        <v>7021</v>
      </c>
      <c r="H2061" s="142" t="s">
        <v>7022</v>
      </c>
      <c r="I2061" s="142" t="s">
        <v>7023</v>
      </c>
      <c r="J2061" s="142" t="s">
        <v>7024</v>
      </c>
      <c r="K2061" s="142" t="s">
        <v>7029</v>
      </c>
      <c r="L2061" s="142" t="s">
        <v>7030</v>
      </c>
    </row>
    <row r="2062" spans="1:12" hidden="1">
      <c r="A2062" s="142" t="s">
        <v>6845</v>
      </c>
      <c r="B2062" s="142" t="s">
        <v>6846</v>
      </c>
      <c r="C2062" s="142" t="s">
        <v>734</v>
      </c>
      <c r="D2062" s="142" t="s">
        <v>6937</v>
      </c>
      <c r="E2062" s="142" t="s">
        <v>7019</v>
      </c>
      <c r="F2062" s="142" t="s">
        <v>7020</v>
      </c>
      <c r="G2062" s="142" t="s">
        <v>7021</v>
      </c>
      <c r="H2062" s="142" t="s">
        <v>7022</v>
      </c>
      <c r="I2062" s="142" t="s">
        <v>7023</v>
      </c>
      <c r="J2062" s="142" t="s">
        <v>7024</v>
      </c>
      <c r="K2062" s="142" t="s">
        <v>7031</v>
      </c>
      <c r="L2062" s="142" t="s">
        <v>7032</v>
      </c>
    </row>
    <row r="2063" spans="1:12" hidden="1">
      <c r="A2063" s="142" t="s">
        <v>6845</v>
      </c>
      <c r="B2063" s="142" t="s">
        <v>6846</v>
      </c>
      <c r="C2063" s="142" t="s">
        <v>734</v>
      </c>
      <c r="D2063" s="142" t="s">
        <v>6937</v>
      </c>
      <c r="E2063" s="142" t="s">
        <v>7019</v>
      </c>
      <c r="F2063" s="142" t="s">
        <v>7020</v>
      </c>
      <c r="G2063" s="142" t="s">
        <v>7033</v>
      </c>
      <c r="H2063" s="142" t="s">
        <v>7034</v>
      </c>
      <c r="I2063" s="142" t="s">
        <v>7035</v>
      </c>
      <c r="J2063" s="142" t="s">
        <v>7036</v>
      </c>
      <c r="K2063" s="142" t="s">
        <v>7037</v>
      </c>
      <c r="L2063" s="142" t="s">
        <v>7038</v>
      </c>
    </row>
    <row r="2064" spans="1:12" hidden="1">
      <c r="A2064" s="142" t="s">
        <v>6845</v>
      </c>
      <c r="B2064" s="142" t="s">
        <v>6846</v>
      </c>
      <c r="C2064" s="142" t="s">
        <v>734</v>
      </c>
      <c r="D2064" s="142" t="s">
        <v>6937</v>
      </c>
      <c r="E2064" s="142" t="s">
        <v>7019</v>
      </c>
      <c r="F2064" s="142" t="s">
        <v>7020</v>
      </c>
      <c r="G2064" s="142" t="s">
        <v>7033</v>
      </c>
      <c r="H2064" s="142" t="s">
        <v>7034</v>
      </c>
      <c r="I2064" s="142" t="s">
        <v>7035</v>
      </c>
      <c r="J2064" s="142" t="s">
        <v>7036</v>
      </c>
      <c r="K2064" s="142" t="s">
        <v>7039</v>
      </c>
      <c r="L2064" s="142" t="s">
        <v>7040</v>
      </c>
    </row>
    <row r="2065" spans="1:12" hidden="1">
      <c r="A2065" s="142" t="s">
        <v>6845</v>
      </c>
      <c r="B2065" s="142" t="s">
        <v>6846</v>
      </c>
      <c r="C2065" s="142" t="s">
        <v>734</v>
      </c>
      <c r="D2065" s="142" t="s">
        <v>6937</v>
      </c>
      <c r="E2065" s="142" t="s">
        <v>7041</v>
      </c>
      <c r="F2065" s="142" t="s">
        <v>7042</v>
      </c>
      <c r="G2065" s="142" t="s">
        <v>7043</v>
      </c>
      <c r="H2065" s="142" t="s">
        <v>7044</v>
      </c>
      <c r="I2065" s="142" t="s">
        <v>7045</v>
      </c>
      <c r="J2065" s="142" t="s">
        <v>7046</v>
      </c>
      <c r="K2065" s="142" t="s">
        <v>7047</v>
      </c>
      <c r="L2065" s="142" t="s">
        <v>7048</v>
      </c>
    </row>
    <row r="2066" spans="1:12" hidden="1">
      <c r="A2066" s="142" t="s">
        <v>6845</v>
      </c>
      <c r="B2066" s="142" t="s">
        <v>6846</v>
      </c>
      <c r="C2066" s="142" t="s">
        <v>734</v>
      </c>
      <c r="D2066" s="142" t="s">
        <v>6937</v>
      </c>
      <c r="E2066" s="142" t="s">
        <v>7041</v>
      </c>
      <c r="F2066" s="142" t="s">
        <v>7042</v>
      </c>
      <c r="G2066" s="142" t="s">
        <v>7043</v>
      </c>
      <c r="H2066" s="142" t="s">
        <v>7044</v>
      </c>
      <c r="I2066" s="142" t="s">
        <v>7045</v>
      </c>
      <c r="J2066" s="142" t="s">
        <v>7046</v>
      </c>
      <c r="K2066" s="142" t="s">
        <v>7049</v>
      </c>
      <c r="L2066" s="142" t="s">
        <v>7050</v>
      </c>
    </row>
    <row r="2067" spans="1:12" hidden="1">
      <c r="A2067" s="142" t="s">
        <v>6845</v>
      </c>
      <c r="B2067" s="142" t="s">
        <v>6846</v>
      </c>
      <c r="C2067" s="142" t="s">
        <v>734</v>
      </c>
      <c r="D2067" s="142" t="s">
        <v>6937</v>
      </c>
      <c r="E2067" s="142" t="s">
        <v>7041</v>
      </c>
      <c r="F2067" s="142" t="s">
        <v>7042</v>
      </c>
      <c r="G2067" s="142" t="s">
        <v>7043</v>
      </c>
      <c r="H2067" s="142" t="s">
        <v>7044</v>
      </c>
      <c r="I2067" s="142" t="s">
        <v>7045</v>
      </c>
      <c r="J2067" s="142" t="s">
        <v>7046</v>
      </c>
      <c r="K2067" s="142" t="s">
        <v>7051</v>
      </c>
      <c r="L2067" s="142" t="s">
        <v>7052</v>
      </c>
    </row>
    <row r="2068" spans="1:12" hidden="1">
      <c r="A2068" s="142" t="s">
        <v>6845</v>
      </c>
      <c r="B2068" s="142" t="s">
        <v>6846</v>
      </c>
      <c r="C2068" s="142" t="s">
        <v>734</v>
      </c>
      <c r="D2068" s="142" t="s">
        <v>6937</v>
      </c>
      <c r="E2068" s="142" t="s">
        <v>7041</v>
      </c>
      <c r="F2068" s="142" t="s">
        <v>7042</v>
      </c>
      <c r="G2068" s="142" t="s">
        <v>7043</v>
      </c>
      <c r="H2068" s="142" t="s">
        <v>7044</v>
      </c>
      <c r="I2068" s="142" t="s">
        <v>7045</v>
      </c>
      <c r="J2068" s="142" t="s">
        <v>7046</v>
      </c>
      <c r="K2068" s="142" t="s">
        <v>7053</v>
      </c>
      <c r="L2068" s="142" t="s">
        <v>7054</v>
      </c>
    </row>
    <row r="2069" spans="1:12" hidden="1">
      <c r="A2069" s="142" t="s">
        <v>6845</v>
      </c>
      <c r="B2069" s="142" t="s">
        <v>6846</v>
      </c>
      <c r="C2069" s="142" t="s">
        <v>734</v>
      </c>
      <c r="D2069" s="142" t="s">
        <v>6937</v>
      </c>
      <c r="E2069" s="142" t="s">
        <v>7041</v>
      </c>
      <c r="F2069" s="142" t="s">
        <v>7042</v>
      </c>
      <c r="G2069" s="142" t="s">
        <v>7043</v>
      </c>
      <c r="H2069" s="142" t="s">
        <v>7044</v>
      </c>
      <c r="I2069" s="142" t="s">
        <v>7045</v>
      </c>
      <c r="J2069" s="142" t="s">
        <v>7046</v>
      </c>
      <c r="K2069" s="142" t="s">
        <v>7055</v>
      </c>
      <c r="L2069" s="142" t="s">
        <v>7056</v>
      </c>
    </row>
    <row r="2070" spans="1:12" hidden="1">
      <c r="A2070" s="142" t="s">
        <v>6845</v>
      </c>
      <c r="B2070" s="142" t="s">
        <v>6846</v>
      </c>
      <c r="C2070" s="142" t="s">
        <v>734</v>
      </c>
      <c r="D2070" s="142" t="s">
        <v>6937</v>
      </c>
      <c r="E2070" s="142" t="s">
        <v>7041</v>
      </c>
      <c r="F2070" s="142" t="s">
        <v>7042</v>
      </c>
      <c r="G2070" s="142" t="s">
        <v>7043</v>
      </c>
      <c r="H2070" s="142" t="s">
        <v>7044</v>
      </c>
      <c r="I2070" s="142" t="s">
        <v>7045</v>
      </c>
      <c r="J2070" s="142" t="s">
        <v>7046</v>
      </c>
      <c r="K2070" s="142" t="s">
        <v>7057</v>
      </c>
      <c r="L2070" s="142" t="s">
        <v>7058</v>
      </c>
    </row>
    <row r="2071" spans="1:12" hidden="1">
      <c r="A2071" s="142" t="s">
        <v>6845</v>
      </c>
      <c r="B2071" s="142" t="s">
        <v>6846</v>
      </c>
      <c r="C2071" s="142" t="s">
        <v>734</v>
      </c>
      <c r="D2071" s="142" t="s">
        <v>6937</v>
      </c>
      <c r="E2071" s="142" t="s">
        <v>7041</v>
      </c>
      <c r="F2071" s="142" t="s">
        <v>7042</v>
      </c>
      <c r="G2071" s="142" t="s">
        <v>7043</v>
      </c>
      <c r="H2071" s="142" t="s">
        <v>7044</v>
      </c>
      <c r="I2071" s="142" t="s">
        <v>7045</v>
      </c>
      <c r="J2071" s="142" t="s">
        <v>7046</v>
      </c>
      <c r="K2071" s="142" t="s">
        <v>7059</v>
      </c>
      <c r="L2071" s="142" t="s">
        <v>7060</v>
      </c>
    </row>
    <row r="2072" spans="1:12" hidden="1">
      <c r="A2072" s="142" t="s">
        <v>6845</v>
      </c>
      <c r="B2072" s="142" t="s">
        <v>6846</v>
      </c>
      <c r="C2072" s="142" t="s">
        <v>734</v>
      </c>
      <c r="D2072" s="142" t="s">
        <v>6937</v>
      </c>
      <c r="E2072" s="142" t="s">
        <v>7041</v>
      </c>
      <c r="F2072" s="142" t="s">
        <v>7042</v>
      </c>
      <c r="G2072" s="142" t="s">
        <v>7043</v>
      </c>
      <c r="H2072" s="142" t="s">
        <v>7044</v>
      </c>
      <c r="I2072" s="142" t="s">
        <v>7045</v>
      </c>
      <c r="J2072" s="142" t="s">
        <v>7046</v>
      </c>
      <c r="K2072" s="142" t="s">
        <v>7061</v>
      </c>
      <c r="L2072" s="142" t="s">
        <v>7062</v>
      </c>
    </row>
    <row r="2073" spans="1:12" hidden="1">
      <c r="A2073" s="142" t="s">
        <v>6845</v>
      </c>
      <c r="B2073" s="142" t="s">
        <v>6846</v>
      </c>
      <c r="C2073" s="142" t="s">
        <v>734</v>
      </c>
      <c r="D2073" s="142" t="s">
        <v>6937</v>
      </c>
      <c r="E2073" s="142" t="s">
        <v>7041</v>
      </c>
      <c r="F2073" s="142" t="s">
        <v>7042</v>
      </c>
      <c r="G2073" s="142" t="s">
        <v>7043</v>
      </c>
      <c r="H2073" s="142" t="s">
        <v>7044</v>
      </c>
      <c r="I2073" s="142" t="s">
        <v>7045</v>
      </c>
      <c r="J2073" s="142" t="s">
        <v>7046</v>
      </c>
      <c r="K2073" s="142" t="s">
        <v>7063</v>
      </c>
      <c r="L2073" s="142" t="s">
        <v>7064</v>
      </c>
    </row>
    <row r="2074" spans="1:12" hidden="1">
      <c r="A2074" s="142" t="s">
        <v>6845</v>
      </c>
      <c r="B2074" s="142" t="s">
        <v>6846</v>
      </c>
      <c r="C2074" s="142" t="s">
        <v>734</v>
      </c>
      <c r="D2074" s="142" t="s">
        <v>6937</v>
      </c>
      <c r="E2074" s="142" t="s">
        <v>7041</v>
      </c>
      <c r="F2074" s="142" t="s">
        <v>7042</v>
      </c>
      <c r="G2074" s="142" t="s">
        <v>7043</v>
      </c>
      <c r="H2074" s="142" t="s">
        <v>7044</v>
      </c>
      <c r="I2074" s="142" t="s">
        <v>7065</v>
      </c>
      <c r="J2074" s="142" t="s">
        <v>7066</v>
      </c>
      <c r="K2074" s="142" t="s">
        <v>7067</v>
      </c>
      <c r="L2074" s="142" t="s">
        <v>7068</v>
      </c>
    </row>
    <row r="2075" spans="1:12" hidden="1">
      <c r="A2075" s="142" t="s">
        <v>6845</v>
      </c>
      <c r="B2075" s="142" t="s">
        <v>6846</v>
      </c>
      <c r="C2075" s="142" t="s">
        <v>734</v>
      </c>
      <c r="D2075" s="142" t="s">
        <v>6937</v>
      </c>
      <c r="E2075" s="142" t="s">
        <v>7041</v>
      </c>
      <c r="F2075" s="142" t="s">
        <v>7042</v>
      </c>
      <c r="G2075" s="142" t="s">
        <v>7043</v>
      </c>
      <c r="H2075" s="142" t="s">
        <v>7044</v>
      </c>
      <c r="I2075" s="142" t="s">
        <v>7065</v>
      </c>
      <c r="J2075" s="142" t="s">
        <v>7066</v>
      </c>
      <c r="K2075" s="142" t="s">
        <v>7069</v>
      </c>
      <c r="L2075" s="142" t="s">
        <v>7070</v>
      </c>
    </row>
    <row r="2076" spans="1:12" hidden="1">
      <c r="A2076" s="142" t="s">
        <v>6845</v>
      </c>
      <c r="B2076" s="142" t="s">
        <v>6846</v>
      </c>
      <c r="C2076" s="142" t="s">
        <v>734</v>
      </c>
      <c r="D2076" s="142" t="s">
        <v>6937</v>
      </c>
      <c r="E2076" s="142" t="s">
        <v>7041</v>
      </c>
      <c r="F2076" s="142" t="s">
        <v>7042</v>
      </c>
      <c r="G2076" s="142" t="s">
        <v>7071</v>
      </c>
      <c r="H2076" s="142" t="s">
        <v>7072</v>
      </c>
      <c r="I2076" s="142" t="s">
        <v>7073</v>
      </c>
      <c r="J2076" s="142" t="s">
        <v>7074</v>
      </c>
      <c r="K2076" s="142" t="s">
        <v>7075</v>
      </c>
      <c r="L2076" s="142" t="s">
        <v>7076</v>
      </c>
    </row>
    <row r="2077" spans="1:12" hidden="1">
      <c r="A2077" s="142" t="s">
        <v>6845</v>
      </c>
      <c r="B2077" s="142" t="s">
        <v>6846</v>
      </c>
      <c r="C2077" s="142" t="s">
        <v>734</v>
      </c>
      <c r="D2077" s="142" t="s">
        <v>6937</v>
      </c>
      <c r="E2077" s="142" t="s">
        <v>7041</v>
      </c>
      <c r="F2077" s="142" t="s">
        <v>7042</v>
      </c>
      <c r="G2077" s="142" t="s">
        <v>7071</v>
      </c>
      <c r="H2077" s="142" t="s">
        <v>7072</v>
      </c>
      <c r="I2077" s="142" t="s">
        <v>7073</v>
      </c>
      <c r="J2077" s="142" t="s">
        <v>7074</v>
      </c>
      <c r="K2077" s="142" t="s">
        <v>7077</v>
      </c>
      <c r="L2077" s="142" t="s">
        <v>7078</v>
      </c>
    </row>
    <row r="2078" spans="1:12" hidden="1">
      <c r="A2078" s="142" t="s">
        <v>6845</v>
      </c>
      <c r="B2078" s="142" t="s">
        <v>6846</v>
      </c>
      <c r="C2078" s="142" t="s">
        <v>734</v>
      </c>
      <c r="D2078" s="142" t="s">
        <v>6937</v>
      </c>
      <c r="E2078" s="142" t="s">
        <v>7041</v>
      </c>
      <c r="F2078" s="142" t="s">
        <v>7042</v>
      </c>
      <c r="G2078" s="142" t="s">
        <v>7071</v>
      </c>
      <c r="H2078" s="142" t="s">
        <v>7072</v>
      </c>
      <c r="I2078" s="142" t="s">
        <v>7073</v>
      </c>
      <c r="J2078" s="142" t="s">
        <v>7074</v>
      </c>
      <c r="K2078" s="142" t="s">
        <v>7079</v>
      </c>
      <c r="L2078" s="142" t="s">
        <v>7080</v>
      </c>
    </row>
    <row r="2079" spans="1:12" hidden="1">
      <c r="A2079" s="142" t="s">
        <v>6845</v>
      </c>
      <c r="B2079" s="142" t="s">
        <v>6846</v>
      </c>
      <c r="C2079" s="142" t="s">
        <v>734</v>
      </c>
      <c r="D2079" s="142" t="s">
        <v>6937</v>
      </c>
      <c r="E2079" s="142" t="s">
        <v>7041</v>
      </c>
      <c r="F2079" s="142" t="s">
        <v>7042</v>
      </c>
      <c r="G2079" s="142" t="s">
        <v>7081</v>
      </c>
      <c r="H2079" s="142" t="s">
        <v>7082</v>
      </c>
      <c r="I2079" s="142" t="s">
        <v>7083</v>
      </c>
      <c r="J2079" s="142" t="s">
        <v>7084</v>
      </c>
      <c r="K2079" s="142" t="s">
        <v>7085</v>
      </c>
      <c r="L2079" s="142" t="s">
        <v>7086</v>
      </c>
    </row>
    <row r="2080" spans="1:12" hidden="1">
      <c r="A2080" s="142" t="s">
        <v>6845</v>
      </c>
      <c r="B2080" s="142" t="s">
        <v>6846</v>
      </c>
      <c r="C2080" s="142" t="s">
        <v>734</v>
      </c>
      <c r="D2080" s="142" t="s">
        <v>6937</v>
      </c>
      <c r="E2080" s="142" t="s">
        <v>7041</v>
      </c>
      <c r="F2080" s="142" t="s">
        <v>7042</v>
      </c>
      <c r="G2080" s="142" t="s">
        <v>7081</v>
      </c>
      <c r="H2080" s="142" t="s">
        <v>7082</v>
      </c>
      <c r="I2080" s="142" t="s">
        <v>7083</v>
      </c>
      <c r="J2080" s="142" t="s">
        <v>7084</v>
      </c>
      <c r="K2080" s="142" t="s">
        <v>7087</v>
      </c>
      <c r="L2080" s="142" t="s">
        <v>7088</v>
      </c>
    </row>
    <row r="2081" spans="1:12" hidden="1">
      <c r="A2081" s="142" t="s">
        <v>6845</v>
      </c>
      <c r="B2081" s="142" t="s">
        <v>6846</v>
      </c>
      <c r="C2081" s="142" t="s">
        <v>734</v>
      </c>
      <c r="D2081" s="142" t="s">
        <v>6937</v>
      </c>
      <c r="E2081" s="142" t="s">
        <v>7041</v>
      </c>
      <c r="F2081" s="142" t="s">
        <v>7042</v>
      </c>
      <c r="G2081" s="142" t="s">
        <v>7081</v>
      </c>
      <c r="H2081" s="142" t="s">
        <v>7082</v>
      </c>
      <c r="I2081" s="142" t="s">
        <v>7083</v>
      </c>
      <c r="J2081" s="142" t="s">
        <v>7084</v>
      </c>
      <c r="K2081" s="142" t="s">
        <v>7089</v>
      </c>
      <c r="L2081" s="142" t="s">
        <v>7090</v>
      </c>
    </row>
    <row r="2082" spans="1:12" hidden="1">
      <c r="A2082" s="142" t="s">
        <v>6845</v>
      </c>
      <c r="B2082" s="142" t="s">
        <v>6846</v>
      </c>
      <c r="C2082" s="142" t="s">
        <v>734</v>
      </c>
      <c r="D2082" s="142" t="s">
        <v>6937</v>
      </c>
      <c r="E2082" s="142" t="s">
        <v>7041</v>
      </c>
      <c r="F2082" s="142" t="s">
        <v>7042</v>
      </c>
      <c r="G2082" s="142" t="s">
        <v>7081</v>
      </c>
      <c r="H2082" s="142" t="s">
        <v>7082</v>
      </c>
      <c r="I2082" s="142" t="s">
        <v>7083</v>
      </c>
      <c r="J2082" s="142" t="s">
        <v>7084</v>
      </c>
      <c r="K2082" s="142" t="s">
        <v>7091</v>
      </c>
      <c r="L2082" s="142" t="s">
        <v>7092</v>
      </c>
    </row>
    <row r="2083" spans="1:12" hidden="1">
      <c r="A2083" s="142" t="s">
        <v>6845</v>
      </c>
      <c r="B2083" s="142" t="s">
        <v>6846</v>
      </c>
      <c r="C2083" s="142" t="s">
        <v>734</v>
      </c>
      <c r="D2083" s="142" t="s">
        <v>6937</v>
      </c>
      <c r="E2083" s="142" t="s">
        <v>7041</v>
      </c>
      <c r="F2083" s="142" t="s">
        <v>7042</v>
      </c>
      <c r="G2083" s="142" t="s">
        <v>7081</v>
      </c>
      <c r="H2083" s="142" t="s">
        <v>7082</v>
      </c>
      <c r="I2083" s="142" t="s">
        <v>7083</v>
      </c>
      <c r="J2083" s="142" t="s">
        <v>7084</v>
      </c>
      <c r="K2083" s="142" t="s">
        <v>7093</v>
      </c>
      <c r="L2083" s="142" t="s">
        <v>7094</v>
      </c>
    </row>
    <row r="2084" spans="1:12" hidden="1">
      <c r="A2084" s="142" t="s">
        <v>6845</v>
      </c>
      <c r="B2084" s="142" t="s">
        <v>6846</v>
      </c>
      <c r="C2084" s="142" t="s">
        <v>734</v>
      </c>
      <c r="D2084" s="142" t="s">
        <v>6937</v>
      </c>
      <c r="E2084" s="142" t="s">
        <v>7041</v>
      </c>
      <c r="F2084" s="142" t="s">
        <v>7042</v>
      </c>
      <c r="G2084" s="142" t="s">
        <v>7081</v>
      </c>
      <c r="H2084" s="142" t="s">
        <v>7082</v>
      </c>
      <c r="I2084" s="142" t="s">
        <v>7095</v>
      </c>
      <c r="J2084" s="142" t="s">
        <v>7096</v>
      </c>
      <c r="K2084" s="142" t="s">
        <v>7097</v>
      </c>
      <c r="L2084" s="142" t="s">
        <v>7098</v>
      </c>
    </row>
    <row r="2085" spans="1:12" hidden="1">
      <c r="A2085" s="142" t="s">
        <v>6845</v>
      </c>
      <c r="B2085" s="142" t="s">
        <v>6846</v>
      </c>
      <c r="C2085" s="142" t="s">
        <v>734</v>
      </c>
      <c r="D2085" s="142" t="s">
        <v>6937</v>
      </c>
      <c r="E2085" s="142" t="s">
        <v>7041</v>
      </c>
      <c r="F2085" s="142" t="s">
        <v>7042</v>
      </c>
      <c r="G2085" s="142" t="s">
        <v>7099</v>
      </c>
      <c r="H2085" s="142" t="s">
        <v>7100</v>
      </c>
      <c r="I2085" s="142" t="s">
        <v>7101</v>
      </c>
      <c r="J2085" s="142" t="s">
        <v>7102</v>
      </c>
      <c r="K2085" s="142" t="s">
        <v>7103</v>
      </c>
      <c r="L2085" s="142" t="s">
        <v>7104</v>
      </c>
    </row>
    <row r="2086" spans="1:12" hidden="1">
      <c r="A2086" s="142" t="s">
        <v>6845</v>
      </c>
      <c r="B2086" s="142" t="s">
        <v>6846</v>
      </c>
      <c r="C2086" s="142" t="s">
        <v>734</v>
      </c>
      <c r="D2086" s="142" t="s">
        <v>6937</v>
      </c>
      <c r="E2086" s="142" t="s">
        <v>7041</v>
      </c>
      <c r="F2086" s="142" t="s">
        <v>7042</v>
      </c>
      <c r="G2086" s="142" t="s">
        <v>7099</v>
      </c>
      <c r="H2086" s="142" t="s">
        <v>7100</v>
      </c>
      <c r="I2086" s="142" t="s">
        <v>7101</v>
      </c>
      <c r="J2086" s="142" t="s">
        <v>7102</v>
      </c>
      <c r="K2086" s="142" t="s">
        <v>7105</v>
      </c>
      <c r="L2086" s="142" t="s">
        <v>7106</v>
      </c>
    </row>
    <row r="2087" spans="1:12" hidden="1">
      <c r="A2087" s="142" t="s">
        <v>6845</v>
      </c>
      <c r="B2087" s="142" t="s">
        <v>6846</v>
      </c>
      <c r="C2087" s="142" t="s">
        <v>734</v>
      </c>
      <c r="D2087" s="142" t="s">
        <v>6937</v>
      </c>
      <c r="E2087" s="142" t="s">
        <v>7041</v>
      </c>
      <c r="F2087" s="142" t="s">
        <v>7042</v>
      </c>
      <c r="G2087" s="142" t="s">
        <v>7099</v>
      </c>
      <c r="H2087" s="142" t="s">
        <v>7100</v>
      </c>
      <c r="I2087" s="142" t="s">
        <v>7101</v>
      </c>
      <c r="J2087" s="142" t="s">
        <v>7102</v>
      </c>
      <c r="K2087" s="142" t="s">
        <v>7107</v>
      </c>
      <c r="L2087" s="142" t="s">
        <v>7108</v>
      </c>
    </row>
    <row r="2088" spans="1:12" hidden="1">
      <c r="A2088" s="142" t="s">
        <v>6845</v>
      </c>
      <c r="B2088" s="142" t="s">
        <v>6846</v>
      </c>
      <c r="C2088" s="142" t="s">
        <v>734</v>
      </c>
      <c r="D2088" s="142" t="s">
        <v>6937</v>
      </c>
      <c r="E2088" s="142" t="s">
        <v>7041</v>
      </c>
      <c r="F2088" s="142" t="s">
        <v>7042</v>
      </c>
      <c r="G2088" s="142" t="s">
        <v>7099</v>
      </c>
      <c r="H2088" s="142" t="s">
        <v>7100</v>
      </c>
      <c r="I2088" s="142" t="s">
        <v>7101</v>
      </c>
      <c r="J2088" s="142" t="s">
        <v>7102</v>
      </c>
      <c r="K2088" s="142" t="s">
        <v>7109</v>
      </c>
      <c r="L2088" s="142" t="s">
        <v>7110</v>
      </c>
    </row>
    <row r="2089" spans="1:12" hidden="1">
      <c r="A2089" s="142" t="s">
        <v>6845</v>
      </c>
      <c r="B2089" s="142" t="s">
        <v>6846</v>
      </c>
      <c r="C2089" s="142" t="s">
        <v>734</v>
      </c>
      <c r="D2089" s="142" t="s">
        <v>6937</v>
      </c>
      <c r="E2089" s="142" t="s">
        <v>7041</v>
      </c>
      <c r="F2089" s="142" t="s">
        <v>7042</v>
      </c>
      <c r="G2089" s="142" t="s">
        <v>7099</v>
      </c>
      <c r="H2089" s="142" t="s">
        <v>7100</v>
      </c>
      <c r="I2089" s="142" t="s">
        <v>7111</v>
      </c>
      <c r="J2089" s="142" t="s">
        <v>7112</v>
      </c>
      <c r="K2089" s="142" t="s">
        <v>7113</v>
      </c>
      <c r="L2089" s="142" t="s">
        <v>7114</v>
      </c>
    </row>
    <row r="2090" spans="1:12" hidden="1">
      <c r="A2090" s="142" t="s">
        <v>6845</v>
      </c>
      <c r="B2090" s="142" t="s">
        <v>6846</v>
      </c>
      <c r="C2090" s="142" t="s">
        <v>734</v>
      </c>
      <c r="D2090" s="142" t="s">
        <v>6937</v>
      </c>
      <c r="E2090" s="142" t="s">
        <v>7115</v>
      </c>
      <c r="F2090" s="142" t="s">
        <v>7116</v>
      </c>
      <c r="G2090" s="142" t="s">
        <v>7117</v>
      </c>
      <c r="H2090" s="142" t="s">
        <v>7118</v>
      </c>
      <c r="I2090" s="142" t="s">
        <v>7119</v>
      </c>
      <c r="J2090" s="142" t="s">
        <v>7120</v>
      </c>
      <c r="K2090" s="142" t="s">
        <v>7121</v>
      </c>
      <c r="L2090" s="142" t="s">
        <v>7122</v>
      </c>
    </row>
    <row r="2091" spans="1:12" hidden="1">
      <c r="A2091" s="142" t="s">
        <v>6845</v>
      </c>
      <c r="B2091" s="142" t="s">
        <v>6846</v>
      </c>
      <c r="C2091" s="142" t="s">
        <v>734</v>
      </c>
      <c r="D2091" s="142" t="s">
        <v>6937</v>
      </c>
      <c r="E2091" s="142" t="s">
        <v>7115</v>
      </c>
      <c r="F2091" s="142" t="s">
        <v>7116</v>
      </c>
      <c r="G2091" s="142" t="s">
        <v>7117</v>
      </c>
      <c r="H2091" s="142" t="s">
        <v>7118</v>
      </c>
      <c r="I2091" s="142" t="s">
        <v>7119</v>
      </c>
      <c r="J2091" s="142" t="s">
        <v>7120</v>
      </c>
      <c r="K2091" s="142" t="s">
        <v>7123</v>
      </c>
      <c r="L2091" s="142" t="s">
        <v>7124</v>
      </c>
    </row>
    <row r="2092" spans="1:12" hidden="1">
      <c r="A2092" s="142" t="s">
        <v>6845</v>
      </c>
      <c r="B2092" s="142" t="s">
        <v>6846</v>
      </c>
      <c r="C2092" s="142" t="s">
        <v>734</v>
      </c>
      <c r="D2092" s="142" t="s">
        <v>6937</v>
      </c>
      <c r="E2092" s="142" t="s">
        <v>7115</v>
      </c>
      <c r="F2092" s="142" t="s">
        <v>7116</v>
      </c>
      <c r="G2092" s="142" t="s">
        <v>7117</v>
      </c>
      <c r="H2092" s="142" t="s">
        <v>7118</v>
      </c>
      <c r="I2092" s="142" t="s">
        <v>7119</v>
      </c>
      <c r="J2092" s="142" t="s">
        <v>7120</v>
      </c>
      <c r="K2092" s="142" t="s">
        <v>7125</v>
      </c>
      <c r="L2092" s="142" t="s">
        <v>7126</v>
      </c>
    </row>
    <row r="2093" spans="1:12" hidden="1">
      <c r="A2093" s="142" t="s">
        <v>6845</v>
      </c>
      <c r="B2093" s="142" t="s">
        <v>6846</v>
      </c>
      <c r="C2093" s="142" t="s">
        <v>734</v>
      </c>
      <c r="D2093" s="142" t="s">
        <v>6937</v>
      </c>
      <c r="E2093" s="142" t="s">
        <v>7115</v>
      </c>
      <c r="F2093" s="142" t="s">
        <v>7116</v>
      </c>
      <c r="G2093" s="142" t="s">
        <v>7117</v>
      </c>
      <c r="H2093" s="142" t="s">
        <v>7118</v>
      </c>
      <c r="I2093" s="142" t="s">
        <v>7119</v>
      </c>
      <c r="J2093" s="142" t="s">
        <v>7120</v>
      </c>
      <c r="K2093" s="142" t="s">
        <v>7127</v>
      </c>
      <c r="L2093" s="142" t="s">
        <v>7128</v>
      </c>
    </row>
    <row r="2094" spans="1:12" hidden="1">
      <c r="A2094" s="142" t="s">
        <v>6845</v>
      </c>
      <c r="B2094" s="142" t="s">
        <v>6846</v>
      </c>
      <c r="C2094" s="142" t="s">
        <v>734</v>
      </c>
      <c r="D2094" s="142" t="s">
        <v>6937</v>
      </c>
      <c r="E2094" s="142" t="s">
        <v>7115</v>
      </c>
      <c r="F2094" s="142" t="s">
        <v>7116</v>
      </c>
      <c r="G2094" s="142" t="s">
        <v>7117</v>
      </c>
      <c r="H2094" s="142" t="s">
        <v>7118</v>
      </c>
      <c r="I2094" s="142" t="s">
        <v>7119</v>
      </c>
      <c r="J2094" s="142" t="s">
        <v>7120</v>
      </c>
      <c r="K2094" s="142" t="s">
        <v>7129</v>
      </c>
      <c r="L2094" s="142" t="s">
        <v>7130</v>
      </c>
    </row>
    <row r="2095" spans="1:12" hidden="1">
      <c r="A2095" s="142" t="s">
        <v>6845</v>
      </c>
      <c r="B2095" s="142" t="s">
        <v>6846</v>
      </c>
      <c r="C2095" s="142" t="s">
        <v>734</v>
      </c>
      <c r="D2095" s="142" t="s">
        <v>6937</v>
      </c>
      <c r="E2095" s="142" t="s">
        <v>7115</v>
      </c>
      <c r="F2095" s="142" t="s">
        <v>7116</v>
      </c>
      <c r="G2095" s="142" t="s">
        <v>7117</v>
      </c>
      <c r="H2095" s="142" t="s">
        <v>7118</v>
      </c>
      <c r="I2095" s="142" t="s">
        <v>7119</v>
      </c>
      <c r="J2095" s="142" t="s">
        <v>7120</v>
      </c>
      <c r="K2095" s="142" t="s">
        <v>7131</v>
      </c>
      <c r="L2095" s="142" t="s">
        <v>7132</v>
      </c>
    </row>
    <row r="2096" spans="1:12" hidden="1">
      <c r="A2096" s="142" t="s">
        <v>6845</v>
      </c>
      <c r="B2096" s="142" t="s">
        <v>6846</v>
      </c>
      <c r="C2096" s="142" t="s">
        <v>734</v>
      </c>
      <c r="D2096" s="142" t="s">
        <v>6937</v>
      </c>
      <c r="E2096" s="142" t="s">
        <v>7115</v>
      </c>
      <c r="F2096" s="142" t="s">
        <v>7116</v>
      </c>
      <c r="G2096" s="142" t="s">
        <v>7117</v>
      </c>
      <c r="H2096" s="142" t="s">
        <v>7118</v>
      </c>
      <c r="I2096" s="142" t="s">
        <v>7119</v>
      </c>
      <c r="J2096" s="142" t="s">
        <v>7120</v>
      </c>
      <c r="K2096" s="142" t="s">
        <v>7133</v>
      </c>
      <c r="L2096" s="142" t="s">
        <v>7134</v>
      </c>
    </row>
    <row r="2097" spans="1:12" hidden="1">
      <c r="A2097" s="142" t="s">
        <v>6845</v>
      </c>
      <c r="B2097" s="142" t="s">
        <v>6846</v>
      </c>
      <c r="C2097" s="142" t="s">
        <v>734</v>
      </c>
      <c r="D2097" s="142" t="s">
        <v>6937</v>
      </c>
      <c r="E2097" s="142" t="s">
        <v>7115</v>
      </c>
      <c r="F2097" s="142" t="s">
        <v>7116</v>
      </c>
      <c r="G2097" s="142" t="s">
        <v>7117</v>
      </c>
      <c r="H2097" s="142" t="s">
        <v>7118</v>
      </c>
      <c r="I2097" s="142" t="s">
        <v>7119</v>
      </c>
      <c r="J2097" s="142" t="s">
        <v>7120</v>
      </c>
      <c r="K2097" s="142" t="s">
        <v>7135</v>
      </c>
      <c r="L2097" s="142" t="s">
        <v>7136</v>
      </c>
    </row>
    <row r="2098" spans="1:12" hidden="1">
      <c r="A2098" s="142" t="s">
        <v>6845</v>
      </c>
      <c r="B2098" s="142" t="s">
        <v>6846</v>
      </c>
      <c r="C2098" s="142" t="s">
        <v>734</v>
      </c>
      <c r="D2098" s="142" t="s">
        <v>6937</v>
      </c>
      <c r="E2098" s="142" t="s">
        <v>7115</v>
      </c>
      <c r="F2098" s="142" t="s">
        <v>7116</v>
      </c>
      <c r="G2098" s="142" t="s">
        <v>7117</v>
      </c>
      <c r="H2098" s="142" t="s">
        <v>7118</v>
      </c>
      <c r="I2098" s="142" t="s">
        <v>7119</v>
      </c>
      <c r="J2098" s="142" t="s">
        <v>7120</v>
      </c>
      <c r="K2098" s="142" t="s">
        <v>7137</v>
      </c>
      <c r="L2098" s="142" t="s">
        <v>7138</v>
      </c>
    </row>
    <row r="2099" spans="1:12" hidden="1">
      <c r="A2099" s="142" t="s">
        <v>6845</v>
      </c>
      <c r="B2099" s="142" t="s">
        <v>6846</v>
      </c>
      <c r="C2099" s="142" t="s">
        <v>734</v>
      </c>
      <c r="D2099" s="142" t="s">
        <v>6937</v>
      </c>
      <c r="E2099" s="142" t="s">
        <v>7115</v>
      </c>
      <c r="F2099" s="142" t="s">
        <v>7116</v>
      </c>
      <c r="G2099" s="142" t="s">
        <v>7117</v>
      </c>
      <c r="H2099" s="142" t="s">
        <v>7118</v>
      </c>
      <c r="I2099" s="142" t="s">
        <v>7119</v>
      </c>
      <c r="J2099" s="142" t="s">
        <v>7120</v>
      </c>
      <c r="K2099" s="142" t="s">
        <v>7139</v>
      </c>
      <c r="L2099" s="142" t="s">
        <v>7140</v>
      </c>
    </row>
    <row r="2100" spans="1:12" hidden="1">
      <c r="A2100" s="142" t="s">
        <v>6845</v>
      </c>
      <c r="B2100" s="142" t="s">
        <v>6846</v>
      </c>
      <c r="C2100" s="142" t="s">
        <v>734</v>
      </c>
      <c r="D2100" s="142" t="s">
        <v>6937</v>
      </c>
      <c r="E2100" s="142" t="s">
        <v>7115</v>
      </c>
      <c r="F2100" s="142" t="s">
        <v>7116</v>
      </c>
      <c r="G2100" s="142" t="s">
        <v>7117</v>
      </c>
      <c r="H2100" s="142" t="s">
        <v>7118</v>
      </c>
      <c r="I2100" s="142" t="s">
        <v>7119</v>
      </c>
      <c r="J2100" s="142" t="s">
        <v>7120</v>
      </c>
      <c r="K2100" s="142" t="s">
        <v>7141</v>
      </c>
      <c r="L2100" s="142" t="s">
        <v>7142</v>
      </c>
    </row>
    <row r="2101" spans="1:12" hidden="1">
      <c r="A2101" s="142" t="s">
        <v>6845</v>
      </c>
      <c r="B2101" s="142" t="s">
        <v>6846</v>
      </c>
      <c r="C2101" s="142" t="s">
        <v>734</v>
      </c>
      <c r="D2101" s="142" t="s">
        <v>6937</v>
      </c>
      <c r="E2101" s="142" t="s">
        <v>7115</v>
      </c>
      <c r="F2101" s="142" t="s">
        <v>7116</v>
      </c>
      <c r="G2101" s="142" t="s">
        <v>7117</v>
      </c>
      <c r="H2101" s="142" t="s">
        <v>7118</v>
      </c>
      <c r="I2101" s="142" t="s">
        <v>7119</v>
      </c>
      <c r="J2101" s="142" t="s">
        <v>7120</v>
      </c>
      <c r="K2101" s="142" t="s">
        <v>7143</v>
      </c>
      <c r="L2101" s="142" t="s">
        <v>7144</v>
      </c>
    </row>
    <row r="2102" spans="1:12" hidden="1">
      <c r="A2102" s="142" t="s">
        <v>6845</v>
      </c>
      <c r="B2102" s="142" t="s">
        <v>6846</v>
      </c>
      <c r="C2102" s="142" t="s">
        <v>734</v>
      </c>
      <c r="D2102" s="142" t="s">
        <v>6937</v>
      </c>
      <c r="E2102" s="142" t="s">
        <v>7115</v>
      </c>
      <c r="F2102" s="142" t="s">
        <v>7116</v>
      </c>
      <c r="G2102" s="142" t="s">
        <v>7117</v>
      </c>
      <c r="H2102" s="142" t="s">
        <v>7118</v>
      </c>
      <c r="I2102" s="142" t="s">
        <v>7119</v>
      </c>
      <c r="J2102" s="142" t="s">
        <v>7120</v>
      </c>
      <c r="K2102" s="142" t="s">
        <v>7145</v>
      </c>
      <c r="L2102" s="142" t="s">
        <v>7146</v>
      </c>
    </row>
    <row r="2103" spans="1:12" hidden="1">
      <c r="A2103" s="142" t="s">
        <v>6845</v>
      </c>
      <c r="B2103" s="142" t="s">
        <v>6846</v>
      </c>
      <c r="C2103" s="142" t="s">
        <v>734</v>
      </c>
      <c r="D2103" s="142" t="s">
        <v>6937</v>
      </c>
      <c r="E2103" s="142" t="s">
        <v>7115</v>
      </c>
      <c r="F2103" s="142" t="s">
        <v>7116</v>
      </c>
      <c r="G2103" s="142" t="s">
        <v>7117</v>
      </c>
      <c r="H2103" s="142" t="s">
        <v>7118</v>
      </c>
      <c r="I2103" s="142" t="s">
        <v>7119</v>
      </c>
      <c r="J2103" s="142" t="s">
        <v>7120</v>
      </c>
      <c r="K2103" s="142" t="s">
        <v>7147</v>
      </c>
      <c r="L2103" s="142" t="s">
        <v>7148</v>
      </c>
    </row>
    <row r="2104" spans="1:12" hidden="1">
      <c r="A2104" s="142" t="s">
        <v>6845</v>
      </c>
      <c r="B2104" s="142" t="s">
        <v>6846</v>
      </c>
      <c r="C2104" s="142" t="s">
        <v>734</v>
      </c>
      <c r="D2104" s="142" t="s">
        <v>6937</v>
      </c>
      <c r="E2104" s="142" t="s">
        <v>7115</v>
      </c>
      <c r="F2104" s="142" t="s">
        <v>7116</v>
      </c>
      <c r="G2104" s="142" t="s">
        <v>7117</v>
      </c>
      <c r="H2104" s="142" t="s">
        <v>7118</v>
      </c>
      <c r="I2104" s="142" t="s">
        <v>7119</v>
      </c>
      <c r="J2104" s="142" t="s">
        <v>7120</v>
      </c>
      <c r="K2104" s="142" t="s">
        <v>7149</v>
      </c>
      <c r="L2104" s="142" t="s">
        <v>7150</v>
      </c>
    </row>
    <row r="2105" spans="1:12" hidden="1">
      <c r="A2105" s="142" t="s">
        <v>6845</v>
      </c>
      <c r="B2105" s="142" t="s">
        <v>6846</v>
      </c>
      <c r="C2105" s="142" t="s">
        <v>734</v>
      </c>
      <c r="D2105" s="142" t="s">
        <v>6937</v>
      </c>
      <c r="E2105" s="142" t="s">
        <v>7115</v>
      </c>
      <c r="F2105" s="142" t="s">
        <v>7116</v>
      </c>
      <c r="G2105" s="142" t="s">
        <v>7117</v>
      </c>
      <c r="H2105" s="142" t="s">
        <v>7118</v>
      </c>
      <c r="I2105" s="142" t="s">
        <v>7119</v>
      </c>
      <c r="J2105" s="142" t="s">
        <v>7120</v>
      </c>
      <c r="K2105" s="142" t="s">
        <v>7151</v>
      </c>
      <c r="L2105" s="142" t="s">
        <v>7152</v>
      </c>
    </row>
    <row r="2106" spans="1:12" hidden="1">
      <c r="A2106" s="142" t="s">
        <v>6845</v>
      </c>
      <c r="B2106" s="142" t="s">
        <v>6846</v>
      </c>
      <c r="C2106" s="142" t="s">
        <v>734</v>
      </c>
      <c r="D2106" s="142" t="s">
        <v>6937</v>
      </c>
      <c r="E2106" s="142" t="s">
        <v>7153</v>
      </c>
      <c r="F2106" s="142" t="s">
        <v>7154</v>
      </c>
      <c r="G2106" s="142" t="s">
        <v>7155</v>
      </c>
      <c r="H2106" s="142" t="s">
        <v>7156</v>
      </c>
      <c r="I2106" s="142" t="s">
        <v>7157</v>
      </c>
      <c r="J2106" s="142" t="s">
        <v>7158</v>
      </c>
      <c r="K2106" s="142" t="s">
        <v>7159</v>
      </c>
      <c r="L2106" s="142" t="s">
        <v>7160</v>
      </c>
    </row>
    <row r="2107" spans="1:12" hidden="1">
      <c r="A2107" s="142" t="s">
        <v>6845</v>
      </c>
      <c r="B2107" s="142" t="s">
        <v>6846</v>
      </c>
      <c r="C2107" s="142" t="s">
        <v>734</v>
      </c>
      <c r="D2107" s="142" t="s">
        <v>6937</v>
      </c>
      <c r="E2107" s="142" t="s">
        <v>7153</v>
      </c>
      <c r="F2107" s="142" t="s">
        <v>7154</v>
      </c>
      <c r="G2107" s="142" t="s">
        <v>7161</v>
      </c>
      <c r="H2107" s="142" t="s">
        <v>7162</v>
      </c>
      <c r="I2107" s="142" t="s">
        <v>7163</v>
      </c>
      <c r="J2107" s="142" t="s">
        <v>7164</v>
      </c>
      <c r="K2107" s="142" t="s">
        <v>7165</v>
      </c>
      <c r="L2107" s="142" t="s">
        <v>7166</v>
      </c>
    </row>
    <row r="2108" spans="1:12" hidden="1">
      <c r="A2108" s="142" t="s">
        <v>6845</v>
      </c>
      <c r="B2108" s="142" t="s">
        <v>6846</v>
      </c>
      <c r="C2108" s="142" t="s">
        <v>734</v>
      </c>
      <c r="D2108" s="142" t="s">
        <v>6937</v>
      </c>
      <c r="E2108" s="142" t="s">
        <v>7153</v>
      </c>
      <c r="F2108" s="142" t="s">
        <v>7154</v>
      </c>
      <c r="G2108" s="142" t="s">
        <v>7161</v>
      </c>
      <c r="H2108" s="142" t="s">
        <v>7162</v>
      </c>
      <c r="I2108" s="142" t="s">
        <v>7163</v>
      </c>
      <c r="J2108" s="142" t="s">
        <v>7164</v>
      </c>
      <c r="K2108" s="142" t="s">
        <v>7167</v>
      </c>
      <c r="L2108" s="142" t="s">
        <v>7168</v>
      </c>
    </row>
    <row r="2109" spans="1:12" hidden="1">
      <c r="A2109" s="142" t="s">
        <v>6845</v>
      </c>
      <c r="B2109" s="142" t="s">
        <v>6846</v>
      </c>
      <c r="C2109" s="142" t="s">
        <v>734</v>
      </c>
      <c r="D2109" s="142" t="s">
        <v>6937</v>
      </c>
      <c r="E2109" s="142" t="s">
        <v>7153</v>
      </c>
      <c r="F2109" s="142" t="s">
        <v>7154</v>
      </c>
      <c r="G2109" s="142" t="s">
        <v>7161</v>
      </c>
      <c r="H2109" s="142" t="s">
        <v>7162</v>
      </c>
      <c r="I2109" s="142" t="s">
        <v>7163</v>
      </c>
      <c r="J2109" s="142" t="s">
        <v>7164</v>
      </c>
      <c r="K2109" s="142" t="s">
        <v>7169</v>
      </c>
      <c r="L2109" s="142" t="s">
        <v>7170</v>
      </c>
    </row>
    <row r="2110" spans="1:12" hidden="1">
      <c r="A2110" s="142" t="s">
        <v>6845</v>
      </c>
      <c r="B2110" s="142" t="s">
        <v>6846</v>
      </c>
      <c r="C2110" s="142" t="s">
        <v>734</v>
      </c>
      <c r="D2110" s="142" t="s">
        <v>6937</v>
      </c>
      <c r="E2110" s="142" t="s">
        <v>7153</v>
      </c>
      <c r="F2110" s="142" t="s">
        <v>7154</v>
      </c>
      <c r="G2110" s="142" t="s">
        <v>7161</v>
      </c>
      <c r="H2110" s="142" t="s">
        <v>7162</v>
      </c>
      <c r="I2110" s="142" t="s">
        <v>7163</v>
      </c>
      <c r="J2110" s="142" t="s">
        <v>7164</v>
      </c>
      <c r="K2110" s="142" t="s">
        <v>7171</v>
      </c>
      <c r="L2110" s="142" t="s">
        <v>7172</v>
      </c>
    </row>
    <row r="2111" spans="1:12" hidden="1">
      <c r="A2111" s="142" t="s">
        <v>6845</v>
      </c>
      <c r="B2111" s="142" t="s">
        <v>6846</v>
      </c>
      <c r="C2111" s="142" t="s">
        <v>734</v>
      </c>
      <c r="D2111" s="142" t="s">
        <v>6937</v>
      </c>
      <c r="E2111" s="142" t="s">
        <v>7153</v>
      </c>
      <c r="F2111" s="142" t="s">
        <v>7154</v>
      </c>
      <c r="G2111" s="142" t="s">
        <v>7161</v>
      </c>
      <c r="H2111" s="142" t="s">
        <v>7162</v>
      </c>
      <c r="I2111" s="142" t="s">
        <v>7163</v>
      </c>
      <c r="J2111" s="142" t="s">
        <v>7164</v>
      </c>
      <c r="K2111" s="142" t="s">
        <v>7173</v>
      </c>
      <c r="L2111" s="142" t="s">
        <v>7174</v>
      </c>
    </row>
    <row r="2112" spans="1:12" hidden="1">
      <c r="A2112" s="142" t="s">
        <v>6845</v>
      </c>
      <c r="B2112" s="142" t="s">
        <v>6846</v>
      </c>
      <c r="C2112" s="142" t="s">
        <v>734</v>
      </c>
      <c r="D2112" s="142" t="s">
        <v>6937</v>
      </c>
      <c r="E2112" s="142" t="s">
        <v>7153</v>
      </c>
      <c r="F2112" s="142" t="s">
        <v>7154</v>
      </c>
      <c r="G2112" s="142" t="s">
        <v>7161</v>
      </c>
      <c r="H2112" s="142" t="s">
        <v>7162</v>
      </c>
      <c r="I2112" s="142" t="s">
        <v>7175</v>
      </c>
      <c r="J2112" s="142" t="s">
        <v>7176</v>
      </c>
      <c r="K2112" s="142" t="s">
        <v>7177</v>
      </c>
      <c r="L2112" s="142" t="s">
        <v>7166</v>
      </c>
    </row>
    <row r="2113" spans="1:12" hidden="1">
      <c r="A2113" s="142" t="s">
        <v>6845</v>
      </c>
      <c r="B2113" s="142" t="s">
        <v>6846</v>
      </c>
      <c r="C2113" s="142" t="s">
        <v>734</v>
      </c>
      <c r="D2113" s="142" t="s">
        <v>6937</v>
      </c>
      <c r="E2113" s="142" t="s">
        <v>7153</v>
      </c>
      <c r="F2113" s="142" t="s">
        <v>7154</v>
      </c>
      <c r="G2113" s="142" t="s">
        <v>7178</v>
      </c>
      <c r="H2113" s="142" t="s">
        <v>7179</v>
      </c>
      <c r="I2113" s="142" t="s">
        <v>7180</v>
      </c>
      <c r="J2113" s="142" t="s">
        <v>7181</v>
      </c>
      <c r="K2113" s="142" t="s">
        <v>7182</v>
      </c>
      <c r="L2113" s="142" t="s">
        <v>7183</v>
      </c>
    </row>
    <row r="2114" spans="1:12" hidden="1">
      <c r="A2114" s="142" t="s">
        <v>6845</v>
      </c>
      <c r="B2114" s="142" t="s">
        <v>6846</v>
      </c>
      <c r="C2114" s="142" t="s">
        <v>734</v>
      </c>
      <c r="D2114" s="142" t="s">
        <v>6937</v>
      </c>
      <c r="E2114" s="142" t="s">
        <v>7153</v>
      </c>
      <c r="F2114" s="142" t="s">
        <v>7154</v>
      </c>
      <c r="G2114" s="142" t="s">
        <v>7178</v>
      </c>
      <c r="H2114" s="142" t="s">
        <v>7179</v>
      </c>
      <c r="I2114" s="142" t="s">
        <v>7180</v>
      </c>
      <c r="J2114" s="142" t="s">
        <v>7181</v>
      </c>
      <c r="K2114" s="142" t="s">
        <v>7184</v>
      </c>
      <c r="L2114" s="142" t="s">
        <v>7185</v>
      </c>
    </row>
    <row r="2115" spans="1:12" hidden="1">
      <c r="A2115" s="142" t="s">
        <v>6845</v>
      </c>
      <c r="B2115" s="142" t="s">
        <v>6846</v>
      </c>
      <c r="C2115" s="142" t="s">
        <v>734</v>
      </c>
      <c r="D2115" s="142" t="s">
        <v>6937</v>
      </c>
      <c r="E2115" s="142" t="s">
        <v>7153</v>
      </c>
      <c r="F2115" s="142" t="s">
        <v>7154</v>
      </c>
      <c r="G2115" s="142" t="s">
        <v>7178</v>
      </c>
      <c r="H2115" s="142" t="s">
        <v>7179</v>
      </c>
      <c r="I2115" s="142" t="s">
        <v>7180</v>
      </c>
      <c r="J2115" s="142" t="s">
        <v>7181</v>
      </c>
      <c r="K2115" s="142" t="s">
        <v>7186</v>
      </c>
      <c r="L2115" s="142" t="s">
        <v>7187</v>
      </c>
    </row>
    <row r="2116" spans="1:12" hidden="1">
      <c r="A2116" s="142" t="s">
        <v>6845</v>
      </c>
      <c r="B2116" s="142" t="s">
        <v>6846</v>
      </c>
      <c r="C2116" s="142" t="s">
        <v>734</v>
      </c>
      <c r="D2116" s="142" t="s">
        <v>6937</v>
      </c>
      <c r="E2116" s="142" t="s">
        <v>7153</v>
      </c>
      <c r="F2116" s="142" t="s">
        <v>7154</v>
      </c>
      <c r="G2116" s="142" t="s">
        <v>7178</v>
      </c>
      <c r="H2116" s="142" t="s">
        <v>7179</v>
      </c>
      <c r="I2116" s="142" t="s">
        <v>7180</v>
      </c>
      <c r="J2116" s="142" t="s">
        <v>7181</v>
      </c>
      <c r="K2116" s="142" t="s">
        <v>7188</v>
      </c>
      <c r="L2116" s="142" t="s">
        <v>7189</v>
      </c>
    </row>
    <row r="2117" spans="1:12" hidden="1">
      <c r="A2117" s="142" t="s">
        <v>6845</v>
      </c>
      <c r="B2117" s="142" t="s">
        <v>6846</v>
      </c>
      <c r="C2117" s="142" t="s">
        <v>734</v>
      </c>
      <c r="D2117" s="142" t="s">
        <v>6937</v>
      </c>
      <c r="E2117" s="142" t="s">
        <v>7153</v>
      </c>
      <c r="F2117" s="142" t="s">
        <v>7154</v>
      </c>
      <c r="G2117" s="142" t="s">
        <v>7178</v>
      </c>
      <c r="H2117" s="142" t="s">
        <v>7179</v>
      </c>
      <c r="I2117" s="142" t="s">
        <v>7180</v>
      </c>
      <c r="J2117" s="142" t="s">
        <v>7181</v>
      </c>
      <c r="K2117" s="142" t="s">
        <v>7190</v>
      </c>
      <c r="L2117" s="142" t="s">
        <v>7191</v>
      </c>
    </row>
    <row r="2118" spans="1:12" hidden="1">
      <c r="A2118" s="142" t="s">
        <v>6845</v>
      </c>
      <c r="B2118" s="142" t="s">
        <v>6846</v>
      </c>
      <c r="C2118" s="142" t="s">
        <v>734</v>
      </c>
      <c r="D2118" s="142" t="s">
        <v>6937</v>
      </c>
      <c r="E2118" s="142" t="s">
        <v>7153</v>
      </c>
      <c r="F2118" s="142" t="s">
        <v>7154</v>
      </c>
      <c r="G2118" s="142" t="s">
        <v>7178</v>
      </c>
      <c r="H2118" s="142" t="s">
        <v>7179</v>
      </c>
      <c r="I2118" s="142" t="s">
        <v>7180</v>
      </c>
      <c r="J2118" s="142" t="s">
        <v>7181</v>
      </c>
      <c r="K2118" s="142" t="s">
        <v>7192</v>
      </c>
      <c r="L2118" s="142" t="s">
        <v>7193</v>
      </c>
    </row>
    <row r="2119" spans="1:12" hidden="1">
      <c r="A2119" s="142" t="s">
        <v>6845</v>
      </c>
      <c r="B2119" s="142" t="s">
        <v>6846</v>
      </c>
      <c r="C2119" s="142" t="s">
        <v>734</v>
      </c>
      <c r="D2119" s="142" t="s">
        <v>6937</v>
      </c>
      <c r="E2119" s="142" t="s">
        <v>7153</v>
      </c>
      <c r="F2119" s="142" t="s">
        <v>7154</v>
      </c>
      <c r="G2119" s="142" t="s">
        <v>7178</v>
      </c>
      <c r="H2119" s="142" t="s">
        <v>7179</v>
      </c>
      <c r="I2119" s="142" t="s">
        <v>7194</v>
      </c>
      <c r="J2119" s="142" t="s">
        <v>7195</v>
      </c>
      <c r="K2119" s="142" t="s">
        <v>7196</v>
      </c>
      <c r="L2119" s="142" t="s">
        <v>7183</v>
      </c>
    </row>
    <row r="2120" spans="1:12" hidden="1">
      <c r="A2120" s="142" t="s">
        <v>6845</v>
      </c>
      <c r="B2120" s="142" t="s">
        <v>6846</v>
      </c>
      <c r="C2120" s="142" t="s">
        <v>734</v>
      </c>
      <c r="D2120" s="142" t="s">
        <v>6937</v>
      </c>
      <c r="E2120" s="142" t="s">
        <v>7153</v>
      </c>
      <c r="F2120" s="142" t="s">
        <v>7154</v>
      </c>
      <c r="G2120" s="142" t="s">
        <v>7197</v>
      </c>
      <c r="H2120" s="142" t="s">
        <v>7198</v>
      </c>
      <c r="I2120" s="142" t="s">
        <v>7199</v>
      </c>
      <c r="J2120" s="142" t="s">
        <v>7200</v>
      </c>
      <c r="K2120" s="142" t="s">
        <v>7201</v>
      </c>
      <c r="L2120" s="142" t="s">
        <v>7202</v>
      </c>
    </row>
    <row r="2121" spans="1:12" hidden="1">
      <c r="A2121" s="142" t="s">
        <v>6845</v>
      </c>
      <c r="B2121" s="142" t="s">
        <v>6846</v>
      </c>
      <c r="C2121" s="142" t="s">
        <v>734</v>
      </c>
      <c r="D2121" s="142" t="s">
        <v>6937</v>
      </c>
      <c r="E2121" s="142" t="s">
        <v>7153</v>
      </c>
      <c r="F2121" s="142" t="s">
        <v>7154</v>
      </c>
      <c r="G2121" s="142" t="s">
        <v>7197</v>
      </c>
      <c r="H2121" s="142" t="s">
        <v>7198</v>
      </c>
      <c r="I2121" s="142" t="s">
        <v>7199</v>
      </c>
      <c r="J2121" s="142" t="s">
        <v>7200</v>
      </c>
      <c r="K2121" s="142" t="s">
        <v>7203</v>
      </c>
      <c r="L2121" s="142" t="s">
        <v>7204</v>
      </c>
    </row>
    <row r="2122" spans="1:12" hidden="1">
      <c r="A2122" s="142" t="s">
        <v>6845</v>
      </c>
      <c r="B2122" s="142" t="s">
        <v>6846</v>
      </c>
      <c r="C2122" s="142" t="s">
        <v>734</v>
      </c>
      <c r="D2122" s="142" t="s">
        <v>6937</v>
      </c>
      <c r="E2122" s="142" t="s">
        <v>7153</v>
      </c>
      <c r="F2122" s="142" t="s">
        <v>7154</v>
      </c>
      <c r="G2122" s="142" t="s">
        <v>7197</v>
      </c>
      <c r="H2122" s="142" t="s">
        <v>7198</v>
      </c>
      <c r="I2122" s="142" t="s">
        <v>7199</v>
      </c>
      <c r="J2122" s="142" t="s">
        <v>7200</v>
      </c>
      <c r="K2122" s="142" t="s">
        <v>7205</v>
      </c>
      <c r="L2122" s="142" t="s">
        <v>7206</v>
      </c>
    </row>
    <row r="2123" spans="1:12" hidden="1">
      <c r="A2123" s="142" t="s">
        <v>6845</v>
      </c>
      <c r="B2123" s="142" t="s">
        <v>6846</v>
      </c>
      <c r="C2123" s="142" t="s">
        <v>734</v>
      </c>
      <c r="D2123" s="142" t="s">
        <v>6937</v>
      </c>
      <c r="E2123" s="142" t="s">
        <v>7207</v>
      </c>
      <c r="F2123" s="142" t="s">
        <v>7208</v>
      </c>
      <c r="G2123" s="142" t="s">
        <v>7209</v>
      </c>
      <c r="H2123" s="142" t="s">
        <v>7210</v>
      </c>
      <c r="I2123" s="142" t="s">
        <v>7211</v>
      </c>
      <c r="J2123" s="142" t="s">
        <v>7212</v>
      </c>
      <c r="K2123" s="142" t="s">
        <v>7213</v>
      </c>
      <c r="L2123" s="142" t="s">
        <v>7214</v>
      </c>
    </row>
    <row r="2124" spans="1:12" hidden="1">
      <c r="A2124" s="142" t="s">
        <v>6845</v>
      </c>
      <c r="B2124" s="142" t="s">
        <v>6846</v>
      </c>
      <c r="C2124" s="142" t="s">
        <v>734</v>
      </c>
      <c r="D2124" s="142" t="s">
        <v>6937</v>
      </c>
      <c r="E2124" s="142" t="s">
        <v>7207</v>
      </c>
      <c r="F2124" s="142" t="s">
        <v>7208</v>
      </c>
      <c r="G2124" s="142" t="s">
        <v>7209</v>
      </c>
      <c r="H2124" s="142" t="s">
        <v>7210</v>
      </c>
      <c r="I2124" s="142" t="s">
        <v>7211</v>
      </c>
      <c r="J2124" s="142" t="s">
        <v>7212</v>
      </c>
      <c r="K2124" s="142" t="s">
        <v>7215</v>
      </c>
      <c r="L2124" s="142" t="s">
        <v>7216</v>
      </c>
    </row>
    <row r="2125" spans="1:12" hidden="1">
      <c r="A2125" s="142" t="s">
        <v>6845</v>
      </c>
      <c r="B2125" s="142" t="s">
        <v>6846</v>
      </c>
      <c r="C2125" s="142" t="s">
        <v>734</v>
      </c>
      <c r="D2125" s="142" t="s">
        <v>6937</v>
      </c>
      <c r="E2125" s="142" t="s">
        <v>7207</v>
      </c>
      <c r="F2125" s="142" t="s">
        <v>7208</v>
      </c>
      <c r="G2125" s="142" t="s">
        <v>7209</v>
      </c>
      <c r="H2125" s="142" t="s">
        <v>7210</v>
      </c>
      <c r="I2125" s="142" t="s">
        <v>7211</v>
      </c>
      <c r="J2125" s="142" t="s">
        <v>7212</v>
      </c>
      <c r="K2125" s="142" t="s">
        <v>7217</v>
      </c>
      <c r="L2125" s="142" t="s">
        <v>7218</v>
      </c>
    </row>
    <row r="2126" spans="1:12" hidden="1">
      <c r="A2126" s="142" t="s">
        <v>6845</v>
      </c>
      <c r="B2126" s="142" t="s">
        <v>6846</v>
      </c>
      <c r="C2126" s="142" t="s">
        <v>734</v>
      </c>
      <c r="D2126" s="142" t="s">
        <v>6937</v>
      </c>
      <c r="E2126" s="142" t="s">
        <v>7207</v>
      </c>
      <c r="F2126" s="142" t="s">
        <v>7208</v>
      </c>
      <c r="G2126" s="142" t="s">
        <v>7209</v>
      </c>
      <c r="H2126" s="142" t="s">
        <v>7210</v>
      </c>
      <c r="I2126" s="142" t="s">
        <v>7211</v>
      </c>
      <c r="J2126" s="142" t="s">
        <v>7212</v>
      </c>
      <c r="K2126" s="142" t="s">
        <v>7219</v>
      </c>
      <c r="L2126" s="142" t="s">
        <v>7220</v>
      </c>
    </row>
    <row r="2127" spans="1:12" hidden="1">
      <c r="A2127" s="142" t="s">
        <v>6845</v>
      </c>
      <c r="B2127" s="142" t="s">
        <v>6846</v>
      </c>
      <c r="C2127" s="142" t="s">
        <v>734</v>
      </c>
      <c r="D2127" s="142" t="s">
        <v>6937</v>
      </c>
      <c r="E2127" s="142" t="s">
        <v>7207</v>
      </c>
      <c r="F2127" s="142" t="s">
        <v>7208</v>
      </c>
      <c r="G2127" s="142" t="s">
        <v>7209</v>
      </c>
      <c r="H2127" s="142" t="s">
        <v>7210</v>
      </c>
      <c r="I2127" s="142" t="s">
        <v>7211</v>
      </c>
      <c r="J2127" s="142" t="s">
        <v>7212</v>
      </c>
      <c r="K2127" s="142" t="s">
        <v>7221</v>
      </c>
      <c r="L2127" s="142" t="s">
        <v>7222</v>
      </c>
    </row>
    <row r="2128" spans="1:12" hidden="1">
      <c r="A2128" s="142" t="s">
        <v>6845</v>
      </c>
      <c r="B2128" s="142" t="s">
        <v>6846</v>
      </c>
      <c r="C2128" s="142" t="s">
        <v>734</v>
      </c>
      <c r="D2128" s="142" t="s">
        <v>6937</v>
      </c>
      <c r="E2128" s="142" t="s">
        <v>7207</v>
      </c>
      <c r="F2128" s="142" t="s">
        <v>7208</v>
      </c>
      <c r="G2128" s="142" t="s">
        <v>7209</v>
      </c>
      <c r="H2128" s="142" t="s">
        <v>7210</v>
      </c>
      <c r="I2128" s="142" t="s">
        <v>7211</v>
      </c>
      <c r="J2128" s="142" t="s">
        <v>7212</v>
      </c>
      <c r="K2128" s="142" t="s">
        <v>7223</v>
      </c>
      <c r="L2128" s="142" t="s">
        <v>7224</v>
      </c>
    </row>
    <row r="2129" spans="1:12" hidden="1">
      <c r="A2129" s="142" t="s">
        <v>6845</v>
      </c>
      <c r="B2129" s="142" t="s">
        <v>6846</v>
      </c>
      <c r="C2129" s="142" t="s">
        <v>606</v>
      </c>
      <c r="D2129" s="142" t="s">
        <v>7225</v>
      </c>
      <c r="E2129" s="142" t="s">
        <v>7226</v>
      </c>
      <c r="F2129" s="142" t="s">
        <v>7227</v>
      </c>
      <c r="G2129" s="142" t="s">
        <v>7228</v>
      </c>
      <c r="H2129" s="142" t="s">
        <v>7229</v>
      </c>
      <c r="I2129" s="142" t="s">
        <v>7230</v>
      </c>
      <c r="J2129" s="142" t="s">
        <v>7231</v>
      </c>
      <c r="K2129" s="142" t="s">
        <v>7232</v>
      </c>
      <c r="L2129" s="142" t="s">
        <v>7233</v>
      </c>
    </row>
    <row r="2130" spans="1:12" hidden="1">
      <c r="A2130" s="142" t="s">
        <v>6845</v>
      </c>
      <c r="B2130" s="142" t="s">
        <v>6846</v>
      </c>
      <c r="C2130" s="142" t="s">
        <v>606</v>
      </c>
      <c r="D2130" s="142" t="s">
        <v>7225</v>
      </c>
      <c r="E2130" s="142" t="s">
        <v>7226</v>
      </c>
      <c r="F2130" s="142" t="s">
        <v>7227</v>
      </c>
      <c r="G2130" s="142" t="s">
        <v>7228</v>
      </c>
      <c r="H2130" s="142" t="s">
        <v>7229</v>
      </c>
      <c r="I2130" s="142" t="s">
        <v>7230</v>
      </c>
      <c r="J2130" s="142" t="s">
        <v>7231</v>
      </c>
      <c r="K2130" s="142" t="s">
        <v>7234</v>
      </c>
      <c r="L2130" s="142" t="s">
        <v>7235</v>
      </c>
    </row>
    <row r="2131" spans="1:12" hidden="1">
      <c r="A2131" s="142" t="s">
        <v>6845</v>
      </c>
      <c r="B2131" s="142" t="s">
        <v>6846</v>
      </c>
      <c r="C2131" s="142" t="s">
        <v>606</v>
      </c>
      <c r="D2131" s="142" t="s">
        <v>7225</v>
      </c>
      <c r="E2131" s="142" t="s">
        <v>7226</v>
      </c>
      <c r="F2131" s="142" t="s">
        <v>7227</v>
      </c>
      <c r="G2131" s="142" t="s">
        <v>7228</v>
      </c>
      <c r="H2131" s="142" t="s">
        <v>7229</v>
      </c>
      <c r="I2131" s="142" t="s">
        <v>7230</v>
      </c>
      <c r="J2131" s="142" t="s">
        <v>7231</v>
      </c>
      <c r="K2131" s="142" t="s">
        <v>7236</v>
      </c>
      <c r="L2131" s="142" t="s">
        <v>7237</v>
      </c>
    </row>
    <row r="2132" spans="1:12" hidden="1">
      <c r="A2132" s="142" t="s">
        <v>6845</v>
      </c>
      <c r="B2132" s="142" t="s">
        <v>6846</v>
      </c>
      <c r="C2132" s="142" t="s">
        <v>606</v>
      </c>
      <c r="D2132" s="142" t="s">
        <v>7225</v>
      </c>
      <c r="E2132" s="142" t="s">
        <v>7226</v>
      </c>
      <c r="F2132" s="142" t="s">
        <v>7227</v>
      </c>
      <c r="G2132" s="142" t="s">
        <v>7228</v>
      </c>
      <c r="H2132" s="142" t="s">
        <v>7229</v>
      </c>
      <c r="I2132" s="142" t="s">
        <v>7230</v>
      </c>
      <c r="J2132" s="142" t="s">
        <v>7231</v>
      </c>
      <c r="K2132" s="142" t="s">
        <v>7238</v>
      </c>
      <c r="L2132" s="142" t="s">
        <v>7239</v>
      </c>
    </row>
    <row r="2133" spans="1:12" hidden="1">
      <c r="A2133" s="142" t="s">
        <v>6845</v>
      </c>
      <c r="B2133" s="142" t="s">
        <v>6846</v>
      </c>
      <c r="C2133" s="142" t="s">
        <v>606</v>
      </c>
      <c r="D2133" s="142" t="s">
        <v>7225</v>
      </c>
      <c r="E2133" s="142" t="s">
        <v>7226</v>
      </c>
      <c r="F2133" s="142" t="s">
        <v>7227</v>
      </c>
      <c r="G2133" s="142" t="s">
        <v>7228</v>
      </c>
      <c r="H2133" s="142" t="s">
        <v>7229</v>
      </c>
      <c r="I2133" s="142" t="s">
        <v>7230</v>
      </c>
      <c r="J2133" s="142" t="s">
        <v>7231</v>
      </c>
      <c r="K2133" s="142" t="s">
        <v>7240</v>
      </c>
      <c r="L2133" s="142" t="s">
        <v>7241</v>
      </c>
    </row>
    <row r="2134" spans="1:12" hidden="1">
      <c r="A2134" s="142" t="s">
        <v>6845</v>
      </c>
      <c r="B2134" s="142" t="s">
        <v>6846</v>
      </c>
      <c r="C2134" s="142" t="s">
        <v>606</v>
      </c>
      <c r="D2134" s="142" t="s">
        <v>7225</v>
      </c>
      <c r="E2134" s="142" t="s">
        <v>7226</v>
      </c>
      <c r="F2134" s="142" t="s">
        <v>7227</v>
      </c>
      <c r="G2134" s="142" t="s">
        <v>7228</v>
      </c>
      <c r="H2134" s="142" t="s">
        <v>7229</v>
      </c>
      <c r="I2134" s="142" t="s">
        <v>7230</v>
      </c>
      <c r="J2134" s="142" t="s">
        <v>7231</v>
      </c>
      <c r="K2134" s="142" t="s">
        <v>7242</v>
      </c>
      <c r="L2134" s="142" t="s">
        <v>7243</v>
      </c>
    </row>
    <row r="2135" spans="1:12" hidden="1">
      <c r="A2135" s="142" t="s">
        <v>6845</v>
      </c>
      <c r="B2135" s="142" t="s">
        <v>6846</v>
      </c>
      <c r="C2135" s="142" t="s">
        <v>606</v>
      </c>
      <c r="D2135" s="142" t="s">
        <v>7225</v>
      </c>
      <c r="E2135" s="142" t="s">
        <v>7226</v>
      </c>
      <c r="F2135" s="142" t="s">
        <v>7227</v>
      </c>
      <c r="G2135" s="142" t="s">
        <v>7228</v>
      </c>
      <c r="H2135" s="142" t="s">
        <v>7229</v>
      </c>
      <c r="I2135" s="142" t="s">
        <v>7230</v>
      </c>
      <c r="J2135" s="142" t="s">
        <v>7231</v>
      </c>
      <c r="K2135" s="142" t="s">
        <v>7244</v>
      </c>
      <c r="L2135" s="142" t="s">
        <v>7245</v>
      </c>
    </row>
    <row r="2136" spans="1:12" hidden="1">
      <c r="A2136" s="142" t="s">
        <v>6845</v>
      </c>
      <c r="B2136" s="142" t="s">
        <v>6846</v>
      </c>
      <c r="C2136" s="142" t="s">
        <v>606</v>
      </c>
      <c r="D2136" s="142" t="s">
        <v>7225</v>
      </c>
      <c r="E2136" s="142" t="s">
        <v>7226</v>
      </c>
      <c r="F2136" s="142" t="s">
        <v>7227</v>
      </c>
      <c r="G2136" s="142" t="s">
        <v>7228</v>
      </c>
      <c r="H2136" s="142" t="s">
        <v>7229</v>
      </c>
      <c r="I2136" s="142" t="s">
        <v>7230</v>
      </c>
      <c r="J2136" s="142" t="s">
        <v>7231</v>
      </c>
      <c r="K2136" s="142" t="s">
        <v>7246</v>
      </c>
      <c r="L2136" s="142" t="s">
        <v>7247</v>
      </c>
    </row>
    <row r="2137" spans="1:12" hidden="1">
      <c r="A2137" s="142" t="s">
        <v>6845</v>
      </c>
      <c r="B2137" s="142" t="s">
        <v>6846</v>
      </c>
      <c r="C2137" s="142" t="s">
        <v>606</v>
      </c>
      <c r="D2137" s="142" t="s">
        <v>7225</v>
      </c>
      <c r="E2137" s="142" t="s">
        <v>7226</v>
      </c>
      <c r="F2137" s="142" t="s">
        <v>7227</v>
      </c>
      <c r="G2137" s="142" t="s">
        <v>7228</v>
      </c>
      <c r="H2137" s="142" t="s">
        <v>7229</v>
      </c>
      <c r="I2137" s="142" t="s">
        <v>7230</v>
      </c>
      <c r="J2137" s="142" t="s">
        <v>7231</v>
      </c>
      <c r="K2137" s="142" t="s">
        <v>7248</v>
      </c>
      <c r="L2137" s="142" t="s">
        <v>7249</v>
      </c>
    </row>
    <row r="2138" spans="1:12" hidden="1">
      <c r="A2138" s="142" t="s">
        <v>6845</v>
      </c>
      <c r="B2138" s="142" t="s">
        <v>6846</v>
      </c>
      <c r="C2138" s="142" t="s">
        <v>606</v>
      </c>
      <c r="D2138" s="142" t="s">
        <v>7225</v>
      </c>
      <c r="E2138" s="142" t="s">
        <v>7226</v>
      </c>
      <c r="F2138" s="142" t="s">
        <v>7227</v>
      </c>
      <c r="G2138" s="142" t="s">
        <v>7228</v>
      </c>
      <c r="H2138" s="142" t="s">
        <v>7229</v>
      </c>
      <c r="I2138" s="142" t="s">
        <v>7230</v>
      </c>
      <c r="J2138" s="142" t="s">
        <v>7231</v>
      </c>
      <c r="K2138" s="142" t="s">
        <v>7250</v>
      </c>
      <c r="L2138" s="142" t="s">
        <v>7251</v>
      </c>
    </row>
    <row r="2139" spans="1:12" hidden="1">
      <c r="A2139" s="142" t="s">
        <v>6845</v>
      </c>
      <c r="B2139" s="142" t="s">
        <v>6846</v>
      </c>
      <c r="C2139" s="142" t="s">
        <v>606</v>
      </c>
      <c r="D2139" s="142" t="s">
        <v>7225</v>
      </c>
      <c r="E2139" s="142" t="s">
        <v>605</v>
      </c>
      <c r="F2139" s="142" t="s">
        <v>7252</v>
      </c>
      <c r="G2139" s="142" t="s">
        <v>7253</v>
      </c>
      <c r="H2139" s="142" t="s">
        <v>7254</v>
      </c>
      <c r="I2139" s="142" t="s">
        <v>7255</v>
      </c>
      <c r="J2139" s="142" t="s">
        <v>7256</v>
      </c>
      <c r="K2139" s="142" t="s">
        <v>7257</v>
      </c>
      <c r="L2139" s="142" t="s">
        <v>7258</v>
      </c>
    </row>
    <row r="2140" spans="1:12" hidden="1">
      <c r="A2140" s="142" t="s">
        <v>6845</v>
      </c>
      <c r="B2140" s="142" t="s">
        <v>6846</v>
      </c>
      <c r="C2140" s="142" t="s">
        <v>606</v>
      </c>
      <c r="D2140" s="142" t="s">
        <v>7225</v>
      </c>
      <c r="E2140" s="142" t="s">
        <v>605</v>
      </c>
      <c r="F2140" s="142" t="s">
        <v>7252</v>
      </c>
      <c r="G2140" s="142" t="s">
        <v>7253</v>
      </c>
      <c r="H2140" s="142" t="s">
        <v>7254</v>
      </c>
      <c r="I2140" s="142" t="s">
        <v>7255</v>
      </c>
      <c r="J2140" s="142" t="s">
        <v>7256</v>
      </c>
      <c r="K2140" s="142" t="s">
        <v>7259</v>
      </c>
      <c r="L2140" s="142" t="s">
        <v>7260</v>
      </c>
    </row>
    <row r="2141" spans="1:12" hidden="1">
      <c r="A2141" s="142" t="s">
        <v>6845</v>
      </c>
      <c r="B2141" s="142" t="s">
        <v>6846</v>
      </c>
      <c r="C2141" s="142" t="s">
        <v>606</v>
      </c>
      <c r="D2141" s="142" t="s">
        <v>7225</v>
      </c>
      <c r="E2141" s="142" t="s">
        <v>605</v>
      </c>
      <c r="F2141" s="142" t="s">
        <v>7252</v>
      </c>
      <c r="G2141" s="142" t="s">
        <v>7253</v>
      </c>
      <c r="H2141" s="142" t="s">
        <v>7254</v>
      </c>
      <c r="I2141" s="142" t="s">
        <v>7255</v>
      </c>
      <c r="J2141" s="142" t="s">
        <v>7256</v>
      </c>
      <c r="K2141" s="142" t="s">
        <v>7261</v>
      </c>
      <c r="L2141" s="142" t="s">
        <v>7262</v>
      </c>
    </row>
    <row r="2142" spans="1:12" hidden="1">
      <c r="A2142" s="142" t="s">
        <v>6845</v>
      </c>
      <c r="B2142" s="142" t="s">
        <v>6846</v>
      </c>
      <c r="C2142" s="142" t="s">
        <v>606</v>
      </c>
      <c r="D2142" s="142" t="s">
        <v>7225</v>
      </c>
      <c r="E2142" s="142" t="s">
        <v>605</v>
      </c>
      <c r="F2142" s="142" t="s">
        <v>7252</v>
      </c>
      <c r="G2142" s="142" t="s">
        <v>7253</v>
      </c>
      <c r="H2142" s="142" t="s">
        <v>7254</v>
      </c>
      <c r="I2142" s="142" t="s">
        <v>7255</v>
      </c>
      <c r="J2142" s="142" t="s">
        <v>7256</v>
      </c>
      <c r="K2142" s="142" t="s">
        <v>7263</v>
      </c>
      <c r="L2142" s="142" t="s">
        <v>7264</v>
      </c>
    </row>
    <row r="2143" spans="1:12" hidden="1">
      <c r="A2143" s="142" t="s">
        <v>6845</v>
      </c>
      <c r="B2143" s="142" t="s">
        <v>6846</v>
      </c>
      <c r="C2143" s="142" t="s">
        <v>606</v>
      </c>
      <c r="D2143" s="142" t="s">
        <v>7225</v>
      </c>
      <c r="E2143" s="142" t="s">
        <v>605</v>
      </c>
      <c r="F2143" s="142" t="s">
        <v>7252</v>
      </c>
      <c r="G2143" s="142" t="s">
        <v>7253</v>
      </c>
      <c r="H2143" s="142" t="s">
        <v>7254</v>
      </c>
      <c r="I2143" s="142" t="s">
        <v>7255</v>
      </c>
      <c r="J2143" s="142" t="s">
        <v>7256</v>
      </c>
      <c r="K2143" s="142" t="s">
        <v>7265</v>
      </c>
      <c r="L2143" s="142" t="s">
        <v>7266</v>
      </c>
    </row>
    <row r="2144" spans="1:12" hidden="1">
      <c r="A2144" s="142" t="s">
        <v>6845</v>
      </c>
      <c r="B2144" s="142" t="s">
        <v>6846</v>
      </c>
      <c r="C2144" s="142" t="s">
        <v>606</v>
      </c>
      <c r="D2144" s="142" t="s">
        <v>7225</v>
      </c>
      <c r="E2144" s="142" t="s">
        <v>605</v>
      </c>
      <c r="F2144" s="142" t="s">
        <v>7252</v>
      </c>
      <c r="G2144" s="142" t="s">
        <v>7267</v>
      </c>
      <c r="H2144" s="142" t="s">
        <v>7268</v>
      </c>
      <c r="I2144" s="142" t="s">
        <v>7269</v>
      </c>
      <c r="J2144" s="142" t="s">
        <v>7270</v>
      </c>
      <c r="K2144" s="142" t="s">
        <v>7271</v>
      </c>
      <c r="L2144" s="142" t="s">
        <v>7272</v>
      </c>
    </row>
    <row r="2145" spans="1:12" hidden="1">
      <c r="A2145" s="142" t="s">
        <v>6845</v>
      </c>
      <c r="B2145" s="142" t="s">
        <v>6846</v>
      </c>
      <c r="C2145" s="142" t="s">
        <v>606</v>
      </c>
      <c r="D2145" s="142" t="s">
        <v>7225</v>
      </c>
      <c r="E2145" s="142" t="s">
        <v>605</v>
      </c>
      <c r="F2145" s="142" t="s">
        <v>7252</v>
      </c>
      <c r="G2145" s="142" t="s">
        <v>7267</v>
      </c>
      <c r="H2145" s="142" t="s">
        <v>7268</v>
      </c>
      <c r="I2145" s="142" t="s">
        <v>7269</v>
      </c>
      <c r="J2145" s="142" t="s">
        <v>7270</v>
      </c>
      <c r="K2145" s="142" t="s">
        <v>7273</v>
      </c>
      <c r="L2145" s="142" t="s">
        <v>7274</v>
      </c>
    </row>
    <row r="2146" spans="1:12" hidden="1">
      <c r="A2146" s="142" t="s">
        <v>6845</v>
      </c>
      <c r="B2146" s="142" t="s">
        <v>6846</v>
      </c>
      <c r="C2146" s="142" t="s">
        <v>606</v>
      </c>
      <c r="D2146" s="142" t="s">
        <v>7225</v>
      </c>
      <c r="E2146" s="142" t="s">
        <v>605</v>
      </c>
      <c r="F2146" s="142" t="s">
        <v>7252</v>
      </c>
      <c r="G2146" s="142" t="s">
        <v>7267</v>
      </c>
      <c r="H2146" s="142" t="s">
        <v>7268</v>
      </c>
      <c r="I2146" s="142" t="s">
        <v>7269</v>
      </c>
      <c r="J2146" s="142" t="s">
        <v>7270</v>
      </c>
      <c r="K2146" s="142" t="s">
        <v>7275</v>
      </c>
      <c r="L2146" s="142" t="s">
        <v>7276</v>
      </c>
    </row>
    <row r="2147" spans="1:12" hidden="1">
      <c r="A2147" s="142" t="s">
        <v>6845</v>
      </c>
      <c r="B2147" s="142" t="s">
        <v>6846</v>
      </c>
      <c r="C2147" s="142" t="s">
        <v>606</v>
      </c>
      <c r="D2147" s="142" t="s">
        <v>7225</v>
      </c>
      <c r="E2147" s="142" t="s">
        <v>605</v>
      </c>
      <c r="F2147" s="142" t="s">
        <v>7252</v>
      </c>
      <c r="G2147" s="142" t="s">
        <v>7267</v>
      </c>
      <c r="H2147" s="142" t="s">
        <v>7268</v>
      </c>
      <c r="I2147" s="142" t="s">
        <v>7269</v>
      </c>
      <c r="J2147" s="142" t="s">
        <v>7270</v>
      </c>
      <c r="K2147" s="142" t="s">
        <v>7277</v>
      </c>
      <c r="L2147" s="142" t="s">
        <v>7278</v>
      </c>
    </row>
    <row r="2148" spans="1:12" hidden="1">
      <c r="A2148" s="142" t="s">
        <v>6845</v>
      </c>
      <c r="B2148" s="142" t="s">
        <v>6846</v>
      </c>
      <c r="C2148" s="142" t="s">
        <v>606</v>
      </c>
      <c r="D2148" s="142" t="s">
        <v>7225</v>
      </c>
      <c r="E2148" s="142" t="s">
        <v>605</v>
      </c>
      <c r="F2148" s="142" t="s">
        <v>7252</v>
      </c>
      <c r="G2148" s="142" t="s">
        <v>7267</v>
      </c>
      <c r="H2148" s="142" t="s">
        <v>7268</v>
      </c>
      <c r="I2148" s="142" t="s">
        <v>7269</v>
      </c>
      <c r="J2148" s="142" t="s">
        <v>7270</v>
      </c>
      <c r="K2148" s="142" t="s">
        <v>7279</v>
      </c>
      <c r="L2148" s="142" t="s">
        <v>7280</v>
      </c>
    </row>
    <row r="2149" spans="1:12" hidden="1">
      <c r="A2149" s="142" t="s">
        <v>6845</v>
      </c>
      <c r="B2149" s="142" t="s">
        <v>6846</v>
      </c>
      <c r="C2149" s="142" t="s">
        <v>606</v>
      </c>
      <c r="D2149" s="142" t="s">
        <v>7225</v>
      </c>
      <c r="E2149" s="142" t="s">
        <v>605</v>
      </c>
      <c r="F2149" s="142" t="s">
        <v>7252</v>
      </c>
      <c r="G2149" s="142" t="s">
        <v>7267</v>
      </c>
      <c r="H2149" s="142" t="s">
        <v>7268</v>
      </c>
      <c r="I2149" s="142" t="s">
        <v>7269</v>
      </c>
      <c r="J2149" s="142" t="s">
        <v>7270</v>
      </c>
      <c r="K2149" s="142" t="s">
        <v>7281</v>
      </c>
      <c r="L2149" s="142" t="s">
        <v>7282</v>
      </c>
    </row>
    <row r="2150" spans="1:12" hidden="1">
      <c r="A2150" s="142" t="s">
        <v>6845</v>
      </c>
      <c r="B2150" s="142" t="s">
        <v>6846</v>
      </c>
      <c r="C2150" s="142" t="s">
        <v>606</v>
      </c>
      <c r="D2150" s="142" t="s">
        <v>7225</v>
      </c>
      <c r="E2150" s="142" t="s">
        <v>605</v>
      </c>
      <c r="F2150" s="142" t="s">
        <v>7252</v>
      </c>
      <c r="G2150" s="142" t="s">
        <v>7267</v>
      </c>
      <c r="H2150" s="142" t="s">
        <v>7268</v>
      </c>
      <c r="I2150" s="142" t="s">
        <v>7269</v>
      </c>
      <c r="J2150" s="142" t="s">
        <v>7270</v>
      </c>
      <c r="K2150" s="142" t="s">
        <v>7283</v>
      </c>
      <c r="L2150" s="142" t="s">
        <v>7284</v>
      </c>
    </row>
    <row r="2151" spans="1:12" hidden="1">
      <c r="A2151" s="142" t="s">
        <v>6845</v>
      </c>
      <c r="B2151" s="142" t="s">
        <v>6846</v>
      </c>
      <c r="C2151" s="142" t="s">
        <v>606</v>
      </c>
      <c r="D2151" s="142" t="s">
        <v>7225</v>
      </c>
      <c r="E2151" s="142" t="s">
        <v>605</v>
      </c>
      <c r="F2151" s="142" t="s">
        <v>7252</v>
      </c>
      <c r="G2151" s="142" t="s">
        <v>7267</v>
      </c>
      <c r="H2151" s="142" t="s">
        <v>7268</v>
      </c>
      <c r="I2151" s="142" t="s">
        <v>7269</v>
      </c>
      <c r="J2151" s="142" t="s">
        <v>7270</v>
      </c>
      <c r="K2151" s="142" t="s">
        <v>7285</v>
      </c>
      <c r="L2151" s="142" t="s">
        <v>7286</v>
      </c>
    </row>
    <row r="2152" spans="1:12" hidden="1">
      <c r="A2152" s="142" t="s">
        <v>6845</v>
      </c>
      <c r="B2152" s="142" t="s">
        <v>6846</v>
      </c>
      <c r="C2152" s="142" t="s">
        <v>606</v>
      </c>
      <c r="D2152" s="142" t="s">
        <v>7225</v>
      </c>
      <c r="E2152" s="142" t="s">
        <v>605</v>
      </c>
      <c r="F2152" s="142" t="s">
        <v>7252</v>
      </c>
      <c r="G2152" s="142" t="s">
        <v>7267</v>
      </c>
      <c r="H2152" s="142" t="s">
        <v>7268</v>
      </c>
      <c r="I2152" s="142" t="s">
        <v>7269</v>
      </c>
      <c r="J2152" s="142" t="s">
        <v>7270</v>
      </c>
      <c r="K2152" s="142" t="s">
        <v>7287</v>
      </c>
      <c r="L2152" s="142" t="s">
        <v>7288</v>
      </c>
    </row>
    <row r="2153" spans="1:12" hidden="1">
      <c r="A2153" s="142" t="s">
        <v>6845</v>
      </c>
      <c r="B2153" s="142" t="s">
        <v>6846</v>
      </c>
      <c r="C2153" s="142" t="s">
        <v>606</v>
      </c>
      <c r="D2153" s="142" t="s">
        <v>7225</v>
      </c>
      <c r="E2153" s="142" t="s">
        <v>605</v>
      </c>
      <c r="F2153" s="142" t="s">
        <v>7252</v>
      </c>
      <c r="G2153" s="142" t="s">
        <v>7267</v>
      </c>
      <c r="H2153" s="142" t="s">
        <v>7268</v>
      </c>
      <c r="I2153" s="142" t="s">
        <v>7269</v>
      </c>
      <c r="J2153" s="142" t="s">
        <v>7270</v>
      </c>
      <c r="K2153" s="142" t="s">
        <v>7289</v>
      </c>
      <c r="L2153" s="142" t="s">
        <v>7290</v>
      </c>
    </row>
    <row r="2154" spans="1:12" hidden="1">
      <c r="A2154" s="142" t="s">
        <v>6845</v>
      </c>
      <c r="B2154" s="142" t="s">
        <v>6846</v>
      </c>
      <c r="C2154" s="142" t="s">
        <v>606</v>
      </c>
      <c r="D2154" s="142" t="s">
        <v>7225</v>
      </c>
      <c r="E2154" s="142" t="s">
        <v>605</v>
      </c>
      <c r="F2154" s="142" t="s">
        <v>7252</v>
      </c>
      <c r="G2154" s="142" t="s">
        <v>7267</v>
      </c>
      <c r="H2154" s="142" t="s">
        <v>7268</v>
      </c>
      <c r="I2154" s="142" t="s">
        <v>7269</v>
      </c>
      <c r="J2154" s="142" t="s">
        <v>7270</v>
      </c>
      <c r="K2154" s="142" t="s">
        <v>7291</v>
      </c>
      <c r="L2154" s="142" t="s">
        <v>7292</v>
      </c>
    </row>
    <row r="2155" spans="1:12" hidden="1">
      <c r="A2155" s="142" t="s">
        <v>6845</v>
      </c>
      <c r="B2155" s="142" t="s">
        <v>6846</v>
      </c>
      <c r="C2155" s="142" t="s">
        <v>606</v>
      </c>
      <c r="D2155" s="142" t="s">
        <v>7225</v>
      </c>
      <c r="E2155" s="142" t="s">
        <v>605</v>
      </c>
      <c r="F2155" s="142" t="s">
        <v>7252</v>
      </c>
      <c r="G2155" s="142" t="s">
        <v>7267</v>
      </c>
      <c r="H2155" s="142" t="s">
        <v>7268</v>
      </c>
      <c r="I2155" s="142" t="s">
        <v>7269</v>
      </c>
      <c r="J2155" s="142" t="s">
        <v>7270</v>
      </c>
      <c r="K2155" s="142" t="s">
        <v>7293</v>
      </c>
      <c r="L2155" s="142" t="s">
        <v>7294</v>
      </c>
    </row>
    <row r="2156" spans="1:12" hidden="1">
      <c r="A2156" s="142" t="s">
        <v>6845</v>
      </c>
      <c r="B2156" s="142" t="s">
        <v>6846</v>
      </c>
      <c r="C2156" s="142" t="s">
        <v>606</v>
      </c>
      <c r="D2156" s="142" t="s">
        <v>7225</v>
      </c>
      <c r="E2156" s="142" t="s">
        <v>605</v>
      </c>
      <c r="F2156" s="142" t="s">
        <v>7252</v>
      </c>
      <c r="G2156" s="142" t="s">
        <v>7267</v>
      </c>
      <c r="H2156" s="142" t="s">
        <v>7268</v>
      </c>
      <c r="I2156" s="142" t="s">
        <v>7295</v>
      </c>
      <c r="J2156" s="142" t="s">
        <v>7296</v>
      </c>
      <c r="K2156" s="142" t="s">
        <v>7297</v>
      </c>
      <c r="L2156" s="142" t="s">
        <v>7298</v>
      </c>
    </row>
    <row r="2157" spans="1:12" hidden="1">
      <c r="A2157" s="142" t="s">
        <v>6845</v>
      </c>
      <c r="B2157" s="142" t="s">
        <v>6846</v>
      </c>
      <c r="C2157" s="142" t="s">
        <v>606</v>
      </c>
      <c r="D2157" s="142" t="s">
        <v>7225</v>
      </c>
      <c r="E2157" s="142" t="s">
        <v>605</v>
      </c>
      <c r="F2157" s="142" t="s">
        <v>7252</v>
      </c>
      <c r="G2157" s="142" t="s">
        <v>7267</v>
      </c>
      <c r="H2157" s="142" t="s">
        <v>7268</v>
      </c>
      <c r="I2157" s="142" t="s">
        <v>7295</v>
      </c>
      <c r="J2157" s="142" t="s">
        <v>7296</v>
      </c>
      <c r="K2157" s="142" t="s">
        <v>7299</v>
      </c>
      <c r="L2157" s="142" t="s">
        <v>7300</v>
      </c>
    </row>
    <row r="2158" spans="1:12" hidden="1">
      <c r="A2158" s="142" t="s">
        <v>6845</v>
      </c>
      <c r="B2158" s="142" t="s">
        <v>6846</v>
      </c>
      <c r="C2158" s="142" t="s">
        <v>606</v>
      </c>
      <c r="D2158" s="142" t="s">
        <v>7225</v>
      </c>
      <c r="E2158" s="142" t="s">
        <v>605</v>
      </c>
      <c r="F2158" s="142" t="s">
        <v>7252</v>
      </c>
      <c r="G2158" s="142" t="s">
        <v>7267</v>
      </c>
      <c r="H2158" s="142" t="s">
        <v>7268</v>
      </c>
      <c r="I2158" s="142" t="s">
        <v>7295</v>
      </c>
      <c r="J2158" s="142" t="s">
        <v>7296</v>
      </c>
      <c r="K2158" s="142" t="s">
        <v>7301</v>
      </c>
      <c r="L2158" s="142" t="s">
        <v>7302</v>
      </c>
    </row>
    <row r="2159" spans="1:12" hidden="1">
      <c r="A2159" s="142" t="s">
        <v>6845</v>
      </c>
      <c r="B2159" s="142" t="s">
        <v>6846</v>
      </c>
      <c r="C2159" s="142" t="s">
        <v>606</v>
      </c>
      <c r="D2159" s="142" t="s">
        <v>7225</v>
      </c>
      <c r="E2159" s="142" t="s">
        <v>605</v>
      </c>
      <c r="F2159" s="142" t="s">
        <v>7252</v>
      </c>
      <c r="G2159" s="142" t="s">
        <v>7267</v>
      </c>
      <c r="H2159" s="142" t="s">
        <v>7268</v>
      </c>
      <c r="I2159" s="142" t="s">
        <v>7295</v>
      </c>
      <c r="J2159" s="142" t="s">
        <v>7296</v>
      </c>
      <c r="K2159" s="142" t="s">
        <v>7303</v>
      </c>
      <c r="L2159" s="142" t="s">
        <v>7304</v>
      </c>
    </row>
    <row r="2160" spans="1:12" hidden="1">
      <c r="A2160" s="142" t="s">
        <v>6845</v>
      </c>
      <c r="B2160" s="142" t="s">
        <v>6846</v>
      </c>
      <c r="C2160" s="142" t="s">
        <v>606</v>
      </c>
      <c r="D2160" s="142" t="s">
        <v>7225</v>
      </c>
      <c r="E2160" s="142" t="s">
        <v>605</v>
      </c>
      <c r="F2160" s="142" t="s">
        <v>7252</v>
      </c>
      <c r="G2160" s="142" t="s">
        <v>7267</v>
      </c>
      <c r="H2160" s="142" t="s">
        <v>7268</v>
      </c>
      <c r="I2160" s="142" t="s">
        <v>7295</v>
      </c>
      <c r="J2160" s="142" t="s">
        <v>7296</v>
      </c>
      <c r="K2160" s="142" t="s">
        <v>7305</v>
      </c>
      <c r="L2160" s="142" t="s">
        <v>7306</v>
      </c>
    </row>
    <row r="2161" spans="1:12" hidden="1">
      <c r="A2161" s="142" t="s">
        <v>6845</v>
      </c>
      <c r="B2161" s="142" t="s">
        <v>6846</v>
      </c>
      <c r="C2161" s="142" t="s">
        <v>606</v>
      </c>
      <c r="D2161" s="142" t="s">
        <v>7225</v>
      </c>
      <c r="E2161" s="142" t="s">
        <v>605</v>
      </c>
      <c r="F2161" s="142" t="s">
        <v>7252</v>
      </c>
      <c r="G2161" s="142" t="s">
        <v>7267</v>
      </c>
      <c r="H2161" s="142" t="s">
        <v>7268</v>
      </c>
      <c r="I2161" s="142" t="s">
        <v>7295</v>
      </c>
      <c r="J2161" s="142" t="s">
        <v>7296</v>
      </c>
      <c r="K2161" s="142" t="s">
        <v>7307</v>
      </c>
      <c r="L2161" s="142" t="s">
        <v>7308</v>
      </c>
    </row>
    <row r="2162" spans="1:12" hidden="1">
      <c r="A2162" s="142" t="s">
        <v>6845</v>
      </c>
      <c r="B2162" s="142" t="s">
        <v>6846</v>
      </c>
      <c r="C2162" s="142" t="s">
        <v>606</v>
      </c>
      <c r="D2162" s="142" t="s">
        <v>7225</v>
      </c>
      <c r="E2162" s="142" t="s">
        <v>605</v>
      </c>
      <c r="F2162" s="142" t="s">
        <v>7252</v>
      </c>
      <c r="G2162" s="142" t="s">
        <v>7267</v>
      </c>
      <c r="H2162" s="142" t="s">
        <v>7268</v>
      </c>
      <c r="I2162" s="142" t="s">
        <v>7295</v>
      </c>
      <c r="J2162" s="142" t="s">
        <v>7296</v>
      </c>
      <c r="K2162" s="142" t="s">
        <v>7309</v>
      </c>
      <c r="L2162" s="142" t="s">
        <v>7310</v>
      </c>
    </row>
    <row r="2163" spans="1:12" hidden="1">
      <c r="A2163" s="142" t="s">
        <v>6845</v>
      </c>
      <c r="B2163" s="142" t="s">
        <v>6846</v>
      </c>
      <c r="C2163" s="142" t="s">
        <v>606</v>
      </c>
      <c r="D2163" s="142" t="s">
        <v>7225</v>
      </c>
      <c r="E2163" s="142" t="s">
        <v>605</v>
      </c>
      <c r="F2163" s="142" t="s">
        <v>7252</v>
      </c>
      <c r="G2163" s="142" t="s">
        <v>7267</v>
      </c>
      <c r="H2163" s="142" t="s">
        <v>7268</v>
      </c>
      <c r="I2163" s="142" t="s">
        <v>7295</v>
      </c>
      <c r="J2163" s="142" t="s">
        <v>7296</v>
      </c>
      <c r="K2163" s="142" t="s">
        <v>7311</v>
      </c>
      <c r="L2163" s="142" t="s">
        <v>7312</v>
      </c>
    </row>
    <row r="2164" spans="1:12" hidden="1">
      <c r="A2164" s="142" t="s">
        <v>6845</v>
      </c>
      <c r="B2164" s="142" t="s">
        <v>6846</v>
      </c>
      <c r="C2164" s="142" t="s">
        <v>606</v>
      </c>
      <c r="D2164" s="142" t="s">
        <v>7225</v>
      </c>
      <c r="E2164" s="142" t="s">
        <v>605</v>
      </c>
      <c r="F2164" s="142" t="s">
        <v>7252</v>
      </c>
      <c r="G2164" s="142" t="s">
        <v>7267</v>
      </c>
      <c r="H2164" s="142" t="s">
        <v>7268</v>
      </c>
      <c r="I2164" s="142" t="s">
        <v>7295</v>
      </c>
      <c r="J2164" s="142" t="s">
        <v>7296</v>
      </c>
      <c r="K2164" s="142" t="s">
        <v>7313</v>
      </c>
      <c r="L2164" s="142" t="s">
        <v>7314</v>
      </c>
    </row>
    <row r="2165" spans="1:12" hidden="1">
      <c r="A2165" s="142" t="s">
        <v>6845</v>
      </c>
      <c r="B2165" s="142" t="s">
        <v>6846</v>
      </c>
      <c r="C2165" s="142" t="s">
        <v>606</v>
      </c>
      <c r="D2165" s="142" t="s">
        <v>7225</v>
      </c>
      <c r="E2165" s="142" t="s">
        <v>605</v>
      </c>
      <c r="F2165" s="142" t="s">
        <v>7252</v>
      </c>
      <c r="G2165" s="142" t="s">
        <v>7267</v>
      </c>
      <c r="H2165" s="142" t="s">
        <v>7268</v>
      </c>
      <c r="I2165" s="142" t="s">
        <v>7295</v>
      </c>
      <c r="J2165" s="142" t="s">
        <v>7296</v>
      </c>
      <c r="K2165" s="142" t="s">
        <v>7315</v>
      </c>
      <c r="L2165" s="142" t="s">
        <v>7316</v>
      </c>
    </row>
    <row r="2166" spans="1:12" hidden="1">
      <c r="A2166" s="142" t="s">
        <v>6845</v>
      </c>
      <c r="B2166" s="142" t="s">
        <v>6846</v>
      </c>
      <c r="C2166" s="142" t="s">
        <v>606</v>
      </c>
      <c r="D2166" s="142" t="s">
        <v>7225</v>
      </c>
      <c r="E2166" s="142" t="s">
        <v>605</v>
      </c>
      <c r="F2166" s="142" t="s">
        <v>7252</v>
      </c>
      <c r="G2166" s="142" t="s">
        <v>7267</v>
      </c>
      <c r="H2166" s="142" t="s">
        <v>7268</v>
      </c>
      <c r="I2166" s="142" t="s">
        <v>7317</v>
      </c>
      <c r="J2166" s="142" t="s">
        <v>7318</v>
      </c>
      <c r="K2166" s="142" t="s">
        <v>7319</v>
      </c>
      <c r="L2166" s="142" t="s">
        <v>7320</v>
      </c>
    </row>
    <row r="2167" spans="1:12" hidden="1">
      <c r="A2167" s="142" t="s">
        <v>6845</v>
      </c>
      <c r="B2167" s="142" t="s">
        <v>6846</v>
      </c>
      <c r="C2167" s="142" t="s">
        <v>606</v>
      </c>
      <c r="D2167" s="142" t="s">
        <v>7225</v>
      </c>
      <c r="E2167" s="142" t="s">
        <v>605</v>
      </c>
      <c r="F2167" s="142" t="s">
        <v>7252</v>
      </c>
      <c r="G2167" s="142" t="s">
        <v>7267</v>
      </c>
      <c r="H2167" s="142" t="s">
        <v>7268</v>
      </c>
      <c r="I2167" s="142" t="s">
        <v>7317</v>
      </c>
      <c r="J2167" s="142" t="s">
        <v>7318</v>
      </c>
      <c r="K2167" s="142" t="s">
        <v>7321</v>
      </c>
      <c r="L2167" s="142" t="s">
        <v>7322</v>
      </c>
    </row>
    <row r="2168" spans="1:12" hidden="1">
      <c r="A2168" s="142" t="s">
        <v>6845</v>
      </c>
      <c r="B2168" s="142" t="s">
        <v>6846</v>
      </c>
      <c r="C2168" s="142" t="s">
        <v>606</v>
      </c>
      <c r="D2168" s="142" t="s">
        <v>7225</v>
      </c>
      <c r="E2168" s="142" t="s">
        <v>605</v>
      </c>
      <c r="F2168" s="142" t="s">
        <v>7252</v>
      </c>
      <c r="G2168" s="142" t="s">
        <v>7267</v>
      </c>
      <c r="H2168" s="142" t="s">
        <v>7268</v>
      </c>
      <c r="I2168" s="142" t="s">
        <v>7317</v>
      </c>
      <c r="J2168" s="142" t="s">
        <v>7318</v>
      </c>
      <c r="K2168" s="142" t="s">
        <v>7323</v>
      </c>
      <c r="L2168" s="142" t="s">
        <v>7324</v>
      </c>
    </row>
    <row r="2169" spans="1:12" hidden="1">
      <c r="A2169" s="142" t="s">
        <v>6845</v>
      </c>
      <c r="B2169" s="142" t="s">
        <v>6846</v>
      </c>
      <c r="C2169" s="142" t="s">
        <v>606</v>
      </c>
      <c r="D2169" s="142" t="s">
        <v>7225</v>
      </c>
      <c r="E2169" s="142" t="s">
        <v>605</v>
      </c>
      <c r="F2169" s="142" t="s">
        <v>7252</v>
      </c>
      <c r="G2169" s="142" t="s">
        <v>7267</v>
      </c>
      <c r="H2169" s="142" t="s">
        <v>7268</v>
      </c>
      <c r="I2169" s="142" t="s">
        <v>7317</v>
      </c>
      <c r="J2169" s="142" t="s">
        <v>7318</v>
      </c>
      <c r="K2169" s="142" t="s">
        <v>7325</v>
      </c>
      <c r="L2169" s="142" t="s">
        <v>7326</v>
      </c>
    </row>
    <row r="2170" spans="1:12" hidden="1">
      <c r="A2170" s="142" t="s">
        <v>6845</v>
      </c>
      <c r="B2170" s="142" t="s">
        <v>6846</v>
      </c>
      <c r="C2170" s="142" t="s">
        <v>606</v>
      </c>
      <c r="D2170" s="142" t="s">
        <v>7225</v>
      </c>
      <c r="E2170" s="142" t="s">
        <v>605</v>
      </c>
      <c r="F2170" s="142" t="s">
        <v>7252</v>
      </c>
      <c r="G2170" s="142" t="s">
        <v>7267</v>
      </c>
      <c r="H2170" s="142" t="s">
        <v>7268</v>
      </c>
      <c r="I2170" s="142" t="s">
        <v>7317</v>
      </c>
      <c r="J2170" s="142" t="s">
        <v>7318</v>
      </c>
      <c r="K2170" s="142" t="s">
        <v>7327</v>
      </c>
      <c r="L2170" s="142" t="s">
        <v>7328</v>
      </c>
    </row>
    <row r="2171" spans="1:12" hidden="1">
      <c r="A2171" s="142" t="s">
        <v>6845</v>
      </c>
      <c r="B2171" s="142" t="s">
        <v>6846</v>
      </c>
      <c r="C2171" s="142" t="s">
        <v>606</v>
      </c>
      <c r="D2171" s="142" t="s">
        <v>7225</v>
      </c>
      <c r="E2171" s="142" t="s">
        <v>605</v>
      </c>
      <c r="F2171" s="142" t="s">
        <v>7252</v>
      </c>
      <c r="G2171" s="142" t="s">
        <v>7267</v>
      </c>
      <c r="H2171" s="142" t="s">
        <v>7268</v>
      </c>
      <c r="I2171" s="142" t="s">
        <v>7317</v>
      </c>
      <c r="J2171" s="142" t="s">
        <v>7318</v>
      </c>
      <c r="K2171" s="142" t="s">
        <v>7329</v>
      </c>
      <c r="L2171" s="142" t="s">
        <v>7330</v>
      </c>
    </row>
    <row r="2172" spans="1:12" hidden="1">
      <c r="A2172" s="142" t="s">
        <v>6845</v>
      </c>
      <c r="B2172" s="142" t="s">
        <v>6846</v>
      </c>
      <c r="C2172" s="142" t="s">
        <v>606</v>
      </c>
      <c r="D2172" s="142" t="s">
        <v>7225</v>
      </c>
      <c r="E2172" s="142" t="s">
        <v>7331</v>
      </c>
      <c r="F2172" s="142" t="s">
        <v>7332</v>
      </c>
      <c r="G2172" s="142" t="s">
        <v>7333</v>
      </c>
      <c r="H2172" s="142" t="s">
        <v>7334</v>
      </c>
      <c r="I2172" s="142" t="s">
        <v>7335</v>
      </c>
      <c r="J2172" s="142" t="s">
        <v>7336</v>
      </c>
      <c r="K2172" s="142" t="s">
        <v>7337</v>
      </c>
      <c r="L2172" s="142" t="s">
        <v>7338</v>
      </c>
    </row>
    <row r="2173" spans="1:12" hidden="1">
      <c r="A2173" s="142" t="s">
        <v>6845</v>
      </c>
      <c r="B2173" s="142" t="s">
        <v>6846</v>
      </c>
      <c r="C2173" s="142" t="s">
        <v>606</v>
      </c>
      <c r="D2173" s="142" t="s">
        <v>7225</v>
      </c>
      <c r="E2173" s="142" t="s">
        <v>7331</v>
      </c>
      <c r="F2173" s="142" t="s">
        <v>7332</v>
      </c>
      <c r="G2173" s="142" t="s">
        <v>7333</v>
      </c>
      <c r="H2173" s="142" t="s">
        <v>7334</v>
      </c>
      <c r="I2173" s="142" t="s">
        <v>7335</v>
      </c>
      <c r="J2173" s="142" t="s">
        <v>7336</v>
      </c>
      <c r="K2173" s="142" t="s">
        <v>7339</v>
      </c>
      <c r="L2173" s="142" t="s">
        <v>7340</v>
      </c>
    </row>
    <row r="2174" spans="1:12" hidden="1">
      <c r="A2174" s="142" t="s">
        <v>6845</v>
      </c>
      <c r="B2174" s="142" t="s">
        <v>6846</v>
      </c>
      <c r="C2174" s="142" t="s">
        <v>606</v>
      </c>
      <c r="D2174" s="142" t="s">
        <v>7225</v>
      </c>
      <c r="E2174" s="142" t="s">
        <v>7331</v>
      </c>
      <c r="F2174" s="142" t="s">
        <v>7332</v>
      </c>
      <c r="G2174" s="142" t="s">
        <v>7333</v>
      </c>
      <c r="H2174" s="142" t="s">
        <v>7334</v>
      </c>
      <c r="I2174" s="142" t="s">
        <v>7335</v>
      </c>
      <c r="J2174" s="142" t="s">
        <v>7336</v>
      </c>
      <c r="K2174" s="142" t="s">
        <v>7341</v>
      </c>
      <c r="L2174" s="142" t="s">
        <v>7342</v>
      </c>
    </row>
    <row r="2175" spans="1:12" hidden="1">
      <c r="A2175" s="142" t="s">
        <v>6845</v>
      </c>
      <c r="B2175" s="142" t="s">
        <v>6846</v>
      </c>
      <c r="C2175" s="142" t="s">
        <v>606</v>
      </c>
      <c r="D2175" s="142" t="s">
        <v>7225</v>
      </c>
      <c r="E2175" s="142" t="s">
        <v>7331</v>
      </c>
      <c r="F2175" s="142" t="s">
        <v>7332</v>
      </c>
      <c r="G2175" s="142" t="s">
        <v>7333</v>
      </c>
      <c r="H2175" s="142" t="s">
        <v>7334</v>
      </c>
      <c r="I2175" s="142" t="s">
        <v>7335</v>
      </c>
      <c r="J2175" s="142" t="s">
        <v>7336</v>
      </c>
      <c r="K2175" s="142" t="s">
        <v>7343</v>
      </c>
      <c r="L2175" s="142" t="s">
        <v>7344</v>
      </c>
    </row>
    <row r="2176" spans="1:12" hidden="1">
      <c r="A2176" s="142" t="s">
        <v>6845</v>
      </c>
      <c r="B2176" s="142" t="s">
        <v>6846</v>
      </c>
      <c r="C2176" s="142" t="s">
        <v>606</v>
      </c>
      <c r="D2176" s="142" t="s">
        <v>7225</v>
      </c>
      <c r="E2176" s="142" t="s">
        <v>7331</v>
      </c>
      <c r="F2176" s="142" t="s">
        <v>7332</v>
      </c>
      <c r="G2176" s="142" t="s">
        <v>7333</v>
      </c>
      <c r="H2176" s="142" t="s">
        <v>7334</v>
      </c>
      <c r="I2176" s="142" t="s">
        <v>7335</v>
      </c>
      <c r="J2176" s="142" t="s">
        <v>7336</v>
      </c>
      <c r="K2176" s="142" t="s">
        <v>7345</v>
      </c>
      <c r="L2176" s="142" t="s">
        <v>7346</v>
      </c>
    </row>
    <row r="2177" spans="1:12" hidden="1">
      <c r="A2177" s="142" t="s">
        <v>6845</v>
      </c>
      <c r="B2177" s="142" t="s">
        <v>6846</v>
      </c>
      <c r="C2177" s="142" t="s">
        <v>606</v>
      </c>
      <c r="D2177" s="142" t="s">
        <v>7225</v>
      </c>
      <c r="E2177" s="142" t="s">
        <v>7331</v>
      </c>
      <c r="F2177" s="142" t="s">
        <v>7332</v>
      </c>
      <c r="G2177" s="142" t="s">
        <v>7333</v>
      </c>
      <c r="H2177" s="142" t="s">
        <v>7334</v>
      </c>
      <c r="I2177" s="142" t="s">
        <v>7335</v>
      </c>
      <c r="J2177" s="142" t="s">
        <v>7336</v>
      </c>
      <c r="K2177" s="142" t="s">
        <v>7347</v>
      </c>
      <c r="L2177" s="142" t="s">
        <v>7348</v>
      </c>
    </row>
    <row r="2178" spans="1:12" hidden="1">
      <c r="A2178" s="142" t="s">
        <v>6845</v>
      </c>
      <c r="B2178" s="142" t="s">
        <v>6846</v>
      </c>
      <c r="C2178" s="142" t="s">
        <v>606</v>
      </c>
      <c r="D2178" s="142" t="s">
        <v>7225</v>
      </c>
      <c r="E2178" s="142" t="s">
        <v>7331</v>
      </c>
      <c r="F2178" s="142" t="s">
        <v>7332</v>
      </c>
      <c r="G2178" s="142" t="s">
        <v>7333</v>
      </c>
      <c r="H2178" s="142" t="s">
        <v>7334</v>
      </c>
      <c r="I2178" s="142" t="s">
        <v>7335</v>
      </c>
      <c r="J2178" s="142" t="s">
        <v>7336</v>
      </c>
      <c r="K2178" s="142" t="s">
        <v>7349</v>
      </c>
      <c r="L2178" s="142" t="s">
        <v>7350</v>
      </c>
    </row>
    <row r="2179" spans="1:12" hidden="1">
      <c r="A2179" s="142" t="s">
        <v>6845</v>
      </c>
      <c r="B2179" s="142" t="s">
        <v>6846</v>
      </c>
      <c r="C2179" s="142" t="s">
        <v>587</v>
      </c>
      <c r="D2179" s="142" t="s">
        <v>7351</v>
      </c>
      <c r="E2179" s="142" t="s">
        <v>588</v>
      </c>
      <c r="F2179" s="142" t="s">
        <v>7352</v>
      </c>
      <c r="G2179" s="142" t="s">
        <v>7353</v>
      </c>
      <c r="H2179" s="142" t="s">
        <v>7354</v>
      </c>
      <c r="I2179" s="142" t="s">
        <v>7355</v>
      </c>
      <c r="J2179" s="142" t="s">
        <v>7356</v>
      </c>
      <c r="K2179" s="142" t="s">
        <v>7357</v>
      </c>
      <c r="L2179" s="142" t="s">
        <v>7358</v>
      </c>
    </row>
    <row r="2180" spans="1:12" hidden="1">
      <c r="A2180" s="142" t="s">
        <v>6845</v>
      </c>
      <c r="B2180" s="142" t="s">
        <v>6846</v>
      </c>
      <c r="C2180" s="142" t="s">
        <v>587</v>
      </c>
      <c r="D2180" s="142" t="s">
        <v>7351</v>
      </c>
      <c r="E2180" s="142" t="s">
        <v>588</v>
      </c>
      <c r="F2180" s="142" t="s">
        <v>7352</v>
      </c>
      <c r="G2180" s="142" t="s">
        <v>7353</v>
      </c>
      <c r="H2180" s="142" t="s">
        <v>7354</v>
      </c>
      <c r="I2180" s="142" t="s">
        <v>7355</v>
      </c>
      <c r="J2180" s="142" t="s">
        <v>7356</v>
      </c>
      <c r="K2180" s="142" t="s">
        <v>7359</v>
      </c>
      <c r="L2180" s="142" t="s">
        <v>7360</v>
      </c>
    </row>
    <row r="2181" spans="1:12" hidden="1">
      <c r="A2181" s="142" t="s">
        <v>6845</v>
      </c>
      <c r="B2181" s="142" t="s">
        <v>6846</v>
      </c>
      <c r="C2181" s="142" t="s">
        <v>587</v>
      </c>
      <c r="D2181" s="142" t="s">
        <v>7351</v>
      </c>
      <c r="E2181" s="142" t="s">
        <v>588</v>
      </c>
      <c r="F2181" s="142" t="s">
        <v>7352</v>
      </c>
      <c r="G2181" s="142" t="s">
        <v>7353</v>
      </c>
      <c r="H2181" s="142" t="s">
        <v>7354</v>
      </c>
      <c r="I2181" s="142" t="s">
        <v>7355</v>
      </c>
      <c r="J2181" s="142" t="s">
        <v>7356</v>
      </c>
      <c r="K2181" s="142" t="s">
        <v>7361</v>
      </c>
      <c r="L2181" s="142" t="s">
        <v>7362</v>
      </c>
    </row>
    <row r="2182" spans="1:12" hidden="1">
      <c r="A2182" s="142" t="s">
        <v>6845</v>
      </c>
      <c r="B2182" s="142" t="s">
        <v>6846</v>
      </c>
      <c r="C2182" s="142" t="s">
        <v>587</v>
      </c>
      <c r="D2182" s="142" t="s">
        <v>7351</v>
      </c>
      <c r="E2182" s="142" t="s">
        <v>588</v>
      </c>
      <c r="F2182" s="142" t="s">
        <v>7352</v>
      </c>
      <c r="G2182" s="142" t="s">
        <v>7353</v>
      </c>
      <c r="H2182" s="142" t="s">
        <v>7354</v>
      </c>
      <c r="I2182" s="142" t="s">
        <v>7355</v>
      </c>
      <c r="J2182" s="142" t="s">
        <v>7356</v>
      </c>
      <c r="K2182" s="142" t="s">
        <v>7363</v>
      </c>
      <c r="L2182" s="142" t="s">
        <v>7364</v>
      </c>
    </row>
    <row r="2183" spans="1:12" hidden="1">
      <c r="A2183" s="142" t="s">
        <v>6845</v>
      </c>
      <c r="B2183" s="142" t="s">
        <v>6846</v>
      </c>
      <c r="C2183" s="142" t="s">
        <v>587</v>
      </c>
      <c r="D2183" s="142" t="s">
        <v>7351</v>
      </c>
      <c r="E2183" s="142" t="s">
        <v>588</v>
      </c>
      <c r="F2183" s="142" t="s">
        <v>7352</v>
      </c>
      <c r="G2183" s="142" t="s">
        <v>7353</v>
      </c>
      <c r="H2183" s="142" t="s">
        <v>7354</v>
      </c>
      <c r="I2183" s="142" t="s">
        <v>7355</v>
      </c>
      <c r="J2183" s="142" t="s">
        <v>7356</v>
      </c>
      <c r="K2183" s="142" t="s">
        <v>7365</v>
      </c>
      <c r="L2183" s="142" t="s">
        <v>7366</v>
      </c>
    </row>
    <row r="2184" spans="1:12" hidden="1">
      <c r="A2184" s="142" t="s">
        <v>6845</v>
      </c>
      <c r="B2184" s="142" t="s">
        <v>6846</v>
      </c>
      <c r="C2184" s="142" t="s">
        <v>587</v>
      </c>
      <c r="D2184" s="142" t="s">
        <v>7351</v>
      </c>
      <c r="E2184" s="142" t="s">
        <v>588</v>
      </c>
      <c r="F2184" s="142" t="s">
        <v>7352</v>
      </c>
      <c r="G2184" s="142" t="s">
        <v>7353</v>
      </c>
      <c r="H2184" s="142" t="s">
        <v>7354</v>
      </c>
      <c r="I2184" s="142" t="s">
        <v>7355</v>
      </c>
      <c r="J2184" s="142" t="s">
        <v>7356</v>
      </c>
      <c r="K2184" s="142" t="s">
        <v>7367</v>
      </c>
      <c r="L2184" s="142" t="s">
        <v>7368</v>
      </c>
    </row>
    <row r="2185" spans="1:12" hidden="1">
      <c r="A2185" s="142" t="s">
        <v>6845</v>
      </c>
      <c r="B2185" s="142" t="s">
        <v>6846</v>
      </c>
      <c r="C2185" s="142" t="s">
        <v>587</v>
      </c>
      <c r="D2185" s="142" t="s">
        <v>7351</v>
      </c>
      <c r="E2185" s="142" t="s">
        <v>588</v>
      </c>
      <c r="F2185" s="142" t="s">
        <v>7352</v>
      </c>
      <c r="G2185" s="142" t="s">
        <v>7353</v>
      </c>
      <c r="H2185" s="142" t="s">
        <v>7354</v>
      </c>
      <c r="I2185" s="142" t="s">
        <v>7355</v>
      </c>
      <c r="J2185" s="142" t="s">
        <v>7356</v>
      </c>
      <c r="K2185" s="142" t="s">
        <v>7369</v>
      </c>
      <c r="L2185" s="142" t="s">
        <v>7370</v>
      </c>
    </row>
    <row r="2186" spans="1:12" hidden="1">
      <c r="A2186" s="142" t="s">
        <v>6845</v>
      </c>
      <c r="B2186" s="142" t="s">
        <v>6846</v>
      </c>
      <c r="C2186" s="142" t="s">
        <v>587</v>
      </c>
      <c r="D2186" s="142" t="s">
        <v>7351</v>
      </c>
      <c r="E2186" s="142" t="s">
        <v>588</v>
      </c>
      <c r="F2186" s="142" t="s">
        <v>7352</v>
      </c>
      <c r="G2186" s="142" t="s">
        <v>7371</v>
      </c>
      <c r="H2186" s="142" t="s">
        <v>7372</v>
      </c>
      <c r="I2186" s="142" t="s">
        <v>7373</v>
      </c>
      <c r="J2186" s="142" t="s">
        <v>7374</v>
      </c>
      <c r="K2186" s="142" t="s">
        <v>7375</v>
      </c>
      <c r="L2186" s="142" t="s">
        <v>7376</v>
      </c>
    </row>
    <row r="2187" spans="1:12" hidden="1">
      <c r="A2187" s="142" t="s">
        <v>6845</v>
      </c>
      <c r="B2187" s="142" t="s">
        <v>6846</v>
      </c>
      <c r="C2187" s="142" t="s">
        <v>587</v>
      </c>
      <c r="D2187" s="142" t="s">
        <v>7351</v>
      </c>
      <c r="E2187" s="142" t="s">
        <v>588</v>
      </c>
      <c r="F2187" s="142" t="s">
        <v>7352</v>
      </c>
      <c r="G2187" s="142" t="s">
        <v>7371</v>
      </c>
      <c r="H2187" s="142" t="s">
        <v>7372</v>
      </c>
      <c r="I2187" s="142" t="s">
        <v>7373</v>
      </c>
      <c r="J2187" s="142" t="s">
        <v>7374</v>
      </c>
      <c r="K2187" s="142" t="s">
        <v>7377</v>
      </c>
      <c r="L2187" s="142" t="s">
        <v>7378</v>
      </c>
    </row>
    <row r="2188" spans="1:12" hidden="1">
      <c r="A2188" s="142" t="s">
        <v>6845</v>
      </c>
      <c r="B2188" s="142" t="s">
        <v>6846</v>
      </c>
      <c r="C2188" s="142" t="s">
        <v>587</v>
      </c>
      <c r="D2188" s="142" t="s">
        <v>7351</v>
      </c>
      <c r="E2188" s="142" t="s">
        <v>588</v>
      </c>
      <c r="F2188" s="142" t="s">
        <v>7352</v>
      </c>
      <c r="G2188" s="142" t="s">
        <v>7371</v>
      </c>
      <c r="H2188" s="142" t="s">
        <v>7372</v>
      </c>
      <c r="I2188" s="142" t="s">
        <v>7373</v>
      </c>
      <c r="J2188" s="142" t="s">
        <v>7374</v>
      </c>
      <c r="K2188" s="142" t="s">
        <v>7379</v>
      </c>
      <c r="L2188" s="142" t="s">
        <v>7380</v>
      </c>
    </row>
    <row r="2189" spans="1:12" hidden="1">
      <c r="A2189" s="142" t="s">
        <v>6845</v>
      </c>
      <c r="B2189" s="142" t="s">
        <v>6846</v>
      </c>
      <c r="C2189" s="142" t="s">
        <v>587</v>
      </c>
      <c r="D2189" s="142" t="s">
        <v>7351</v>
      </c>
      <c r="E2189" s="142" t="s">
        <v>588</v>
      </c>
      <c r="F2189" s="142" t="s">
        <v>7352</v>
      </c>
      <c r="G2189" s="142" t="s">
        <v>7371</v>
      </c>
      <c r="H2189" s="142" t="s">
        <v>7372</v>
      </c>
      <c r="I2189" s="142" t="s">
        <v>7373</v>
      </c>
      <c r="J2189" s="142" t="s">
        <v>7374</v>
      </c>
      <c r="K2189" s="142" t="s">
        <v>7381</v>
      </c>
      <c r="L2189" s="142" t="s">
        <v>7382</v>
      </c>
    </row>
    <row r="2190" spans="1:12" hidden="1">
      <c r="A2190" s="142" t="s">
        <v>6845</v>
      </c>
      <c r="B2190" s="142" t="s">
        <v>6846</v>
      </c>
      <c r="C2190" s="142" t="s">
        <v>587</v>
      </c>
      <c r="D2190" s="142" t="s">
        <v>7351</v>
      </c>
      <c r="E2190" s="142" t="s">
        <v>588</v>
      </c>
      <c r="F2190" s="142" t="s">
        <v>7352</v>
      </c>
      <c r="G2190" s="142" t="s">
        <v>7371</v>
      </c>
      <c r="H2190" s="142" t="s">
        <v>7372</v>
      </c>
      <c r="I2190" s="142" t="s">
        <v>7373</v>
      </c>
      <c r="J2190" s="142" t="s">
        <v>7374</v>
      </c>
      <c r="K2190" s="142" t="s">
        <v>7383</v>
      </c>
      <c r="L2190" s="142" t="s">
        <v>7384</v>
      </c>
    </row>
    <row r="2191" spans="1:12" hidden="1">
      <c r="A2191" s="142" t="s">
        <v>6845</v>
      </c>
      <c r="B2191" s="142" t="s">
        <v>6846</v>
      </c>
      <c r="C2191" s="142" t="s">
        <v>587</v>
      </c>
      <c r="D2191" s="142" t="s">
        <v>7351</v>
      </c>
      <c r="E2191" s="142" t="s">
        <v>588</v>
      </c>
      <c r="F2191" s="142" t="s">
        <v>7352</v>
      </c>
      <c r="G2191" s="142" t="s">
        <v>7371</v>
      </c>
      <c r="H2191" s="142" t="s">
        <v>7372</v>
      </c>
      <c r="I2191" s="142" t="s">
        <v>7373</v>
      </c>
      <c r="J2191" s="142" t="s">
        <v>7374</v>
      </c>
      <c r="K2191" s="142" t="s">
        <v>7385</v>
      </c>
      <c r="L2191" s="142" t="s">
        <v>7386</v>
      </c>
    </row>
    <row r="2192" spans="1:12" hidden="1">
      <c r="A2192" s="142" t="s">
        <v>6845</v>
      </c>
      <c r="B2192" s="142" t="s">
        <v>6846</v>
      </c>
      <c r="C2192" s="142" t="s">
        <v>587</v>
      </c>
      <c r="D2192" s="142" t="s">
        <v>7351</v>
      </c>
      <c r="E2192" s="142" t="s">
        <v>588</v>
      </c>
      <c r="F2192" s="142" t="s">
        <v>7352</v>
      </c>
      <c r="G2192" s="142" t="s">
        <v>7371</v>
      </c>
      <c r="H2192" s="142" t="s">
        <v>7372</v>
      </c>
      <c r="I2192" s="142" t="s">
        <v>7373</v>
      </c>
      <c r="J2192" s="142" t="s">
        <v>7374</v>
      </c>
      <c r="K2192" s="142" t="s">
        <v>7387</v>
      </c>
      <c r="L2192" s="142" t="s">
        <v>7388</v>
      </c>
    </row>
    <row r="2193" spans="1:12" hidden="1">
      <c r="A2193" s="142" t="s">
        <v>6845</v>
      </c>
      <c r="B2193" s="142" t="s">
        <v>6846</v>
      </c>
      <c r="C2193" s="142" t="s">
        <v>587</v>
      </c>
      <c r="D2193" s="142" t="s">
        <v>7351</v>
      </c>
      <c r="E2193" s="142" t="s">
        <v>588</v>
      </c>
      <c r="F2193" s="142" t="s">
        <v>7352</v>
      </c>
      <c r="G2193" s="142" t="s">
        <v>7371</v>
      </c>
      <c r="H2193" s="142" t="s">
        <v>7372</v>
      </c>
      <c r="I2193" s="142" t="s">
        <v>7373</v>
      </c>
      <c r="J2193" s="142" t="s">
        <v>7374</v>
      </c>
      <c r="K2193" s="142" t="s">
        <v>7389</v>
      </c>
      <c r="L2193" s="142" t="s">
        <v>7390</v>
      </c>
    </row>
    <row r="2194" spans="1:12" hidden="1">
      <c r="A2194" s="142" t="s">
        <v>6845</v>
      </c>
      <c r="B2194" s="142" t="s">
        <v>6846</v>
      </c>
      <c r="C2194" s="142" t="s">
        <v>587</v>
      </c>
      <c r="D2194" s="142" t="s">
        <v>7351</v>
      </c>
      <c r="E2194" s="142" t="s">
        <v>588</v>
      </c>
      <c r="F2194" s="142" t="s">
        <v>7352</v>
      </c>
      <c r="G2194" s="142" t="s">
        <v>7371</v>
      </c>
      <c r="H2194" s="142" t="s">
        <v>7372</v>
      </c>
      <c r="I2194" s="142" t="s">
        <v>7373</v>
      </c>
      <c r="J2194" s="142" t="s">
        <v>7374</v>
      </c>
      <c r="K2194" s="142" t="s">
        <v>7391</v>
      </c>
      <c r="L2194" s="142" t="s">
        <v>7392</v>
      </c>
    </row>
    <row r="2195" spans="1:12" hidden="1">
      <c r="A2195" s="142" t="s">
        <v>6845</v>
      </c>
      <c r="B2195" s="142" t="s">
        <v>6846</v>
      </c>
      <c r="C2195" s="142" t="s">
        <v>587</v>
      </c>
      <c r="D2195" s="142" t="s">
        <v>7351</v>
      </c>
      <c r="E2195" s="142" t="s">
        <v>588</v>
      </c>
      <c r="F2195" s="142" t="s">
        <v>7352</v>
      </c>
      <c r="G2195" s="142" t="s">
        <v>7371</v>
      </c>
      <c r="H2195" s="142" t="s">
        <v>7372</v>
      </c>
      <c r="I2195" s="142" t="s">
        <v>7373</v>
      </c>
      <c r="J2195" s="142" t="s">
        <v>7374</v>
      </c>
      <c r="K2195" s="142" t="s">
        <v>7393</v>
      </c>
      <c r="L2195" s="142" t="s">
        <v>7394</v>
      </c>
    </row>
    <row r="2196" spans="1:12" hidden="1">
      <c r="A2196" s="142" t="s">
        <v>6845</v>
      </c>
      <c r="B2196" s="142" t="s">
        <v>6846</v>
      </c>
      <c r="C2196" s="142" t="s">
        <v>587</v>
      </c>
      <c r="D2196" s="142" t="s">
        <v>7351</v>
      </c>
      <c r="E2196" s="142" t="s">
        <v>588</v>
      </c>
      <c r="F2196" s="142" t="s">
        <v>7352</v>
      </c>
      <c r="G2196" s="142" t="s">
        <v>7371</v>
      </c>
      <c r="H2196" s="142" t="s">
        <v>7372</v>
      </c>
      <c r="I2196" s="142" t="s">
        <v>7373</v>
      </c>
      <c r="J2196" s="142" t="s">
        <v>7374</v>
      </c>
      <c r="K2196" s="142" t="s">
        <v>7395</v>
      </c>
      <c r="L2196" s="142" t="s">
        <v>7396</v>
      </c>
    </row>
    <row r="2197" spans="1:12" hidden="1">
      <c r="A2197" s="142" t="s">
        <v>6845</v>
      </c>
      <c r="B2197" s="142" t="s">
        <v>6846</v>
      </c>
      <c r="C2197" s="142" t="s">
        <v>587</v>
      </c>
      <c r="D2197" s="142" t="s">
        <v>7351</v>
      </c>
      <c r="E2197" s="142" t="s">
        <v>588</v>
      </c>
      <c r="F2197" s="142" t="s">
        <v>7352</v>
      </c>
      <c r="G2197" s="142" t="s">
        <v>7371</v>
      </c>
      <c r="H2197" s="142" t="s">
        <v>7372</v>
      </c>
      <c r="I2197" s="142" t="s">
        <v>7373</v>
      </c>
      <c r="J2197" s="142" t="s">
        <v>7374</v>
      </c>
      <c r="K2197" s="142" t="s">
        <v>7397</v>
      </c>
      <c r="L2197" s="142" t="s">
        <v>7398</v>
      </c>
    </row>
    <row r="2198" spans="1:12" hidden="1">
      <c r="A2198" s="142" t="s">
        <v>6845</v>
      </c>
      <c r="B2198" s="142" t="s">
        <v>6846</v>
      </c>
      <c r="C2198" s="142" t="s">
        <v>587</v>
      </c>
      <c r="D2198" s="142" t="s">
        <v>7351</v>
      </c>
      <c r="E2198" s="142" t="s">
        <v>588</v>
      </c>
      <c r="F2198" s="142" t="s">
        <v>7352</v>
      </c>
      <c r="G2198" s="142" t="s">
        <v>7371</v>
      </c>
      <c r="H2198" s="142" t="s">
        <v>7372</v>
      </c>
      <c r="I2198" s="142" t="s">
        <v>7373</v>
      </c>
      <c r="J2198" s="142" t="s">
        <v>7374</v>
      </c>
      <c r="K2198" s="142" t="s">
        <v>7399</v>
      </c>
      <c r="L2198" s="142" t="s">
        <v>7400</v>
      </c>
    </row>
    <row r="2199" spans="1:12" hidden="1">
      <c r="A2199" s="142" t="s">
        <v>6845</v>
      </c>
      <c r="B2199" s="142" t="s">
        <v>6846</v>
      </c>
      <c r="C2199" s="142" t="s">
        <v>587</v>
      </c>
      <c r="D2199" s="142" t="s">
        <v>7351</v>
      </c>
      <c r="E2199" s="142" t="s">
        <v>588</v>
      </c>
      <c r="F2199" s="142" t="s">
        <v>7352</v>
      </c>
      <c r="G2199" s="142" t="s">
        <v>7371</v>
      </c>
      <c r="H2199" s="142" t="s">
        <v>7372</v>
      </c>
      <c r="I2199" s="142" t="s">
        <v>7373</v>
      </c>
      <c r="J2199" s="142" t="s">
        <v>7374</v>
      </c>
      <c r="K2199" s="142" t="s">
        <v>7401</v>
      </c>
      <c r="L2199" s="142" t="s">
        <v>7402</v>
      </c>
    </row>
    <row r="2200" spans="1:12" hidden="1">
      <c r="A2200" s="142" t="s">
        <v>6845</v>
      </c>
      <c r="B2200" s="142" t="s">
        <v>6846</v>
      </c>
      <c r="C2200" s="142" t="s">
        <v>587</v>
      </c>
      <c r="D2200" s="142" t="s">
        <v>7351</v>
      </c>
      <c r="E2200" s="142" t="s">
        <v>588</v>
      </c>
      <c r="F2200" s="142" t="s">
        <v>7352</v>
      </c>
      <c r="G2200" s="142" t="s">
        <v>7371</v>
      </c>
      <c r="H2200" s="142" t="s">
        <v>7372</v>
      </c>
      <c r="I2200" s="142" t="s">
        <v>7373</v>
      </c>
      <c r="J2200" s="142" t="s">
        <v>7374</v>
      </c>
      <c r="K2200" s="142" t="s">
        <v>7403</v>
      </c>
      <c r="L2200" s="142" t="s">
        <v>7404</v>
      </c>
    </row>
    <row r="2201" spans="1:12" hidden="1">
      <c r="A2201" s="142" t="s">
        <v>6845</v>
      </c>
      <c r="B2201" s="142" t="s">
        <v>6846</v>
      </c>
      <c r="C2201" s="142" t="s">
        <v>587</v>
      </c>
      <c r="D2201" s="142" t="s">
        <v>7351</v>
      </c>
      <c r="E2201" s="142" t="s">
        <v>588</v>
      </c>
      <c r="F2201" s="142" t="s">
        <v>7352</v>
      </c>
      <c r="G2201" s="142" t="s">
        <v>7405</v>
      </c>
      <c r="H2201" s="142" t="s">
        <v>7406</v>
      </c>
      <c r="I2201" s="142" t="s">
        <v>7407</v>
      </c>
      <c r="J2201" s="142" t="s">
        <v>7408</v>
      </c>
      <c r="K2201" s="142" t="s">
        <v>7409</v>
      </c>
      <c r="L2201" s="142" t="s">
        <v>7410</v>
      </c>
    </row>
    <row r="2202" spans="1:12" hidden="1">
      <c r="A2202" s="142" t="s">
        <v>6845</v>
      </c>
      <c r="B2202" s="142" t="s">
        <v>6846</v>
      </c>
      <c r="C2202" s="142" t="s">
        <v>587</v>
      </c>
      <c r="D2202" s="142" t="s">
        <v>7351</v>
      </c>
      <c r="E2202" s="142" t="s">
        <v>588</v>
      </c>
      <c r="F2202" s="142" t="s">
        <v>7352</v>
      </c>
      <c r="G2202" s="142" t="s">
        <v>7411</v>
      </c>
      <c r="H2202" s="142" t="s">
        <v>7412</v>
      </c>
      <c r="I2202" s="142" t="s">
        <v>7413</v>
      </c>
      <c r="J2202" s="142" t="s">
        <v>7414</v>
      </c>
      <c r="K2202" s="142" t="s">
        <v>7415</v>
      </c>
      <c r="L2202" s="142" t="s">
        <v>7416</v>
      </c>
    </row>
    <row r="2203" spans="1:12" hidden="1">
      <c r="A2203" s="142" t="s">
        <v>6845</v>
      </c>
      <c r="B2203" s="142" t="s">
        <v>6846</v>
      </c>
      <c r="C2203" s="142" t="s">
        <v>587</v>
      </c>
      <c r="D2203" s="142" t="s">
        <v>7351</v>
      </c>
      <c r="E2203" s="142" t="s">
        <v>588</v>
      </c>
      <c r="F2203" s="142" t="s">
        <v>7352</v>
      </c>
      <c r="G2203" s="142" t="s">
        <v>7411</v>
      </c>
      <c r="H2203" s="142" t="s">
        <v>7412</v>
      </c>
      <c r="I2203" s="142" t="s">
        <v>7413</v>
      </c>
      <c r="J2203" s="142" t="s">
        <v>7414</v>
      </c>
      <c r="K2203" s="142" t="s">
        <v>7417</v>
      </c>
      <c r="L2203" s="142" t="s">
        <v>7418</v>
      </c>
    </row>
    <row r="2204" spans="1:12" hidden="1">
      <c r="A2204" s="142" t="s">
        <v>6845</v>
      </c>
      <c r="B2204" s="142" t="s">
        <v>6846</v>
      </c>
      <c r="C2204" s="142" t="s">
        <v>587</v>
      </c>
      <c r="D2204" s="142" t="s">
        <v>7351</v>
      </c>
      <c r="E2204" s="142" t="s">
        <v>588</v>
      </c>
      <c r="F2204" s="142" t="s">
        <v>7352</v>
      </c>
      <c r="G2204" s="142" t="s">
        <v>7411</v>
      </c>
      <c r="H2204" s="142" t="s">
        <v>7412</v>
      </c>
      <c r="I2204" s="142" t="s">
        <v>7413</v>
      </c>
      <c r="J2204" s="142" t="s">
        <v>7414</v>
      </c>
      <c r="K2204" s="142" t="s">
        <v>7419</v>
      </c>
      <c r="L2204" s="142" t="s">
        <v>7420</v>
      </c>
    </row>
    <row r="2205" spans="1:12" hidden="1">
      <c r="A2205" s="142" t="s">
        <v>6845</v>
      </c>
      <c r="B2205" s="142" t="s">
        <v>6846</v>
      </c>
      <c r="C2205" s="142" t="s">
        <v>587</v>
      </c>
      <c r="D2205" s="142" t="s">
        <v>7351</v>
      </c>
      <c r="E2205" s="142" t="s">
        <v>588</v>
      </c>
      <c r="F2205" s="142" t="s">
        <v>7352</v>
      </c>
      <c r="G2205" s="142" t="s">
        <v>7411</v>
      </c>
      <c r="H2205" s="142" t="s">
        <v>7412</v>
      </c>
      <c r="I2205" s="142" t="s">
        <v>7413</v>
      </c>
      <c r="J2205" s="142" t="s">
        <v>7414</v>
      </c>
      <c r="K2205" s="142" t="s">
        <v>7421</v>
      </c>
      <c r="L2205" s="142" t="s">
        <v>7422</v>
      </c>
    </row>
    <row r="2206" spans="1:12" hidden="1">
      <c r="A2206" s="142" t="s">
        <v>6845</v>
      </c>
      <c r="B2206" s="142" t="s">
        <v>6846</v>
      </c>
      <c r="C2206" s="142" t="s">
        <v>587</v>
      </c>
      <c r="D2206" s="142" t="s">
        <v>7351</v>
      </c>
      <c r="E2206" s="142" t="s">
        <v>588</v>
      </c>
      <c r="F2206" s="142" t="s">
        <v>7352</v>
      </c>
      <c r="G2206" s="142" t="s">
        <v>7411</v>
      </c>
      <c r="H2206" s="142" t="s">
        <v>7412</v>
      </c>
      <c r="I2206" s="142" t="s">
        <v>7413</v>
      </c>
      <c r="J2206" s="142" t="s">
        <v>7414</v>
      </c>
      <c r="K2206" s="142" t="s">
        <v>7423</v>
      </c>
      <c r="L2206" s="142" t="s">
        <v>7424</v>
      </c>
    </row>
    <row r="2207" spans="1:12" hidden="1">
      <c r="A2207" s="142" t="s">
        <v>6845</v>
      </c>
      <c r="B2207" s="142" t="s">
        <v>6846</v>
      </c>
      <c r="C2207" s="142" t="s">
        <v>587</v>
      </c>
      <c r="D2207" s="142" t="s">
        <v>7351</v>
      </c>
      <c r="E2207" s="142" t="s">
        <v>588</v>
      </c>
      <c r="F2207" s="142" t="s">
        <v>7352</v>
      </c>
      <c r="G2207" s="142" t="s">
        <v>7411</v>
      </c>
      <c r="H2207" s="142" t="s">
        <v>7412</v>
      </c>
      <c r="I2207" s="142" t="s">
        <v>7413</v>
      </c>
      <c r="J2207" s="142" t="s">
        <v>7414</v>
      </c>
      <c r="K2207" s="142" t="s">
        <v>7425</v>
      </c>
      <c r="L2207" s="142" t="s">
        <v>7426</v>
      </c>
    </row>
    <row r="2208" spans="1:12" hidden="1">
      <c r="A2208" s="142" t="s">
        <v>6845</v>
      </c>
      <c r="B2208" s="142" t="s">
        <v>6846</v>
      </c>
      <c r="C2208" s="142" t="s">
        <v>587</v>
      </c>
      <c r="D2208" s="142" t="s">
        <v>7351</v>
      </c>
      <c r="E2208" s="142" t="s">
        <v>588</v>
      </c>
      <c r="F2208" s="142" t="s">
        <v>7352</v>
      </c>
      <c r="G2208" s="142" t="s">
        <v>7411</v>
      </c>
      <c r="H2208" s="142" t="s">
        <v>7412</v>
      </c>
      <c r="I2208" s="142" t="s">
        <v>7413</v>
      </c>
      <c r="J2208" s="142" t="s">
        <v>7414</v>
      </c>
      <c r="K2208" s="142" t="s">
        <v>7427</v>
      </c>
      <c r="L2208" s="142" t="s">
        <v>7428</v>
      </c>
    </row>
    <row r="2209" spans="1:12" hidden="1">
      <c r="A2209" s="142" t="s">
        <v>6845</v>
      </c>
      <c r="B2209" s="142" t="s">
        <v>6846</v>
      </c>
      <c r="C2209" s="142" t="s">
        <v>587</v>
      </c>
      <c r="D2209" s="142" t="s">
        <v>7351</v>
      </c>
      <c r="E2209" s="142" t="s">
        <v>588</v>
      </c>
      <c r="F2209" s="142" t="s">
        <v>7352</v>
      </c>
      <c r="G2209" s="142" t="s">
        <v>7411</v>
      </c>
      <c r="H2209" s="142" t="s">
        <v>7412</v>
      </c>
      <c r="I2209" s="142" t="s">
        <v>7413</v>
      </c>
      <c r="J2209" s="142" t="s">
        <v>7414</v>
      </c>
      <c r="K2209" s="142" t="s">
        <v>7429</v>
      </c>
      <c r="L2209" s="142" t="s">
        <v>7430</v>
      </c>
    </row>
    <row r="2210" spans="1:12" hidden="1">
      <c r="A2210" s="142" t="s">
        <v>6845</v>
      </c>
      <c r="B2210" s="142" t="s">
        <v>6846</v>
      </c>
      <c r="C2210" s="142" t="s">
        <v>587</v>
      </c>
      <c r="D2210" s="142" t="s">
        <v>7351</v>
      </c>
      <c r="E2210" s="142" t="s">
        <v>588</v>
      </c>
      <c r="F2210" s="142" t="s">
        <v>7352</v>
      </c>
      <c r="G2210" s="142" t="s">
        <v>7411</v>
      </c>
      <c r="H2210" s="142" t="s">
        <v>7412</v>
      </c>
      <c r="I2210" s="142" t="s">
        <v>7413</v>
      </c>
      <c r="J2210" s="142" t="s">
        <v>7414</v>
      </c>
      <c r="K2210" s="142" t="s">
        <v>7431</v>
      </c>
      <c r="L2210" s="142" t="s">
        <v>7432</v>
      </c>
    </row>
    <row r="2211" spans="1:12" hidden="1">
      <c r="A2211" s="142" t="s">
        <v>6845</v>
      </c>
      <c r="B2211" s="142" t="s">
        <v>6846</v>
      </c>
      <c r="C2211" s="142" t="s">
        <v>587</v>
      </c>
      <c r="D2211" s="142" t="s">
        <v>7351</v>
      </c>
      <c r="E2211" s="142" t="s">
        <v>588</v>
      </c>
      <c r="F2211" s="142" t="s">
        <v>7352</v>
      </c>
      <c r="G2211" s="142" t="s">
        <v>7433</v>
      </c>
      <c r="H2211" s="142" t="s">
        <v>7434</v>
      </c>
      <c r="I2211" s="142" t="s">
        <v>7435</v>
      </c>
      <c r="J2211" s="142" t="s">
        <v>7436</v>
      </c>
      <c r="K2211" s="142" t="s">
        <v>7437</v>
      </c>
      <c r="L2211" s="142" t="s">
        <v>7438</v>
      </c>
    </row>
    <row r="2212" spans="1:12" hidden="1">
      <c r="A2212" s="142" t="s">
        <v>6845</v>
      </c>
      <c r="B2212" s="142" t="s">
        <v>6846</v>
      </c>
      <c r="C2212" s="142" t="s">
        <v>587</v>
      </c>
      <c r="D2212" s="142" t="s">
        <v>7351</v>
      </c>
      <c r="E2212" s="142" t="s">
        <v>588</v>
      </c>
      <c r="F2212" s="142" t="s">
        <v>7352</v>
      </c>
      <c r="G2212" s="142" t="s">
        <v>7433</v>
      </c>
      <c r="H2212" s="142" t="s">
        <v>7434</v>
      </c>
      <c r="I2212" s="142" t="s">
        <v>7435</v>
      </c>
      <c r="J2212" s="142" t="s">
        <v>7436</v>
      </c>
      <c r="K2212" s="142" t="s">
        <v>7439</v>
      </c>
      <c r="L2212" s="142" t="s">
        <v>7440</v>
      </c>
    </row>
    <row r="2213" spans="1:12" hidden="1">
      <c r="A2213" s="142" t="s">
        <v>6845</v>
      </c>
      <c r="B2213" s="142" t="s">
        <v>6846</v>
      </c>
      <c r="C2213" s="142" t="s">
        <v>587</v>
      </c>
      <c r="D2213" s="142" t="s">
        <v>7351</v>
      </c>
      <c r="E2213" s="142" t="s">
        <v>588</v>
      </c>
      <c r="F2213" s="142" t="s">
        <v>7352</v>
      </c>
      <c r="G2213" s="142" t="s">
        <v>7433</v>
      </c>
      <c r="H2213" s="142" t="s">
        <v>7434</v>
      </c>
      <c r="I2213" s="142" t="s">
        <v>7435</v>
      </c>
      <c r="J2213" s="142" t="s">
        <v>7436</v>
      </c>
      <c r="K2213" s="142" t="s">
        <v>7441</v>
      </c>
      <c r="L2213" s="142" t="s">
        <v>7442</v>
      </c>
    </row>
    <row r="2214" spans="1:12" hidden="1">
      <c r="A2214" s="142" t="s">
        <v>6845</v>
      </c>
      <c r="B2214" s="142" t="s">
        <v>6846</v>
      </c>
      <c r="C2214" s="142" t="s">
        <v>587</v>
      </c>
      <c r="D2214" s="142" t="s">
        <v>7351</v>
      </c>
      <c r="E2214" s="142" t="s">
        <v>588</v>
      </c>
      <c r="F2214" s="142" t="s">
        <v>7352</v>
      </c>
      <c r="G2214" s="142" t="s">
        <v>7433</v>
      </c>
      <c r="H2214" s="142" t="s">
        <v>7434</v>
      </c>
      <c r="I2214" s="142" t="s">
        <v>7435</v>
      </c>
      <c r="J2214" s="142" t="s">
        <v>7436</v>
      </c>
      <c r="K2214" s="142" t="s">
        <v>7443</v>
      </c>
      <c r="L2214" s="142" t="s">
        <v>7444</v>
      </c>
    </row>
    <row r="2215" spans="1:12" hidden="1">
      <c r="A2215" s="142" t="s">
        <v>6845</v>
      </c>
      <c r="B2215" s="142" t="s">
        <v>6846</v>
      </c>
      <c r="C2215" s="142" t="s">
        <v>587</v>
      </c>
      <c r="D2215" s="142" t="s">
        <v>7351</v>
      </c>
      <c r="E2215" s="142" t="s">
        <v>588</v>
      </c>
      <c r="F2215" s="142" t="s">
        <v>7352</v>
      </c>
      <c r="G2215" s="142" t="s">
        <v>7433</v>
      </c>
      <c r="H2215" s="142" t="s">
        <v>7434</v>
      </c>
      <c r="I2215" s="142" t="s">
        <v>7435</v>
      </c>
      <c r="J2215" s="142" t="s">
        <v>7436</v>
      </c>
      <c r="K2215" s="142" t="s">
        <v>7445</v>
      </c>
      <c r="L2215" s="142" t="s">
        <v>7446</v>
      </c>
    </row>
    <row r="2216" spans="1:12" hidden="1">
      <c r="A2216" s="142" t="s">
        <v>6845</v>
      </c>
      <c r="B2216" s="142" t="s">
        <v>6846</v>
      </c>
      <c r="C2216" s="142" t="s">
        <v>587</v>
      </c>
      <c r="D2216" s="142" t="s">
        <v>7351</v>
      </c>
      <c r="E2216" s="142" t="s">
        <v>588</v>
      </c>
      <c r="F2216" s="142" t="s">
        <v>7352</v>
      </c>
      <c r="G2216" s="142" t="s">
        <v>7433</v>
      </c>
      <c r="H2216" s="142" t="s">
        <v>7434</v>
      </c>
      <c r="I2216" s="142" t="s">
        <v>7435</v>
      </c>
      <c r="J2216" s="142" t="s">
        <v>7436</v>
      </c>
      <c r="K2216" s="142" t="s">
        <v>7447</v>
      </c>
      <c r="L2216" s="142" t="s">
        <v>7448</v>
      </c>
    </row>
    <row r="2217" spans="1:12" hidden="1">
      <c r="A2217" s="142" t="s">
        <v>6845</v>
      </c>
      <c r="B2217" s="142" t="s">
        <v>6846</v>
      </c>
      <c r="C2217" s="142" t="s">
        <v>587</v>
      </c>
      <c r="D2217" s="142" t="s">
        <v>7351</v>
      </c>
      <c r="E2217" s="142" t="s">
        <v>588</v>
      </c>
      <c r="F2217" s="142" t="s">
        <v>7352</v>
      </c>
      <c r="G2217" s="142" t="s">
        <v>7449</v>
      </c>
      <c r="H2217" s="142" t="s">
        <v>7450</v>
      </c>
      <c r="I2217" s="142" t="s">
        <v>7451</v>
      </c>
      <c r="J2217" s="142" t="s">
        <v>7452</v>
      </c>
      <c r="K2217" s="142" t="s">
        <v>7453</v>
      </c>
      <c r="L2217" s="142" t="s">
        <v>7454</v>
      </c>
    </row>
    <row r="2218" spans="1:12" hidden="1">
      <c r="A2218" s="142" t="s">
        <v>6845</v>
      </c>
      <c r="B2218" s="142" t="s">
        <v>6846</v>
      </c>
      <c r="C2218" s="142" t="s">
        <v>587</v>
      </c>
      <c r="D2218" s="142" t="s">
        <v>7351</v>
      </c>
      <c r="E2218" s="142" t="s">
        <v>588</v>
      </c>
      <c r="F2218" s="142" t="s">
        <v>7352</v>
      </c>
      <c r="G2218" s="142" t="s">
        <v>7449</v>
      </c>
      <c r="H2218" s="142" t="s">
        <v>7450</v>
      </c>
      <c r="I2218" s="142" t="s">
        <v>7451</v>
      </c>
      <c r="J2218" s="142" t="s">
        <v>7452</v>
      </c>
      <c r="K2218" s="142" t="s">
        <v>7455</v>
      </c>
      <c r="L2218" s="142" t="s">
        <v>7456</v>
      </c>
    </row>
    <row r="2219" spans="1:12" hidden="1">
      <c r="A2219" s="142" t="s">
        <v>6845</v>
      </c>
      <c r="B2219" s="142" t="s">
        <v>6846</v>
      </c>
      <c r="C2219" s="142" t="s">
        <v>587</v>
      </c>
      <c r="D2219" s="142" t="s">
        <v>7351</v>
      </c>
      <c r="E2219" s="142" t="s">
        <v>612</v>
      </c>
      <c r="F2219" s="142" t="s">
        <v>7457</v>
      </c>
      <c r="G2219" s="142" t="s">
        <v>7458</v>
      </c>
      <c r="H2219" s="142" t="s">
        <v>7459</v>
      </c>
      <c r="I2219" s="142" t="s">
        <v>7460</v>
      </c>
      <c r="J2219" s="142" t="s">
        <v>7461</v>
      </c>
      <c r="K2219" s="142" t="s">
        <v>7462</v>
      </c>
      <c r="L2219" s="142" t="s">
        <v>7463</v>
      </c>
    </row>
    <row r="2220" spans="1:12" hidden="1">
      <c r="A2220" s="142" t="s">
        <v>6845</v>
      </c>
      <c r="B2220" s="142" t="s">
        <v>6846</v>
      </c>
      <c r="C2220" s="142" t="s">
        <v>587</v>
      </c>
      <c r="D2220" s="142" t="s">
        <v>7351</v>
      </c>
      <c r="E2220" s="142" t="s">
        <v>612</v>
      </c>
      <c r="F2220" s="142" t="s">
        <v>7457</v>
      </c>
      <c r="G2220" s="142" t="s">
        <v>7458</v>
      </c>
      <c r="H2220" s="142" t="s">
        <v>7459</v>
      </c>
      <c r="I2220" s="142" t="s">
        <v>7460</v>
      </c>
      <c r="J2220" s="142" t="s">
        <v>7461</v>
      </c>
      <c r="K2220" s="142" t="s">
        <v>7464</v>
      </c>
      <c r="L2220" s="142" t="s">
        <v>7465</v>
      </c>
    </row>
    <row r="2221" spans="1:12" hidden="1">
      <c r="A2221" s="142" t="s">
        <v>6845</v>
      </c>
      <c r="B2221" s="142" t="s">
        <v>6846</v>
      </c>
      <c r="C2221" s="142" t="s">
        <v>587</v>
      </c>
      <c r="D2221" s="142" t="s">
        <v>7351</v>
      </c>
      <c r="E2221" s="142" t="s">
        <v>612</v>
      </c>
      <c r="F2221" s="142" t="s">
        <v>7457</v>
      </c>
      <c r="G2221" s="142" t="s">
        <v>7458</v>
      </c>
      <c r="H2221" s="142" t="s">
        <v>7459</v>
      </c>
      <c r="I2221" s="142" t="s">
        <v>7460</v>
      </c>
      <c r="J2221" s="142" t="s">
        <v>7461</v>
      </c>
      <c r="K2221" s="142" t="s">
        <v>7466</v>
      </c>
      <c r="L2221" s="142" t="s">
        <v>7467</v>
      </c>
    </row>
    <row r="2222" spans="1:12" hidden="1">
      <c r="A2222" s="142" t="s">
        <v>6845</v>
      </c>
      <c r="B2222" s="142" t="s">
        <v>6846</v>
      </c>
      <c r="C2222" s="142" t="s">
        <v>587</v>
      </c>
      <c r="D2222" s="142" t="s">
        <v>7351</v>
      </c>
      <c r="E2222" s="142" t="s">
        <v>612</v>
      </c>
      <c r="F2222" s="142" t="s">
        <v>7457</v>
      </c>
      <c r="G2222" s="142" t="s">
        <v>7458</v>
      </c>
      <c r="H2222" s="142" t="s">
        <v>7459</v>
      </c>
      <c r="I2222" s="142" t="s">
        <v>7460</v>
      </c>
      <c r="J2222" s="142" t="s">
        <v>7461</v>
      </c>
      <c r="K2222" s="142" t="s">
        <v>7468</v>
      </c>
      <c r="L2222" s="142" t="s">
        <v>7469</v>
      </c>
    </row>
    <row r="2223" spans="1:12" hidden="1">
      <c r="A2223" s="142" t="s">
        <v>6845</v>
      </c>
      <c r="B2223" s="142" t="s">
        <v>6846</v>
      </c>
      <c r="C2223" s="142" t="s">
        <v>587</v>
      </c>
      <c r="D2223" s="142" t="s">
        <v>7351</v>
      </c>
      <c r="E2223" s="142" t="s">
        <v>612</v>
      </c>
      <c r="F2223" s="142" t="s">
        <v>7457</v>
      </c>
      <c r="G2223" s="142" t="s">
        <v>7470</v>
      </c>
      <c r="H2223" s="142" t="s">
        <v>7471</v>
      </c>
      <c r="I2223" s="142" t="s">
        <v>7472</v>
      </c>
      <c r="J2223" s="142" t="s">
        <v>7473</v>
      </c>
      <c r="K2223" s="142" t="s">
        <v>7474</v>
      </c>
      <c r="L2223" s="142" t="s">
        <v>7475</v>
      </c>
    </row>
    <row r="2224" spans="1:12" hidden="1">
      <c r="A2224" s="142" t="s">
        <v>6845</v>
      </c>
      <c r="B2224" s="142" t="s">
        <v>6846</v>
      </c>
      <c r="C2224" s="142" t="s">
        <v>587</v>
      </c>
      <c r="D2224" s="142" t="s">
        <v>7351</v>
      </c>
      <c r="E2224" s="142" t="s">
        <v>612</v>
      </c>
      <c r="F2224" s="142" t="s">
        <v>7457</v>
      </c>
      <c r="G2224" s="142" t="s">
        <v>7470</v>
      </c>
      <c r="H2224" s="142" t="s">
        <v>7471</v>
      </c>
      <c r="I2224" s="142" t="s">
        <v>7472</v>
      </c>
      <c r="J2224" s="142" t="s">
        <v>7473</v>
      </c>
      <c r="K2224" s="142" t="s">
        <v>7476</v>
      </c>
      <c r="L2224" s="142" t="s">
        <v>7477</v>
      </c>
    </row>
    <row r="2225" spans="1:12" hidden="1">
      <c r="A2225" s="142" t="s">
        <v>6845</v>
      </c>
      <c r="B2225" s="142" t="s">
        <v>6846</v>
      </c>
      <c r="C2225" s="142" t="s">
        <v>587</v>
      </c>
      <c r="D2225" s="142" t="s">
        <v>7351</v>
      </c>
      <c r="E2225" s="142" t="s">
        <v>612</v>
      </c>
      <c r="F2225" s="142" t="s">
        <v>7457</v>
      </c>
      <c r="G2225" s="142" t="s">
        <v>7470</v>
      </c>
      <c r="H2225" s="142" t="s">
        <v>7471</v>
      </c>
      <c r="I2225" s="142" t="s">
        <v>7472</v>
      </c>
      <c r="J2225" s="142" t="s">
        <v>7473</v>
      </c>
      <c r="K2225" s="142" t="s">
        <v>7478</v>
      </c>
      <c r="L2225" s="142" t="s">
        <v>7479</v>
      </c>
    </row>
    <row r="2226" spans="1:12" hidden="1">
      <c r="A2226" s="142" t="s">
        <v>6845</v>
      </c>
      <c r="B2226" s="142" t="s">
        <v>6846</v>
      </c>
      <c r="C2226" s="142" t="s">
        <v>587</v>
      </c>
      <c r="D2226" s="142" t="s">
        <v>7351</v>
      </c>
      <c r="E2226" s="142" t="s">
        <v>612</v>
      </c>
      <c r="F2226" s="142" t="s">
        <v>7457</v>
      </c>
      <c r="G2226" s="142" t="s">
        <v>7480</v>
      </c>
      <c r="H2226" s="142" t="s">
        <v>7481</v>
      </c>
      <c r="I2226" s="142" t="s">
        <v>7482</v>
      </c>
      <c r="J2226" s="142" t="s">
        <v>7483</v>
      </c>
      <c r="K2226" s="142" t="s">
        <v>7484</v>
      </c>
      <c r="L2226" s="142" t="s">
        <v>7485</v>
      </c>
    </row>
    <row r="2227" spans="1:12" hidden="1">
      <c r="A2227" s="142" t="s">
        <v>6845</v>
      </c>
      <c r="B2227" s="142" t="s">
        <v>6846</v>
      </c>
      <c r="C2227" s="142" t="s">
        <v>587</v>
      </c>
      <c r="D2227" s="142" t="s">
        <v>7351</v>
      </c>
      <c r="E2227" s="142" t="s">
        <v>612</v>
      </c>
      <c r="F2227" s="142" t="s">
        <v>7457</v>
      </c>
      <c r="G2227" s="142" t="s">
        <v>7480</v>
      </c>
      <c r="H2227" s="142" t="s">
        <v>7481</v>
      </c>
      <c r="I2227" s="142" t="s">
        <v>7482</v>
      </c>
      <c r="J2227" s="142" t="s">
        <v>7483</v>
      </c>
      <c r="K2227" s="142" t="s">
        <v>7486</v>
      </c>
      <c r="L2227" s="142" t="s">
        <v>7487</v>
      </c>
    </row>
    <row r="2228" spans="1:12" hidden="1">
      <c r="A2228" s="142" t="s">
        <v>6845</v>
      </c>
      <c r="B2228" s="142" t="s">
        <v>6846</v>
      </c>
      <c r="C2228" s="142" t="s">
        <v>587</v>
      </c>
      <c r="D2228" s="142" t="s">
        <v>7351</v>
      </c>
      <c r="E2228" s="142" t="s">
        <v>612</v>
      </c>
      <c r="F2228" s="142" t="s">
        <v>7457</v>
      </c>
      <c r="G2228" s="142" t="s">
        <v>7480</v>
      </c>
      <c r="H2228" s="142" t="s">
        <v>7481</v>
      </c>
      <c r="I2228" s="142" t="s">
        <v>7482</v>
      </c>
      <c r="J2228" s="142" t="s">
        <v>7483</v>
      </c>
      <c r="K2228" s="142" t="s">
        <v>7488</v>
      </c>
      <c r="L2228" s="142" t="s">
        <v>7489</v>
      </c>
    </row>
    <row r="2229" spans="1:12" hidden="1">
      <c r="A2229" s="142" t="s">
        <v>6845</v>
      </c>
      <c r="B2229" s="142" t="s">
        <v>6846</v>
      </c>
      <c r="C2229" s="142" t="s">
        <v>587</v>
      </c>
      <c r="D2229" s="142" t="s">
        <v>7351</v>
      </c>
      <c r="E2229" s="142" t="s">
        <v>612</v>
      </c>
      <c r="F2229" s="142" t="s">
        <v>7457</v>
      </c>
      <c r="G2229" s="142" t="s">
        <v>7480</v>
      </c>
      <c r="H2229" s="142" t="s">
        <v>7481</v>
      </c>
      <c r="I2229" s="142" t="s">
        <v>7482</v>
      </c>
      <c r="J2229" s="142" t="s">
        <v>7483</v>
      </c>
      <c r="K2229" s="142" t="s">
        <v>7490</v>
      </c>
      <c r="L2229" s="142" t="s">
        <v>7491</v>
      </c>
    </row>
    <row r="2230" spans="1:12" hidden="1">
      <c r="A2230" s="142" t="s">
        <v>6845</v>
      </c>
      <c r="B2230" s="142" t="s">
        <v>6846</v>
      </c>
      <c r="C2230" s="142" t="s">
        <v>587</v>
      </c>
      <c r="D2230" s="142" t="s">
        <v>7351</v>
      </c>
      <c r="E2230" s="142" t="s">
        <v>612</v>
      </c>
      <c r="F2230" s="142" t="s">
        <v>7457</v>
      </c>
      <c r="G2230" s="142" t="s">
        <v>7480</v>
      </c>
      <c r="H2230" s="142" t="s">
        <v>7481</v>
      </c>
      <c r="I2230" s="142" t="s">
        <v>7482</v>
      </c>
      <c r="J2230" s="142" t="s">
        <v>7483</v>
      </c>
      <c r="K2230" s="142" t="s">
        <v>7492</v>
      </c>
      <c r="L2230" s="142" t="s">
        <v>7493</v>
      </c>
    </row>
    <row r="2231" spans="1:12" hidden="1">
      <c r="A2231" s="142" t="s">
        <v>6845</v>
      </c>
      <c r="B2231" s="142" t="s">
        <v>6846</v>
      </c>
      <c r="C2231" s="142" t="s">
        <v>587</v>
      </c>
      <c r="D2231" s="142" t="s">
        <v>7351</v>
      </c>
      <c r="E2231" s="142" t="s">
        <v>612</v>
      </c>
      <c r="F2231" s="142" t="s">
        <v>7457</v>
      </c>
      <c r="G2231" s="142" t="s">
        <v>7480</v>
      </c>
      <c r="H2231" s="142" t="s">
        <v>7481</v>
      </c>
      <c r="I2231" s="142" t="s">
        <v>7482</v>
      </c>
      <c r="J2231" s="142" t="s">
        <v>7483</v>
      </c>
      <c r="K2231" s="142" t="s">
        <v>7494</v>
      </c>
      <c r="L2231" s="142" t="s">
        <v>7495</v>
      </c>
    </row>
    <row r="2232" spans="1:12" hidden="1">
      <c r="A2232" s="142" t="s">
        <v>6845</v>
      </c>
      <c r="B2232" s="142" t="s">
        <v>6846</v>
      </c>
      <c r="C2232" s="142" t="s">
        <v>587</v>
      </c>
      <c r="D2232" s="142" t="s">
        <v>7351</v>
      </c>
      <c r="E2232" s="142" t="s">
        <v>612</v>
      </c>
      <c r="F2232" s="142" t="s">
        <v>7457</v>
      </c>
      <c r="G2232" s="142" t="s">
        <v>7480</v>
      </c>
      <c r="H2232" s="142" t="s">
        <v>7481</v>
      </c>
      <c r="I2232" s="142" t="s">
        <v>7482</v>
      </c>
      <c r="J2232" s="142" t="s">
        <v>7483</v>
      </c>
      <c r="K2232" s="142" t="s">
        <v>7496</v>
      </c>
      <c r="L2232" s="142" t="s">
        <v>7497</v>
      </c>
    </row>
    <row r="2233" spans="1:12" hidden="1">
      <c r="A2233" s="142" t="s">
        <v>6845</v>
      </c>
      <c r="B2233" s="142" t="s">
        <v>6846</v>
      </c>
      <c r="C2233" s="142" t="s">
        <v>587</v>
      </c>
      <c r="D2233" s="142" t="s">
        <v>7351</v>
      </c>
      <c r="E2233" s="142" t="s">
        <v>612</v>
      </c>
      <c r="F2233" s="142" t="s">
        <v>7457</v>
      </c>
      <c r="G2233" s="142" t="s">
        <v>7480</v>
      </c>
      <c r="H2233" s="142" t="s">
        <v>7481</v>
      </c>
      <c r="I2233" s="142" t="s">
        <v>7482</v>
      </c>
      <c r="J2233" s="142" t="s">
        <v>7483</v>
      </c>
      <c r="K2233" s="142" t="s">
        <v>7498</v>
      </c>
      <c r="L2233" s="142" t="s">
        <v>7499</v>
      </c>
    </row>
    <row r="2234" spans="1:12" hidden="1">
      <c r="A2234" s="142" t="s">
        <v>6845</v>
      </c>
      <c r="B2234" s="142" t="s">
        <v>6846</v>
      </c>
      <c r="C2234" s="142" t="s">
        <v>587</v>
      </c>
      <c r="D2234" s="142" t="s">
        <v>7351</v>
      </c>
      <c r="E2234" s="142" t="s">
        <v>612</v>
      </c>
      <c r="F2234" s="142" t="s">
        <v>7457</v>
      </c>
      <c r="G2234" s="142" t="s">
        <v>7480</v>
      </c>
      <c r="H2234" s="142" t="s">
        <v>7481</v>
      </c>
      <c r="I2234" s="142" t="s">
        <v>7482</v>
      </c>
      <c r="J2234" s="142" t="s">
        <v>7483</v>
      </c>
      <c r="K2234" s="142" t="s">
        <v>7500</v>
      </c>
      <c r="L2234" s="142" t="s">
        <v>7501</v>
      </c>
    </row>
    <row r="2235" spans="1:12" hidden="1">
      <c r="A2235" s="142" t="s">
        <v>6845</v>
      </c>
      <c r="B2235" s="142" t="s">
        <v>6846</v>
      </c>
      <c r="C2235" s="142" t="s">
        <v>587</v>
      </c>
      <c r="D2235" s="142" t="s">
        <v>7351</v>
      </c>
      <c r="E2235" s="142" t="s">
        <v>612</v>
      </c>
      <c r="F2235" s="142" t="s">
        <v>7457</v>
      </c>
      <c r="G2235" s="142" t="s">
        <v>7480</v>
      </c>
      <c r="H2235" s="142" t="s">
        <v>7481</v>
      </c>
      <c r="I2235" s="142" t="s">
        <v>7482</v>
      </c>
      <c r="J2235" s="142" t="s">
        <v>7483</v>
      </c>
      <c r="K2235" s="142" t="s">
        <v>7502</v>
      </c>
      <c r="L2235" s="142" t="s">
        <v>7503</v>
      </c>
    </row>
    <row r="2236" spans="1:12" hidden="1">
      <c r="A2236" s="142" t="s">
        <v>6845</v>
      </c>
      <c r="B2236" s="142" t="s">
        <v>6846</v>
      </c>
      <c r="C2236" s="142" t="s">
        <v>587</v>
      </c>
      <c r="D2236" s="142" t="s">
        <v>7351</v>
      </c>
      <c r="E2236" s="142" t="s">
        <v>612</v>
      </c>
      <c r="F2236" s="142" t="s">
        <v>7457</v>
      </c>
      <c r="G2236" s="142" t="s">
        <v>7480</v>
      </c>
      <c r="H2236" s="142" t="s">
        <v>7481</v>
      </c>
      <c r="I2236" s="142" t="s">
        <v>7482</v>
      </c>
      <c r="J2236" s="142" t="s">
        <v>7483</v>
      </c>
      <c r="K2236" s="142" t="s">
        <v>7504</v>
      </c>
      <c r="L2236" s="142" t="s">
        <v>7505</v>
      </c>
    </row>
    <row r="2237" spans="1:12" hidden="1">
      <c r="A2237" s="142" t="s">
        <v>6845</v>
      </c>
      <c r="B2237" s="142" t="s">
        <v>6846</v>
      </c>
      <c r="C2237" s="142" t="s">
        <v>587</v>
      </c>
      <c r="D2237" s="142" t="s">
        <v>7351</v>
      </c>
      <c r="E2237" s="142" t="s">
        <v>612</v>
      </c>
      <c r="F2237" s="142" t="s">
        <v>7457</v>
      </c>
      <c r="G2237" s="142" t="s">
        <v>7480</v>
      </c>
      <c r="H2237" s="142" t="s">
        <v>7481</v>
      </c>
      <c r="I2237" s="142" t="s">
        <v>7482</v>
      </c>
      <c r="J2237" s="142" t="s">
        <v>7483</v>
      </c>
      <c r="K2237" s="142" t="s">
        <v>7506</v>
      </c>
      <c r="L2237" s="142" t="s">
        <v>7507</v>
      </c>
    </row>
    <row r="2238" spans="1:12" hidden="1">
      <c r="A2238" s="142" t="s">
        <v>6845</v>
      </c>
      <c r="B2238" s="142" t="s">
        <v>6846</v>
      </c>
      <c r="C2238" s="142" t="s">
        <v>587</v>
      </c>
      <c r="D2238" s="142" t="s">
        <v>7351</v>
      </c>
      <c r="E2238" s="142" t="s">
        <v>612</v>
      </c>
      <c r="F2238" s="142" t="s">
        <v>7457</v>
      </c>
      <c r="G2238" s="142" t="s">
        <v>7480</v>
      </c>
      <c r="H2238" s="142" t="s">
        <v>7481</v>
      </c>
      <c r="I2238" s="142" t="s">
        <v>7482</v>
      </c>
      <c r="J2238" s="142" t="s">
        <v>7483</v>
      </c>
      <c r="K2238" s="142" t="s">
        <v>7508</v>
      </c>
      <c r="L2238" s="142" t="s">
        <v>7509</v>
      </c>
    </row>
    <row r="2239" spans="1:12" hidden="1">
      <c r="A2239" s="142" t="s">
        <v>6845</v>
      </c>
      <c r="B2239" s="142" t="s">
        <v>6846</v>
      </c>
      <c r="C2239" s="142" t="s">
        <v>587</v>
      </c>
      <c r="D2239" s="142" t="s">
        <v>7351</v>
      </c>
      <c r="E2239" s="142" t="s">
        <v>612</v>
      </c>
      <c r="F2239" s="142" t="s">
        <v>7457</v>
      </c>
      <c r="G2239" s="142" t="s">
        <v>7480</v>
      </c>
      <c r="H2239" s="142" t="s">
        <v>7481</v>
      </c>
      <c r="I2239" s="142" t="s">
        <v>7482</v>
      </c>
      <c r="J2239" s="142" t="s">
        <v>7483</v>
      </c>
      <c r="K2239" s="142" t="s">
        <v>7510</v>
      </c>
      <c r="L2239" s="142" t="s">
        <v>7511</v>
      </c>
    </row>
    <row r="2240" spans="1:12" hidden="1">
      <c r="A2240" s="142" t="s">
        <v>6845</v>
      </c>
      <c r="B2240" s="142" t="s">
        <v>6846</v>
      </c>
      <c r="C2240" s="142" t="s">
        <v>587</v>
      </c>
      <c r="D2240" s="142" t="s">
        <v>7351</v>
      </c>
      <c r="E2240" s="142" t="s">
        <v>612</v>
      </c>
      <c r="F2240" s="142" t="s">
        <v>7457</v>
      </c>
      <c r="G2240" s="142" t="s">
        <v>7480</v>
      </c>
      <c r="H2240" s="142" t="s">
        <v>7481</v>
      </c>
      <c r="I2240" s="142" t="s">
        <v>7482</v>
      </c>
      <c r="J2240" s="142" t="s">
        <v>7483</v>
      </c>
      <c r="K2240" s="142" t="s">
        <v>7512</v>
      </c>
      <c r="L2240" s="142" t="s">
        <v>7513</v>
      </c>
    </row>
    <row r="2241" spans="1:12" hidden="1">
      <c r="A2241" s="142" t="s">
        <v>6845</v>
      </c>
      <c r="B2241" s="142" t="s">
        <v>6846</v>
      </c>
      <c r="C2241" s="142" t="s">
        <v>587</v>
      </c>
      <c r="D2241" s="142" t="s">
        <v>7351</v>
      </c>
      <c r="E2241" s="142" t="s">
        <v>612</v>
      </c>
      <c r="F2241" s="142" t="s">
        <v>7457</v>
      </c>
      <c r="G2241" s="142" t="s">
        <v>7480</v>
      </c>
      <c r="H2241" s="142" t="s">
        <v>7481</v>
      </c>
      <c r="I2241" s="142" t="s">
        <v>7482</v>
      </c>
      <c r="J2241" s="142" t="s">
        <v>7483</v>
      </c>
      <c r="K2241" s="142" t="s">
        <v>7514</v>
      </c>
      <c r="L2241" s="142" t="s">
        <v>7515</v>
      </c>
    </row>
    <row r="2242" spans="1:12" hidden="1">
      <c r="A2242" s="142" t="s">
        <v>6845</v>
      </c>
      <c r="B2242" s="142" t="s">
        <v>6846</v>
      </c>
      <c r="C2242" s="142" t="s">
        <v>587</v>
      </c>
      <c r="D2242" s="142" t="s">
        <v>7351</v>
      </c>
      <c r="E2242" s="142" t="s">
        <v>612</v>
      </c>
      <c r="F2242" s="142" t="s">
        <v>7457</v>
      </c>
      <c r="G2242" s="142" t="s">
        <v>7480</v>
      </c>
      <c r="H2242" s="142" t="s">
        <v>7481</v>
      </c>
      <c r="I2242" s="142" t="s">
        <v>7482</v>
      </c>
      <c r="J2242" s="142" t="s">
        <v>7483</v>
      </c>
      <c r="K2242" s="142" t="s">
        <v>7516</v>
      </c>
      <c r="L2242" s="142" t="s">
        <v>7517</v>
      </c>
    </row>
    <row r="2243" spans="1:12" hidden="1">
      <c r="A2243" s="142" t="s">
        <v>6845</v>
      </c>
      <c r="B2243" s="142" t="s">
        <v>6846</v>
      </c>
      <c r="C2243" s="142" t="s">
        <v>587</v>
      </c>
      <c r="D2243" s="142" t="s">
        <v>7351</v>
      </c>
      <c r="E2243" s="142" t="s">
        <v>612</v>
      </c>
      <c r="F2243" s="142" t="s">
        <v>7457</v>
      </c>
      <c r="G2243" s="142" t="s">
        <v>7480</v>
      </c>
      <c r="H2243" s="142" t="s">
        <v>7481</v>
      </c>
      <c r="I2243" s="142" t="s">
        <v>7482</v>
      </c>
      <c r="J2243" s="142" t="s">
        <v>7483</v>
      </c>
      <c r="K2243" s="142" t="s">
        <v>7518</v>
      </c>
      <c r="L2243" s="142" t="s">
        <v>7519</v>
      </c>
    </row>
    <row r="2244" spans="1:12" hidden="1">
      <c r="A2244" s="142" t="s">
        <v>6845</v>
      </c>
      <c r="B2244" s="142" t="s">
        <v>6846</v>
      </c>
      <c r="C2244" s="142" t="s">
        <v>587</v>
      </c>
      <c r="D2244" s="142" t="s">
        <v>7351</v>
      </c>
      <c r="E2244" s="142" t="s">
        <v>612</v>
      </c>
      <c r="F2244" s="142" t="s">
        <v>7457</v>
      </c>
      <c r="G2244" s="142" t="s">
        <v>7480</v>
      </c>
      <c r="H2244" s="142" t="s">
        <v>7481</v>
      </c>
      <c r="I2244" s="142" t="s">
        <v>7482</v>
      </c>
      <c r="J2244" s="142" t="s">
        <v>7483</v>
      </c>
      <c r="K2244" s="142" t="s">
        <v>7520</v>
      </c>
      <c r="L2244" s="142" t="s">
        <v>7521</v>
      </c>
    </row>
    <row r="2245" spans="1:12" hidden="1">
      <c r="A2245" s="142" t="s">
        <v>6845</v>
      </c>
      <c r="B2245" s="142" t="s">
        <v>6846</v>
      </c>
      <c r="C2245" s="142" t="s">
        <v>587</v>
      </c>
      <c r="D2245" s="142" t="s">
        <v>7351</v>
      </c>
      <c r="E2245" s="142" t="s">
        <v>612</v>
      </c>
      <c r="F2245" s="142" t="s">
        <v>7457</v>
      </c>
      <c r="G2245" s="142" t="s">
        <v>7480</v>
      </c>
      <c r="H2245" s="142" t="s">
        <v>7481</v>
      </c>
      <c r="I2245" s="142" t="s">
        <v>7482</v>
      </c>
      <c r="J2245" s="142" t="s">
        <v>7483</v>
      </c>
      <c r="K2245" s="142" t="s">
        <v>7522</v>
      </c>
      <c r="L2245" s="142" t="s">
        <v>7523</v>
      </c>
    </row>
    <row r="2246" spans="1:12" hidden="1">
      <c r="A2246" s="142" t="s">
        <v>6845</v>
      </c>
      <c r="B2246" s="142" t="s">
        <v>6846</v>
      </c>
      <c r="C2246" s="142" t="s">
        <v>587</v>
      </c>
      <c r="D2246" s="142" t="s">
        <v>7351</v>
      </c>
      <c r="E2246" s="142" t="s">
        <v>612</v>
      </c>
      <c r="F2246" s="142" t="s">
        <v>7457</v>
      </c>
      <c r="G2246" s="142" t="s">
        <v>7480</v>
      </c>
      <c r="H2246" s="142" t="s">
        <v>7481</v>
      </c>
      <c r="I2246" s="142" t="s">
        <v>7482</v>
      </c>
      <c r="J2246" s="142" t="s">
        <v>7483</v>
      </c>
      <c r="K2246" s="142" t="s">
        <v>7524</v>
      </c>
      <c r="L2246" s="142" t="s">
        <v>7525</v>
      </c>
    </row>
    <row r="2247" spans="1:12" hidden="1">
      <c r="A2247" s="142" t="s">
        <v>6845</v>
      </c>
      <c r="B2247" s="142" t="s">
        <v>6846</v>
      </c>
      <c r="C2247" s="142" t="s">
        <v>587</v>
      </c>
      <c r="D2247" s="142" t="s">
        <v>7351</v>
      </c>
      <c r="E2247" s="142" t="s">
        <v>612</v>
      </c>
      <c r="F2247" s="142" t="s">
        <v>7457</v>
      </c>
      <c r="G2247" s="142" t="s">
        <v>7480</v>
      </c>
      <c r="H2247" s="142" t="s">
        <v>7481</v>
      </c>
      <c r="I2247" s="142" t="s">
        <v>7482</v>
      </c>
      <c r="J2247" s="142" t="s">
        <v>7483</v>
      </c>
      <c r="K2247" s="142" t="s">
        <v>7526</v>
      </c>
      <c r="L2247" s="142" t="s">
        <v>7527</v>
      </c>
    </row>
    <row r="2248" spans="1:12" hidden="1">
      <c r="A2248" s="142" t="s">
        <v>6845</v>
      </c>
      <c r="B2248" s="142" t="s">
        <v>6846</v>
      </c>
      <c r="C2248" s="142" t="s">
        <v>587</v>
      </c>
      <c r="D2248" s="142" t="s">
        <v>7351</v>
      </c>
      <c r="E2248" s="142" t="s">
        <v>612</v>
      </c>
      <c r="F2248" s="142" t="s">
        <v>7457</v>
      </c>
      <c r="G2248" s="142" t="s">
        <v>7480</v>
      </c>
      <c r="H2248" s="142" t="s">
        <v>7481</v>
      </c>
      <c r="I2248" s="142" t="s">
        <v>7482</v>
      </c>
      <c r="J2248" s="142" t="s">
        <v>7483</v>
      </c>
      <c r="K2248" s="142" t="s">
        <v>7528</v>
      </c>
      <c r="L2248" s="142" t="s">
        <v>7529</v>
      </c>
    </row>
    <row r="2249" spans="1:12" hidden="1">
      <c r="A2249" s="142" t="s">
        <v>6845</v>
      </c>
      <c r="B2249" s="142" t="s">
        <v>6846</v>
      </c>
      <c r="C2249" s="142" t="s">
        <v>587</v>
      </c>
      <c r="D2249" s="142" t="s">
        <v>7351</v>
      </c>
      <c r="E2249" s="142" t="s">
        <v>612</v>
      </c>
      <c r="F2249" s="142" t="s">
        <v>7457</v>
      </c>
      <c r="G2249" s="142" t="s">
        <v>7480</v>
      </c>
      <c r="H2249" s="142" t="s">
        <v>7481</v>
      </c>
      <c r="I2249" s="142" t="s">
        <v>7482</v>
      </c>
      <c r="J2249" s="142" t="s">
        <v>7483</v>
      </c>
      <c r="K2249" s="142" t="s">
        <v>7530</v>
      </c>
      <c r="L2249" s="142" t="s">
        <v>7531</v>
      </c>
    </row>
    <row r="2250" spans="1:12" hidden="1">
      <c r="A2250" s="142" t="s">
        <v>6845</v>
      </c>
      <c r="B2250" s="142" t="s">
        <v>6846</v>
      </c>
      <c r="C2250" s="142" t="s">
        <v>587</v>
      </c>
      <c r="D2250" s="142" t="s">
        <v>7351</v>
      </c>
      <c r="E2250" s="142" t="s">
        <v>612</v>
      </c>
      <c r="F2250" s="142" t="s">
        <v>7457</v>
      </c>
      <c r="G2250" s="142" t="s">
        <v>7480</v>
      </c>
      <c r="H2250" s="142" t="s">
        <v>7481</v>
      </c>
      <c r="I2250" s="142" t="s">
        <v>7482</v>
      </c>
      <c r="J2250" s="142" t="s">
        <v>7483</v>
      </c>
      <c r="K2250" s="142" t="s">
        <v>7532</v>
      </c>
      <c r="L2250" s="142" t="s">
        <v>7533</v>
      </c>
    </row>
    <row r="2251" spans="1:12" hidden="1">
      <c r="A2251" s="142" t="s">
        <v>6845</v>
      </c>
      <c r="B2251" s="142" t="s">
        <v>6846</v>
      </c>
      <c r="C2251" s="142" t="s">
        <v>587</v>
      </c>
      <c r="D2251" s="142" t="s">
        <v>7351</v>
      </c>
      <c r="E2251" s="142" t="s">
        <v>612</v>
      </c>
      <c r="F2251" s="142" t="s">
        <v>7457</v>
      </c>
      <c r="G2251" s="142" t="s">
        <v>7480</v>
      </c>
      <c r="H2251" s="142" t="s">
        <v>7481</v>
      </c>
      <c r="I2251" s="142" t="s">
        <v>7482</v>
      </c>
      <c r="J2251" s="142" t="s">
        <v>7483</v>
      </c>
      <c r="K2251" s="142" t="s">
        <v>7534</v>
      </c>
      <c r="L2251" s="142" t="s">
        <v>7535</v>
      </c>
    </row>
    <row r="2252" spans="1:12" hidden="1">
      <c r="A2252" s="142" t="s">
        <v>6845</v>
      </c>
      <c r="B2252" s="142" t="s">
        <v>6846</v>
      </c>
      <c r="C2252" s="142" t="s">
        <v>587</v>
      </c>
      <c r="D2252" s="142" t="s">
        <v>7351</v>
      </c>
      <c r="E2252" s="142" t="s">
        <v>612</v>
      </c>
      <c r="F2252" s="142" t="s">
        <v>7457</v>
      </c>
      <c r="G2252" s="142" t="s">
        <v>7480</v>
      </c>
      <c r="H2252" s="142" t="s">
        <v>7481</v>
      </c>
      <c r="I2252" s="142" t="s">
        <v>7482</v>
      </c>
      <c r="J2252" s="142" t="s">
        <v>7483</v>
      </c>
      <c r="K2252" s="142" t="s">
        <v>7536</v>
      </c>
      <c r="L2252" s="142" t="s">
        <v>7537</v>
      </c>
    </row>
    <row r="2253" spans="1:12" hidden="1">
      <c r="A2253" s="142" t="s">
        <v>6845</v>
      </c>
      <c r="B2253" s="142" t="s">
        <v>6846</v>
      </c>
      <c r="C2253" s="142" t="s">
        <v>587</v>
      </c>
      <c r="D2253" s="142" t="s">
        <v>7351</v>
      </c>
      <c r="E2253" s="142" t="s">
        <v>612</v>
      </c>
      <c r="F2253" s="142" t="s">
        <v>7457</v>
      </c>
      <c r="G2253" s="142" t="s">
        <v>7480</v>
      </c>
      <c r="H2253" s="142" t="s">
        <v>7481</v>
      </c>
      <c r="I2253" s="142" t="s">
        <v>7482</v>
      </c>
      <c r="J2253" s="142" t="s">
        <v>7483</v>
      </c>
      <c r="K2253" s="142" t="s">
        <v>7538</v>
      </c>
      <c r="L2253" s="142" t="s">
        <v>7539</v>
      </c>
    </row>
    <row r="2254" spans="1:12" hidden="1">
      <c r="A2254" s="142" t="s">
        <v>6845</v>
      </c>
      <c r="B2254" s="142" t="s">
        <v>6846</v>
      </c>
      <c r="C2254" s="142" t="s">
        <v>587</v>
      </c>
      <c r="D2254" s="142" t="s">
        <v>7351</v>
      </c>
      <c r="E2254" s="142" t="s">
        <v>612</v>
      </c>
      <c r="F2254" s="142" t="s">
        <v>7457</v>
      </c>
      <c r="G2254" s="142" t="s">
        <v>7480</v>
      </c>
      <c r="H2254" s="142" t="s">
        <v>7481</v>
      </c>
      <c r="I2254" s="142" t="s">
        <v>7482</v>
      </c>
      <c r="J2254" s="142" t="s">
        <v>7483</v>
      </c>
      <c r="K2254" s="142" t="s">
        <v>7540</v>
      </c>
      <c r="L2254" s="142" t="s">
        <v>7541</v>
      </c>
    </row>
    <row r="2255" spans="1:12" hidden="1">
      <c r="A2255" s="142" t="s">
        <v>6845</v>
      </c>
      <c r="B2255" s="142" t="s">
        <v>6846</v>
      </c>
      <c r="C2255" s="142" t="s">
        <v>587</v>
      </c>
      <c r="D2255" s="142" t="s">
        <v>7351</v>
      </c>
      <c r="E2255" s="142" t="s">
        <v>612</v>
      </c>
      <c r="F2255" s="142" t="s">
        <v>7457</v>
      </c>
      <c r="G2255" s="142" t="s">
        <v>7480</v>
      </c>
      <c r="H2255" s="142" t="s">
        <v>7481</v>
      </c>
      <c r="I2255" s="142" t="s">
        <v>7482</v>
      </c>
      <c r="J2255" s="142" t="s">
        <v>7483</v>
      </c>
      <c r="K2255" s="142" t="s">
        <v>7542</v>
      </c>
      <c r="L2255" s="142" t="s">
        <v>7543</v>
      </c>
    </row>
    <row r="2256" spans="1:12" hidden="1">
      <c r="A2256" s="142" t="s">
        <v>6845</v>
      </c>
      <c r="B2256" s="142" t="s">
        <v>6846</v>
      </c>
      <c r="C2256" s="142" t="s">
        <v>587</v>
      </c>
      <c r="D2256" s="142" t="s">
        <v>7351</v>
      </c>
      <c r="E2256" s="142" t="s">
        <v>612</v>
      </c>
      <c r="F2256" s="142" t="s">
        <v>7457</v>
      </c>
      <c r="G2256" s="142" t="s">
        <v>7480</v>
      </c>
      <c r="H2256" s="142" t="s">
        <v>7481</v>
      </c>
      <c r="I2256" s="142" t="s">
        <v>7482</v>
      </c>
      <c r="J2256" s="142" t="s">
        <v>7483</v>
      </c>
      <c r="K2256" s="142" t="s">
        <v>7544</v>
      </c>
      <c r="L2256" s="142" t="s">
        <v>7545</v>
      </c>
    </row>
    <row r="2257" spans="1:12" hidden="1">
      <c r="A2257" s="142" t="s">
        <v>6845</v>
      </c>
      <c r="B2257" s="142" t="s">
        <v>6846</v>
      </c>
      <c r="C2257" s="142" t="s">
        <v>587</v>
      </c>
      <c r="D2257" s="142" t="s">
        <v>7351</v>
      </c>
      <c r="E2257" s="142" t="s">
        <v>612</v>
      </c>
      <c r="F2257" s="142" t="s">
        <v>7457</v>
      </c>
      <c r="G2257" s="142" t="s">
        <v>7480</v>
      </c>
      <c r="H2257" s="142" t="s">
        <v>7481</v>
      </c>
      <c r="I2257" s="142" t="s">
        <v>7482</v>
      </c>
      <c r="J2257" s="142" t="s">
        <v>7483</v>
      </c>
      <c r="K2257" s="142" t="s">
        <v>7546</v>
      </c>
      <c r="L2257" s="142" t="s">
        <v>7547</v>
      </c>
    </row>
    <row r="2258" spans="1:12" hidden="1">
      <c r="A2258" s="142" t="s">
        <v>6845</v>
      </c>
      <c r="B2258" s="142" t="s">
        <v>6846</v>
      </c>
      <c r="C2258" s="142" t="s">
        <v>587</v>
      </c>
      <c r="D2258" s="142" t="s">
        <v>7351</v>
      </c>
      <c r="E2258" s="142" t="s">
        <v>612</v>
      </c>
      <c r="F2258" s="142" t="s">
        <v>7457</v>
      </c>
      <c r="G2258" s="142" t="s">
        <v>7480</v>
      </c>
      <c r="H2258" s="142" t="s">
        <v>7481</v>
      </c>
      <c r="I2258" s="142" t="s">
        <v>7482</v>
      </c>
      <c r="J2258" s="142" t="s">
        <v>7483</v>
      </c>
      <c r="K2258" s="142" t="s">
        <v>7548</v>
      </c>
      <c r="L2258" s="142" t="s">
        <v>7549</v>
      </c>
    </row>
    <row r="2259" spans="1:12" hidden="1">
      <c r="A2259" s="142" t="s">
        <v>6845</v>
      </c>
      <c r="B2259" s="142" t="s">
        <v>6846</v>
      </c>
      <c r="C2259" s="142" t="s">
        <v>587</v>
      </c>
      <c r="D2259" s="142" t="s">
        <v>7351</v>
      </c>
      <c r="E2259" s="142" t="s">
        <v>612</v>
      </c>
      <c r="F2259" s="142" t="s">
        <v>7457</v>
      </c>
      <c r="G2259" s="142" t="s">
        <v>7480</v>
      </c>
      <c r="H2259" s="142" t="s">
        <v>7481</v>
      </c>
      <c r="I2259" s="142" t="s">
        <v>7482</v>
      </c>
      <c r="J2259" s="142" t="s">
        <v>7483</v>
      </c>
      <c r="K2259" s="142" t="s">
        <v>7550</v>
      </c>
      <c r="L2259" s="142" t="s">
        <v>7551</v>
      </c>
    </row>
    <row r="2260" spans="1:12" hidden="1">
      <c r="A2260" s="142" t="s">
        <v>6845</v>
      </c>
      <c r="B2260" s="142" t="s">
        <v>6846</v>
      </c>
      <c r="C2260" s="142" t="s">
        <v>587</v>
      </c>
      <c r="D2260" s="142" t="s">
        <v>7351</v>
      </c>
      <c r="E2260" s="142" t="s">
        <v>7552</v>
      </c>
      <c r="F2260" s="142" t="s">
        <v>7553</v>
      </c>
      <c r="G2260" s="142" t="s">
        <v>7554</v>
      </c>
      <c r="H2260" s="142" t="s">
        <v>7555</v>
      </c>
      <c r="I2260" s="142" t="s">
        <v>7556</v>
      </c>
      <c r="J2260" s="142" t="s">
        <v>7557</v>
      </c>
      <c r="K2260" s="142" t="s">
        <v>7558</v>
      </c>
      <c r="L2260" s="142" t="s">
        <v>7559</v>
      </c>
    </row>
    <row r="2261" spans="1:12" hidden="1">
      <c r="A2261" s="142" t="s">
        <v>6845</v>
      </c>
      <c r="B2261" s="142" t="s">
        <v>6846</v>
      </c>
      <c r="C2261" s="142" t="s">
        <v>587</v>
      </c>
      <c r="D2261" s="142" t="s">
        <v>7351</v>
      </c>
      <c r="E2261" s="142" t="s">
        <v>7552</v>
      </c>
      <c r="F2261" s="142" t="s">
        <v>7553</v>
      </c>
      <c r="G2261" s="142" t="s">
        <v>7554</v>
      </c>
      <c r="H2261" s="142" t="s">
        <v>7555</v>
      </c>
      <c r="I2261" s="142" t="s">
        <v>7556</v>
      </c>
      <c r="J2261" s="142" t="s">
        <v>7557</v>
      </c>
      <c r="K2261" s="142" t="s">
        <v>7560</v>
      </c>
      <c r="L2261" s="142" t="s">
        <v>7561</v>
      </c>
    </row>
    <row r="2262" spans="1:12" hidden="1">
      <c r="A2262" s="142" t="s">
        <v>6845</v>
      </c>
      <c r="B2262" s="142" t="s">
        <v>6846</v>
      </c>
      <c r="C2262" s="142" t="s">
        <v>587</v>
      </c>
      <c r="D2262" s="142" t="s">
        <v>7351</v>
      </c>
      <c r="E2262" s="142" t="s">
        <v>7552</v>
      </c>
      <c r="F2262" s="142" t="s">
        <v>7553</v>
      </c>
      <c r="G2262" s="142" t="s">
        <v>7554</v>
      </c>
      <c r="H2262" s="142" t="s">
        <v>7555</v>
      </c>
      <c r="I2262" s="142" t="s">
        <v>7556</v>
      </c>
      <c r="J2262" s="142" t="s">
        <v>7557</v>
      </c>
      <c r="K2262" s="142" t="s">
        <v>7562</v>
      </c>
      <c r="L2262" s="142" t="s">
        <v>7563</v>
      </c>
    </row>
    <row r="2263" spans="1:12" hidden="1">
      <c r="A2263" s="142" t="s">
        <v>6845</v>
      </c>
      <c r="B2263" s="142" t="s">
        <v>6846</v>
      </c>
      <c r="C2263" s="142" t="s">
        <v>587</v>
      </c>
      <c r="D2263" s="142" t="s">
        <v>7351</v>
      </c>
      <c r="E2263" s="142" t="s">
        <v>7552</v>
      </c>
      <c r="F2263" s="142" t="s">
        <v>7553</v>
      </c>
      <c r="G2263" s="142" t="s">
        <v>7554</v>
      </c>
      <c r="H2263" s="142" t="s">
        <v>7555</v>
      </c>
      <c r="I2263" s="142" t="s">
        <v>7556</v>
      </c>
      <c r="J2263" s="142" t="s">
        <v>7557</v>
      </c>
      <c r="K2263" s="142" t="s">
        <v>7564</v>
      </c>
      <c r="L2263" s="142" t="s">
        <v>7565</v>
      </c>
    </row>
    <row r="2264" spans="1:12" hidden="1">
      <c r="A2264" s="142" t="s">
        <v>6845</v>
      </c>
      <c r="B2264" s="142" t="s">
        <v>6846</v>
      </c>
      <c r="C2264" s="142" t="s">
        <v>587</v>
      </c>
      <c r="D2264" s="142" t="s">
        <v>7351</v>
      </c>
      <c r="E2264" s="142" t="s">
        <v>7552</v>
      </c>
      <c r="F2264" s="142" t="s">
        <v>7553</v>
      </c>
      <c r="G2264" s="142" t="s">
        <v>7554</v>
      </c>
      <c r="H2264" s="142" t="s">
        <v>7555</v>
      </c>
      <c r="I2264" s="142" t="s">
        <v>7556</v>
      </c>
      <c r="J2264" s="142" t="s">
        <v>7557</v>
      </c>
      <c r="K2264" s="142" t="s">
        <v>7566</v>
      </c>
      <c r="L2264" s="142" t="s">
        <v>7567</v>
      </c>
    </row>
    <row r="2265" spans="1:12" hidden="1">
      <c r="A2265" s="142" t="s">
        <v>6845</v>
      </c>
      <c r="B2265" s="142" t="s">
        <v>6846</v>
      </c>
      <c r="C2265" s="142" t="s">
        <v>587</v>
      </c>
      <c r="D2265" s="142" t="s">
        <v>7351</v>
      </c>
      <c r="E2265" s="142" t="s">
        <v>7552</v>
      </c>
      <c r="F2265" s="142" t="s">
        <v>7553</v>
      </c>
      <c r="G2265" s="142" t="s">
        <v>7554</v>
      </c>
      <c r="H2265" s="142" t="s">
        <v>7555</v>
      </c>
      <c r="I2265" s="142" t="s">
        <v>7556</v>
      </c>
      <c r="J2265" s="142" t="s">
        <v>7557</v>
      </c>
      <c r="K2265" s="142" t="s">
        <v>7568</v>
      </c>
      <c r="L2265" s="142" t="s">
        <v>7569</v>
      </c>
    </row>
    <row r="2266" spans="1:12" hidden="1">
      <c r="A2266" s="142" t="s">
        <v>6845</v>
      </c>
      <c r="B2266" s="142" t="s">
        <v>6846</v>
      </c>
      <c r="C2266" s="142" t="s">
        <v>587</v>
      </c>
      <c r="D2266" s="142" t="s">
        <v>7351</v>
      </c>
      <c r="E2266" s="142" t="s">
        <v>7552</v>
      </c>
      <c r="F2266" s="142" t="s">
        <v>7553</v>
      </c>
      <c r="G2266" s="142" t="s">
        <v>7554</v>
      </c>
      <c r="H2266" s="142" t="s">
        <v>7555</v>
      </c>
      <c r="I2266" s="142" t="s">
        <v>7556</v>
      </c>
      <c r="J2266" s="142" t="s">
        <v>7557</v>
      </c>
      <c r="K2266" s="142" t="s">
        <v>7570</v>
      </c>
      <c r="L2266" s="142" t="s">
        <v>7571</v>
      </c>
    </row>
    <row r="2267" spans="1:12" hidden="1">
      <c r="A2267" s="142" t="s">
        <v>6845</v>
      </c>
      <c r="B2267" s="142" t="s">
        <v>6846</v>
      </c>
      <c r="C2267" s="142" t="s">
        <v>587</v>
      </c>
      <c r="D2267" s="142" t="s">
        <v>7351</v>
      </c>
      <c r="E2267" s="142" t="s">
        <v>7552</v>
      </c>
      <c r="F2267" s="142" t="s">
        <v>7553</v>
      </c>
      <c r="G2267" s="142" t="s">
        <v>7554</v>
      </c>
      <c r="H2267" s="142" t="s">
        <v>7555</v>
      </c>
      <c r="I2267" s="142" t="s">
        <v>7556</v>
      </c>
      <c r="J2267" s="142" t="s">
        <v>7557</v>
      </c>
      <c r="K2267" s="142" t="s">
        <v>7572</v>
      </c>
      <c r="L2267" s="142" t="s">
        <v>7573</v>
      </c>
    </row>
    <row r="2268" spans="1:12" hidden="1">
      <c r="A2268" s="142" t="s">
        <v>6845</v>
      </c>
      <c r="B2268" s="142" t="s">
        <v>6846</v>
      </c>
      <c r="C2268" s="142" t="s">
        <v>587</v>
      </c>
      <c r="D2268" s="142" t="s">
        <v>7351</v>
      </c>
      <c r="E2268" s="142" t="s">
        <v>7552</v>
      </c>
      <c r="F2268" s="142" t="s">
        <v>7553</v>
      </c>
      <c r="G2268" s="142" t="s">
        <v>7554</v>
      </c>
      <c r="H2268" s="142" t="s">
        <v>7555</v>
      </c>
      <c r="I2268" s="142" t="s">
        <v>7556</v>
      </c>
      <c r="J2268" s="142" t="s">
        <v>7557</v>
      </c>
      <c r="K2268" s="142" t="s">
        <v>7574</v>
      </c>
      <c r="L2268" s="142" t="s">
        <v>7575</v>
      </c>
    </row>
    <row r="2269" spans="1:12" hidden="1">
      <c r="A2269" s="142" t="s">
        <v>6845</v>
      </c>
      <c r="B2269" s="142" t="s">
        <v>6846</v>
      </c>
      <c r="C2269" s="142" t="s">
        <v>587</v>
      </c>
      <c r="D2269" s="142" t="s">
        <v>7351</v>
      </c>
      <c r="E2269" s="142" t="s">
        <v>7552</v>
      </c>
      <c r="F2269" s="142" t="s">
        <v>7553</v>
      </c>
      <c r="G2269" s="142" t="s">
        <v>7576</v>
      </c>
      <c r="H2269" s="142" t="s">
        <v>7577</v>
      </c>
      <c r="I2269" s="142" t="s">
        <v>7578</v>
      </c>
      <c r="J2269" s="142" t="s">
        <v>7579</v>
      </c>
      <c r="K2269" s="142" t="s">
        <v>7580</v>
      </c>
      <c r="L2269" s="142" t="s">
        <v>7581</v>
      </c>
    </row>
    <row r="2270" spans="1:12" hidden="1">
      <c r="A2270" s="142" t="s">
        <v>6845</v>
      </c>
      <c r="B2270" s="142" t="s">
        <v>6846</v>
      </c>
      <c r="C2270" s="142" t="s">
        <v>587</v>
      </c>
      <c r="D2270" s="142" t="s">
        <v>7351</v>
      </c>
      <c r="E2270" s="142" t="s">
        <v>7552</v>
      </c>
      <c r="F2270" s="142" t="s">
        <v>7553</v>
      </c>
      <c r="G2270" s="142" t="s">
        <v>7576</v>
      </c>
      <c r="H2270" s="142" t="s">
        <v>7577</v>
      </c>
      <c r="I2270" s="142" t="s">
        <v>7578</v>
      </c>
      <c r="J2270" s="142" t="s">
        <v>7579</v>
      </c>
      <c r="K2270" s="142" t="s">
        <v>7582</v>
      </c>
      <c r="L2270" s="142" t="s">
        <v>7583</v>
      </c>
    </row>
    <row r="2271" spans="1:12" hidden="1">
      <c r="A2271" s="142" t="s">
        <v>6845</v>
      </c>
      <c r="B2271" s="142" t="s">
        <v>6846</v>
      </c>
      <c r="C2271" s="142" t="s">
        <v>587</v>
      </c>
      <c r="D2271" s="142" t="s">
        <v>7351</v>
      </c>
      <c r="E2271" s="142" t="s">
        <v>7552</v>
      </c>
      <c r="F2271" s="142" t="s">
        <v>7553</v>
      </c>
      <c r="G2271" s="142" t="s">
        <v>7576</v>
      </c>
      <c r="H2271" s="142" t="s">
        <v>7577</v>
      </c>
      <c r="I2271" s="142" t="s">
        <v>7578</v>
      </c>
      <c r="J2271" s="142" t="s">
        <v>7579</v>
      </c>
      <c r="K2271" s="142" t="s">
        <v>7584</v>
      </c>
      <c r="L2271" s="142" t="s">
        <v>7585</v>
      </c>
    </row>
    <row r="2272" spans="1:12" hidden="1">
      <c r="A2272" s="142" t="s">
        <v>6845</v>
      </c>
      <c r="B2272" s="142" t="s">
        <v>6846</v>
      </c>
      <c r="C2272" s="142" t="s">
        <v>587</v>
      </c>
      <c r="D2272" s="142" t="s">
        <v>7351</v>
      </c>
      <c r="E2272" s="142" t="s">
        <v>7552</v>
      </c>
      <c r="F2272" s="142" t="s">
        <v>7553</v>
      </c>
      <c r="G2272" s="142" t="s">
        <v>7586</v>
      </c>
      <c r="H2272" s="142" t="s">
        <v>7587</v>
      </c>
      <c r="I2272" s="142" t="s">
        <v>7588</v>
      </c>
      <c r="J2272" s="142" t="s">
        <v>7589</v>
      </c>
      <c r="K2272" s="142" t="s">
        <v>7590</v>
      </c>
      <c r="L2272" s="142" t="s">
        <v>7591</v>
      </c>
    </row>
    <row r="2273" spans="1:12" hidden="1">
      <c r="A2273" s="142" t="s">
        <v>6845</v>
      </c>
      <c r="B2273" s="142" t="s">
        <v>6846</v>
      </c>
      <c r="C2273" s="142" t="s">
        <v>587</v>
      </c>
      <c r="D2273" s="142" t="s">
        <v>7351</v>
      </c>
      <c r="E2273" s="142" t="s">
        <v>7552</v>
      </c>
      <c r="F2273" s="142" t="s">
        <v>7553</v>
      </c>
      <c r="G2273" s="142" t="s">
        <v>7586</v>
      </c>
      <c r="H2273" s="142" t="s">
        <v>7587</v>
      </c>
      <c r="I2273" s="142" t="s">
        <v>7588</v>
      </c>
      <c r="J2273" s="142" t="s">
        <v>7589</v>
      </c>
      <c r="K2273" s="142" t="s">
        <v>7592</v>
      </c>
      <c r="L2273" s="142" t="s">
        <v>7593</v>
      </c>
    </row>
    <row r="2274" spans="1:12" hidden="1">
      <c r="A2274" s="142" t="s">
        <v>6845</v>
      </c>
      <c r="B2274" s="142" t="s">
        <v>6846</v>
      </c>
      <c r="C2274" s="142" t="s">
        <v>587</v>
      </c>
      <c r="D2274" s="142" t="s">
        <v>7351</v>
      </c>
      <c r="E2274" s="142" t="s">
        <v>1014</v>
      </c>
      <c r="F2274" s="142" t="s">
        <v>7594</v>
      </c>
      <c r="G2274" s="142" t="s">
        <v>7595</v>
      </c>
      <c r="H2274" s="142" t="s">
        <v>7596</v>
      </c>
      <c r="I2274" s="142" t="s">
        <v>7597</v>
      </c>
      <c r="J2274" s="142" t="s">
        <v>7598</v>
      </c>
      <c r="K2274" s="142" t="s">
        <v>7599</v>
      </c>
      <c r="L2274" s="142" t="s">
        <v>7600</v>
      </c>
    </row>
    <row r="2275" spans="1:12" hidden="1">
      <c r="A2275" s="142" t="s">
        <v>6845</v>
      </c>
      <c r="B2275" s="142" t="s">
        <v>6846</v>
      </c>
      <c r="C2275" s="142" t="s">
        <v>587</v>
      </c>
      <c r="D2275" s="142" t="s">
        <v>7351</v>
      </c>
      <c r="E2275" s="142" t="s">
        <v>1014</v>
      </c>
      <c r="F2275" s="142" t="s">
        <v>7594</v>
      </c>
      <c r="G2275" s="142" t="s">
        <v>7595</v>
      </c>
      <c r="H2275" s="142" t="s">
        <v>7596</v>
      </c>
      <c r="I2275" s="142" t="s">
        <v>7597</v>
      </c>
      <c r="J2275" s="142" t="s">
        <v>7598</v>
      </c>
      <c r="K2275" s="142" t="s">
        <v>7601</v>
      </c>
      <c r="L2275" s="142" t="s">
        <v>7602</v>
      </c>
    </row>
    <row r="2276" spans="1:12" hidden="1">
      <c r="A2276" s="142" t="s">
        <v>6845</v>
      </c>
      <c r="B2276" s="142" t="s">
        <v>6846</v>
      </c>
      <c r="C2276" s="142" t="s">
        <v>587</v>
      </c>
      <c r="D2276" s="142" t="s">
        <v>7351</v>
      </c>
      <c r="E2276" s="142" t="s">
        <v>1014</v>
      </c>
      <c r="F2276" s="142" t="s">
        <v>7594</v>
      </c>
      <c r="G2276" s="142" t="s">
        <v>7595</v>
      </c>
      <c r="H2276" s="142" t="s">
        <v>7596</v>
      </c>
      <c r="I2276" s="142" t="s">
        <v>7597</v>
      </c>
      <c r="J2276" s="142" t="s">
        <v>7598</v>
      </c>
      <c r="K2276" s="142" t="s">
        <v>7603</v>
      </c>
      <c r="L2276" s="142" t="s">
        <v>7604</v>
      </c>
    </row>
    <row r="2277" spans="1:12" hidden="1">
      <c r="A2277" s="142" t="s">
        <v>6845</v>
      </c>
      <c r="B2277" s="142" t="s">
        <v>6846</v>
      </c>
      <c r="C2277" s="142" t="s">
        <v>587</v>
      </c>
      <c r="D2277" s="142" t="s">
        <v>7351</v>
      </c>
      <c r="E2277" s="142" t="s">
        <v>1014</v>
      </c>
      <c r="F2277" s="142" t="s">
        <v>7594</v>
      </c>
      <c r="G2277" s="142" t="s">
        <v>7595</v>
      </c>
      <c r="H2277" s="142" t="s">
        <v>7596</v>
      </c>
      <c r="I2277" s="142" t="s">
        <v>7597</v>
      </c>
      <c r="J2277" s="142" t="s">
        <v>7598</v>
      </c>
      <c r="K2277" s="142" t="s">
        <v>7605</v>
      </c>
      <c r="L2277" s="142" t="s">
        <v>7606</v>
      </c>
    </row>
    <row r="2278" spans="1:12" hidden="1">
      <c r="A2278" s="142" t="s">
        <v>6845</v>
      </c>
      <c r="B2278" s="142" t="s">
        <v>6846</v>
      </c>
      <c r="C2278" s="142" t="s">
        <v>587</v>
      </c>
      <c r="D2278" s="142" t="s">
        <v>7351</v>
      </c>
      <c r="E2278" s="142" t="s">
        <v>1014</v>
      </c>
      <c r="F2278" s="142" t="s">
        <v>7594</v>
      </c>
      <c r="G2278" s="142" t="s">
        <v>7595</v>
      </c>
      <c r="H2278" s="142" t="s">
        <v>7596</v>
      </c>
      <c r="I2278" s="142" t="s">
        <v>7597</v>
      </c>
      <c r="J2278" s="142" t="s">
        <v>7598</v>
      </c>
      <c r="K2278" s="142" t="s">
        <v>7607</v>
      </c>
      <c r="L2278" s="142" t="s">
        <v>7608</v>
      </c>
    </row>
    <row r="2279" spans="1:12" hidden="1">
      <c r="A2279" s="142" t="s">
        <v>6845</v>
      </c>
      <c r="B2279" s="142" t="s">
        <v>6846</v>
      </c>
      <c r="C2279" s="142" t="s">
        <v>587</v>
      </c>
      <c r="D2279" s="142" t="s">
        <v>7351</v>
      </c>
      <c r="E2279" s="142" t="s">
        <v>1014</v>
      </c>
      <c r="F2279" s="142" t="s">
        <v>7594</v>
      </c>
      <c r="G2279" s="142" t="s">
        <v>7595</v>
      </c>
      <c r="H2279" s="142" t="s">
        <v>7596</v>
      </c>
      <c r="I2279" s="142" t="s">
        <v>7597</v>
      </c>
      <c r="J2279" s="142" t="s">
        <v>7598</v>
      </c>
      <c r="K2279" s="142" t="s">
        <v>7609</v>
      </c>
      <c r="L2279" s="142" t="s">
        <v>7610</v>
      </c>
    </row>
    <row r="2280" spans="1:12" hidden="1">
      <c r="A2280" s="142" t="s">
        <v>6845</v>
      </c>
      <c r="B2280" s="142" t="s">
        <v>6846</v>
      </c>
      <c r="C2280" s="142" t="s">
        <v>587</v>
      </c>
      <c r="D2280" s="142" t="s">
        <v>7351</v>
      </c>
      <c r="E2280" s="142" t="s">
        <v>1014</v>
      </c>
      <c r="F2280" s="142" t="s">
        <v>7594</v>
      </c>
      <c r="G2280" s="142" t="s">
        <v>7595</v>
      </c>
      <c r="H2280" s="142" t="s">
        <v>7596</v>
      </c>
      <c r="I2280" s="142" t="s">
        <v>7597</v>
      </c>
      <c r="J2280" s="142" t="s">
        <v>7598</v>
      </c>
      <c r="K2280" s="142" t="s">
        <v>7611</v>
      </c>
      <c r="L2280" s="142" t="s">
        <v>7612</v>
      </c>
    </row>
    <row r="2281" spans="1:12" hidden="1">
      <c r="A2281" s="142" t="s">
        <v>6845</v>
      </c>
      <c r="B2281" s="142" t="s">
        <v>6846</v>
      </c>
      <c r="C2281" s="142" t="s">
        <v>587</v>
      </c>
      <c r="D2281" s="142" t="s">
        <v>7351</v>
      </c>
      <c r="E2281" s="142" t="s">
        <v>1014</v>
      </c>
      <c r="F2281" s="142" t="s">
        <v>7594</v>
      </c>
      <c r="G2281" s="142" t="s">
        <v>7595</v>
      </c>
      <c r="H2281" s="142" t="s">
        <v>7596</v>
      </c>
      <c r="I2281" s="142" t="s">
        <v>7597</v>
      </c>
      <c r="J2281" s="142" t="s">
        <v>7598</v>
      </c>
      <c r="K2281" s="142" t="s">
        <v>7613</v>
      </c>
      <c r="L2281" s="142" t="s">
        <v>7614</v>
      </c>
    </row>
    <row r="2282" spans="1:12" hidden="1">
      <c r="A2282" s="142" t="s">
        <v>6845</v>
      </c>
      <c r="B2282" s="142" t="s">
        <v>6846</v>
      </c>
      <c r="C2282" s="142" t="s">
        <v>587</v>
      </c>
      <c r="D2282" s="142" t="s">
        <v>7351</v>
      </c>
      <c r="E2282" s="142" t="s">
        <v>1014</v>
      </c>
      <c r="F2282" s="142" t="s">
        <v>7594</v>
      </c>
      <c r="G2282" s="142" t="s">
        <v>7595</v>
      </c>
      <c r="H2282" s="142" t="s">
        <v>7596</v>
      </c>
      <c r="I2282" s="142" t="s">
        <v>7597</v>
      </c>
      <c r="J2282" s="142" t="s">
        <v>7598</v>
      </c>
      <c r="K2282" s="142" t="s">
        <v>7615</v>
      </c>
      <c r="L2282" s="142" t="s">
        <v>7616</v>
      </c>
    </row>
    <row r="2283" spans="1:12" hidden="1">
      <c r="A2283" s="142" t="s">
        <v>6845</v>
      </c>
      <c r="B2283" s="142" t="s">
        <v>6846</v>
      </c>
      <c r="C2283" s="142" t="s">
        <v>587</v>
      </c>
      <c r="D2283" s="142" t="s">
        <v>7351</v>
      </c>
      <c r="E2283" s="142" t="s">
        <v>1014</v>
      </c>
      <c r="F2283" s="142" t="s">
        <v>7594</v>
      </c>
      <c r="G2283" s="142" t="s">
        <v>7595</v>
      </c>
      <c r="H2283" s="142" t="s">
        <v>7596</v>
      </c>
      <c r="I2283" s="142" t="s">
        <v>7597</v>
      </c>
      <c r="J2283" s="142" t="s">
        <v>7598</v>
      </c>
      <c r="K2283" s="142" t="s">
        <v>7617</v>
      </c>
      <c r="L2283" s="142" t="s">
        <v>7618</v>
      </c>
    </row>
    <row r="2284" spans="1:12" hidden="1">
      <c r="A2284" s="142" t="s">
        <v>6845</v>
      </c>
      <c r="B2284" s="142" t="s">
        <v>6846</v>
      </c>
      <c r="C2284" s="142" t="s">
        <v>587</v>
      </c>
      <c r="D2284" s="142" t="s">
        <v>7351</v>
      </c>
      <c r="E2284" s="142" t="s">
        <v>611</v>
      </c>
      <c r="F2284" s="142" t="s">
        <v>7619</v>
      </c>
      <c r="G2284" s="142" t="s">
        <v>7620</v>
      </c>
      <c r="H2284" s="142" t="s">
        <v>7621</v>
      </c>
      <c r="I2284" s="142" t="s">
        <v>7622</v>
      </c>
      <c r="J2284" s="142" t="s">
        <v>7623</v>
      </c>
      <c r="K2284" s="142" t="s">
        <v>7624</v>
      </c>
      <c r="L2284" s="142" t="s">
        <v>7625</v>
      </c>
    </row>
    <row r="2285" spans="1:12" hidden="1">
      <c r="A2285" s="142" t="s">
        <v>6845</v>
      </c>
      <c r="B2285" s="142" t="s">
        <v>6846</v>
      </c>
      <c r="C2285" s="142" t="s">
        <v>587</v>
      </c>
      <c r="D2285" s="142" t="s">
        <v>7351</v>
      </c>
      <c r="E2285" s="142" t="s">
        <v>611</v>
      </c>
      <c r="F2285" s="142" t="s">
        <v>7619</v>
      </c>
      <c r="G2285" s="142" t="s">
        <v>7620</v>
      </c>
      <c r="H2285" s="142" t="s">
        <v>7621</v>
      </c>
      <c r="I2285" s="142" t="s">
        <v>7622</v>
      </c>
      <c r="J2285" s="142" t="s">
        <v>7623</v>
      </c>
      <c r="K2285" s="142" t="s">
        <v>7626</v>
      </c>
      <c r="L2285" s="142" t="s">
        <v>7627</v>
      </c>
    </row>
    <row r="2286" spans="1:12" hidden="1">
      <c r="A2286" s="142" t="s">
        <v>6845</v>
      </c>
      <c r="B2286" s="142" t="s">
        <v>6846</v>
      </c>
      <c r="C2286" s="142" t="s">
        <v>587</v>
      </c>
      <c r="D2286" s="142" t="s">
        <v>7351</v>
      </c>
      <c r="E2286" s="142" t="s">
        <v>611</v>
      </c>
      <c r="F2286" s="142" t="s">
        <v>7619</v>
      </c>
      <c r="G2286" s="142" t="s">
        <v>7620</v>
      </c>
      <c r="H2286" s="142" t="s">
        <v>7621</v>
      </c>
      <c r="I2286" s="142" t="s">
        <v>7622</v>
      </c>
      <c r="J2286" s="142" t="s">
        <v>7623</v>
      </c>
      <c r="K2286" s="142" t="s">
        <v>7628</v>
      </c>
      <c r="L2286" s="142" t="s">
        <v>7629</v>
      </c>
    </row>
    <row r="2287" spans="1:12" hidden="1">
      <c r="A2287" s="142" t="s">
        <v>6845</v>
      </c>
      <c r="B2287" s="142" t="s">
        <v>6846</v>
      </c>
      <c r="C2287" s="142" t="s">
        <v>587</v>
      </c>
      <c r="D2287" s="142" t="s">
        <v>7351</v>
      </c>
      <c r="E2287" s="142" t="s">
        <v>611</v>
      </c>
      <c r="F2287" s="142" t="s">
        <v>7619</v>
      </c>
      <c r="G2287" s="142" t="s">
        <v>7620</v>
      </c>
      <c r="H2287" s="142" t="s">
        <v>7621</v>
      </c>
      <c r="I2287" s="142" t="s">
        <v>7622</v>
      </c>
      <c r="J2287" s="142" t="s">
        <v>7623</v>
      </c>
      <c r="K2287" s="142" t="s">
        <v>7630</v>
      </c>
      <c r="L2287" s="142" t="s">
        <v>7631</v>
      </c>
    </row>
    <row r="2288" spans="1:12" hidden="1">
      <c r="A2288" s="142" t="s">
        <v>6845</v>
      </c>
      <c r="B2288" s="142" t="s">
        <v>6846</v>
      </c>
      <c r="C2288" s="142" t="s">
        <v>587</v>
      </c>
      <c r="D2288" s="142" t="s">
        <v>7351</v>
      </c>
      <c r="E2288" s="142" t="s">
        <v>611</v>
      </c>
      <c r="F2288" s="142" t="s">
        <v>7619</v>
      </c>
      <c r="G2288" s="142" t="s">
        <v>7620</v>
      </c>
      <c r="H2288" s="142" t="s">
        <v>7621</v>
      </c>
      <c r="I2288" s="142" t="s">
        <v>7622</v>
      </c>
      <c r="J2288" s="142" t="s">
        <v>7623</v>
      </c>
      <c r="K2288" s="142" t="s">
        <v>7632</v>
      </c>
      <c r="L2288" s="142" t="s">
        <v>7633</v>
      </c>
    </row>
    <row r="2289" spans="1:12" hidden="1">
      <c r="A2289" s="142" t="s">
        <v>6845</v>
      </c>
      <c r="B2289" s="142" t="s">
        <v>6846</v>
      </c>
      <c r="C2289" s="142" t="s">
        <v>587</v>
      </c>
      <c r="D2289" s="142" t="s">
        <v>7351</v>
      </c>
      <c r="E2289" s="142" t="s">
        <v>611</v>
      </c>
      <c r="F2289" s="142" t="s">
        <v>7619</v>
      </c>
      <c r="G2289" s="142" t="s">
        <v>7620</v>
      </c>
      <c r="H2289" s="142" t="s">
        <v>7621</v>
      </c>
      <c r="I2289" s="142" t="s">
        <v>7622</v>
      </c>
      <c r="J2289" s="142" t="s">
        <v>7623</v>
      </c>
      <c r="K2289" s="142" t="s">
        <v>7634</v>
      </c>
      <c r="L2289" s="142" t="s">
        <v>7635</v>
      </c>
    </row>
    <row r="2290" spans="1:12" hidden="1">
      <c r="A2290" s="142" t="s">
        <v>6845</v>
      </c>
      <c r="B2290" s="142" t="s">
        <v>6846</v>
      </c>
      <c r="C2290" s="142" t="s">
        <v>587</v>
      </c>
      <c r="D2290" s="142" t="s">
        <v>7351</v>
      </c>
      <c r="E2290" s="142" t="s">
        <v>611</v>
      </c>
      <c r="F2290" s="142" t="s">
        <v>7619</v>
      </c>
      <c r="G2290" s="142" t="s">
        <v>7620</v>
      </c>
      <c r="H2290" s="142" t="s">
        <v>7621</v>
      </c>
      <c r="I2290" s="142" t="s">
        <v>7622</v>
      </c>
      <c r="J2290" s="142" t="s">
        <v>7623</v>
      </c>
      <c r="K2290" s="142" t="s">
        <v>7636</v>
      </c>
      <c r="L2290" s="142" t="s">
        <v>7637</v>
      </c>
    </row>
    <row r="2291" spans="1:12" hidden="1">
      <c r="A2291" s="142" t="s">
        <v>6845</v>
      </c>
      <c r="B2291" s="142" t="s">
        <v>6846</v>
      </c>
      <c r="C2291" s="142" t="s">
        <v>587</v>
      </c>
      <c r="D2291" s="142" t="s">
        <v>7351</v>
      </c>
      <c r="E2291" s="142" t="s">
        <v>611</v>
      </c>
      <c r="F2291" s="142" t="s">
        <v>7619</v>
      </c>
      <c r="G2291" s="142" t="s">
        <v>7638</v>
      </c>
      <c r="H2291" s="142" t="s">
        <v>7639</v>
      </c>
      <c r="I2291" s="142" t="s">
        <v>7640</v>
      </c>
      <c r="J2291" s="142" t="s">
        <v>7641</v>
      </c>
      <c r="K2291" s="142" t="s">
        <v>7642</v>
      </c>
      <c r="L2291" s="142" t="s">
        <v>7643</v>
      </c>
    </row>
    <row r="2292" spans="1:12" hidden="1">
      <c r="A2292" s="142" t="s">
        <v>6845</v>
      </c>
      <c r="B2292" s="142" t="s">
        <v>6846</v>
      </c>
      <c r="C2292" s="142" t="s">
        <v>587</v>
      </c>
      <c r="D2292" s="142" t="s">
        <v>7351</v>
      </c>
      <c r="E2292" s="142" t="s">
        <v>611</v>
      </c>
      <c r="F2292" s="142" t="s">
        <v>7619</v>
      </c>
      <c r="G2292" s="142" t="s">
        <v>7638</v>
      </c>
      <c r="H2292" s="142" t="s">
        <v>7639</v>
      </c>
      <c r="I2292" s="142" t="s">
        <v>7640</v>
      </c>
      <c r="J2292" s="142" t="s">
        <v>7641</v>
      </c>
      <c r="K2292" s="142" t="s">
        <v>7644</v>
      </c>
      <c r="L2292" s="142" t="s">
        <v>7645</v>
      </c>
    </row>
    <row r="2293" spans="1:12" hidden="1">
      <c r="A2293" s="142" t="s">
        <v>6845</v>
      </c>
      <c r="B2293" s="142" t="s">
        <v>6846</v>
      </c>
      <c r="C2293" s="142" t="s">
        <v>587</v>
      </c>
      <c r="D2293" s="142" t="s">
        <v>7351</v>
      </c>
      <c r="E2293" s="142" t="s">
        <v>611</v>
      </c>
      <c r="F2293" s="142" t="s">
        <v>7619</v>
      </c>
      <c r="G2293" s="142" t="s">
        <v>7638</v>
      </c>
      <c r="H2293" s="142" t="s">
        <v>7639</v>
      </c>
      <c r="I2293" s="142" t="s">
        <v>7640</v>
      </c>
      <c r="J2293" s="142" t="s">
        <v>7641</v>
      </c>
      <c r="K2293" s="142" t="s">
        <v>7646</v>
      </c>
      <c r="L2293" s="142" t="s">
        <v>7647</v>
      </c>
    </row>
    <row r="2294" spans="1:12" hidden="1">
      <c r="A2294" s="142" t="s">
        <v>6845</v>
      </c>
      <c r="B2294" s="142" t="s">
        <v>6846</v>
      </c>
      <c r="C2294" s="142" t="s">
        <v>587</v>
      </c>
      <c r="D2294" s="142" t="s">
        <v>7351</v>
      </c>
      <c r="E2294" s="142" t="s">
        <v>611</v>
      </c>
      <c r="F2294" s="142" t="s">
        <v>7619</v>
      </c>
      <c r="G2294" s="142" t="s">
        <v>7638</v>
      </c>
      <c r="H2294" s="142" t="s">
        <v>7639</v>
      </c>
      <c r="I2294" s="142" t="s">
        <v>7640</v>
      </c>
      <c r="J2294" s="142" t="s">
        <v>7641</v>
      </c>
      <c r="K2294" s="142" t="s">
        <v>7648</v>
      </c>
      <c r="L2294" s="142" t="s">
        <v>7649</v>
      </c>
    </row>
    <row r="2295" spans="1:12" hidden="1">
      <c r="A2295" s="142" t="s">
        <v>6845</v>
      </c>
      <c r="B2295" s="142" t="s">
        <v>6846</v>
      </c>
      <c r="C2295" s="142" t="s">
        <v>587</v>
      </c>
      <c r="D2295" s="142" t="s">
        <v>7351</v>
      </c>
      <c r="E2295" s="142" t="s">
        <v>611</v>
      </c>
      <c r="F2295" s="142" t="s">
        <v>7619</v>
      </c>
      <c r="G2295" s="142" t="s">
        <v>7638</v>
      </c>
      <c r="H2295" s="142" t="s">
        <v>7639</v>
      </c>
      <c r="I2295" s="142" t="s">
        <v>7640</v>
      </c>
      <c r="J2295" s="142" t="s">
        <v>7641</v>
      </c>
      <c r="K2295" s="142" t="s">
        <v>7650</v>
      </c>
      <c r="L2295" s="142" t="s">
        <v>7651</v>
      </c>
    </row>
    <row r="2296" spans="1:12" hidden="1">
      <c r="A2296" s="142" t="s">
        <v>6845</v>
      </c>
      <c r="B2296" s="142" t="s">
        <v>6846</v>
      </c>
      <c r="C2296" s="142" t="s">
        <v>587</v>
      </c>
      <c r="D2296" s="142" t="s">
        <v>7351</v>
      </c>
      <c r="E2296" s="142" t="s">
        <v>611</v>
      </c>
      <c r="F2296" s="142" t="s">
        <v>7619</v>
      </c>
      <c r="G2296" s="142" t="s">
        <v>7638</v>
      </c>
      <c r="H2296" s="142" t="s">
        <v>7639</v>
      </c>
      <c r="I2296" s="142" t="s">
        <v>7640</v>
      </c>
      <c r="J2296" s="142" t="s">
        <v>7641</v>
      </c>
      <c r="K2296" s="142" t="s">
        <v>7652</v>
      </c>
      <c r="L2296" s="142" t="s">
        <v>7653</v>
      </c>
    </row>
    <row r="2297" spans="1:12" hidden="1">
      <c r="A2297" s="142" t="s">
        <v>6845</v>
      </c>
      <c r="B2297" s="142" t="s">
        <v>6846</v>
      </c>
      <c r="C2297" s="142" t="s">
        <v>587</v>
      </c>
      <c r="D2297" s="142" t="s">
        <v>7351</v>
      </c>
      <c r="E2297" s="142" t="s">
        <v>611</v>
      </c>
      <c r="F2297" s="142" t="s">
        <v>7619</v>
      </c>
      <c r="G2297" s="142" t="s">
        <v>7654</v>
      </c>
      <c r="H2297" s="142" t="s">
        <v>7655</v>
      </c>
      <c r="I2297" s="142" t="s">
        <v>7656</v>
      </c>
      <c r="J2297" s="142" t="s">
        <v>7657</v>
      </c>
      <c r="K2297" s="142" t="s">
        <v>7658</v>
      </c>
      <c r="L2297" s="142" t="s">
        <v>7659</v>
      </c>
    </row>
    <row r="2298" spans="1:12" hidden="1">
      <c r="A2298" s="142" t="s">
        <v>6845</v>
      </c>
      <c r="B2298" s="142" t="s">
        <v>6846</v>
      </c>
      <c r="C2298" s="142" t="s">
        <v>587</v>
      </c>
      <c r="D2298" s="142" t="s">
        <v>7351</v>
      </c>
      <c r="E2298" s="142" t="s">
        <v>611</v>
      </c>
      <c r="F2298" s="142" t="s">
        <v>7619</v>
      </c>
      <c r="G2298" s="142" t="s">
        <v>7654</v>
      </c>
      <c r="H2298" s="142" t="s">
        <v>7655</v>
      </c>
      <c r="I2298" s="142" t="s">
        <v>7656</v>
      </c>
      <c r="J2298" s="142" t="s">
        <v>7657</v>
      </c>
      <c r="K2298" s="142" t="s">
        <v>7660</v>
      </c>
      <c r="L2298" s="142" t="s">
        <v>7661</v>
      </c>
    </row>
    <row r="2299" spans="1:12" hidden="1">
      <c r="A2299" s="142" t="s">
        <v>6845</v>
      </c>
      <c r="B2299" s="142" t="s">
        <v>6846</v>
      </c>
      <c r="C2299" s="142" t="s">
        <v>587</v>
      </c>
      <c r="D2299" s="142" t="s">
        <v>7351</v>
      </c>
      <c r="E2299" s="142" t="s">
        <v>611</v>
      </c>
      <c r="F2299" s="142" t="s">
        <v>7619</v>
      </c>
      <c r="G2299" s="142" t="s">
        <v>7654</v>
      </c>
      <c r="H2299" s="142" t="s">
        <v>7655</v>
      </c>
      <c r="I2299" s="142" t="s">
        <v>7656</v>
      </c>
      <c r="J2299" s="142" t="s">
        <v>7657</v>
      </c>
      <c r="K2299" s="142" t="s">
        <v>7662</v>
      </c>
      <c r="L2299" s="142" t="s">
        <v>7663</v>
      </c>
    </row>
    <row r="2300" spans="1:12" hidden="1">
      <c r="A2300" s="142" t="s">
        <v>6845</v>
      </c>
      <c r="B2300" s="142" t="s">
        <v>6846</v>
      </c>
      <c r="C2300" s="142" t="s">
        <v>587</v>
      </c>
      <c r="D2300" s="142" t="s">
        <v>7351</v>
      </c>
      <c r="E2300" s="142" t="s">
        <v>611</v>
      </c>
      <c r="F2300" s="142" t="s">
        <v>7619</v>
      </c>
      <c r="G2300" s="142" t="s">
        <v>7654</v>
      </c>
      <c r="H2300" s="142" t="s">
        <v>7655</v>
      </c>
      <c r="I2300" s="142" t="s">
        <v>7656</v>
      </c>
      <c r="J2300" s="142" t="s">
        <v>7657</v>
      </c>
      <c r="K2300" s="142" t="s">
        <v>7664</v>
      </c>
      <c r="L2300" s="142" t="s">
        <v>7665</v>
      </c>
    </row>
    <row r="2301" spans="1:12" hidden="1">
      <c r="A2301" s="142" t="s">
        <v>6845</v>
      </c>
      <c r="B2301" s="142" t="s">
        <v>6846</v>
      </c>
      <c r="C2301" s="142" t="s">
        <v>587</v>
      </c>
      <c r="D2301" s="142" t="s">
        <v>7351</v>
      </c>
      <c r="E2301" s="142" t="s">
        <v>611</v>
      </c>
      <c r="F2301" s="142" t="s">
        <v>7619</v>
      </c>
      <c r="G2301" s="142" t="s">
        <v>7666</v>
      </c>
      <c r="H2301" s="142" t="s">
        <v>7667</v>
      </c>
      <c r="I2301" s="142" t="s">
        <v>7668</v>
      </c>
      <c r="J2301" s="142" t="s">
        <v>7669</v>
      </c>
      <c r="K2301" s="142" t="s">
        <v>7670</v>
      </c>
      <c r="L2301" s="142" t="s">
        <v>7671</v>
      </c>
    </row>
    <row r="2302" spans="1:12" hidden="1">
      <c r="A2302" s="142" t="s">
        <v>6845</v>
      </c>
      <c r="B2302" s="142" t="s">
        <v>6846</v>
      </c>
      <c r="C2302" s="142" t="s">
        <v>587</v>
      </c>
      <c r="D2302" s="142" t="s">
        <v>7351</v>
      </c>
      <c r="E2302" s="142" t="s">
        <v>611</v>
      </c>
      <c r="F2302" s="142" t="s">
        <v>7619</v>
      </c>
      <c r="G2302" s="142" t="s">
        <v>7666</v>
      </c>
      <c r="H2302" s="142" t="s">
        <v>7667</v>
      </c>
      <c r="I2302" s="142" t="s">
        <v>7668</v>
      </c>
      <c r="J2302" s="142" t="s">
        <v>7669</v>
      </c>
      <c r="K2302" s="142" t="s">
        <v>7672</v>
      </c>
      <c r="L2302" s="142" t="s">
        <v>7673</v>
      </c>
    </row>
    <row r="2303" spans="1:12" hidden="1">
      <c r="A2303" s="142" t="s">
        <v>6845</v>
      </c>
      <c r="B2303" s="142" t="s">
        <v>6846</v>
      </c>
      <c r="C2303" s="142" t="s">
        <v>587</v>
      </c>
      <c r="D2303" s="142" t="s">
        <v>7351</v>
      </c>
      <c r="E2303" s="142" t="s">
        <v>611</v>
      </c>
      <c r="F2303" s="142" t="s">
        <v>7619</v>
      </c>
      <c r="G2303" s="142" t="s">
        <v>7666</v>
      </c>
      <c r="H2303" s="142" t="s">
        <v>7667</v>
      </c>
      <c r="I2303" s="142" t="s">
        <v>7668</v>
      </c>
      <c r="J2303" s="142" t="s">
        <v>7669</v>
      </c>
      <c r="K2303" s="142" t="s">
        <v>7674</v>
      </c>
      <c r="L2303" s="142" t="s">
        <v>7675</v>
      </c>
    </row>
    <row r="2304" spans="1:12" hidden="1">
      <c r="A2304" s="142" t="s">
        <v>6845</v>
      </c>
      <c r="B2304" s="142" t="s">
        <v>6846</v>
      </c>
      <c r="C2304" s="142" t="s">
        <v>587</v>
      </c>
      <c r="D2304" s="142" t="s">
        <v>7351</v>
      </c>
      <c r="E2304" s="142" t="s">
        <v>7676</v>
      </c>
      <c r="F2304" s="142" t="s">
        <v>7677</v>
      </c>
      <c r="G2304" s="142" t="s">
        <v>7678</v>
      </c>
      <c r="H2304" s="142" t="s">
        <v>7679</v>
      </c>
      <c r="I2304" s="142" t="s">
        <v>7680</v>
      </c>
      <c r="J2304" s="142" t="s">
        <v>7681</v>
      </c>
      <c r="K2304" s="142" t="s">
        <v>7682</v>
      </c>
      <c r="L2304" s="142" t="s">
        <v>7683</v>
      </c>
    </row>
    <row r="2305" spans="1:12" hidden="1">
      <c r="A2305" s="142" t="s">
        <v>6845</v>
      </c>
      <c r="B2305" s="142" t="s">
        <v>6846</v>
      </c>
      <c r="C2305" s="142" t="s">
        <v>587</v>
      </c>
      <c r="D2305" s="142" t="s">
        <v>7351</v>
      </c>
      <c r="E2305" s="142" t="s">
        <v>7676</v>
      </c>
      <c r="F2305" s="142" t="s">
        <v>7677</v>
      </c>
      <c r="G2305" s="142" t="s">
        <v>7678</v>
      </c>
      <c r="H2305" s="142" t="s">
        <v>7679</v>
      </c>
      <c r="I2305" s="142" t="s">
        <v>7680</v>
      </c>
      <c r="J2305" s="142" t="s">
        <v>7681</v>
      </c>
      <c r="K2305" s="142" t="s">
        <v>7684</v>
      </c>
      <c r="L2305" s="142" t="s">
        <v>7685</v>
      </c>
    </row>
    <row r="2306" spans="1:12" hidden="1">
      <c r="A2306" s="142" t="s">
        <v>6845</v>
      </c>
      <c r="B2306" s="142" t="s">
        <v>6846</v>
      </c>
      <c r="C2306" s="142" t="s">
        <v>587</v>
      </c>
      <c r="D2306" s="142" t="s">
        <v>7351</v>
      </c>
      <c r="E2306" s="142" t="s">
        <v>7676</v>
      </c>
      <c r="F2306" s="142" t="s">
        <v>7677</v>
      </c>
      <c r="G2306" s="142" t="s">
        <v>7678</v>
      </c>
      <c r="H2306" s="142" t="s">
        <v>7679</v>
      </c>
      <c r="I2306" s="142" t="s">
        <v>7680</v>
      </c>
      <c r="J2306" s="142" t="s">
        <v>7681</v>
      </c>
      <c r="K2306" s="142" t="s">
        <v>7686</v>
      </c>
      <c r="L2306" s="142" t="s">
        <v>7687</v>
      </c>
    </row>
    <row r="2307" spans="1:12" hidden="1">
      <c r="A2307" s="142" t="s">
        <v>6845</v>
      </c>
      <c r="B2307" s="142" t="s">
        <v>6846</v>
      </c>
      <c r="C2307" s="142" t="s">
        <v>587</v>
      </c>
      <c r="D2307" s="142" t="s">
        <v>7351</v>
      </c>
      <c r="E2307" s="142" t="s">
        <v>7676</v>
      </c>
      <c r="F2307" s="142" t="s">
        <v>7677</v>
      </c>
      <c r="G2307" s="142" t="s">
        <v>7678</v>
      </c>
      <c r="H2307" s="142" t="s">
        <v>7679</v>
      </c>
      <c r="I2307" s="142" t="s">
        <v>7680</v>
      </c>
      <c r="J2307" s="142" t="s">
        <v>7681</v>
      </c>
      <c r="K2307" s="142" t="s">
        <v>7688</v>
      </c>
      <c r="L2307" s="142" t="s">
        <v>7689</v>
      </c>
    </row>
    <row r="2308" spans="1:12" hidden="1">
      <c r="A2308" s="142" t="s">
        <v>6845</v>
      </c>
      <c r="B2308" s="142" t="s">
        <v>6846</v>
      </c>
      <c r="C2308" s="142" t="s">
        <v>587</v>
      </c>
      <c r="D2308" s="142" t="s">
        <v>7351</v>
      </c>
      <c r="E2308" s="142" t="s">
        <v>7676</v>
      </c>
      <c r="F2308" s="142" t="s">
        <v>7677</v>
      </c>
      <c r="G2308" s="142" t="s">
        <v>7678</v>
      </c>
      <c r="H2308" s="142" t="s">
        <v>7679</v>
      </c>
      <c r="I2308" s="142" t="s">
        <v>7680</v>
      </c>
      <c r="J2308" s="142" t="s">
        <v>7681</v>
      </c>
      <c r="K2308" s="142" t="s">
        <v>7690</v>
      </c>
      <c r="L2308" s="142" t="s">
        <v>7691</v>
      </c>
    </row>
    <row r="2309" spans="1:12" hidden="1">
      <c r="A2309" s="142" t="s">
        <v>6845</v>
      </c>
      <c r="B2309" s="142" t="s">
        <v>6846</v>
      </c>
      <c r="C2309" s="142" t="s">
        <v>587</v>
      </c>
      <c r="D2309" s="142" t="s">
        <v>7351</v>
      </c>
      <c r="E2309" s="142" t="s">
        <v>7676</v>
      </c>
      <c r="F2309" s="142" t="s">
        <v>7677</v>
      </c>
      <c r="G2309" s="142" t="s">
        <v>7678</v>
      </c>
      <c r="H2309" s="142" t="s">
        <v>7679</v>
      </c>
      <c r="I2309" s="142" t="s">
        <v>7680</v>
      </c>
      <c r="J2309" s="142" t="s">
        <v>7681</v>
      </c>
      <c r="K2309" s="142" t="s">
        <v>7692</v>
      </c>
      <c r="L2309" s="142" t="s">
        <v>7693</v>
      </c>
    </row>
    <row r="2310" spans="1:12" hidden="1">
      <c r="A2310" s="142" t="s">
        <v>6845</v>
      </c>
      <c r="B2310" s="142" t="s">
        <v>6846</v>
      </c>
      <c r="C2310" s="142" t="s">
        <v>587</v>
      </c>
      <c r="D2310" s="142" t="s">
        <v>7351</v>
      </c>
      <c r="E2310" s="142" t="s">
        <v>7676</v>
      </c>
      <c r="F2310" s="142" t="s">
        <v>7677</v>
      </c>
      <c r="G2310" s="142" t="s">
        <v>7678</v>
      </c>
      <c r="H2310" s="142" t="s">
        <v>7679</v>
      </c>
      <c r="I2310" s="142" t="s">
        <v>7680</v>
      </c>
      <c r="J2310" s="142" t="s">
        <v>7681</v>
      </c>
      <c r="K2310" s="142" t="s">
        <v>7694</v>
      </c>
      <c r="L2310" s="142" t="s">
        <v>7695</v>
      </c>
    </row>
    <row r="2311" spans="1:12" hidden="1">
      <c r="A2311" s="142" t="s">
        <v>6845</v>
      </c>
      <c r="B2311" s="142" t="s">
        <v>6846</v>
      </c>
      <c r="C2311" s="142" t="s">
        <v>587</v>
      </c>
      <c r="D2311" s="142" t="s">
        <v>7351</v>
      </c>
      <c r="E2311" s="142" t="s">
        <v>7676</v>
      </c>
      <c r="F2311" s="142" t="s">
        <v>7677</v>
      </c>
      <c r="G2311" s="142" t="s">
        <v>7678</v>
      </c>
      <c r="H2311" s="142" t="s">
        <v>7679</v>
      </c>
      <c r="I2311" s="142" t="s">
        <v>7680</v>
      </c>
      <c r="J2311" s="142" t="s">
        <v>7681</v>
      </c>
      <c r="K2311" s="142" t="s">
        <v>7696</v>
      </c>
      <c r="L2311" s="142" t="s">
        <v>7697</v>
      </c>
    </row>
    <row r="2312" spans="1:12" hidden="1">
      <c r="A2312" s="142" t="s">
        <v>6845</v>
      </c>
      <c r="B2312" s="142" t="s">
        <v>6846</v>
      </c>
      <c r="C2312" s="142" t="s">
        <v>587</v>
      </c>
      <c r="D2312" s="142" t="s">
        <v>7351</v>
      </c>
      <c r="E2312" s="142" t="s">
        <v>7676</v>
      </c>
      <c r="F2312" s="142" t="s">
        <v>7677</v>
      </c>
      <c r="G2312" s="142" t="s">
        <v>7678</v>
      </c>
      <c r="H2312" s="142" t="s">
        <v>7679</v>
      </c>
      <c r="I2312" s="142" t="s">
        <v>7680</v>
      </c>
      <c r="J2312" s="142" t="s">
        <v>7681</v>
      </c>
      <c r="K2312" s="142" t="s">
        <v>7698</v>
      </c>
      <c r="L2312" s="142" t="s">
        <v>7699</v>
      </c>
    </row>
    <row r="2313" spans="1:12" hidden="1">
      <c r="A2313" s="142" t="s">
        <v>6845</v>
      </c>
      <c r="B2313" s="142" t="s">
        <v>6846</v>
      </c>
      <c r="C2313" s="142" t="s">
        <v>587</v>
      </c>
      <c r="D2313" s="142" t="s">
        <v>7351</v>
      </c>
      <c r="E2313" s="142" t="s">
        <v>7676</v>
      </c>
      <c r="F2313" s="142" t="s">
        <v>7677</v>
      </c>
      <c r="G2313" s="142" t="s">
        <v>7678</v>
      </c>
      <c r="H2313" s="142" t="s">
        <v>7679</v>
      </c>
      <c r="I2313" s="142" t="s">
        <v>7680</v>
      </c>
      <c r="J2313" s="142" t="s">
        <v>7681</v>
      </c>
      <c r="K2313" s="142" t="s">
        <v>7700</v>
      </c>
      <c r="L2313" s="142" t="s">
        <v>7701</v>
      </c>
    </row>
    <row r="2314" spans="1:12" hidden="1">
      <c r="A2314" s="142" t="s">
        <v>6845</v>
      </c>
      <c r="B2314" s="142" t="s">
        <v>6846</v>
      </c>
      <c r="C2314" s="142" t="s">
        <v>587</v>
      </c>
      <c r="D2314" s="142" t="s">
        <v>7351</v>
      </c>
      <c r="E2314" s="142" t="s">
        <v>7702</v>
      </c>
      <c r="F2314" s="142" t="s">
        <v>7703</v>
      </c>
      <c r="G2314" s="142" t="s">
        <v>7704</v>
      </c>
      <c r="H2314" s="142" t="s">
        <v>7705</v>
      </c>
      <c r="I2314" s="142" t="s">
        <v>7706</v>
      </c>
      <c r="J2314" s="142" t="s">
        <v>7707</v>
      </c>
      <c r="K2314" s="142" t="s">
        <v>7708</v>
      </c>
      <c r="L2314" s="142" t="s">
        <v>7709</v>
      </c>
    </row>
    <row r="2315" spans="1:12" hidden="1">
      <c r="A2315" s="142" t="s">
        <v>6845</v>
      </c>
      <c r="B2315" s="142" t="s">
        <v>6846</v>
      </c>
      <c r="C2315" s="142" t="s">
        <v>587</v>
      </c>
      <c r="D2315" s="142" t="s">
        <v>7351</v>
      </c>
      <c r="E2315" s="142" t="s">
        <v>7702</v>
      </c>
      <c r="F2315" s="142" t="s">
        <v>7703</v>
      </c>
      <c r="G2315" s="142" t="s">
        <v>7704</v>
      </c>
      <c r="H2315" s="142" t="s">
        <v>7705</v>
      </c>
      <c r="I2315" s="142" t="s">
        <v>7706</v>
      </c>
      <c r="J2315" s="142" t="s">
        <v>7707</v>
      </c>
      <c r="K2315" s="142" t="s">
        <v>7710</v>
      </c>
      <c r="L2315" s="142" t="s">
        <v>7711</v>
      </c>
    </row>
    <row r="2316" spans="1:12" hidden="1">
      <c r="A2316" s="142" t="s">
        <v>6845</v>
      </c>
      <c r="B2316" s="142" t="s">
        <v>6846</v>
      </c>
      <c r="C2316" s="142" t="s">
        <v>587</v>
      </c>
      <c r="D2316" s="142" t="s">
        <v>7351</v>
      </c>
      <c r="E2316" s="142" t="s">
        <v>7702</v>
      </c>
      <c r="F2316" s="142" t="s">
        <v>7703</v>
      </c>
      <c r="G2316" s="142" t="s">
        <v>7704</v>
      </c>
      <c r="H2316" s="142" t="s">
        <v>7705</v>
      </c>
      <c r="I2316" s="142" t="s">
        <v>7706</v>
      </c>
      <c r="J2316" s="142" t="s">
        <v>7707</v>
      </c>
      <c r="K2316" s="142" t="s">
        <v>7712</v>
      </c>
      <c r="L2316" s="142" t="s">
        <v>7713</v>
      </c>
    </row>
    <row r="2317" spans="1:12" hidden="1">
      <c r="A2317" s="142" t="s">
        <v>6845</v>
      </c>
      <c r="B2317" s="142" t="s">
        <v>6846</v>
      </c>
      <c r="C2317" s="142" t="s">
        <v>587</v>
      </c>
      <c r="D2317" s="142" t="s">
        <v>7351</v>
      </c>
      <c r="E2317" s="142" t="s">
        <v>7702</v>
      </c>
      <c r="F2317" s="142" t="s">
        <v>7703</v>
      </c>
      <c r="G2317" s="142" t="s">
        <v>7704</v>
      </c>
      <c r="H2317" s="142" t="s">
        <v>7705</v>
      </c>
      <c r="I2317" s="142" t="s">
        <v>7706</v>
      </c>
      <c r="J2317" s="142" t="s">
        <v>7707</v>
      </c>
      <c r="K2317" s="142" t="s">
        <v>7714</v>
      </c>
      <c r="L2317" s="142" t="s">
        <v>7715</v>
      </c>
    </row>
    <row r="2318" spans="1:12" hidden="1">
      <c r="A2318" s="142" t="s">
        <v>6845</v>
      </c>
      <c r="B2318" s="142" t="s">
        <v>6846</v>
      </c>
      <c r="C2318" s="142" t="s">
        <v>587</v>
      </c>
      <c r="D2318" s="142" t="s">
        <v>7351</v>
      </c>
      <c r="E2318" s="142" t="s">
        <v>7702</v>
      </c>
      <c r="F2318" s="142" t="s">
        <v>7703</v>
      </c>
      <c r="G2318" s="142" t="s">
        <v>7704</v>
      </c>
      <c r="H2318" s="142" t="s">
        <v>7705</v>
      </c>
      <c r="I2318" s="142" t="s">
        <v>7706</v>
      </c>
      <c r="J2318" s="142" t="s">
        <v>7707</v>
      </c>
      <c r="K2318" s="142" t="s">
        <v>7716</v>
      </c>
      <c r="L2318" s="142" t="s">
        <v>7717</v>
      </c>
    </row>
    <row r="2319" spans="1:12" hidden="1">
      <c r="A2319" s="142" t="s">
        <v>6845</v>
      </c>
      <c r="B2319" s="142" t="s">
        <v>6846</v>
      </c>
      <c r="C2319" s="142" t="s">
        <v>587</v>
      </c>
      <c r="D2319" s="142" t="s">
        <v>7351</v>
      </c>
      <c r="E2319" s="142" t="s">
        <v>7702</v>
      </c>
      <c r="F2319" s="142" t="s">
        <v>7703</v>
      </c>
      <c r="G2319" s="142" t="s">
        <v>7704</v>
      </c>
      <c r="H2319" s="142" t="s">
        <v>7705</v>
      </c>
      <c r="I2319" s="142" t="s">
        <v>7706</v>
      </c>
      <c r="J2319" s="142" t="s">
        <v>7707</v>
      </c>
      <c r="K2319" s="142" t="s">
        <v>7718</v>
      </c>
      <c r="L2319" s="142" t="s">
        <v>7719</v>
      </c>
    </row>
    <row r="2320" spans="1:12" hidden="1">
      <c r="A2320" s="142" t="s">
        <v>6845</v>
      </c>
      <c r="B2320" s="142" t="s">
        <v>6846</v>
      </c>
      <c r="C2320" s="142" t="s">
        <v>587</v>
      </c>
      <c r="D2320" s="142" t="s">
        <v>7351</v>
      </c>
      <c r="E2320" s="142" t="s">
        <v>7702</v>
      </c>
      <c r="F2320" s="142" t="s">
        <v>7703</v>
      </c>
      <c r="G2320" s="142" t="s">
        <v>7704</v>
      </c>
      <c r="H2320" s="142" t="s">
        <v>7705</v>
      </c>
      <c r="I2320" s="142" t="s">
        <v>7706</v>
      </c>
      <c r="J2320" s="142" t="s">
        <v>7707</v>
      </c>
      <c r="K2320" s="142" t="s">
        <v>7720</v>
      </c>
      <c r="L2320" s="142" t="s">
        <v>7721</v>
      </c>
    </row>
    <row r="2321" spans="1:12" hidden="1">
      <c r="A2321" s="142" t="s">
        <v>6845</v>
      </c>
      <c r="B2321" s="142" t="s">
        <v>6846</v>
      </c>
      <c r="C2321" s="142" t="s">
        <v>587</v>
      </c>
      <c r="D2321" s="142" t="s">
        <v>7351</v>
      </c>
      <c r="E2321" s="142" t="s">
        <v>7702</v>
      </c>
      <c r="F2321" s="142" t="s">
        <v>7703</v>
      </c>
      <c r="G2321" s="142" t="s">
        <v>7704</v>
      </c>
      <c r="H2321" s="142" t="s">
        <v>7705</v>
      </c>
      <c r="I2321" s="142" t="s">
        <v>7706</v>
      </c>
      <c r="J2321" s="142" t="s">
        <v>7707</v>
      </c>
      <c r="K2321" s="142" t="s">
        <v>7722</v>
      </c>
      <c r="L2321" s="142" t="s">
        <v>7723</v>
      </c>
    </row>
    <row r="2322" spans="1:12" hidden="1">
      <c r="A2322" s="142" t="s">
        <v>6845</v>
      </c>
      <c r="B2322" s="142" t="s">
        <v>6846</v>
      </c>
      <c r="C2322" s="142" t="s">
        <v>587</v>
      </c>
      <c r="D2322" s="142" t="s">
        <v>7351</v>
      </c>
      <c r="E2322" s="142" t="s">
        <v>7702</v>
      </c>
      <c r="F2322" s="142" t="s">
        <v>7703</v>
      </c>
      <c r="G2322" s="142" t="s">
        <v>7704</v>
      </c>
      <c r="H2322" s="142" t="s">
        <v>7705</v>
      </c>
      <c r="I2322" s="142" t="s">
        <v>7706</v>
      </c>
      <c r="J2322" s="142" t="s">
        <v>7707</v>
      </c>
      <c r="K2322" s="142" t="s">
        <v>7724</v>
      </c>
      <c r="L2322" s="142" t="s">
        <v>7725</v>
      </c>
    </row>
    <row r="2323" spans="1:12" hidden="1">
      <c r="A2323" s="142" t="s">
        <v>6845</v>
      </c>
      <c r="B2323" s="142" t="s">
        <v>6846</v>
      </c>
      <c r="C2323" s="142" t="s">
        <v>587</v>
      </c>
      <c r="D2323" s="142" t="s">
        <v>7351</v>
      </c>
      <c r="E2323" s="142" t="s">
        <v>7726</v>
      </c>
      <c r="F2323" s="142" t="s">
        <v>7727</v>
      </c>
      <c r="G2323" s="142" t="s">
        <v>7728</v>
      </c>
      <c r="H2323" s="142" t="s">
        <v>7729</v>
      </c>
      <c r="I2323" s="142" t="s">
        <v>7730</v>
      </c>
      <c r="J2323" s="142" t="s">
        <v>7731</v>
      </c>
      <c r="K2323" s="142" t="s">
        <v>7732</v>
      </c>
      <c r="L2323" s="142" t="s">
        <v>7733</v>
      </c>
    </row>
    <row r="2324" spans="1:12" hidden="1">
      <c r="A2324" s="142" t="s">
        <v>6845</v>
      </c>
      <c r="B2324" s="142" t="s">
        <v>6846</v>
      </c>
      <c r="C2324" s="142" t="s">
        <v>587</v>
      </c>
      <c r="D2324" s="142" t="s">
        <v>7351</v>
      </c>
      <c r="E2324" s="142" t="s">
        <v>7726</v>
      </c>
      <c r="F2324" s="142" t="s">
        <v>7727</v>
      </c>
      <c r="G2324" s="142" t="s">
        <v>7728</v>
      </c>
      <c r="H2324" s="142" t="s">
        <v>7729</v>
      </c>
      <c r="I2324" s="142" t="s">
        <v>7730</v>
      </c>
      <c r="J2324" s="142" t="s">
        <v>7731</v>
      </c>
      <c r="K2324" s="142" t="s">
        <v>7734</v>
      </c>
      <c r="L2324" s="142" t="s">
        <v>7735</v>
      </c>
    </row>
    <row r="2325" spans="1:12" hidden="1">
      <c r="A2325" s="142" t="s">
        <v>6845</v>
      </c>
      <c r="B2325" s="142" t="s">
        <v>6846</v>
      </c>
      <c r="C2325" s="142" t="s">
        <v>587</v>
      </c>
      <c r="D2325" s="142" t="s">
        <v>7351</v>
      </c>
      <c r="E2325" s="142" t="s">
        <v>7726</v>
      </c>
      <c r="F2325" s="142" t="s">
        <v>7727</v>
      </c>
      <c r="G2325" s="142" t="s">
        <v>7736</v>
      </c>
      <c r="H2325" s="142" t="s">
        <v>7737</v>
      </c>
      <c r="I2325" s="142" t="s">
        <v>7738</v>
      </c>
      <c r="J2325" s="142" t="s">
        <v>7739</v>
      </c>
      <c r="K2325" s="142" t="s">
        <v>7740</v>
      </c>
      <c r="L2325" s="142" t="s">
        <v>7741</v>
      </c>
    </row>
    <row r="2326" spans="1:12" hidden="1">
      <c r="A2326" s="142" t="s">
        <v>6845</v>
      </c>
      <c r="B2326" s="142" t="s">
        <v>6846</v>
      </c>
      <c r="C2326" s="142" t="s">
        <v>587</v>
      </c>
      <c r="D2326" s="142" t="s">
        <v>7351</v>
      </c>
      <c r="E2326" s="142" t="s">
        <v>7726</v>
      </c>
      <c r="F2326" s="142" t="s">
        <v>7727</v>
      </c>
      <c r="G2326" s="142" t="s">
        <v>7736</v>
      </c>
      <c r="H2326" s="142" t="s">
        <v>7737</v>
      </c>
      <c r="I2326" s="142" t="s">
        <v>7738</v>
      </c>
      <c r="J2326" s="142" t="s">
        <v>7739</v>
      </c>
      <c r="K2326" s="142" t="s">
        <v>7742</v>
      </c>
      <c r="L2326" s="142" t="s">
        <v>7743</v>
      </c>
    </row>
    <row r="2327" spans="1:12" hidden="1">
      <c r="A2327" s="142" t="s">
        <v>6845</v>
      </c>
      <c r="B2327" s="142" t="s">
        <v>6846</v>
      </c>
      <c r="C2327" s="142" t="s">
        <v>587</v>
      </c>
      <c r="D2327" s="142" t="s">
        <v>7351</v>
      </c>
      <c r="E2327" s="142" t="s">
        <v>7726</v>
      </c>
      <c r="F2327" s="142" t="s">
        <v>7727</v>
      </c>
      <c r="G2327" s="142" t="s">
        <v>7736</v>
      </c>
      <c r="H2327" s="142" t="s">
        <v>7737</v>
      </c>
      <c r="I2327" s="142" t="s">
        <v>7738</v>
      </c>
      <c r="J2327" s="142" t="s">
        <v>7739</v>
      </c>
      <c r="K2327" s="142" t="s">
        <v>7744</v>
      </c>
      <c r="L2327" s="142" t="s">
        <v>7745</v>
      </c>
    </row>
    <row r="2328" spans="1:12" hidden="1">
      <c r="A2328" s="142" t="s">
        <v>6845</v>
      </c>
      <c r="B2328" s="142" t="s">
        <v>6846</v>
      </c>
      <c r="C2328" s="142" t="s">
        <v>587</v>
      </c>
      <c r="D2328" s="142" t="s">
        <v>7351</v>
      </c>
      <c r="E2328" s="142" t="s">
        <v>7726</v>
      </c>
      <c r="F2328" s="142" t="s">
        <v>7727</v>
      </c>
      <c r="G2328" s="142" t="s">
        <v>7736</v>
      </c>
      <c r="H2328" s="142" t="s">
        <v>7737</v>
      </c>
      <c r="I2328" s="142" t="s">
        <v>7738</v>
      </c>
      <c r="J2328" s="142" t="s">
        <v>7739</v>
      </c>
      <c r="K2328" s="142" t="s">
        <v>7746</v>
      </c>
      <c r="L2328" s="142" t="s">
        <v>7747</v>
      </c>
    </row>
    <row r="2329" spans="1:12" hidden="1">
      <c r="A2329" s="142" t="s">
        <v>6845</v>
      </c>
      <c r="B2329" s="142" t="s">
        <v>6846</v>
      </c>
      <c r="C2329" s="142" t="s">
        <v>587</v>
      </c>
      <c r="D2329" s="142" t="s">
        <v>7351</v>
      </c>
      <c r="E2329" s="142" t="s">
        <v>7726</v>
      </c>
      <c r="F2329" s="142" t="s">
        <v>7727</v>
      </c>
      <c r="G2329" s="142" t="s">
        <v>7736</v>
      </c>
      <c r="H2329" s="142" t="s">
        <v>7737</v>
      </c>
      <c r="I2329" s="142" t="s">
        <v>7738</v>
      </c>
      <c r="J2329" s="142" t="s">
        <v>7739</v>
      </c>
      <c r="K2329" s="142" t="s">
        <v>7748</v>
      </c>
      <c r="L2329" s="142" t="s">
        <v>7749</v>
      </c>
    </row>
    <row r="2330" spans="1:12" hidden="1">
      <c r="A2330" s="142" t="s">
        <v>6845</v>
      </c>
      <c r="B2330" s="142" t="s">
        <v>6846</v>
      </c>
      <c r="C2330" s="142" t="s">
        <v>587</v>
      </c>
      <c r="D2330" s="142" t="s">
        <v>7351</v>
      </c>
      <c r="E2330" s="142" t="s">
        <v>7726</v>
      </c>
      <c r="F2330" s="142" t="s">
        <v>7727</v>
      </c>
      <c r="G2330" s="142" t="s">
        <v>7736</v>
      </c>
      <c r="H2330" s="142" t="s">
        <v>7737</v>
      </c>
      <c r="I2330" s="142" t="s">
        <v>7738</v>
      </c>
      <c r="J2330" s="142" t="s">
        <v>7739</v>
      </c>
      <c r="K2330" s="142" t="s">
        <v>7750</v>
      </c>
      <c r="L2330" s="142" t="s">
        <v>7751</v>
      </c>
    </row>
    <row r="2331" spans="1:12" hidden="1">
      <c r="A2331" s="142" t="s">
        <v>6845</v>
      </c>
      <c r="B2331" s="142" t="s">
        <v>6846</v>
      </c>
      <c r="C2331" s="142" t="s">
        <v>587</v>
      </c>
      <c r="D2331" s="142" t="s">
        <v>7351</v>
      </c>
      <c r="E2331" s="142" t="s">
        <v>7726</v>
      </c>
      <c r="F2331" s="142" t="s">
        <v>7727</v>
      </c>
      <c r="G2331" s="142" t="s">
        <v>7736</v>
      </c>
      <c r="H2331" s="142" t="s">
        <v>7737</v>
      </c>
      <c r="I2331" s="142" t="s">
        <v>7738</v>
      </c>
      <c r="J2331" s="142" t="s">
        <v>7739</v>
      </c>
      <c r="K2331" s="142" t="s">
        <v>7752</v>
      </c>
      <c r="L2331" s="142" t="s">
        <v>7753</v>
      </c>
    </row>
    <row r="2332" spans="1:12" hidden="1">
      <c r="A2332" s="142" t="s">
        <v>6845</v>
      </c>
      <c r="B2332" s="142" t="s">
        <v>6846</v>
      </c>
      <c r="C2332" s="142" t="s">
        <v>587</v>
      </c>
      <c r="D2332" s="142" t="s">
        <v>7351</v>
      </c>
      <c r="E2332" s="142" t="s">
        <v>7726</v>
      </c>
      <c r="F2332" s="142" t="s">
        <v>7727</v>
      </c>
      <c r="G2332" s="142" t="s">
        <v>7736</v>
      </c>
      <c r="H2332" s="142" t="s">
        <v>7737</v>
      </c>
      <c r="I2332" s="142" t="s">
        <v>7738</v>
      </c>
      <c r="J2332" s="142" t="s">
        <v>7739</v>
      </c>
      <c r="K2332" s="142" t="s">
        <v>7754</v>
      </c>
      <c r="L2332" s="142" t="s">
        <v>7755</v>
      </c>
    </row>
    <row r="2333" spans="1:12" hidden="1">
      <c r="A2333" s="142" t="s">
        <v>6845</v>
      </c>
      <c r="B2333" s="142" t="s">
        <v>6846</v>
      </c>
      <c r="C2333" s="142" t="s">
        <v>587</v>
      </c>
      <c r="D2333" s="142" t="s">
        <v>7351</v>
      </c>
      <c r="E2333" s="142" t="s">
        <v>7726</v>
      </c>
      <c r="F2333" s="142" t="s">
        <v>7727</v>
      </c>
      <c r="G2333" s="142" t="s">
        <v>7736</v>
      </c>
      <c r="H2333" s="142" t="s">
        <v>7737</v>
      </c>
      <c r="I2333" s="142" t="s">
        <v>7738</v>
      </c>
      <c r="J2333" s="142" t="s">
        <v>7739</v>
      </c>
      <c r="K2333" s="142" t="s">
        <v>7756</v>
      </c>
      <c r="L2333" s="142" t="s">
        <v>7757</v>
      </c>
    </row>
    <row r="2334" spans="1:12" hidden="1">
      <c r="A2334" s="142" t="s">
        <v>6845</v>
      </c>
      <c r="B2334" s="142" t="s">
        <v>6846</v>
      </c>
      <c r="C2334" s="142" t="s">
        <v>587</v>
      </c>
      <c r="D2334" s="142" t="s">
        <v>7351</v>
      </c>
      <c r="E2334" s="142" t="s">
        <v>7726</v>
      </c>
      <c r="F2334" s="142" t="s">
        <v>7727</v>
      </c>
      <c r="G2334" s="142" t="s">
        <v>7736</v>
      </c>
      <c r="H2334" s="142" t="s">
        <v>7737</v>
      </c>
      <c r="I2334" s="142" t="s">
        <v>7738</v>
      </c>
      <c r="J2334" s="142" t="s">
        <v>7739</v>
      </c>
      <c r="K2334" s="142" t="s">
        <v>7758</v>
      </c>
      <c r="L2334" s="142" t="s">
        <v>7759</v>
      </c>
    </row>
    <row r="2335" spans="1:12" hidden="1">
      <c r="A2335" s="142" t="s">
        <v>6845</v>
      </c>
      <c r="B2335" s="142" t="s">
        <v>6846</v>
      </c>
      <c r="C2335" s="142" t="s">
        <v>587</v>
      </c>
      <c r="D2335" s="142" t="s">
        <v>7351</v>
      </c>
      <c r="E2335" s="142" t="s">
        <v>7726</v>
      </c>
      <c r="F2335" s="142" t="s">
        <v>7727</v>
      </c>
      <c r="G2335" s="142" t="s">
        <v>7736</v>
      </c>
      <c r="H2335" s="142" t="s">
        <v>7737</v>
      </c>
      <c r="I2335" s="142" t="s">
        <v>7738</v>
      </c>
      <c r="J2335" s="142" t="s">
        <v>7739</v>
      </c>
      <c r="K2335" s="142" t="s">
        <v>7760</v>
      </c>
      <c r="L2335" s="142" t="s">
        <v>7761</v>
      </c>
    </row>
    <row r="2336" spans="1:12" hidden="1">
      <c r="A2336" s="142" t="s">
        <v>6845</v>
      </c>
      <c r="B2336" s="142" t="s">
        <v>6846</v>
      </c>
      <c r="C2336" s="142" t="s">
        <v>587</v>
      </c>
      <c r="D2336" s="142" t="s">
        <v>7351</v>
      </c>
      <c r="E2336" s="142" t="s">
        <v>7762</v>
      </c>
      <c r="F2336" s="142" t="s">
        <v>7763</v>
      </c>
      <c r="G2336" s="142" t="s">
        <v>7764</v>
      </c>
      <c r="H2336" s="142" t="s">
        <v>7765</v>
      </c>
      <c r="I2336" s="142" t="s">
        <v>7766</v>
      </c>
      <c r="J2336" s="142" t="s">
        <v>7767</v>
      </c>
      <c r="K2336" s="142" t="s">
        <v>7768</v>
      </c>
      <c r="L2336" s="142" t="s">
        <v>7769</v>
      </c>
    </row>
    <row r="2337" spans="1:12" hidden="1">
      <c r="A2337" s="142" t="s">
        <v>6845</v>
      </c>
      <c r="B2337" s="142" t="s">
        <v>6846</v>
      </c>
      <c r="C2337" s="142" t="s">
        <v>587</v>
      </c>
      <c r="D2337" s="142" t="s">
        <v>7351</v>
      </c>
      <c r="E2337" s="142" t="s">
        <v>7762</v>
      </c>
      <c r="F2337" s="142" t="s">
        <v>7763</v>
      </c>
      <c r="G2337" s="142" t="s">
        <v>7764</v>
      </c>
      <c r="H2337" s="142" t="s">
        <v>7765</v>
      </c>
      <c r="I2337" s="142" t="s">
        <v>7766</v>
      </c>
      <c r="J2337" s="142" t="s">
        <v>7767</v>
      </c>
      <c r="K2337" s="142" t="s">
        <v>7770</v>
      </c>
      <c r="L2337" s="142" t="s">
        <v>7771</v>
      </c>
    </row>
    <row r="2338" spans="1:12" hidden="1">
      <c r="A2338" s="142" t="s">
        <v>6845</v>
      </c>
      <c r="B2338" s="142" t="s">
        <v>6846</v>
      </c>
      <c r="C2338" s="142" t="s">
        <v>587</v>
      </c>
      <c r="D2338" s="142" t="s">
        <v>7351</v>
      </c>
      <c r="E2338" s="142" t="s">
        <v>7762</v>
      </c>
      <c r="F2338" s="142" t="s">
        <v>7763</v>
      </c>
      <c r="G2338" s="142" t="s">
        <v>7764</v>
      </c>
      <c r="H2338" s="142" t="s">
        <v>7765</v>
      </c>
      <c r="I2338" s="142" t="s">
        <v>7766</v>
      </c>
      <c r="J2338" s="142" t="s">
        <v>7767</v>
      </c>
      <c r="K2338" s="142" t="s">
        <v>7772</v>
      </c>
      <c r="L2338" s="142" t="s">
        <v>7773</v>
      </c>
    </row>
    <row r="2339" spans="1:12" hidden="1">
      <c r="A2339" s="142" t="s">
        <v>6845</v>
      </c>
      <c r="B2339" s="142" t="s">
        <v>6846</v>
      </c>
      <c r="C2339" s="142" t="s">
        <v>587</v>
      </c>
      <c r="D2339" s="142" t="s">
        <v>7351</v>
      </c>
      <c r="E2339" s="142" t="s">
        <v>7762</v>
      </c>
      <c r="F2339" s="142" t="s">
        <v>7763</v>
      </c>
      <c r="G2339" s="142" t="s">
        <v>7764</v>
      </c>
      <c r="H2339" s="142" t="s">
        <v>7765</v>
      </c>
      <c r="I2339" s="142" t="s">
        <v>7766</v>
      </c>
      <c r="J2339" s="142" t="s">
        <v>7767</v>
      </c>
      <c r="K2339" s="142" t="s">
        <v>7774</v>
      </c>
      <c r="L2339" s="142" t="s">
        <v>7775</v>
      </c>
    </row>
    <row r="2340" spans="1:12" hidden="1">
      <c r="A2340" s="142" t="s">
        <v>6845</v>
      </c>
      <c r="B2340" s="142" t="s">
        <v>6846</v>
      </c>
      <c r="C2340" s="142" t="s">
        <v>587</v>
      </c>
      <c r="D2340" s="142" t="s">
        <v>7351</v>
      </c>
      <c r="E2340" s="142" t="s">
        <v>7762</v>
      </c>
      <c r="F2340" s="142" t="s">
        <v>7763</v>
      </c>
      <c r="G2340" s="142" t="s">
        <v>7764</v>
      </c>
      <c r="H2340" s="142" t="s">
        <v>7765</v>
      </c>
      <c r="I2340" s="142" t="s">
        <v>7766</v>
      </c>
      <c r="J2340" s="142" t="s">
        <v>7767</v>
      </c>
      <c r="K2340" s="142" t="s">
        <v>7776</v>
      </c>
      <c r="L2340" s="142" t="s">
        <v>7777</v>
      </c>
    </row>
    <row r="2341" spans="1:12" hidden="1">
      <c r="A2341" s="142" t="s">
        <v>6845</v>
      </c>
      <c r="B2341" s="142" t="s">
        <v>6846</v>
      </c>
      <c r="C2341" s="142" t="s">
        <v>587</v>
      </c>
      <c r="D2341" s="142" t="s">
        <v>7351</v>
      </c>
      <c r="E2341" s="142" t="s">
        <v>7762</v>
      </c>
      <c r="F2341" s="142" t="s">
        <v>7763</v>
      </c>
      <c r="G2341" s="142" t="s">
        <v>7764</v>
      </c>
      <c r="H2341" s="142" t="s">
        <v>7765</v>
      </c>
      <c r="I2341" s="142" t="s">
        <v>7766</v>
      </c>
      <c r="J2341" s="142" t="s">
        <v>7767</v>
      </c>
      <c r="K2341" s="142" t="s">
        <v>7778</v>
      </c>
      <c r="L2341" s="142" t="s">
        <v>7779</v>
      </c>
    </row>
    <row r="2342" spans="1:12" hidden="1">
      <c r="A2342" s="142" t="s">
        <v>6845</v>
      </c>
      <c r="B2342" s="142" t="s">
        <v>6846</v>
      </c>
      <c r="C2342" s="142" t="s">
        <v>587</v>
      </c>
      <c r="D2342" s="142" t="s">
        <v>7351</v>
      </c>
      <c r="E2342" s="142" t="s">
        <v>7762</v>
      </c>
      <c r="F2342" s="142" t="s">
        <v>7763</v>
      </c>
      <c r="G2342" s="142" t="s">
        <v>7764</v>
      </c>
      <c r="H2342" s="142" t="s">
        <v>7765</v>
      </c>
      <c r="I2342" s="142" t="s">
        <v>7766</v>
      </c>
      <c r="J2342" s="142" t="s">
        <v>7767</v>
      </c>
      <c r="K2342" s="142" t="s">
        <v>7780</v>
      </c>
      <c r="L2342" s="142" t="s">
        <v>7781</v>
      </c>
    </row>
    <row r="2343" spans="1:12" hidden="1">
      <c r="A2343" s="142" t="s">
        <v>6845</v>
      </c>
      <c r="B2343" s="142" t="s">
        <v>6846</v>
      </c>
      <c r="C2343" s="142" t="s">
        <v>587</v>
      </c>
      <c r="D2343" s="142" t="s">
        <v>7351</v>
      </c>
      <c r="E2343" s="142" t="s">
        <v>7762</v>
      </c>
      <c r="F2343" s="142" t="s">
        <v>7763</v>
      </c>
      <c r="G2343" s="142" t="s">
        <v>7764</v>
      </c>
      <c r="H2343" s="142" t="s">
        <v>7765</v>
      </c>
      <c r="I2343" s="142" t="s">
        <v>7766</v>
      </c>
      <c r="J2343" s="142" t="s">
        <v>7767</v>
      </c>
      <c r="K2343" s="142" t="s">
        <v>7782</v>
      </c>
      <c r="L2343" s="142" t="s">
        <v>7783</v>
      </c>
    </row>
    <row r="2344" spans="1:12" hidden="1">
      <c r="A2344" s="142" t="s">
        <v>6845</v>
      </c>
      <c r="B2344" s="142" t="s">
        <v>6846</v>
      </c>
      <c r="C2344" s="142" t="s">
        <v>587</v>
      </c>
      <c r="D2344" s="142" t="s">
        <v>7351</v>
      </c>
      <c r="E2344" s="142" t="s">
        <v>610</v>
      </c>
      <c r="F2344" s="142" t="s">
        <v>7784</v>
      </c>
      <c r="G2344" s="142" t="s">
        <v>7785</v>
      </c>
      <c r="H2344" s="142" t="s">
        <v>7786</v>
      </c>
      <c r="I2344" s="142" t="s">
        <v>7787</v>
      </c>
      <c r="J2344" s="142" t="s">
        <v>7788</v>
      </c>
      <c r="K2344" s="142" t="s">
        <v>7789</v>
      </c>
      <c r="L2344" s="142" t="s">
        <v>7790</v>
      </c>
    </row>
    <row r="2345" spans="1:12" hidden="1">
      <c r="A2345" s="142" t="s">
        <v>6845</v>
      </c>
      <c r="B2345" s="142" t="s">
        <v>6846</v>
      </c>
      <c r="C2345" s="142" t="s">
        <v>587</v>
      </c>
      <c r="D2345" s="142" t="s">
        <v>7351</v>
      </c>
      <c r="E2345" s="142" t="s">
        <v>610</v>
      </c>
      <c r="F2345" s="142" t="s">
        <v>7784</v>
      </c>
      <c r="G2345" s="142" t="s">
        <v>7785</v>
      </c>
      <c r="H2345" s="142" t="s">
        <v>7786</v>
      </c>
      <c r="I2345" s="142" t="s">
        <v>7787</v>
      </c>
      <c r="J2345" s="142" t="s">
        <v>7788</v>
      </c>
      <c r="K2345" s="142" t="s">
        <v>7791</v>
      </c>
      <c r="L2345" s="142" t="s">
        <v>7792</v>
      </c>
    </row>
    <row r="2346" spans="1:12" hidden="1">
      <c r="A2346" s="142" t="s">
        <v>6845</v>
      </c>
      <c r="B2346" s="142" t="s">
        <v>6846</v>
      </c>
      <c r="C2346" s="142" t="s">
        <v>587</v>
      </c>
      <c r="D2346" s="142" t="s">
        <v>7351</v>
      </c>
      <c r="E2346" s="142" t="s">
        <v>610</v>
      </c>
      <c r="F2346" s="142" t="s">
        <v>7784</v>
      </c>
      <c r="G2346" s="142" t="s">
        <v>7785</v>
      </c>
      <c r="H2346" s="142" t="s">
        <v>7786</v>
      </c>
      <c r="I2346" s="142" t="s">
        <v>7787</v>
      </c>
      <c r="J2346" s="142" t="s">
        <v>7788</v>
      </c>
      <c r="K2346" s="142" t="s">
        <v>7793</v>
      </c>
      <c r="L2346" s="142" t="s">
        <v>7794</v>
      </c>
    </row>
    <row r="2347" spans="1:12" hidden="1">
      <c r="A2347" s="142" t="s">
        <v>6845</v>
      </c>
      <c r="B2347" s="142" t="s">
        <v>6846</v>
      </c>
      <c r="C2347" s="142" t="s">
        <v>587</v>
      </c>
      <c r="D2347" s="142" t="s">
        <v>7351</v>
      </c>
      <c r="E2347" s="142" t="s">
        <v>610</v>
      </c>
      <c r="F2347" s="142" t="s">
        <v>7784</v>
      </c>
      <c r="G2347" s="142" t="s">
        <v>7785</v>
      </c>
      <c r="H2347" s="142" t="s">
        <v>7786</v>
      </c>
      <c r="I2347" s="142" t="s">
        <v>7787</v>
      </c>
      <c r="J2347" s="142" t="s">
        <v>7788</v>
      </c>
      <c r="K2347" s="142" t="s">
        <v>7795</v>
      </c>
      <c r="L2347" s="142" t="s">
        <v>7796</v>
      </c>
    </row>
    <row r="2348" spans="1:12" hidden="1">
      <c r="A2348" s="142" t="s">
        <v>6845</v>
      </c>
      <c r="B2348" s="142" t="s">
        <v>6846</v>
      </c>
      <c r="C2348" s="142" t="s">
        <v>587</v>
      </c>
      <c r="D2348" s="142" t="s">
        <v>7351</v>
      </c>
      <c r="E2348" s="142" t="s">
        <v>610</v>
      </c>
      <c r="F2348" s="142" t="s">
        <v>7784</v>
      </c>
      <c r="G2348" s="142" t="s">
        <v>7785</v>
      </c>
      <c r="H2348" s="142" t="s">
        <v>7786</v>
      </c>
      <c r="I2348" s="142" t="s">
        <v>7787</v>
      </c>
      <c r="J2348" s="142" t="s">
        <v>7788</v>
      </c>
      <c r="K2348" s="142" t="s">
        <v>7797</v>
      </c>
      <c r="L2348" s="142" t="s">
        <v>7798</v>
      </c>
    </row>
    <row r="2349" spans="1:12" hidden="1">
      <c r="A2349" s="142" t="s">
        <v>6845</v>
      </c>
      <c r="B2349" s="142" t="s">
        <v>6846</v>
      </c>
      <c r="C2349" s="142" t="s">
        <v>587</v>
      </c>
      <c r="D2349" s="142" t="s">
        <v>7351</v>
      </c>
      <c r="E2349" s="142" t="s">
        <v>610</v>
      </c>
      <c r="F2349" s="142" t="s">
        <v>7784</v>
      </c>
      <c r="G2349" s="142" t="s">
        <v>7785</v>
      </c>
      <c r="H2349" s="142" t="s">
        <v>7786</v>
      </c>
      <c r="I2349" s="142" t="s">
        <v>7787</v>
      </c>
      <c r="J2349" s="142" t="s">
        <v>7788</v>
      </c>
      <c r="K2349" s="142" t="s">
        <v>7799</v>
      </c>
      <c r="L2349" s="142" t="s">
        <v>7800</v>
      </c>
    </row>
    <row r="2350" spans="1:12" hidden="1">
      <c r="A2350" s="142" t="s">
        <v>6845</v>
      </c>
      <c r="B2350" s="142" t="s">
        <v>6846</v>
      </c>
      <c r="C2350" s="142" t="s">
        <v>587</v>
      </c>
      <c r="D2350" s="142" t="s">
        <v>7351</v>
      </c>
      <c r="E2350" s="142" t="s">
        <v>1030</v>
      </c>
      <c r="F2350" s="142" t="s">
        <v>7801</v>
      </c>
      <c r="G2350" s="142" t="s">
        <v>7802</v>
      </c>
      <c r="H2350" s="142" t="s">
        <v>7803</v>
      </c>
      <c r="I2350" s="142" t="s">
        <v>7804</v>
      </c>
      <c r="J2350" s="142" t="s">
        <v>7805</v>
      </c>
      <c r="K2350" s="142" t="s">
        <v>7806</v>
      </c>
      <c r="L2350" s="142" t="s">
        <v>7807</v>
      </c>
    </row>
    <row r="2351" spans="1:12" hidden="1">
      <c r="A2351" s="142" t="s">
        <v>6845</v>
      </c>
      <c r="B2351" s="142" t="s">
        <v>6846</v>
      </c>
      <c r="C2351" s="142" t="s">
        <v>587</v>
      </c>
      <c r="D2351" s="142" t="s">
        <v>7351</v>
      </c>
      <c r="E2351" s="142" t="s">
        <v>1030</v>
      </c>
      <c r="F2351" s="142" t="s">
        <v>7801</v>
      </c>
      <c r="G2351" s="142" t="s">
        <v>7808</v>
      </c>
      <c r="H2351" s="142" t="s">
        <v>7809</v>
      </c>
      <c r="I2351" s="142" t="s">
        <v>7810</v>
      </c>
      <c r="J2351" s="142" t="s">
        <v>7811</v>
      </c>
      <c r="K2351" s="142" t="s">
        <v>7812</v>
      </c>
      <c r="L2351" s="142" t="s">
        <v>7813</v>
      </c>
    </row>
    <row r="2352" spans="1:12" hidden="1">
      <c r="A2352" s="142" t="s">
        <v>6845</v>
      </c>
      <c r="B2352" s="142" t="s">
        <v>6846</v>
      </c>
      <c r="C2352" s="142" t="s">
        <v>587</v>
      </c>
      <c r="D2352" s="142" t="s">
        <v>7351</v>
      </c>
      <c r="E2352" s="142" t="s">
        <v>1030</v>
      </c>
      <c r="F2352" s="142" t="s">
        <v>7801</v>
      </c>
      <c r="G2352" s="142" t="s">
        <v>7808</v>
      </c>
      <c r="H2352" s="142" t="s">
        <v>7809</v>
      </c>
      <c r="I2352" s="142" t="s">
        <v>7810</v>
      </c>
      <c r="J2352" s="142" t="s">
        <v>7811</v>
      </c>
      <c r="K2352" s="142" t="s">
        <v>7814</v>
      </c>
      <c r="L2352" s="142" t="s">
        <v>7815</v>
      </c>
    </row>
    <row r="2353" spans="1:12" hidden="1">
      <c r="A2353" s="142" t="s">
        <v>6845</v>
      </c>
      <c r="B2353" s="142" t="s">
        <v>6846</v>
      </c>
      <c r="C2353" s="142" t="s">
        <v>587</v>
      </c>
      <c r="D2353" s="142" t="s">
        <v>7351</v>
      </c>
      <c r="E2353" s="142" t="s">
        <v>1030</v>
      </c>
      <c r="F2353" s="142" t="s">
        <v>7801</v>
      </c>
      <c r="G2353" s="142" t="s">
        <v>7816</v>
      </c>
      <c r="H2353" s="142" t="s">
        <v>7817</v>
      </c>
      <c r="I2353" s="142" t="s">
        <v>7818</v>
      </c>
      <c r="J2353" s="142" t="s">
        <v>7819</v>
      </c>
      <c r="K2353" s="142" t="s">
        <v>7820</v>
      </c>
      <c r="L2353" s="142" t="s">
        <v>7821</v>
      </c>
    </row>
    <row r="2354" spans="1:12" hidden="1">
      <c r="A2354" s="142" t="s">
        <v>6845</v>
      </c>
      <c r="B2354" s="142" t="s">
        <v>6846</v>
      </c>
      <c r="C2354" s="142" t="s">
        <v>587</v>
      </c>
      <c r="D2354" s="142" t="s">
        <v>7351</v>
      </c>
      <c r="E2354" s="142" t="s">
        <v>1030</v>
      </c>
      <c r="F2354" s="142" t="s">
        <v>7801</v>
      </c>
      <c r="G2354" s="142" t="s">
        <v>7816</v>
      </c>
      <c r="H2354" s="142" t="s">
        <v>7817</v>
      </c>
      <c r="I2354" s="142" t="s">
        <v>7818</v>
      </c>
      <c r="J2354" s="142" t="s">
        <v>7819</v>
      </c>
      <c r="K2354" s="142" t="s">
        <v>7822</v>
      </c>
      <c r="L2354" s="142" t="s">
        <v>7823</v>
      </c>
    </row>
    <row r="2355" spans="1:12" hidden="1">
      <c r="A2355" s="142" t="s">
        <v>6845</v>
      </c>
      <c r="B2355" s="142" t="s">
        <v>6846</v>
      </c>
      <c r="C2355" s="142" t="s">
        <v>587</v>
      </c>
      <c r="D2355" s="142" t="s">
        <v>7351</v>
      </c>
      <c r="E2355" s="142" t="s">
        <v>1030</v>
      </c>
      <c r="F2355" s="142" t="s">
        <v>7801</v>
      </c>
      <c r="G2355" s="142" t="s">
        <v>7816</v>
      </c>
      <c r="H2355" s="142" t="s">
        <v>7817</v>
      </c>
      <c r="I2355" s="142" t="s">
        <v>7818</v>
      </c>
      <c r="J2355" s="142" t="s">
        <v>7819</v>
      </c>
      <c r="K2355" s="142" t="s">
        <v>7824</v>
      </c>
      <c r="L2355" s="142" t="s">
        <v>7825</v>
      </c>
    </row>
    <row r="2356" spans="1:12" hidden="1">
      <c r="A2356" s="142" t="s">
        <v>6845</v>
      </c>
      <c r="B2356" s="142" t="s">
        <v>6846</v>
      </c>
      <c r="C2356" s="142" t="s">
        <v>587</v>
      </c>
      <c r="D2356" s="142" t="s">
        <v>7351</v>
      </c>
      <c r="E2356" s="142" t="s">
        <v>1030</v>
      </c>
      <c r="F2356" s="142" t="s">
        <v>7801</v>
      </c>
      <c r="G2356" s="142" t="s">
        <v>7826</v>
      </c>
      <c r="H2356" s="142" t="s">
        <v>7827</v>
      </c>
      <c r="I2356" s="142" t="s">
        <v>7828</v>
      </c>
      <c r="J2356" s="142" t="s">
        <v>7829</v>
      </c>
      <c r="K2356" s="142" t="s">
        <v>7830</v>
      </c>
      <c r="L2356" s="142" t="s">
        <v>7831</v>
      </c>
    </row>
    <row r="2357" spans="1:12" hidden="1">
      <c r="A2357" s="142" t="s">
        <v>6845</v>
      </c>
      <c r="B2357" s="142" t="s">
        <v>6846</v>
      </c>
      <c r="C2357" s="142" t="s">
        <v>587</v>
      </c>
      <c r="D2357" s="142" t="s">
        <v>7351</v>
      </c>
      <c r="E2357" s="142" t="s">
        <v>7832</v>
      </c>
      <c r="F2357" s="142" t="s">
        <v>7833</v>
      </c>
      <c r="G2357" s="142" t="s">
        <v>7834</v>
      </c>
      <c r="H2357" s="142" t="s">
        <v>7835</v>
      </c>
      <c r="I2357" s="142" t="s">
        <v>7836</v>
      </c>
      <c r="J2357" s="142" t="s">
        <v>7837</v>
      </c>
      <c r="K2357" s="142" t="s">
        <v>7838</v>
      </c>
      <c r="L2357" s="142" t="s">
        <v>7839</v>
      </c>
    </row>
    <row r="2358" spans="1:12" hidden="1">
      <c r="A2358" s="142" t="s">
        <v>6845</v>
      </c>
      <c r="B2358" s="142" t="s">
        <v>6846</v>
      </c>
      <c r="C2358" s="142" t="s">
        <v>587</v>
      </c>
      <c r="D2358" s="142" t="s">
        <v>7351</v>
      </c>
      <c r="E2358" s="142" t="s">
        <v>7832</v>
      </c>
      <c r="F2358" s="142" t="s">
        <v>7833</v>
      </c>
      <c r="G2358" s="142" t="s">
        <v>7834</v>
      </c>
      <c r="H2358" s="142" t="s">
        <v>7835</v>
      </c>
      <c r="I2358" s="142" t="s">
        <v>7836</v>
      </c>
      <c r="J2358" s="142" t="s">
        <v>7837</v>
      </c>
      <c r="K2358" s="142" t="s">
        <v>7840</v>
      </c>
      <c r="L2358" s="142" t="s">
        <v>7841</v>
      </c>
    </row>
    <row r="2359" spans="1:12" hidden="1">
      <c r="A2359" s="142" t="s">
        <v>6845</v>
      </c>
      <c r="B2359" s="142" t="s">
        <v>6846</v>
      </c>
      <c r="C2359" s="142" t="s">
        <v>587</v>
      </c>
      <c r="D2359" s="142" t="s">
        <v>7351</v>
      </c>
      <c r="E2359" s="142" t="s">
        <v>7832</v>
      </c>
      <c r="F2359" s="142" t="s">
        <v>7833</v>
      </c>
      <c r="G2359" s="142" t="s">
        <v>7842</v>
      </c>
      <c r="H2359" s="142" t="s">
        <v>7843</v>
      </c>
      <c r="I2359" s="142" t="s">
        <v>7844</v>
      </c>
      <c r="J2359" s="142" t="s">
        <v>7845</v>
      </c>
      <c r="K2359" s="142" t="s">
        <v>7846</v>
      </c>
      <c r="L2359" s="142" t="s">
        <v>7847</v>
      </c>
    </row>
    <row r="2360" spans="1:12" hidden="1">
      <c r="A2360" s="142" t="s">
        <v>6845</v>
      </c>
      <c r="B2360" s="142" t="s">
        <v>6846</v>
      </c>
      <c r="C2360" s="142" t="s">
        <v>587</v>
      </c>
      <c r="D2360" s="142" t="s">
        <v>7351</v>
      </c>
      <c r="E2360" s="142" t="s">
        <v>7832</v>
      </c>
      <c r="F2360" s="142" t="s">
        <v>7833</v>
      </c>
      <c r="G2360" s="142" t="s">
        <v>7842</v>
      </c>
      <c r="H2360" s="142" t="s">
        <v>7843</v>
      </c>
      <c r="I2360" s="142" t="s">
        <v>7844</v>
      </c>
      <c r="J2360" s="142" t="s">
        <v>7845</v>
      </c>
      <c r="K2360" s="142" t="s">
        <v>7848</v>
      </c>
      <c r="L2360" s="142" t="s">
        <v>7849</v>
      </c>
    </row>
    <row r="2361" spans="1:12" hidden="1">
      <c r="A2361" s="142" t="s">
        <v>6845</v>
      </c>
      <c r="B2361" s="142" t="s">
        <v>6846</v>
      </c>
      <c r="C2361" s="142" t="s">
        <v>587</v>
      </c>
      <c r="D2361" s="142" t="s">
        <v>7351</v>
      </c>
      <c r="E2361" s="142" t="s">
        <v>7832</v>
      </c>
      <c r="F2361" s="142" t="s">
        <v>7833</v>
      </c>
      <c r="G2361" s="142" t="s">
        <v>7842</v>
      </c>
      <c r="H2361" s="142" t="s">
        <v>7843</v>
      </c>
      <c r="I2361" s="142" t="s">
        <v>7844</v>
      </c>
      <c r="J2361" s="142" t="s">
        <v>7845</v>
      </c>
      <c r="K2361" s="142" t="s">
        <v>7850</v>
      </c>
      <c r="L2361" s="142" t="s">
        <v>7851</v>
      </c>
    </row>
    <row r="2362" spans="1:12" hidden="1">
      <c r="A2362" s="142" t="s">
        <v>6845</v>
      </c>
      <c r="B2362" s="142" t="s">
        <v>6846</v>
      </c>
      <c r="C2362" s="142" t="s">
        <v>587</v>
      </c>
      <c r="D2362" s="142" t="s">
        <v>7351</v>
      </c>
      <c r="E2362" s="142" t="s">
        <v>7832</v>
      </c>
      <c r="F2362" s="142" t="s">
        <v>7833</v>
      </c>
      <c r="G2362" s="142" t="s">
        <v>7842</v>
      </c>
      <c r="H2362" s="142" t="s">
        <v>7843</v>
      </c>
      <c r="I2362" s="142" t="s">
        <v>7844</v>
      </c>
      <c r="J2362" s="142" t="s">
        <v>7845</v>
      </c>
      <c r="K2362" s="142" t="s">
        <v>7852</v>
      </c>
      <c r="L2362" s="142" t="s">
        <v>7853</v>
      </c>
    </row>
    <row r="2363" spans="1:12" hidden="1">
      <c r="A2363" s="142" t="s">
        <v>6845</v>
      </c>
      <c r="B2363" s="142" t="s">
        <v>6846</v>
      </c>
      <c r="C2363" s="142" t="s">
        <v>587</v>
      </c>
      <c r="D2363" s="142" t="s">
        <v>7351</v>
      </c>
      <c r="E2363" s="142" t="s">
        <v>7832</v>
      </c>
      <c r="F2363" s="142" t="s">
        <v>7833</v>
      </c>
      <c r="G2363" s="142" t="s">
        <v>7842</v>
      </c>
      <c r="H2363" s="142" t="s">
        <v>7843</v>
      </c>
      <c r="I2363" s="142" t="s">
        <v>7844</v>
      </c>
      <c r="J2363" s="142" t="s">
        <v>7845</v>
      </c>
      <c r="K2363" s="142" t="s">
        <v>7854</v>
      </c>
      <c r="L2363" s="142" t="s">
        <v>7855</v>
      </c>
    </row>
    <row r="2364" spans="1:12" hidden="1">
      <c r="A2364" s="142" t="s">
        <v>6845</v>
      </c>
      <c r="B2364" s="142" t="s">
        <v>6846</v>
      </c>
      <c r="C2364" s="142" t="s">
        <v>587</v>
      </c>
      <c r="D2364" s="142" t="s">
        <v>7351</v>
      </c>
      <c r="E2364" s="142" t="s">
        <v>7832</v>
      </c>
      <c r="F2364" s="142" t="s">
        <v>7833</v>
      </c>
      <c r="G2364" s="142" t="s">
        <v>7842</v>
      </c>
      <c r="H2364" s="142" t="s">
        <v>7843</v>
      </c>
      <c r="I2364" s="142" t="s">
        <v>7844</v>
      </c>
      <c r="J2364" s="142" t="s">
        <v>7845</v>
      </c>
      <c r="K2364" s="142" t="s">
        <v>7856</v>
      </c>
      <c r="L2364" s="142" t="s">
        <v>7857</v>
      </c>
    </row>
    <row r="2365" spans="1:12" hidden="1">
      <c r="A2365" s="142" t="s">
        <v>6845</v>
      </c>
      <c r="B2365" s="142" t="s">
        <v>6846</v>
      </c>
      <c r="C2365" s="142" t="s">
        <v>587</v>
      </c>
      <c r="D2365" s="142" t="s">
        <v>7351</v>
      </c>
      <c r="E2365" s="142" t="s">
        <v>7832</v>
      </c>
      <c r="F2365" s="142" t="s">
        <v>7833</v>
      </c>
      <c r="G2365" s="142" t="s">
        <v>7842</v>
      </c>
      <c r="H2365" s="142" t="s">
        <v>7843</v>
      </c>
      <c r="I2365" s="142" t="s">
        <v>7844</v>
      </c>
      <c r="J2365" s="142" t="s">
        <v>7845</v>
      </c>
      <c r="K2365" s="142" t="s">
        <v>7858</v>
      </c>
      <c r="L2365" s="142" t="s">
        <v>7859</v>
      </c>
    </row>
    <row r="2366" spans="1:12" hidden="1">
      <c r="A2366" s="142" t="s">
        <v>6845</v>
      </c>
      <c r="B2366" s="142" t="s">
        <v>6846</v>
      </c>
      <c r="C2366" s="142" t="s">
        <v>587</v>
      </c>
      <c r="D2366" s="142" t="s">
        <v>7351</v>
      </c>
      <c r="E2366" s="142" t="s">
        <v>7832</v>
      </c>
      <c r="F2366" s="142" t="s">
        <v>7833</v>
      </c>
      <c r="G2366" s="142" t="s">
        <v>7842</v>
      </c>
      <c r="H2366" s="142" t="s">
        <v>7843</v>
      </c>
      <c r="I2366" s="142" t="s">
        <v>7844</v>
      </c>
      <c r="J2366" s="142" t="s">
        <v>7845</v>
      </c>
      <c r="K2366" s="142" t="s">
        <v>7860</v>
      </c>
      <c r="L2366" s="142" t="s">
        <v>7861</v>
      </c>
    </row>
    <row r="2367" spans="1:12" hidden="1">
      <c r="A2367" s="142" t="s">
        <v>6845</v>
      </c>
      <c r="B2367" s="142" t="s">
        <v>6846</v>
      </c>
      <c r="C2367" s="142" t="s">
        <v>587</v>
      </c>
      <c r="D2367" s="142" t="s">
        <v>7351</v>
      </c>
      <c r="E2367" s="142" t="s">
        <v>7832</v>
      </c>
      <c r="F2367" s="142" t="s">
        <v>7833</v>
      </c>
      <c r="G2367" s="142" t="s">
        <v>7842</v>
      </c>
      <c r="H2367" s="142" t="s">
        <v>7843</v>
      </c>
      <c r="I2367" s="142" t="s">
        <v>7844</v>
      </c>
      <c r="J2367" s="142" t="s">
        <v>7845</v>
      </c>
      <c r="K2367" s="142" t="s">
        <v>7862</v>
      </c>
      <c r="L2367" s="142" t="s">
        <v>7863</v>
      </c>
    </row>
    <row r="2368" spans="1:12" hidden="1">
      <c r="A2368" s="142" t="s">
        <v>6845</v>
      </c>
      <c r="B2368" s="142" t="s">
        <v>6846</v>
      </c>
      <c r="C2368" s="142" t="s">
        <v>587</v>
      </c>
      <c r="D2368" s="142" t="s">
        <v>7351</v>
      </c>
      <c r="E2368" s="142" t="s">
        <v>7832</v>
      </c>
      <c r="F2368" s="142" t="s">
        <v>7833</v>
      </c>
      <c r="G2368" s="142" t="s">
        <v>7842</v>
      </c>
      <c r="H2368" s="142" t="s">
        <v>7843</v>
      </c>
      <c r="I2368" s="142" t="s">
        <v>7844</v>
      </c>
      <c r="J2368" s="142" t="s">
        <v>7845</v>
      </c>
      <c r="K2368" s="142" t="s">
        <v>7864</v>
      </c>
      <c r="L2368" s="142" t="s">
        <v>7865</v>
      </c>
    </row>
    <row r="2369" spans="1:12" hidden="1">
      <c r="A2369" s="142" t="s">
        <v>6845</v>
      </c>
      <c r="B2369" s="142" t="s">
        <v>6846</v>
      </c>
      <c r="C2369" s="142" t="s">
        <v>587</v>
      </c>
      <c r="D2369" s="142" t="s">
        <v>7351</v>
      </c>
      <c r="E2369" s="142" t="s">
        <v>7832</v>
      </c>
      <c r="F2369" s="142" t="s">
        <v>7833</v>
      </c>
      <c r="G2369" s="142" t="s">
        <v>7842</v>
      </c>
      <c r="H2369" s="142" t="s">
        <v>7843</v>
      </c>
      <c r="I2369" s="142" t="s">
        <v>7844</v>
      </c>
      <c r="J2369" s="142" t="s">
        <v>7845</v>
      </c>
      <c r="K2369" s="142" t="s">
        <v>7866</v>
      </c>
      <c r="L2369" s="142" t="s">
        <v>7867</v>
      </c>
    </row>
    <row r="2370" spans="1:12" hidden="1">
      <c r="A2370" s="142" t="s">
        <v>7868</v>
      </c>
      <c r="B2370" s="142" t="s">
        <v>7869</v>
      </c>
      <c r="C2370" s="142" t="s">
        <v>583</v>
      </c>
      <c r="D2370" s="142" t="s">
        <v>7870</v>
      </c>
      <c r="E2370" s="142" t="s">
        <v>584</v>
      </c>
      <c r="F2370" s="142" t="s">
        <v>7871</v>
      </c>
      <c r="G2370" s="142" t="s">
        <v>7872</v>
      </c>
      <c r="H2370" s="142" t="s">
        <v>7873</v>
      </c>
      <c r="I2370" s="142" t="s">
        <v>7874</v>
      </c>
      <c r="J2370" s="142" t="s">
        <v>7875</v>
      </c>
      <c r="K2370" s="142" t="s">
        <v>7876</v>
      </c>
      <c r="L2370" s="142" t="s">
        <v>7877</v>
      </c>
    </row>
    <row r="2371" spans="1:12" hidden="1">
      <c r="A2371" s="142" t="s">
        <v>7868</v>
      </c>
      <c r="B2371" s="142" t="s">
        <v>7869</v>
      </c>
      <c r="C2371" s="142" t="s">
        <v>583</v>
      </c>
      <c r="D2371" s="142" t="s">
        <v>7870</v>
      </c>
      <c r="E2371" s="142" t="s">
        <v>584</v>
      </c>
      <c r="F2371" s="142" t="s">
        <v>7871</v>
      </c>
      <c r="G2371" s="142" t="s">
        <v>7872</v>
      </c>
      <c r="H2371" s="142" t="s">
        <v>7873</v>
      </c>
      <c r="I2371" s="142" t="s">
        <v>7874</v>
      </c>
      <c r="J2371" s="142" t="s">
        <v>7875</v>
      </c>
      <c r="K2371" s="142" t="s">
        <v>7878</v>
      </c>
      <c r="L2371" s="142" t="s">
        <v>7879</v>
      </c>
    </row>
    <row r="2372" spans="1:12" hidden="1">
      <c r="A2372" s="142" t="s">
        <v>7868</v>
      </c>
      <c r="B2372" s="142" t="s">
        <v>7869</v>
      </c>
      <c r="C2372" s="142" t="s">
        <v>583</v>
      </c>
      <c r="D2372" s="142" t="s">
        <v>7870</v>
      </c>
      <c r="E2372" s="142" t="s">
        <v>584</v>
      </c>
      <c r="F2372" s="142" t="s">
        <v>7871</v>
      </c>
      <c r="G2372" s="142" t="s">
        <v>7872</v>
      </c>
      <c r="H2372" s="142" t="s">
        <v>7873</v>
      </c>
      <c r="I2372" s="142" t="s">
        <v>7874</v>
      </c>
      <c r="J2372" s="142" t="s">
        <v>7875</v>
      </c>
      <c r="K2372" s="142" t="s">
        <v>7880</v>
      </c>
      <c r="L2372" s="142" t="s">
        <v>7881</v>
      </c>
    </row>
    <row r="2373" spans="1:12" hidden="1">
      <c r="A2373" s="142" t="s">
        <v>7868</v>
      </c>
      <c r="B2373" s="142" t="s">
        <v>7869</v>
      </c>
      <c r="C2373" s="142" t="s">
        <v>583</v>
      </c>
      <c r="D2373" s="142" t="s">
        <v>7870</v>
      </c>
      <c r="E2373" s="142" t="s">
        <v>584</v>
      </c>
      <c r="F2373" s="142" t="s">
        <v>7871</v>
      </c>
      <c r="G2373" s="142" t="s">
        <v>7872</v>
      </c>
      <c r="H2373" s="142" t="s">
        <v>7873</v>
      </c>
      <c r="I2373" s="142" t="s">
        <v>7874</v>
      </c>
      <c r="J2373" s="142" t="s">
        <v>7875</v>
      </c>
      <c r="K2373" s="142" t="s">
        <v>7882</v>
      </c>
      <c r="L2373" s="142" t="s">
        <v>7883</v>
      </c>
    </row>
    <row r="2374" spans="1:12" hidden="1">
      <c r="A2374" s="142" t="s">
        <v>7868</v>
      </c>
      <c r="B2374" s="142" t="s">
        <v>7869</v>
      </c>
      <c r="C2374" s="142" t="s">
        <v>583</v>
      </c>
      <c r="D2374" s="142" t="s">
        <v>7870</v>
      </c>
      <c r="E2374" s="142" t="s">
        <v>584</v>
      </c>
      <c r="F2374" s="142" t="s">
        <v>7871</v>
      </c>
      <c r="G2374" s="142" t="s">
        <v>7872</v>
      </c>
      <c r="H2374" s="142" t="s">
        <v>7873</v>
      </c>
      <c r="I2374" s="142" t="s">
        <v>7874</v>
      </c>
      <c r="J2374" s="142" t="s">
        <v>7875</v>
      </c>
      <c r="K2374" s="142" t="s">
        <v>7884</v>
      </c>
      <c r="L2374" s="142" t="s">
        <v>7885</v>
      </c>
    </row>
    <row r="2375" spans="1:12" hidden="1">
      <c r="A2375" s="142" t="s">
        <v>7868</v>
      </c>
      <c r="B2375" s="142" t="s">
        <v>7869</v>
      </c>
      <c r="C2375" s="142" t="s">
        <v>583</v>
      </c>
      <c r="D2375" s="142" t="s">
        <v>7870</v>
      </c>
      <c r="E2375" s="142" t="s">
        <v>584</v>
      </c>
      <c r="F2375" s="142" t="s">
        <v>7871</v>
      </c>
      <c r="G2375" s="142" t="s">
        <v>7872</v>
      </c>
      <c r="H2375" s="142" t="s">
        <v>7873</v>
      </c>
      <c r="I2375" s="142" t="s">
        <v>7874</v>
      </c>
      <c r="J2375" s="142" t="s">
        <v>7875</v>
      </c>
      <c r="K2375" s="142" t="s">
        <v>7886</v>
      </c>
      <c r="L2375" s="142" t="s">
        <v>7887</v>
      </c>
    </row>
    <row r="2376" spans="1:12" hidden="1">
      <c r="A2376" s="142" t="s">
        <v>7868</v>
      </c>
      <c r="B2376" s="142" t="s">
        <v>7869</v>
      </c>
      <c r="C2376" s="142" t="s">
        <v>583</v>
      </c>
      <c r="D2376" s="142" t="s">
        <v>7870</v>
      </c>
      <c r="E2376" s="142" t="s">
        <v>584</v>
      </c>
      <c r="F2376" s="142" t="s">
        <v>7871</v>
      </c>
      <c r="G2376" s="142" t="s">
        <v>7888</v>
      </c>
      <c r="H2376" s="142" t="s">
        <v>7889</v>
      </c>
      <c r="I2376" s="142" t="s">
        <v>7890</v>
      </c>
      <c r="J2376" s="142" t="s">
        <v>7891</v>
      </c>
      <c r="K2376" s="142" t="s">
        <v>7892</v>
      </c>
      <c r="L2376" s="142" t="s">
        <v>7893</v>
      </c>
    </row>
    <row r="2377" spans="1:12" hidden="1">
      <c r="A2377" s="142" t="s">
        <v>7868</v>
      </c>
      <c r="B2377" s="142" t="s">
        <v>7869</v>
      </c>
      <c r="C2377" s="142" t="s">
        <v>583</v>
      </c>
      <c r="D2377" s="142" t="s">
        <v>7870</v>
      </c>
      <c r="E2377" s="142" t="s">
        <v>584</v>
      </c>
      <c r="F2377" s="142" t="s">
        <v>7871</v>
      </c>
      <c r="G2377" s="142" t="s">
        <v>7894</v>
      </c>
      <c r="H2377" s="142" t="s">
        <v>7895</v>
      </c>
      <c r="I2377" s="142" t="s">
        <v>7896</v>
      </c>
      <c r="J2377" s="142" t="s">
        <v>7897</v>
      </c>
      <c r="K2377" s="142" t="s">
        <v>7898</v>
      </c>
      <c r="L2377" s="142" t="s">
        <v>7899</v>
      </c>
    </row>
    <row r="2378" spans="1:12" hidden="1">
      <c r="A2378" s="142" t="s">
        <v>7868</v>
      </c>
      <c r="B2378" s="142" t="s">
        <v>7869</v>
      </c>
      <c r="C2378" s="142" t="s">
        <v>583</v>
      </c>
      <c r="D2378" s="142" t="s">
        <v>7870</v>
      </c>
      <c r="E2378" s="142" t="s">
        <v>584</v>
      </c>
      <c r="F2378" s="142" t="s">
        <v>7871</v>
      </c>
      <c r="G2378" s="142" t="s">
        <v>7894</v>
      </c>
      <c r="H2378" s="142" t="s">
        <v>7895</v>
      </c>
      <c r="I2378" s="142" t="s">
        <v>7896</v>
      </c>
      <c r="J2378" s="142" t="s">
        <v>7897</v>
      </c>
      <c r="K2378" s="142" t="s">
        <v>7900</v>
      </c>
      <c r="L2378" s="142" t="s">
        <v>7901</v>
      </c>
    </row>
    <row r="2379" spans="1:12" hidden="1">
      <c r="A2379" s="142" t="s">
        <v>7868</v>
      </c>
      <c r="B2379" s="142" t="s">
        <v>7869</v>
      </c>
      <c r="C2379" s="142" t="s">
        <v>583</v>
      </c>
      <c r="D2379" s="142" t="s">
        <v>7870</v>
      </c>
      <c r="E2379" s="142" t="s">
        <v>584</v>
      </c>
      <c r="F2379" s="142" t="s">
        <v>7871</v>
      </c>
      <c r="G2379" s="142" t="s">
        <v>7894</v>
      </c>
      <c r="H2379" s="142" t="s">
        <v>7895</v>
      </c>
      <c r="I2379" s="142" t="s">
        <v>7896</v>
      </c>
      <c r="J2379" s="142" t="s">
        <v>7897</v>
      </c>
      <c r="K2379" s="142" t="s">
        <v>7902</v>
      </c>
      <c r="L2379" s="142" t="s">
        <v>7903</v>
      </c>
    </row>
    <row r="2380" spans="1:12" hidden="1">
      <c r="A2380" s="142" t="s">
        <v>7868</v>
      </c>
      <c r="B2380" s="142" t="s">
        <v>7869</v>
      </c>
      <c r="C2380" s="142" t="s">
        <v>731</v>
      </c>
      <c r="D2380" s="142" t="s">
        <v>7904</v>
      </c>
      <c r="E2380" s="142" t="s">
        <v>7905</v>
      </c>
      <c r="F2380" s="142" t="s">
        <v>7906</v>
      </c>
      <c r="G2380" s="142" t="s">
        <v>7907</v>
      </c>
      <c r="H2380" s="142" t="s">
        <v>7908</v>
      </c>
      <c r="I2380" s="142" t="s">
        <v>7909</v>
      </c>
      <c r="J2380" s="142" t="s">
        <v>7910</v>
      </c>
      <c r="K2380" s="142" t="s">
        <v>7911</v>
      </c>
      <c r="L2380" s="142" t="s">
        <v>7912</v>
      </c>
    </row>
    <row r="2381" spans="1:12" hidden="1">
      <c r="A2381" s="142" t="s">
        <v>7868</v>
      </c>
      <c r="B2381" s="142" t="s">
        <v>7869</v>
      </c>
      <c r="C2381" s="142" t="s">
        <v>731</v>
      </c>
      <c r="D2381" s="142" t="s">
        <v>7904</v>
      </c>
      <c r="E2381" s="142" t="s">
        <v>7905</v>
      </c>
      <c r="F2381" s="142" t="s">
        <v>7906</v>
      </c>
      <c r="G2381" s="142" t="s">
        <v>7907</v>
      </c>
      <c r="H2381" s="142" t="s">
        <v>7908</v>
      </c>
      <c r="I2381" s="142" t="s">
        <v>7909</v>
      </c>
      <c r="J2381" s="142" t="s">
        <v>7910</v>
      </c>
      <c r="K2381" s="142" t="s">
        <v>7913</v>
      </c>
      <c r="L2381" s="142" t="s">
        <v>7914</v>
      </c>
    </row>
    <row r="2382" spans="1:12" hidden="1">
      <c r="A2382" s="142" t="s">
        <v>7868</v>
      </c>
      <c r="B2382" s="142" t="s">
        <v>7869</v>
      </c>
      <c r="C2382" s="142" t="s">
        <v>731</v>
      </c>
      <c r="D2382" s="142" t="s">
        <v>7904</v>
      </c>
      <c r="E2382" s="142" t="s">
        <v>7915</v>
      </c>
      <c r="F2382" s="142" t="s">
        <v>7916</v>
      </c>
      <c r="G2382" s="142" t="s">
        <v>7917</v>
      </c>
      <c r="H2382" s="142" t="s">
        <v>7918</v>
      </c>
      <c r="I2382" s="142" t="s">
        <v>7919</v>
      </c>
      <c r="J2382" s="142" t="s">
        <v>7920</v>
      </c>
      <c r="K2382" s="142" t="s">
        <v>7921</v>
      </c>
      <c r="L2382" s="142" t="s">
        <v>7922</v>
      </c>
    </row>
    <row r="2383" spans="1:12" hidden="1">
      <c r="A2383" s="142" t="s">
        <v>7868</v>
      </c>
      <c r="B2383" s="142" t="s">
        <v>7869</v>
      </c>
      <c r="C2383" s="142" t="s">
        <v>731</v>
      </c>
      <c r="D2383" s="142" t="s">
        <v>7904</v>
      </c>
      <c r="E2383" s="142" t="s">
        <v>730</v>
      </c>
      <c r="F2383" s="142" t="s">
        <v>7923</v>
      </c>
      <c r="G2383" s="142" t="s">
        <v>7924</v>
      </c>
      <c r="H2383" s="142" t="s">
        <v>7925</v>
      </c>
      <c r="I2383" s="142" t="s">
        <v>7926</v>
      </c>
      <c r="J2383" s="142" t="s">
        <v>7927</v>
      </c>
      <c r="K2383" s="142" t="s">
        <v>7928</v>
      </c>
      <c r="L2383" s="142" t="s">
        <v>7929</v>
      </c>
    </row>
    <row r="2384" spans="1:12" hidden="1">
      <c r="A2384" s="142" t="s">
        <v>7868</v>
      </c>
      <c r="B2384" s="142" t="s">
        <v>7869</v>
      </c>
      <c r="C2384" s="142" t="s">
        <v>731</v>
      </c>
      <c r="D2384" s="142" t="s">
        <v>7904</v>
      </c>
      <c r="E2384" s="142" t="s">
        <v>730</v>
      </c>
      <c r="F2384" s="142" t="s">
        <v>7923</v>
      </c>
      <c r="G2384" s="142" t="s">
        <v>7924</v>
      </c>
      <c r="H2384" s="142" t="s">
        <v>7925</v>
      </c>
      <c r="I2384" s="142" t="s">
        <v>7926</v>
      </c>
      <c r="J2384" s="142" t="s">
        <v>7927</v>
      </c>
      <c r="K2384" s="142" t="s">
        <v>7930</v>
      </c>
      <c r="L2384" s="142" t="s">
        <v>7931</v>
      </c>
    </row>
    <row r="2385" spans="1:12" hidden="1">
      <c r="A2385" s="142" t="s">
        <v>7868</v>
      </c>
      <c r="B2385" s="142" t="s">
        <v>7869</v>
      </c>
      <c r="C2385" s="142" t="s">
        <v>731</v>
      </c>
      <c r="D2385" s="142" t="s">
        <v>7904</v>
      </c>
      <c r="E2385" s="142" t="s">
        <v>730</v>
      </c>
      <c r="F2385" s="142" t="s">
        <v>7923</v>
      </c>
      <c r="G2385" s="142" t="s">
        <v>7924</v>
      </c>
      <c r="H2385" s="142" t="s">
        <v>7925</v>
      </c>
      <c r="I2385" s="142" t="s">
        <v>7926</v>
      </c>
      <c r="J2385" s="142" t="s">
        <v>7927</v>
      </c>
      <c r="K2385" s="142" t="s">
        <v>7932</v>
      </c>
      <c r="L2385" s="142" t="s">
        <v>7933</v>
      </c>
    </row>
    <row r="2386" spans="1:12" hidden="1">
      <c r="A2386" s="142" t="s">
        <v>7868</v>
      </c>
      <c r="B2386" s="142" t="s">
        <v>7869</v>
      </c>
      <c r="C2386" s="142" t="s">
        <v>731</v>
      </c>
      <c r="D2386" s="142" t="s">
        <v>7904</v>
      </c>
      <c r="E2386" s="142" t="s">
        <v>730</v>
      </c>
      <c r="F2386" s="142" t="s">
        <v>7923</v>
      </c>
      <c r="G2386" s="142" t="s">
        <v>7924</v>
      </c>
      <c r="H2386" s="142" t="s">
        <v>7925</v>
      </c>
      <c r="I2386" s="142" t="s">
        <v>7926</v>
      </c>
      <c r="J2386" s="142" t="s">
        <v>7927</v>
      </c>
      <c r="K2386" s="142" t="s">
        <v>7934</v>
      </c>
      <c r="L2386" s="142" t="s">
        <v>7935</v>
      </c>
    </row>
    <row r="2387" spans="1:12" hidden="1">
      <c r="A2387" s="142" t="s">
        <v>7868</v>
      </c>
      <c r="B2387" s="142" t="s">
        <v>7869</v>
      </c>
      <c r="C2387" s="142" t="s">
        <v>731</v>
      </c>
      <c r="D2387" s="142" t="s">
        <v>7904</v>
      </c>
      <c r="E2387" s="142" t="s">
        <v>730</v>
      </c>
      <c r="F2387" s="142" t="s">
        <v>7923</v>
      </c>
      <c r="G2387" s="142" t="s">
        <v>7924</v>
      </c>
      <c r="H2387" s="142" t="s">
        <v>7925</v>
      </c>
      <c r="I2387" s="142" t="s">
        <v>7936</v>
      </c>
      <c r="J2387" s="142" t="s">
        <v>7937</v>
      </c>
      <c r="K2387" s="142" t="s">
        <v>7938</v>
      </c>
      <c r="L2387" s="142" t="s">
        <v>7939</v>
      </c>
    </row>
    <row r="2388" spans="1:12" hidden="1">
      <c r="A2388" s="142" t="s">
        <v>7868</v>
      </c>
      <c r="B2388" s="142" t="s">
        <v>7869</v>
      </c>
      <c r="C2388" s="142" t="s">
        <v>731</v>
      </c>
      <c r="D2388" s="142" t="s">
        <v>7904</v>
      </c>
      <c r="E2388" s="142" t="s">
        <v>730</v>
      </c>
      <c r="F2388" s="142" t="s">
        <v>7923</v>
      </c>
      <c r="G2388" s="142" t="s">
        <v>7924</v>
      </c>
      <c r="H2388" s="142" t="s">
        <v>7925</v>
      </c>
      <c r="I2388" s="142" t="s">
        <v>7936</v>
      </c>
      <c r="J2388" s="142" t="s">
        <v>7937</v>
      </c>
      <c r="K2388" s="142" t="s">
        <v>7940</v>
      </c>
      <c r="L2388" s="142" t="s">
        <v>7941</v>
      </c>
    </row>
    <row r="2389" spans="1:12" hidden="1">
      <c r="A2389" s="142" t="s">
        <v>7868</v>
      </c>
      <c r="B2389" s="142" t="s">
        <v>7869</v>
      </c>
      <c r="C2389" s="142" t="s">
        <v>731</v>
      </c>
      <c r="D2389" s="142" t="s">
        <v>7904</v>
      </c>
      <c r="E2389" s="142" t="s">
        <v>730</v>
      </c>
      <c r="F2389" s="142" t="s">
        <v>7923</v>
      </c>
      <c r="G2389" s="142" t="s">
        <v>7924</v>
      </c>
      <c r="H2389" s="142" t="s">
        <v>7925</v>
      </c>
      <c r="I2389" s="142" t="s">
        <v>7936</v>
      </c>
      <c r="J2389" s="142" t="s">
        <v>7937</v>
      </c>
      <c r="K2389" s="142" t="s">
        <v>7942</v>
      </c>
      <c r="L2389" s="142" t="s">
        <v>7943</v>
      </c>
    </row>
    <row r="2390" spans="1:12" hidden="1">
      <c r="A2390" s="142" t="s">
        <v>7868</v>
      </c>
      <c r="B2390" s="142" t="s">
        <v>7869</v>
      </c>
      <c r="C2390" s="142" t="s">
        <v>731</v>
      </c>
      <c r="D2390" s="142" t="s">
        <v>7904</v>
      </c>
      <c r="E2390" s="142" t="s">
        <v>730</v>
      </c>
      <c r="F2390" s="142" t="s">
        <v>7923</v>
      </c>
      <c r="G2390" s="142" t="s">
        <v>7944</v>
      </c>
      <c r="H2390" s="142" t="s">
        <v>7945</v>
      </c>
      <c r="I2390" s="142" t="s">
        <v>7946</v>
      </c>
      <c r="J2390" s="142" t="s">
        <v>7947</v>
      </c>
      <c r="K2390" s="142" t="s">
        <v>7948</v>
      </c>
      <c r="L2390" s="142" t="s">
        <v>7949</v>
      </c>
    </row>
    <row r="2391" spans="1:12" hidden="1">
      <c r="A2391" s="142" t="s">
        <v>7868</v>
      </c>
      <c r="B2391" s="142" t="s">
        <v>7869</v>
      </c>
      <c r="C2391" s="142" t="s">
        <v>731</v>
      </c>
      <c r="D2391" s="142" t="s">
        <v>7904</v>
      </c>
      <c r="E2391" s="142" t="s">
        <v>730</v>
      </c>
      <c r="F2391" s="142" t="s">
        <v>7923</v>
      </c>
      <c r="G2391" s="142" t="s">
        <v>7944</v>
      </c>
      <c r="H2391" s="142" t="s">
        <v>7945</v>
      </c>
      <c r="I2391" s="142" t="s">
        <v>7946</v>
      </c>
      <c r="J2391" s="142" t="s">
        <v>7947</v>
      </c>
      <c r="K2391" s="142" t="s">
        <v>7950</v>
      </c>
      <c r="L2391" s="142" t="s">
        <v>7951</v>
      </c>
    </row>
    <row r="2392" spans="1:12" hidden="1">
      <c r="A2392" s="142" t="s">
        <v>7868</v>
      </c>
      <c r="B2392" s="142" t="s">
        <v>7869</v>
      </c>
      <c r="C2392" s="142" t="s">
        <v>731</v>
      </c>
      <c r="D2392" s="142" t="s">
        <v>7904</v>
      </c>
      <c r="E2392" s="142" t="s">
        <v>730</v>
      </c>
      <c r="F2392" s="142" t="s">
        <v>7923</v>
      </c>
      <c r="G2392" s="142" t="s">
        <v>7952</v>
      </c>
      <c r="H2392" s="142" t="s">
        <v>7953</v>
      </c>
      <c r="I2392" s="142" t="s">
        <v>7954</v>
      </c>
      <c r="J2392" s="142" t="s">
        <v>7955</v>
      </c>
      <c r="K2392" s="142" t="s">
        <v>7956</v>
      </c>
      <c r="L2392" s="142" t="s">
        <v>7957</v>
      </c>
    </row>
    <row r="2393" spans="1:12" hidden="1">
      <c r="A2393" s="142" t="s">
        <v>7868</v>
      </c>
      <c r="B2393" s="142" t="s">
        <v>7869</v>
      </c>
      <c r="C2393" s="142" t="s">
        <v>731</v>
      </c>
      <c r="D2393" s="142" t="s">
        <v>7904</v>
      </c>
      <c r="E2393" s="142" t="s">
        <v>730</v>
      </c>
      <c r="F2393" s="142" t="s">
        <v>7923</v>
      </c>
      <c r="G2393" s="142" t="s">
        <v>7958</v>
      </c>
      <c r="H2393" s="142" t="s">
        <v>7959</v>
      </c>
      <c r="I2393" s="142" t="s">
        <v>7960</v>
      </c>
      <c r="J2393" s="142" t="s">
        <v>7961</v>
      </c>
      <c r="K2393" s="142" t="s">
        <v>7962</v>
      </c>
      <c r="L2393" s="142" t="s">
        <v>7963</v>
      </c>
    </row>
    <row r="2394" spans="1:12" hidden="1">
      <c r="A2394" s="142" t="s">
        <v>7868</v>
      </c>
      <c r="B2394" s="142" t="s">
        <v>7869</v>
      </c>
      <c r="C2394" s="142" t="s">
        <v>731</v>
      </c>
      <c r="D2394" s="142" t="s">
        <v>7904</v>
      </c>
      <c r="E2394" s="142" t="s">
        <v>730</v>
      </c>
      <c r="F2394" s="142" t="s">
        <v>7923</v>
      </c>
      <c r="G2394" s="142" t="s">
        <v>7958</v>
      </c>
      <c r="H2394" s="142" t="s">
        <v>7959</v>
      </c>
      <c r="I2394" s="142" t="s">
        <v>7960</v>
      </c>
      <c r="J2394" s="142" t="s">
        <v>7961</v>
      </c>
      <c r="K2394" s="142" t="s">
        <v>7964</v>
      </c>
      <c r="L2394" s="142" t="s">
        <v>7965</v>
      </c>
    </row>
    <row r="2395" spans="1:12" hidden="1">
      <c r="A2395" s="142" t="s">
        <v>7868</v>
      </c>
      <c r="B2395" s="142" t="s">
        <v>7869</v>
      </c>
      <c r="C2395" s="142" t="s">
        <v>731</v>
      </c>
      <c r="D2395" s="142" t="s">
        <v>7904</v>
      </c>
      <c r="E2395" s="142" t="s">
        <v>730</v>
      </c>
      <c r="F2395" s="142" t="s">
        <v>7923</v>
      </c>
      <c r="G2395" s="142" t="s">
        <v>7966</v>
      </c>
      <c r="H2395" s="142" t="s">
        <v>7967</v>
      </c>
      <c r="I2395" s="142" t="s">
        <v>7968</v>
      </c>
      <c r="J2395" s="142" t="s">
        <v>7969</v>
      </c>
      <c r="K2395" s="142" t="s">
        <v>7970</v>
      </c>
      <c r="L2395" s="142" t="s">
        <v>7971</v>
      </c>
    </row>
    <row r="2396" spans="1:12" hidden="1">
      <c r="A2396" s="142" t="s">
        <v>7868</v>
      </c>
      <c r="B2396" s="142" t="s">
        <v>7869</v>
      </c>
      <c r="C2396" s="142" t="s">
        <v>731</v>
      </c>
      <c r="D2396" s="142" t="s">
        <v>7904</v>
      </c>
      <c r="E2396" s="142" t="s">
        <v>7972</v>
      </c>
      <c r="F2396" s="142" t="s">
        <v>7973</v>
      </c>
      <c r="G2396" s="142" t="s">
        <v>7974</v>
      </c>
      <c r="H2396" s="142" t="s">
        <v>7975</v>
      </c>
      <c r="I2396" s="142" t="s">
        <v>7976</v>
      </c>
      <c r="J2396" s="142" t="s">
        <v>7977</v>
      </c>
      <c r="K2396" s="142" t="s">
        <v>7978</v>
      </c>
      <c r="L2396" s="142" t="s">
        <v>7979</v>
      </c>
    </row>
    <row r="2397" spans="1:12" hidden="1">
      <c r="A2397" s="142" t="s">
        <v>7868</v>
      </c>
      <c r="B2397" s="142" t="s">
        <v>7869</v>
      </c>
      <c r="C2397" s="142" t="s">
        <v>731</v>
      </c>
      <c r="D2397" s="142" t="s">
        <v>7904</v>
      </c>
      <c r="E2397" s="142" t="s">
        <v>7972</v>
      </c>
      <c r="F2397" s="142" t="s">
        <v>7973</v>
      </c>
      <c r="G2397" s="142" t="s">
        <v>7974</v>
      </c>
      <c r="H2397" s="142" t="s">
        <v>7975</v>
      </c>
      <c r="I2397" s="142" t="s">
        <v>7976</v>
      </c>
      <c r="J2397" s="142" t="s">
        <v>7977</v>
      </c>
      <c r="K2397" s="142" t="s">
        <v>7980</v>
      </c>
      <c r="L2397" s="142" t="s">
        <v>7981</v>
      </c>
    </row>
    <row r="2398" spans="1:12" hidden="1">
      <c r="A2398" s="142" t="s">
        <v>7868</v>
      </c>
      <c r="B2398" s="142" t="s">
        <v>7869</v>
      </c>
      <c r="C2398" s="142" t="s">
        <v>731</v>
      </c>
      <c r="D2398" s="142" t="s">
        <v>7904</v>
      </c>
      <c r="E2398" s="142" t="s">
        <v>7972</v>
      </c>
      <c r="F2398" s="142" t="s">
        <v>7973</v>
      </c>
      <c r="G2398" s="142" t="s">
        <v>7974</v>
      </c>
      <c r="H2398" s="142" t="s">
        <v>7975</v>
      </c>
      <c r="I2398" s="142" t="s">
        <v>7976</v>
      </c>
      <c r="J2398" s="142" t="s">
        <v>7977</v>
      </c>
      <c r="K2398" s="142" t="s">
        <v>7982</v>
      </c>
      <c r="L2398" s="142" t="s">
        <v>7983</v>
      </c>
    </row>
    <row r="2399" spans="1:12" hidden="1">
      <c r="A2399" s="142" t="s">
        <v>7868</v>
      </c>
      <c r="B2399" s="142" t="s">
        <v>7869</v>
      </c>
      <c r="C2399" s="142" t="s">
        <v>731</v>
      </c>
      <c r="D2399" s="142" t="s">
        <v>7904</v>
      </c>
      <c r="E2399" s="142" t="s">
        <v>7972</v>
      </c>
      <c r="F2399" s="142" t="s">
        <v>7973</v>
      </c>
      <c r="G2399" s="142" t="s">
        <v>7974</v>
      </c>
      <c r="H2399" s="142" t="s">
        <v>7975</v>
      </c>
      <c r="I2399" s="142" t="s">
        <v>7976</v>
      </c>
      <c r="J2399" s="142" t="s">
        <v>7977</v>
      </c>
      <c r="K2399" s="142" t="s">
        <v>7984</v>
      </c>
      <c r="L2399" s="142" t="s">
        <v>7985</v>
      </c>
    </row>
    <row r="2400" spans="1:12" hidden="1">
      <c r="A2400" s="142" t="s">
        <v>7868</v>
      </c>
      <c r="B2400" s="142" t="s">
        <v>7869</v>
      </c>
      <c r="C2400" s="142" t="s">
        <v>731</v>
      </c>
      <c r="D2400" s="142" t="s">
        <v>7904</v>
      </c>
      <c r="E2400" s="142" t="s">
        <v>7972</v>
      </c>
      <c r="F2400" s="142" t="s">
        <v>7973</v>
      </c>
      <c r="G2400" s="142" t="s">
        <v>7974</v>
      </c>
      <c r="H2400" s="142" t="s">
        <v>7975</v>
      </c>
      <c r="I2400" s="142" t="s">
        <v>7986</v>
      </c>
      <c r="J2400" s="142" t="s">
        <v>7987</v>
      </c>
      <c r="K2400" s="142" t="s">
        <v>7988</v>
      </c>
      <c r="L2400" s="142" t="s">
        <v>7989</v>
      </c>
    </row>
    <row r="2401" spans="1:12" hidden="1">
      <c r="A2401" s="142" t="s">
        <v>7868</v>
      </c>
      <c r="B2401" s="142" t="s">
        <v>7869</v>
      </c>
      <c r="C2401" s="142" t="s">
        <v>731</v>
      </c>
      <c r="D2401" s="142" t="s">
        <v>7904</v>
      </c>
      <c r="E2401" s="142" t="s">
        <v>7972</v>
      </c>
      <c r="F2401" s="142" t="s">
        <v>7973</v>
      </c>
      <c r="G2401" s="142" t="s">
        <v>7990</v>
      </c>
      <c r="H2401" s="142" t="s">
        <v>7991</v>
      </c>
      <c r="I2401" s="142" t="s">
        <v>7992</v>
      </c>
      <c r="J2401" s="142" t="s">
        <v>7993</v>
      </c>
      <c r="K2401" s="142" t="s">
        <v>7994</v>
      </c>
      <c r="L2401" s="142" t="s">
        <v>7995</v>
      </c>
    </row>
    <row r="2402" spans="1:12" hidden="1">
      <c r="A2402" s="142" t="s">
        <v>7868</v>
      </c>
      <c r="B2402" s="142" t="s">
        <v>7869</v>
      </c>
      <c r="C2402" s="142" t="s">
        <v>731</v>
      </c>
      <c r="D2402" s="142" t="s">
        <v>7904</v>
      </c>
      <c r="E2402" s="142" t="s">
        <v>7972</v>
      </c>
      <c r="F2402" s="142" t="s">
        <v>7973</v>
      </c>
      <c r="G2402" s="142" t="s">
        <v>7990</v>
      </c>
      <c r="H2402" s="142" t="s">
        <v>7991</v>
      </c>
      <c r="I2402" s="142" t="s">
        <v>7996</v>
      </c>
      <c r="J2402" s="142" t="s">
        <v>7997</v>
      </c>
      <c r="K2402" s="142" t="s">
        <v>7998</v>
      </c>
      <c r="L2402" s="142" t="s">
        <v>7995</v>
      </c>
    </row>
    <row r="2403" spans="1:12" hidden="1">
      <c r="A2403" s="142" t="s">
        <v>7868</v>
      </c>
      <c r="B2403" s="142" t="s">
        <v>7869</v>
      </c>
      <c r="C2403" s="142" t="s">
        <v>731</v>
      </c>
      <c r="D2403" s="142" t="s">
        <v>7904</v>
      </c>
      <c r="E2403" s="142" t="s">
        <v>7999</v>
      </c>
      <c r="F2403" s="142" t="s">
        <v>8000</v>
      </c>
      <c r="G2403" s="142" t="s">
        <v>8001</v>
      </c>
      <c r="H2403" s="142" t="s">
        <v>8002</v>
      </c>
      <c r="I2403" s="142" t="s">
        <v>8003</v>
      </c>
      <c r="J2403" s="142" t="s">
        <v>8004</v>
      </c>
      <c r="K2403" s="142" t="s">
        <v>8005</v>
      </c>
      <c r="L2403" s="142" t="s">
        <v>8006</v>
      </c>
    </row>
    <row r="2404" spans="1:12" hidden="1">
      <c r="A2404" s="142" t="s">
        <v>7868</v>
      </c>
      <c r="B2404" s="142" t="s">
        <v>7869</v>
      </c>
      <c r="C2404" s="142" t="s">
        <v>731</v>
      </c>
      <c r="D2404" s="142" t="s">
        <v>7904</v>
      </c>
      <c r="E2404" s="142" t="s">
        <v>7999</v>
      </c>
      <c r="F2404" s="142" t="s">
        <v>8000</v>
      </c>
      <c r="G2404" s="142" t="s">
        <v>8007</v>
      </c>
      <c r="H2404" s="142" t="s">
        <v>8008</v>
      </c>
      <c r="I2404" s="142" t="s">
        <v>8009</v>
      </c>
      <c r="J2404" s="142" t="s">
        <v>8010</v>
      </c>
      <c r="K2404" s="142" t="s">
        <v>8011</v>
      </c>
      <c r="L2404" s="142" t="s">
        <v>8012</v>
      </c>
    </row>
    <row r="2405" spans="1:12" hidden="1">
      <c r="A2405" s="142" t="s">
        <v>7868</v>
      </c>
      <c r="B2405" s="142" t="s">
        <v>7869</v>
      </c>
      <c r="C2405" s="142" t="s">
        <v>731</v>
      </c>
      <c r="D2405" s="142" t="s">
        <v>7904</v>
      </c>
      <c r="E2405" s="142" t="s">
        <v>732</v>
      </c>
      <c r="F2405" s="142" t="s">
        <v>8013</v>
      </c>
      <c r="G2405" s="142" t="s">
        <v>8014</v>
      </c>
      <c r="H2405" s="142" t="s">
        <v>8015</v>
      </c>
      <c r="I2405" s="142" t="s">
        <v>8016</v>
      </c>
      <c r="J2405" s="142" t="s">
        <v>8017</v>
      </c>
      <c r="K2405" s="142" t="s">
        <v>8018</v>
      </c>
      <c r="L2405" s="142" t="s">
        <v>8019</v>
      </c>
    </row>
    <row r="2406" spans="1:12" hidden="1">
      <c r="A2406" s="142" t="s">
        <v>7868</v>
      </c>
      <c r="B2406" s="142" t="s">
        <v>7869</v>
      </c>
      <c r="C2406" s="142" t="s">
        <v>731</v>
      </c>
      <c r="D2406" s="142" t="s">
        <v>7904</v>
      </c>
      <c r="E2406" s="142" t="s">
        <v>732</v>
      </c>
      <c r="F2406" s="142" t="s">
        <v>8013</v>
      </c>
      <c r="G2406" s="142" t="s">
        <v>8014</v>
      </c>
      <c r="H2406" s="142" t="s">
        <v>8015</v>
      </c>
      <c r="I2406" s="142" t="s">
        <v>8016</v>
      </c>
      <c r="J2406" s="142" t="s">
        <v>8017</v>
      </c>
      <c r="K2406" s="142" t="s">
        <v>8020</v>
      </c>
      <c r="L2406" s="142" t="s">
        <v>8021</v>
      </c>
    </row>
    <row r="2407" spans="1:12" hidden="1">
      <c r="A2407" s="142" t="s">
        <v>7868</v>
      </c>
      <c r="B2407" s="142" t="s">
        <v>7869</v>
      </c>
      <c r="C2407" s="142" t="s">
        <v>731</v>
      </c>
      <c r="D2407" s="142" t="s">
        <v>7904</v>
      </c>
      <c r="E2407" s="142" t="s">
        <v>732</v>
      </c>
      <c r="F2407" s="142" t="s">
        <v>8013</v>
      </c>
      <c r="G2407" s="142" t="s">
        <v>8014</v>
      </c>
      <c r="H2407" s="142" t="s">
        <v>8015</v>
      </c>
      <c r="I2407" s="142" t="s">
        <v>8016</v>
      </c>
      <c r="J2407" s="142" t="s">
        <v>8017</v>
      </c>
      <c r="K2407" s="142" t="s">
        <v>8022</v>
      </c>
      <c r="L2407" s="142" t="s">
        <v>8023</v>
      </c>
    </row>
    <row r="2408" spans="1:12" hidden="1">
      <c r="A2408" s="142" t="s">
        <v>7868</v>
      </c>
      <c r="B2408" s="142" t="s">
        <v>7869</v>
      </c>
      <c r="C2408" s="142" t="s">
        <v>731</v>
      </c>
      <c r="D2408" s="142" t="s">
        <v>7904</v>
      </c>
      <c r="E2408" s="142" t="s">
        <v>732</v>
      </c>
      <c r="F2408" s="142" t="s">
        <v>8013</v>
      </c>
      <c r="G2408" s="142" t="s">
        <v>8014</v>
      </c>
      <c r="H2408" s="142" t="s">
        <v>8015</v>
      </c>
      <c r="I2408" s="142" t="s">
        <v>8016</v>
      </c>
      <c r="J2408" s="142" t="s">
        <v>8017</v>
      </c>
      <c r="K2408" s="142" t="s">
        <v>8024</v>
      </c>
      <c r="L2408" s="142" t="s">
        <v>8025</v>
      </c>
    </row>
    <row r="2409" spans="1:12" hidden="1">
      <c r="A2409" s="142" t="s">
        <v>7868</v>
      </c>
      <c r="B2409" s="142" t="s">
        <v>7869</v>
      </c>
      <c r="C2409" s="142" t="s">
        <v>731</v>
      </c>
      <c r="D2409" s="142" t="s">
        <v>7904</v>
      </c>
      <c r="E2409" s="142" t="s">
        <v>732</v>
      </c>
      <c r="F2409" s="142" t="s">
        <v>8013</v>
      </c>
      <c r="G2409" s="142" t="s">
        <v>8014</v>
      </c>
      <c r="H2409" s="142" t="s">
        <v>8015</v>
      </c>
      <c r="I2409" s="142" t="s">
        <v>8016</v>
      </c>
      <c r="J2409" s="142" t="s">
        <v>8017</v>
      </c>
      <c r="K2409" s="142" t="s">
        <v>8026</v>
      </c>
      <c r="L2409" s="142" t="s">
        <v>8027</v>
      </c>
    </row>
    <row r="2410" spans="1:12" hidden="1">
      <c r="A2410" s="142" t="s">
        <v>7868</v>
      </c>
      <c r="B2410" s="142" t="s">
        <v>7869</v>
      </c>
      <c r="C2410" s="142" t="s">
        <v>731</v>
      </c>
      <c r="D2410" s="142" t="s">
        <v>7904</v>
      </c>
      <c r="E2410" s="142" t="s">
        <v>732</v>
      </c>
      <c r="F2410" s="142" t="s">
        <v>8013</v>
      </c>
      <c r="G2410" s="142" t="s">
        <v>8014</v>
      </c>
      <c r="H2410" s="142" t="s">
        <v>8015</v>
      </c>
      <c r="I2410" s="142" t="s">
        <v>8016</v>
      </c>
      <c r="J2410" s="142" t="s">
        <v>8017</v>
      </c>
      <c r="K2410" s="142" t="s">
        <v>8028</v>
      </c>
      <c r="L2410" s="142" t="s">
        <v>8029</v>
      </c>
    </row>
    <row r="2411" spans="1:12" hidden="1">
      <c r="A2411" s="142" t="s">
        <v>7868</v>
      </c>
      <c r="B2411" s="142" t="s">
        <v>7869</v>
      </c>
      <c r="C2411" s="142" t="s">
        <v>731</v>
      </c>
      <c r="D2411" s="142" t="s">
        <v>7904</v>
      </c>
      <c r="E2411" s="142" t="s">
        <v>732</v>
      </c>
      <c r="F2411" s="142" t="s">
        <v>8013</v>
      </c>
      <c r="G2411" s="142" t="s">
        <v>8014</v>
      </c>
      <c r="H2411" s="142" t="s">
        <v>8015</v>
      </c>
      <c r="I2411" s="142" t="s">
        <v>8016</v>
      </c>
      <c r="J2411" s="142" t="s">
        <v>8017</v>
      </c>
      <c r="K2411" s="142" t="s">
        <v>8030</v>
      </c>
      <c r="L2411" s="142" t="s">
        <v>8031</v>
      </c>
    </row>
    <row r="2412" spans="1:12" hidden="1">
      <c r="A2412" s="142" t="s">
        <v>7868</v>
      </c>
      <c r="B2412" s="142" t="s">
        <v>7869</v>
      </c>
      <c r="C2412" s="142" t="s">
        <v>731</v>
      </c>
      <c r="D2412" s="142" t="s">
        <v>7904</v>
      </c>
      <c r="E2412" s="142" t="s">
        <v>732</v>
      </c>
      <c r="F2412" s="142" t="s">
        <v>8013</v>
      </c>
      <c r="G2412" s="142" t="s">
        <v>8014</v>
      </c>
      <c r="H2412" s="142" t="s">
        <v>8015</v>
      </c>
      <c r="I2412" s="142" t="s">
        <v>8016</v>
      </c>
      <c r="J2412" s="142" t="s">
        <v>8017</v>
      </c>
      <c r="K2412" s="142" t="s">
        <v>8032</v>
      </c>
      <c r="L2412" s="142" t="s">
        <v>8033</v>
      </c>
    </row>
    <row r="2413" spans="1:12" hidden="1">
      <c r="A2413" s="142" t="s">
        <v>7868</v>
      </c>
      <c r="B2413" s="142" t="s">
        <v>7869</v>
      </c>
      <c r="C2413" s="142" t="s">
        <v>731</v>
      </c>
      <c r="D2413" s="142" t="s">
        <v>7904</v>
      </c>
      <c r="E2413" s="142" t="s">
        <v>732</v>
      </c>
      <c r="F2413" s="142" t="s">
        <v>8013</v>
      </c>
      <c r="G2413" s="142" t="s">
        <v>8014</v>
      </c>
      <c r="H2413" s="142" t="s">
        <v>8015</v>
      </c>
      <c r="I2413" s="142" t="s">
        <v>8016</v>
      </c>
      <c r="J2413" s="142" t="s">
        <v>8017</v>
      </c>
      <c r="K2413" s="142" t="s">
        <v>8034</v>
      </c>
      <c r="L2413" s="142" t="s">
        <v>8035</v>
      </c>
    </row>
    <row r="2414" spans="1:12" hidden="1">
      <c r="A2414" s="142" t="s">
        <v>7868</v>
      </c>
      <c r="B2414" s="142" t="s">
        <v>7869</v>
      </c>
      <c r="C2414" s="142" t="s">
        <v>731</v>
      </c>
      <c r="D2414" s="142" t="s">
        <v>7904</v>
      </c>
      <c r="E2414" s="142" t="s">
        <v>732</v>
      </c>
      <c r="F2414" s="142" t="s">
        <v>8013</v>
      </c>
      <c r="G2414" s="142" t="s">
        <v>8014</v>
      </c>
      <c r="H2414" s="142" t="s">
        <v>8015</v>
      </c>
      <c r="I2414" s="142" t="s">
        <v>8036</v>
      </c>
      <c r="J2414" s="142" t="s">
        <v>8037</v>
      </c>
      <c r="K2414" s="142" t="s">
        <v>8038</v>
      </c>
      <c r="L2414" s="142" t="s">
        <v>8039</v>
      </c>
    </row>
    <row r="2415" spans="1:12" hidden="1">
      <c r="A2415" s="142" t="s">
        <v>7868</v>
      </c>
      <c r="B2415" s="142" t="s">
        <v>7869</v>
      </c>
      <c r="C2415" s="142" t="s">
        <v>731</v>
      </c>
      <c r="D2415" s="142" t="s">
        <v>7904</v>
      </c>
      <c r="E2415" s="142" t="s">
        <v>732</v>
      </c>
      <c r="F2415" s="142" t="s">
        <v>8013</v>
      </c>
      <c r="G2415" s="142" t="s">
        <v>8014</v>
      </c>
      <c r="H2415" s="142" t="s">
        <v>8015</v>
      </c>
      <c r="I2415" s="142" t="s">
        <v>8036</v>
      </c>
      <c r="J2415" s="142" t="s">
        <v>8037</v>
      </c>
      <c r="K2415" s="142" t="s">
        <v>8040</v>
      </c>
      <c r="L2415" s="142" t="s">
        <v>8041</v>
      </c>
    </row>
    <row r="2416" spans="1:12" hidden="1">
      <c r="A2416" s="142" t="s">
        <v>7868</v>
      </c>
      <c r="B2416" s="142" t="s">
        <v>7869</v>
      </c>
      <c r="C2416" s="142" t="s">
        <v>731</v>
      </c>
      <c r="D2416" s="142" t="s">
        <v>7904</v>
      </c>
      <c r="E2416" s="142" t="s">
        <v>732</v>
      </c>
      <c r="F2416" s="142" t="s">
        <v>8013</v>
      </c>
      <c r="G2416" s="142" t="s">
        <v>8042</v>
      </c>
      <c r="H2416" s="142" t="s">
        <v>8043</v>
      </c>
      <c r="I2416" s="142" t="s">
        <v>8044</v>
      </c>
      <c r="J2416" s="142" t="s">
        <v>8045</v>
      </c>
      <c r="K2416" s="142" t="s">
        <v>8046</v>
      </c>
      <c r="L2416" s="142" t="s">
        <v>8047</v>
      </c>
    </row>
    <row r="2417" spans="1:12" hidden="1">
      <c r="A2417" s="142" t="s">
        <v>7868</v>
      </c>
      <c r="B2417" s="142" t="s">
        <v>7869</v>
      </c>
      <c r="C2417" s="142" t="s">
        <v>731</v>
      </c>
      <c r="D2417" s="142" t="s">
        <v>7904</v>
      </c>
      <c r="E2417" s="142" t="s">
        <v>732</v>
      </c>
      <c r="F2417" s="142" t="s">
        <v>8013</v>
      </c>
      <c r="G2417" s="142" t="s">
        <v>8048</v>
      </c>
      <c r="H2417" s="142" t="s">
        <v>8049</v>
      </c>
      <c r="I2417" s="142" t="s">
        <v>8050</v>
      </c>
      <c r="J2417" s="142" t="s">
        <v>8051</v>
      </c>
      <c r="K2417" s="142" t="s">
        <v>8052</v>
      </c>
      <c r="L2417" s="142" t="s">
        <v>8053</v>
      </c>
    </row>
    <row r="2418" spans="1:12" hidden="1">
      <c r="A2418" s="142" t="s">
        <v>7868</v>
      </c>
      <c r="B2418" s="142" t="s">
        <v>7869</v>
      </c>
      <c r="C2418" s="142" t="s">
        <v>731</v>
      </c>
      <c r="D2418" s="142" t="s">
        <v>7904</v>
      </c>
      <c r="E2418" s="142" t="s">
        <v>732</v>
      </c>
      <c r="F2418" s="142" t="s">
        <v>8013</v>
      </c>
      <c r="G2418" s="142" t="s">
        <v>8048</v>
      </c>
      <c r="H2418" s="142" t="s">
        <v>8049</v>
      </c>
      <c r="I2418" s="142" t="s">
        <v>8050</v>
      </c>
      <c r="J2418" s="142" t="s">
        <v>8051</v>
      </c>
      <c r="K2418" s="142" t="s">
        <v>8054</v>
      </c>
      <c r="L2418" s="142" t="s">
        <v>8055</v>
      </c>
    </row>
    <row r="2419" spans="1:12" hidden="1">
      <c r="A2419" s="142" t="s">
        <v>7868</v>
      </c>
      <c r="B2419" s="142" t="s">
        <v>7869</v>
      </c>
      <c r="C2419" s="142" t="s">
        <v>731</v>
      </c>
      <c r="D2419" s="142" t="s">
        <v>7904</v>
      </c>
      <c r="E2419" s="142" t="s">
        <v>732</v>
      </c>
      <c r="F2419" s="142" t="s">
        <v>8013</v>
      </c>
      <c r="G2419" s="142" t="s">
        <v>8056</v>
      </c>
      <c r="H2419" s="142" t="s">
        <v>8057</v>
      </c>
      <c r="I2419" s="142" t="s">
        <v>8058</v>
      </c>
      <c r="J2419" s="142" t="s">
        <v>8059</v>
      </c>
      <c r="K2419" s="142" t="s">
        <v>8060</v>
      </c>
      <c r="L2419" s="142" t="s">
        <v>8061</v>
      </c>
    </row>
    <row r="2420" spans="1:12" hidden="1">
      <c r="A2420" s="142" t="s">
        <v>7868</v>
      </c>
      <c r="B2420" s="142" t="s">
        <v>7869</v>
      </c>
      <c r="C2420" s="142" t="s">
        <v>731</v>
      </c>
      <c r="D2420" s="142" t="s">
        <v>7904</v>
      </c>
      <c r="E2420" s="142" t="s">
        <v>732</v>
      </c>
      <c r="F2420" s="142" t="s">
        <v>8013</v>
      </c>
      <c r="G2420" s="142" t="s">
        <v>8056</v>
      </c>
      <c r="H2420" s="142" t="s">
        <v>8057</v>
      </c>
      <c r="I2420" s="142" t="s">
        <v>8058</v>
      </c>
      <c r="J2420" s="142" t="s">
        <v>8059</v>
      </c>
      <c r="K2420" s="142" t="s">
        <v>8062</v>
      </c>
      <c r="L2420" s="142" t="s">
        <v>8063</v>
      </c>
    </row>
    <row r="2421" spans="1:12" hidden="1">
      <c r="A2421" s="142" t="s">
        <v>7868</v>
      </c>
      <c r="B2421" s="142" t="s">
        <v>7869</v>
      </c>
      <c r="C2421" s="142" t="s">
        <v>731</v>
      </c>
      <c r="D2421" s="142" t="s">
        <v>7904</v>
      </c>
      <c r="E2421" s="142" t="s">
        <v>732</v>
      </c>
      <c r="F2421" s="142" t="s">
        <v>8013</v>
      </c>
      <c r="G2421" s="142" t="s">
        <v>8056</v>
      </c>
      <c r="H2421" s="142" t="s">
        <v>8057</v>
      </c>
      <c r="I2421" s="142" t="s">
        <v>8058</v>
      </c>
      <c r="J2421" s="142" t="s">
        <v>8059</v>
      </c>
      <c r="K2421" s="142" t="s">
        <v>8064</v>
      </c>
      <c r="L2421" s="142" t="s">
        <v>8065</v>
      </c>
    </row>
    <row r="2422" spans="1:12" hidden="1">
      <c r="A2422" s="142" t="s">
        <v>7868</v>
      </c>
      <c r="B2422" s="142" t="s">
        <v>7869</v>
      </c>
      <c r="C2422" s="142" t="s">
        <v>731</v>
      </c>
      <c r="D2422" s="142" t="s">
        <v>7904</v>
      </c>
      <c r="E2422" s="142" t="s">
        <v>732</v>
      </c>
      <c r="F2422" s="142" t="s">
        <v>8013</v>
      </c>
      <c r="G2422" s="142" t="s">
        <v>8066</v>
      </c>
      <c r="H2422" s="142" t="s">
        <v>8067</v>
      </c>
      <c r="I2422" s="142" t="s">
        <v>8068</v>
      </c>
      <c r="J2422" s="142" t="s">
        <v>8069</v>
      </c>
      <c r="K2422" s="142" t="s">
        <v>8070</v>
      </c>
      <c r="L2422" s="142" t="s">
        <v>8071</v>
      </c>
    </row>
    <row r="2423" spans="1:12" hidden="1">
      <c r="A2423" s="142" t="s">
        <v>7868</v>
      </c>
      <c r="B2423" s="142" t="s">
        <v>7869</v>
      </c>
      <c r="C2423" s="142" t="s">
        <v>731</v>
      </c>
      <c r="D2423" s="142" t="s">
        <v>7904</v>
      </c>
      <c r="E2423" s="142" t="s">
        <v>732</v>
      </c>
      <c r="F2423" s="142" t="s">
        <v>8013</v>
      </c>
      <c r="G2423" s="142" t="s">
        <v>8066</v>
      </c>
      <c r="H2423" s="142" t="s">
        <v>8067</v>
      </c>
      <c r="I2423" s="142" t="s">
        <v>8068</v>
      </c>
      <c r="J2423" s="142" t="s">
        <v>8069</v>
      </c>
      <c r="K2423" s="142" t="s">
        <v>8072</v>
      </c>
      <c r="L2423" s="142" t="s">
        <v>8073</v>
      </c>
    </row>
    <row r="2424" spans="1:12" hidden="1">
      <c r="A2424" s="142" t="s">
        <v>7868</v>
      </c>
      <c r="B2424" s="142" t="s">
        <v>7869</v>
      </c>
      <c r="C2424" s="142" t="s">
        <v>731</v>
      </c>
      <c r="D2424" s="142" t="s">
        <v>7904</v>
      </c>
      <c r="E2424" s="142" t="s">
        <v>732</v>
      </c>
      <c r="F2424" s="142" t="s">
        <v>8013</v>
      </c>
      <c r="G2424" s="142" t="s">
        <v>8066</v>
      </c>
      <c r="H2424" s="142" t="s">
        <v>8067</v>
      </c>
      <c r="I2424" s="142" t="s">
        <v>8068</v>
      </c>
      <c r="J2424" s="142" t="s">
        <v>8069</v>
      </c>
      <c r="K2424" s="142" t="s">
        <v>8074</v>
      </c>
      <c r="L2424" s="142" t="s">
        <v>8075</v>
      </c>
    </row>
    <row r="2425" spans="1:12" hidden="1">
      <c r="A2425" s="142" t="s">
        <v>7868</v>
      </c>
      <c r="B2425" s="142" t="s">
        <v>7869</v>
      </c>
      <c r="C2425" s="142" t="s">
        <v>731</v>
      </c>
      <c r="D2425" s="142" t="s">
        <v>7904</v>
      </c>
      <c r="E2425" s="142" t="s">
        <v>8076</v>
      </c>
      <c r="F2425" s="142" t="s">
        <v>8077</v>
      </c>
      <c r="G2425" s="142" t="s">
        <v>8078</v>
      </c>
      <c r="H2425" s="142" t="s">
        <v>8079</v>
      </c>
      <c r="I2425" s="142" t="s">
        <v>8080</v>
      </c>
      <c r="J2425" s="142" t="s">
        <v>8081</v>
      </c>
      <c r="K2425" s="142" t="s">
        <v>8082</v>
      </c>
      <c r="L2425" s="142" t="s">
        <v>8083</v>
      </c>
    </row>
    <row r="2426" spans="1:12" hidden="1">
      <c r="A2426" s="142" t="s">
        <v>7868</v>
      </c>
      <c r="B2426" s="142" t="s">
        <v>7869</v>
      </c>
      <c r="C2426" s="142" t="s">
        <v>731</v>
      </c>
      <c r="D2426" s="142" t="s">
        <v>7904</v>
      </c>
      <c r="E2426" s="142" t="s">
        <v>8076</v>
      </c>
      <c r="F2426" s="142" t="s">
        <v>8077</v>
      </c>
      <c r="G2426" s="142" t="s">
        <v>8078</v>
      </c>
      <c r="H2426" s="142" t="s">
        <v>8079</v>
      </c>
      <c r="I2426" s="142" t="s">
        <v>8080</v>
      </c>
      <c r="J2426" s="142" t="s">
        <v>8081</v>
      </c>
      <c r="K2426" s="142" t="s">
        <v>8084</v>
      </c>
      <c r="L2426" s="142" t="s">
        <v>8085</v>
      </c>
    </row>
    <row r="2427" spans="1:12" hidden="1">
      <c r="A2427" s="142" t="s">
        <v>7868</v>
      </c>
      <c r="B2427" s="142" t="s">
        <v>7869</v>
      </c>
      <c r="C2427" s="142" t="s">
        <v>731</v>
      </c>
      <c r="D2427" s="142" t="s">
        <v>7904</v>
      </c>
      <c r="E2427" s="142" t="s">
        <v>1257</v>
      </c>
      <c r="F2427" s="142" t="s">
        <v>8086</v>
      </c>
      <c r="G2427" s="142" t="s">
        <v>8087</v>
      </c>
      <c r="H2427" s="142" t="s">
        <v>8088</v>
      </c>
      <c r="I2427" s="142" t="s">
        <v>8089</v>
      </c>
      <c r="J2427" s="142" t="s">
        <v>8090</v>
      </c>
      <c r="K2427" s="142" t="s">
        <v>8091</v>
      </c>
      <c r="L2427" s="142" t="s">
        <v>8092</v>
      </c>
    </row>
    <row r="2428" spans="1:12" hidden="1">
      <c r="A2428" s="142" t="s">
        <v>7868</v>
      </c>
      <c r="B2428" s="142" t="s">
        <v>7869</v>
      </c>
      <c r="C2428" s="142" t="s">
        <v>731</v>
      </c>
      <c r="D2428" s="142" t="s">
        <v>7904</v>
      </c>
      <c r="E2428" s="142" t="s">
        <v>910</v>
      </c>
      <c r="F2428" s="142" t="s">
        <v>8093</v>
      </c>
      <c r="G2428" s="142" t="s">
        <v>8094</v>
      </c>
      <c r="H2428" s="142" t="s">
        <v>8095</v>
      </c>
      <c r="I2428" s="142" t="s">
        <v>8096</v>
      </c>
      <c r="J2428" s="142" t="s">
        <v>8097</v>
      </c>
      <c r="K2428" s="142" t="s">
        <v>8098</v>
      </c>
      <c r="L2428" s="142" t="s">
        <v>8099</v>
      </c>
    </row>
    <row r="2429" spans="1:12" hidden="1">
      <c r="A2429" s="142" t="s">
        <v>7868</v>
      </c>
      <c r="B2429" s="142" t="s">
        <v>7869</v>
      </c>
      <c r="C2429" s="142" t="s">
        <v>731</v>
      </c>
      <c r="D2429" s="142" t="s">
        <v>7904</v>
      </c>
      <c r="E2429" s="142" t="s">
        <v>910</v>
      </c>
      <c r="F2429" s="142" t="s">
        <v>8093</v>
      </c>
      <c r="G2429" s="142" t="s">
        <v>8100</v>
      </c>
      <c r="H2429" s="142" t="s">
        <v>8101</v>
      </c>
      <c r="I2429" s="142" t="s">
        <v>8102</v>
      </c>
      <c r="J2429" s="142" t="s">
        <v>8103</v>
      </c>
      <c r="K2429" s="142" t="s">
        <v>8104</v>
      </c>
      <c r="L2429" s="142" t="s">
        <v>8105</v>
      </c>
    </row>
    <row r="2430" spans="1:12" hidden="1">
      <c r="A2430" s="142" t="s">
        <v>7868</v>
      </c>
      <c r="B2430" s="142" t="s">
        <v>7869</v>
      </c>
      <c r="C2430" s="142" t="s">
        <v>8106</v>
      </c>
      <c r="D2430" s="142" t="s">
        <v>8107</v>
      </c>
      <c r="E2430" s="142" t="s">
        <v>8108</v>
      </c>
      <c r="F2430" s="142" t="s">
        <v>8109</v>
      </c>
      <c r="G2430" s="142" t="s">
        <v>8110</v>
      </c>
      <c r="H2430" s="142" t="s">
        <v>8111</v>
      </c>
      <c r="I2430" s="142" t="s">
        <v>8112</v>
      </c>
      <c r="J2430" s="142" t="s">
        <v>8113</v>
      </c>
      <c r="K2430" s="142" t="s">
        <v>8114</v>
      </c>
      <c r="L2430" s="142" t="s">
        <v>8115</v>
      </c>
    </row>
    <row r="2431" spans="1:12" hidden="1">
      <c r="A2431" s="142" t="s">
        <v>7868</v>
      </c>
      <c r="B2431" s="142" t="s">
        <v>7869</v>
      </c>
      <c r="C2431" s="142" t="s">
        <v>8106</v>
      </c>
      <c r="D2431" s="142" t="s">
        <v>8107</v>
      </c>
      <c r="E2431" s="142" t="s">
        <v>8116</v>
      </c>
      <c r="F2431" s="142" t="s">
        <v>8117</v>
      </c>
      <c r="G2431" s="142" t="s">
        <v>8118</v>
      </c>
      <c r="H2431" s="142" t="s">
        <v>8119</v>
      </c>
      <c r="I2431" s="142" t="s">
        <v>8120</v>
      </c>
      <c r="J2431" s="142" t="s">
        <v>8121</v>
      </c>
      <c r="K2431" s="142" t="s">
        <v>8122</v>
      </c>
      <c r="L2431" s="142" t="s">
        <v>8123</v>
      </c>
    </row>
    <row r="2432" spans="1:12" hidden="1">
      <c r="A2432" s="142" t="s">
        <v>7868</v>
      </c>
      <c r="B2432" s="142" t="s">
        <v>7869</v>
      </c>
      <c r="C2432" s="142" t="s">
        <v>8106</v>
      </c>
      <c r="D2432" s="142" t="s">
        <v>8107</v>
      </c>
      <c r="E2432" s="142" t="s">
        <v>8124</v>
      </c>
      <c r="F2432" s="142" t="s">
        <v>8125</v>
      </c>
      <c r="G2432" s="142" t="s">
        <v>8126</v>
      </c>
      <c r="H2432" s="142" t="s">
        <v>8127</v>
      </c>
      <c r="I2432" s="142" t="s">
        <v>8128</v>
      </c>
      <c r="J2432" s="142" t="s">
        <v>8129</v>
      </c>
      <c r="K2432" s="142" t="s">
        <v>8130</v>
      </c>
      <c r="L2432" s="142" t="s">
        <v>8131</v>
      </c>
    </row>
    <row r="2433" spans="1:12" hidden="1">
      <c r="A2433" s="142" t="s">
        <v>7868</v>
      </c>
      <c r="B2433" s="142" t="s">
        <v>7869</v>
      </c>
      <c r="C2433" s="142" t="s">
        <v>8106</v>
      </c>
      <c r="D2433" s="142" t="s">
        <v>8107</v>
      </c>
      <c r="E2433" s="142" t="s">
        <v>8124</v>
      </c>
      <c r="F2433" s="142" t="s">
        <v>8125</v>
      </c>
      <c r="G2433" s="142" t="s">
        <v>8132</v>
      </c>
      <c r="H2433" s="142" t="s">
        <v>8133</v>
      </c>
      <c r="I2433" s="142" t="s">
        <v>8134</v>
      </c>
      <c r="J2433" s="142" t="s">
        <v>8135</v>
      </c>
      <c r="K2433" s="142" t="s">
        <v>8136</v>
      </c>
      <c r="L2433" s="142" t="s">
        <v>8137</v>
      </c>
    </row>
    <row r="2434" spans="1:12" hidden="1">
      <c r="A2434" s="142" t="s">
        <v>7868</v>
      </c>
      <c r="B2434" s="142" t="s">
        <v>7869</v>
      </c>
      <c r="C2434" s="142" t="s">
        <v>8106</v>
      </c>
      <c r="D2434" s="142" t="s">
        <v>8107</v>
      </c>
      <c r="E2434" s="142" t="s">
        <v>8124</v>
      </c>
      <c r="F2434" s="142" t="s">
        <v>8125</v>
      </c>
      <c r="G2434" s="142" t="s">
        <v>8132</v>
      </c>
      <c r="H2434" s="142" t="s">
        <v>8133</v>
      </c>
      <c r="I2434" s="142" t="s">
        <v>8134</v>
      </c>
      <c r="J2434" s="142" t="s">
        <v>8135</v>
      </c>
      <c r="K2434" s="142" t="s">
        <v>8138</v>
      </c>
      <c r="L2434" s="142" t="s">
        <v>8139</v>
      </c>
    </row>
    <row r="2435" spans="1:12" hidden="1">
      <c r="A2435" s="142" t="s">
        <v>7868</v>
      </c>
      <c r="B2435" s="142" t="s">
        <v>7869</v>
      </c>
      <c r="C2435" s="142" t="s">
        <v>8106</v>
      </c>
      <c r="D2435" s="142" t="s">
        <v>8107</v>
      </c>
      <c r="E2435" s="142" t="s">
        <v>8124</v>
      </c>
      <c r="F2435" s="142" t="s">
        <v>8125</v>
      </c>
      <c r="G2435" s="142" t="s">
        <v>8132</v>
      </c>
      <c r="H2435" s="142" t="s">
        <v>8133</v>
      </c>
      <c r="I2435" s="142" t="s">
        <v>8134</v>
      </c>
      <c r="J2435" s="142" t="s">
        <v>8135</v>
      </c>
      <c r="K2435" s="142" t="s">
        <v>8140</v>
      </c>
      <c r="L2435" s="142" t="s">
        <v>8141</v>
      </c>
    </row>
    <row r="2436" spans="1:12" hidden="1">
      <c r="A2436" s="142" t="s">
        <v>7868</v>
      </c>
      <c r="B2436" s="142" t="s">
        <v>7869</v>
      </c>
      <c r="C2436" s="142" t="s">
        <v>8106</v>
      </c>
      <c r="D2436" s="142" t="s">
        <v>8107</v>
      </c>
      <c r="E2436" s="142" t="s">
        <v>8124</v>
      </c>
      <c r="F2436" s="142" t="s">
        <v>8125</v>
      </c>
      <c r="G2436" s="142" t="s">
        <v>8132</v>
      </c>
      <c r="H2436" s="142" t="s">
        <v>8133</v>
      </c>
      <c r="I2436" s="142" t="s">
        <v>8142</v>
      </c>
      <c r="J2436" s="142" t="s">
        <v>8143</v>
      </c>
      <c r="K2436" s="142" t="s">
        <v>8144</v>
      </c>
      <c r="L2436" s="142" t="s">
        <v>8145</v>
      </c>
    </row>
    <row r="2437" spans="1:12" hidden="1">
      <c r="A2437" s="142" t="s">
        <v>7868</v>
      </c>
      <c r="B2437" s="142" t="s">
        <v>7869</v>
      </c>
      <c r="C2437" s="142" t="s">
        <v>8106</v>
      </c>
      <c r="D2437" s="142" t="s">
        <v>8107</v>
      </c>
      <c r="E2437" s="142" t="s">
        <v>8124</v>
      </c>
      <c r="F2437" s="142" t="s">
        <v>8125</v>
      </c>
      <c r="G2437" s="142" t="s">
        <v>8132</v>
      </c>
      <c r="H2437" s="142" t="s">
        <v>8133</v>
      </c>
      <c r="I2437" s="142" t="s">
        <v>8142</v>
      </c>
      <c r="J2437" s="142" t="s">
        <v>8143</v>
      </c>
      <c r="K2437" s="142" t="s">
        <v>8146</v>
      </c>
      <c r="L2437" s="142" t="s">
        <v>8147</v>
      </c>
    </row>
    <row r="2438" spans="1:12" hidden="1">
      <c r="A2438" s="142" t="s">
        <v>7868</v>
      </c>
      <c r="B2438" s="142" t="s">
        <v>7869</v>
      </c>
      <c r="C2438" s="142" t="s">
        <v>8106</v>
      </c>
      <c r="D2438" s="142" t="s">
        <v>8107</v>
      </c>
      <c r="E2438" s="142" t="s">
        <v>8124</v>
      </c>
      <c r="F2438" s="142" t="s">
        <v>8125</v>
      </c>
      <c r="G2438" s="142" t="s">
        <v>8132</v>
      </c>
      <c r="H2438" s="142" t="s">
        <v>8133</v>
      </c>
      <c r="I2438" s="142" t="s">
        <v>8142</v>
      </c>
      <c r="J2438" s="142" t="s">
        <v>8143</v>
      </c>
      <c r="K2438" s="142" t="s">
        <v>8148</v>
      </c>
      <c r="L2438" s="142" t="s">
        <v>8149</v>
      </c>
    </row>
    <row r="2439" spans="1:12" hidden="1">
      <c r="A2439" s="142" t="s">
        <v>7868</v>
      </c>
      <c r="B2439" s="142" t="s">
        <v>7869</v>
      </c>
      <c r="C2439" s="142" t="s">
        <v>8106</v>
      </c>
      <c r="D2439" s="142" t="s">
        <v>8107</v>
      </c>
      <c r="E2439" s="142" t="s">
        <v>8124</v>
      </c>
      <c r="F2439" s="142" t="s">
        <v>8125</v>
      </c>
      <c r="G2439" s="142" t="s">
        <v>8150</v>
      </c>
      <c r="H2439" s="142" t="s">
        <v>8151</v>
      </c>
      <c r="I2439" s="142" t="s">
        <v>8152</v>
      </c>
      <c r="J2439" s="142" t="s">
        <v>8153</v>
      </c>
      <c r="K2439" s="142" t="s">
        <v>8154</v>
      </c>
      <c r="L2439" s="142" t="s">
        <v>8155</v>
      </c>
    </row>
    <row r="2440" spans="1:12" hidden="1">
      <c r="A2440" s="142" t="s">
        <v>7868</v>
      </c>
      <c r="B2440" s="142" t="s">
        <v>7869</v>
      </c>
      <c r="C2440" s="142" t="s">
        <v>8106</v>
      </c>
      <c r="D2440" s="142" t="s">
        <v>8107</v>
      </c>
      <c r="E2440" s="142" t="s">
        <v>8156</v>
      </c>
      <c r="F2440" s="142" t="s">
        <v>8157</v>
      </c>
      <c r="G2440" s="142" t="s">
        <v>8158</v>
      </c>
      <c r="H2440" s="142" t="s">
        <v>8159</v>
      </c>
      <c r="I2440" s="142" t="s">
        <v>8160</v>
      </c>
      <c r="J2440" s="142" t="s">
        <v>8161</v>
      </c>
      <c r="K2440" s="142" t="s">
        <v>8162</v>
      </c>
      <c r="L2440" s="142" t="s">
        <v>8163</v>
      </c>
    </row>
    <row r="2441" spans="1:12" hidden="1">
      <c r="A2441" s="142" t="s">
        <v>7868</v>
      </c>
      <c r="B2441" s="142" t="s">
        <v>7869</v>
      </c>
      <c r="C2441" s="142" t="s">
        <v>8106</v>
      </c>
      <c r="D2441" s="142" t="s">
        <v>8107</v>
      </c>
      <c r="E2441" s="142" t="s">
        <v>8156</v>
      </c>
      <c r="F2441" s="142" t="s">
        <v>8157</v>
      </c>
      <c r="G2441" s="142" t="s">
        <v>8164</v>
      </c>
      <c r="H2441" s="142" t="s">
        <v>8165</v>
      </c>
      <c r="I2441" s="142" t="s">
        <v>8166</v>
      </c>
      <c r="J2441" s="142" t="s">
        <v>8167</v>
      </c>
      <c r="K2441" s="142" t="s">
        <v>8168</v>
      </c>
      <c r="L2441" s="142" t="s">
        <v>8169</v>
      </c>
    </row>
    <row r="2442" spans="1:12" hidden="1">
      <c r="A2442" s="142" t="s">
        <v>7868</v>
      </c>
      <c r="B2442" s="142" t="s">
        <v>7869</v>
      </c>
      <c r="C2442" s="142" t="s">
        <v>8106</v>
      </c>
      <c r="D2442" s="142" t="s">
        <v>8107</v>
      </c>
      <c r="E2442" s="142" t="s">
        <v>8156</v>
      </c>
      <c r="F2442" s="142" t="s">
        <v>8157</v>
      </c>
      <c r="G2442" s="142" t="s">
        <v>8170</v>
      </c>
      <c r="H2442" s="142" t="s">
        <v>8171</v>
      </c>
      <c r="I2442" s="142" t="s">
        <v>8172</v>
      </c>
      <c r="J2442" s="142" t="s">
        <v>8173</v>
      </c>
      <c r="K2442" s="142" t="s">
        <v>8174</v>
      </c>
      <c r="L2442" s="142" t="s">
        <v>8175</v>
      </c>
    </row>
    <row r="2443" spans="1:12" hidden="1">
      <c r="A2443" s="142" t="s">
        <v>7868</v>
      </c>
      <c r="B2443" s="142" t="s">
        <v>7869</v>
      </c>
      <c r="C2443" s="142" t="s">
        <v>8106</v>
      </c>
      <c r="D2443" s="142" t="s">
        <v>8107</v>
      </c>
      <c r="E2443" s="142" t="s">
        <v>8176</v>
      </c>
      <c r="F2443" s="142" t="s">
        <v>8177</v>
      </c>
      <c r="G2443" s="142" t="s">
        <v>8178</v>
      </c>
      <c r="H2443" s="142" t="s">
        <v>8179</v>
      </c>
      <c r="I2443" s="142" t="s">
        <v>8180</v>
      </c>
      <c r="J2443" s="142" t="s">
        <v>8181</v>
      </c>
      <c r="K2443" s="142" t="s">
        <v>8182</v>
      </c>
      <c r="L2443" s="142" t="s">
        <v>8183</v>
      </c>
    </row>
    <row r="2444" spans="1:12" hidden="1">
      <c r="A2444" s="142" t="s">
        <v>7868</v>
      </c>
      <c r="B2444" s="142" t="s">
        <v>7869</v>
      </c>
      <c r="C2444" s="142" t="s">
        <v>8106</v>
      </c>
      <c r="D2444" s="142" t="s">
        <v>8107</v>
      </c>
      <c r="E2444" s="142" t="s">
        <v>8176</v>
      </c>
      <c r="F2444" s="142" t="s">
        <v>8177</v>
      </c>
      <c r="G2444" s="142" t="s">
        <v>8184</v>
      </c>
      <c r="H2444" s="142" t="s">
        <v>8185</v>
      </c>
      <c r="I2444" s="142" t="s">
        <v>8186</v>
      </c>
      <c r="J2444" s="142" t="s">
        <v>8187</v>
      </c>
      <c r="K2444" s="142" t="s">
        <v>8188</v>
      </c>
      <c r="L2444" s="142" t="s">
        <v>8189</v>
      </c>
    </row>
    <row r="2445" spans="1:12" hidden="1">
      <c r="A2445" s="142" t="s">
        <v>7868</v>
      </c>
      <c r="B2445" s="142" t="s">
        <v>7869</v>
      </c>
      <c r="C2445" s="142" t="s">
        <v>8106</v>
      </c>
      <c r="D2445" s="142" t="s">
        <v>8107</v>
      </c>
      <c r="E2445" s="142" t="s">
        <v>8176</v>
      </c>
      <c r="F2445" s="142" t="s">
        <v>8177</v>
      </c>
      <c r="G2445" s="142" t="s">
        <v>8184</v>
      </c>
      <c r="H2445" s="142" t="s">
        <v>8185</v>
      </c>
      <c r="I2445" s="142" t="s">
        <v>8186</v>
      </c>
      <c r="J2445" s="142" t="s">
        <v>8187</v>
      </c>
      <c r="K2445" s="142" t="s">
        <v>8190</v>
      </c>
      <c r="L2445" s="142" t="s">
        <v>8191</v>
      </c>
    </row>
    <row r="2446" spans="1:12" hidden="1">
      <c r="A2446" s="142" t="s">
        <v>7868</v>
      </c>
      <c r="B2446" s="142" t="s">
        <v>7869</v>
      </c>
      <c r="C2446" s="142" t="s">
        <v>8106</v>
      </c>
      <c r="D2446" s="142" t="s">
        <v>8107</v>
      </c>
      <c r="E2446" s="142" t="s">
        <v>8176</v>
      </c>
      <c r="F2446" s="142" t="s">
        <v>8177</v>
      </c>
      <c r="G2446" s="142" t="s">
        <v>8184</v>
      </c>
      <c r="H2446" s="142" t="s">
        <v>8185</v>
      </c>
      <c r="I2446" s="142" t="s">
        <v>8186</v>
      </c>
      <c r="J2446" s="142" t="s">
        <v>8187</v>
      </c>
      <c r="K2446" s="142" t="s">
        <v>8192</v>
      </c>
      <c r="L2446" s="142" t="s">
        <v>8193</v>
      </c>
    </row>
    <row r="2447" spans="1:12" hidden="1">
      <c r="A2447" s="142" t="s">
        <v>7868</v>
      </c>
      <c r="B2447" s="142" t="s">
        <v>7869</v>
      </c>
      <c r="C2447" s="142" t="s">
        <v>8106</v>
      </c>
      <c r="D2447" s="142" t="s">
        <v>8107</v>
      </c>
      <c r="E2447" s="142" t="s">
        <v>8176</v>
      </c>
      <c r="F2447" s="142" t="s">
        <v>8177</v>
      </c>
      <c r="G2447" s="142" t="s">
        <v>8194</v>
      </c>
      <c r="H2447" s="142" t="s">
        <v>8195</v>
      </c>
      <c r="I2447" s="142" t="s">
        <v>8196</v>
      </c>
      <c r="J2447" s="142" t="s">
        <v>8197</v>
      </c>
      <c r="K2447" s="142" t="s">
        <v>8198</v>
      </c>
      <c r="L2447" s="142" t="s">
        <v>8199</v>
      </c>
    </row>
    <row r="2448" spans="1:12" hidden="1">
      <c r="A2448" s="142" t="s">
        <v>7868</v>
      </c>
      <c r="B2448" s="142" t="s">
        <v>7869</v>
      </c>
      <c r="C2448" s="142" t="s">
        <v>8106</v>
      </c>
      <c r="D2448" s="142" t="s">
        <v>8107</v>
      </c>
      <c r="E2448" s="142" t="s">
        <v>8200</v>
      </c>
      <c r="F2448" s="142" t="s">
        <v>8201</v>
      </c>
      <c r="G2448" s="142" t="s">
        <v>8202</v>
      </c>
      <c r="H2448" s="142" t="s">
        <v>8203</v>
      </c>
      <c r="I2448" s="142" t="s">
        <v>8204</v>
      </c>
      <c r="J2448" s="142" t="s">
        <v>8205</v>
      </c>
      <c r="K2448" s="142" t="s">
        <v>8206</v>
      </c>
      <c r="L2448" s="142" t="s">
        <v>8207</v>
      </c>
    </row>
    <row r="2449" spans="1:12" hidden="1">
      <c r="A2449" s="142" t="s">
        <v>7868</v>
      </c>
      <c r="B2449" s="142" t="s">
        <v>7869</v>
      </c>
      <c r="C2449" s="142" t="s">
        <v>8106</v>
      </c>
      <c r="D2449" s="142" t="s">
        <v>8107</v>
      </c>
      <c r="E2449" s="142" t="s">
        <v>8200</v>
      </c>
      <c r="F2449" s="142" t="s">
        <v>8201</v>
      </c>
      <c r="G2449" s="142" t="s">
        <v>8208</v>
      </c>
      <c r="H2449" s="142" t="s">
        <v>8209</v>
      </c>
      <c r="I2449" s="142" t="s">
        <v>8210</v>
      </c>
      <c r="J2449" s="142" t="s">
        <v>8211</v>
      </c>
      <c r="K2449" s="142" t="s">
        <v>8212</v>
      </c>
      <c r="L2449" s="142" t="s">
        <v>8213</v>
      </c>
    </row>
    <row r="2450" spans="1:12" hidden="1">
      <c r="A2450" s="142" t="s">
        <v>7868</v>
      </c>
      <c r="B2450" s="142" t="s">
        <v>7869</v>
      </c>
      <c r="C2450" s="142" t="s">
        <v>8106</v>
      </c>
      <c r="D2450" s="142" t="s">
        <v>8107</v>
      </c>
      <c r="E2450" s="142" t="s">
        <v>8200</v>
      </c>
      <c r="F2450" s="142" t="s">
        <v>8201</v>
      </c>
      <c r="G2450" s="142" t="s">
        <v>8208</v>
      </c>
      <c r="H2450" s="142" t="s">
        <v>8209</v>
      </c>
      <c r="I2450" s="142" t="s">
        <v>8210</v>
      </c>
      <c r="J2450" s="142" t="s">
        <v>8211</v>
      </c>
      <c r="K2450" s="142" t="s">
        <v>8214</v>
      </c>
      <c r="L2450" s="142" t="s">
        <v>8215</v>
      </c>
    </row>
    <row r="2451" spans="1:12" hidden="1">
      <c r="A2451" s="142" t="s">
        <v>7868</v>
      </c>
      <c r="B2451" s="142" t="s">
        <v>7869</v>
      </c>
      <c r="C2451" s="142" t="s">
        <v>8106</v>
      </c>
      <c r="D2451" s="142" t="s">
        <v>8107</v>
      </c>
      <c r="E2451" s="142" t="s">
        <v>8200</v>
      </c>
      <c r="F2451" s="142" t="s">
        <v>8201</v>
      </c>
      <c r="G2451" s="142" t="s">
        <v>8216</v>
      </c>
      <c r="H2451" s="142" t="s">
        <v>8217</v>
      </c>
      <c r="I2451" s="142" t="s">
        <v>8218</v>
      </c>
      <c r="J2451" s="142" t="s">
        <v>8219</v>
      </c>
      <c r="K2451" s="142" t="s">
        <v>8220</v>
      </c>
      <c r="L2451" s="142" t="s">
        <v>8221</v>
      </c>
    </row>
    <row r="2452" spans="1:12" hidden="1">
      <c r="A2452" s="142" t="s">
        <v>7868</v>
      </c>
      <c r="B2452" s="142" t="s">
        <v>7869</v>
      </c>
      <c r="C2452" s="142" t="s">
        <v>8106</v>
      </c>
      <c r="D2452" s="142" t="s">
        <v>8107</v>
      </c>
      <c r="E2452" s="142" t="s">
        <v>8200</v>
      </c>
      <c r="F2452" s="142" t="s">
        <v>8201</v>
      </c>
      <c r="G2452" s="142" t="s">
        <v>8216</v>
      </c>
      <c r="H2452" s="142" t="s">
        <v>8217</v>
      </c>
      <c r="I2452" s="142" t="s">
        <v>8218</v>
      </c>
      <c r="J2452" s="142" t="s">
        <v>8219</v>
      </c>
      <c r="K2452" s="142" t="s">
        <v>8222</v>
      </c>
      <c r="L2452" s="142" t="s">
        <v>8223</v>
      </c>
    </row>
    <row r="2453" spans="1:12" hidden="1">
      <c r="A2453" s="142" t="s">
        <v>7868</v>
      </c>
      <c r="B2453" s="142" t="s">
        <v>7869</v>
      </c>
      <c r="C2453" s="142" t="s">
        <v>8106</v>
      </c>
      <c r="D2453" s="142" t="s">
        <v>8107</v>
      </c>
      <c r="E2453" s="142" t="s">
        <v>8224</v>
      </c>
      <c r="F2453" s="142" t="s">
        <v>8225</v>
      </c>
      <c r="G2453" s="142" t="s">
        <v>8226</v>
      </c>
      <c r="H2453" s="142" t="s">
        <v>8227</v>
      </c>
      <c r="I2453" s="142" t="s">
        <v>8228</v>
      </c>
      <c r="J2453" s="142" t="s">
        <v>8229</v>
      </c>
      <c r="K2453" s="142" t="s">
        <v>8230</v>
      </c>
      <c r="L2453" s="142" t="s">
        <v>8231</v>
      </c>
    </row>
    <row r="2454" spans="1:12" hidden="1">
      <c r="A2454" s="142" t="s">
        <v>7868</v>
      </c>
      <c r="B2454" s="142" t="s">
        <v>7869</v>
      </c>
      <c r="C2454" s="142" t="s">
        <v>8106</v>
      </c>
      <c r="D2454" s="142" t="s">
        <v>8107</v>
      </c>
      <c r="E2454" s="142" t="s">
        <v>8224</v>
      </c>
      <c r="F2454" s="142" t="s">
        <v>8225</v>
      </c>
      <c r="G2454" s="142" t="s">
        <v>8232</v>
      </c>
      <c r="H2454" s="142" t="s">
        <v>8233</v>
      </c>
      <c r="I2454" s="142" t="s">
        <v>8234</v>
      </c>
      <c r="J2454" s="142" t="s">
        <v>8235</v>
      </c>
      <c r="K2454" s="142" t="s">
        <v>8236</v>
      </c>
      <c r="L2454" s="142" t="s">
        <v>8237</v>
      </c>
    </row>
    <row r="2455" spans="1:12" hidden="1">
      <c r="A2455" s="142" t="s">
        <v>7868</v>
      </c>
      <c r="B2455" s="142" t="s">
        <v>7869</v>
      </c>
      <c r="C2455" s="142" t="s">
        <v>8106</v>
      </c>
      <c r="D2455" s="142" t="s">
        <v>8107</v>
      </c>
      <c r="E2455" s="142" t="s">
        <v>8224</v>
      </c>
      <c r="F2455" s="142" t="s">
        <v>8225</v>
      </c>
      <c r="G2455" s="142" t="s">
        <v>8232</v>
      </c>
      <c r="H2455" s="142" t="s">
        <v>8233</v>
      </c>
      <c r="I2455" s="142" t="s">
        <v>8234</v>
      </c>
      <c r="J2455" s="142" t="s">
        <v>8235</v>
      </c>
      <c r="K2455" s="142" t="s">
        <v>8238</v>
      </c>
      <c r="L2455" s="142" t="s">
        <v>8239</v>
      </c>
    </row>
    <row r="2456" spans="1:12" hidden="1">
      <c r="A2456" s="142" t="s">
        <v>7868</v>
      </c>
      <c r="B2456" s="142" t="s">
        <v>7869</v>
      </c>
      <c r="C2456" s="142" t="s">
        <v>8106</v>
      </c>
      <c r="D2456" s="142" t="s">
        <v>8107</v>
      </c>
      <c r="E2456" s="142" t="s">
        <v>8224</v>
      </c>
      <c r="F2456" s="142" t="s">
        <v>8225</v>
      </c>
      <c r="G2456" s="142" t="s">
        <v>8232</v>
      </c>
      <c r="H2456" s="142" t="s">
        <v>8233</v>
      </c>
      <c r="I2456" s="142" t="s">
        <v>8234</v>
      </c>
      <c r="J2456" s="142" t="s">
        <v>8235</v>
      </c>
      <c r="K2456" s="142" t="s">
        <v>8240</v>
      </c>
      <c r="L2456" s="142" t="s">
        <v>8241</v>
      </c>
    </row>
    <row r="2457" spans="1:12" hidden="1">
      <c r="A2457" s="142" t="s">
        <v>7868</v>
      </c>
      <c r="B2457" s="142" t="s">
        <v>7869</v>
      </c>
      <c r="C2457" s="142" t="s">
        <v>8106</v>
      </c>
      <c r="D2457" s="142" t="s">
        <v>8107</v>
      </c>
      <c r="E2457" s="142" t="s">
        <v>8224</v>
      </c>
      <c r="F2457" s="142" t="s">
        <v>8225</v>
      </c>
      <c r="G2457" s="142" t="s">
        <v>8242</v>
      </c>
      <c r="H2457" s="142" t="s">
        <v>8243</v>
      </c>
      <c r="I2457" s="142" t="s">
        <v>8244</v>
      </c>
      <c r="J2457" s="142" t="s">
        <v>8245</v>
      </c>
      <c r="K2457" s="142" t="s">
        <v>8246</v>
      </c>
      <c r="L2457" s="142" t="s">
        <v>8247</v>
      </c>
    </row>
    <row r="2458" spans="1:12" hidden="1">
      <c r="A2458" s="142" t="s">
        <v>7868</v>
      </c>
      <c r="B2458" s="142" t="s">
        <v>7869</v>
      </c>
      <c r="C2458" s="142" t="s">
        <v>8106</v>
      </c>
      <c r="D2458" s="142" t="s">
        <v>8107</v>
      </c>
      <c r="E2458" s="142" t="s">
        <v>8224</v>
      </c>
      <c r="F2458" s="142" t="s">
        <v>8225</v>
      </c>
      <c r="G2458" s="142" t="s">
        <v>8242</v>
      </c>
      <c r="H2458" s="142" t="s">
        <v>8243</v>
      </c>
      <c r="I2458" s="142" t="s">
        <v>8244</v>
      </c>
      <c r="J2458" s="142" t="s">
        <v>8245</v>
      </c>
      <c r="K2458" s="142" t="s">
        <v>8248</v>
      </c>
      <c r="L2458" s="142" t="s">
        <v>8249</v>
      </c>
    </row>
    <row r="2459" spans="1:12" hidden="1">
      <c r="A2459" s="142" t="s">
        <v>7868</v>
      </c>
      <c r="B2459" s="142" t="s">
        <v>7869</v>
      </c>
      <c r="C2459" s="142" t="s">
        <v>8106</v>
      </c>
      <c r="D2459" s="142" t="s">
        <v>8107</v>
      </c>
      <c r="E2459" s="142" t="s">
        <v>8250</v>
      </c>
      <c r="F2459" s="142" t="s">
        <v>8251</v>
      </c>
      <c r="G2459" s="142" t="s">
        <v>8252</v>
      </c>
      <c r="H2459" s="142" t="s">
        <v>8253</v>
      </c>
      <c r="I2459" s="142" t="s">
        <v>8254</v>
      </c>
      <c r="J2459" s="142" t="s">
        <v>8255</v>
      </c>
      <c r="K2459" s="142" t="s">
        <v>8256</v>
      </c>
      <c r="L2459" s="142" t="s">
        <v>8257</v>
      </c>
    </row>
    <row r="2460" spans="1:12" hidden="1">
      <c r="A2460" s="142" t="s">
        <v>7868</v>
      </c>
      <c r="B2460" s="142" t="s">
        <v>7869</v>
      </c>
      <c r="C2460" s="142" t="s">
        <v>8106</v>
      </c>
      <c r="D2460" s="142" t="s">
        <v>8107</v>
      </c>
      <c r="E2460" s="142" t="s">
        <v>8250</v>
      </c>
      <c r="F2460" s="142" t="s">
        <v>8251</v>
      </c>
      <c r="G2460" s="142" t="s">
        <v>8258</v>
      </c>
      <c r="H2460" s="142" t="s">
        <v>8259</v>
      </c>
      <c r="I2460" s="142" t="s">
        <v>8260</v>
      </c>
      <c r="J2460" s="142" t="s">
        <v>8261</v>
      </c>
      <c r="K2460" s="142" t="s">
        <v>8262</v>
      </c>
      <c r="L2460" s="142" t="s">
        <v>8263</v>
      </c>
    </row>
    <row r="2461" spans="1:12" hidden="1">
      <c r="A2461" s="142" t="s">
        <v>7868</v>
      </c>
      <c r="B2461" s="142" t="s">
        <v>7869</v>
      </c>
      <c r="C2461" s="142" t="s">
        <v>8106</v>
      </c>
      <c r="D2461" s="142" t="s">
        <v>8107</v>
      </c>
      <c r="E2461" s="142" t="s">
        <v>8250</v>
      </c>
      <c r="F2461" s="142" t="s">
        <v>8251</v>
      </c>
      <c r="G2461" s="142" t="s">
        <v>8258</v>
      </c>
      <c r="H2461" s="142" t="s">
        <v>8259</v>
      </c>
      <c r="I2461" s="142" t="s">
        <v>8260</v>
      </c>
      <c r="J2461" s="142" t="s">
        <v>8261</v>
      </c>
      <c r="K2461" s="142" t="s">
        <v>8264</v>
      </c>
      <c r="L2461" s="142" t="s">
        <v>8265</v>
      </c>
    </row>
    <row r="2462" spans="1:12" hidden="1">
      <c r="A2462" s="142" t="s">
        <v>7868</v>
      </c>
      <c r="B2462" s="142" t="s">
        <v>7869</v>
      </c>
      <c r="C2462" s="142" t="s">
        <v>8106</v>
      </c>
      <c r="D2462" s="142" t="s">
        <v>8107</v>
      </c>
      <c r="E2462" s="142" t="s">
        <v>8250</v>
      </c>
      <c r="F2462" s="142" t="s">
        <v>8251</v>
      </c>
      <c r="G2462" s="142" t="s">
        <v>8258</v>
      </c>
      <c r="H2462" s="142" t="s">
        <v>8259</v>
      </c>
      <c r="I2462" s="142" t="s">
        <v>8260</v>
      </c>
      <c r="J2462" s="142" t="s">
        <v>8261</v>
      </c>
      <c r="K2462" s="142" t="s">
        <v>8266</v>
      </c>
      <c r="L2462" s="142" t="s">
        <v>8267</v>
      </c>
    </row>
    <row r="2463" spans="1:12" hidden="1">
      <c r="A2463" s="142" t="s">
        <v>7868</v>
      </c>
      <c r="B2463" s="142" t="s">
        <v>7869</v>
      </c>
      <c r="C2463" s="142" t="s">
        <v>8106</v>
      </c>
      <c r="D2463" s="142" t="s">
        <v>8107</v>
      </c>
      <c r="E2463" s="142" t="s">
        <v>8250</v>
      </c>
      <c r="F2463" s="142" t="s">
        <v>8251</v>
      </c>
      <c r="G2463" s="142" t="s">
        <v>8268</v>
      </c>
      <c r="H2463" s="142" t="s">
        <v>8269</v>
      </c>
      <c r="I2463" s="142" t="s">
        <v>8270</v>
      </c>
      <c r="J2463" s="142" t="s">
        <v>8271</v>
      </c>
      <c r="K2463" s="142" t="s">
        <v>8272</v>
      </c>
      <c r="L2463" s="142" t="s">
        <v>8273</v>
      </c>
    </row>
    <row r="2464" spans="1:12" hidden="1">
      <c r="A2464" s="142" t="s">
        <v>7868</v>
      </c>
      <c r="B2464" s="142" t="s">
        <v>7869</v>
      </c>
      <c r="C2464" s="142" t="s">
        <v>8106</v>
      </c>
      <c r="D2464" s="142" t="s">
        <v>8107</v>
      </c>
      <c r="E2464" s="142" t="s">
        <v>8274</v>
      </c>
      <c r="F2464" s="142" t="s">
        <v>8275</v>
      </c>
      <c r="G2464" s="142" t="s">
        <v>8276</v>
      </c>
      <c r="H2464" s="142" t="s">
        <v>8277</v>
      </c>
      <c r="I2464" s="142" t="s">
        <v>8278</v>
      </c>
      <c r="J2464" s="142" t="s">
        <v>8279</v>
      </c>
      <c r="K2464" s="142" t="s">
        <v>8280</v>
      </c>
      <c r="L2464" s="142" t="s">
        <v>8281</v>
      </c>
    </row>
    <row r="2465" spans="1:12" hidden="1">
      <c r="A2465" s="142" t="s">
        <v>7868</v>
      </c>
      <c r="B2465" s="142" t="s">
        <v>7869</v>
      </c>
      <c r="C2465" s="142" t="s">
        <v>8106</v>
      </c>
      <c r="D2465" s="142" t="s">
        <v>8107</v>
      </c>
      <c r="E2465" s="142" t="s">
        <v>8274</v>
      </c>
      <c r="F2465" s="142" t="s">
        <v>8275</v>
      </c>
      <c r="G2465" s="142" t="s">
        <v>8282</v>
      </c>
      <c r="H2465" s="142" t="s">
        <v>8283</v>
      </c>
      <c r="I2465" s="142" t="s">
        <v>8284</v>
      </c>
      <c r="J2465" s="142" t="s">
        <v>8285</v>
      </c>
      <c r="K2465" s="142" t="s">
        <v>8286</v>
      </c>
      <c r="L2465" s="142" t="s">
        <v>8287</v>
      </c>
    </row>
    <row r="2466" spans="1:12" hidden="1">
      <c r="A2466" s="142" t="s">
        <v>7868</v>
      </c>
      <c r="B2466" s="142" t="s">
        <v>7869</v>
      </c>
      <c r="C2466" s="142" t="s">
        <v>8106</v>
      </c>
      <c r="D2466" s="142" t="s">
        <v>8107</v>
      </c>
      <c r="E2466" s="142" t="s">
        <v>8274</v>
      </c>
      <c r="F2466" s="142" t="s">
        <v>8275</v>
      </c>
      <c r="G2466" s="142" t="s">
        <v>8282</v>
      </c>
      <c r="H2466" s="142" t="s">
        <v>8283</v>
      </c>
      <c r="I2466" s="142" t="s">
        <v>8284</v>
      </c>
      <c r="J2466" s="142" t="s">
        <v>8285</v>
      </c>
      <c r="K2466" s="142" t="s">
        <v>8288</v>
      </c>
      <c r="L2466" s="142" t="s">
        <v>8289</v>
      </c>
    </row>
    <row r="2467" spans="1:12" hidden="1">
      <c r="A2467" s="142" t="s">
        <v>7868</v>
      </c>
      <c r="B2467" s="142" t="s">
        <v>7869</v>
      </c>
      <c r="C2467" s="142" t="s">
        <v>8106</v>
      </c>
      <c r="D2467" s="142" t="s">
        <v>8107</v>
      </c>
      <c r="E2467" s="142" t="s">
        <v>8274</v>
      </c>
      <c r="F2467" s="142" t="s">
        <v>8275</v>
      </c>
      <c r="G2467" s="142" t="s">
        <v>8290</v>
      </c>
      <c r="H2467" s="142" t="s">
        <v>8291</v>
      </c>
      <c r="I2467" s="142" t="s">
        <v>8292</v>
      </c>
      <c r="J2467" s="142" t="s">
        <v>8293</v>
      </c>
      <c r="K2467" s="142" t="s">
        <v>8294</v>
      </c>
      <c r="L2467" s="142" t="s">
        <v>8295</v>
      </c>
    </row>
    <row r="2468" spans="1:12" hidden="1">
      <c r="A2468" s="142" t="s">
        <v>7868</v>
      </c>
      <c r="B2468" s="142" t="s">
        <v>7869</v>
      </c>
      <c r="C2468" s="142" t="s">
        <v>8106</v>
      </c>
      <c r="D2468" s="142" t="s">
        <v>8107</v>
      </c>
      <c r="E2468" s="142" t="s">
        <v>8296</v>
      </c>
      <c r="F2468" s="142" t="s">
        <v>8297</v>
      </c>
      <c r="G2468" s="142" t="s">
        <v>8298</v>
      </c>
      <c r="H2468" s="142" t="s">
        <v>8299</v>
      </c>
      <c r="I2468" s="142" t="s">
        <v>8300</v>
      </c>
      <c r="J2468" s="142" t="s">
        <v>8301</v>
      </c>
      <c r="K2468" s="142" t="s">
        <v>8302</v>
      </c>
      <c r="L2468" s="142" t="s">
        <v>8303</v>
      </c>
    </row>
    <row r="2469" spans="1:12" hidden="1">
      <c r="A2469" s="142" t="s">
        <v>7868</v>
      </c>
      <c r="B2469" s="142" t="s">
        <v>7869</v>
      </c>
      <c r="C2469" s="142" t="s">
        <v>8106</v>
      </c>
      <c r="D2469" s="142" t="s">
        <v>8107</v>
      </c>
      <c r="E2469" s="142" t="s">
        <v>8296</v>
      </c>
      <c r="F2469" s="142" t="s">
        <v>8297</v>
      </c>
      <c r="G2469" s="142" t="s">
        <v>8298</v>
      </c>
      <c r="H2469" s="142" t="s">
        <v>8299</v>
      </c>
      <c r="I2469" s="142" t="s">
        <v>8300</v>
      </c>
      <c r="J2469" s="142" t="s">
        <v>8301</v>
      </c>
      <c r="K2469" s="142" t="s">
        <v>8304</v>
      </c>
      <c r="L2469" s="142" t="s">
        <v>8305</v>
      </c>
    </row>
    <row r="2470" spans="1:12" hidden="1">
      <c r="A2470" s="142" t="s">
        <v>7868</v>
      </c>
      <c r="B2470" s="142" t="s">
        <v>7869</v>
      </c>
      <c r="C2470" s="142" t="s">
        <v>8106</v>
      </c>
      <c r="D2470" s="142" t="s">
        <v>8107</v>
      </c>
      <c r="E2470" s="142" t="s">
        <v>8296</v>
      </c>
      <c r="F2470" s="142" t="s">
        <v>8297</v>
      </c>
      <c r="G2470" s="142" t="s">
        <v>8298</v>
      </c>
      <c r="H2470" s="142" t="s">
        <v>8299</v>
      </c>
      <c r="I2470" s="142" t="s">
        <v>8300</v>
      </c>
      <c r="J2470" s="142" t="s">
        <v>8301</v>
      </c>
      <c r="K2470" s="142" t="s">
        <v>8306</v>
      </c>
      <c r="L2470" s="142" t="s">
        <v>8307</v>
      </c>
    </row>
    <row r="2471" spans="1:12" hidden="1">
      <c r="A2471" s="142" t="s">
        <v>7868</v>
      </c>
      <c r="B2471" s="142" t="s">
        <v>7869</v>
      </c>
      <c r="C2471" s="142" t="s">
        <v>8106</v>
      </c>
      <c r="D2471" s="142" t="s">
        <v>8107</v>
      </c>
      <c r="E2471" s="142" t="s">
        <v>8296</v>
      </c>
      <c r="F2471" s="142" t="s">
        <v>8297</v>
      </c>
      <c r="G2471" s="142" t="s">
        <v>8298</v>
      </c>
      <c r="H2471" s="142" t="s">
        <v>8299</v>
      </c>
      <c r="I2471" s="142" t="s">
        <v>8308</v>
      </c>
      <c r="J2471" s="142" t="s">
        <v>8309</v>
      </c>
      <c r="K2471" s="142" t="s">
        <v>8310</v>
      </c>
      <c r="L2471" s="142" t="s">
        <v>8311</v>
      </c>
    </row>
    <row r="2472" spans="1:12" hidden="1">
      <c r="A2472" s="142" t="s">
        <v>7868</v>
      </c>
      <c r="B2472" s="142" t="s">
        <v>7869</v>
      </c>
      <c r="C2472" s="142" t="s">
        <v>8106</v>
      </c>
      <c r="D2472" s="142" t="s">
        <v>8107</v>
      </c>
      <c r="E2472" s="142" t="s">
        <v>8296</v>
      </c>
      <c r="F2472" s="142" t="s">
        <v>8297</v>
      </c>
      <c r="G2472" s="142" t="s">
        <v>8312</v>
      </c>
      <c r="H2472" s="142" t="s">
        <v>8313</v>
      </c>
      <c r="I2472" s="142" t="s">
        <v>8314</v>
      </c>
      <c r="J2472" s="142" t="s">
        <v>8315</v>
      </c>
      <c r="K2472" s="142" t="s">
        <v>8316</v>
      </c>
      <c r="L2472" s="142" t="s">
        <v>8317</v>
      </c>
    </row>
    <row r="2473" spans="1:12" hidden="1">
      <c r="A2473" s="142" t="s">
        <v>7868</v>
      </c>
      <c r="B2473" s="142" t="s">
        <v>7869</v>
      </c>
      <c r="C2473" s="142" t="s">
        <v>8106</v>
      </c>
      <c r="D2473" s="142" t="s">
        <v>8107</v>
      </c>
      <c r="E2473" s="142" t="s">
        <v>8318</v>
      </c>
      <c r="F2473" s="142" t="s">
        <v>8319</v>
      </c>
      <c r="G2473" s="142" t="s">
        <v>8320</v>
      </c>
      <c r="H2473" s="142" t="s">
        <v>8321</v>
      </c>
      <c r="I2473" s="142" t="s">
        <v>8322</v>
      </c>
      <c r="J2473" s="142" t="s">
        <v>8323</v>
      </c>
      <c r="K2473" s="142" t="s">
        <v>8324</v>
      </c>
      <c r="L2473" s="142" t="s">
        <v>8325</v>
      </c>
    </row>
    <row r="2474" spans="1:12" hidden="1">
      <c r="A2474" s="142" t="s">
        <v>7868</v>
      </c>
      <c r="B2474" s="142" t="s">
        <v>7869</v>
      </c>
      <c r="C2474" s="142" t="s">
        <v>8106</v>
      </c>
      <c r="D2474" s="142" t="s">
        <v>8107</v>
      </c>
      <c r="E2474" s="142" t="s">
        <v>8318</v>
      </c>
      <c r="F2474" s="142" t="s">
        <v>8319</v>
      </c>
      <c r="G2474" s="142" t="s">
        <v>8326</v>
      </c>
      <c r="H2474" s="142" t="s">
        <v>8327</v>
      </c>
      <c r="I2474" s="142" t="s">
        <v>8328</v>
      </c>
      <c r="J2474" s="142" t="s">
        <v>8329</v>
      </c>
      <c r="K2474" s="142" t="s">
        <v>8330</v>
      </c>
      <c r="L2474" s="142" t="s">
        <v>8331</v>
      </c>
    </row>
    <row r="2475" spans="1:12" hidden="1">
      <c r="A2475" s="142" t="s">
        <v>7868</v>
      </c>
      <c r="B2475" s="142" t="s">
        <v>7869</v>
      </c>
      <c r="C2475" s="142" t="s">
        <v>8106</v>
      </c>
      <c r="D2475" s="142" t="s">
        <v>8107</v>
      </c>
      <c r="E2475" s="142" t="s">
        <v>8318</v>
      </c>
      <c r="F2475" s="142" t="s">
        <v>8319</v>
      </c>
      <c r="G2475" s="142" t="s">
        <v>8326</v>
      </c>
      <c r="H2475" s="142" t="s">
        <v>8327</v>
      </c>
      <c r="I2475" s="142" t="s">
        <v>8328</v>
      </c>
      <c r="J2475" s="142" t="s">
        <v>8329</v>
      </c>
      <c r="K2475" s="142" t="s">
        <v>8332</v>
      </c>
      <c r="L2475" s="142" t="s">
        <v>8333</v>
      </c>
    </row>
    <row r="2476" spans="1:12" hidden="1">
      <c r="A2476" s="142" t="s">
        <v>7868</v>
      </c>
      <c r="B2476" s="142" t="s">
        <v>7869</v>
      </c>
      <c r="C2476" s="142" t="s">
        <v>8106</v>
      </c>
      <c r="D2476" s="142" t="s">
        <v>8107</v>
      </c>
      <c r="E2476" s="142" t="s">
        <v>8318</v>
      </c>
      <c r="F2476" s="142" t="s">
        <v>8319</v>
      </c>
      <c r="G2476" s="142" t="s">
        <v>8334</v>
      </c>
      <c r="H2476" s="142" t="s">
        <v>8335</v>
      </c>
      <c r="I2476" s="142" t="s">
        <v>8336</v>
      </c>
      <c r="J2476" s="142" t="s">
        <v>8337</v>
      </c>
      <c r="K2476" s="142" t="s">
        <v>8338</v>
      </c>
      <c r="L2476" s="142" t="s">
        <v>8339</v>
      </c>
    </row>
    <row r="2477" spans="1:12" hidden="1">
      <c r="A2477" s="142" t="s">
        <v>7868</v>
      </c>
      <c r="B2477" s="142" t="s">
        <v>7869</v>
      </c>
      <c r="C2477" s="142" t="s">
        <v>8106</v>
      </c>
      <c r="D2477" s="142" t="s">
        <v>8107</v>
      </c>
      <c r="E2477" s="142" t="s">
        <v>8340</v>
      </c>
      <c r="F2477" s="142" t="s">
        <v>8341</v>
      </c>
      <c r="G2477" s="142" t="s">
        <v>8342</v>
      </c>
      <c r="H2477" s="142" t="s">
        <v>8341</v>
      </c>
      <c r="I2477" s="142" t="s">
        <v>8343</v>
      </c>
      <c r="J2477" s="142" t="s">
        <v>8344</v>
      </c>
      <c r="K2477" s="142" t="s">
        <v>8345</v>
      </c>
      <c r="L2477" s="142" t="s">
        <v>8346</v>
      </c>
    </row>
    <row r="2478" spans="1:12" hidden="1">
      <c r="A2478" s="142" t="s">
        <v>7868</v>
      </c>
      <c r="B2478" s="142" t="s">
        <v>7869</v>
      </c>
      <c r="C2478" s="142" t="s">
        <v>8106</v>
      </c>
      <c r="D2478" s="142" t="s">
        <v>8107</v>
      </c>
      <c r="E2478" s="142" t="s">
        <v>8347</v>
      </c>
      <c r="F2478" s="142" t="s">
        <v>8348</v>
      </c>
      <c r="G2478" s="142" t="s">
        <v>8349</v>
      </c>
      <c r="H2478" s="142" t="s">
        <v>8350</v>
      </c>
      <c r="I2478" s="142" t="s">
        <v>8351</v>
      </c>
      <c r="J2478" s="142" t="s">
        <v>8352</v>
      </c>
      <c r="K2478" s="142" t="s">
        <v>8353</v>
      </c>
      <c r="L2478" s="142" t="s">
        <v>8354</v>
      </c>
    </row>
    <row r="2479" spans="1:12" hidden="1">
      <c r="A2479" s="142" t="s">
        <v>7868</v>
      </c>
      <c r="B2479" s="142" t="s">
        <v>7869</v>
      </c>
      <c r="C2479" s="142" t="s">
        <v>8106</v>
      </c>
      <c r="D2479" s="142" t="s">
        <v>8107</v>
      </c>
      <c r="E2479" s="142" t="s">
        <v>8347</v>
      </c>
      <c r="F2479" s="142" t="s">
        <v>8348</v>
      </c>
      <c r="G2479" s="142" t="s">
        <v>8355</v>
      </c>
      <c r="H2479" s="142" t="s">
        <v>8356</v>
      </c>
      <c r="I2479" s="142" t="s">
        <v>8357</v>
      </c>
      <c r="J2479" s="142" t="s">
        <v>8358</v>
      </c>
      <c r="K2479" s="142" t="s">
        <v>8359</v>
      </c>
      <c r="L2479" s="142" t="s">
        <v>8360</v>
      </c>
    </row>
    <row r="2480" spans="1:12" hidden="1">
      <c r="A2480" s="142" t="s">
        <v>7868</v>
      </c>
      <c r="B2480" s="142" t="s">
        <v>7869</v>
      </c>
      <c r="C2480" s="142" t="s">
        <v>8106</v>
      </c>
      <c r="D2480" s="142" t="s">
        <v>8107</v>
      </c>
      <c r="E2480" s="142" t="s">
        <v>8347</v>
      </c>
      <c r="F2480" s="142" t="s">
        <v>8348</v>
      </c>
      <c r="G2480" s="142" t="s">
        <v>8355</v>
      </c>
      <c r="H2480" s="142" t="s">
        <v>8356</v>
      </c>
      <c r="I2480" s="142" t="s">
        <v>8357</v>
      </c>
      <c r="J2480" s="142" t="s">
        <v>8358</v>
      </c>
      <c r="K2480" s="142" t="s">
        <v>8361</v>
      </c>
      <c r="L2480" s="142" t="s">
        <v>8362</v>
      </c>
    </row>
    <row r="2481" spans="1:12" hidden="1">
      <c r="A2481" s="142" t="s">
        <v>7868</v>
      </c>
      <c r="B2481" s="142" t="s">
        <v>7869</v>
      </c>
      <c r="C2481" s="142" t="s">
        <v>8106</v>
      </c>
      <c r="D2481" s="142" t="s">
        <v>8107</v>
      </c>
      <c r="E2481" s="142" t="s">
        <v>8347</v>
      </c>
      <c r="F2481" s="142" t="s">
        <v>8348</v>
      </c>
      <c r="G2481" s="142" t="s">
        <v>8355</v>
      </c>
      <c r="H2481" s="142" t="s">
        <v>8356</v>
      </c>
      <c r="I2481" s="142" t="s">
        <v>8357</v>
      </c>
      <c r="J2481" s="142" t="s">
        <v>8358</v>
      </c>
      <c r="K2481" s="142" t="s">
        <v>8363</v>
      </c>
      <c r="L2481" s="142" t="s">
        <v>8364</v>
      </c>
    </row>
    <row r="2482" spans="1:12" hidden="1">
      <c r="A2482" s="142" t="s">
        <v>7868</v>
      </c>
      <c r="B2482" s="142" t="s">
        <v>7869</v>
      </c>
      <c r="C2482" s="142" t="s">
        <v>8106</v>
      </c>
      <c r="D2482" s="142" t="s">
        <v>8107</v>
      </c>
      <c r="E2482" s="142" t="s">
        <v>8347</v>
      </c>
      <c r="F2482" s="142" t="s">
        <v>8348</v>
      </c>
      <c r="G2482" s="142" t="s">
        <v>8365</v>
      </c>
      <c r="H2482" s="142" t="s">
        <v>8366</v>
      </c>
      <c r="I2482" s="142" t="s">
        <v>8367</v>
      </c>
      <c r="J2482" s="142" t="s">
        <v>8368</v>
      </c>
      <c r="K2482" s="142" t="s">
        <v>8369</v>
      </c>
      <c r="L2482" s="142" t="s">
        <v>8370</v>
      </c>
    </row>
    <row r="2483" spans="1:12" hidden="1">
      <c r="A2483" s="142" t="s">
        <v>7868</v>
      </c>
      <c r="B2483" s="142" t="s">
        <v>7869</v>
      </c>
      <c r="C2483" s="142" t="s">
        <v>8106</v>
      </c>
      <c r="D2483" s="142" t="s">
        <v>8107</v>
      </c>
      <c r="E2483" s="142" t="s">
        <v>8371</v>
      </c>
      <c r="F2483" s="142" t="s">
        <v>8372</v>
      </c>
      <c r="G2483" s="142" t="s">
        <v>8373</v>
      </c>
      <c r="H2483" s="142" t="s">
        <v>8374</v>
      </c>
      <c r="I2483" s="142" t="s">
        <v>8375</v>
      </c>
      <c r="J2483" s="142" t="s">
        <v>8376</v>
      </c>
      <c r="K2483" s="142" t="s">
        <v>8377</v>
      </c>
      <c r="L2483" s="142" t="s">
        <v>8378</v>
      </c>
    </row>
    <row r="2484" spans="1:12" hidden="1">
      <c r="A2484" s="142" t="s">
        <v>7868</v>
      </c>
      <c r="B2484" s="142" t="s">
        <v>7869</v>
      </c>
      <c r="C2484" s="142" t="s">
        <v>8106</v>
      </c>
      <c r="D2484" s="142" t="s">
        <v>8107</v>
      </c>
      <c r="E2484" s="142" t="s">
        <v>8371</v>
      </c>
      <c r="F2484" s="142" t="s">
        <v>8372</v>
      </c>
      <c r="G2484" s="142" t="s">
        <v>8379</v>
      </c>
      <c r="H2484" s="142" t="s">
        <v>8380</v>
      </c>
      <c r="I2484" s="142" t="s">
        <v>8381</v>
      </c>
      <c r="J2484" s="142" t="s">
        <v>8382</v>
      </c>
      <c r="K2484" s="142" t="s">
        <v>8383</v>
      </c>
      <c r="L2484" s="142" t="s">
        <v>8384</v>
      </c>
    </row>
    <row r="2485" spans="1:12" hidden="1">
      <c r="A2485" s="142" t="s">
        <v>7868</v>
      </c>
      <c r="B2485" s="142" t="s">
        <v>7869</v>
      </c>
      <c r="C2485" s="142" t="s">
        <v>8106</v>
      </c>
      <c r="D2485" s="142" t="s">
        <v>8107</v>
      </c>
      <c r="E2485" s="142" t="s">
        <v>8371</v>
      </c>
      <c r="F2485" s="142" t="s">
        <v>8372</v>
      </c>
      <c r="G2485" s="142" t="s">
        <v>8379</v>
      </c>
      <c r="H2485" s="142" t="s">
        <v>8380</v>
      </c>
      <c r="I2485" s="142" t="s">
        <v>8381</v>
      </c>
      <c r="J2485" s="142" t="s">
        <v>8382</v>
      </c>
      <c r="K2485" s="142" t="s">
        <v>8385</v>
      </c>
      <c r="L2485" s="142" t="s">
        <v>8386</v>
      </c>
    </row>
    <row r="2486" spans="1:12" hidden="1">
      <c r="A2486" s="142" t="s">
        <v>7868</v>
      </c>
      <c r="B2486" s="142" t="s">
        <v>7869</v>
      </c>
      <c r="C2486" s="142" t="s">
        <v>8106</v>
      </c>
      <c r="D2486" s="142" t="s">
        <v>8107</v>
      </c>
      <c r="E2486" s="142" t="s">
        <v>8371</v>
      </c>
      <c r="F2486" s="142" t="s">
        <v>8372</v>
      </c>
      <c r="G2486" s="142" t="s">
        <v>8379</v>
      </c>
      <c r="H2486" s="142" t="s">
        <v>8380</v>
      </c>
      <c r="I2486" s="142" t="s">
        <v>8381</v>
      </c>
      <c r="J2486" s="142" t="s">
        <v>8382</v>
      </c>
      <c r="K2486" s="142" t="s">
        <v>8387</v>
      </c>
      <c r="L2486" s="142" t="s">
        <v>8388</v>
      </c>
    </row>
    <row r="2487" spans="1:12" hidden="1">
      <c r="A2487" s="142" t="s">
        <v>7868</v>
      </c>
      <c r="B2487" s="142" t="s">
        <v>7869</v>
      </c>
      <c r="C2487" s="142" t="s">
        <v>8106</v>
      </c>
      <c r="D2487" s="142" t="s">
        <v>8107</v>
      </c>
      <c r="E2487" s="142" t="s">
        <v>8371</v>
      </c>
      <c r="F2487" s="142" t="s">
        <v>8372</v>
      </c>
      <c r="G2487" s="142" t="s">
        <v>8389</v>
      </c>
      <c r="H2487" s="142" t="s">
        <v>8390</v>
      </c>
      <c r="I2487" s="142" t="s">
        <v>8391</v>
      </c>
      <c r="J2487" s="142" t="s">
        <v>8392</v>
      </c>
      <c r="K2487" s="142" t="s">
        <v>8393</v>
      </c>
      <c r="L2487" s="142" t="s">
        <v>8394</v>
      </c>
    </row>
    <row r="2488" spans="1:12" hidden="1">
      <c r="A2488" s="142" t="s">
        <v>7868</v>
      </c>
      <c r="B2488" s="142" t="s">
        <v>7869</v>
      </c>
      <c r="C2488" s="142" t="s">
        <v>8106</v>
      </c>
      <c r="D2488" s="142" t="s">
        <v>8107</v>
      </c>
      <c r="E2488" s="142" t="s">
        <v>8395</v>
      </c>
      <c r="F2488" s="142" t="s">
        <v>8396</v>
      </c>
      <c r="G2488" s="142" t="s">
        <v>8397</v>
      </c>
      <c r="H2488" s="142" t="s">
        <v>8398</v>
      </c>
      <c r="I2488" s="142" t="s">
        <v>8399</v>
      </c>
      <c r="J2488" s="142" t="s">
        <v>8400</v>
      </c>
      <c r="K2488" s="142" t="s">
        <v>8401</v>
      </c>
      <c r="L2488" s="142" t="s">
        <v>8402</v>
      </c>
    </row>
    <row r="2489" spans="1:12" hidden="1">
      <c r="A2489" s="142" t="s">
        <v>7868</v>
      </c>
      <c r="B2489" s="142" t="s">
        <v>7869</v>
      </c>
      <c r="C2489" s="142" t="s">
        <v>8106</v>
      </c>
      <c r="D2489" s="142" t="s">
        <v>8107</v>
      </c>
      <c r="E2489" s="142" t="s">
        <v>8395</v>
      </c>
      <c r="F2489" s="142" t="s">
        <v>8396</v>
      </c>
      <c r="G2489" s="142" t="s">
        <v>8403</v>
      </c>
      <c r="H2489" s="142" t="s">
        <v>8404</v>
      </c>
      <c r="I2489" s="142" t="s">
        <v>8405</v>
      </c>
      <c r="J2489" s="142" t="s">
        <v>8406</v>
      </c>
      <c r="K2489" s="142" t="s">
        <v>8407</v>
      </c>
      <c r="L2489" s="142" t="s">
        <v>8408</v>
      </c>
    </row>
    <row r="2490" spans="1:12" hidden="1">
      <c r="A2490" s="142" t="s">
        <v>7868</v>
      </c>
      <c r="B2490" s="142" t="s">
        <v>7869</v>
      </c>
      <c r="C2490" s="142" t="s">
        <v>8106</v>
      </c>
      <c r="D2490" s="142" t="s">
        <v>8107</v>
      </c>
      <c r="E2490" s="142" t="s">
        <v>8395</v>
      </c>
      <c r="F2490" s="142" t="s">
        <v>8396</v>
      </c>
      <c r="G2490" s="142" t="s">
        <v>8403</v>
      </c>
      <c r="H2490" s="142" t="s">
        <v>8404</v>
      </c>
      <c r="I2490" s="142" t="s">
        <v>8405</v>
      </c>
      <c r="J2490" s="142" t="s">
        <v>8406</v>
      </c>
      <c r="K2490" s="142" t="s">
        <v>8409</v>
      </c>
      <c r="L2490" s="142" t="s">
        <v>8410</v>
      </c>
    </row>
    <row r="2491" spans="1:12" hidden="1">
      <c r="A2491" s="142" t="s">
        <v>7868</v>
      </c>
      <c r="B2491" s="142" t="s">
        <v>7869</v>
      </c>
      <c r="C2491" s="142" t="s">
        <v>8106</v>
      </c>
      <c r="D2491" s="142" t="s">
        <v>8107</v>
      </c>
      <c r="E2491" s="142" t="s">
        <v>8395</v>
      </c>
      <c r="F2491" s="142" t="s">
        <v>8396</v>
      </c>
      <c r="G2491" s="142" t="s">
        <v>8411</v>
      </c>
      <c r="H2491" s="142" t="s">
        <v>8412</v>
      </c>
      <c r="I2491" s="142" t="s">
        <v>8413</v>
      </c>
      <c r="J2491" s="142" t="s">
        <v>8414</v>
      </c>
      <c r="K2491" s="142" t="s">
        <v>8415</v>
      </c>
      <c r="L2491" s="142" t="s">
        <v>8416</v>
      </c>
    </row>
    <row r="2492" spans="1:12" hidden="1">
      <c r="A2492" s="142" t="s">
        <v>7868</v>
      </c>
      <c r="B2492" s="142" t="s">
        <v>7869</v>
      </c>
      <c r="C2492" s="142" t="s">
        <v>8106</v>
      </c>
      <c r="D2492" s="142" t="s">
        <v>8107</v>
      </c>
      <c r="E2492" s="142" t="s">
        <v>8417</v>
      </c>
      <c r="F2492" s="142" t="s">
        <v>8418</v>
      </c>
      <c r="G2492" s="142" t="s">
        <v>8419</v>
      </c>
      <c r="H2492" s="142" t="s">
        <v>8418</v>
      </c>
      <c r="I2492" s="142" t="s">
        <v>8420</v>
      </c>
      <c r="J2492" s="142" t="s">
        <v>8421</v>
      </c>
      <c r="K2492" s="142" t="s">
        <v>8422</v>
      </c>
      <c r="L2492" s="142" t="s">
        <v>8423</v>
      </c>
    </row>
    <row r="2493" spans="1:12" hidden="1">
      <c r="A2493" s="142" t="s">
        <v>7868</v>
      </c>
      <c r="B2493" s="142" t="s">
        <v>7869</v>
      </c>
      <c r="C2493" s="142" t="s">
        <v>8106</v>
      </c>
      <c r="D2493" s="142" t="s">
        <v>8107</v>
      </c>
      <c r="E2493" s="142" t="s">
        <v>8424</v>
      </c>
      <c r="F2493" s="142" t="s">
        <v>8425</v>
      </c>
      <c r="G2493" s="142" t="s">
        <v>8426</v>
      </c>
      <c r="H2493" s="142" t="s">
        <v>8427</v>
      </c>
      <c r="I2493" s="142" t="s">
        <v>8428</v>
      </c>
      <c r="J2493" s="142" t="s">
        <v>8429</v>
      </c>
      <c r="K2493" s="142" t="s">
        <v>8430</v>
      </c>
      <c r="L2493" s="142" t="s">
        <v>8431</v>
      </c>
    </row>
    <row r="2494" spans="1:12" hidden="1">
      <c r="A2494" s="142" t="s">
        <v>7868</v>
      </c>
      <c r="B2494" s="142" t="s">
        <v>7869</v>
      </c>
      <c r="C2494" s="142" t="s">
        <v>8106</v>
      </c>
      <c r="D2494" s="142" t="s">
        <v>8107</v>
      </c>
      <c r="E2494" s="142" t="s">
        <v>8432</v>
      </c>
      <c r="F2494" s="142" t="s">
        <v>8433</v>
      </c>
      <c r="G2494" s="142" t="s">
        <v>8434</v>
      </c>
      <c r="H2494" s="142" t="s">
        <v>8435</v>
      </c>
      <c r="I2494" s="142" t="s">
        <v>8436</v>
      </c>
      <c r="J2494" s="142" t="s">
        <v>8437</v>
      </c>
      <c r="K2494" s="142" t="s">
        <v>8438</v>
      </c>
      <c r="L2494" s="142" t="s">
        <v>8439</v>
      </c>
    </row>
    <row r="2495" spans="1:12" hidden="1">
      <c r="A2495" s="142" t="s">
        <v>7868</v>
      </c>
      <c r="B2495" s="142" t="s">
        <v>7869</v>
      </c>
      <c r="C2495" s="142" t="s">
        <v>8106</v>
      </c>
      <c r="D2495" s="142" t="s">
        <v>8107</v>
      </c>
      <c r="E2495" s="142" t="s">
        <v>8440</v>
      </c>
      <c r="F2495" s="142" t="s">
        <v>8441</v>
      </c>
      <c r="G2495" s="142" t="s">
        <v>8442</v>
      </c>
      <c r="H2495" s="142" t="s">
        <v>8443</v>
      </c>
      <c r="I2495" s="142" t="s">
        <v>8444</v>
      </c>
      <c r="J2495" s="142" t="s">
        <v>8445</v>
      </c>
      <c r="K2495" s="142" t="s">
        <v>8446</v>
      </c>
      <c r="L2495" s="142" t="s">
        <v>8447</v>
      </c>
    </row>
    <row r="2496" spans="1:12" hidden="1">
      <c r="A2496" s="142" t="s">
        <v>7868</v>
      </c>
      <c r="B2496" s="142" t="s">
        <v>7869</v>
      </c>
      <c r="C2496" s="142" t="s">
        <v>8106</v>
      </c>
      <c r="D2496" s="142" t="s">
        <v>8107</v>
      </c>
      <c r="E2496" s="142" t="s">
        <v>8440</v>
      </c>
      <c r="F2496" s="142" t="s">
        <v>8441</v>
      </c>
      <c r="G2496" s="142" t="s">
        <v>8448</v>
      </c>
      <c r="H2496" s="142" t="s">
        <v>8449</v>
      </c>
      <c r="I2496" s="142" t="s">
        <v>8450</v>
      </c>
      <c r="J2496" s="142" t="s">
        <v>8451</v>
      </c>
      <c r="K2496" s="142" t="s">
        <v>8452</v>
      </c>
      <c r="L2496" s="142" t="s">
        <v>8453</v>
      </c>
    </row>
    <row r="2497" spans="1:12" hidden="1">
      <c r="A2497" s="142" t="s">
        <v>7868</v>
      </c>
      <c r="B2497" s="142" t="s">
        <v>7869</v>
      </c>
      <c r="C2497" s="142" t="s">
        <v>8106</v>
      </c>
      <c r="D2497" s="142" t="s">
        <v>8107</v>
      </c>
      <c r="E2497" s="142" t="s">
        <v>8440</v>
      </c>
      <c r="F2497" s="142" t="s">
        <v>8441</v>
      </c>
      <c r="G2497" s="142" t="s">
        <v>8454</v>
      </c>
      <c r="H2497" s="142" t="s">
        <v>8455</v>
      </c>
      <c r="I2497" s="142" t="s">
        <v>8456</v>
      </c>
      <c r="J2497" s="142" t="s">
        <v>8457</v>
      </c>
      <c r="K2497" s="142" t="s">
        <v>8458</v>
      </c>
      <c r="L2497" s="142" t="s">
        <v>8459</v>
      </c>
    </row>
    <row r="2498" spans="1:12" hidden="1">
      <c r="A2498" s="142" t="s">
        <v>7868</v>
      </c>
      <c r="B2498" s="142" t="s">
        <v>7869</v>
      </c>
      <c r="C2498" s="142" t="s">
        <v>8106</v>
      </c>
      <c r="D2498" s="142" t="s">
        <v>8107</v>
      </c>
      <c r="E2498" s="142" t="s">
        <v>8440</v>
      </c>
      <c r="F2498" s="142" t="s">
        <v>8441</v>
      </c>
      <c r="G2498" s="142" t="s">
        <v>8454</v>
      </c>
      <c r="H2498" s="142" t="s">
        <v>8455</v>
      </c>
      <c r="I2498" s="142" t="s">
        <v>8456</v>
      </c>
      <c r="J2498" s="142" t="s">
        <v>8457</v>
      </c>
      <c r="K2498" s="142" t="s">
        <v>8460</v>
      </c>
      <c r="L2498" s="142" t="s">
        <v>8461</v>
      </c>
    </row>
    <row r="2499" spans="1:12" hidden="1">
      <c r="A2499" s="142" t="s">
        <v>7868</v>
      </c>
      <c r="B2499" s="142" t="s">
        <v>7869</v>
      </c>
      <c r="C2499" s="142" t="s">
        <v>8106</v>
      </c>
      <c r="D2499" s="142" t="s">
        <v>8107</v>
      </c>
      <c r="E2499" s="142" t="s">
        <v>8462</v>
      </c>
      <c r="F2499" s="142" t="s">
        <v>8463</v>
      </c>
      <c r="G2499" s="142" t="s">
        <v>8464</v>
      </c>
      <c r="H2499" s="142" t="s">
        <v>8465</v>
      </c>
      <c r="I2499" s="142" t="s">
        <v>8466</v>
      </c>
      <c r="J2499" s="142" t="s">
        <v>8467</v>
      </c>
      <c r="K2499" s="142" t="s">
        <v>8468</v>
      </c>
      <c r="L2499" s="142" t="s">
        <v>8469</v>
      </c>
    </row>
    <row r="2500" spans="1:12" hidden="1">
      <c r="A2500" s="142" t="s">
        <v>7868</v>
      </c>
      <c r="B2500" s="142" t="s">
        <v>7869</v>
      </c>
      <c r="C2500" s="142" t="s">
        <v>8106</v>
      </c>
      <c r="D2500" s="142" t="s">
        <v>8107</v>
      </c>
      <c r="E2500" s="142" t="s">
        <v>8462</v>
      </c>
      <c r="F2500" s="142" t="s">
        <v>8463</v>
      </c>
      <c r="G2500" s="142" t="s">
        <v>8464</v>
      </c>
      <c r="H2500" s="142" t="s">
        <v>8465</v>
      </c>
      <c r="I2500" s="142" t="s">
        <v>8466</v>
      </c>
      <c r="J2500" s="142" t="s">
        <v>8467</v>
      </c>
      <c r="K2500" s="142" t="s">
        <v>8470</v>
      </c>
      <c r="L2500" s="142" t="s">
        <v>8471</v>
      </c>
    </row>
    <row r="2501" spans="1:12" hidden="1">
      <c r="A2501" s="142" t="s">
        <v>7868</v>
      </c>
      <c r="B2501" s="142" t="s">
        <v>7869</v>
      </c>
      <c r="C2501" s="142" t="s">
        <v>8106</v>
      </c>
      <c r="D2501" s="142" t="s">
        <v>8107</v>
      </c>
      <c r="E2501" s="142" t="s">
        <v>8462</v>
      </c>
      <c r="F2501" s="142" t="s">
        <v>8463</v>
      </c>
      <c r="G2501" s="142" t="s">
        <v>8472</v>
      </c>
      <c r="H2501" s="142" t="s">
        <v>8473</v>
      </c>
      <c r="I2501" s="142" t="s">
        <v>8474</v>
      </c>
      <c r="J2501" s="142" t="s">
        <v>8475</v>
      </c>
      <c r="K2501" s="142" t="s">
        <v>8476</v>
      </c>
      <c r="L2501" s="142" t="s">
        <v>8477</v>
      </c>
    </row>
    <row r="2502" spans="1:12" hidden="1">
      <c r="A2502" s="142" t="s">
        <v>7868</v>
      </c>
      <c r="B2502" s="142" t="s">
        <v>7869</v>
      </c>
      <c r="C2502" s="142" t="s">
        <v>8106</v>
      </c>
      <c r="D2502" s="142" t="s">
        <v>8107</v>
      </c>
      <c r="E2502" s="142" t="s">
        <v>8462</v>
      </c>
      <c r="F2502" s="142" t="s">
        <v>8463</v>
      </c>
      <c r="G2502" s="142" t="s">
        <v>8478</v>
      </c>
      <c r="H2502" s="142" t="s">
        <v>8479</v>
      </c>
      <c r="I2502" s="142" t="s">
        <v>8480</v>
      </c>
      <c r="J2502" s="142" t="s">
        <v>8481</v>
      </c>
      <c r="K2502" s="142" t="s">
        <v>8482</v>
      </c>
      <c r="L2502" s="142" t="s">
        <v>8483</v>
      </c>
    </row>
    <row r="2503" spans="1:12" hidden="1">
      <c r="A2503" s="142" t="s">
        <v>7868</v>
      </c>
      <c r="B2503" s="142" t="s">
        <v>7869</v>
      </c>
      <c r="C2503" s="142" t="s">
        <v>8106</v>
      </c>
      <c r="D2503" s="142" t="s">
        <v>8107</v>
      </c>
      <c r="E2503" s="142" t="s">
        <v>8462</v>
      </c>
      <c r="F2503" s="142" t="s">
        <v>8463</v>
      </c>
      <c r="G2503" s="142" t="s">
        <v>8478</v>
      </c>
      <c r="H2503" s="142" t="s">
        <v>8479</v>
      </c>
      <c r="I2503" s="142" t="s">
        <v>8480</v>
      </c>
      <c r="J2503" s="142" t="s">
        <v>8481</v>
      </c>
      <c r="K2503" s="142" t="s">
        <v>8484</v>
      </c>
      <c r="L2503" s="142" t="s">
        <v>8485</v>
      </c>
    </row>
    <row r="2504" spans="1:12" hidden="1">
      <c r="A2504" s="142" t="s">
        <v>7868</v>
      </c>
      <c r="B2504" s="142" t="s">
        <v>7869</v>
      </c>
      <c r="C2504" s="142" t="s">
        <v>8106</v>
      </c>
      <c r="D2504" s="142" t="s">
        <v>8107</v>
      </c>
      <c r="E2504" s="142" t="s">
        <v>8462</v>
      </c>
      <c r="F2504" s="142" t="s">
        <v>8463</v>
      </c>
      <c r="G2504" s="142" t="s">
        <v>8478</v>
      </c>
      <c r="H2504" s="142" t="s">
        <v>8479</v>
      </c>
      <c r="I2504" s="142" t="s">
        <v>8480</v>
      </c>
      <c r="J2504" s="142" t="s">
        <v>8481</v>
      </c>
      <c r="K2504" s="142" t="s">
        <v>8486</v>
      </c>
      <c r="L2504" s="142" t="s">
        <v>8487</v>
      </c>
    </row>
    <row r="2505" spans="1:12" hidden="1">
      <c r="A2505" s="142" t="s">
        <v>7868</v>
      </c>
      <c r="B2505" s="142" t="s">
        <v>7869</v>
      </c>
      <c r="C2505" s="142" t="s">
        <v>8106</v>
      </c>
      <c r="D2505" s="142" t="s">
        <v>8107</v>
      </c>
      <c r="E2505" s="142" t="s">
        <v>8488</v>
      </c>
      <c r="F2505" s="142" t="s">
        <v>8489</v>
      </c>
      <c r="G2505" s="142" t="s">
        <v>8490</v>
      </c>
      <c r="H2505" s="142" t="s">
        <v>8491</v>
      </c>
      <c r="I2505" s="142" t="s">
        <v>8492</v>
      </c>
      <c r="J2505" s="142" t="s">
        <v>8493</v>
      </c>
      <c r="K2505" s="142" t="s">
        <v>8494</v>
      </c>
      <c r="L2505" s="142" t="s">
        <v>8495</v>
      </c>
    </row>
    <row r="2506" spans="1:12" hidden="1">
      <c r="A2506" s="142" t="s">
        <v>7868</v>
      </c>
      <c r="B2506" s="142" t="s">
        <v>7869</v>
      </c>
      <c r="C2506" s="142" t="s">
        <v>8106</v>
      </c>
      <c r="D2506" s="142" t="s">
        <v>8107</v>
      </c>
      <c r="E2506" s="142" t="s">
        <v>8496</v>
      </c>
      <c r="F2506" s="142" t="s">
        <v>8497</v>
      </c>
      <c r="G2506" s="142" t="s">
        <v>8498</v>
      </c>
      <c r="H2506" s="142" t="s">
        <v>8499</v>
      </c>
      <c r="I2506" s="142" t="s">
        <v>8500</v>
      </c>
      <c r="J2506" s="142" t="s">
        <v>8501</v>
      </c>
      <c r="K2506" s="142" t="s">
        <v>8502</v>
      </c>
      <c r="L2506" s="142" t="s">
        <v>8503</v>
      </c>
    </row>
    <row r="2507" spans="1:12" hidden="1">
      <c r="A2507" s="142" t="s">
        <v>7868</v>
      </c>
      <c r="B2507" s="142" t="s">
        <v>7869</v>
      </c>
      <c r="C2507" s="142" t="s">
        <v>8106</v>
      </c>
      <c r="D2507" s="142" t="s">
        <v>8107</v>
      </c>
      <c r="E2507" s="142" t="s">
        <v>8496</v>
      </c>
      <c r="F2507" s="142" t="s">
        <v>8497</v>
      </c>
      <c r="G2507" s="142" t="s">
        <v>8504</v>
      </c>
      <c r="H2507" s="142" t="s">
        <v>8505</v>
      </c>
      <c r="I2507" s="142" t="s">
        <v>8506</v>
      </c>
      <c r="J2507" s="142" t="s">
        <v>8507</v>
      </c>
      <c r="K2507" s="142" t="s">
        <v>8508</v>
      </c>
      <c r="L2507" s="142" t="s">
        <v>8509</v>
      </c>
    </row>
    <row r="2508" spans="1:12" hidden="1">
      <c r="A2508" s="142" t="s">
        <v>7868</v>
      </c>
      <c r="B2508" s="142" t="s">
        <v>7869</v>
      </c>
      <c r="C2508" s="142" t="s">
        <v>8106</v>
      </c>
      <c r="D2508" s="142" t="s">
        <v>8107</v>
      </c>
      <c r="E2508" s="142" t="s">
        <v>8496</v>
      </c>
      <c r="F2508" s="142" t="s">
        <v>8497</v>
      </c>
      <c r="G2508" s="142" t="s">
        <v>8504</v>
      </c>
      <c r="H2508" s="142" t="s">
        <v>8505</v>
      </c>
      <c r="I2508" s="142" t="s">
        <v>8506</v>
      </c>
      <c r="J2508" s="142" t="s">
        <v>8507</v>
      </c>
      <c r="K2508" s="142" t="s">
        <v>8510</v>
      </c>
      <c r="L2508" s="142" t="s">
        <v>8511</v>
      </c>
    </row>
    <row r="2509" spans="1:12" hidden="1">
      <c r="A2509" s="142" t="s">
        <v>7868</v>
      </c>
      <c r="B2509" s="142" t="s">
        <v>7869</v>
      </c>
      <c r="C2509" s="142" t="s">
        <v>8106</v>
      </c>
      <c r="D2509" s="142" t="s">
        <v>8107</v>
      </c>
      <c r="E2509" s="142" t="s">
        <v>8496</v>
      </c>
      <c r="F2509" s="142" t="s">
        <v>8497</v>
      </c>
      <c r="G2509" s="142" t="s">
        <v>8512</v>
      </c>
      <c r="H2509" s="142" t="s">
        <v>8513</v>
      </c>
      <c r="I2509" s="142" t="s">
        <v>8514</v>
      </c>
      <c r="J2509" s="142" t="s">
        <v>8515</v>
      </c>
      <c r="K2509" s="142" t="s">
        <v>8516</v>
      </c>
      <c r="L2509" s="142" t="s">
        <v>8517</v>
      </c>
    </row>
    <row r="2510" spans="1:12" hidden="1">
      <c r="A2510" s="142" t="s">
        <v>7868</v>
      </c>
      <c r="B2510" s="142" t="s">
        <v>7869</v>
      </c>
      <c r="C2510" s="142" t="s">
        <v>8106</v>
      </c>
      <c r="D2510" s="142" t="s">
        <v>8107</v>
      </c>
      <c r="E2510" s="142" t="s">
        <v>8518</v>
      </c>
      <c r="F2510" s="142" t="s">
        <v>8519</v>
      </c>
      <c r="G2510" s="142" t="s">
        <v>8520</v>
      </c>
      <c r="H2510" s="142" t="s">
        <v>8521</v>
      </c>
      <c r="I2510" s="142" t="s">
        <v>8522</v>
      </c>
      <c r="J2510" s="142" t="s">
        <v>8523</v>
      </c>
      <c r="K2510" s="142" t="s">
        <v>8524</v>
      </c>
      <c r="L2510" s="142" t="s">
        <v>8525</v>
      </c>
    </row>
    <row r="2511" spans="1:12" hidden="1">
      <c r="A2511" s="142" t="s">
        <v>7868</v>
      </c>
      <c r="B2511" s="142" t="s">
        <v>7869</v>
      </c>
      <c r="C2511" s="142" t="s">
        <v>8106</v>
      </c>
      <c r="D2511" s="142" t="s">
        <v>8107</v>
      </c>
      <c r="E2511" s="142" t="s">
        <v>8518</v>
      </c>
      <c r="F2511" s="142" t="s">
        <v>8519</v>
      </c>
      <c r="G2511" s="142" t="s">
        <v>8526</v>
      </c>
      <c r="H2511" s="142" t="s">
        <v>8527</v>
      </c>
      <c r="I2511" s="142" t="s">
        <v>8528</v>
      </c>
      <c r="J2511" s="142" t="s">
        <v>8529</v>
      </c>
      <c r="K2511" s="142" t="s">
        <v>8530</v>
      </c>
      <c r="L2511" s="142" t="s">
        <v>8531</v>
      </c>
    </row>
    <row r="2512" spans="1:12" hidden="1">
      <c r="A2512" s="142" t="s">
        <v>7868</v>
      </c>
      <c r="B2512" s="142" t="s">
        <v>7869</v>
      </c>
      <c r="C2512" s="142" t="s">
        <v>8106</v>
      </c>
      <c r="D2512" s="142" t="s">
        <v>8107</v>
      </c>
      <c r="E2512" s="142" t="s">
        <v>8518</v>
      </c>
      <c r="F2512" s="142" t="s">
        <v>8519</v>
      </c>
      <c r="G2512" s="142" t="s">
        <v>8526</v>
      </c>
      <c r="H2512" s="142" t="s">
        <v>8527</v>
      </c>
      <c r="I2512" s="142" t="s">
        <v>8528</v>
      </c>
      <c r="J2512" s="142" t="s">
        <v>8529</v>
      </c>
      <c r="K2512" s="142" t="s">
        <v>8532</v>
      </c>
      <c r="L2512" s="142" t="s">
        <v>8533</v>
      </c>
    </row>
    <row r="2513" spans="1:12" hidden="1">
      <c r="A2513" s="142" t="s">
        <v>7868</v>
      </c>
      <c r="B2513" s="142" t="s">
        <v>7869</v>
      </c>
      <c r="C2513" s="142" t="s">
        <v>8106</v>
      </c>
      <c r="D2513" s="142" t="s">
        <v>8107</v>
      </c>
      <c r="E2513" s="142" t="s">
        <v>8518</v>
      </c>
      <c r="F2513" s="142" t="s">
        <v>8519</v>
      </c>
      <c r="G2513" s="142" t="s">
        <v>8534</v>
      </c>
      <c r="H2513" s="142" t="s">
        <v>8535</v>
      </c>
      <c r="I2513" s="142" t="s">
        <v>8536</v>
      </c>
      <c r="J2513" s="142" t="s">
        <v>8537</v>
      </c>
      <c r="K2513" s="142" t="s">
        <v>8538</v>
      </c>
      <c r="L2513" s="142" t="s">
        <v>8539</v>
      </c>
    </row>
    <row r="2514" spans="1:12" hidden="1">
      <c r="A2514" s="142" t="s">
        <v>7868</v>
      </c>
      <c r="B2514" s="142" t="s">
        <v>7869</v>
      </c>
      <c r="C2514" s="142" t="s">
        <v>8106</v>
      </c>
      <c r="D2514" s="142" t="s">
        <v>8107</v>
      </c>
      <c r="E2514" s="142" t="s">
        <v>8540</v>
      </c>
      <c r="F2514" s="142" t="s">
        <v>8541</v>
      </c>
      <c r="G2514" s="142" t="s">
        <v>8542</v>
      </c>
      <c r="H2514" s="142" t="s">
        <v>8543</v>
      </c>
      <c r="I2514" s="142" t="s">
        <v>8544</v>
      </c>
      <c r="J2514" s="142" t="s">
        <v>8545</v>
      </c>
      <c r="K2514" s="142" t="s">
        <v>8546</v>
      </c>
      <c r="L2514" s="142" t="s">
        <v>8547</v>
      </c>
    </row>
    <row r="2515" spans="1:12" hidden="1">
      <c r="A2515" s="142" t="s">
        <v>7868</v>
      </c>
      <c r="B2515" s="142" t="s">
        <v>7869</v>
      </c>
      <c r="C2515" s="142" t="s">
        <v>8106</v>
      </c>
      <c r="D2515" s="142" t="s">
        <v>8107</v>
      </c>
      <c r="E2515" s="142" t="s">
        <v>8540</v>
      </c>
      <c r="F2515" s="142" t="s">
        <v>8541</v>
      </c>
      <c r="G2515" s="142" t="s">
        <v>8548</v>
      </c>
      <c r="H2515" s="142" t="s">
        <v>8549</v>
      </c>
      <c r="I2515" s="142" t="s">
        <v>8550</v>
      </c>
      <c r="J2515" s="142" t="s">
        <v>8551</v>
      </c>
      <c r="K2515" s="142" t="s">
        <v>8552</v>
      </c>
      <c r="L2515" s="142" t="s">
        <v>8553</v>
      </c>
    </row>
    <row r="2516" spans="1:12" hidden="1">
      <c r="A2516" s="142" t="s">
        <v>7868</v>
      </c>
      <c r="B2516" s="142" t="s">
        <v>7869</v>
      </c>
      <c r="C2516" s="142" t="s">
        <v>8106</v>
      </c>
      <c r="D2516" s="142" t="s">
        <v>8107</v>
      </c>
      <c r="E2516" s="142" t="s">
        <v>8554</v>
      </c>
      <c r="F2516" s="142" t="s">
        <v>8555</v>
      </c>
      <c r="G2516" s="142" t="s">
        <v>8556</v>
      </c>
      <c r="H2516" s="142" t="s">
        <v>8557</v>
      </c>
      <c r="I2516" s="142" t="s">
        <v>8558</v>
      </c>
      <c r="J2516" s="142" t="s">
        <v>8559</v>
      </c>
      <c r="K2516" s="142" t="s">
        <v>8560</v>
      </c>
      <c r="L2516" s="142" t="s">
        <v>8561</v>
      </c>
    </row>
    <row r="2517" spans="1:12" hidden="1">
      <c r="A2517" s="142" t="s">
        <v>7868</v>
      </c>
      <c r="B2517" s="142" t="s">
        <v>7869</v>
      </c>
      <c r="C2517" s="142" t="s">
        <v>8106</v>
      </c>
      <c r="D2517" s="142" t="s">
        <v>8107</v>
      </c>
      <c r="E2517" s="142" t="s">
        <v>8554</v>
      </c>
      <c r="F2517" s="142" t="s">
        <v>8555</v>
      </c>
      <c r="G2517" s="142" t="s">
        <v>8556</v>
      </c>
      <c r="H2517" s="142" t="s">
        <v>8557</v>
      </c>
      <c r="I2517" s="142" t="s">
        <v>8558</v>
      </c>
      <c r="J2517" s="142" t="s">
        <v>8559</v>
      </c>
      <c r="K2517" s="142" t="s">
        <v>8562</v>
      </c>
      <c r="L2517" s="142" t="s">
        <v>8563</v>
      </c>
    </row>
    <row r="2518" spans="1:12" hidden="1">
      <c r="A2518" s="142" t="s">
        <v>7868</v>
      </c>
      <c r="B2518" s="142" t="s">
        <v>7869</v>
      </c>
      <c r="C2518" s="142" t="s">
        <v>8106</v>
      </c>
      <c r="D2518" s="142" t="s">
        <v>8107</v>
      </c>
      <c r="E2518" s="142" t="s">
        <v>8554</v>
      </c>
      <c r="F2518" s="142" t="s">
        <v>8555</v>
      </c>
      <c r="G2518" s="142" t="s">
        <v>8556</v>
      </c>
      <c r="H2518" s="142" t="s">
        <v>8557</v>
      </c>
      <c r="I2518" s="142" t="s">
        <v>8558</v>
      </c>
      <c r="J2518" s="142" t="s">
        <v>8559</v>
      </c>
      <c r="K2518" s="142" t="s">
        <v>8564</v>
      </c>
      <c r="L2518" s="142" t="s">
        <v>8565</v>
      </c>
    </row>
    <row r="2519" spans="1:12" hidden="1">
      <c r="A2519" s="142" t="s">
        <v>7868</v>
      </c>
      <c r="B2519" s="142" t="s">
        <v>7869</v>
      </c>
      <c r="C2519" s="142" t="s">
        <v>8106</v>
      </c>
      <c r="D2519" s="142" t="s">
        <v>8107</v>
      </c>
      <c r="E2519" s="142" t="s">
        <v>8566</v>
      </c>
      <c r="F2519" s="142" t="s">
        <v>8567</v>
      </c>
      <c r="G2519" s="142" t="s">
        <v>8568</v>
      </c>
      <c r="H2519" s="142" t="s">
        <v>8569</v>
      </c>
      <c r="I2519" s="142" t="s">
        <v>8570</v>
      </c>
      <c r="J2519" s="142" t="s">
        <v>8571</v>
      </c>
      <c r="K2519" s="142" t="s">
        <v>8572</v>
      </c>
      <c r="L2519" s="142" t="s">
        <v>8573</v>
      </c>
    </row>
    <row r="2520" spans="1:12" hidden="1">
      <c r="A2520" s="142" t="s">
        <v>7868</v>
      </c>
      <c r="B2520" s="142" t="s">
        <v>7869</v>
      </c>
      <c r="C2520" s="142" t="s">
        <v>8106</v>
      </c>
      <c r="D2520" s="142" t="s">
        <v>8107</v>
      </c>
      <c r="E2520" s="142" t="s">
        <v>8566</v>
      </c>
      <c r="F2520" s="142" t="s">
        <v>8567</v>
      </c>
      <c r="G2520" s="142" t="s">
        <v>8568</v>
      </c>
      <c r="H2520" s="142" t="s">
        <v>8569</v>
      </c>
      <c r="I2520" s="142" t="s">
        <v>8570</v>
      </c>
      <c r="J2520" s="142" t="s">
        <v>8571</v>
      </c>
      <c r="K2520" s="142" t="s">
        <v>8574</v>
      </c>
      <c r="L2520" s="142" t="s">
        <v>8575</v>
      </c>
    </row>
    <row r="2521" spans="1:12" hidden="1">
      <c r="A2521" s="142" t="s">
        <v>7868</v>
      </c>
      <c r="B2521" s="142" t="s">
        <v>7869</v>
      </c>
      <c r="C2521" s="142" t="s">
        <v>8106</v>
      </c>
      <c r="D2521" s="142" t="s">
        <v>8107</v>
      </c>
      <c r="E2521" s="142" t="s">
        <v>8566</v>
      </c>
      <c r="F2521" s="142" t="s">
        <v>8567</v>
      </c>
      <c r="G2521" s="142" t="s">
        <v>8576</v>
      </c>
      <c r="H2521" s="142" t="s">
        <v>8577</v>
      </c>
      <c r="I2521" s="142" t="s">
        <v>8578</v>
      </c>
      <c r="J2521" s="142" t="s">
        <v>8579</v>
      </c>
      <c r="K2521" s="142" t="s">
        <v>8580</v>
      </c>
      <c r="L2521" s="142" t="s">
        <v>8581</v>
      </c>
    </row>
    <row r="2522" spans="1:12" hidden="1">
      <c r="A2522" s="142" t="s">
        <v>7868</v>
      </c>
      <c r="B2522" s="142" t="s">
        <v>7869</v>
      </c>
      <c r="C2522" s="142" t="s">
        <v>8106</v>
      </c>
      <c r="D2522" s="142" t="s">
        <v>8107</v>
      </c>
      <c r="E2522" s="142" t="s">
        <v>8566</v>
      </c>
      <c r="F2522" s="142" t="s">
        <v>8567</v>
      </c>
      <c r="G2522" s="142" t="s">
        <v>8576</v>
      </c>
      <c r="H2522" s="142" t="s">
        <v>8577</v>
      </c>
      <c r="I2522" s="142" t="s">
        <v>8578</v>
      </c>
      <c r="J2522" s="142" t="s">
        <v>8579</v>
      </c>
      <c r="K2522" s="142" t="s">
        <v>8582</v>
      </c>
      <c r="L2522" s="142" t="s">
        <v>8583</v>
      </c>
    </row>
    <row r="2523" spans="1:12" hidden="1">
      <c r="A2523" s="142" t="s">
        <v>7868</v>
      </c>
      <c r="B2523" s="142" t="s">
        <v>7869</v>
      </c>
      <c r="C2523" s="142" t="s">
        <v>8106</v>
      </c>
      <c r="D2523" s="142" t="s">
        <v>8107</v>
      </c>
      <c r="E2523" s="142" t="s">
        <v>8566</v>
      </c>
      <c r="F2523" s="142" t="s">
        <v>8567</v>
      </c>
      <c r="G2523" s="142" t="s">
        <v>8584</v>
      </c>
      <c r="H2523" s="142" t="s">
        <v>8585</v>
      </c>
      <c r="I2523" s="142" t="s">
        <v>8586</v>
      </c>
      <c r="J2523" s="142" t="s">
        <v>8587</v>
      </c>
      <c r="K2523" s="142" t="s">
        <v>8588</v>
      </c>
      <c r="L2523" s="142" t="s">
        <v>8589</v>
      </c>
    </row>
    <row r="2524" spans="1:12" hidden="1">
      <c r="A2524" s="142" t="s">
        <v>7868</v>
      </c>
      <c r="B2524" s="142" t="s">
        <v>7869</v>
      </c>
      <c r="C2524" s="142" t="s">
        <v>8106</v>
      </c>
      <c r="D2524" s="142" t="s">
        <v>8107</v>
      </c>
      <c r="E2524" s="142" t="s">
        <v>8590</v>
      </c>
      <c r="F2524" s="142" t="s">
        <v>8591</v>
      </c>
      <c r="G2524" s="142" t="s">
        <v>8592</v>
      </c>
      <c r="H2524" s="142" t="s">
        <v>8593</v>
      </c>
      <c r="I2524" s="142" t="s">
        <v>8594</v>
      </c>
      <c r="J2524" s="142" t="s">
        <v>8595</v>
      </c>
      <c r="K2524" s="142" t="s">
        <v>8596</v>
      </c>
      <c r="L2524" s="142" t="s">
        <v>8597</v>
      </c>
    </row>
    <row r="2525" spans="1:12" hidden="1">
      <c r="A2525" s="142" t="s">
        <v>7868</v>
      </c>
      <c r="B2525" s="142" t="s">
        <v>7869</v>
      </c>
      <c r="C2525" s="142" t="s">
        <v>8106</v>
      </c>
      <c r="D2525" s="142" t="s">
        <v>8107</v>
      </c>
      <c r="E2525" s="142" t="s">
        <v>8598</v>
      </c>
      <c r="F2525" s="142" t="s">
        <v>8599</v>
      </c>
      <c r="G2525" s="142" t="s">
        <v>8600</v>
      </c>
      <c r="H2525" s="142" t="s">
        <v>8601</v>
      </c>
      <c r="I2525" s="142" t="s">
        <v>8602</v>
      </c>
      <c r="J2525" s="142" t="s">
        <v>8603</v>
      </c>
      <c r="K2525" s="142" t="s">
        <v>8604</v>
      </c>
      <c r="L2525" s="142" t="s">
        <v>8605</v>
      </c>
    </row>
    <row r="2526" spans="1:12" hidden="1">
      <c r="A2526" s="142" t="s">
        <v>7868</v>
      </c>
      <c r="B2526" s="142" t="s">
        <v>7869</v>
      </c>
      <c r="C2526" s="142" t="s">
        <v>8106</v>
      </c>
      <c r="D2526" s="142" t="s">
        <v>8107</v>
      </c>
      <c r="E2526" s="142" t="s">
        <v>8598</v>
      </c>
      <c r="F2526" s="142" t="s">
        <v>8599</v>
      </c>
      <c r="G2526" s="142" t="s">
        <v>8600</v>
      </c>
      <c r="H2526" s="142" t="s">
        <v>8601</v>
      </c>
      <c r="I2526" s="142" t="s">
        <v>8602</v>
      </c>
      <c r="J2526" s="142" t="s">
        <v>8603</v>
      </c>
      <c r="K2526" s="142" t="s">
        <v>8606</v>
      </c>
      <c r="L2526" s="142" t="s">
        <v>8607</v>
      </c>
    </row>
    <row r="2527" spans="1:12" hidden="1">
      <c r="A2527" s="142" t="s">
        <v>7868</v>
      </c>
      <c r="B2527" s="142" t="s">
        <v>7869</v>
      </c>
      <c r="C2527" s="142" t="s">
        <v>8106</v>
      </c>
      <c r="D2527" s="142" t="s">
        <v>8107</v>
      </c>
      <c r="E2527" s="142" t="s">
        <v>8608</v>
      </c>
      <c r="F2527" s="142" t="s">
        <v>8609</v>
      </c>
      <c r="G2527" s="142" t="s">
        <v>8610</v>
      </c>
      <c r="H2527" s="142" t="s">
        <v>8609</v>
      </c>
      <c r="I2527" s="142" t="s">
        <v>8611</v>
      </c>
      <c r="J2527" s="142" t="s">
        <v>8612</v>
      </c>
      <c r="K2527" s="142" t="s">
        <v>8613</v>
      </c>
      <c r="L2527" s="142" t="s">
        <v>8614</v>
      </c>
    </row>
    <row r="2528" spans="1:12" hidden="1">
      <c r="A2528" s="142" t="s">
        <v>7868</v>
      </c>
      <c r="B2528" s="142" t="s">
        <v>7869</v>
      </c>
      <c r="C2528" s="142" t="s">
        <v>8106</v>
      </c>
      <c r="D2528" s="142" t="s">
        <v>8107</v>
      </c>
      <c r="E2528" s="142" t="s">
        <v>8608</v>
      </c>
      <c r="F2528" s="142" t="s">
        <v>8609</v>
      </c>
      <c r="G2528" s="142" t="s">
        <v>8610</v>
      </c>
      <c r="H2528" s="142" t="s">
        <v>8609</v>
      </c>
      <c r="I2528" s="142" t="s">
        <v>8611</v>
      </c>
      <c r="J2528" s="142" t="s">
        <v>8612</v>
      </c>
      <c r="K2528" s="142" t="s">
        <v>8615</v>
      </c>
      <c r="L2528" s="142" t="s">
        <v>8616</v>
      </c>
    </row>
    <row r="2529" spans="1:12" hidden="1">
      <c r="A2529" s="142" t="s">
        <v>7868</v>
      </c>
      <c r="B2529" s="142" t="s">
        <v>7869</v>
      </c>
      <c r="C2529" s="142" t="s">
        <v>8106</v>
      </c>
      <c r="D2529" s="142" t="s">
        <v>8107</v>
      </c>
      <c r="E2529" s="142" t="s">
        <v>8617</v>
      </c>
      <c r="F2529" s="142" t="s">
        <v>8618</v>
      </c>
      <c r="G2529" s="142" t="s">
        <v>8619</v>
      </c>
      <c r="H2529" s="142" t="s">
        <v>8620</v>
      </c>
      <c r="I2529" s="142" t="s">
        <v>8621</v>
      </c>
      <c r="J2529" s="142" t="s">
        <v>8622</v>
      </c>
      <c r="K2529" s="142" t="s">
        <v>8623</v>
      </c>
      <c r="L2529" s="142" t="s">
        <v>8624</v>
      </c>
    </row>
    <row r="2530" spans="1:12" hidden="1">
      <c r="A2530" s="142" t="s">
        <v>7868</v>
      </c>
      <c r="B2530" s="142" t="s">
        <v>7869</v>
      </c>
      <c r="C2530" s="142" t="s">
        <v>8106</v>
      </c>
      <c r="D2530" s="142" t="s">
        <v>8107</v>
      </c>
      <c r="E2530" s="142" t="s">
        <v>8617</v>
      </c>
      <c r="F2530" s="142" t="s">
        <v>8618</v>
      </c>
      <c r="G2530" s="142" t="s">
        <v>8625</v>
      </c>
      <c r="H2530" s="142" t="s">
        <v>8626</v>
      </c>
      <c r="I2530" s="142" t="s">
        <v>8627</v>
      </c>
      <c r="J2530" s="142" t="s">
        <v>8628</v>
      </c>
      <c r="K2530" s="142" t="s">
        <v>8629</v>
      </c>
      <c r="L2530" s="142" t="s">
        <v>8630</v>
      </c>
    </row>
    <row r="2531" spans="1:12" hidden="1">
      <c r="A2531" s="142" t="s">
        <v>7868</v>
      </c>
      <c r="B2531" s="142" t="s">
        <v>7869</v>
      </c>
      <c r="C2531" s="142" t="s">
        <v>8106</v>
      </c>
      <c r="D2531" s="142" t="s">
        <v>8107</v>
      </c>
      <c r="E2531" s="142" t="s">
        <v>8617</v>
      </c>
      <c r="F2531" s="142" t="s">
        <v>8618</v>
      </c>
      <c r="G2531" s="142" t="s">
        <v>8631</v>
      </c>
      <c r="H2531" s="142" t="s">
        <v>8632</v>
      </c>
      <c r="I2531" s="142" t="s">
        <v>8633</v>
      </c>
      <c r="J2531" s="142" t="s">
        <v>8634</v>
      </c>
      <c r="K2531" s="142" t="s">
        <v>8635</v>
      </c>
      <c r="L2531" s="142" t="s">
        <v>8636</v>
      </c>
    </row>
    <row r="2532" spans="1:12" hidden="1">
      <c r="A2532" s="142" t="s">
        <v>7868</v>
      </c>
      <c r="B2532" s="142" t="s">
        <v>7869</v>
      </c>
      <c r="C2532" s="142" t="s">
        <v>8106</v>
      </c>
      <c r="D2532" s="142" t="s">
        <v>8107</v>
      </c>
      <c r="E2532" s="142" t="s">
        <v>8617</v>
      </c>
      <c r="F2532" s="142" t="s">
        <v>8618</v>
      </c>
      <c r="G2532" s="142" t="s">
        <v>8631</v>
      </c>
      <c r="H2532" s="142" t="s">
        <v>8632</v>
      </c>
      <c r="I2532" s="142" t="s">
        <v>8633</v>
      </c>
      <c r="J2532" s="142" t="s">
        <v>8634</v>
      </c>
      <c r="K2532" s="142" t="s">
        <v>8637</v>
      </c>
      <c r="L2532" s="142" t="s">
        <v>8638</v>
      </c>
    </row>
    <row r="2533" spans="1:12" hidden="1">
      <c r="A2533" s="142" t="s">
        <v>7868</v>
      </c>
      <c r="B2533" s="142" t="s">
        <v>7869</v>
      </c>
      <c r="C2533" s="142" t="s">
        <v>8106</v>
      </c>
      <c r="D2533" s="142" t="s">
        <v>8107</v>
      </c>
      <c r="E2533" s="142" t="s">
        <v>8639</v>
      </c>
      <c r="F2533" s="142" t="s">
        <v>8640</v>
      </c>
      <c r="G2533" s="142" t="s">
        <v>8641</v>
      </c>
      <c r="H2533" s="142" t="s">
        <v>8642</v>
      </c>
      <c r="I2533" s="142" t="s">
        <v>8643</v>
      </c>
      <c r="J2533" s="142" t="s">
        <v>8644</v>
      </c>
      <c r="K2533" s="142" t="s">
        <v>8645</v>
      </c>
      <c r="L2533" s="142" t="s">
        <v>8646</v>
      </c>
    </row>
    <row r="2534" spans="1:12" hidden="1">
      <c r="A2534" s="142" t="s">
        <v>7868</v>
      </c>
      <c r="B2534" s="142" t="s">
        <v>7869</v>
      </c>
      <c r="C2534" s="142" t="s">
        <v>8106</v>
      </c>
      <c r="D2534" s="142" t="s">
        <v>8107</v>
      </c>
      <c r="E2534" s="142" t="s">
        <v>8639</v>
      </c>
      <c r="F2534" s="142" t="s">
        <v>8640</v>
      </c>
      <c r="G2534" s="142" t="s">
        <v>8647</v>
      </c>
      <c r="H2534" s="142" t="s">
        <v>8648</v>
      </c>
      <c r="I2534" s="142" t="s">
        <v>8649</v>
      </c>
      <c r="J2534" s="142" t="s">
        <v>8650</v>
      </c>
      <c r="K2534" s="142" t="s">
        <v>8651</v>
      </c>
      <c r="L2534" s="142" t="s">
        <v>8652</v>
      </c>
    </row>
    <row r="2535" spans="1:12" hidden="1">
      <c r="A2535" s="142" t="s">
        <v>7868</v>
      </c>
      <c r="B2535" s="142" t="s">
        <v>7869</v>
      </c>
      <c r="C2535" s="142" t="s">
        <v>8106</v>
      </c>
      <c r="D2535" s="142" t="s">
        <v>8107</v>
      </c>
      <c r="E2535" s="142" t="s">
        <v>8639</v>
      </c>
      <c r="F2535" s="142" t="s">
        <v>8640</v>
      </c>
      <c r="G2535" s="142" t="s">
        <v>8647</v>
      </c>
      <c r="H2535" s="142" t="s">
        <v>8648</v>
      </c>
      <c r="I2535" s="142" t="s">
        <v>8653</v>
      </c>
      <c r="J2535" s="142" t="s">
        <v>8654</v>
      </c>
      <c r="K2535" s="142" t="s">
        <v>8655</v>
      </c>
      <c r="L2535" s="142" t="s">
        <v>8656</v>
      </c>
    </row>
    <row r="2536" spans="1:12" hidden="1">
      <c r="A2536" s="142" t="s">
        <v>7868</v>
      </c>
      <c r="B2536" s="142" t="s">
        <v>7869</v>
      </c>
      <c r="C2536" s="142" t="s">
        <v>8106</v>
      </c>
      <c r="D2536" s="142" t="s">
        <v>8107</v>
      </c>
      <c r="E2536" s="142" t="s">
        <v>8639</v>
      </c>
      <c r="F2536" s="142" t="s">
        <v>8640</v>
      </c>
      <c r="G2536" s="142" t="s">
        <v>8647</v>
      </c>
      <c r="H2536" s="142" t="s">
        <v>8648</v>
      </c>
      <c r="I2536" s="142" t="s">
        <v>8653</v>
      </c>
      <c r="J2536" s="142" t="s">
        <v>8654</v>
      </c>
      <c r="K2536" s="142" t="s">
        <v>8657</v>
      </c>
      <c r="L2536" s="142" t="s">
        <v>8658</v>
      </c>
    </row>
    <row r="2537" spans="1:12" hidden="1">
      <c r="A2537" s="142" t="s">
        <v>7868</v>
      </c>
      <c r="B2537" s="142" t="s">
        <v>7869</v>
      </c>
      <c r="C2537" s="142" t="s">
        <v>8106</v>
      </c>
      <c r="D2537" s="142" t="s">
        <v>8107</v>
      </c>
      <c r="E2537" s="142" t="s">
        <v>8639</v>
      </c>
      <c r="F2537" s="142" t="s">
        <v>8640</v>
      </c>
      <c r="G2537" s="142" t="s">
        <v>8647</v>
      </c>
      <c r="H2537" s="142" t="s">
        <v>8648</v>
      </c>
      <c r="I2537" s="142" t="s">
        <v>8653</v>
      </c>
      <c r="J2537" s="142" t="s">
        <v>8654</v>
      </c>
      <c r="K2537" s="142" t="s">
        <v>8659</v>
      </c>
      <c r="L2537" s="142" t="s">
        <v>8660</v>
      </c>
    </row>
    <row r="2538" spans="1:12" hidden="1">
      <c r="A2538" s="142" t="s">
        <v>7868</v>
      </c>
      <c r="B2538" s="142" t="s">
        <v>7869</v>
      </c>
      <c r="C2538" s="142" t="s">
        <v>8106</v>
      </c>
      <c r="D2538" s="142" t="s">
        <v>8107</v>
      </c>
      <c r="E2538" s="142" t="s">
        <v>8639</v>
      </c>
      <c r="F2538" s="142" t="s">
        <v>8640</v>
      </c>
      <c r="G2538" s="142" t="s">
        <v>8647</v>
      </c>
      <c r="H2538" s="142" t="s">
        <v>8648</v>
      </c>
      <c r="I2538" s="142" t="s">
        <v>8653</v>
      </c>
      <c r="J2538" s="142" t="s">
        <v>8654</v>
      </c>
      <c r="K2538" s="142" t="s">
        <v>8661</v>
      </c>
      <c r="L2538" s="142" t="s">
        <v>8662</v>
      </c>
    </row>
    <row r="2539" spans="1:12" hidden="1">
      <c r="A2539" s="142" t="s">
        <v>7868</v>
      </c>
      <c r="B2539" s="142" t="s">
        <v>7869</v>
      </c>
      <c r="C2539" s="142" t="s">
        <v>8106</v>
      </c>
      <c r="D2539" s="142" t="s">
        <v>8107</v>
      </c>
      <c r="E2539" s="142" t="s">
        <v>8639</v>
      </c>
      <c r="F2539" s="142" t="s">
        <v>8640</v>
      </c>
      <c r="G2539" s="142" t="s">
        <v>8647</v>
      </c>
      <c r="H2539" s="142" t="s">
        <v>8648</v>
      </c>
      <c r="I2539" s="142" t="s">
        <v>8653</v>
      </c>
      <c r="J2539" s="142" t="s">
        <v>8654</v>
      </c>
      <c r="K2539" s="142" t="s">
        <v>8663</v>
      </c>
      <c r="L2539" s="142" t="s">
        <v>8664</v>
      </c>
    </row>
    <row r="2540" spans="1:12" hidden="1">
      <c r="A2540" s="142" t="s">
        <v>7868</v>
      </c>
      <c r="B2540" s="142" t="s">
        <v>7869</v>
      </c>
      <c r="C2540" s="142" t="s">
        <v>8106</v>
      </c>
      <c r="D2540" s="142" t="s">
        <v>8107</v>
      </c>
      <c r="E2540" s="142" t="s">
        <v>8639</v>
      </c>
      <c r="F2540" s="142" t="s">
        <v>8640</v>
      </c>
      <c r="G2540" s="142" t="s">
        <v>8647</v>
      </c>
      <c r="H2540" s="142" t="s">
        <v>8648</v>
      </c>
      <c r="I2540" s="142" t="s">
        <v>8653</v>
      </c>
      <c r="J2540" s="142" t="s">
        <v>8654</v>
      </c>
      <c r="K2540" s="142" t="s">
        <v>8665</v>
      </c>
      <c r="L2540" s="142" t="s">
        <v>8666</v>
      </c>
    </row>
    <row r="2541" spans="1:12" hidden="1">
      <c r="A2541" s="142" t="s">
        <v>7868</v>
      </c>
      <c r="B2541" s="142" t="s">
        <v>7869</v>
      </c>
      <c r="C2541" s="142" t="s">
        <v>8106</v>
      </c>
      <c r="D2541" s="142" t="s">
        <v>8107</v>
      </c>
      <c r="E2541" s="142" t="s">
        <v>8639</v>
      </c>
      <c r="F2541" s="142" t="s">
        <v>8640</v>
      </c>
      <c r="G2541" s="142" t="s">
        <v>8647</v>
      </c>
      <c r="H2541" s="142" t="s">
        <v>8648</v>
      </c>
      <c r="I2541" s="142" t="s">
        <v>8653</v>
      </c>
      <c r="J2541" s="142" t="s">
        <v>8654</v>
      </c>
      <c r="K2541" s="142" t="s">
        <v>8667</v>
      </c>
      <c r="L2541" s="142" t="s">
        <v>8668</v>
      </c>
    </row>
    <row r="2542" spans="1:12" hidden="1">
      <c r="A2542" s="142" t="s">
        <v>7868</v>
      </c>
      <c r="B2542" s="142" t="s">
        <v>7869</v>
      </c>
      <c r="C2542" s="142" t="s">
        <v>8106</v>
      </c>
      <c r="D2542" s="142" t="s">
        <v>8107</v>
      </c>
      <c r="E2542" s="142" t="s">
        <v>8639</v>
      </c>
      <c r="F2542" s="142" t="s">
        <v>8640</v>
      </c>
      <c r="G2542" s="142" t="s">
        <v>8647</v>
      </c>
      <c r="H2542" s="142" t="s">
        <v>8648</v>
      </c>
      <c r="I2542" s="142" t="s">
        <v>8653</v>
      </c>
      <c r="J2542" s="142" t="s">
        <v>8654</v>
      </c>
      <c r="K2542" s="142" t="s">
        <v>8669</v>
      </c>
      <c r="L2542" s="142" t="s">
        <v>8670</v>
      </c>
    </row>
    <row r="2543" spans="1:12" hidden="1">
      <c r="A2543" s="142" t="s">
        <v>7868</v>
      </c>
      <c r="B2543" s="142" t="s">
        <v>7869</v>
      </c>
      <c r="C2543" s="142" t="s">
        <v>8106</v>
      </c>
      <c r="D2543" s="142" t="s">
        <v>8107</v>
      </c>
      <c r="E2543" s="142" t="s">
        <v>8639</v>
      </c>
      <c r="F2543" s="142" t="s">
        <v>8640</v>
      </c>
      <c r="G2543" s="142" t="s">
        <v>8671</v>
      </c>
      <c r="H2543" s="142" t="s">
        <v>8672</v>
      </c>
      <c r="I2543" s="142" t="s">
        <v>8673</v>
      </c>
      <c r="J2543" s="142" t="s">
        <v>8674</v>
      </c>
      <c r="K2543" s="142" t="s">
        <v>8675</v>
      </c>
      <c r="L2543" s="142" t="s">
        <v>8676</v>
      </c>
    </row>
    <row r="2544" spans="1:12" hidden="1">
      <c r="A2544" s="142" t="s">
        <v>7868</v>
      </c>
      <c r="B2544" s="142" t="s">
        <v>7869</v>
      </c>
      <c r="C2544" s="142" t="s">
        <v>8106</v>
      </c>
      <c r="D2544" s="142" t="s">
        <v>8107</v>
      </c>
      <c r="E2544" s="142" t="s">
        <v>8677</v>
      </c>
      <c r="F2544" s="142" t="s">
        <v>8678</v>
      </c>
      <c r="G2544" s="142" t="s">
        <v>8679</v>
      </c>
      <c r="H2544" s="142" t="s">
        <v>8680</v>
      </c>
      <c r="I2544" s="142" t="s">
        <v>8681</v>
      </c>
      <c r="J2544" s="142" t="s">
        <v>8682</v>
      </c>
      <c r="K2544" s="142" t="s">
        <v>8683</v>
      </c>
      <c r="L2544" s="142" t="s">
        <v>8684</v>
      </c>
    </row>
    <row r="2545" spans="1:12" hidden="1">
      <c r="A2545" s="142" t="s">
        <v>7868</v>
      </c>
      <c r="B2545" s="142" t="s">
        <v>7869</v>
      </c>
      <c r="C2545" s="142" t="s">
        <v>8106</v>
      </c>
      <c r="D2545" s="142" t="s">
        <v>8107</v>
      </c>
      <c r="E2545" s="142" t="s">
        <v>8677</v>
      </c>
      <c r="F2545" s="142" t="s">
        <v>8678</v>
      </c>
      <c r="G2545" s="142" t="s">
        <v>8685</v>
      </c>
      <c r="H2545" s="142" t="s">
        <v>8686</v>
      </c>
      <c r="I2545" s="142" t="s">
        <v>8687</v>
      </c>
      <c r="J2545" s="142" t="s">
        <v>8688</v>
      </c>
      <c r="K2545" s="142" t="s">
        <v>8689</v>
      </c>
      <c r="L2545" s="142" t="s">
        <v>8690</v>
      </c>
    </row>
    <row r="2546" spans="1:12" hidden="1">
      <c r="A2546" s="142" t="s">
        <v>7868</v>
      </c>
      <c r="B2546" s="142" t="s">
        <v>7869</v>
      </c>
      <c r="C2546" s="142" t="s">
        <v>8106</v>
      </c>
      <c r="D2546" s="142" t="s">
        <v>8107</v>
      </c>
      <c r="E2546" s="142" t="s">
        <v>8677</v>
      </c>
      <c r="F2546" s="142" t="s">
        <v>8678</v>
      </c>
      <c r="G2546" s="142" t="s">
        <v>8685</v>
      </c>
      <c r="H2546" s="142" t="s">
        <v>8686</v>
      </c>
      <c r="I2546" s="142" t="s">
        <v>8687</v>
      </c>
      <c r="J2546" s="142" t="s">
        <v>8688</v>
      </c>
      <c r="K2546" s="142" t="s">
        <v>8691</v>
      </c>
      <c r="L2546" s="142" t="s">
        <v>8692</v>
      </c>
    </row>
    <row r="2547" spans="1:12" hidden="1">
      <c r="A2547" s="142" t="s">
        <v>7868</v>
      </c>
      <c r="B2547" s="142" t="s">
        <v>7869</v>
      </c>
      <c r="C2547" s="142" t="s">
        <v>8106</v>
      </c>
      <c r="D2547" s="142" t="s">
        <v>8107</v>
      </c>
      <c r="E2547" s="142" t="s">
        <v>8677</v>
      </c>
      <c r="F2547" s="142" t="s">
        <v>8678</v>
      </c>
      <c r="G2547" s="142" t="s">
        <v>8685</v>
      </c>
      <c r="H2547" s="142" t="s">
        <v>8686</v>
      </c>
      <c r="I2547" s="142" t="s">
        <v>8687</v>
      </c>
      <c r="J2547" s="142" t="s">
        <v>8688</v>
      </c>
      <c r="K2547" s="142" t="s">
        <v>8693</v>
      </c>
      <c r="L2547" s="142" t="s">
        <v>8694</v>
      </c>
    </row>
    <row r="2548" spans="1:12" hidden="1">
      <c r="A2548" s="142" t="s">
        <v>7868</v>
      </c>
      <c r="B2548" s="142" t="s">
        <v>7869</v>
      </c>
      <c r="C2548" s="142" t="s">
        <v>8106</v>
      </c>
      <c r="D2548" s="142" t="s">
        <v>8107</v>
      </c>
      <c r="E2548" s="142" t="s">
        <v>8677</v>
      </c>
      <c r="F2548" s="142" t="s">
        <v>8678</v>
      </c>
      <c r="G2548" s="142" t="s">
        <v>8685</v>
      </c>
      <c r="H2548" s="142" t="s">
        <v>8686</v>
      </c>
      <c r="I2548" s="142" t="s">
        <v>8687</v>
      </c>
      <c r="J2548" s="142" t="s">
        <v>8688</v>
      </c>
      <c r="K2548" s="142" t="s">
        <v>8695</v>
      </c>
      <c r="L2548" s="142" t="s">
        <v>8696</v>
      </c>
    </row>
    <row r="2549" spans="1:12" hidden="1">
      <c r="A2549" s="142" t="s">
        <v>7868</v>
      </c>
      <c r="B2549" s="142" t="s">
        <v>7869</v>
      </c>
      <c r="C2549" s="142" t="s">
        <v>8106</v>
      </c>
      <c r="D2549" s="142" t="s">
        <v>8107</v>
      </c>
      <c r="E2549" s="142" t="s">
        <v>8677</v>
      </c>
      <c r="F2549" s="142" t="s">
        <v>8678</v>
      </c>
      <c r="G2549" s="142" t="s">
        <v>8685</v>
      </c>
      <c r="H2549" s="142" t="s">
        <v>8686</v>
      </c>
      <c r="I2549" s="142" t="s">
        <v>8687</v>
      </c>
      <c r="J2549" s="142" t="s">
        <v>8688</v>
      </c>
      <c r="K2549" s="142" t="s">
        <v>8697</v>
      </c>
      <c r="L2549" s="142" t="s">
        <v>8698</v>
      </c>
    </row>
    <row r="2550" spans="1:12" hidden="1">
      <c r="A2550" s="142" t="s">
        <v>7868</v>
      </c>
      <c r="B2550" s="142" t="s">
        <v>7869</v>
      </c>
      <c r="C2550" s="142" t="s">
        <v>8106</v>
      </c>
      <c r="D2550" s="142" t="s">
        <v>8107</v>
      </c>
      <c r="E2550" s="142" t="s">
        <v>8677</v>
      </c>
      <c r="F2550" s="142" t="s">
        <v>8678</v>
      </c>
      <c r="G2550" s="142" t="s">
        <v>8685</v>
      </c>
      <c r="H2550" s="142" t="s">
        <v>8686</v>
      </c>
      <c r="I2550" s="142" t="s">
        <v>8687</v>
      </c>
      <c r="J2550" s="142" t="s">
        <v>8688</v>
      </c>
      <c r="K2550" s="142" t="s">
        <v>8699</v>
      </c>
      <c r="L2550" s="142" t="s">
        <v>8700</v>
      </c>
    </row>
    <row r="2551" spans="1:12" hidden="1">
      <c r="A2551" s="142" t="s">
        <v>7868</v>
      </c>
      <c r="B2551" s="142" t="s">
        <v>7869</v>
      </c>
      <c r="C2551" s="142" t="s">
        <v>8106</v>
      </c>
      <c r="D2551" s="142" t="s">
        <v>8107</v>
      </c>
      <c r="E2551" s="142" t="s">
        <v>8677</v>
      </c>
      <c r="F2551" s="142" t="s">
        <v>8678</v>
      </c>
      <c r="G2551" s="142" t="s">
        <v>8685</v>
      </c>
      <c r="H2551" s="142" t="s">
        <v>8686</v>
      </c>
      <c r="I2551" s="142" t="s">
        <v>8687</v>
      </c>
      <c r="J2551" s="142" t="s">
        <v>8688</v>
      </c>
      <c r="K2551" s="142" t="s">
        <v>8701</v>
      </c>
      <c r="L2551" s="142" t="s">
        <v>8702</v>
      </c>
    </row>
    <row r="2552" spans="1:12" hidden="1">
      <c r="A2552" s="142" t="s">
        <v>7868</v>
      </c>
      <c r="B2552" s="142" t="s">
        <v>7869</v>
      </c>
      <c r="C2552" s="142" t="s">
        <v>8106</v>
      </c>
      <c r="D2552" s="142" t="s">
        <v>8107</v>
      </c>
      <c r="E2552" s="142" t="s">
        <v>8677</v>
      </c>
      <c r="F2552" s="142" t="s">
        <v>8678</v>
      </c>
      <c r="G2552" s="142" t="s">
        <v>8685</v>
      </c>
      <c r="H2552" s="142" t="s">
        <v>8686</v>
      </c>
      <c r="I2552" s="142" t="s">
        <v>8687</v>
      </c>
      <c r="J2552" s="142" t="s">
        <v>8688</v>
      </c>
      <c r="K2552" s="142" t="s">
        <v>8703</v>
      </c>
      <c r="L2552" s="142" t="s">
        <v>8704</v>
      </c>
    </row>
    <row r="2553" spans="1:12" hidden="1">
      <c r="A2553" s="142" t="s">
        <v>7868</v>
      </c>
      <c r="B2553" s="142" t="s">
        <v>7869</v>
      </c>
      <c r="C2553" s="142" t="s">
        <v>8106</v>
      </c>
      <c r="D2553" s="142" t="s">
        <v>8107</v>
      </c>
      <c r="E2553" s="142" t="s">
        <v>8705</v>
      </c>
      <c r="F2553" s="142" t="s">
        <v>8706</v>
      </c>
      <c r="G2553" s="142" t="s">
        <v>8707</v>
      </c>
      <c r="H2553" s="142" t="s">
        <v>8708</v>
      </c>
      <c r="I2553" s="142" t="s">
        <v>8709</v>
      </c>
      <c r="J2553" s="142" t="s">
        <v>8710</v>
      </c>
      <c r="K2553" s="142" t="s">
        <v>8711</v>
      </c>
      <c r="L2553" s="142" t="s">
        <v>8712</v>
      </c>
    </row>
    <row r="2554" spans="1:12" hidden="1">
      <c r="A2554" s="142" t="s">
        <v>7868</v>
      </c>
      <c r="B2554" s="142" t="s">
        <v>7869</v>
      </c>
      <c r="C2554" s="142" t="s">
        <v>8106</v>
      </c>
      <c r="D2554" s="142" t="s">
        <v>8107</v>
      </c>
      <c r="E2554" s="142" t="s">
        <v>8705</v>
      </c>
      <c r="F2554" s="142" t="s">
        <v>8706</v>
      </c>
      <c r="G2554" s="142" t="s">
        <v>8713</v>
      </c>
      <c r="H2554" s="142" t="s">
        <v>8714</v>
      </c>
      <c r="I2554" s="142" t="s">
        <v>8715</v>
      </c>
      <c r="J2554" s="142" t="s">
        <v>8716</v>
      </c>
      <c r="K2554" s="142" t="s">
        <v>8717</v>
      </c>
      <c r="L2554" s="142" t="s">
        <v>8718</v>
      </c>
    </row>
    <row r="2555" spans="1:12" hidden="1">
      <c r="A2555" s="142" t="s">
        <v>7868</v>
      </c>
      <c r="B2555" s="142" t="s">
        <v>7869</v>
      </c>
      <c r="C2555" s="142" t="s">
        <v>8106</v>
      </c>
      <c r="D2555" s="142" t="s">
        <v>8107</v>
      </c>
      <c r="E2555" s="142" t="s">
        <v>8705</v>
      </c>
      <c r="F2555" s="142" t="s">
        <v>8706</v>
      </c>
      <c r="G2555" s="142" t="s">
        <v>8713</v>
      </c>
      <c r="H2555" s="142" t="s">
        <v>8714</v>
      </c>
      <c r="I2555" s="142" t="s">
        <v>8715</v>
      </c>
      <c r="J2555" s="142" t="s">
        <v>8716</v>
      </c>
      <c r="K2555" s="142" t="s">
        <v>8719</v>
      </c>
      <c r="L2555" s="142" t="s">
        <v>8720</v>
      </c>
    </row>
    <row r="2556" spans="1:12" hidden="1">
      <c r="A2556" s="142" t="s">
        <v>7868</v>
      </c>
      <c r="B2556" s="142" t="s">
        <v>7869</v>
      </c>
      <c r="C2556" s="142" t="s">
        <v>8106</v>
      </c>
      <c r="D2556" s="142" t="s">
        <v>8107</v>
      </c>
      <c r="E2556" s="142" t="s">
        <v>8705</v>
      </c>
      <c r="F2556" s="142" t="s">
        <v>8706</v>
      </c>
      <c r="G2556" s="142" t="s">
        <v>8713</v>
      </c>
      <c r="H2556" s="142" t="s">
        <v>8714</v>
      </c>
      <c r="I2556" s="142" t="s">
        <v>8715</v>
      </c>
      <c r="J2556" s="142" t="s">
        <v>8716</v>
      </c>
      <c r="K2556" s="142" t="s">
        <v>8721</v>
      </c>
      <c r="L2556" s="142" t="s">
        <v>8722</v>
      </c>
    </row>
    <row r="2557" spans="1:12" hidden="1">
      <c r="A2557" s="142" t="s">
        <v>7868</v>
      </c>
      <c r="B2557" s="142" t="s">
        <v>7869</v>
      </c>
      <c r="C2557" s="142" t="s">
        <v>8106</v>
      </c>
      <c r="D2557" s="142" t="s">
        <v>8107</v>
      </c>
      <c r="E2557" s="142" t="s">
        <v>8705</v>
      </c>
      <c r="F2557" s="142" t="s">
        <v>8706</v>
      </c>
      <c r="G2557" s="142" t="s">
        <v>8723</v>
      </c>
      <c r="H2557" s="142" t="s">
        <v>8724</v>
      </c>
      <c r="I2557" s="142" t="s">
        <v>8725</v>
      </c>
      <c r="J2557" s="142" t="s">
        <v>8726</v>
      </c>
      <c r="K2557" s="142" t="s">
        <v>8727</v>
      </c>
      <c r="L2557" s="142" t="s">
        <v>8728</v>
      </c>
    </row>
    <row r="2558" spans="1:12" hidden="1">
      <c r="A2558" s="142" t="s">
        <v>7868</v>
      </c>
      <c r="B2558" s="142" t="s">
        <v>7869</v>
      </c>
      <c r="C2558" s="142" t="s">
        <v>8106</v>
      </c>
      <c r="D2558" s="142" t="s">
        <v>8107</v>
      </c>
      <c r="E2558" s="142" t="s">
        <v>8729</v>
      </c>
      <c r="F2558" s="142" t="s">
        <v>8730</v>
      </c>
      <c r="G2558" s="142" t="s">
        <v>8731</v>
      </c>
      <c r="H2558" s="142" t="s">
        <v>8732</v>
      </c>
      <c r="I2558" s="142" t="s">
        <v>8733</v>
      </c>
      <c r="J2558" s="142" t="s">
        <v>8734</v>
      </c>
      <c r="K2558" s="142" t="s">
        <v>8735</v>
      </c>
      <c r="L2558" s="142" t="s">
        <v>8736</v>
      </c>
    </row>
    <row r="2559" spans="1:12" hidden="1">
      <c r="A2559" s="142" t="s">
        <v>7868</v>
      </c>
      <c r="B2559" s="142" t="s">
        <v>7869</v>
      </c>
      <c r="C2559" s="142" t="s">
        <v>8106</v>
      </c>
      <c r="D2559" s="142" t="s">
        <v>8107</v>
      </c>
      <c r="E2559" s="142" t="s">
        <v>8729</v>
      </c>
      <c r="F2559" s="142" t="s">
        <v>8730</v>
      </c>
      <c r="G2559" s="142" t="s">
        <v>8737</v>
      </c>
      <c r="H2559" s="142" t="s">
        <v>8738</v>
      </c>
      <c r="I2559" s="142" t="s">
        <v>8739</v>
      </c>
      <c r="J2559" s="142" t="s">
        <v>8740</v>
      </c>
      <c r="K2559" s="142" t="s">
        <v>8741</v>
      </c>
      <c r="L2559" s="142" t="s">
        <v>8742</v>
      </c>
    </row>
    <row r="2560" spans="1:12" hidden="1">
      <c r="A2560" s="142" t="s">
        <v>7868</v>
      </c>
      <c r="B2560" s="142" t="s">
        <v>7869</v>
      </c>
      <c r="C2560" s="142" t="s">
        <v>8106</v>
      </c>
      <c r="D2560" s="142" t="s">
        <v>8107</v>
      </c>
      <c r="E2560" s="142" t="s">
        <v>8729</v>
      </c>
      <c r="F2560" s="142" t="s">
        <v>8730</v>
      </c>
      <c r="G2560" s="142" t="s">
        <v>8743</v>
      </c>
      <c r="H2560" s="142" t="s">
        <v>8744</v>
      </c>
      <c r="I2560" s="142" t="s">
        <v>8745</v>
      </c>
      <c r="J2560" s="142" t="s">
        <v>8746</v>
      </c>
      <c r="K2560" s="142" t="s">
        <v>8747</v>
      </c>
      <c r="L2560" s="142" t="s">
        <v>8748</v>
      </c>
    </row>
    <row r="2561" spans="1:12" hidden="1">
      <c r="A2561" s="142" t="s">
        <v>7868</v>
      </c>
      <c r="B2561" s="142" t="s">
        <v>7869</v>
      </c>
      <c r="C2561" s="142" t="s">
        <v>8106</v>
      </c>
      <c r="D2561" s="142" t="s">
        <v>8107</v>
      </c>
      <c r="E2561" s="142" t="s">
        <v>8749</v>
      </c>
      <c r="F2561" s="142" t="s">
        <v>8750</v>
      </c>
      <c r="G2561" s="142" t="s">
        <v>8751</v>
      </c>
      <c r="H2561" s="142" t="s">
        <v>8752</v>
      </c>
      <c r="I2561" s="142" t="s">
        <v>8753</v>
      </c>
      <c r="J2561" s="142" t="s">
        <v>8754</v>
      </c>
      <c r="K2561" s="142" t="s">
        <v>8755</v>
      </c>
      <c r="L2561" s="142" t="s">
        <v>8756</v>
      </c>
    </row>
    <row r="2562" spans="1:12" hidden="1">
      <c r="A2562" s="142" t="s">
        <v>7868</v>
      </c>
      <c r="B2562" s="142" t="s">
        <v>7869</v>
      </c>
      <c r="C2562" s="142" t="s">
        <v>8106</v>
      </c>
      <c r="D2562" s="142" t="s">
        <v>8107</v>
      </c>
      <c r="E2562" s="142" t="s">
        <v>8757</v>
      </c>
      <c r="F2562" s="142" t="s">
        <v>8758</v>
      </c>
      <c r="G2562" s="142" t="s">
        <v>8759</v>
      </c>
      <c r="H2562" s="142" t="s">
        <v>8760</v>
      </c>
      <c r="I2562" s="142" t="s">
        <v>8761</v>
      </c>
      <c r="J2562" s="142" t="s">
        <v>8762</v>
      </c>
      <c r="K2562" s="142" t="s">
        <v>8763</v>
      </c>
      <c r="L2562" s="142" t="s">
        <v>8764</v>
      </c>
    </row>
    <row r="2563" spans="1:12" hidden="1">
      <c r="A2563" s="142" t="s">
        <v>7868</v>
      </c>
      <c r="B2563" s="142" t="s">
        <v>7869</v>
      </c>
      <c r="C2563" s="142" t="s">
        <v>8106</v>
      </c>
      <c r="D2563" s="142" t="s">
        <v>8107</v>
      </c>
      <c r="E2563" s="142" t="s">
        <v>8757</v>
      </c>
      <c r="F2563" s="142" t="s">
        <v>8758</v>
      </c>
      <c r="G2563" s="142" t="s">
        <v>8765</v>
      </c>
      <c r="H2563" s="142" t="s">
        <v>8766</v>
      </c>
      <c r="I2563" s="142" t="s">
        <v>8767</v>
      </c>
      <c r="J2563" s="142" t="s">
        <v>8768</v>
      </c>
      <c r="K2563" s="142" t="s">
        <v>8769</v>
      </c>
      <c r="L2563" s="142" t="s">
        <v>8770</v>
      </c>
    </row>
    <row r="2564" spans="1:12" hidden="1">
      <c r="A2564" s="142" t="s">
        <v>7868</v>
      </c>
      <c r="B2564" s="142" t="s">
        <v>7869</v>
      </c>
      <c r="C2564" s="142" t="s">
        <v>8106</v>
      </c>
      <c r="D2564" s="142" t="s">
        <v>8107</v>
      </c>
      <c r="E2564" s="142" t="s">
        <v>8757</v>
      </c>
      <c r="F2564" s="142" t="s">
        <v>8758</v>
      </c>
      <c r="G2564" s="142" t="s">
        <v>8765</v>
      </c>
      <c r="H2564" s="142" t="s">
        <v>8766</v>
      </c>
      <c r="I2564" s="142" t="s">
        <v>8767</v>
      </c>
      <c r="J2564" s="142" t="s">
        <v>8768</v>
      </c>
      <c r="K2564" s="142" t="s">
        <v>8771</v>
      </c>
      <c r="L2564" s="142" t="s">
        <v>8772</v>
      </c>
    </row>
    <row r="2565" spans="1:12" hidden="1">
      <c r="A2565" s="142" t="s">
        <v>7868</v>
      </c>
      <c r="B2565" s="142" t="s">
        <v>7869</v>
      </c>
      <c r="C2565" s="142" t="s">
        <v>602</v>
      </c>
      <c r="D2565" s="142" t="s">
        <v>8773</v>
      </c>
      <c r="E2565" s="142" t="s">
        <v>729</v>
      </c>
      <c r="F2565" s="142" t="s">
        <v>8774</v>
      </c>
      <c r="G2565" s="142" t="s">
        <v>8775</v>
      </c>
      <c r="H2565" s="142" t="s">
        <v>8776</v>
      </c>
      <c r="I2565" s="142" t="s">
        <v>8777</v>
      </c>
      <c r="J2565" s="142" t="s">
        <v>8778</v>
      </c>
      <c r="K2565" s="142" t="s">
        <v>8779</v>
      </c>
      <c r="L2565" s="142" t="s">
        <v>8780</v>
      </c>
    </row>
    <row r="2566" spans="1:12" hidden="1">
      <c r="A2566" s="142" t="s">
        <v>7868</v>
      </c>
      <c r="B2566" s="142" t="s">
        <v>7869</v>
      </c>
      <c r="C2566" s="142" t="s">
        <v>602</v>
      </c>
      <c r="D2566" s="142" t="s">
        <v>8773</v>
      </c>
      <c r="E2566" s="142" t="s">
        <v>729</v>
      </c>
      <c r="F2566" s="142" t="s">
        <v>8774</v>
      </c>
      <c r="G2566" s="142" t="s">
        <v>8775</v>
      </c>
      <c r="H2566" s="142" t="s">
        <v>8776</v>
      </c>
      <c r="I2566" s="142" t="s">
        <v>8777</v>
      </c>
      <c r="J2566" s="142" t="s">
        <v>8778</v>
      </c>
      <c r="K2566" s="142" t="s">
        <v>8781</v>
      </c>
      <c r="L2566" s="142" t="s">
        <v>8782</v>
      </c>
    </row>
    <row r="2567" spans="1:12" hidden="1">
      <c r="A2567" s="142" t="s">
        <v>7868</v>
      </c>
      <c r="B2567" s="142" t="s">
        <v>7869</v>
      </c>
      <c r="C2567" s="142" t="s">
        <v>602</v>
      </c>
      <c r="D2567" s="142" t="s">
        <v>8773</v>
      </c>
      <c r="E2567" s="142" t="s">
        <v>729</v>
      </c>
      <c r="F2567" s="142" t="s">
        <v>8774</v>
      </c>
      <c r="G2567" s="142" t="s">
        <v>8783</v>
      </c>
      <c r="H2567" s="142" t="s">
        <v>8784</v>
      </c>
      <c r="I2567" s="142" t="s">
        <v>8785</v>
      </c>
      <c r="J2567" s="142" t="s">
        <v>8786</v>
      </c>
      <c r="K2567" s="142" t="s">
        <v>8787</v>
      </c>
      <c r="L2567" s="142" t="s">
        <v>8788</v>
      </c>
    </row>
    <row r="2568" spans="1:12" hidden="1">
      <c r="A2568" s="142" t="s">
        <v>7868</v>
      </c>
      <c r="B2568" s="142" t="s">
        <v>7869</v>
      </c>
      <c r="C2568" s="142" t="s">
        <v>602</v>
      </c>
      <c r="D2568" s="142" t="s">
        <v>8773</v>
      </c>
      <c r="E2568" s="142" t="s">
        <v>729</v>
      </c>
      <c r="F2568" s="142" t="s">
        <v>8774</v>
      </c>
      <c r="G2568" s="142" t="s">
        <v>8783</v>
      </c>
      <c r="H2568" s="142" t="s">
        <v>8784</v>
      </c>
      <c r="I2568" s="142" t="s">
        <v>8785</v>
      </c>
      <c r="J2568" s="142" t="s">
        <v>8786</v>
      </c>
      <c r="K2568" s="142" t="s">
        <v>8789</v>
      </c>
      <c r="L2568" s="142" t="s">
        <v>8790</v>
      </c>
    </row>
    <row r="2569" spans="1:12" hidden="1">
      <c r="A2569" s="142" t="s">
        <v>7868</v>
      </c>
      <c r="B2569" s="142" t="s">
        <v>7869</v>
      </c>
      <c r="C2569" s="142" t="s">
        <v>602</v>
      </c>
      <c r="D2569" s="142" t="s">
        <v>8773</v>
      </c>
      <c r="E2569" s="142" t="s">
        <v>729</v>
      </c>
      <c r="F2569" s="142" t="s">
        <v>8774</v>
      </c>
      <c r="G2569" s="142" t="s">
        <v>8791</v>
      </c>
      <c r="H2569" s="142" t="s">
        <v>8792</v>
      </c>
      <c r="I2569" s="142" t="s">
        <v>8793</v>
      </c>
      <c r="J2569" s="142" t="s">
        <v>8794</v>
      </c>
      <c r="K2569" s="142" t="s">
        <v>8795</v>
      </c>
      <c r="L2569" s="142" t="s">
        <v>8796</v>
      </c>
    </row>
    <row r="2570" spans="1:12" hidden="1">
      <c r="A2570" s="142" t="s">
        <v>7868</v>
      </c>
      <c r="B2570" s="142" t="s">
        <v>7869</v>
      </c>
      <c r="C2570" s="142" t="s">
        <v>602</v>
      </c>
      <c r="D2570" s="142" t="s">
        <v>8773</v>
      </c>
      <c r="E2570" s="142" t="s">
        <v>604</v>
      </c>
      <c r="F2570" s="142" t="s">
        <v>8797</v>
      </c>
      <c r="G2570" s="142" t="s">
        <v>8798</v>
      </c>
      <c r="H2570" s="142" t="s">
        <v>8799</v>
      </c>
      <c r="I2570" s="142" t="s">
        <v>8800</v>
      </c>
      <c r="J2570" s="142" t="s">
        <v>8801</v>
      </c>
      <c r="K2570" s="142" t="s">
        <v>8802</v>
      </c>
      <c r="L2570" s="142" t="s">
        <v>8803</v>
      </c>
    </row>
    <row r="2571" spans="1:12" hidden="1">
      <c r="A2571" s="142" t="s">
        <v>7868</v>
      </c>
      <c r="B2571" s="142" t="s">
        <v>7869</v>
      </c>
      <c r="C2571" s="142" t="s">
        <v>602</v>
      </c>
      <c r="D2571" s="142" t="s">
        <v>8773</v>
      </c>
      <c r="E2571" s="142" t="s">
        <v>604</v>
      </c>
      <c r="F2571" s="142" t="s">
        <v>8797</v>
      </c>
      <c r="G2571" s="142" t="s">
        <v>8804</v>
      </c>
      <c r="H2571" s="142" t="s">
        <v>8805</v>
      </c>
      <c r="I2571" s="142" t="s">
        <v>8806</v>
      </c>
      <c r="J2571" s="142" t="s">
        <v>8807</v>
      </c>
      <c r="K2571" s="142" t="s">
        <v>8808</v>
      </c>
      <c r="L2571" s="142" t="s">
        <v>8809</v>
      </c>
    </row>
    <row r="2572" spans="1:12" hidden="1">
      <c r="A2572" s="142" t="s">
        <v>7868</v>
      </c>
      <c r="B2572" s="142" t="s">
        <v>7869</v>
      </c>
      <c r="C2572" s="142" t="s">
        <v>602</v>
      </c>
      <c r="D2572" s="142" t="s">
        <v>8773</v>
      </c>
      <c r="E2572" s="142" t="s">
        <v>604</v>
      </c>
      <c r="F2572" s="142" t="s">
        <v>8797</v>
      </c>
      <c r="G2572" s="142" t="s">
        <v>8804</v>
      </c>
      <c r="H2572" s="142" t="s">
        <v>8805</v>
      </c>
      <c r="I2572" s="142" t="s">
        <v>8806</v>
      </c>
      <c r="J2572" s="142" t="s">
        <v>8807</v>
      </c>
      <c r="K2572" s="142" t="s">
        <v>8810</v>
      </c>
      <c r="L2572" s="142" t="s">
        <v>8811</v>
      </c>
    </row>
    <row r="2573" spans="1:12" hidden="1">
      <c r="A2573" s="142" t="s">
        <v>7868</v>
      </c>
      <c r="B2573" s="142" t="s">
        <v>7869</v>
      </c>
      <c r="C2573" s="142" t="s">
        <v>602</v>
      </c>
      <c r="D2573" s="142" t="s">
        <v>8773</v>
      </c>
      <c r="E2573" s="142" t="s">
        <v>604</v>
      </c>
      <c r="F2573" s="142" t="s">
        <v>8797</v>
      </c>
      <c r="G2573" s="142" t="s">
        <v>8804</v>
      </c>
      <c r="H2573" s="142" t="s">
        <v>8805</v>
      </c>
      <c r="I2573" s="142" t="s">
        <v>8806</v>
      </c>
      <c r="J2573" s="142" t="s">
        <v>8807</v>
      </c>
      <c r="K2573" s="142" t="s">
        <v>8812</v>
      </c>
      <c r="L2573" s="142" t="s">
        <v>8813</v>
      </c>
    </row>
    <row r="2574" spans="1:12" hidden="1">
      <c r="A2574" s="142" t="s">
        <v>7868</v>
      </c>
      <c r="B2574" s="142" t="s">
        <v>7869</v>
      </c>
      <c r="C2574" s="142" t="s">
        <v>602</v>
      </c>
      <c r="D2574" s="142" t="s">
        <v>8773</v>
      </c>
      <c r="E2574" s="142" t="s">
        <v>604</v>
      </c>
      <c r="F2574" s="142" t="s">
        <v>8797</v>
      </c>
      <c r="G2574" s="142" t="s">
        <v>8814</v>
      </c>
      <c r="H2574" s="142" t="s">
        <v>8815</v>
      </c>
      <c r="I2574" s="142" t="s">
        <v>8816</v>
      </c>
      <c r="J2574" s="142" t="s">
        <v>8817</v>
      </c>
      <c r="K2574" s="142" t="s">
        <v>8818</v>
      </c>
      <c r="L2574" s="142" t="s">
        <v>8819</v>
      </c>
    </row>
    <row r="2575" spans="1:12" hidden="1">
      <c r="A2575" s="142" t="s">
        <v>7868</v>
      </c>
      <c r="B2575" s="142" t="s">
        <v>7869</v>
      </c>
      <c r="C2575" s="142" t="s">
        <v>602</v>
      </c>
      <c r="D2575" s="142" t="s">
        <v>8773</v>
      </c>
      <c r="E2575" s="142" t="s">
        <v>604</v>
      </c>
      <c r="F2575" s="142" t="s">
        <v>8797</v>
      </c>
      <c r="G2575" s="142" t="s">
        <v>8820</v>
      </c>
      <c r="H2575" s="142" t="s">
        <v>8821</v>
      </c>
      <c r="I2575" s="142" t="s">
        <v>8822</v>
      </c>
      <c r="J2575" s="142" t="s">
        <v>8823</v>
      </c>
      <c r="K2575" s="142" t="s">
        <v>8824</v>
      </c>
      <c r="L2575" s="142" t="s">
        <v>8825</v>
      </c>
    </row>
    <row r="2576" spans="1:12" hidden="1">
      <c r="A2576" s="142" t="s">
        <v>7868</v>
      </c>
      <c r="B2576" s="142" t="s">
        <v>7869</v>
      </c>
      <c r="C2576" s="142" t="s">
        <v>602</v>
      </c>
      <c r="D2576" s="142" t="s">
        <v>8773</v>
      </c>
      <c r="E2576" s="142" t="s">
        <v>604</v>
      </c>
      <c r="F2576" s="142" t="s">
        <v>8797</v>
      </c>
      <c r="G2576" s="142" t="s">
        <v>8820</v>
      </c>
      <c r="H2576" s="142" t="s">
        <v>8821</v>
      </c>
      <c r="I2576" s="142" t="s">
        <v>8822</v>
      </c>
      <c r="J2576" s="142" t="s">
        <v>8823</v>
      </c>
      <c r="K2576" s="142" t="s">
        <v>8826</v>
      </c>
      <c r="L2576" s="142" t="s">
        <v>8827</v>
      </c>
    </row>
    <row r="2577" spans="1:12" hidden="1">
      <c r="A2577" s="142" t="s">
        <v>7868</v>
      </c>
      <c r="B2577" s="142" t="s">
        <v>7869</v>
      </c>
      <c r="C2577" s="142" t="s">
        <v>602</v>
      </c>
      <c r="D2577" s="142" t="s">
        <v>8773</v>
      </c>
      <c r="E2577" s="142" t="s">
        <v>8828</v>
      </c>
      <c r="F2577" s="142" t="s">
        <v>8829</v>
      </c>
      <c r="G2577" s="142" t="s">
        <v>8830</v>
      </c>
      <c r="H2577" s="142" t="s">
        <v>8831</v>
      </c>
      <c r="I2577" s="142" t="s">
        <v>8832</v>
      </c>
      <c r="J2577" s="142" t="s">
        <v>8833</v>
      </c>
      <c r="K2577" s="142" t="s">
        <v>8834</v>
      </c>
      <c r="L2577" s="142" t="s">
        <v>8835</v>
      </c>
    </row>
    <row r="2578" spans="1:12" hidden="1">
      <c r="A2578" s="142" t="s">
        <v>7868</v>
      </c>
      <c r="B2578" s="142" t="s">
        <v>7869</v>
      </c>
      <c r="C2578" s="142" t="s">
        <v>602</v>
      </c>
      <c r="D2578" s="142" t="s">
        <v>8773</v>
      </c>
      <c r="E2578" s="142" t="s">
        <v>8828</v>
      </c>
      <c r="F2578" s="142" t="s">
        <v>8829</v>
      </c>
      <c r="G2578" s="142" t="s">
        <v>8830</v>
      </c>
      <c r="H2578" s="142" t="s">
        <v>8831</v>
      </c>
      <c r="I2578" s="142" t="s">
        <v>8832</v>
      </c>
      <c r="J2578" s="142" t="s">
        <v>8833</v>
      </c>
      <c r="K2578" s="142" t="s">
        <v>8836</v>
      </c>
      <c r="L2578" s="142" t="s">
        <v>8837</v>
      </c>
    </row>
    <row r="2579" spans="1:12" hidden="1">
      <c r="A2579" s="142" t="s">
        <v>7868</v>
      </c>
      <c r="B2579" s="142" t="s">
        <v>7869</v>
      </c>
      <c r="C2579" s="142" t="s">
        <v>602</v>
      </c>
      <c r="D2579" s="142" t="s">
        <v>8773</v>
      </c>
      <c r="E2579" s="142" t="s">
        <v>8828</v>
      </c>
      <c r="F2579" s="142" t="s">
        <v>8829</v>
      </c>
      <c r="G2579" s="142" t="s">
        <v>8830</v>
      </c>
      <c r="H2579" s="142" t="s">
        <v>8831</v>
      </c>
      <c r="I2579" s="142" t="s">
        <v>8832</v>
      </c>
      <c r="J2579" s="142" t="s">
        <v>8833</v>
      </c>
      <c r="K2579" s="142" t="s">
        <v>8838</v>
      </c>
      <c r="L2579" s="142" t="s">
        <v>8839</v>
      </c>
    </row>
    <row r="2580" spans="1:12" hidden="1">
      <c r="A2580" s="142" t="s">
        <v>7868</v>
      </c>
      <c r="B2580" s="142" t="s">
        <v>7869</v>
      </c>
      <c r="C2580" s="142" t="s">
        <v>602</v>
      </c>
      <c r="D2580" s="142" t="s">
        <v>8773</v>
      </c>
      <c r="E2580" s="142" t="s">
        <v>8828</v>
      </c>
      <c r="F2580" s="142" t="s">
        <v>8829</v>
      </c>
      <c r="G2580" s="142" t="s">
        <v>8830</v>
      </c>
      <c r="H2580" s="142" t="s">
        <v>8831</v>
      </c>
      <c r="I2580" s="142" t="s">
        <v>8832</v>
      </c>
      <c r="J2580" s="142" t="s">
        <v>8833</v>
      </c>
      <c r="K2580" s="142" t="s">
        <v>8840</v>
      </c>
      <c r="L2580" s="142" t="s">
        <v>8841</v>
      </c>
    </row>
    <row r="2581" spans="1:12" hidden="1">
      <c r="A2581" s="142" t="s">
        <v>7868</v>
      </c>
      <c r="B2581" s="142" t="s">
        <v>7869</v>
      </c>
      <c r="C2581" s="142" t="s">
        <v>602</v>
      </c>
      <c r="D2581" s="142" t="s">
        <v>8773</v>
      </c>
      <c r="E2581" s="142" t="s">
        <v>8828</v>
      </c>
      <c r="F2581" s="142" t="s">
        <v>8829</v>
      </c>
      <c r="G2581" s="142" t="s">
        <v>8842</v>
      </c>
      <c r="H2581" s="142" t="s">
        <v>8843</v>
      </c>
      <c r="I2581" s="142" t="s">
        <v>8844</v>
      </c>
      <c r="J2581" s="142" t="s">
        <v>8845</v>
      </c>
      <c r="K2581" s="142" t="s">
        <v>8846</v>
      </c>
      <c r="L2581" s="142" t="s">
        <v>8847</v>
      </c>
    </row>
    <row r="2582" spans="1:12" hidden="1">
      <c r="A2582" s="142" t="s">
        <v>7868</v>
      </c>
      <c r="B2582" s="142" t="s">
        <v>7869</v>
      </c>
      <c r="C2582" s="142" t="s">
        <v>602</v>
      </c>
      <c r="D2582" s="142" t="s">
        <v>8773</v>
      </c>
      <c r="E2582" s="142" t="s">
        <v>8828</v>
      </c>
      <c r="F2582" s="142" t="s">
        <v>8829</v>
      </c>
      <c r="G2582" s="142" t="s">
        <v>8842</v>
      </c>
      <c r="H2582" s="142" t="s">
        <v>8843</v>
      </c>
      <c r="I2582" s="142" t="s">
        <v>8844</v>
      </c>
      <c r="J2582" s="142" t="s">
        <v>8845</v>
      </c>
      <c r="K2582" s="142" t="s">
        <v>8848</v>
      </c>
      <c r="L2582" s="142" t="s">
        <v>8849</v>
      </c>
    </row>
    <row r="2583" spans="1:12" hidden="1">
      <c r="A2583" s="142" t="s">
        <v>7868</v>
      </c>
      <c r="B2583" s="142" t="s">
        <v>7869</v>
      </c>
      <c r="C2583" s="142" t="s">
        <v>602</v>
      </c>
      <c r="D2583" s="142" t="s">
        <v>8773</v>
      </c>
      <c r="E2583" s="142" t="s">
        <v>8850</v>
      </c>
      <c r="F2583" s="142" t="s">
        <v>8851</v>
      </c>
      <c r="G2583" s="142" t="s">
        <v>8852</v>
      </c>
      <c r="H2583" s="142" t="s">
        <v>8853</v>
      </c>
      <c r="I2583" s="142" t="s">
        <v>8854</v>
      </c>
      <c r="J2583" s="142" t="s">
        <v>8855</v>
      </c>
      <c r="K2583" s="142" t="s">
        <v>8856</v>
      </c>
      <c r="L2583" s="142" t="s">
        <v>8857</v>
      </c>
    </row>
    <row r="2584" spans="1:12" hidden="1">
      <c r="A2584" s="142" t="s">
        <v>7868</v>
      </c>
      <c r="B2584" s="142" t="s">
        <v>7869</v>
      </c>
      <c r="C2584" s="142" t="s">
        <v>602</v>
      </c>
      <c r="D2584" s="142" t="s">
        <v>8773</v>
      </c>
      <c r="E2584" s="142" t="s">
        <v>8850</v>
      </c>
      <c r="F2584" s="142" t="s">
        <v>8851</v>
      </c>
      <c r="G2584" s="142" t="s">
        <v>8852</v>
      </c>
      <c r="H2584" s="142" t="s">
        <v>8853</v>
      </c>
      <c r="I2584" s="142" t="s">
        <v>8854</v>
      </c>
      <c r="J2584" s="142" t="s">
        <v>8855</v>
      </c>
      <c r="K2584" s="142" t="s">
        <v>8858</v>
      </c>
      <c r="L2584" s="142" t="s">
        <v>8859</v>
      </c>
    </row>
    <row r="2585" spans="1:12" hidden="1">
      <c r="A2585" s="142" t="s">
        <v>7868</v>
      </c>
      <c r="B2585" s="142" t="s">
        <v>7869</v>
      </c>
      <c r="C2585" s="142" t="s">
        <v>602</v>
      </c>
      <c r="D2585" s="142" t="s">
        <v>8773</v>
      </c>
      <c r="E2585" s="142" t="s">
        <v>8850</v>
      </c>
      <c r="F2585" s="142" t="s">
        <v>8851</v>
      </c>
      <c r="G2585" s="142" t="s">
        <v>8852</v>
      </c>
      <c r="H2585" s="142" t="s">
        <v>8853</v>
      </c>
      <c r="I2585" s="142" t="s">
        <v>8854</v>
      </c>
      <c r="J2585" s="142" t="s">
        <v>8855</v>
      </c>
      <c r="K2585" s="142" t="s">
        <v>8860</v>
      </c>
      <c r="L2585" s="142" t="s">
        <v>8861</v>
      </c>
    </row>
    <row r="2586" spans="1:12" hidden="1">
      <c r="A2586" s="142" t="s">
        <v>7868</v>
      </c>
      <c r="B2586" s="142" t="s">
        <v>7869</v>
      </c>
      <c r="C2586" s="142" t="s">
        <v>602</v>
      </c>
      <c r="D2586" s="142" t="s">
        <v>8773</v>
      </c>
      <c r="E2586" s="142" t="s">
        <v>8850</v>
      </c>
      <c r="F2586" s="142" t="s">
        <v>8851</v>
      </c>
      <c r="G2586" s="142" t="s">
        <v>8852</v>
      </c>
      <c r="H2586" s="142" t="s">
        <v>8853</v>
      </c>
      <c r="I2586" s="142" t="s">
        <v>8862</v>
      </c>
      <c r="J2586" s="142" t="s">
        <v>8863</v>
      </c>
      <c r="K2586" s="142" t="s">
        <v>8864</v>
      </c>
      <c r="L2586" s="142" t="s">
        <v>8865</v>
      </c>
    </row>
    <row r="2587" spans="1:12" hidden="1">
      <c r="A2587" s="142" t="s">
        <v>7868</v>
      </c>
      <c r="B2587" s="142" t="s">
        <v>7869</v>
      </c>
      <c r="C2587" s="142" t="s">
        <v>602</v>
      </c>
      <c r="D2587" s="142" t="s">
        <v>8773</v>
      </c>
      <c r="E2587" s="142" t="s">
        <v>1417</v>
      </c>
      <c r="F2587" s="142" t="s">
        <v>8866</v>
      </c>
      <c r="G2587" s="142" t="s">
        <v>8867</v>
      </c>
      <c r="H2587" s="142" t="s">
        <v>8868</v>
      </c>
      <c r="I2587" s="142" t="s">
        <v>8869</v>
      </c>
      <c r="J2587" s="142" t="s">
        <v>8870</v>
      </c>
      <c r="K2587" s="142" t="s">
        <v>8871</v>
      </c>
      <c r="L2587" s="142" t="s">
        <v>8872</v>
      </c>
    </row>
    <row r="2588" spans="1:12" hidden="1">
      <c r="A2588" s="142" t="s">
        <v>7868</v>
      </c>
      <c r="B2588" s="142" t="s">
        <v>7869</v>
      </c>
      <c r="C2588" s="142" t="s">
        <v>602</v>
      </c>
      <c r="D2588" s="142" t="s">
        <v>8773</v>
      </c>
      <c r="E2588" s="142" t="s">
        <v>1417</v>
      </c>
      <c r="F2588" s="142" t="s">
        <v>8866</v>
      </c>
      <c r="G2588" s="142" t="s">
        <v>8873</v>
      </c>
      <c r="H2588" s="142" t="s">
        <v>8874</v>
      </c>
      <c r="I2588" s="142" t="s">
        <v>8875</v>
      </c>
      <c r="J2588" s="142" t="s">
        <v>8876</v>
      </c>
      <c r="K2588" s="142" t="s">
        <v>8877</v>
      </c>
      <c r="L2588" s="142" t="s">
        <v>8878</v>
      </c>
    </row>
    <row r="2589" spans="1:12" hidden="1">
      <c r="A2589" s="142" t="s">
        <v>7868</v>
      </c>
      <c r="B2589" s="142" t="s">
        <v>7869</v>
      </c>
      <c r="C2589" s="142" t="s">
        <v>602</v>
      </c>
      <c r="D2589" s="142" t="s">
        <v>8773</v>
      </c>
      <c r="E2589" s="142" t="s">
        <v>1417</v>
      </c>
      <c r="F2589" s="142" t="s">
        <v>8866</v>
      </c>
      <c r="G2589" s="142" t="s">
        <v>8873</v>
      </c>
      <c r="H2589" s="142" t="s">
        <v>8874</v>
      </c>
      <c r="I2589" s="142" t="s">
        <v>8875</v>
      </c>
      <c r="J2589" s="142" t="s">
        <v>8876</v>
      </c>
      <c r="K2589" s="142" t="s">
        <v>8879</v>
      </c>
      <c r="L2589" s="142" t="s">
        <v>8880</v>
      </c>
    </row>
    <row r="2590" spans="1:12" hidden="1">
      <c r="A2590" s="142" t="s">
        <v>7868</v>
      </c>
      <c r="B2590" s="142" t="s">
        <v>7869</v>
      </c>
      <c r="C2590" s="142" t="s">
        <v>602</v>
      </c>
      <c r="D2590" s="142" t="s">
        <v>8773</v>
      </c>
      <c r="E2590" s="142" t="s">
        <v>1417</v>
      </c>
      <c r="F2590" s="142" t="s">
        <v>8866</v>
      </c>
      <c r="G2590" s="142" t="s">
        <v>8873</v>
      </c>
      <c r="H2590" s="142" t="s">
        <v>8874</v>
      </c>
      <c r="I2590" s="142" t="s">
        <v>8875</v>
      </c>
      <c r="J2590" s="142" t="s">
        <v>8876</v>
      </c>
      <c r="K2590" s="142" t="s">
        <v>8881</v>
      </c>
      <c r="L2590" s="142" t="s">
        <v>8882</v>
      </c>
    </row>
    <row r="2591" spans="1:12" hidden="1">
      <c r="A2591" s="142" t="s">
        <v>7868</v>
      </c>
      <c r="B2591" s="142" t="s">
        <v>7869</v>
      </c>
      <c r="C2591" s="142" t="s">
        <v>602</v>
      </c>
      <c r="D2591" s="142" t="s">
        <v>8773</v>
      </c>
      <c r="E2591" s="142" t="s">
        <v>1417</v>
      </c>
      <c r="F2591" s="142" t="s">
        <v>8866</v>
      </c>
      <c r="G2591" s="142" t="s">
        <v>8883</v>
      </c>
      <c r="H2591" s="142" t="s">
        <v>8884</v>
      </c>
      <c r="I2591" s="142" t="s">
        <v>8885</v>
      </c>
      <c r="J2591" s="142" t="s">
        <v>8886</v>
      </c>
      <c r="K2591" s="142" t="s">
        <v>8887</v>
      </c>
      <c r="L2591" s="142" t="s">
        <v>8888</v>
      </c>
    </row>
    <row r="2592" spans="1:12" hidden="1">
      <c r="A2592" s="142" t="s">
        <v>7868</v>
      </c>
      <c r="B2592" s="142" t="s">
        <v>7869</v>
      </c>
      <c r="C2592" s="142" t="s">
        <v>602</v>
      </c>
      <c r="D2592" s="142" t="s">
        <v>8773</v>
      </c>
      <c r="E2592" s="142" t="s">
        <v>1417</v>
      </c>
      <c r="F2592" s="142" t="s">
        <v>8866</v>
      </c>
      <c r="G2592" s="142" t="s">
        <v>8883</v>
      </c>
      <c r="H2592" s="142" t="s">
        <v>8884</v>
      </c>
      <c r="I2592" s="142" t="s">
        <v>8885</v>
      </c>
      <c r="J2592" s="142" t="s">
        <v>8886</v>
      </c>
      <c r="K2592" s="142" t="s">
        <v>8889</v>
      </c>
      <c r="L2592" s="142" t="s">
        <v>8890</v>
      </c>
    </row>
    <row r="2593" spans="1:12" hidden="1">
      <c r="A2593" s="142" t="s">
        <v>7868</v>
      </c>
      <c r="B2593" s="142" t="s">
        <v>7869</v>
      </c>
      <c r="C2593" s="142" t="s">
        <v>602</v>
      </c>
      <c r="D2593" s="142" t="s">
        <v>8773</v>
      </c>
      <c r="E2593" s="142" t="s">
        <v>1417</v>
      </c>
      <c r="F2593" s="142" t="s">
        <v>8866</v>
      </c>
      <c r="G2593" s="142" t="s">
        <v>8883</v>
      </c>
      <c r="H2593" s="142" t="s">
        <v>8884</v>
      </c>
      <c r="I2593" s="142" t="s">
        <v>8885</v>
      </c>
      <c r="J2593" s="142" t="s">
        <v>8886</v>
      </c>
      <c r="K2593" s="142" t="s">
        <v>8891</v>
      </c>
      <c r="L2593" s="142" t="s">
        <v>8892</v>
      </c>
    </row>
    <row r="2594" spans="1:12" hidden="1">
      <c r="A2594" s="142" t="s">
        <v>7868</v>
      </c>
      <c r="B2594" s="142" t="s">
        <v>7869</v>
      </c>
      <c r="C2594" s="142" t="s">
        <v>602</v>
      </c>
      <c r="D2594" s="142" t="s">
        <v>8773</v>
      </c>
      <c r="E2594" s="142" t="s">
        <v>1417</v>
      </c>
      <c r="F2594" s="142" t="s">
        <v>8866</v>
      </c>
      <c r="G2594" s="142" t="s">
        <v>8893</v>
      </c>
      <c r="H2594" s="142" t="s">
        <v>8894</v>
      </c>
      <c r="I2594" s="142" t="s">
        <v>8895</v>
      </c>
      <c r="J2594" s="142" t="s">
        <v>8896</v>
      </c>
      <c r="K2594" s="142" t="s">
        <v>8897</v>
      </c>
      <c r="L2594" s="142" t="s">
        <v>8898</v>
      </c>
    </row>
    <row r="2595" spans="1:12" hidden="1">
      <c r="A2595" s="142" t="s">
        <v>7868</v>
      </c>
      <c r="B2595" s="142" t="s">
        <v>7869</v>
      </c>
      <c r="C2595" s="142" t="s">
        <v>602</v>
      </c>
      <c r="D2595" s="142" t="s">
        <v>8773</v>
      </c>
      <c r="E2595" s="142" t="s">
        <v>601</v>
      </c>
      <c r="F2595" s="142" t="s">
        <v>352</v>
      </c>
      <c r="G2595" s="142" t="s">
        <v>8899</v>
      </c>
      <c r="H2595" s="142" t="s">
        <v>8900</v>
      </c>
      <c r="I2595" s="142" t="s">
        <v>8901</v>
      </c>
      <c r="J2595" s="142" t="s">
        <v>8902</v>
      </c>
      <c r="K2595" s="142" t="s">
        <v>8903</v>
      </c>
      <c r="L2595" s="142" t="s">
        <v>8904</v>
      </c>
    </row>
    <row r="2596" spans="1:12" hidden="1">
      <c r="A2596" s="142" t="s">
        <v>7868</v>
      </c>
      <c r="B2596" s="142" t="s">
        <v>7869</v>
      </c>
      <c r="C2596" s="142" t="s">
        <v>602</v>
      </c>
      <c r="D2596" s="142" t="s">
        <v>8773</v>
      </c>
      <c r="E2596" s="142" t="s">
        <v>601</v>
      </c>
      <c r="F2596" s="142" t="s">
        <v>352</v>
      </c>
      <c r="G2596" s="142" t="s">
        <v>8899</v>
      </c>
      <c r="H2596" s="142" t="s">
        <v>8900</v>
      </c>
      <c r="I2596" s="142" t="s">
        <v>8901</v>
      </c>
      <c r="J2596" s="142" t="s">
        <v>8902</v>
      </c>
      <c r="K2596" s="142" t="s">
        <v>8905</v>
      </c>
      <c r="L2596" s="142" t="s">
        <v>8906</v>
      </c>
    </row>
    <row r="2597" spans="1:12" hidden="1">
      <c r="A2597" s="142" t="s">
        <v>7868</v>
      </c>
      <c r="B2597" s="142" t="s">
        <v>7869</v>
      </c>
      <c r="C2597" s="142" t="s">
        <v>602</v>
      </c>
      <c r="D2597" s="142" t="s">
        <v>8773</v>
      </c>
      <c r="E2597" s="142" t="s">
        <v>601</v>
      </c>
      <c r="F2597" s="142" t="s">
        <v>352</v>
      </c>
      <c r="G2597" s="142" t="s">
        <v>8899</v>
      </c>
      <c r="H2597" s="142" t="s">
        <v>8900</v>
      </c>
      <c r="I2597" s="142" t="s">
        <v>8901</v>
      </c>
      <c r="J2597" s="142" t="s">
        <v>8902</v>
      </c>
      <c r="K2597" s="142" t="s">
        <v>8907</v>
      </c>
      <c r="L2597" s="142" t="s">
        <v>8908</v>
      </c>
    </row>
    <row r="2598" spans="1:12" hidden="1">
      <c r="A2598" s="142" t="s">
        <v>7868</v>
      </c>
      <c r="B2598" s="142" t="s">
        <v>7869</v>
      </c>
      <c r="C2598" s="142" t="s">
        <v>602</v>
      </c>
      <c r="D2598" s="142" t="s">
        <v>8773</v>
      </c>
      <c r="E2598" s="142" t="s">
        <v>601</v>
      </c>
      <c r="F2598" s="142" t="s">
        <v>352</v>
      </c>
      <c r="G2598" s="142" t="s">
        <v>8899</v>
      </c>
      <c r="H2598" s="142" t="s">
        <v>8900</v>
      </c>
      <c r="I2598" s="142" t="s">
        <v>8901</v>
      </c>
      <c r="J2598" s="142" t="s">
        <v>8902</v>
      </c>
      <c r="K2598" s="142" t="s">
        <v>8909</v>
      </c>
      <c r="L2598" s="142" t="s">
        <v>8910</v>
      </c>
    </row>
    <row r="2599" spans="1:12" hidden="1">
      <c r="A2599" s="142" t="s">
        <v>7868</v>
      </c>
      <c r="B2599" s="142" t="s">
        <v>7869</v>
      </c>
      <c r="C2599" s="142" t="s">
        <v>602</v>
      </c>
      <c r="D2599" s="142" t="s">
        <v>8773</v>
      </c>
      <c r="E2599" s="142" t="s">
        <v>601</v>
      </c>
      <c r="F2599" s="142" t="s">
        <v>352</v>
      </c>
      <c r="G2599" s="142" t="s">
        <v>8899</v>
      </c>
      <c r="H2599" s="142" t="s">
        <v>8900</v>
      </c>
      <c r="I2599" s="142" t="s">
        <v>8901</v>
      </c>
      <c r="J2599" s="142" t="s">
        <v>8902</v>
      </c>
      <c r="K2599" s="142" t="s">
        <v>8911</v>
      </c>
      <c r="L2599" s="142" t="s">
        <v>8912</v>
      </c>
    </row>
    <row r="2600" spans="1:12" hidden="1">
      <c r="A2600" s="142" t="s">
        <v>7868</v>
      </c>
      <c r="B2600" s="142" t="s">
        <v>7869</v>
      </c>
      <c r="C2600" s="142" t="s">
        <v>602</v>
      </c>
      <c r="D2600" s="142" t="s">
        <v>8773</v>
      </c>
      <c r="E2600" s="142" t="s">
        <v>601</v>
      </c>
      <c r="F2600" s="142" t="s">
        <v>352</v>
      </c>
      <c r="G2600" s="142" t="s">
        <v>8899</v>
      </c>
      <c r="H2600" s="142" t="s">
        <v>8900</v>
      </c>
      <c r="I2600" s="142" t="s">
        <v>8901</v>
      </c>
      <c r="J2600" s="142" t="s">
        <v>8902</v>
      </c>
      <c r="K2600" s="142" t="s">
        <v>8913</v>
      </c>
      <c r="L2600" s="142" t="s">
        <v>8914</v>
      </c>
    </row>
    <row r="2601" spans="1:12" hidden="1">
      <c r="A2601" s="142" t="s">
        <v>7868</v>
      </c>
      <c r="B2601" s="142" t="s">
        <v>7869</v>
      </c>
      <c r="C2601" s="142" t="s">
        <v>602</v>
      </c>
      <c r="D2601" s="142" t="s">
        <v>8773</v>
      </c>
      <c r="E2601" s="142" t="s">
        <v>601</v>
      </c>
      <c r="F2601" s="142" t="s">
        <v>352</v>
      </c>
      <c r="G2601" s="142" t="s">
        <v>8899</v>
      </c>
      <c r="H2601" s="142" t="s">
        <v>8900</v>
      </c>
      <c r="I2601" s="142" t="s">
        <v>8915</v>
      </c>
      <c r="J2601" s="142" t="s">
        <v>8916</v>
      </c>
      <c r="K2601" s="142" t="s">
        <v>8917</v>
      </c>
      <c r="L2601" s="142" t="s">
        <v>8918</v>
      </c>
    </row>
    <row r="2602" spans="1:12" hidden="1">
      <c r="A2602" s="142" t="s">
        <v>7868</v>
      </c>
      <c r="B2602" s="142" t="s">
        <v>7869</v>
      </c>
      <c r="C2602" s="142" t="s">
        <v>602</v>
      </c>
      <c r="D2602" s="142" t="s">
        <v>8773</v>
      </c>
      <c r="E2602" s="142" t="s">
        <v>601</v>
      </c>
      <c r="F2602" s="142" t="s">
        <v>352</v>
      </c>
      <c r="G2602" s="142" t="s">
        <v>8899</v>
      </c>
      <c r="H2602" s="142" t="s">
        <v>8900</v>
      </c>
      <c r="I2602" s="142" t="s">
        <v>8915</v>
      </c>
      <c r="J2602" s="142" t="s">
        <v>8916</v>
      </c>
      <c r="K2602" s="142" t="s">
        <v>8919</v>
      </c>
      <c r="L2602" s="142" t="s">
        <v>8920</v>
      </c>
    </row>
    <row r="2603" spans="1:12" hidden="1">
      <c r="A2603" s="142" t="s">
        <v>7868</v>
      </c>
      <c r="B2603" s="142" t="s">
        <v>7869</v>
      </c>
      <c r="C2603" s="142" t="s">
        <v>602</v>
      </c>
      <c r="D2603" s="142" t="s">
        <v>8773</v>
      </c>
      <c r="E2603" s="142" t="s">
        <v>601</v>
      </c>
      <c r="F2603" s="142" t="s">
        <v>352</v>
      </c>
      <c r="G2603" s="142" t="s">
        <v>8899</v>
      </c>
      <c r="H2603" s="142" t="s">
        <v>8900</v>
      </c>
      <c r="I2603" s="142" t="s">
        <v>8915</v>
      </c>
      <c r="J2603" s="142" t="s">
        <v>8916</v>
      </c>
      <c r="K2603" s="142" t="s">
        <v>8921</v>
      </c>
      <c r="L2603" s="142" t="s">
        <v>8922</v>
      </c>
    </row>
    <row r="2604" spans="1:12" hidden="1">
      <c r="A2604" s="142" t="s">
        <v>7868</v>
      </c>
      <c r="B2604" s="142" t="s">
        <v>7869</v>
      </c>
      <c r="C2604" s="142" t="s">
        <v>602</v>
      </c>
      <c r="D2604" s="142" t="s">
        <v>8773</v>
      </c>
      <c r="E2604" s="142" t="s">
        <v>601</v>
      </c>
      <c r="F2604" s="142" t="s">
        <v>352</v>
      </c>
      <c r="G2604" s="142" t="s">
        <v>8923</v>
      </c>
      <c r="H2604" s="142" t="s">
        <v>8924</v>
      </c>
      <c r="I2604" s="142" t="s">
        <v>8925</v>
      </c>
      <c r="J2604" s="142" t="s">
        <v>8926</v>
      </c>
      <c r="K2604" s="142" t="s">
        <v>8927</v>
      </c>
      <c r="L2604" s="142" t="s">
        <v>8928</v>
      </c>
    </row>
    <row r="2605" spans="1:12" hidden="1">
      <c r="A2605" s="142" t="s">
        <v>7868</v>
      </c>
      <c r="B2605" s="142" t="s">
        <v>7869</v>
      </c>
      <c r="C2605" s="142" t="s">
        <v>602</v>
      </c>
      <c r="D2605" s="142" t="s">
        <v>8773</v>
      </c>
      <c r="E2605" s="142" t="s">
        <v>601</v>
      </c>
      <c r="F2605" s="142" t="s">
        <v>352</v>
      </c>
      <c r="G2605" s="142" t="s">
        <v>8929</v>
      </c>
      <c r="H2605" s="142" t="s">
        <v>8930</v>
      </c>
      <c r="I2605" s="142" t="s">
        <v>8931</v>
      </c>
      <c r="J2605" s="142" t="s">
        <v>8932</v>
      </c>
      <c r="K2605" s="142" t="s">
        <v>8933</v>
      </c>
      <c r="L2605" s="142" t="s">
        <v>8934</v>
      </c>
    </row>
    <row r="2606" spans="1:12" hidden="1">
      <c r="A2606" s="142" t="s">
        <v>7868</v>
      </c>
      <c r="B2606" s="142" t="s">
        <v>7869</v>
      </c>
      <c r="C2606" s="142" t="s">
        <v>602</v>
      </c>
      <c r="D2606" s="142" t="s">
        <v>8773</v>
      </c>
      <c r="E2606" s="142" t="s">
        <v>601</v>
      </c>
      <c r="F2606" s="142" t="s">
        <v>352</v>
      </c>
      <c r="G2606" s="142" t="s">
        <v>8929</v>
      </c>
      <c r="H2606" s="142" t="s">
        <v>8930</v>
      </c>
      <c r="I2606" s="142" t="s">
        <v>8931</v>
      </c>
      <c r="J2606" s="142" t="s">
        <v>8932</v>
      </c>
      <c r="K2606" s="142" t="s">
        <v>8935</v>
      </c>
      <c r="L2606" s="142" t="s">
        <v>8936</v>
      </c>
    </row>
    <row r="2607" spans="1:12" hidden="1">
      <c r="A2607" s="142" t="s">
        <v>7868</v>
      </c>
      <c r="B2607" s="142" t="s">
        <v>7869</v>
      </c>
      <c r="C2607" s="142" t="s">
        <v>602</v>
      </c>
      <c r="D2607" s="142" t="s">
        <v>8773</v>
      </c>
      <c r="E2607" s="142" t="s">
        <v>601</v>
      </c>
      <c r="F2607" s="142" t="s">
        <v>352</v>
      </c>
      <c r="G2607" s="142" t="s">
        <v>8929</v>
      </c>
      <c r="H2607" s="142" t="s">
        <v>8930</v>
      </c>
      <c r="I2607" s="142" t="s">
        <v>8931</v>
      </c>
      <c r="J2607" s="142" t="s">
        <v>8932</v>
      </c>
      <c r="K2607" s="142" t="s">
        <v>8937</v>
      </c>
      <c r="L2607" s="142" t="s">
        <v>8938</v>
      </c>
    </row>
    <row r="2608" spans="1:12" hidden="1">
      <c r="A2608" s="142" t="s">
        <v>7868</v>
      </c>
      <c r="B2608" s="142" t="s">
        <v>7869</v>
      </c>
      <c r="C2608" s="142" t="s">
        <v>602</v>
      </c>
      <c r="D2608" s="142" t="s">
        <v>8773</v>
      </c>
      <c r="E2608" s="142" t="s">
        <v>601</v>
      </c>
      <c r="F2608" s="142" t="s">
        <v>352</v>
      </c>
      <c r="G2608" s="142" t="s">
        <v>8929</v>
      </c>
      <c r="H2608" s="142" t="s">
        <v>8930</v>
      </c>
      <c r="I2608" s="142" t="s">
        <v>8931</v>
      </c>
      <c r="J2608" s="142" t="s">
        <v>8932</v>
      </c>
      <c r="K2608" s="142" t="s">
        <v>8939</v>
      </c>
      <c r="L2608" s="142" t="s">
        <v>8940</v>
      </c>
    </row>
    <row r="2609" spans="1:12" hidden="1">
      <c r="A2609" s="142" t="s">
        <v>7868</v>
      </c>
      <c r="B2609" s="142" t="s">
        <v>7869</v>
      </c>
      <c r="C2609" s="142" t="s">
        <v>602</v>
      </c>
      <c r="D2609" s="142" t="s">
        <v>8773</v>
      </c>
      <c r="E2609" s="142" t="s">
        <v>601</v>
      </c>
      <c r="F2609" s="142" t="s">
        <v>352</v>
      </c>
      <c r="G2609" s="142" t="s">
        <v>8929</v>
      </c>
      <c r="H2609" s="142" t="s">
        <v>8930</v>
      </c>
      <c r="I2609" s="142" t="s">
        <v>8931</v>
      </c>
      <c r="J2609" s="142" t="s">
        <v>8932</v>
      </c>
      <c r="K2609" s="142" t="s">
        <v>8941</v>
      </c>
      <c r="L2609" s="142" t="s">
        <v>8942</v>
      </c>
    </row>
    <row r="2610" spans="1:12" hidden="1">
      <c r="A2610" s="142" t="s">
        <v>7868</v>
      </c>
      <c r="B2610" s="142" t="s">
        <v>7869</v>
      </c>
      <c r="C2610" s="142" t="s">
        <v>602</v>
      </c>
      <c r="D2610" s="142" t="s">
        <v>8773</v>
      </c>
      <c r="E2610" s="142" t="s">
        <v>601</v>
      </c>
      <c r="F2610" s="142" t="s">
        <v>352</v>
      </c>
      <c r="G2610" s="142" t="s">
        <v>8929</v>
      </c>
      <c r="H2610" s="142" t="s">
        <v>8930</v>
      </c>
      <c r="I2610" s="142" t="s">
        <v>8931</v>
      </c>
      <c r="J2610" s="142" t="s">
        <v>8932</v>
      </c>
      <c r="K2610" s="142" t="s">
        <v>8943</v>
      </c>
      <c r="L2610" s="142" t="s">
        <v>8944</v>
      </c>
    </row>
    <row r="2611" spans="1:12" hidden="1">
      <c r="A2611" s="142" t="s">
        <v>7868</v>
      </c>
      <c r="B2611" s="142" t="s">
        <v>7869</v>
      </c>
      <c r="C2611" s="142" t="s">
        <v>602</v>
      </c>
      <c r="D2611" s="142" t="s">
        <v>8773</v>
      </c>
      <c r="E2611" s="142" t="s">
        <v>601</v>
      </c>
      <c r="F2611" s="142" t="s">
        <v>352</v>
      </c>
      <c r="G2611" s="142" t="s">
        <v>8945</v>
      </c>
      <c r="H2611" s="142" t="s">
        <v>8946</v>
      </c>
      <c r="I2611" s="142" t="s">
        <v>8947</v>
      </c>
      <c r="J2611" s="142" t="s">
        <v>8948</v>
      </c>
      <c r="K2611" s="142" t="s">
        <v>8949</v>
      </c>
      <c r="L2611" s="142" t="s">
        <v>8950</v>
      </c>
    </row>
    <row r="2612" spans="1:12" hidden="1">
      <c r="A2612" s="142" t="s">
        <v>7868</v>
      </c>
      <c r="B2612" s="142" t="s">
        <v>7869</v>
      </c>
      <c r="C2612" s="142" t="s">
        <v>602</v>
      </c>
      <c r="D2612" s="142" t="s">
        <v>8773</v>
      </c>
      <c r="E2612" s="142" t="s">
        <v>601</v>
      </c>
      <c r="F2612" s="142" t="s">
        <v>352</v>
      </c>
      <c r="G2612" s="142" t="s">
        <v>8945</v>
      </c>
      <c r="H2612" s="142" t="s">
        <v>8946</v>
      </c>
      <c r="I2612" s="142" t="s">
        <v>8947</v>
      </c>
      <c r="J2612" s="142" t="s">
        <v>8948</v>
      </c>
      <c r="K2612" s="142" t="s">
        <v>8951</v>
      </c>
      <c r="L2612" s="142" t="s">
        <v>8952</v>
      </c>
    </row>
    <row r="2613" spans="1:12" hidden="1">
      <c r="A2613" s="142" t="s">
        <v>7868</v>
      </c>
      <c r="B2613" s="142" t="s">
        <v>7869</v>
      </c>
      <c r="C2613" s="142" t="s">
        <v>602</v>
      </c>
      <c r="D2613" s="142" t="s">
        <v>8773</v>
      </c>
      <c r="E2613" s="142" t="s">
        <v>601</v>
      </c>
      <c r="F2613" s="142" t="s">
        <v>352</v>
      </c>
      <c r="G2613" s="142" t="s">
        <v>8945</v>
      </c>
      <c r="H2613" s="142" t="s">
        <v>8946</v>
      </c>
      <c r="I2613" s="142" t="s">
        <v>8947</v>
      </c>
      <c r="J2613" s="142" t="s">
        <v>8948</v>
      </c>
      <c r="K2613" s="142" t="s">
        <v>8953</v>
      </c>
      <c r="L2613" s="142" t="s">
        <v>8954</v>
      </c>
    </row>
    <row r="2614" spans="1:12" hidden="1">
      <c r="A2614" s="142" t="s">
        <v>7868</v>
      </c>
      <c r="B2614" s="142" t="s">
        <v>7869</v>
      </c>
      <c r="C2614" s="142" t="s">
        <v>602</v>
      </c>
      <c r="D2614" s="142" t="s">
        <v>8773</v>
      </c>
      <c r="E2614" s="142" t="s">
        <v>601</v>
      </c>
      <c r="F2614" s="142" t="s">
        <v>352</v>
      </c>
      <c r="G2614" s="142" t="s">
        <v>8945</v>
      </c>
      <c r="H2614" s="142" t="s">
        <v>8946</v>
      </c>
      <c r="I2614" s="142" t="s">
        <v>8947</v>
      </c>
      <c r="J2614" s="142" t="s">
        <v>8948</v>
      </c>
      <c r="K2614" s="142" t="s">
        <v>8955</v>
      </c>
      <c r="L2614" s="142" t="s">
        <v>8956</v>
      </c>
    </row>
    <row r="2615" spans="1:12" hidden="1">
      <c r="A2615" s="142" t="s">
        <v>7868</v>
      </c>
      <c r="B2615" s="142" t="s">
        <v>7869</v>
      </c>
      <c r="C2615" s="142" t="s">
        <v>602</v>
      </c>
      <c r="D2615" s="142" t="s">
        <v>8773</v>
      </c>
      <c r="E2615" s="142" t="s">
        <v>601</v>
      </c>
      <c r="F2615" s="142" t="s">
        <v>352</v>
      </c>
      <c r="G2615" s="142" t="s">
        <v>8945</v>
      </c>
      <c r="H2615" s="142" t="s">
        <v>8946</v>
      </c>
      <c r="I2615" s="142" t="s">
        <v>8947</v>
      </c>
      <c r="J2615" s="142" t="s">
        <v>8948</v>
      </c>
      <c r="K2615" s="142" t="s">
        <v>8957</v>
      </c>
      <c r="L2615" s="142" t="s">
        <v>8958</v>
      </c>
    </row>
    <row r="2616" spans="1:12" hidden="1">
      <c r="A2616" s="142" t="s">
        <v>7868</v>
      </c>
      <c r="B2616" s="142" t="s">
        <v>7869</v>
      </c>
      <c r="C2616" s="142" t="s">
        <v>602</v>
      </c>
      <c r="D2616" s="142" t="s">
        <v>8773</v>
      </c>
      <c r="E2616" s="142" t="s">
        <v>601</v>
      </c>
      <c r="F2616" s="142" t="s">
        <v>352</v>
      </c>
      <c r="G2616" s="142" t="s">
        <v>8945</v>
      </c>
      <c r="H2616" s="142" t="s">
        <v>8946</v>
      </c>
      <c r="I2616" s="142" t="s">
        <v>8947</v>
      </c>
      <c r="J2616" s="142" t="s">
        <v>8948</v>
      </c>
      <c r="K2616" s="142" t="s">
        <v>8959</v>
      </c>
      <c r="L2616" s="142" t="s">
        <v>8960</v>
      </c>
    </row>
    <row r="2617" spans="1:12" hidden="1">
      <c r="A2617" s="142" t="s">
        <v>7868</v>
      </c>
      <c r="B2617" s="142" t="s">
        <v>7869</v>
      </c>
      <c r="C2617" s="142" t="s">
        <v>602</v>
      </c>
      <c r="D2617" s="142" t="s">
        <v>8773</v>
      </c>
      <c r="E2617" s="142" t="s">
        <v>601</v>
      </c>
      <c r="F2617" s="142" t="s">
        <v>352</v>
      </c>
      <c r="G2617" s="142" t="s">
        <v>8945</v>
      </c>
      <c r="H2617" s="142" t="s">
        <v>8946</v>
      </c>
      <c r="I2617" s="142" t="s">
        <v>8947</v>
      </c>
      <c r="J2617" s="142" t="s">
        <v>8948</v>
      </c>
      <c r="K2617" s="142" t="s">
        <v>8961</v>
      </c>
      <c r="L2617" s="142" t="s">
        <v>8962</v>
      </c>
    </row>
    <row r="2618" spans="1:12" hidden="1">
      <c r="A2618" s="142" t="s">
        <v>7868</v>
      </c>
      <c r="B2618" s="142" t="s">
        <v>7869</v>
      </c>
      <c r="C2618" s="142" t="s">
        <v>602</v>
      </c>
      <c r="D2618" s="142" t="s">
        <v>8773</v>
      </c>
      <c r="E2618" s="142" t="s">
        <v>601</v>
      </c>
      <c r="F2618" s="142" t="s">
        <v>352</v>
      </c>
      <c r="G2618" s="142" t="s">
        <v>8945</v>
      </c>
      <c r="H2618" s="142" t="s">
        <v>8946</v>
      </c>
      <c r="I2618" s="142" t="s">
        <v>8947</v>
      </c>
      <c r="J2618" s="142" t="s">
        <v>8948</v>
      </c>
      <c r="K2618" s="142" t="s">
        <v>8963</v>
      </c>
      <c r="L2618" s="142" t="s">
        <v>8964</v>
      </c>
    </row>
    <row r="2619" spans="1:12" hidden="1">
      <c r="A2619" s="142" t="s">
        <v>7868</v>
      </c>
      <c r="B2619" s="142" t="s">
        <v>7869</v>
      </c>
      <c r="C2619" s="142" t="s">
        <v>602</v>
      </c>
      <c r="D2619" s="142" t="s">
        <v>8773</v>
      </c>
      <c r="E2619" s="142" t="s">
        <v>601</v>
      </c>
      <c r="F2619" s="142" t="s">
        <v>352</v>
      </c>
      <c r="G2619" s="142" t="s">
        <v>8945</v>
      </c>
      <c r="H2619" s="142" t="s">
        <v>8946</v>
      </c>
      <c r="I2619" s="142" t="s">
        <v>8947</v>
      </c>
      <c r="J2619" s="142" t="s">
        <v>8948</v>
      </c>
      <c r="K2619" s="142" t="s">
        <v>8965</v>
      </c>
      <c r="L2619" s="142" t="s">
        <v>8966</v>
      </c>
    </row>
    <row r="2620" spans="1:12" hidden="1">
      <c r="A2620" s="142" t="s">
        <v>7868</v>
      </c>
      <c r="B2620" s="142" t="s">
        <v>7869</v>
      </c>
      <c r="C2620" s="142" t="s">
        <v>602</v>
      </c>
      <c r="D2620" s="142" t="s">
        <v>8773</v>
      </c>
      <c r="E2620" s="142" t="s">
        <v>601</v>
      </c>
      <c r="F2620" s="142" t="s">
        <v>352</v>
      </c>
      <c r="G2620" s="142" t="s">
        <v>8945</v>
      </c>
      <c r="H2620" s="142" t="s">
        <v>8946</v>
      </c>
      <c r="I2620" s="142" t="s">
        <v>8947</v>
      </c>
      <c r="J2620" s="142" t="s">
        <v>8948</v>
      </c>
      <c r="K2620" s="142" t="s">
        <v>8967</v>
      </c>
      <c r="L2620" s="142" t="s">
        <v>8968</v>
      </c>
    </row>
    <row r="2621" spans="1:12" hidden="1">
      <c r="A2621" s="142" t="s">
        <v>7868</v>
      </c>
      <c r="B2621" s="142" t="s">
        <v>7869</v>
      </c>
      <c r="C2621" s="142" t="s">
        <v>602</v>
      </c>
      <c r="D2621" s="142" t="s">
        <v>8773</v>
      </c>
      <c r="E2621" s="142" t="s">
        <v>601</v>
      </c>
      <c r="F2621" s="142" t="s">
        <v>352</v>
      </c>
      <c r="G2621" s="142" t="s">
        <v>8945</v>
      </c>
      <c r="H2621" s="142" t="s">
        <v>8946</v>
      </c>
      <c r="I2621" s="142" t="s">
        <v>8947</v>
      </c>
      <c r="J2621" s="142" t="s">
        <v>8948</v>
      </c>
      <c r="K2621" s="142" t="s">
        <v>8969</v>
      </c>
      <c r="L2621" s="142" t="s">
        <v>8970</v>
      </c>
    </row>
    <row r="2622" spans="1:12" hidden="1">
      <c r="A2622" s="142" t="s">
        <v>7868</v>
      </c>
      <c r="B2622" s="142" t="s">
        <v>7869</v>
      </c>
      <c r="C2622" s="142" t="s">
        <v>602</v>
      </c>
      <c r="D2622" s="142" t="s">
        <v>8773</v>
      </c>
      <c r="E2622" s="142" t="s">
        <v>601</v>
      </c>
      <c r="F2622" s="142" t="s">
        <v>352</v>
      </c>
      <c r="G2622" s="142" t="s">
        <v>8945</v>
      </c>
      <c r="H2622" s="142" t="s">
        <v>8946</v>
      </c>
      <c r="I2622" s="142" t="s">
        <v>8947</v>
      </c>
      <c r="J2622" s="142" t="s">
        <v>8948</v>
      </c>
      <c r="K2622" s="142" t="s">
        <v>8971</v>
      </c>
      <c r="L2622" s="142" t="s">
        <v>8972</v>
      </c>
    </row>
    <row r="2623" spans="1:12" hidden="1">
      <c r="A2623" s="142" t="s">
        <v>7868</v>
      </c>
      <c r="B2623" s="142" t="s">
        <v>7869</v>
      </c>
      <c r="C2623" s="142" t="s">
        <v>602</v>
      </c>
      <c r="D2623" s="142" t="s">
        <v>8773</v>
      </c>
      <c r="E2623" s="142" t="s">
        <v>601</v>
      </c>
      <c r="F2623" s="142" t="s">
        <v>352</v>
      </c>
      <c r="G2623" s="142" t="s">
        <v>8945</v>
      </c>
      <c r="H2623" s="142" t="s">
        <v>8946</v>
      </c>
      <c r="I2623" s="142" t="s">
        <v>8947</v>
      </c>
      <c r="J2623" s="142" t="s">
        <v>8948</v>
      </c>
      <c r="K2623" s="142" t="s">
        <v>8973</v>
      </c>
      <c r="L2623" s="142" t="s">
        <v>8974</v>
      </c>
    </row>
    <row r="2624" spans="1:12" hidden="1">
      <c r="A2624" s="142" t="s">
        <v>7868</v>
      </c>
      <c r="B2624" s="142" t="s">
        <v>7869</v>
      </c>
      <c r="C2624" s="142" t="s">
        <v>602</v>
      </c>
      <c r="D2624" s="142" t="s">
        <v>8773</v>
      </c>
      <c r="E2624" s="142" t="s">
        <v>601</v>
      </c>
      <c r="F2624" s="142" t="s">
        <v>352</v>
      </c>
      <c r="G2624" s="142" t="s">
        <v>8945</v>
      </c>
      <c r="H2624" s="142" t="s">
        <v>8946</v>
      </c>
      <c r="I2624" s="142" t="s">
        <v>8947</v>
      </c>
      <c r="J2624" s="142" t="s">
        <v>8948</v>
      </c>
      <c r="K2624" s="142" t="s">
        <v>8975</v>
      </c>
      <c r="L2624" s="142" t="s">
        <v>8976</v>
      </c>
    </row>
    <row r="2625" spans="1:12" hidden="1">
      <c r="A2625" s="142" t="s">
        <v>7868</v>
      </c>
      <c r="B2625" s="142" t="s">
        <v>7869</v>
      </c>
      <c r="C2625" s="142" t="s">
        <v>602</v>
      </c>
      <c r="D2625" s="142" t="s">
        <v>8773</v>
      </c>
      <c r="E2625" s="142" t="s">
        <v>601</v>
      </c>
      <c r="F2625" s="142" t="s">
        <v>352</v>
      </c>
      <c r="G2625" s="142" t="s">
        <v>8945</v>
      </c>
      <c r="H2625" s="142" t="s">
        <v>8946</v>
      </c>
      <c r="I2625" s="142" t="s">
        <v>8947</v>
      </c>
      <c r="J2625" s="142" t="s">
        <v>8948</v>
      </c>
      <c r="K2625" s="142" t="s">
        <v>8977</v>
      </c>
      <c r="L2625" s="142" t="s">
        <v>8978</v>
      </c>
    </row>
    <row r="2626" spans="1:12" hidden="1">
      <c r="A2626" s="142" t="s">
        <v>7868</v>
      </c>
      <c r="B2626" s="142" t="s">
        <v>7869</v>
      </c>
      <c r="C2626" s="142" t="s">
        <v>602</v>
      </c>
      <c r="D2626" s="142" t="s">
        <v>8773</v>
      </c>
      <c r="E2626" s="142" t="s">
        <v>601</v>
      </c>
      <c r="F2626" s="142" t="s">
        <v>352</v>
      </c>
      <c r="G2626" s="142" t="s">
        <v>8945</v>
      </c>
      <c r="H2626" s="142" t="s">
        <v>8946</v>
      </c>
      <c r="I2626" s="142" t="s">
        <v>8947</v>
      </c>
      <c r="J2626" s="142" t="s">
        <v>8948</v>
      </c>
      <c r="K2626" s="142" t="s">
        <v>8979</v>
      </c>
      <c r="L2626" s="142" t="s">
        <v>8950</v>
      </c>
    </row>
    <row r="2627" spans="1:12" hidden="1">
      <c r="A2627" s="142" t="s">
        <v>7868</v>
      </c>
      <c r="B2627" s="142" t="s">
        <v>7869</v>
      </c>
      <c r="C2627" s="142" t="s">
        <v>602</v>
      </c>
      <c r="D2627" s="142" t="s">
        <v>8773</v>
      </c>
      <c r="E2627" s="142" t="s">
        <v>601</v>
      </c>
      <c r="F2627" s="142" t="s">
        <v>352</v>
      </c>
      <c r="G2627" s="142" t="s">
        <v>8945</v>
      </c>
      <c r="H2627" s="142" t="s">
        <v>8946</v>
      </c>
      <c r="I2627" s="142" t="s">
        <v>8947</v>
      </c>
      <c r="J2627" s="142" t="s">
        <v>8948</v>
      </c>
      <c r="K2627" s="142" t="s">
        <v>8980</v>
      </c>
      <c r="L2627" s="142" t="s">
        <v>8981</v>
      </c>
    </row>
    <row r="2628" spans="1:12" hidden="1">
      <c r="A2628" s="142" t="s">
        <v>7868</v>
      </c>
      <c r="B2628" s="142" t="s">
        <v>7869</v>
      </c>
      <c r="C2628" s="142" t="s">
        <v>602</v>
      </c>
      <c r="D2628" s="142" t="s">
        <v>8773</v>
      </c>
      <c r="E2628" s="142" t="s">
        <v>601</v>
      </c>
      <c r="F2628" s="142" t="s">
        <v>352</v>
      </c>
      <c r="G2628" s="142" t="s">
        <v>8982</v>
      </c>
      <c r="H2628" s="142" t="s">
        <v>8983</v>
      </c>
      <c r="I2628" s="142" t="s">
        <v>8984</v>
      </c>
      <c r="J2628" s="142" t="s">
        <v>8985</v>
      </c>
      <c r="K2628" s="142" t="s">
        <v>8986</v>
      </c>
      <c r="L2628" s="142" t="s">
        <v>8987</v>
      </c>
    </row>
    <row r="2629" spans="1:12" hidden="1">
      <c r="A2629" s="142" t="s">
        <v>7868</v>
      </c>
      <c r="B2629" s="142" t="s">
        <v>7869</v>
      </c>
      <c r="C2629" s="142" t="s">
        <v>602</v>
      </c>
      <c r="D2629" s="142" t="s">
        <v>8773</v>
      </c>
      <c r="E2629" s="142" t="s">
        <v>601</v>
      </c>
      <c r="F2629" s="142" t="s">
        <v>352</v>
      </c>
      <c r="G2629" s="142" t="s">
        <v>8982</v>
      </c>
      <c r="H2629" s="142" t="s">
        <v>8983</v>
      </c>
      <c r="I2629" s="142" t="s">
        <v>8984</v>
      </c>
      <c r="J2629" s="142" t="s">
        <v>8985</v>
      </c>
      <c r="K2629" s="142" t="s">
        <v>8988</v>
      </c>
      <c r="L2629" s="142" t="s">
        <v>8989</v>
      </c>
    </row>
    <row r="2630" spans="1:12" hidden="1">
      <c r="A2630" s="142" t="s">
        <v>7868</v>
      </c>
      <c r="B2630" s="142" t="s">
        <v>7869</v>
      </c>
      <c r="C2630" s="142" t="s">
        <v>602</v>
      </c>
      <c r="D2630" s="142" t="s">
        <v>8773</v>
      </c>
      <c r="E2630" s="142" t="s">
        <v>601</v>
      </c>
      <c r="F2630" s="142" t="s">
        <v>352</v>
      </c>
      <c r="G2630" s="142" t="s">
        <v>8982</v>
      </c>
      <c r="H2630" s="142" t="s">
        <v>8983</v>
      </c>
      <c r="I2630" s="142" t="s">
        <v>8984</v>
      </c>
      <c r="J2630" s="142" t="s">
        <v>8985</v>
      </c>
      <c r="K2630" s="142" t="s">
        <v>8990</v>
      </c>
      <c r="L2630" s="142" t="s">
        <v>8991</v>
      </c>
    </row>
    <row r="2631" spans="1:12" hidden="1">
      <c r="A2631" s="142" t="s">
        <v>7868</v>
      </c>
      <c r="B2631" s="142" t="s">
        <v>7869</v>
      </c>
      <c r="C2631" s="142" t="s">
        <v>602</v>
      </c>
      <c r="D2631" s="142" t="s">
        <v>8773</v>
      </c>
      <c r="E2631" s="142" t="s">
        <v>601</v>
      </c>
      <c r="F2631" s="142" t="s">
        <v>352</v>
      </c>
      <c r="G2631" s="142" t="s">
        <v>8982</v>
      </c>
      <c r="H2631" s="142" t="s">
        <v>8983</v>
      </c>
      <c r="I2631" s="142" t="s">
        <v>8984</v>
      </c>
      <c r="J2631" s="142" t="s">
        <v>8985</v>
      </c>
      <c r="K2631" s="142" t="s">
        <v>8992</v>
      </c>
      <c r="L2631" s="142" t="s">
        <v>8993</v>
      </c>
    </row>
    <row r="2632" spans="1:12" hidden="1">
      <c r="A2632" s="142" t="s">
        <v>7868</v>
      </c>
      <c r="B2632" s="142" t="s">
        <v>7869</v>
      </c>
      <c r="C2632" s="142" t="s">
        <v>602</v>
      </c>
      <c r="D2632" s="142" t="s">
        <v>8773</v>
      </c>
      <c r="E2632" s="142" t="s">
        <v>8994</v>
      </c>
      <c r="F2632" s="142" t="s">
        <v>8995</v>
      </c>
      <c r="G2632" s="142" t="s">
        <v>8996</v>
      </c>
      <c r="H2632" s="142" t="s">
        <v>8997</v>
      </c>
      <c r="I2632" s="142" t="s">
        <v>8998</v>
      </c>
      <c r="J2632" s="142" t="s">
        <v>8999</v>
      </c>
      <c r="K2632" s="142" t="s">
        <v>9000</v>
      </c>
      <c r="L2632" s="142" t="s">
        <v>9001</v>
      </c>
    </row>
    <row r="2633" spans="1:12" hidden="1">
      <c r="A2633" s="142" t="s">
        <v>7868</v>
      </c>
      <c r="B2633" s="142" t="s">
        <v>7869</v>
      </c>
      <c r="C2633" s="142" t="s">
        <v>602</v>
      </c>
      <c r="D2633" s="142" t="s">
        <v>8773</v>
      </c>
      <c r="E2633" s="142" t="s">
        <v>8994</v>
      </c>
      <c r="F2633" s="142" t="s">
        <v>8995</v>
      </c>
      <c r="G2633" s="142" t="s">
        <v>8996</v>
      </c>
      <c r="H2633" s="142" t="s">
        <v>8997</v>
      </c>
      <c r="I2633" s="142" t="s">
        <v>9002</v>
      </c>
      <c r="J2633" s="142" t="s">
        <v>9003</v>
      </c>
      <c r="K2633" s="142" t="s">
        <v>9004</v>
      </c>
      <c r="L2633" s="142" t="s">
        <v>9005</v>
      </c>
    </row>
    <row r="2634" spans="1:12" hidden="1">
      <c r="A2634" s="142" t="s">
        <v>7868</v>
      </c>
      <c r="B2634" s="142" t="s">
        <v>7869</v>
      </c>
      <c r="C2634" s="142" t="s">
        <v>602</v>
      </c>
      <c r="D2634" s="142" t="s">
        <v>8773</v>
      </c>
      <c r="E2634" s="142" t="s">
        <v>8994</v>
      </c>
      <c r="F2634" s="142" t="s">
        <v>8995</v>
      </c>
      <c r="G2634" s="142" t="s">
        <v>9006</v>
      </c>
      <c r="H2634" s="142" t="s">
        <v>9007</v>
      </c>
      <c r="I2634" s="142" t="s">
        <v>9008</v>
      </c>
      <c r="J2634" s="142" t="s">
        <v>9009</v>
      </c>
      <c r="K2634" s="142" t="s">
        <v>9010</v>
      </c>
      <c r="L2634" s="142" t="s">
        <v>9011</v>
      </c>
    </row>
    <row r="2635" spans="1:12" hidden="1">
      <c r="A2635" s="142" t="s">
        <v>7868</v>
      </c>
      <c r="B2635" s="142" t="s">
        <v>7869</v>
      </c>
      <c r="C2635" s="142" t="s">
        <v>602</v>
      </c>
      <c r="D2635" s="142" t="s">
        <v>8773</v>
      </c>
      <c r="E2635" s="142" t="s">
        <v>8994</v>
      </c>
      <c r="F2635" s="142" t="s">
        <v>8995</v>
      </c>
      <c r="G2635" s="142" t="s">
        <v>9006</v>
      </c>
      <c r="H2635" s="142" t="s">
        <v>9007</v>
      </c>
      <c r="I2635" s="142" t="s">
        <v>9008</v>
      </c>
      <c r="J2635" s="142" t="s">
        <v>9009</v>
      </c>
      <c r="K2635" s="142" t="s">
        <v>9012</v>
      </c>
      <c r="L2635" s="142" t="s">
        <v>9013</v>
      </c>
    </row>
    <row r="2636" spans="1:12" hidden="1">
      <c r="A2636" s="142" t="s">
        <v>7868</v>
      </c>
      <c r="B2636" s="142" t="s">
        <v>7869</v>
      </c>
      <c r="C2636" s="142" t="s">
        <v>602</v>
      </c>
      <c r="D2636" s="142" t="s">
        <v>8773</v>
      </c>
      <c r="E2636" s="142" t="s">
        <v>8994</v>
      </c>
      <c r="F2636" s="142" t="s">
        <v>8995</v>
      </c>
      <c r="G2636" s="142" t="s">
        <v>9006</v>
      </c>
      <c r="H2636" s="142" t="s">
        <v>9007</v>
      </c>
      <c r="I2636" s="142" t="s">
        <v>9008</v>
      </c>
      <c r="J2636" s="142" t="s">
        <v>9009</v>
      </c>
      <c r="K2636" s="142" t="s">
        <v>9014</v>
      </c>
      <c r="L2636" s="142" t="s">
        <v>9015</v>
      </c>
    </row>
    <row r="2637" spans="1:12" hidden="1">
      <c r="A2637" s="142" t="s">
        <v>7868</v>
      </c>
      <c r="B2637" s="142" t="s">
        <v>7869</v>
      </c>
      <c r="C2637" s="142" t="s">
        <v>602</v>
      </c>
      <c r="D2637" s="142" t="s">
        <v>8773</v>
      </c>
      <c r="E2637" s="142" t="s">
        <v>8994</v>
      </c>
      <c r="F2637" s="142" t="s">
        <v>8995</v>
      </c>
      <c r="G2637" s="142" t="s">
        <v>9006</v>
      </c>
      <c r="H2637" s="142" t="s">
        <v>9007</v>
      </c>
      <c r="I2637" s="142" t="s">
        <v>9008</v>
      </c>
      <c r="J2637" s="142" t="s">
        <v>9009</v>
      </c>
      <c r="K2637" s="142" t="s">
        <v>9016</v>
      </c>
      <c r="L2637" s="142" t="s">
        <v>9017</v>
      </c>
    </row>
    <row r="2638" spans="1:12" hidden="1">
      <c r="A2638" s="142" t="s">
        <v>7868</v>
      </c>
      <c r="B2638" s="142" t="s">
        <v>7869</v>
      </c>
      <c r="C2638" s="142" t="s">
        <v>602</v>
      </c>
      <c r="D2638" s="142" t="s">
        <v>8773</v>
      </c>
      <c r="E2638" s="142" t="s">
        <v>8994</v>
      </c>
      <c r="F2638" s="142" t="s">
        <v>8995</v>
      </c>
      <c r="G2638" s="142" t="s">
        <v>9006</v>
      </c>
      <c r="H2638" s="142" t="s">
        <v>9007</v>
      </c>
      <c r="I2638" s="142" t="s">
        <v>9008</v>
      </c>
      <c r="J2638" s="142" t="s">
        <v>9009</v>
      </c>
      <c r="K2638" s="142" t="s">
        <v>9018</v>
      </c>
      <c r="L2638" s="142" t="s">
        <v>9019</v>
      </c>
    </row>
    <row r="2639" spans="1:12" hidden="1">
      <c r="A2639" s="142" t="s">
        <v>7868</v>
      </c>
      <c r="B2639" s="142" t="s">
        <v>7869</v>
      </c>
      <c r="C2639" s="142" t="s">
        <v>602</v>
      </c>
      <c r="D2639" s="142" t="s">
        <v>8773</v>
      </c>
      <c r="E2639" s="142" t="s">
        <v>8994</v>
      </c>
      <c r="F2639" s="142" t="s">
        <v>8995</v>
      </c>
      <c r="G2639" s="142" t="s">
        <v>9020</v>
      </c>
      <c r="H2639" s="142" t="s">
        <v>9021</v>
      </c>
      <c r="I2639" s="142" t="s">
        <v>9022</v>
      </c>
      <c r="J2639" s="142" t="s">
        <v>9023</v>
      </c>
      <c r="K2639" s="142" t="s">
        <v>9024</v>
      </c>
      <c r="L2639" s="142" t="s">
        <v>9025</v>
      </c>
    </row>
    <row r="2640" spans="1:12" hidden="1">
      <c r="A2640" s="142" t="s">
        <v>7868</v>
      </c>
      <c r="B2640" s="142" t="s">
        <v>7869</v>
      </c>
      <c r="C2640" s="142" t="s">
        <v>602</v>
      </c>
      <c r="D2640" s="142" t="s">
        <v>8773</v>
      </c>
      <c r="E2640" s="142" t="s">
        <v>8994</v>
      </c>
      <c r="F2640" s="142" t="s">
        <v>8995</v>
      </c>
      <c r="G2640" s="142" t="s">
        <v>9020</v>
      </c>
      <c r="H2640" s="142" t="s">
        <v>9021</v>
      </c>
      <c r="I2640" s="142" t="s">
        <v>9022</v>
      </c>
      <c r="J2640" s="142" t="s">
        <v>9023</v>
      </c>
      <c r="K2640" s="142" t="s">
        <v>9026</v>
      </c>
      <c r="L2640" s="142" t="s">
        <v>9027</v>
      </c>
    </row>
    <row r="2641" spans="1:12" hidden="1">
      <c r="A2641" s="142" t="s">
        <v>7868</v>
      </c>
      <c r="B2641" s="142" t="s">
        <v>7869</v>
      </c>
      <c r="C2641" s="142" t="s">
        <v>602</v>
      </c>
      <c r="D2641" s="142" t="s">
        <v>8773</v>
      </c>
      <c r="E2641" s="142" t="s">
        <v>8994</v>
      </c>
      <c r="F2641" s="142" t="s">
        <v>8995</v>
      </c>
      <c r="G2641" s="142" t="s">
        <v>9020</v>
      </c>
      <c r="H2641" s="142" t="s">
        <v>9021</v>
      </c>
      <c r="I2641" s="142" t="s">
        <v>9028</v>
      </c>
      <c r="J2641" s="142" t="s">
        <v>9029</v>
      </c>
      <c r="K2641" s="142" t="s">
        <v>9030</v>
      </c>
      <c r="L2641" s="142" t="s">
        <v>9031</v>
      </c>
    </row>
    <row r="2642" spans="1:12" hidden="1">
      <c r="A2642" s="142" t="s">
        <v>7868</v>
      </c>
      <c r="B2642" s="142" t="s">
        <v>7869</v>
      </c>
      <c r="C2642" s="142" t="s">
        <v>602</v>
      </c>
      <c r="D2642" s="142" t="s">
        <v>8773</v>
      </c>
      <c r="E2642" s="142" t="s">
        <v>9032</v>
      </c>
      <c r="F2642" s="142" t="s">
        <v>9033</v>
      </c>
      <c r="G2642" s="142" t="s">
        <v>9034</v>
      </c>
      <c r="H2642" s="142" t="s">
        <v>9035</v>
      </c>
      <c r="I2642" s="142" t="s">
        <v>9036</v>
      </c>
      <c r="J2642" s="142" t="s">
        <v>9037</v>
      </c>
      <c r="K2642" s="142" t="s">
        <v>9038</v>
      </c>
      <c r="L2642" s="142" t="s">
        <v>9039</v>
      </c>
    </row>
    <row r="2643" spans="1:12" hidden="1">
      <c r="A2643" s="142" t="s">
        <v>7868</v>
      </c>
      <c r="B2643" s="142" t="s">
        <v>7869</v>
      </c>
      <c r="C2643" s="142" t="s">
        <v>602</v>
      </c>
      <c r="D2643" s="142" t="s">
        <v>8773</v>
      </c>
      <c r="E2643" s="142" t="s">
        <v>9032</v>
      </c>
      <c r="F2643" s="142" t="s">
        <v>9033</v>
      </c>
      <c r="G2643" s="142" t="s">
        <v>9034</v>
      </c>
      <c r="H2643" s="142" t="s">
        <v>9035</v>
      </c>
      <c r="I2643" s="142" t="s">
        <v>9036</v>
      </c>
      <c r="J2643" s="142" t="s">
        <v>9037</v>
      </c>
      <c r="K2643" s="142" t="s">
        <v>9040</v>
      </c>
      <c r="L2643" s="142" t="s">
        <v>9041</v>
      </c>
    </row>
    <row r="2644" spans="1:12" hidden="1">
      <c r="A2644" s="142" t="s">
        <v>7868</v>
      </c>
      <c r="B2644" s="142" t="s">
        <v>7869</v>
      </c>
      <c r="C2644" s="142" t="s">
        <v>602</v>
      </c>
      <c r="D2644" s="142" t="s">
        <v>8773</v>
      </c>
      <c r="E2644" s="142" t="s">
        <v>9032</v>
      </c>
      <c r="F2644" s="142" t="s">
        <v>9033</v>
      </c>
      <c r="G2644" s="142" t="s">
        <v>9034</v>
      </c>
      <c r="H2644" s="142" t="s">
        <v>9035</v>
      </c>
      <c r="I2644" s="142" t="s">
        <v>9036</v>
      </c>
      <c r="J2644" s="142" t="s">
        <v>9037</v>
      </c>
      <c r="K2644" s="142" t="s">
        <v>9042</v>
      </c>
      <c r="L2644" s="142" t="s">
        <v>9043</v>
      </c>
    </row>
    <row r="2645" spans="1:12" hidden="1">
      <c r="A2645" s="142" t="s">
        <v>7868</v>
      </c>
      <c r="B2645" s="142" t="s">
        <v>7869</v>
      </c>
      <c r="C2645" s="142" t="s">
        <v>602</v>
      </c>
      <c r="D2645" s="142" t="s">
        <v>8773</v>
      </c>
      <c r="E2645" s="142" t="s">
        <v>9032</v>
      </c>
      <c r="F2645" s="142" t="s">
        <v>9033</v>
      </c>
      <c r="G2645" s="142" t="s">
        <v>9034</v>
      </c>
      <c r="H2645" s="142" t="s">
        <v>9035</v>
      </c>
      <c r="I2645" s="142" t="s">
        <v>9044</v>
      </c>
      <c r="J2645" s="142" t="s">
        <v>9045</v>
      </c>
      <c r="K2645" s="142" t="s">
        <v>9046</v>
      </c>
      <c r="L2645" s="142" t="s">
        <v>9047</v>
      </c>
    </row>
    <row r="2646" spans="1:12" hidden="1">
      <c r="A2646" s="142" t="s">
        <v>7868</v>
      </c>
      <c r="B2646" s="142" t="s">
        <v>7869</v>
      </c>
      <c r="C2646" s="142" t="s">
        <v>602</v>
      </c>
      <c r="D2646" s="142" t="s">
        <v>8773</v>
      </c>
      <c r="E2646" s="142" t="s">
        <v>9032</v>
      </c>
      <c r="F2646" s="142" t="s">
        <v>9033</v>
      </c>
      <c r="G2646" s="142" t="s">
        <v>9048</v>
      </c>
      <c r="H2646" s="142" t="s">
        <v>9049</v>
      </c>
      <c r="I2646" s="142" t="s">
        <v>9050</v>
      </c>
      <c r="J2646" s="142" t="s">
        <v>9051</v>
      </c>
      <c r="K2646" s="142" t="s">
        <v>9052</v>
      </c>
      <c r="L2646" s="142" t="s">
        <v>9053</v>
      </c>
    </row>
    <row r="2647" spans="1:12" hidden="1">
      <c r="A2647" s="142" t="s">
        <v>7868</v>
      </c>
      <c r="B2647" s="142" t="s">
        <v>7869</v>
      </c>
      <c r="C2647" s="142" t="s">
        <v>602</v>
      </c>
      <c r="D2647" s="142" t="s">
        <v>8773</v>
      </c>
      <c r="E2647" s="142" t="s">
        <v>9032</v>
      </c>
      <c r="F2647" s="142" t="s">
        <v>9033</v>
      </c>
      <c r="G2647" s="142" t="s">
        <v>9054</v>
      </c>
      <c r="H2647" s="142" t="s">
        <v>9055</v>
      </c>
      <c r="I2647" s="142" t="s">
        <v>9056</v>
      </c>
      <c r="J2647" s="142" t="s">
        <v>9057</v>
      </c>
      <c r="K2647" s="142" t="s">
        <v>9058</v>
      </c>
      <c r="L2647" s="142" t="s">
        <v>9059</v>
      </c>
    </row>
    <row r="2648" spans="1:12" hidden="1">
      <c r="A2648" s="142" t="s">
        <v>7868</v>
      </c>
      <c r="B2648" s="142" t="s">
        <v>7869</v>
      </c>
      <c r="C2648" s="142" t="s">
        <v>602</v>
      </c>
      <c r="D2648" s="142" t="s">
        <v>8773</v>
      </c>
      <c r="E2648" s="142" t="s">
        <v>9032</v>
      </c>
      <c r="F2648" s="142" t="s">
        <v>9033</v>
      </c>
      <c r="G2648" s="142" t="s">
        <v>9054</v>
      </c>
      <c r="H2648" s="142" t="s">
        <v>9055</v>
      </c>
      <c r="I2648" s="142" t="s">
        <v>9056</v>
      </c>
      <c r="J2648" s="142" t="s">
        <v>9057</v>
      </c>
      <c r="K2648" s="142" t="s">
        <v>9060</v>
      </c>
      <c r="L2648" s="142" t="s">
        <v>9061</v>
      </c>
    </row>
    <row r="2649" spans="1:12" hidden="1">
      <c r="A2649" s="142" t="s">
        <v>7868</v>
      </c>
      <c r="B2649" s="142" t="s">
        <v>7869</v>
      </c>
      <c r="C2649" s="142" t="s">
        <v>602</v>
      </c>
      <c r="D2649" s="142" t="s">
        <v>8773</v>
      </c>
      <c r="E2649" s="142" t="s">
        <v>9032</v>
      </c>
      <c r="F2649" s="142" t="s">
        <v>9033</v>
      </c>
      <c r="G2649" s="142" t="s">
        <v>9054</v>
      </c>
      <c r="H2649" s="142" t="s">
        <v>9055</v>
      </c>
      <c r="I2649" s="142" t="s">
        <v>9056</v>
      </c>
      <c r="J2649" s="142" t="s">
        <v>9057</v>
      </c>
      <c r="K2649" s="142" t="s">
        <v>9062</v>
      </c>
      <c r="L2649" s="142" t="s">
        <v>9063</v>
      </c>
    </row>
    <row r="2650" spans="1:12" hidden="1">
      <c r="A2650" s="142" t="s">
        <v>7868</v>
      </c>
      <c r="B2650" s="142" t="s">
        <v>7869</v>
      </c>
      <c r="C2650" s="142" t="s">
        <v>602</v>
      </c>
      <c r="D2650" s="142" t="s">
        <v>8773</v>
      </c>
      <c r="E2650" s="142" t="s">
        <v>9032</v>
      </c>
      <c r="F2650" s="142" t="s">
        <v>9033</v>
      </c>
      <c r="G2650" s="142" t="s">
        <v>9054</v>
      </c>
      <c r="H2650" s="142" t="s">
        <v>9055</v>
      </c>
      <c r="I2650" s="142" t="s">
        <v>9056</v>
      </c>
      <c r="J2650" s="142" t="s">
        <v>9057</v>
      </c>
      <c r="K2650" s="142" t="s">
        <v>9064</v>
      </c>
      <c r="L2650" s="142" t="s">
        <v>9065</v>
      </c>
    </row>
    <row r="2651" spans="1:12" hidden="1">
      <c r="A2651" s="142" t="s">
        <v>7868</v>
      </c>
      <c r="B2651" s="142" t="s">
        <v>7869</v>
      </c>
      <c r="C2651" s="142" t="s">
        <v>9066</v>
      </c>
      <c r="D2651" s="142" t="s">
        <v>9067</v>
      </c>
      <c r="E2651" s="142" t="s">
        <v>9068</v>
      </c>
      <c r="F2651" s="142" t="s">
        <v>9069</v>
      </c>
      <c r="G2651" s="142" t="s">
        <v>9070</v>
      </c>
      <c r="H2651" s="142" t="s">
        <v>9071</v>
      </c>
      <c r="I2651" s="142" t="s">
        <v>9072</v>
      </c>
      <c r="J2651" s="142" t="s">
        <v>9073</v>
      </c>
      <c r="K2651" s="142" t="s">
        <v>9074</v>
      </c>
      <c r="L2651" s="142" t="s">
        <v>9075</v>
      </c>
    </row>
    <row r="2652" spans="1:12" hidden="1">
      <c r="A2652" s="142" t="s">
        <v>7868</v>
      </c>
      <c r="B2652" s="142" t="s">
        <v>7869</v>
      </c>
      <c r="C2652" s="142" t="s">
        <v>9066</v>
      </c>
      <c r="D2652" s="142" t="s">
        <v>9067</v>
      </c>
      <c r="E2652" s="142" t="s">
        <v>9068</v>
      </c>
      <c r="F2652" s="142" t="s">
        <v>9069</v>
      </c>
      <c r="G2652" s="142" t="s">
        <v>9070</v>
      </c>
      <c r="H2652" s="142" t="s">
        <v>9071</v>
      </c>
      <c r="I2652" s="142" t="s">
        <v>9072</v>
      </c>
      <c r="J2652" s="142" t="s">
        <v>9073</v>
      </c>
      <c r="K2652" s="142" t="s">
        <v>9076</v>
      </c>
      <c r="L2652" s="142" t="s">
        <v>9077</v>
      </c>
    </row>
    <row r="2653" spans="1:12" hidden="1">
      <c r="A2653" s="142" t="s">
        <v>7868</v>
      </c>
      <c r="B2653" s="142" t="s">
        <v>7869</v>
      </c>
      <c r="C2653" s="142" t="s">
        <v>9066</v>
      </c>
      <c r="D2653" s="142" t="s">
        <v>9067</v>
      </c>
      <c r="E2653" s="142" t="s">
        <v>9078</v>
      </c>
      <c r="F2653" s="142" t="s">
        <v>9079</v>
      </c>
      <c r="G2653" s="142" t="s">
        <v>9080</v>
      </c>
      <c r="H2653" s="142" t="s">
        <v>9081</v>
      </c>
      <c r="I2653" s="142" t="s">
        <v>9082</v>
      </c>
      <c r="J2653" s="142" t="s">
        <v>9083</v>
      </c>
      <c r="K2653" s="142" t="s">
        <v>9084</v>
      </c>
      <c r="L2653" s="142" t="s">
        <v>9085</v>
      </c>
    </row>
    <row r="2654" spans="1:12" hidden="1">
      <c r="A2654" s="142" t="s">
        <v>7868</v>
      </c>
      <c r="B2654" s="142" t="s">
        <v>7869</v>
      </c>
      <c r="C2654" s="142" t="s">
        <v>9066</v>
      </c>
      <c r="D2654" s="142" t="s">
        <v>9067</v>
      </c>
      <c r="E2654" s="142" t="s">
        <v>9086</v>
      </c>
      <c r="F2654" s="142" t="s">
        <v>9087</v>
      </c>
      <c r="G2654" s="142" t="s">
        <v>9088</v>
      </c>
      <c r="H2654" s="142" t="s">
        <v>9089</v>
      </c>
      <c r="I2654" s="142" t="s">
        <v>9090</v>
      </c>
      <c r="J2654" s="142" t="s">
        <v>9091</v>
      </c>
      <c r="K2654" s="142" t="s">
        <v>9092</v>
      </c>
      <c r="L2654" s="142" t="s">
        <v>9093</v>
      </c>
    </row>
    <row r="2655" spans="1:12" hidden="1">
      <c r="A2655" s="142" t="s">
        <v>7868</v>
      </c>
      <c r="B2655" s="142" t="s">
        <v>7869</v>
      </c>
      <c r="C2655" s="142" t="s">
        <v>9066</v>
      </c>
      <c r="D2655" s="142" t="s">
        <v>9067</v>
      </c>
      <c r="E2655" s="142" t="s">
        <v>9086</v>
      </c>
      <c r="F2655" s="142" t="s">
        <v>9087</v>
      </c>
      <c r="G2655" s="142" t="s">
        <v>9094</v>
      </c>
      <c r="H2655" s="142" t="s">
        <v>9095</v>
      </c>
      <c r="I2655" s="142" t="s">
        <v>9096</v>
      </c>
      <c r="J2655" s="142" t="s">
        <v>9097</v>
      </c>
      <c r="K2655" s="142" t="s">
        <v>9098</v>
      </c>
      <c r="L2655" s="142" t="s">
        <v>9099</v>
      </c>
    </row>
    <row r="2656" spans="1:12" hidden="1">
      <c r="A2656" s="142" t="s">
        <v>7868</v>
      </c>
      <c r="B2656" s="142" t="s">
        <v>7869</v>
      </c>
      <c r="C2656" s="142" t="s">
        <v>9066</v>
      </c>
      <c r="D2656" s="142" t="s">
        <v>9067</v>
      </c>
      <c r="E2656" s="142" t="s">
        <v>9086</v>
      </c>
      <c r="F2656" s="142" t="s">
        <v>9087</v>
      </c>
      <c r="G2656" s="142" t="s">
        <v>9094</v>
      </c>
      <c r="H2656" s="142" t="s">
        <v>9095</v>
      </c>
      <c r="I2656" s="142" t="s">
        <v>9096</v>
      </c>
      <c r="J2656" s="142" t="s">
        <v>9097</v>
      </c>
      <c r="K2656" s="142" t="s">
        <v>9100</v>
      </c>
      <c r="L2656" s="142" t="s">
        <v>9101</v>
      </c>
    </row>
    <row r="2657" spans="1:12" hidden="1">
      <c r="A2657" s="142" t="s">
        <v>7868</v>
      </c>
      <c r="B2657" s="142" t="s">
        <v>7869</v>
      </c>
      <c r="C2657" s="142" t="s">
        <v>9066</v>
      </c>
      <c r="D2657" s="142" t="s">
        <v>9067</v>
      </c>
      <c r="E2657" s="142" t="s">
        <v>9086</v>
      </c>
      <c r="F2657" s="142" t="s">
        <v>9087</v>
      </c>
      <c r="G2657" s="142" t="s">
        <v>9102</v>
      </c>
      <c r="H2657" s="142" t="s">
        <v>9103</v>
      </c>
      <c r="I2657" s="142" t="s">
        <v>9104</v>
      </c>
      <c r="J2657" s="142" t="s">
        <v>9105</v>
      </c>
      <c r="K2657" s="142" t="s">
        <v>9106</v>
      </c>
      <c r="L2657" s="142" t="s">
        <v>9107</v>
      </c>
    </row>
    <row r="2658" spans="1:12" hidden="1">
      <c r="A2658" s="142" t="s">
        <v>7868</v>
      </c>
      <c r="B2658" s="142" t="s">
        <v>7869</v>
      </c>
      <c r="C2658" s="142" t="s">
        <v>9066</v>
      </c>
      <c r="D2658" s="142" t="s">
        <v>9067</v>
      </c>
      <c r="E2658" s="142" t="s">
        <v>9086</v>
      </c>
      <c r="F2658" s="142" t="s">
        <v>9087</v>
      </c>
      <c r="G2658" s="142" t="s">
        <v>9102</v>
      </c>
      <c r="H2658" s="142" t="s">
        <v>9103</v>
      </c>
      <c r="I2658" s="142" t="s">
        <v>9104</v>
      </c>
      <c r="J2658" s="142" t="s">
        <v>9105</v>
      </c>
      <c r="K2658" s="142" t="s">
        <v>9108</v>
      </c>
      <c r="L2658" s="142" t="s">
        <v>9109</v>
      </c>
    </row>
    <row r="2659" spans="1:12" hidden="1">
      <c r="A2659" s="142" t="s">
        <v>7868</v>
      </c>
      <c r="B2659" s="142" t="s">
        <v>7869</v>
      </c>
      <c r="C2659" s="142" t="s">
        <v>9066</v>
      </c>
      <c r="D2659" s="142" t="s">
        <v>9067</v>
      </c>
      <c r="E2659" s="142" t="s">
        <v>9086</v>
      </c>
      <c r="F2659" s="142" t="s">
        <v>9087</v>
      </c>
      <c r="G2659" s="142" t="s">
        <v>9102</v>
      </c>
      <c r="H2659" s="142" t="s">
        <v>9103</v>
      </c>
      <c r="I2659" s="142" t="s">
        <v>9104</v>
      </c>
      <c r="J2659" s="142" t="s">
        <v>9105</v>
      </c>
      <c r="K2659" s="142" t="s">
        <v>9110</v>
      </c>
      <c r="L2659" s="142" t="s">
        <v>9111</v>
      </c>
    </row>
    <row r="2660" spans="1:12" hidden="1">
      <c r="A2660" s="142" t="s">
        <v>7868</v>
      </c>
      <c r="B2660" s="142" t="s">
        <v>7869</v>
      </c>
      <c r="C2660" s="142" t="s">
        <v>9066</v>
      </c>
      <c r="D2660" s="142" t="s">
        <v>9067</v>
      </c>
      <c r="E2660" s="142" t="s">
        <v>9086</v>
      </c>
      <c r="F2660" s="142" t="s">
        <v>9087</v>
      </c>
      <c r="G2660" s="142" t="s">
        <v>9102</v>
      </c>
      <c r="H2660" s="142" t="s">
        <v>9103</v>
      </c>
      <c r="I2660" s="142" t="s">
        <v>9104</v>
      </c>
      <c r="J2660" s="142" t="s">
        <v>9105</v>
      </c>
      <c r="K2660" s="142" t="s">
        <v>9112</v>
      </c>
      <c r="L2660" s="142" t="s">
        <v>9113</v>
      </c>
    </row>
    <row r="2661" spans="1:12" hidden="1">
      <c r="A2661" s="142" t="s">
        <v>7868</v>
      </c>
      <c r="B2661" s="142" t="s">
        <v>7869</v>
      </c>
      <c r="C2661" s="142" t="s">
        <v>9066</v>
      </c>
      <c r="D2661" s="142" t="s">
        <v>9067</v>
      </c>
      <c r="E2661" s="142" t="s">
        <v>9086</v>
      </c>
      <c r="F2661" s="142" t="s">
        <v>9087</v>
      </c>
      <c r="G2661" s="142" t="s">
        <v>9102</v>
      </c>
      <c r="H2661" s="142" t="s">
        <v>9103</v>
      </c>
      <c r="I2661" s="142" t="s">
        <v>9104</v>
      </c>
      <c r="J2661" s="142" t="s">
        <v>9105</v>
      </c>
      <c r="K2661" s="142" t="s">
        <v>9114</v>
      </c>
      <c r="L2661" s="142" t="s">
        <v>9115</v>
      </c>
    </row>
    <row r="2662" spans="1:12" hidden="1">
      <c r="A2662" s="142" t="s">
        <v>7868</v>
      </c>
      <c r="B2662" s="142" t="s">
        <v>7869</v>
      </c>
      <c r="C2662" s="142" t="s">
        <v>9066</v>
      </c>
      <c r="D2662" s="142" t="s">
        <v>9067</v>
      </c>
      <c r="E2662" s="142" t="s">
        <v>9086</v>
      </c>
      <c r="F2662" s="142" t="s">
        <v>9087</v>
      </c>
      <c r="G2662" s="142" t="s">
        <v>9102</v>
      </c>
      <c r="H2662" s="142" t="s">
        <v>9103</v>
      </c>
      <c r="I2662" s="142" t="s">
        <v>9104</v>
      </c>
      <c r="J2662" s="142" t="s">
        <v>9105</v>
      </c>
      <c r="K2662" s="142" t="s">
        <v>9116</v>
      </c>
      <c r="L2662" s="142" t="s">
        <v>9117</v>
      </c>
    </row>
    <row r="2663" spans="1:12" hidden="1">
      <c r="A2663" s="142" t="s">
        <v>7868</v>
      </c>
      <c r="B2663" s="142" t="s">
        <v>7869</v>
      </c>
      <c r="C2663" s="142" t="s">
        <v>9066</v>
      </c>
      <c r="D2663" s="142" t="s">
        <v>9067</v>
      </c>
      <c r="E2663" s="142" t="s">
        <v>9086</v>
      </c>
      <c r="F2663" s="142" t="s">
        <v>9087</v>
      </c>
      <c r="G2663" s="142" t="s">
        <v>9102</v>
      </c>
      <c r="H2663" s="142" t="s">
        <v>9103</v>
      </c>
      <c r="I2663" s="142" t="s">
        <v>9104</v>
      </c>
      <c r="J2663" s="142" t="s">
        <v>9105</v>
      </c>
      <c r="K2663" s="142" t="s">
        <v>9118</v>
      </c>
      <c r="L2663" s="142" t="s">
        <v>9119</v>
      </c>
    </row>
    <row r="2664" spans="1:12" hidden="1">
      <c r="A2664" s="142" t="s">
        <v>7868</v>
      </c>
      <c r="B2664" s="142" t="s">
        <v>7869</v>
      </c>
      <c r="C2664" s="142" t="s">
        <v>9066</v>
      </c>
      <c r="D2664" s="142" t="s">
        <v>9067</v>
      </c>
      <c r="E2664" s="142" t="s">
        <v>9086</v>
      </c>
      <c r="F2664" s="142" t="s">
        <v>9087</v>
      </c>
      <c r="G2664" s="142" t="s">
        <v>9102</v>
      </c>
      <c r="H2664" s="142" t="s">
        <v>9103</v>
      </c>
      <c r="I2664" s="142" t="s">
        <v>9104</v>
      </c>
      <c r="J2664" s="142" t="s">
        <v>9105</v>
      </c>
      <c r="K2664" s="142" t="s">
        <v>9120</v>
      </c>
      <c r="L2664" s="142" t="s">
        <v>9121</v>
      </c>
    </row>
    <row r="2665" spans="1:12" hidden="1">
      <c r="A2665" s="142" t="s">
        <v>7868</v>
      </c>
      <c r="B2665" s="142" t="s">
        <v>7869</v>
      </c>
      <c r="C2665" s="142" t="s">
        <v>9066</v>
      </c>
      <c r="D2665" s="142" t="s">
        <v>9067</v>
      </c>
      <c r="E2665" s="142" t="s">
        <v>9086</v>
      </c>
      <c r="F2665" s="142" t="s">
        <v>9087</v>
      </c>
      <c r="G2665" s="142" t="s">
        <v>9102</v>
      </c>
      <c r="H2665" s="142" t="s">
        <v>9103</v>
      </c>
      <c r="I2665" s="142" t="s">
        <v>9104</v>
      </c>
      <c r="J2665" s="142" t="s">
        <v>9105</v>
      </c>
      <c r="K2665" s="142" t="s">
        <v>9122</v>
      </c>
      <c r="L2665" s="142" t="s">
        <v>9123</v>
      </c>
    </row>
    <row r="2666" spans="1:12" hidden="1">
      <c r="A2666" s="142" t="s">
        <v>7868</v>
      </c>
      <c r="B2666" s="142" t="s">
        <v>7869</v>
      </c>
      <c r="C2666" s="142" t="s">
        <v>9066</v>
      </c>
      <c r="D2666" s="142" t="s">
        <v>9067</v>
      </c>
      <c r="E2666" s="142" t="s">
        <v>9124</v>
      </c>
      <c r="F2666" s="142" t="s">
        <v>9125</v>
      </c>
      <c r="G2666" s="142" t="s">
        <v>9126</v>
      </c>
      <c r="H2666" s="142" t="s">
        <v>9127</v>
      </c>
      <c r="I2666" s="142" t="s">
        <v>9128</v>
      </c>
      <c r="J2666" s="142" t="s">
        <v>9129</v>
      </c>
      <c r="K2666" s="142" t="s">
        <v>9130</v>
      </c>
      <c r="L2666" s="142" t="s">
        <v>9131</v>
      </c>
    </row>
    <row r="2667" spans="1:12" hidden="1">
      <c r="A2667" s="142" t="s">
        <v>7868</v>
      </c>
      <c r="B2667" s="142" t="s">
        <v>7869</v>
      </c>
      <c r="C2667" s="142" t="s">
        <v>9066</v>
      </c>
      <c r="D2667" s="142" t="s">
        <v>9067</v>
      </c>
      <c r="E2667" s="142" t="s">
        <v>9124</v>
      </c>
      <c r="F2667" s="142" t="s">
        <v>9125</v>
      </c>
      <c r="G2667" s="142" t="s">
        <v>9132</v>
      </c>
      <c r="H2667" s="142" t="s">
        <v>9133</v>
      </c>
      <c r="I2667" s="142" t="s">
        <v>9134</v>
      </c>
      <c r="J2667" s="142" t="s">
        <v>9135</v>
      </c>
      <c r="K2667" s="142" t="s">
        <v>9136</v>
      </c>
      <c r="L2667" s="142" t="s">
        <v>9137</v>
      </c>
    </row>
    <row r="2668" spans="1:12" hidden="1">
      <c r="A2668" s="142" t="s">
        <v>7868</v>
      </c>
      <c r="B2668" s="142" t="s">
        <v>7869</v>
      </c>
      <c r="C2668" s="142" t="s">
        <v>9066</v>
      </c>
      <c r="D2668" s="142" t="s">
        <v>9067</v>
      </c>
      <c r="E2668" s="142" t="s">
        <v>9124</v>
      </c>
      <c r="F2668" s="142" t="s">
        <v>9125</v>
      </c>
      <c r="G2668" s="142" t="s">
        <v>9132</v>
      </c>
      <c r="H2668" s="142" t="s">
        <v>9133</v>
      </c>
      <c r="I2668" s="142" t="s">
        <v>9134</v>
      </c>
      <c r="J2668" s="142" t="s">
        <v>9135</v>
      </c>
      <c r="K2668" s="142" t="s">
        <v>9138</v>
      </c>
      <c r="L2668" s="142" t="s">
        <v>9139</v>
      </c>
    </row>
    <row r="2669" spans="1:12" hidden="1">
      <c r="A2669" s="142" t="s">
        <v>7868</v>
      </c>
      <c r="B2669" s="142" t="s">
        <v>7869</v>
      </c>
      <c r="C2669" s="142" t="s">
        <v>9066</v>
      </c>
      <c r="D2669" s="142" t="s">
        <v>9067</v>
      </c>
      <c r="E2669" s="142" t="s">
        <v>9124</v>
      </c>
      <c r="F2669" s="142" t="s">
        <v>9125</v>
      </c>
      <c r="G2669" s="142" t="s">
        <v>9140</v>
      </c>
      <c r="H2669" s="142" t="s">
        <v>9141</v>
      </c>
      <c r="I2669" s="142" t="s">
        <v>9142</v>
      </c>
      <c r="J2669" s="142" t="s">
        <v>9143</v>
      </c>
      <c r="K2669" s="142" t="s">
        <v>9144</v>
      </c>
      <c r="L2669" s="142" t="s">
        <v>9145</v>
      </c>
    </row>
    <row r="2670" spans="1:12" hidden="1">
      <c r="A2670" s="142" t="s">
        <v>7868</v>
      </c>
      <c r="B2670" s="142" t="s">
        <v>7869</v>
      </c>
      <c r="C2670" s="142" t="s">
        <v>9066</v>
      </c>
      <c r="D2670" s="142" t="s">
        <v>9067</v>
      </c>
      <c r="E2670" s="142" t="s">
        <v>9146</v>
      </c>
      <c r="F2670" s="142" t="s">
        <v>9147</v>
      </c>
      <c r="G2670" s="142" t="s">
        <v>9148</v>
      </c>
      <c r="H2670" s="142" t="s">
        <v>9149</v>
      </c>
      <c r="I2670" s="142" t="s">
        <v>9150</v>
      </c>
      <c r="J2670" s="142" t="s">
        <v>9151</v>
      </c>
      <c r="K2670" s="142" t="s">
        <v>9152</v>
      </c>
      <c r="L2670" s="142" t="s">
        <v>9153</v>
      </c>
    </row>
    <row r="2671" spans="1:12" hidden="1">
      <c r="A2671" s="142" t="s">
        <v>7868</v>
      </c>
      <c r="B2671" s="142" t="s">
        <v>7869</v>
      </c>
      <c r="C2671" s="142" t="s">
        <v>9066</v>
      </c>
      <c r="D2671" s="142" t="s">
        <v>9067</v>
      </c>
      <c r="E2671" s="142" t="s">
        <v>9146</v>
      </c>
      <c r="F2671" s="142" t="s">
        <v>9147</v>
      </c>
      <c r="G2671" s="142" t="s">
        <v>9148</v>
      </c>
      <c r="H2671" s="142" t="s">
        <v>9149</v>
      </c>
      <c r="I2671" s="142" t="s">
        <v>9150</v>
      </c>
      <c r="J2671" s="142" t="s">
        <v>9151</v>
      </c>
      <c r="K2671" s="142" t="s">
        <v>9154</v>
      </c>
      <c r="L2671" s="142" t="s">
        <v>9155</v>
      </c>
    </row>
    <row r="2672" spans="1:12" hidden="1">
      <c r="A2672" s="142" t="s">
        <v>7868</v>
      </c>
      <c r="B2672" s="142" t="s">
        <v>7869</v>
      </c>
      <c r="C2672" s="142" t="s">
        <v>9066</v>
      </c>
      <c r="D2672" s="142" t="s">
        <v>9067</v>
      </c>
      <c r="E2672" s="142" t="s">
        <v>9146</v>
      </c>
      <c r="F2672" s="142" t="s">
        <v>9147</v>
      </c>
      <c r="G2672" s="142" t="s">
        <v>9148</v>
      </c>
      <c r="H2672" s="142" t="s">
        <v>9149</v>
      </c>
      <c r="I2672" s="142" t="s">
        <v>9150</v>
      </c>
      <c r="J2672" s="142" t="s">
        <v>9151</v>
      </c>
      <c r="K2672" s="142" t="s">
        <v>9156</v>
      </c>
      <c r="L2672" s="142" t="s">
        <v>9157</v>
      </c>
    </row>
    <row r="2673" spans="1:12" hidden="1">
      <c r="A2673" s="142" t="s">
        <v>7868</v>
      </c>
      <c r="B2673" s="142" t="s">
        <v>7869</v>
      </c>
      <c r="C2673" s="142" t="s">
        <v>9066</v>
      </c>
      <c r="D2673" s="142" t="s">
        <v>9067</v>
      </c>
      <c r="E2673" s="142" t="s">
        <v>9146</v>
      </c>
      <c r="F2673" s="142" t="s">
        <v>9147</v>
      </c>
      <c r="G2673" s="142" t="s">
        <v>9148</v>
      </c>
      <c r="H2673" s="142" t="s">
        <v>9149</v>
      </c>
      <c r="I2673" s="142" t="s">
        <v>9150</v>
      </c>
      <c r="J2673" s="142" t="s">
        <v>9151</v>
      </c>
      <c r="K2673" s="142" t="s">
        <v>9158</v>
      </c>
      <c r="L2673" s="142" t="s">
        <v>9159</v>
      </c>
    </row>
    <row r="2674" spans="1:12" hidden="1">
      <c r="A2674" s="142" t="s">
        <v>7868</v>
      </c>
      <c r="B2674" s="142" t="s">
        <v>7869</v>
      </c>
      <c r="C2674" s="142" t="s">
        <v>9066</v>
      </c>
      <c r="D2674" s="142" t="s">
        <v>9067</v>
      </c>
      <c r="E2674" s="142" t="s">
        <v>9146</v>
      </c>
      <c r="F2674" s="142" t="s">
        <v>9147</v>
      </c>
      <c r="G2674" s="142" t="s">
        <v>9160</v>
      </c>
      <c r="H2674" s="142" t="s">
        <v>9161</v>
      </c>
      <c r="I2674" s="142" t="s">
        <v>9162</v>
      </c>
      <c r="J2674" s="142" t="s">
        <v>9163</v>
      </c>
      <c r="K2674" s="142" t="s">
        <v>9164</v>
      </c>
      <c r="L2674" s="142" t="s">
        <v>9165</v>
      </c>
    </row>
    <row r="2675" spans="1:12" hidden="1">
      <c r="A2675" s="142" t="s">
        <v>7868</v>
      </c>
      <c r="B2675" s="142" t="s">
        <v>7869</v>
      </c>
      <c r="C2675" s="142" t="s">
        <v>9066</v>
      </c>
      <c r="D2675" s="142" t="s">
        <v>9067</v>
      </c>
      <c r="E2675" s="142" t="s">
        <v>9146</v>
      </c>
      <c r="F2675" s="142" t="s">
        <v>9147</v>
      </c>
      <c r="G2675" s="142" t="s">
        <v>9160</v>
      </c>
      <c r="H2675" s="142" t="s">
        <v>9161</v>
      </c>
      <c r="I2675" s="142" t="s">
        <v>9162</v>
      </c>
      <c r="J2675" s="142" t="s">
        <v>9163</v>
      </c>
      <c r="K2675" s="142" t="s">
        <v>9166</v>
      </c>
      <c r="L2675" s="142" t="s">
        <v>9167</v>
      </c>
    </row>
    <row r="2676" spans="1:12" hidden="1">
      <c r="A2676" s="142" t="s">
        <v>7868</v>
      </c>
      <c r="B2676" s="142" t="s">
        <v>7869</v>
      </c>
      <c r="C2676" s="142" t="s">
        <v>9066</v>
      </c>
      <c r="D2676" s="142" t="s">
        <v>9067</v>
      </c>
      <c r="E2676" s="142" t="s">
        <v>9146</v>
      </c>
      <c r="F2676" s="142" t="s">
        <v>9147</v>
      </c>
      <c r="G2676" s="142" t="s">
        <v>9160</v>
      </c>
      <c r="H2676" s="142" t="s">
        <v>9161</v>
      </c>
      <c r="I2676" s="142" t="s">
        <v>9162</v>
      </c>
      <c r="J2676" s="142" t="s">
        <v>9163</v>
      </c>
      <c r="K2676" s="142" t="s">
        <v>9168</v>
      </c>
      <c r="L2676" s="142" t="s">
        <v>9169</v>
      </c>
    </row>
    <row r="2677" spans="1:12" hidden="1">
      <c r="A2677" s="142" t="s">
        <v>7868</v>
      </c>
      <c r="B2677" s="142" t="s">
        <v>7869</v>
      </c>
      <c r="C2677" s="142" t="s">
        <v>9066</v>
      </c>
      <c r="D2677" s="142" t="s">
        <v>9067</v>
      </c>
      <c r="E2677" s="142" t="s">
        <v>9146</v>
      </c>
      <c r="F2677" s="142" t="s">
        <v>9147</v>
      </c>
      <c r="G2677" s="142" t="s">
        <v>9170</v>
      </c>
      <c r="H2677" s="142" t="s">
        <v>9171</v>
      </c>
      <c r="I2677" s="142" t="s">
        <v>9172</v>
      </c>
      <c r="J2677" s="142" t="s">
        <v>9173</v>
      </c>
      <c r="K2677" s="142" t="s">
        <v>9174</v>
      </c>
      <c r="L2677" s="142" t="s">
        <v>9175</v>
      </c>
    </row>
    <row r="2678" spans="1:12" hidden="1">
      <c r="A2678" s="142" t="s">
        <v>7868</v>
      </c>
      <c r="B2678" s="142" t="s">
        <v>7869</v>
      </c>
      <c r="C2678" s="142" t="s">
        <v>9066</v>
      </c>
      <c r="D2678" s="142" t="s">
        <v>9067</v>
      </c>
      <c r="E2678" s="142" t="s">
        <v>9176</v>
      </c>
      <c r="F2678" s="142" t="s">
        <v>9177</v>
      </c>
      <c r="G2678" s="142" t="s">
        <v>9178</v>
      </c>
      <c r="H2678" s="142" t="s">
        <v>9179</v>
      </c>
      <c r="I2678" s="142" t="s">
        <v>9180</v>
      </c>
      <c r="J2678" s="142" t="s">
        <v>9181</v>
      </c>
      <c r="K2678" s="142" t="s">
        <v>9182</v>
      </c>
      <c r="L2678" s="142" t="s">
        <v>9183</v>
      </c>
    </row>
    <row r="2679" spans="1:12" hidden="1">
      <c r="A2679" s="142" t="s">
        <v>7868</v>
      </c>
      <c r="B2679" s="142" t="s">
        <v>7869</v>
      </c>
      <c r="C2679" s="142" t="s">
        <v>9066</v>
      </c>
      <c r="D2679" s="142" t="s">
        <v>9067</v>
      </c>
      <c r="E2679" s="142" t="s">
        <v>9176</v>
      </c>
      <c r="F2679" s="142" t="s">
        <v>9177</v>
      </c>
      <c r="G2679" s="142" t="s">
        <v>9184</v>
      </c>
      <c r="H2679" s="142" t="s">
        <v>9185</v>
      </c>
      <c r="I2679" s="142" t="s">
        <v>9186</v>
      </c>
      <c r="J2679" s="142" t="s">
        <v>9187</v>
      </c>
      <c r="K2679" s="142" t="s">
        <v>9188</v>
      </c>
      <c r="L2679" s="142" t="s">
        <v>9189</v>
      </c>
    </row>
    <row r="2680" spans="1:12" hidden="1">
      <c r="A2680" s="142" t="s">
        <v>7868</v>
      </c>
      <c r="B2680" s="142" t="s">
        <v>7869</v>
      </c>
      <c r="C2680" s="142" t="s">
        <v>9066</v>
      </c>
      <c r="D2680" s="142" t="s">
        <v>9067</v>
      </c>
      <c r="E2680" s="142" t="s">
        <v>9176</v>
      </c>
      <c r="F2680" s="142" t="s">
        <v>9177</v>
      </c>
      <c r="G2680" s="142" t="s">
        <v>9190</v>
      </c>
      <c r="H2680" s="142" t="s">
        <v>9191</v>
      </c>
      <c r="I2680" s="142" t="s">
        <v>9192</v>
      </c>
      <c r="J2680" s="142" t="s">
        <v>9193</v>
      </c>
      <c r="K2680" s="142" t="s">
        <v>9194</v>
      </c>
      <c r="L2680" s="142" t="s">
        <v>9195</v>
      </c>
    </row>
    <row r="2681" spans="1:12" hidden="1">
      <c r="A2681" s="142" t="s">
        <v>7868</v>
      </c>
      <c r="B2681" s="142" t="s">
        <v>7869</v>
      </c>
      <c r="C2681" s="142" t="s">
        <v>9066</v>
      </c>
      <c r="D2681" s="142" t="s">
        <v>9067</v>
      </c>
      <c r="E2681" s="142" t="s">
        <v>9196</v>
      </c>
      <c r="F2681" s="142" t="s">
        <v>9197</v>
      </c>
      <c r="G2681" s="142" t="s">
        <v>9198</v>
      </c>
      <c r="H2681" s="142" t="s">
        <v>9199</v>
      </c>
      <c r="I2681" s="142" t="s">
        <v>9200</v>
      </c>
      <c r="J2681" s="142" t="s">
        <v>9201</v>
      </c>
      <c r="K2681" s="142" t="s">
        <v>9202</v>
      </c>
      <c r="L2681" s="142" t="s">
        <v>9203</v>
      </c>
    </row>
    <row r="2682" spans="1:12" hidden="1">
      <c r="A2682" s="142" t="s">
        <v>7868</v>
      </c>
      <c r="B2682" s="142" t="s">
        <v>7869</v>
      </c>
      <c r="C2682" s="142" t="s">
        <v>9066</v>
      </c>
      <c r="D2682" s="142" t="s">
        <v>9067</v>
      </c>
      <c r="E2682" s="142" t="s">
        <v>9196</v>
      </c>
      <c r="F2682" s="142" t="s">
        <v>9197</v>
      </c>
      <c r="G2682" s="142" t="s">
        <v>9198</v>
      </c>
      <c r="H2682" s="142" t="s">
        <v>9199</v>
      </c>
      <c r="I2682" s="142" t="s">
        <v>9200</v>
      </c>
      <c r="J2682" s="142" t="s">
        <v>9201</v>
      </c>
      <c r="K2682" s="142" t="s">
        <v>9204</v>
      </c>
      <c r="L2682" s="142" t="s">
        <v>9205</v>
      </c>
    </row>
    <row r="2683" spans="1:12" hidden="1">
      <c r="A2683" s="142" t="s">
        <v>7868</v>
      </c>
      <c r="B2683" s="142" t="s">
        <v>7869</v>
      </c>
      <c r="C2683" s="142" t="s">
        <v>9066</v>
      </c>
      <c r="D2683" s="142" t="s">
        <v>9067</v>
      </c>
      <c r="E2683" s="142" t="s">
        <v>9196</v>
      </c>
      <c r="F2683" s="142" t="s">
        <v>9197</v>
      </c>
      <c r="G2683" s="142" t="s">
        <v>9206</v>
      </c>
      <c r="H2683" s="142" t="s">
        <v>9207</v>
      </c>
      <c r="I2683" s="142" t="s">
        <v>9208</v>
      </c>
      <c r="J2683" s="142" t="s">
        <v>9209</v>
      </c>
      <c r="K2683" s="142" t="s">
        <v>9210</v>
      </c>
      <c r="L2683" s="142" t="s">
        <v>9211</v>
      </c>
    </row>
    <row r="2684" spans="1:12" hidden="1">
      <c r="A2684" s="142" t="s">
        <v>7868</v>
      </c>
      <c r="B2684" s="142" t="s">
        <v>7869</v>
      </c>
      <c r="C2684" s="142" t="s">
        <v>9066</v>
      </c>
      <c r="D2684" s="142" t="s">
        <v>9067</v>
      </c>
      <c r="E2684" s="142" t="s">
        <v>9196</v>
      </c>
      <c r="F2684" s="142" t="s">
        <v>9197</v>
      </c>
      <c r="G2684" s="142" t="s">
        <v>9206</v>
      </c>
      <c r="H2684" s="142" t="s">
        <v>9207</v>
      </c>
      <c r="I2684" s="142" t="s">
        <v>9208</v>
      </c>
      <c r="J2684" s="142" t="s">
        <v>9209</v>
      </c>
      <c r="K2684" s="142" t="s">
        <v>9212</v>
      </c>
      <c r="L2684" s="142" t="s">
        <v>9213</v>
      </c>
    </row>
    <row r="2685" spans="1:12" hidden="1">
      <c r="A2685" s="142" t="s">
        <v>7868</v>
      </c>
      <c r="B2685" s="142" t="s">
        <v>7869</v>
      </c>
      <c r="C2685" s="142" t="s">
        <v>9066</v>
      </c>
      <c r="D2685" s="142" t="s">
        <v>9067</v>
      </c>
      <c r="E2685" s="142" t="s">
        <v>9196</v>
      </c>
      <c r="F2685" s="142" t="s">
        <v>9197</v>
      </c>
      <c r="G2685" s="142" t="s">
        <v>9214</v>
      </c>
      <c r="H2685" s="142" t="s">
        <v>9215</v>
      </c>
      <c r="I2685" s="142" t="s">
        <v>9216</v>
      </c>
      <c r="J2685" s="142" t="s">
        <v>9217</v>
      </c>
      <c r="K2685" s="142" t="s">
        <v>9218</v>
      </c>
      <c r="L2685" s="142" t="s">
        <v>9219</v>
      </c>
    </row>
    <row r="2686" spans="1:12" hidden="1">
      <c r="A2686" s="142" t="s">
        <v>7868</v>
      </c>
      <c r="B2686" s="142" t="s">
        <v>7869</v>
      </c>
      <c r="C2686" s="142" t="s">
        <v>9066</v>
      </c>
      <c r="D2686" s="142" t="s">
        <v>9067</v>
      </c>
      <c r="E2686" s="142" t="s">
        <v>9196</v>
      </c>
      <c r="F2686" s="142" t="s">
        <v>9197</v>
      </c>
      <c r="G2686" s="142" t="s">
        <v>9214</v>
      </c>
      <c r="H2686" s="142" t="s">
        <v>9215</v>
      </c>
      <c r="I2686" s="142" t="s">
        <v>9216</v>
      </c>
      <c r="J2686" s="142" t="s">
        <v>9217</v>
      </c>
      <c r="K2686" s="142" t="s">
        <v>9220</v>
      </c>
      <c r="L2686" s="142" t="s">
        <v>9221</v>
      </c>
    </row>
    <row r="2687" spans="1:12" hidden="1">
      <c r="A2687" s="142" t="s">
        <v>7868</v>
      </c>
      <c r="B2687" s="142" t="s">
        <v>7869</v>
      </c>
      <c r="C2687" s="142" t="s">
        <v>9066</v>
      </c>
      <c r="D2687" s="142" t="s">
        <v>9067</v>
      </c>
      <c r="E2687" s="142" t="s">
        <v>9196</v>
      </c>
      <c r="F2687" s="142" t="s">
        <v>9197</v>
      </c>
      <c r="G2687" s="142" t="s">
        <v>9214</v>
      </c>
      <c r="H2687" s="142" t="s">
        <v>9215</v>
      </c>
      <c r="I2687" s="142" t="s">
        <v>9216</v>
      </c>
      <c r="J2687" s="142" t="s">
        <v>9217</v>
      </c>
      <c r="K2687" s="142" t="s">
        <v>9222</v>
      </c>
      <c r="L2687" s="142" t="s">
        <v>9223</v>
      </c>
    </row>
    <row r="2688" spans="1:12" hidden="1">
      <c r="A2688" s="142" t="s">
        <v>7868</v>
      </c>
      <c r="B2688" s="142" t="s">
        <v>7869</v>
      </c>
      <c r="C2688" s="142" t="s">
        <v>9066</v>
      </c>
      <c r="D2688" s="142" t="s">
        <v>9067</v>
      </c>
      <c r="E2688" s="142" t="s">
        <v>9196</v>
      </c>
      <c r="F2688" s="142" t="s">
        <v>9197</v>
      </c>
      <c r="G2688" s="142" t="s">
        <v>9214</v>
      </c>
      <c r="H2688" s="142" t="s">
        <v>9215</v>
      </c>
      <c r="I2688" s="142" t="s">
        <v>9216</v>
      </c>
      <c r="J2688" s="142" t="s">
        <v>9217</v>
      </c>
      <c r="K2688" s="142" t="s">
        <v>9224</v>
      </c>
      <c r="L2688" s="142" t="s">
        <v>9225</v>
      </c>
    </row>
    <row r="2689" spans="1:12" hidden="1">
      <c r="A2689" s="142" t="s">
        <v>7868</v>
      </c>
      <c r="B2689" s="142" t="s">
        <v>7869</v>
      </c>
      <c r="C2689" s="142" t="s">
        <v>9066</v>
      </c>
      <c r="D2689" s="142" t="s">
        <v>9067</v>
      </c>
      <c r="E2689" s="142" t="s">
        <v>9196</v>
      </c>
      <c r="F2689" s="142" t="s">
        <v>9197</v>
      </c>
      <c r="G2689" s="142" t="s">
        <v>9214</v>
      </c>
      <c r="H2689" s="142" t="s">
        <v>9215</v>
      </c>
      <c r="I2689" s="142" t="s">
        <v>9216</v>
      </c>
      <c r="J2689" s="142" t="s">
        <v>9217</v>
      </c>
      <c r="K2689" s="142" t="s">
        <v>9226</v>
      </c>
      <c r="L2689" s="142" t="s">
        <v>9227</v>
      </c>
    </row>
    <row r="2690" spans="1:12" hidden="1">
      <c r="A2690" s="142" t="s">
        <v>7868</v>
      </c>
      <c r="B2690" s="142" t="s">
        <v>7869</v>
      </c>
      <c r="C2690" s="142" t="s">
        <v>9066</v>
      </c>
      <c r="D2690" s="142" t="s">
        <v>9067</v>
      </c>
      <c r="E2690" s="142" t="s">
        <v>9228</v>
      </c>
      <c r="F2690" s="142" t="s">
        <v>9229</v>
      </c>
      <c r="G2690" s="142" t="s">
        <v>9230</v>
      </c>
      <c r="H2690" s="142" t="s">
        <v>9231</v>
      </c>
      <c r="I2690" s="142" t="s">
        <v>9232</v>
      </c>
      <c r="J2690" s="142" t="s">
        <v>9233</v>
      </c>
      <c r="K2690" s="142" t="s">
        <v>9234</v>
      </c>
      <c r="L2690" s="142" t="s">
        <v>9235</v>
      </c>
    </row>
    <row r="2691" spans="1:12" hidden="1">
      <c r="A2691" s="142" t="s">
        <v>7868</v>
      </c>
      <c r="B2691" s="142" t="s">
        <v>7869</v>
      </c>
      <c r="C2691" s="142" t="s">
        <v>9066</v>
      </c>
      <c r="D2691" s="142" t="s">
        <v>9067</v>
      </c>
      <c r="E2691" s="142" t="s">
        <v>9228</v>
      </c>
      <c r="F2691" s="142" t="s">
        <v>9229</v>
      </c>
      <c r="G2691" s="142" t="s">
        <v>9236</v>
      </c>
      <c r="H2691" s="142" t="s">
        <v>9237</v>
      </c>
      <c r="I2691" s="142" t="s">
        <v>9238</v>
      </c>
      <c r="J2691" s="142" t="s">
        <v>9239</v>
      </c>
      <c r="K2691" s="142" t="s">
        <v>9240</v>
      </c>
      <c r="L2691" s="142" t="s">
        <v>9241</v>
      </c>
    </row>
    <row r="2692" spans="1:12" hidden="1">
      <c r="A2692" s="142" t="s">
        <v>7868</v>
      </c>
      <c r="B2692" s="142" t="s">
        <v>7869</v>
      </c>
      <c r="C2692" s="142" t="s">
        <v>9066</v>
      </c>
      <c r="D2692" s="142" t="s">
        <v>9067</v>
      </c>
      <c r="E2692" s="142" t="s">
        <v>9228</v>
      </c>
      <c r="F2692" s="142" t="s">
        <v>9229</v>
      </c>
      <c r="G2692" s="142" t="s">
        <v>9236</v>
      </c>
      <c r="H2692" s="142" t="s">
        <v>9237</v>
      </c>
      <c r="I2692" s="142" t="s">
        <v>9238</v>
      </c>
      <c r="J2692" s="142" t="s">
        <v>9239</v>
      </c>
      <c r="K2692" s="142" t="s">
        <v>9242</v>
      </c>
      <c r="L2692" s="142" t="s">
        <v>9243</v>
      </c>
    </row>
    <row r="2693" spans="1:12" hidden="1">
      <c r="A2693" s="142" t="s">
        <v>7868</v>
      </c>
      <c r="B2693" s="142" t="s">
        <v>7869</v>
      </c>
      <c r="C2693" s="142" t="s">
        <v>9066</v>
      </c>
      <c r="D2693" s="142" t="s">
        <v>9067</v>
      </c>
      <c r="E2693" s="142" t="s">
        <v>9228</v>
      </c>
      <c r="F2693" s="142" t="s">
        <v>9229</v>
      </c>
      <c r="G2693" s="142" t="s">
        <v>9244</v>
      </c>
      <c r="H2693" s="142" t="s">
        <v>9245</v>
      </c>
      <c r="I2693" s="142" t="s">
        <v>9246</v>
      </c>
      <c r="J2693" s="142" t="s">
        <v>9247</v>
      </c>
      <c r="K2693" s="142" t="s">
        <v>9248</v>
      </c>
      <c r="L2693" s="142" t="s">
        <v>9249</v>
      </c>
    </row>
    <row r="2694" spans="1:12" hidden="1">
      <c r="A2694" s="142" t="s">
        <v>7868</v>
      </c>
      <c r="B2694" s="142" t="s">
        <v>7869</v>
      </c>
      <c r="C2694" s="142" t="s">
        <v>9066</v>
      </c>
      <c r="D2694" s="142" t="s">
        <v>9067</v>
      </c>
      <c r="E2694" s="142" t="s">
        <v>9250</v>
      </c>
      <c r="F2694" s="142" t="s">
        <v>9251</v>
      </c>
      <c r="G2694" s="142" t="s">
        <v>9252</v>
      </c>
      <c r="H2694" s="142" t="s">
        <v>9253</v>
      </c>
      <c r="I2694" s="142" t="s">
        <v>9254</v>
      </c>
      <c r="J2694" s="142" t="s">
        <v>9255</v>
      </c>
      <c r="K2694" s="142" t="s">
        <v>9256</v>
      </c>
      <c r="L2694" s="142" t="s">
        <v>9257</v>
      </c>
    </row>
    <row r="2695" spans="1:12" hidden="1">
      <c r="A2695" s="142" t="s">
        <v>7868</v>
      </c>
      <c r="B2695" s="142" t="s">
        <v>7869</v>
      </c>
      <c r="C2695" s="142" t="s">
        <v>9066</v>
      </c>
      <c r="D2695" s="142" t="s">
        <v>9067</v>
      </c>
      <c r="E2695" s="142" t="s">
        <v>9250</v>
      </c>
      <c r="F2695" s="142" t="s">
        <v>9251</v>
      </c>
      <c r="G2695" s="142" t="s">
        <v>9252</v>
      </c>
      <c r="H2695" s="142" t="s">
        <v>9253</v>
      </c>
      <c r="I2695" s="142" t="s">
        <v>9254</v>
      </c>
      <c r="J2695" s="142" t="s">
        <v>9255</v>
      </c>
      <c r="K2695" s="142" t="s">
        <v>9258</v>
      </c>
      <c r="L2695" s="142" t="s">
        <v>9259</v>
      </c>
    </row>
    <row r="2696" spans="1:12" hidden="1">
      <c r="A2696" s="142" t="s">
        <v>7868</v>
      </c>
      <c r="B2696" s="142" t="s">
        <v>7869</v>
      </c>
      <c r="C2696" s="142" t="s">
        <v>9066</v>
      </c>
      <c r="D2696" s="142" t="s">
        <v>9067</v>
      </c>
      <c r="E2696" s="142" t="s">
        <v>9250</v>
      </c>
      <c r="F2696" s="142" t="s">
        <v>9251</v>
      </c>
      <c r="G2696" s="142" t="s">
        <v>9260</v>
      </c>
      <c r="H2696" s="142" t="s">
        <v>9261</v>
      </c>
      <c r="I2696" s="142" t="s">
        <v>9262</v>
      </c>
      <c r="J2696" s="142" t="s">
        <v>9263</v>
      </c>
      <c r="K2696" s="142" t="s">
        <v>9264</v>
      </c>
      <c r="L2696" s="142" t="s">
        <v>9265</v>
      </c>
    </row>
    <row r="2697" spans="1:12" hidden="1">
      <c r="A2697" s="142" t="s">
        <v>7868</v>
      </c>
      <c r="B2697" s="142" t="s">
        <v>7869</v>
      </c>
      <c r="C2697" s="142" t="s">
        <v>9066</v>
      </c>
      <c r="D2697" s="142" t="s">
        <v>9067</v>
      </c>
      <c r="E2697" s="142" t="s">
        <v>9250</v>
      </c>
      <c r="F2697" s="142" t="s">
        <v>9251</v>
      </c>
      <c r="G2697" s="142" t="s">
        <v>9260</v>
      </c>
      <c r="H2697" s="142" t="s">
        <v>9261</v>
      </c>
      <c r="I2697" s="142" t="s">
        <v>9262</v>
      </c>
      <c r="J2697" s="142" t="s">
        <v>9263</v>
      </c>
      <c r="K2697" s="142" t="s">
        <v>9266</v>
      </c>
      <c r="L2697" s="142" t="s">
        <v>9267</v>
      </c>
    </row>
    <row r="2698" spans="1:12" hidden="1">
      <c r="A2698" s="142" t="s">
        <v>7868</v>
      </c>
      <c r="B2698" s="142" t="s">
        <v>7869</v>
      </c>
      <c r="C2698" s="142" t="s">
        <v>9066</v>
      </c>
      <c r="D2698" s="142" t="s">
        <v>9067</v>
      </c>
      <c r="E2698" s="142" t="s">
        <v>9250</v>
      </c>
      <c r="F2698" s="142" t="s">
        <v>9251</v>
      </c>
      <c r="G2698" s="142" t="s">
        <v>9260</v>
      </c>
      <c r="H2698" s="142" t="s">
        <v>9261</v>
      </c>
      <c r="I2698" s="142" t="s">
        <v>9262</v>
      </c>
      <c r="J2698" s="142" t="s">
        <v>9263</v>
      </c>
      <c r="K2698" s="142" t="s">
        <v>9268</v>
      </c>
      <c r="L2698" s="142" t="s">
        <v>9269</v>
      </c>
    </row>
    <row r="2699" spans="1:12" hidden="1">
      <c r="A2699" s="142" t="s">
        <v>7868</v>
      </c>
      <c r="B2699" s="142" t="s">
        <v>7869</v>
      </c>
      <c r="C2699" s="142" t="s">
        <v>9066</v>
      </c>
      <c r="D2699" s="142" t="s">
        <v>9067</v>
      </c>
      <c r="E2699" s="142" t="s">
        <v>9250</v>
      </c>
      <c r="F2699" s="142" t="s">
        <v>9251</v>
      </c>
      <c r="G2699" s="142" t="s">
        <v>9270</v>
      </c>
      <c r="H2699" s="142" t="s">
        <v>9271</v>
      </c>
      <c r="I2699" s="142" t="s">
        <v>9272</v>
      </c>
      <c r="J2699" s="142" t="s">
        <v>9273</v>
      </c>
      <c r="K2699" s="142" t="s">
        <v>9274</v>
      </c>
      <c r="L2699" s="142" t="s">
        <v>9275</v>
      </c>
    </row>
    <row r="2700" spans="1:12" hidden="1">
      <c r="A2700" s="142" t="s">
        <v>7868</v>
      </c>
      <c r="B2700" s="142" t="s">
        <v>7869</v>
      </c>
      <c r="C2700" s="142" t="s">
        <v>9066</v>
      </c>
      <c r="D2700" s="142" t="s">
        <v>9067</v>
      </c>
      <c r="E2700" s="142" t="s">
        <v>9276</v>
      </c>
      <c r="F2700" s="142" t="s">
        <v>9277</v>
      </c>
      <c r="G2700" s="142" t="s">
        <v>9278</v>
      </c>
      <c r="H2700" s="142" t="s">
        <v>9279</v>
      </c>
      <c r="I2700" s="142" t="s">
        <v>9280</v>
      </c>
      <c r="J2700" s="142" t="s">
        <v>9281</v>
      </c>
      <c r="K2700" s="142" t="s">
        <v>9282</v>
      </c>
      <c r="L2700" s="142" t="s">
        <v>9283</v>
      </c>
    </row>
    <row r="2701" spans="1:12" hidden="1">
      <c r="A2701" s="142" t="s">
        <v>7868</v>
      </c>
      <c r="B2701" s="142" t="s">
        <v>7869</v>
      </c>
      <c r="C2701" s="142" t="s">
        <v>9066</v>
      </c>
      <c r="D2701" s="142" t="s">
        <v>9067</v>
      </c>
      <c r="E2701" s="142" t="s">
        <v>9276</v>
      </c>
      <c r="F2701" s="142" t="s">
        <v>9277</v>
      </c>
      <c r="G2701" s="142" t="s">
        <v>9284</v>
      </c>
      <c r="H2701" s="142" t="s">
        <v>9285</v>
      </c>
      <c r="I2701" s="142" t="s">
        <v>9286</v>
      </c>
      <c r="J2701" s="142" t="s">
        <v>9287</v>
      </c>
      <c r="K2701" s="142" t="s">
        <v>9288</v>
      </c>
      <c r="L2701" s="142" t="s">
        <v>9289</v>
      </c>
    </row>
    <row r="2702" spans="1:12" hidden="1">
      <c r="A2702" s="142" t="s">
        <v>7868</v>
      </c>
      <c r="B2702" s="142" t="s">
        <v>7869</v>
      </c>
      <c r="C2702" s="142" t="s">
        <v>9066</v>
      </c>
      <c r="D2702" s="142" t="s">
        <v>9067</v>
      </c>
      <c r="E2702" s="142" t="s">
        <v>9276</v>
      </c>
      <c r="F2702" s="142" t="s">
        <v>9277</v>
      </c>
      <c r="G2702" s="142" t="s">
        <v>9290</v>
      </c>
      <c r="H2702" s="142" t="s">
        <v>9291</v>
      </c>
      <c r="I2702" s="142" t="s">
        <v>9292</v>
      </c>
      <c r="J2702" s="142" t="s">
        <v>9293</v>
      </c>
      <c r="K2702" s="142" t="s">
        <v>9294</v>
      </c>
      <c r="L2702" s="142" t="s">
        <v>9295</v>
      </c>
    </row>
    <row r="2703" spans="1:12" hidden="1">
      <c r="A2703" s="142" t="s">
        <v>7868</v>
      </c>
      <c r="B2703" s="142" t="s">
        <v>7869</v>
      </c>
      <c r="C2703" s="142" t="s">
        <v>9066</v>
      </c>
      <c r="D2703" s="142" t="s">
        <v>9067</v>
      </c>
      <c r="E2703" s="142" t="s">
        <v>9276</v>
      </c>
      <c r="F2703" s="142" t="s">
        <v>9277</v>
      </c>
      <c r="G2703" s="142" t="s">
        <v>9290</v>
      </c>
      <c r="H2703" s="142" t="s">
        <v>9291</v>
      </c>
      <c r="I2703" s="142" t="s">
        <v>9292</v>
      </c>
      <c r="J2703" s="142" t="s">
        <v>9293</v>
      </c>
      <c r="K2703" s="142" t="s">
        <v>9296</v>
      </c>
      <c r="L2703" s="142" t="s">
        <v>9297</v>
      </c>
    </row>
    <row r="2704" spans="1:12" hidden="1">
      <c r="A2704" s="142" t="s">
        <v>7868</v>
      </c>
      <c r="B2704" s="142" t="s">
        <v>7869</v>
      </c>
      <c r="C2704" s="142" t="s">
        <v>9066</v>
      </c>
      <c r="D2704" s="142" t="s">
        <v>9067</v>
      </c>
      <c r="E2704" s="142" t="s">
        <v>9298</v>
      </c>
      <c r="F2704" s="142" t="s">
        <v>9299</v>
      </c>
      <c r="G2704" s="142" t="s">
        <v>9300</v>
      </c>
      <c r="H2704" s="142" t="s">
        <v>9301</v>
      </c>
      <c r="I2704" s="142" t="s">
        <v>9302</v>
      </c>
      <c r="J2704" s="142" t="s">
        <v>9303</v>
      </c>
      <c r="K2704" s="142" t="s">
        <v>9304</v>
      </c>
      <c r="L2704" s="142" t="s">
        <v>9305</v>
      </c>
    </row>
    <row r="2705" spans="1:12" hidden="1">
      <c r="A2705" s="142" t="s">
        <v>7868</v>
      </c>
      <c r="B2705" s="142" t="s">
        <v>7869</v>
      </c>
      <c r="C2705" s="142" t="s">
        <v>9066</v>
      </c>
      <c r="D2705" s="142" t="s">
        <v>9067</v>
      </c>
      <c r="E2705" s="142" t="s">
        <v>9298</v>
      </c>
      <c r="F2705" s="142" t="s">
        <v>9299</v>
      </c>
      <c r="G2705" s="142" t="s">
        <v>9306</v>
      </c>
      <c r="H2705" s="142" t="s">
        <v>9307</v>
      </c>
      <c r="I2705" s="142" t="s">
        <v>9308</v>
      </c>
      <c r="J2705" s="142" t="s">
        <v>9309</v>
      </c>
      <c r="K2705" s="142" t="s">
        <v>9310</v>
      </c>
      <c r="L2705" s="142" t="s">
        <v>9311</v>
      </c>
    </row>
    <row r="2706" spans="1:12" hidden="1">
      <c r="A2706" s="142" t="s">
        <v>7868</v>
      </c>
      <c r="B2706" s="142" t="s">
        <v>7869</v>
      </c>
      <c r="C2706" s="142" t="s">
        <v>9066</v>
      </c>
      <c r="D2706" s="142" t="s">
        <v>9067</v>
      </c>
      <c r="E2706" s="142" t="s">
        <v>9298</v>
      </c>
      <c r="F2706" s="142" t="s">
        <v>9299</v>
      </c>
      <c r="G2706" s="142" t="s">
        <v>9306</v>
      </c>
      <c r="H2706" s="142" t="s">
        <v>9307</v>
      </c>
      <c r="I2706" s="142" t="s">
        <v>9308</v>
      </c>
      <c r="J2706" s="142" t="s">
        <v>9309</v>
      </c>
      <c r="K2706" s="142" t="s">
        <v>9312</v>
      </c>
      <c r="L2706" s="142" t="s">
        <v>9313</v>
      </c>
    </row>
    <row r="2707" spans="1:12" hidden="1">
      <c r="A2707" s="142" t="s">
        <v>7868</v>
      </c>
      <c r="B2707" s="142" t="s">
        <v>7869</v>
      </c>
      <c r="C2707" s="142" t="s">
        <v>9066</v>
      </c>
      <c r="D2707" s="142" t="s">
        <v>9067</v>
      </c>
      <c r="E2707" s="142" t="s">
        <v>9298</v>
      </c>
      <c r="F2707" s="142" t="s">
        <v>9299</v>
      </c>
      <c r="G2707" s="142" t="s">
        <v>9306</v>
      </c>
      <c r="H2707" s="142" t="s">
        <v>9307</v>
      </c>
      <c r="I2707" s="142" t="s">
        <v>9308</v>
      </c>
      <c r="J2707" s="142" t="s">
        <v>9309</v>
      </c>
      <c r="K2707" s="142" t="s">
        <v>9314</v>
      </c>
      <c r="L2707" s="142" t="s">
        <v>9315</v>
      </c>
    </row>
    <row r="2708" spans="1:12" hidden="1">
      <c r="A2708" s="142" t="s">
        <v>7868</v>
      </c>
      <c r="B2708" s="142" t="s">
        <v>7869</v>
      </c>
      <c r="C2708" s="142" t="s">
        <v>9066</v>
      </c>
      <c r="D2708" s="142" t="s">
        <v>9067</v>
      </c>
      <c r="E2708" s="142" t="s">
        <v>9298</v>
      </c>
      <c r="F2708" s="142" t="s">
        <v>9299</v>
      </c>
      <c r="G2708" s="142" t="s">
        <v>9316</v>
      </c>
      <c r="H2708" s="142" t="s">
        <v>9317</v>
      </c>
      <c r="I2708" s="142" t="s">
        <v>9318</v>
      </c>
      <c r="J2708" s="142" t="s">
        <v>9319</v>
      </c>
      <c r="K2708" s="142" t="s">
        <v>9320</v>
      </c>
      <c r="L2708" s="142" t="s">
        <v>9321</v>
      </c>
    </row>
    <row r="2709" spans="1:12" hidden="1">
      <c r="A2709" s="142" t="s">
        <v>7868</v>
      </c>
      <c r="B2709" s="142" t="s">
        <v>7869</v>
      </c>
      <c r="C2709" s="142" t="s">
        <v>9066</v>
      </c>
      <c r="D2709" s="142" t="s">
        <v>9067</v>
      </c>
      <c r="E2709" s="142" t="s">
        <v>9298</v>
      </c>
      <c r="F2709" s="142" t="s">
        <v>9299</v>
      </c>
      <c r="G2709" s="142" t="s">
        <v>9316</v>
      </c>
      <c r="H2709" s="142" t="s">
        <v>9317</v>
      </c>
      <c r="I2709" s="142" t="s">
        <v>9318</v>
      </c>
      <c r="J2709" s="142" t="s">
        <v>9319</v>
      </c>
      <c r="K2709" s="142" t="s">
        <v>9322</v>
      </c>
      <c r="L2709" s="142" t="s">
        <v>9323</v>
      </c>
    </row>
    <row r="2710" spans="1:12" hidden="1">
      <c r="A2710" s="142" t="s">
        <v>7868</v>
      </c>
      <c r="B2710" s="142" t="s">
        <v>7869</v>
      </c>
      <c r="C2710" s="142" t="s">
        <v>9066</v>
      </c>
      <c r="D2710" s="142" t="s">
        <v>9067</v>
      </c>
      <c r="E2710" s="142" t="s">
        <v>9324</v>
      </c>
      <c r="F2710" s="142" t="s">
        <v>9325</v>
      </c>
      <c r="G2710" s="142" t="s">
        <v>9326</v>
      </c>
      <c r="H2710" s="142" t="s">
        <v>9327</v>
      </c>
      <c r="I2710" s="142" t="s">
        <v>9328</v>
      </c>
      <c r="J2710" s="142" t="s">
        <v>9329</v>
      </c>
      <c r="K2710" s="142" t="s">
        <v>9330</v>
      </c>
      <c r="L2710" s="142" t="s">
        <v>9331</v>
      </c>
    </row>
    <row r="2711" spans="1:12" hidden="1">
      <c r="A2711" s="142" t="s">
        <v>7868</v>
      </c>
      <c r="B2711" s="142" t="s">
        <v>7869</v>
      </c>
      <c r="C2711" s="142" t="s">
        <v>9066</v>
      </c>
      <c r="D2711" s="142" t="s">
        <v>9067</v>
      </c>
      <c r="E2711" s="142" t="s">
        <v>9324</v>
      </c>
      <c r="F2711" s="142" t="s">
        <v>9325</v>
      </c>
      <c r="G2711" s="142" t="s">
        <v>9332</v>
      </c>
      <c r="H2711" s="142" t="s">
        <v>9333</v>
      </c>
      <c r="I2711" s="142" t="s">
        <v>9334</v>
      </c>
      <c r="J2711" s="142" t="s">
        <v>9335</v>
      </c>
      <c r="K2711" s="142" t="s">
        <v>9336</v>
      </c>
      <c r="L2711" s="142" t="s">
        <v>9337</v>
      </c>
    </row>
    <row r="2712" spans="1:12" hidden="1">
      <c r="A2712" s="142" t="s">
        <v>7868</v>
      </c>
      <c r="B2712" s="142" t="s">
        <v>7869</v>
      </c>
      <c r="C2712" s="142" t="s">
        <v>9066</v>
      </c>
      <c r="D2712" s="142" t="s">
        <v>9067</v>
      </c>
      <c r="E2712" s="142" t="s">
        <v>9324</v>
      </c>
      <c r="F2712" s="142" t="s">
        <v>9325</v>
      </c>
      <c r="G2712" s="142" t="s">
        <v>9332</v>
      </c>
      <c r="H2712" s="142" t="s">
        <v>9333</v>
      </c>
      <c r="I2712" s="142" t="s">
        <v>9334</v>
      </c>
      <c r="J2712" s="142" t="s">
        <v>9335</v>
      </c>
      <c r="K2712" s="142" t="s">
        <v>9338</v>
      </c>
      <c r="L2712" s="142" t="s">
        <v>9339</v>
      </c>
    </row>
    <row r="2713" spans="1:12" hidden="1">
      <c r="A2713" s="142" t="s">
        <v>7868</v>
      </c>
      <c r="B2713" s="142" t="s">
        <v>7869</v>
      </c>
      <c r="C2713" s="142" t="s">
        <v>9066</v>
      </c>
      <c r="D2713" s="142" t="s">
        <v>9067</v>
      </c>
      <c r="E2713" s="142" t="s">
        <v>9324</v>
      </c>
      <c r="F2713" s="142" t="s">
        <v>9325</v>
      </c>
      <c r="G2713" s="142" t="s">
        <v>9340</v>
      </c>
      <c r="H2713" s="142" t="s">
        <v>9341</v>
      </c>
      <c r="I2713" s="142" t="s">
        <v>9342</v>
      </c>
      <c r="J2713" s="142" t="s">
        <v>9343</v>
      </c>
      <c r="K2713" s="142" t="s">
        <v>9344</v>
      </c>
      <c r="L2713" s="142" t="s">
        <v>9345</v>
      </c>
    </row>
    <row r="2714" spans="1:12" hidden="1">
      <c r="A2714" s="142" t="s">
        <v>7868</v>
      </c>
      <c r="B2714" s="142" t="s">
        <v>7869</v>
      </c>
      <c r="C2714" s="142" t="s">
        <v>9066</v>
      </c>
      <c r="D2714" s="142" t="s">
        <v>9067</v>
      </c>
      <c r="E2714" s="142" t="s">
        <v>9346</v>
      </c>
      <c r="F2714" s="142" t="s">
        <v>9347</v>
      </c>
      <c r="G2714" s="142" t="s">
        <v>9348</v>
      </c>
      <c r="H2714" s="142" t="s">
        <v>9349</v>
      </c>
      <c r="I2714" s="142" t="s">
        <v>9350</v>
      </c>
      <c r="J2714" s="142" t="s">
        <v>9351</v>
      </c>
      <c r="K2714" s="142" t="s">
        <v>9352</v>
      </c>
      <c r="L2714" s="142" t="s">
        <v>9353</v>
      </c>
    </row>
    <row r="2715" spans="1:12" hidden="1">
      <c r="A2715" s="142" t="s">
        <v>7868</v>
      </c>
      <c r="B2715" s="142" t="s">
        <v>7869</v>
      </c>
      <c r="C2715" s="142" t="s">
        <v>9066</v>
      </c>
      <c r="D2715" s="142" t="s">
        <v>9067</v>
      </c>
      <c r="E2715" s="142" t="s">
        <v>9346</v>
      </c>
      <c r="F2715" s="142" t="s">
        <v>9347</v>
      </c>
      <c r="G2715" s="142" t="s">
        <v>9348</v>
      </c>
      <c r="H2715" s="142" t="s">
        <v>9349</v>
      </c>
      <c r="I2715" s="142" t="s">
        <v>9350</v>
      </c>
      <c r="J2715" s="142" t="s">
        <v>9351</v>
      </c>
      <c r="K2715" s="142" t="s">
        <v>9354</v>
      </c>
      <c r="L2715" s="142" t="s">
        <v>9355</v>
      </c>
    </row>
    <row r="2716" spans="1:12" hidden="1">
      <c r="A2716" s="142" t="s">
        <v>7868</v>
      </c>
      <c r="B2716" s="142" t="s">
        <v>7869</v>
      </c>
      <c r="C2716" s="142" t="s">
        <v>9066</v>
      </c>
      <c r="D2716" s="142" t="s">
        <v>9067</v>
      </c>
      <c r="E2716" s="142" t="s">
        <v>9346</v>
      </c>
      <c r="F2716" s="142" t="s">
        <v>9347</v>
      </c>
      <c r="G2716" s="142" t="s">
        <v>9348</v>
      </c>
      <c r="H2716" s="142" t="s">
        <v>9349</v>
      </c>
      <c r="I2716" s="142" t="s">
        <v>9350</v>
      </c>
      <c r="J2716" s="142" t="s">
        <v>9351</v>
      </c>
      <c r="K2716" s="142" t="s">
        <v>9356</v>
      </c>
      <c r="L2716" s="142" t="s">
        <v>9357</v>
      </c>
    </row>
    <row r="2717" spans="1:12" hidden="1">
      <c r="A2717" s="142" t="s">
        <v>7868</v>
      </c>
      <c r="B2717" s="142" t="s">
        <v>7869</v>
      </c>
      <c r="C2717" s="142" t="s">
        <v>9066</v>
      </c>
      <c r="D2717" s="142" t="s">
        <v>9067</v>
      </c>
      <c r="E2717" s="142" t="s">
        <v>9346</v>
      </c>
      <c r="F2717" s="142" t="s">
        <v>9347</v>
      </c>
      <c r="G2717" s="142" t="s">
        <v>9348</v>
      </c>
      <c r="H2717" s="142" t="s">
        <v>9349</v>
      </c>
      <c r="I2717" s="142" t="s">
        <v>9350</v>
      </c>
      <c r="J2717" s="142" t="s">
        <v>9351</v>
      </c>
      <c r="K2717" s="142" t="s">
        <v>9358</v>
      </c>
      <c r="L2717" s="142" t="s">
        <v>9359</v>
      </c>
    </row>
    <row r="2718" spans="1:12" hidden="1">
      <c r="A2718" s="142" t="s">
        <v>7868</v>
      </c>
      <c r="B2718" s="142" t="s">
        <v>7869</v>
      </c>
      <c r="C2718" s="142" t="s">
        <v>9066</v>
      </c>
      <c r="D2718" s="142" t="s">
        <v>9067</v>
      </c>
      <c r="E2718" s="142" t="s">
        <v>9346</v>
      </c>
      <c r="F2718" s="142" t="s">
        <v>9347</v>
      </c>
      <c r="G2718" s="142" t="s">
        <v>9348</v>
      </c>
      <c r="H2718" s="142" t="s">
        <v>9349</v>
      </c>
      <c r="I2718" s="142" t="s">
        <v>9350</v>
      </c>
      <c r="J2718" s="142" t="s">
        <v>9351</v>
      </c>
      <c r="K2718" s="142" t="s">
        <v>9360</v>
      </c>
      <c r="L2718" s="142" t="s">
        <v>9361</v>
      </c>
    </row>
    <row r="2719" spans="1:12" hidden="1">
      <c r="A2719" s="142" t="s">
        <v>7868</v>
      </c>
      <c r="B2719" s="142" t="s">
        <v>7869</v>
      </c>
      <c r="C2719" s="142" t="s">
        <v>9066</v>
      </c>
      <c r="D2719" s="142" t="s">
        <v>9067</v>
      </c>
      <c r="E2719" s="142" t="s">
        <v>9346</v>
      </c>
      <c r="F2719" s="142" t="s">
        <v>9347</v>
      </c>
      <c r="G2719" s="142" t="s">
        <v>9348</v>
      </c>
      <c r="H2719" s="142" t="s">
        <v>9349</v>
      </c>
      <c r="I2719" s="142" t="s">
        <v>9350</v>
      </c>
      <c r="J2719" s="142" t="s">
        <v>9351</v>
      </c>
      <c r="K2719" s="142" t="s">
        <v>9362</v>
      </c>
      <c r="L2719" s="142" t="s">
        <v>9363</v>
      </c>
    </row>
    <row r="2720" spans="1:12" hidden="1">
      <c r="A2720" s="142" t="s">
        <v>7868</v>
      </c>
      <c r="B2720" s="142" t="s">
        <v>7869</v>
      </c>
      <c r="C2720" s="142" t="s">
        <v>9066</v>
      </c>
      <c r="D2720" s="142" t="s">
        <v>9067</v>
      </c>
      <c r="E2720" s="142" t="s">
        <v>9346</v>
      </c>
      <c r="F2720" s="142" t="s">
        <v>9347</v>
      </c>
      <c r="G2720" s="142" t="s">
        <v>9348</v>
      </c>
      <c r="H2720" s="142" t="s">
        <v>9349</v>
      </c>
      <c r="I2720" s="142" t="s">
        <v>9350</v>
      </c>
      <c r="J2720" s="142" t="s">
        <v>9351</v>
      </c>
      <c r="K2720" s="142" t="s">
        <v>9364</v>
      </c>
      <c r="L2720" s="142" t="s">
        <v>9365</v>
      </c>
    </row>
    <row r="2721" spans="1:12" hidden="1">
      <c r="A2721" s="142" t="s">
        <v>7868</v>
      </c>
      <c r="B2721" s="142" t="s">
        <v>7869</v>
      </c>
      <c r="C2721" s="142" t="s">
        <v>9066</v>
      </c>
      <c r="D2721" s="142" t="s">
        <v>9067</v>
      </c>
      <c r="E2721" s="142" t="s">
        <v>9346</v>
      </c>
      <c r="F2721" s="142" t="s">
        <v>9347</v>
      </c>
      <c r="G2721" s="142" t="s">
        <v>9348</v>
      </c>
      <c r="H2721" s="142" t="s">
        <v>9349</v>
      </c>
      <c r="I2721" s="142" t="s">
        <v>9350</v>
      </c>
      <c r="J2721" s="142" t="s">
        <v>9351</v>
      </c>
      <c r="K2721" s="142" t="s">
        <v>9366</v>
      </c>
      <c r="L2721" s="142" t="s">
        <v>9367</v>
      </c>
    </row>
    <row r="2722" spans="1:12" hidden="1">
      <c r="A2722" s="142" t="s">
        <v>7868</v>
      </c>
      <c r="B2722" s="142" t="s">
        <v>7869</v>
      </c>
      <c r="C2722" s="142" t="s">
        <v>9066</v>
      </c>
      <c r="D2722" s="142" t="s">
        <v>9067</v>
      </c>
      <c r="E2722" s="142" t="s">
        <v>9346</v>
      </c>
      <c r="F2722" s="142" t="s">
        <v>9347</v>
      </c>
      <c r="G2722" s="142" t="s">
        <v>9348</v>
      </c>
      <c r="H2722" s="142" t="s">
        <v>9349</v>
      </c>
      <c r="I2722" s="142" t="s">
        <v>9350</v>
      </c>
      <c r="J2722" s="142" t="s">
        <v>9351</v>
      </c>
      <c r="K2722" s="142" t="s">
        <v>9368</v>
      </c>
      <c r="L2722" s="142" t="s">
        <v>9369</v>
      </c>
    </row>
    <row r="2723" spans="1:12" hidden="1">
      <c r="A2723" s="142" t="s">
        <v>7868</v>
      </c>
      <c r="B2723" s="142" t="s">
        <v>7869</v>
      </c>
      <c r="C2723" s="142" t="s">
        <v>9066</v>
      </c>
      <c r="D2723" s="142" t="s">
        <v>9067</v>
      </c>
      <c r="E2723" s="142" t="s">
        <v>9346</v>
      </c>
      <c r="F2723" s="142" t="s">
        <v>9347</v>
      </c>
      <c r="G2723" s="142" t="s">
        <v>9348</v>
      </c>
      <c r="H2723" s="142" t="s">
        <v>9349</v>
      </c>
      <c r="I2723" s="142" t="s">
        <v>9350</v>
      </c>
      <c r="J2723" s="142" t="s">
        <v>9351</v>
      </c>
      <c r="K2723" s="142" t="s">
        <v>9370</v>
      </c>
      <c r="L2723" s="142" t="s">
        <v>9371</v>
      </c>
    </row>
    <row r="2724" spans="1:12" hidden="1">
      <c r="A2724" s="142" t="s">
        <v>7868</v>
      </c>
      <c r="B2724" s="142" t="s">
        <v>7869</v>
      </c>
      <c r="C2724" s="142" t="s">
        <v>9066</v>
      </c>
      <c r="D2724" s="142" t="s">
        <v>9067</v>
      </c>
      <c r="E2724" s="142" t="s">
        <v>9346</v>
      </c>
      <c r="F2724" s="142" t="s">
        <v>9347</v>
      </c>
      <c r="G2724" s="142" t="s">
        <v>9348</v>
      </c>
      <c r="H2724" s="142" t="s">
        <v>9349</v>
      </c>
      <c r="I2724" s="142" t="s">
        <v>9350</v>
      </c>
      <c r="J2724" s="142" t="s">
        <v>9351</v>
      </c>
      <c r="K2724" s="142" t="s">
        <v>9372</v>
      </c>
      <c r="L2724" s="142" t="s">
        <v>9373</v>
      </c>
    </row>
    <row r="2725" spans="1:12" hidden="1">
      <c r="A2725" s="142" t="s">
        <v>7868</v>
      </c>
      <c r="B2725" s="142" t="s">
        <v>7869</v>
      </c>
      <c r="C2725" s="142" t="s">
        <v>9066</v>
      </c>
      <c r="D2725" s="142" t="s">
        <v>9067</v>
      </c>
      <c r="E2725" s="142" t="s">
        <v>9346</v>
      </c>
      <c r="F2725" s="142" t="s">
        <v>9347</v>
      </c>
      <c r="G2725" s="142" t="s">
        <v>9348</v>
      </c>
      <c r="H2725" s="142" t="s">
        <v>9349</v>
      </c>
      <c r="I2725" s="142" t="s">
        <v>9350</v>
      </c>
      <c r="J2725" s="142" t="s">
        <v>9351</v>
      </c>
      <c r="K2725" s="142" t="s">
        <v>9374</v>
      </c>
      <c r="L2725" s="142" t="s">
        <v>9375</v>
      </c>
    </row>
    <row r="2726" spans="1:12" hidden="1">
      <c r="A2726" s="142" t="s">
        <v>7868</v>
      </c>
      <c r="B2726" s="142" t="s">
        <v>7869</v>
      </c>
      <c r="C2726" s="142" t="s">
        <v>9066</v>
      </c>
      <c r="D2726" s="142" t="s">
        <v>9067</v>
      </c>
      <c r="E2726" s="142" t="s">
        <v>9346</v>
      </c>
      <c r="F2726" s="142" t="s">
        <v>9347</v>
      </c>
      <c r="G2726" s="142" t="s">
        <v>9348</v>
      </c>
      <c r="H2726" s="142" t="s">
        <v>9349</v>
      </c>
      <c r="I2726" s="142" t="s">
        <v>9350</v>
      </c>
      <c r="J2726" s="142" t="s">
        <v>9351</v>
      </c>
      <c r="K2726" s="142" t="s">
        <v>9376</v>
      </c>
      <c r="L2726" s="142" t="s">
        <v>9377</v>
      </c>
    </row>
    <row r="2727" spans="1:12" hidden="1">
      <c r="A2727" s="142" t="s">
        <v>7868</v>
      </c>
      <c r="B2727" s="142" t="s">
        <v>7869</v>
      </c>
      <c r="C2727" s="142" t="s">
        <v>9066</v>
      </c>
      <c r="D2727" s="142" t="s">
        <v>9067</v>
      </c>
      <c r="E2727" s="142" t="s">
        <v>9346</v>
      </c>
      <c r="F2727" s="142" t="s">
        <v>9347</v>
      </c>
      <c r="G2727" s="142" t="s">
        <v>9348</v>
      </c>
      <c r="H2727" s="142" t="s">
        <v>9349</v>
      </c>
      <c r="I2727" s="142" t="s">
        <v>9350</v>
      </c>
      <c r="J2727" s="142" t="s">
        <v>9351</v>
      </c>
      <c r="K2727" s="142" t="s">
        <v>9378</v>
      </c>
      <c r="L2727" s="142" t="s">
        <v>9379</v>
      </c>
    </row>
    <row r="2728" spans="1:12" hidden="1">
      <c r="A2728" s="142" t="s">
        <v>7868</v>
      </c>
      <c r="B2728" s="142" t="s">
        <v>7869</v>
      </c>
      <c r="C2728" s="142" t="s">
        <v>9066</v>
      </c>
      <c r="D2728" s="142" t="s">
        <v>9067</v>
      </c>
      <c r="E2728" s="142" t="s">
        <v>9346</v>
      </c>
      <c r="F2728" s="142" t="s">
        <v>9347</v>
      </c>
      <c r="G2728" s="142" t="s">
        <v>9348</v>
      </c>
      <c r="H2728" s="142" t="s">
        <v>9349</v>
      </c>
      <c r="I2728" s="142" t="s">
        <v>9350</v>
      </c>
      <c r="J2728" s="142" t="s">
        <v>9351</v>
      </c>
      <c r="K2728" s="142" t="s">
        <v>9380</v>
      </c>
      <c r="L2728" s="142" t="s">
        <v>9381</v>
      </c>
    </row>
    <row r="2729" spans="1:12" hidden="1">
      <c r="A2729" s="142" t="s">
        <v>7868</v>
      </c>
      <c r="B2729" s="142" t="s">
        <v>7869</v>
      </c>
      <c r="C2729" s="142" t="s">
        <v>9066</v>
      </c>
      <c r="D2729" s="142" t="s">
        <v>9067</v>
      </c>
      <c r="E2729" s="142" t="s">
        <v>9346</v>
      </c>
      <c r="F2729" s="142" t="s">
        <v>9347</v>
      </c>
      <c r="G2729" s="142" t="s">
        <v>9348</v>
      </c>
      <c r="H2729" s="142" t="s">
        <v>9349</v>
      </c>
      <c r="I2729" s="142" t="s">
        <v>9350</v>
      </c>
      <c r="J2729" s="142" t="s">
        <v>9351</v>
      </c>
      <c r="K2729" s="142" t="s">
        <v>9382</v>
      </c>
      <c r="L2729" s="142" t="s">
        <v>9383</v>
      </c>
    </row>
    <row r="2730" spans="1:12" hidden="1">
      <c r="A2730" s="142" t="s">
        <v>7868</v>
      </c>
      <c r="B2730" s="142" t="s">
        <v>7869</v>
      </c>
      <c r="C2730" s="142" t="s">
        <v>9066</v>
      </c>
      <c r="D2730" s="142" t="s">
        <v>9067</v>
      </c>
      <c r="E2730" s="142" t="s">
        <v>9346</v>
      </c>
      <c r="F2730" s="142" t="s">
        <v>9347</v>
      </c>
      <c r="G2730" s="142" t="s">
        <v>9348</v>
      </c>
      <c r="H2730" s="142" t="s">
        <v>9349</v>
      </c>
      <c r="I2730" s="142" t="s">
        <v>9350</v>
      </c>
      <c r="J2730" s="142" t="s">
        <v>9351</v>
      </c>
      <c r="K2730" s="142" t="s">
        <v>9384</v>
      </c>
      <c r="L2730" s="142" t="s">
        <v>9385</v>
      </c>
    </row>
    <row r="2731" spans="1:12" hidden="1">
      <c r="A2731" s="142" t="s">
        <v>7868</v>
      </c>
      <c r="B2731" s="142" t="s">
        <v>7869</v>
      </c>
      <c r="C2731" s="142" t="s">
        <v>9066</v>
      </c>
      <c r="D2731" s="142" t="s">
        <v>9067</v>
      </c>
      <c r="E2731" s="142" t="s">
        <v>9386</v>
      </c>
      <c r="F2731" s="142" t="s">
        <v>9387</v>
      </c>
      <c r="G2731" s="142" t="s">
        <v>9388</v>
      </c>
      <c r="H2731" s="142" t="s">
        <v>9389</v>
      </c>
      <c r="I2731" s="142" t="s">
        <v>9390</v>
      </c>
      <c r="J2731" s="142" t="s">
        <v>9391</v>
      </c>
      <c r="K2731" s="142" t="s">
        <v>9392</v>
      </c>
      <c r="L2731" s="142" t="s">
        <v>9393</v>
      </c>
    </row>
    <row r="2732" spans="1:12" hidden="1">
      <c r="A2732" s="142" t="s">
        <v>7868</v>
      </c>
      <c r="B2732" s="142" t="s">
        <v>7869</v>
      </c>
      <c r="C2732" s="142" t="s">
        <v>9066</v>
      </c>
      <c r="D2732" s="142" t="s">
        <v>9067</v>
      </c>
      <c r="E2732" s="142" t="s">
        <v>9386</v>
      </c>
      <c r="F2732" s="142" t="s">
        <v>9387</v>
      </c>
      <c r="G2732" s="142" t="s">
        <v>9388</v>
      </c>
      <c r="H2732" s="142" t="s">
        <v>9389</v>
      </c>
      <c r="I2732" s="142" t="s">
        <v>9390</v>
      </c>
      <c r="J2732" s="142" t="s">
        <v>9391</v>
      </c>
      <c r="K2732" s="142" t="s">
        <v>9394</v>
      </c>
      <c r="L2732" s="142" t="s">
        <v>9395</v>
      </c>
    </row>
    <row r="2733" spans="1:12" hidden="1">
      <c r="A2733" s="142" t="s">
        <v>7868</v>
      </c>
      <c r="B2733" s="142" t="s">
        <v>7869</v>
      </c>
      <c r="C2733" s="142" t="s">
        <v>9066</v>
      </c>
      <c r="D2733" s="142" t="s">
        <v>9067</v>
      </c>
      <c r="E2733" s="142" t="s">
        <v>9386</v>
      </c>
      <c r="F2733" s="142" t="s">
        <v>9387</v>
      </c>
      <c r="G2733" s="142" t="s">
        <v>9388</v>
      </c>
      <c r="H2733" s="142" t="s">
        <v>9389</v>
      </c>
      <c r="I2733" s="142" t="s">
        <v>9390</v>
      </c>
      <c r="J2733" s="142" t="s">
        <v>9391</v>
      </c>
      <c r="K2733" s="142" t="s">
        <v>9396</v>
      </c>
      <c r="L2733" s="142" t="s">
        <v>9397</v>
      </c>
    </row>
    <row r="2734" spans="1:12" hidden="1">
      <c r="A2734" s="142" t="s">
        <v>7868</v>
      </c>
      <c r="B2734" s="142" t="s">
        <v>7869</v>
      </c>
      <c r="C2734" s="142" t="s">
        <v>9066</v>
      </c>
      <c r="D2734" s="142" t="s">
        <v>9067</v>
      </c>
      <c r="E2734" s="142" t="s">
        <v>9386</v>
      </c>
      <c r="F2734" s="142" t="s">
        <v>9387</v>
      </c>
      <c r="G2734" s="142" t="s">
        <v>9388</v>
      </c>
      <c r="H2734" s="142" t="s">
        <v>9389</v>
      </c>
      <c r="I2734" s="142" t="s">
        <v>9390</v>
      </c>
      <c r="J2734" s="142" t="s">
        <v>9391</v>
      </c>
      <c r="K2734" s="142" t="s">
        <v>9398</v>
      </c>
      <c r="L2734" s="142" t="s">
        <v>9399</v>
      </c>
    </row>
    <row r="2735" spans="1:12" hidden="1">
      <c r="A2735" s="142" t="s">
        <v>7868</v>
      </c>
      <c r="B2735" s="142" t="s">
        <v>7869</v>
      </c>
      <c r="C2735" s="142" t="s">
        <v>9066</v>
      </c>
      <c r="D2735" s="142" t="s">
        <v>9067</v>
      </c>
      <c r="E2735" s="142" t="s">
        <v>9386</v>
      </c>
      <c r="F2735" s="142" t="s">
        <v>9387</v>
      </c>
      <c r="G2735" s="142" t="s">
        <v>9388</v>
      </c>
      <c r="H2735" s="142" t="s">
        <v>9389</v>
      </c>
      <c r="I2735" s="142" t="s">
        <v>9400</v>
      </c>
      <c r="J2735" s="142" t="s">
        <v>9401</v>
      </c>
      <c r="K2735" s="142" t="s">
        <v>9402</v>
      </c>
      <c r="L2735" s="142" t="s">
        <v>9403</v>
      </c>
    </row>
    <row r="2736" spans="1:12" hidden="1">
      <c r="A2736" s="142" t="s">
        <v>7868</v>
      </c>
      <c r="B2736" s="142" t="s">
        <v>7869</v>
      </c>
      <c r="C2736" s="142" t="s">
        <v>9066</v>
      </c>
      <c r="D2736" s="142" t="s">
        <v>9067</v>
      </c>
      <c r="E2736" s="142" t="s">
        <v>9386</v>
      </c>
      <c r="F2736" s="142" t="s">
        <v>9387</v>
      </c>
      <c r="G2736" s="142" t="s">
        <v>9404</v>
      </c>
      <c r="H2736" s="142" t="s">
        <v>9405</v>
      </c>
      <c r="I2736" s="142" t="s">
        <v>9406</v>
      </c>
      <c r="J2736" s="142" t="s">
        <v>9407</v>
      </c>
      <c r="K2736" s="142" t="s">
        <v>9408</v>
      </c>
      <c r="L2736" s="142" t="s">
        <v>9409</v>
      </c>
    </row>
    <row r="2737" spans="1:12" hidden="1">
      <c r="A2737" s="142" t="s">
        <v>7868</v>
      </c>
      <c r="B2737" s="142" t="s">
        <v>7869</v>
      </c>
      <c r="C2737" s="142" t="s">
        <v>9066</v>
      </c>
      <c r="D2737" s="142" t="s">
        <v>9067</v>
      </c>
      <c r="E2737" s="142" t="s">
        <v>9410</v>
      </c>
      <c r="F2737" s="142" t="s">
        <v>9411</v>
      </c>
      <c r="G2737" s="142" t="s">
        <v>9412</v>
      </c>
      <c r="H2737" s="142" t="s">
        <v>9413</v>
      </c>
      <c r="I2737" s="142" t="s">
        <v>9414</v>
      </c>
      <c r="J2737" s="142" t="s">
        <v>9415</v>
      </c>
      <c r="K2737" s="142" t="s">
        <v>9416</v>
      </c>
      <c r="L2737" s="142" t="s">
        <v>9417</v>
      </c>
    </row>
    <row r="2738" spans="1:12" hidden="1">
      <c r="A2738" s="142" t="s">
        <v>7868</v>
      </c>
      <c r="B2738" s="142" t="s">
        <v>7869</v>
      </c>
      <c r="C2738" s="142" t="s">
        <v>9066</v>
      </c>
      <c r="D2738" s="142" t="s">
        <v>9067</v>
      </c>
      <c r="E2738" s="142" t="s">
        <v>9410</v>
      </c>
      <c r="F2738" s="142" t="s">
        <v>9411</v>
      </c>
      <c r="G2738" s="142" t="s">
        <v>9418</v>
      </c>
      <c r="H2738" s="142" t="s">
        <v>9419</v>
      </c>
      <c r="I2738" s="142" t="s">
        <v>9420</v>
      </c>
      <c r="J2738" s="142" t="s">
        <v>9421</v>
      </c>
      <c r="K2738" s="142" t="s">
        <v>9422</v>
      </c>
      <c r="L2738" s="142" t="s">
        <v>9423</v>
      </c>
    </row>
    <row r="2739" spans="1:12" hidden="1">
      <c r="A2739" s="142" t="s">
        <v>7868</v>
      </c>
      <c r="B2739" s="142" t="s">
        <v>7869</v>
      </c>
      <c r="C2739" s="142" t="s">
        <v>9066</v>
      </c>
      <c r="D2739" s="142" t="s">
        <v>9067</v>
      </c>
      <c r="E2739" s="142" t="s">
        <v>9410</v>
      </c>
      <c r="F2739" s="142" t="s">
        <v>9411</v>
      </c>
      <c r="G2739" s="142" t="s">
        <v>9424</v>
      </c>
      <c r="H2739" s="142" t="s">
        <v>9425</v>
      </c>
      <c r="I2739" s="142" t="s">
        <v>9426</v>
      </c>
      <c r="J2739" s="142" t="s">
        <v>9427</v>
      </c>
      <c r="K2739" s="142" t="s">
        <v>9428</v>
      </c>
      <c r="L2739" s="142" t="s">
        <v>9429</v>
      </c>
    </row>
    <row r="2740" spans="1:12" hidden="1">
      <c r="A2740" s="142" t="s">
        <v>7868</v>
      </c>
      <c r="B2740" s="142" t="s">
        <v>7869</v>
      </c>
      <c r="C2740" s="142" t="s">
        <v>9066</v>
      </c>
      <c r="D2740" s="142" t="s">
        <v>9067</v>
      </c>
      <c r="E2740" s="142" t="s">
        <v>9410</v>
      </c>
      <c r="F2740" s="142" t="s">
        <v>9411</v>
      </c>
      <c r="G2740" s="142" t="s">
        <v>9424</v>
      </c>
      <c r="H2740" s="142" t="s">
        <v>9425</v>
      </c>
      <c r="I2740" s="142" t="s">
        <v>9426</v>
      </c>
      <c r="J2740" s="142" t="s">
        <v>9427</v>
      </c>
      <c r="K2740" s="142" t="s">
        <v>9430</v>
      </c>
      <c r="L2740" s="142" t="s">
        <v>9431</v>
      </c>
    </row>
    <row r="2741" spans="1:12" hidden="1">
      <c r="A2741" s="142" t="s">
        <v>7868</v>
      </c>
      <c r="B2741" s="142" t="s">
        <v>7869</v>
      </c>
      <c r="C2741" s="142" t="s">
        <v>9066</v>
      </c>
      <c r="D2741" s="142" t="s">
        <v>9067</v>
      </c>
      <c r="E2741" s="142" t="s">
        <v>9432</v>
      </c>
      <c r="F2741" s="142" t="s">
        <v>9433</v>
      </c>
      <c r="G2741" s="142" t="s">
        <v>9434</v>
      </c>
      <c r="H2741" s="142" t="s">
        <v>9435</v>
      </c>
      <c r="I2741" s="142" t="s">
        <v>9436</v>
      </c>
      <c r="J2741" s="142" t="s">
        <v>9437</v>
      </c>
      <c r="K2741" s="142" t="s">
        <v>9438</v>
      </c>
      <c r="L2741" s="142" t="s">
        <v>9439</v>
      </c>
    </row>
    <row r="2742" spans="1:12" hidden="1">
      <c r="A2742" s="142" t="s">
        <v>7868</v>
      </c>
      <c r="B2742" s="142" t="s">
        <v>7869</v>
      </c>
      <c r="C2742" s="142" t="s">
        <v>9066</v>
      </c>
      <c r="D2742" s="142" t="s">
        <v>9067</v>
      </c>
      <c r="E2742" s="142" t="s">
        <v>9432</v>
      </c>
      <c r="F2742" s="142" t="s">
        <v>9433</v>
      </c>
      <c r="G2742" s="142" t="s">
        <v>9434</v>
      </c>
      <c r="H2742" s="142" t="s">
        <v>9435</v>
      </c>
      <c r="I2742" s="142" t="s">
        <v>9436</v>
      </c>
      <c r="J2742" s="142" t="s">
        <v>9437</v>
      </c>
      <c r="K2742" s="142" t="s">
        <v>9440</v>
      </c>
      <c r="L2742" s="142" t="s">
        <v>9441</v>
      </c>
    </row>
    <row r="2743" spans="1:12" hidden="1">
      <c r="A2743" s="142" t="s">
        <v>7868</v>
      </c>
      <c r="B2743" s="142" t="s">
        <v>7869</v>
      </c>
      <c r="C2743" s="142" t="s">
        <v>9066</v>
      </c>
      <c r="D2743" s="142" t="s">
        <v>9067</v>
      </c>
      <c r="E2743" s="142" t="s">
        <v>9432</v>
      </c>
      <c r="F2743" s="142" t="s">
        <v>9433</v>
      </c>
      <c r="G2743" s="142" t="s">
        <v>9434</v>
      </c>
      <c r="H2743" s="142" t="s">
        <v>9435</v>
      </c>
      <c r="I2743" s="142" t="s">
        <v>9442</v>
      </c>
      <c r="J2743" s="142" t="s">
        <v>9443</v>
      </c>
      <c r="K2743" s="142" t="s">
        <v>9444</v>
      </c>
      <c r="L2743" s="142" t="s">
        <v>9445</v>
      </c>
    </row>
    <row r="2744" spans="1:12" hidden="1">
      <c r="A2744" s="142" t="s">
        <v>7868</v>
      </c>
      <c r="B2744" s="142" t="s">
        <v>7869</v>
      </c>
      <c r="C2744" s="142" t="s">
        <v>9066</v>
      </c>
      <c r="D2744" s="142" t="s">
        <v>9067</v>
      </c>
      <c r="E2744" s="142" t="s">
        <v>9432</v>
      </c>
      <c r="F2744" s="142" t="s">
        <v>9433</v>
      </c>
      <c r="G2744" s="142" t="s">
        <v>9446</v>
      </c>
      <c r="H2744" s="142" t="s">
        <v>9447</v>
      </c>
      <c r="I2744" s="142" t="s">
        <v>9448</v>
      </c>
      <c r="J2744" s="142" t="s">
        <v>9449</v>
      </c>
      <c r="K2744" s="142" t="s">
        <v>9450</v>
      </c>
      <c r="L2744" s="142" t="s">
        <v>9451</v>
      </c>
    </row>
    <row r="2745" spans="1:12" hidden="1">
      <c r="A2745" s="142" t="s">
        <v>7868</v>
      </c>
      <c r="B2745" s="142" t="s">
        <v>7869</v>
      </c>
      <c r="C2745" s="142" t="s">
        <v>9066</v>
      </c>
      <c r="D2745" s="142" t="s">
        <v>9067</v>
      </c>
      <c r="E2745" s="142" t="s">
        <v>9432</v>
      </c>
      <c r="F2745" s="142" t="s">
        <v>9433</v>
      </c>
      <c r="G2745" s="142" t="s">
        <v>9452</v>
      </c>
      <c r="H2745" s="142" t="s">
        <v>9453</v>
      </c>
      <c r="I2745" s="142" t="s">
        <v>9454</v>
      </c>
      <c r="J2745" s="142" t="s">
        <v>9455</v>
      </c>
      <c r="K2745" s="142" t="s">
        <v>9456</v>
      </c>
      <c r="L2745" s="142" t="s">
        <v>9457</v>
      </c>
    </row>
    <row r="2746" spans="1:12" hidden="1">
      <c r="A2746" s="142" t="s">
        <v>7868</v>
      </c>
      <c r="B2746" s="142" t="s">
        <v>7869</v>
      </c>
      <c r="C2746" s="142" t="s">
        <v>9066</v>
      </c>
      <c r="D2746" s="142" t="s">
        <v>9067</v>
      </c>
      <c r="E2746" s="142" t="s">
        <v>9432</v>
      </c>
      <c r="F2746" s="142" t="s">
        <v>9433</v>
      </c>
      <c r="G2746" s="142" t="s">
        <v>9458</v>
      </c>
      <c r="H2746" s="142" t="s">
        <v>9459</v>
      </c>
      <c r="I2746" s="142" t="s">
        <v>9460</v>
      </c>
      <c r="J2746" s="142" t="s">
        <v>9461</v>
      </c>
      <c r="K2746" s="142" t="s">
        <v>9462</v>
      </c>
      <c r="L2746" s="142" t="s">
        <v>9463</v>
      </c>
    </row>
    <row r="2747" spans="1:12" hidden="1">
      <c r="A2747" s="142" t="s">
        <v>7868</v>
      </c>
      <c r="B2747" s="142" t="s">
        <v>7869</v>
      </c>
      <c r="C2747" s="142" t="s">
        <v>9066</v>
      </c>
      <c r="D2747" s="142" t="s">
        <v>9067</v>
      </c>
      <c r="E2747" s="142" t="s">
        <v>9464</v>
      </c>
      <c r="F2747" s="142" t="s">
        <v>9465</v>
      </c>
      <c r="G2747" s="142" t="s">
        <v>9466</v>
      </c>
      <c r="H2747" s="142" t="s">
        <v>9467</v>
      </c>
      <c r="I2747" s="142" t="s">
        <v>9468</v>
      </c>
      <c r="J2747" s="142" t="s">
        <v>9469</v>
      </c>
      <c r="K2747" s="142" t="s">
        <v>9470</v>
      </c>
      <c r="L2747" s="142" t="s">
        <v>9471</v>
      </c>
    </row>
    <row r="2748" spans="1:12" hidden="1">
      <c r="A2748" s="142" t="s">
        <v>7868</v>
      </c>
      <c r="B2748" s="142" t="s">
        <v>7869</v>
      </c>
      <c r="C2748" s="142" t="s">
        <v>9066</v>
      </c>
      <c r="D2748" s="142" t="s">
        <v>9067</v>
      </c>
      <c r="E2748" s="142" t="s">
        <v>9464</v>
      </c>
      <c r="F2748" s="142" t="s">
        <v>9465</v>
      </c>
      <c r="G2748" s="142" t="s">
        <v>9466</v>
      </c>
      <c r="H2748" s="142" t="s">
        <v>9467</v>
      </c>
      <c r="I2748" s="142" t="s">
        <v>9468</v>
      </c>
      <c r="J2748" s="142" t="s">
        <v>9469</v>
      </c>
      <c r="K2748" s="142" t="s">
        <v>9472</v>
      </c>
      <c r="L2748" s="142" t="s">
        <v>9473</v>
      </c>
    </row>
    <row r="2749" spans="1:12" hidden="1">
      <c r="A2749" s="142" t="s">
        <v>7868</v>
      </c>
      <c r="B2749" s="142" t="s">
        <v>7869</v>
      </c>
      <c r="C2749" s="142" t="s">
        <v>9066</v>
      </c>
      <c r="D2749" s="142" t="s">
        <v>9067</v>
      </c>
      <c r="E2749" s="142" t="s">
        <v>9464</v>
      </c>
      <c r="F2749" s="142" t="s">
        <v>9465</v>
      </c>
      <c r="G2749" s="142" t="s">
        <v>9474</v>
      </c>
      <c r="H2749" s="142" t="s">
        <v>9475</v>
      </c>
      <c r="I2749" s="142" t="s">
        <v>9476</v>
      </c>
      <c r="J2749" s="142" t="s">
        <v>9477</v>
      </c>
      <c r="K2749" s="142" t="s">
        <v>9478</v>
      </c>
      <c r="L2749" s="142" t="s">
        <v>9479</v>
      </c>
    </row>
    <row r="2750" spans="1:12" hidden="1">
      <c r="A2750" s="142" t="s">
        <v>7868</v>
      </c>
      <c r="B2750" s="142" t="s">
        <v>7869</v>
      </c>
      <c r="C2750" s="142" t="s">
        <v>9066</v>
      </c>
      <c r="D2750" s="142" t="s">
        <v>9067</v>
      </c>
      <c r="E2750" s="142" t="s">
        <v>9464</v>
      </c>
      <c r="F2750" s="142" t="s">
        <v>9465</v>
      </c>
      <c r="G2750" s="142" t="s">
        <v>9474</v>
      </c>
      <c r="H2750" s="142" t="s">
        <v>9475</v>
      </c>
      <c r="I2750" s="142" t="s">
        <v>9476</v>
      </c>
      <c r="J2750" s="142" t="s">
        <v>9477</v>
      </c>
      <c r="K2750" s="142" t="s">
        <v>9480</v>
      </c>
      <c r="L2750" s="142" t="s">
        <v>9481</v>
      </c>
    </row>
    <row r="2751" spans="1:12" hidden="1">
      <c r="A2751" s="142" t="s">
        <v>7868</v>
      </c>
      <c r="B2751" s="142" t="s">
        <v>7869</v>
      </c>
      <c r="C2751" s="142" t="s">
        <v>9066</v>
      </c>
      <c r="D2751" s="142" t="s">
        <v>9067</v>
      </c>
      <c r="E2751" s="142" t="s">
        <v>9464</v>
      </c>
      <c r="F2751" s="142" t="s">
        <v>9465</v>
      </c>
      <c r="G2751" s="142" t="s">
        <v>9474</v>
      </c>
      <c r="H2751" s="142" t="s">
        <v>9475</v>
      </c>
      <c r="I2751" s="142" t="s">
        <v>9476</v>
      </c>
      <c r="J2751" s="142" t="s">
        <v>9477</v>
      </c>
      <c r="K2751" s="142" t="s">
        <v>9482</v>
      </c>
      <c r="L2751" s="142" t="s">
        <v>9483</v>
      </c>
    </row>
    <row r="2752" spans="1:12" hidden="1">
      <c r="A2752" s="142" t="s">
        <v>7868</v>
      </c>
      <c r="B2752" s="142" t="s">
        <v>7869</v>
      </c>
      <c r="C2752" s="142" t="s">
        <v>9066</v>
      </c>
      <c r="D2752" s="142" t="s">
        <v>9067</v>
      </c>
      <c r="E2752" s="142" t="s">
        <v>9464</v>
      </c>
      <c r="F2752" s="142" t="s">
        <v>9465</v>
      </c>
      <c r="G2752" s="142" t="s">
        <v>9474</v>
      </c>
      <c r="H2752" s="142" t="s">
        <v>9475</v>
      </c>
      <c r="I2752" s="142" t="s">
        <v>9476</v>
      </c>
      <c r="J2752" s="142" t="s">
        <v>9477</v>
      </c>
      <c r="K2752" s="142" t="s">
        <v>9484</v>
      </c>
      <c r="L2752" s="142" t="s">
        <v>9485</v>
      </c>
    </row>
    <row r="2753" spans="1:12" hidden="1">
      <c r="A2753" s="142" t="s">
        <v>7868</v>
      </c>
      <c r="B2753" s="142" t="s">
        <v>7869</v>
      </c>
      <c r="C2753" s="142" t="s">
        <v>9066</v>
      </c>
      <c r="D2753" s="142" t="s">
        <v>9067</v>
      </c>
      <c r="E2753" s="142" t="s">
        <v>9464</v>
      </c>
      <c r="F2753" s="142" t="s">
        <v>9465</v>
      </c>
      <c r="G2753" s="142" t="s">
        <v>9486</v>
      </c>
      <c r="H2753" s="142" t="s">
        <v>9487</v>
      </c>
      <c r="I2753" s="142" t="s">
        <v>9488</v>
      </c>
      <c r="J2753" s="142" t="s">
        <v>9489</v>
      </c>
      <c r="K2753" s="142" t="s">
        <v>9490</v>
      </c>
      <c r="L2753" s="142" t="s">
        <v>9491</v>
      </c>
    </row>
    <row r="2754" spans="1:12" hidden="1">
      <c r="A2754" s="142" t="s">
        <v>7868</v>
      </c>
      <c r="B2754" s="142" t="s">
        <v>7869</v>
      </c>
      <c r="C2754" s="142" t="s">
        <v>9492</v>
      </c>
      <c r="D2754" s="142" t="s">
        <v>9493</v>
      </c>
      <c r="E2754" s="142" t="s">
        <v>9494</v>
      </c>
      <c r="F2754" s="142" t="s">
        <v>9495</v>
      </c>
      <c r="G2754" s="142" t="s">
        <v>9496</v>
      </c>
      <c r="H2754" s="142" t="s">
        <v>9497</v>
      </c>
      <c r="I2754" s="142" t="s">
        <v>9498</v>
      </c>
      <c r="J2754" s="142" t="s">
        <v>9499</v>
      </c>
      <c r="K2754" s="142" t="s">
        <v>9500</v>
      </c>
      <c r="L2754" s="142" t="s">
        <v>9501</v>
      </c>
    </row>
    <row r="2755" spans="1:12" hidden="1">
      <c r="A2755" s="142" t="s">
        <v>7868</v>
      </c>
      <c r="B2755" s="142" t="s">
        <v>7869</v>
      </c>
      <c r="C2755" s="142" t="s">
        <v>9492</v>
      </c>
      <c r="D2755" s="142" t="s">
        <v>9493</v>
      </c>
      <c r="E2755" s="142" t="s">
        <v>9494</v>
      </c>
      <c r="F2755" s="142" t="s">
        <v>9495</v>
      </c>
      <c r="G2755" s="142" t="s">
        <v>9496</v>
      </c>
      <c r="H2755" s="142" t="s">
        <v>9497</v>
      </c>
      <c r="I2755" s="142" t="s">
        <v>9498</v>
      </c>
      <c r="J2755" s="142" t="s">
        <v>9499</v>
      </c>
      <c r="K2755" s="142" t="s">
        <v>9502</v>
      </c>
      <c r="L2755" s="142" t="s">
        <v>9503</v>
      </c>
    </row>
    <row r="2756" spans="1:12" hidden="1">
      <c r="A2756" s="142" t="s">
        <v>7868</v>
      </c>
      <c r="B2756" s="142" t="s">
        <v>7869</v>
      </c>
      <c r="C2756" s="142" t="s">
        <v>9492</v>
      </c>
      <c r="D2756" s="142" t="s">
        <v>9493</v>
      </c>
      <c r="E2756" s="142" t="s">
        <v>9494</v>
      </c>
      <c r="F2756" s="142" t="s">
        <v>9495</v>
      </c>
      <c r="G2756" s="142" t="s">
        <v>9496</v>
      </c>
      <c r="H2756" s="142" t="s">
        <v>9497</v>
      </c>
      <c r="I2756" s="142" t="s">
        <v>9498</v>
      </c>
      <c r="J2756" s="142" t="s">
        <v>9499</v>
      </c>
      <c r="K2756" s="142" t="s">
        <v>9504</v>
      </c>
      <c r="L2756" s="142" t="s">
        <v>9505</v>
      </c>
    </row>
    <row r="2757" spans="1:12" hidden="1">
      <c r="A2757" s="142" t="s">
        <v>7868</v>
      </c>
      <c r="B2757" s="142" t="s">
        <v>7869</v>
      </c>
      <c r="C2757" s="142" t="s">
        <v>9492</v>
      </c>
      <c r="D2757" s="142" t="s">
        <v>9493</v>
      </c>
      <c r="E2757" s="142" t="s">
        <v>9494</v>
      </c>
      <c r="F2757" s="142" t="s">
        <v>9495</v>
      </c>
      <c r="G2757" s="142" t="s">
        <v>9496</v>
      </c>
      <c r="H2757" s="142" t="s">
        <v>9497</v>
      </c>
      <c r="I2757" s="142" t="s">
        <v>9498</v>
      </c>
      <c r="J2757" s="142" t="s">
        <v>9499</v>
      </c>
      <c r="K2757" s="142" t="s">
        <v>9506</v>
      </c>
      <c r="L2757" s="142" t="s">
        <v>9507</v>
      </c>
    </row>
    <row r="2758" spans="1:12" hidden="1">
      <c r="A2758" s="142" t="s">
        <v>7868</v>
      </c>
      <c r="B2758" s="142" t="s">
        <v>7869</v>
      </c>
      <c r="C2758" s="142" t="s">
        <v>9492</v>
      </c>
      <c r="D2758" s="142" t="s">
        <v>9493</v>
      </c>
      <c r="E2758" s="142" t="s">
        <v>9494</v>
      </c>
      <c r="F2758" s="142" t="s">
        <v>9495</v>
      </c>
      <c r="G2758" s="142" t="s">
        <v>9496</v>
      </c>
      <c r="H2758" s="142" t="s">
        <v>9497</v>
      </c>
      <c r="I2758" s="142" t="s">
        <v>9498</v>
      </c>
      <c r="J2758" s="142" t="s">
        <v>9499</v>
      </c>
      <c r="K2758" s="142" t="s">
        <v>9508</v>
      </c>
      <c r="L2758" s="142" t="s">
        <v>9509</v>
      </c>
    </row>
    <row r="2759" spans="1:12" hidden="1">
      <c r="A2759" s="142" t="s">
        <v>7868</v>
      </c>
      <c r="B2759" s="142" t="s">
        <v>7869</v>
      </c>
      <c r="C2759" s="142" t="s">
        <v>9492</v>
      </c>
      <c r="D2759" s="142" t="s">
        <v>9493</v>
      </c>
      <c r="E2759" s="142" t="s">
        <v>9510</v>
      </c>
      <c r="F2759" s="142" t="s">
        <v>9511</v>
      </c>
      <c r="G2759" s="142" t="s">
        <v>9512</v>
      </c>
      <c r="H2759" s="142" t="s">
        <v>9513</v>
      </c>
      <c r="I2759" s="142" t="s">
        <v>9514</v>
      </c>
      <c r="J2759" s="142" t="s">
        <v>9515</v>
      </c>
      <c r="K2759" s="142" t="s">
        <v>9516</v>
      </c>
      <c r="L2759" s="142" t="s">
        <v>9517</v>
      </c>
    </row>
    <row r="2760" spans="1:12" hidden="1">
      <c r="A2760" s="142" t="s">
        <v>7868</v>
      </c>
      <c r="B2760" s="142" t="s">
        <v>7869</v>
      </c>
      <c r="C2760" s="142" t="s">
        <v>9492</v>
      </c>
      <c r="D2760" s="142" t="s">
        <v>9493</v>
      </c>
      <c r="E2760" s="142" t="s">
        <v>9510</v>
      </c>
      <c r="F2760" s="142" t="s">
        <v>9511</v>
      </c>
      <c r="G2760" s="142" t="s">
        <v>9512</v>
      </c>
      <c r="H2760" s="142" t="s">
        <v>9513</v>
      </c>
      <c r="I2760" s="142" t="s">
        <v>9514</v>
      </c>
      <c r="J2760" s="142" t="s">
        <v>9515</v>
      </c>
      <c r="K2760" s="142" t="s">
        <v>9518</v>
      </c>
      <c r="L2760" s="142" t="s">
        <v>9519</v>
      </c>
    </row>
    <row r="2761" spans="1:12" hidden="1">
      <c r="A2761" s="142" t="s">
        <v>7868</v>
      </c>
      <c r="B2761" s="142" t="s">
        <v>7869</v>
      </c>
      <c r="C2761" s="142" t="s">
        <v>9492</v>
      </c>
      <c r="D2761" s="142" t="s">
        <v>9493</v>
      </c>
      <c r="E2761" s="142" t="s">
        <v>9510</v>
      </c>
      <c r="F2761" s="142" t="s">
        <v>9511</v>
      </c>
      <c r="G2761" s="142" t="s">
        <v>9512</v>
      </c>
      <c r="H2761" s="142" t="s">
        <v>9513</v>
      </c>
      <c r="I2761" s="142" t="s">
        <v>9514</v>
      </c>
      <c r="J2761" s="142" t="s">
        <v>9515</v>
      </c>
      <c r="K2761" s="142" t="s">
        <v>9520</v>
      </c>
      <c r="L2761" s="142" t="s">
        <v>9521</v>
      </c>
    </row>
    <row r="2762" spans="1:12" hidden="1">
      <c r="A2762" s="142" t="s">
        <v>7868</v>
      </c>
      <c r="B2762" s="142" t="s">
        <v>7869</v>
      </c>
      <c r="C2762" s="142" t="s">
        <v>9492</v>
      </c>
      <c r="D2762" s="142" t="s">
        <v>9493</v>
      </c>
      <c r="E2762" s="142" t="s">
        <v>9522</v>
      </c>
      <c r="F2762" s="142" t="s">
        <v>9523</v>
      </c>
      <c r="G2762" s="142" t="s">
        <v>9524</v>
      </c>
      <c r="H2762" s="142" t="s">
        <v>9525</v>
      </c>
      <c r="I2762" s="142" t="s">
        <v>9526</v>
      </c>
      <c r="J2762" s="142" t="s">
        <v>9527</v>
      </c>
      <c r="K2762" s="142" t="s">
        <v>9528</v>
      </c>
      <c r="L2762" s="142" t="s">
        <v>9529</v>
      </c>
    </row>
    <row r="2763" spans="1:12" hidden="1">
      <c r="A2763" s="142" t="s">
        <v>7868</v>
      </c>
      <c r="B2763" s="142" t="s">
        <v>7869</v>
      </c>
      <c r="C2763" s="142" t="s">
        <v>9492</v>
      </c>
      <c r="D2763" s="142" t="s">
        <v>9493</v>
      </c>
      <c r="E2763" s="142" t="s">
        <v>9522</v>
      </c>
      <c r="F2763" s="142" t="s">
        <v>9523</v>
      </c>
      <c r="G2763" s="142" t="s">
        <v>9530</v>
      </c>
      <c r="H2763" s="142" t="s">
        <v>9531</v>
      </c>
      <c r="I2763" s="142" t="s">
        <v>9532</v>
      </c>
      <c r="J2763" s="142" t="s">
        <v>9533</v>
      </c>
      <c r="K2763" s="142" t="s">
        <v>9534</v>
      </c>
      <c r="L2763" s="142" t="s">
        <v>9535</v>
      </c>
    </row>
    <row r="2764" spans="1:12" hidden="1">
      <c r="A2764" s="142" t="s">
        <v>7868</v>
      </c>
      <c r="B2764" s="142" t="s">
        <v>7869</v>
      </c>
      <c r="C2764" s="142" t="s">
        <v>9492</v>
      </c>
      <c r="D2764" s="142" t="s">
        <v>9493</v>
      </c>
      <c r="E2764" s="142" t="s">
        <v>9522</v>
      </c>
      <c r="F2764" s="142" t="s">
        <v>9523</v>
      </c>
      <c r="G2764" s="142" t="s">
        <v>9530</v>
      </c>
      <c r="H2764" s="142" t="s">
        <v>9531</v>
      </c>
      <c r="I2764" s="142" t="s">
        <v>9532</v>
      </c>
      <c r="J2764" s="142" t="s">
        <v>9533</v>
      </c>
      <c r="K2764" s="142" t="s">
        <v>9536</v>
      </c>
      <c r="L2764" s="142" t="s">
        <v>9537</v>
      </c>
    </row>
    <row r="2765" spans="1:12" hidden="1">
      <c r="A2765" s="142" t="s">
        <v>7868</v>
      </c>
      <c r="B2765" s="142" t="s">
        <v>7869</v>
      </c>
      <c r="C2765" s="142" t="s">
        <v>9492</v>
      </c>
      <c r="D2765" s="142" t="s">
        <v>9493</v>
      </c>
      <c r="E2765" s="142" t="s">
        <v>9522</v>
      </c>
      <c r="F2765" s="142" t="s">
        <v>9523</v>
      </c>
      <c r="G2765" s="142" t="s">
        <v>9530</v>
      </c>
      <c r="H2765" s="142" t="s">
        <v>9531</v>
      </c>
      <c r="I2765" s="142" t="s">
        <v>9532</v>
      </c>
      <c r="J2765" s="142" t="s">
        <v>9533</v>
      </c>
      <c r="K2765" s="142" t="s">
        <v>9538</v>
      </c>
      <c r="L2765" s="142" t="s">
        <v>9539</v>
      </c>
    </row>
    <row r="2766" spans="1:12" hidden="1">
      <c r="A2766" s="142" t="s">
        <v>7868</v>
      </c>
      <c r="B2766" s="142" t="s">
        <v>7869</v>
      </c>
      <c r="C2766" s="142" t="s">
        <v>9492</v>
      </c>
      <c r="D2766" s="142" t="s">
        <v>9493</v>
      </c>
      <c r="E2766" s="142" t="s">
        <v>9522</v>
      </c>
      <c r="F2766" s="142" t="s">
        <v>9523</v>
      </c>
      <c r="G2766" s="142" t="s">
        <v>9530</v>
      </c>
      <c r="H2766" s="142" t="s">
        <v>9531</v>
      </c>
      <c r="I2766" s="142" t="s">
        <v>9532</v>
      </c>
      <c r="J2766" s="142" t="s">
        <v>9533</v>
      </c>
      <c r="K2766" s="142" t="s">
        <v>9540</v>
      </c>
      <c r="L2766" s="142" t="s">
        <v>9541</v>
      </c>
    </row>
    <row r="2767" spans="1:12" hidden="1">
      <c r="A2767" s="142" t="s">
        <v>7868</v>
      </c>
      <c r="B2767" s="142" t="s">
        <v>7869</v>
      </c>
      <c r="C2767" s="142" t="s">
        <v>9492</v>
      </c>
      <c r="D2767" s="142" t="s">
        <v>9493</v>
      </c>
      <c r="E2767" s="142" t="s">
        <v>9522</v>
      </c>
      <c r="F2767" s="142" t="s">
        <v>9523</v>
      </c>
      <c r="G2767" s="142" t="s">
        <v>9530</v>
      </c>
      <c r="H2767" s="142" t="s">
        <v>9531</v>
      </c>
      <c r="I2767" s="142" t="s">
        <v>9532</v>
      </c>
      <c r="J2767" s="142" t="s">
        <v>9533</v>
      </c>
      <c r="K2767" s="142" t="s">
        <v>9542</v>
      </c>
      <c r="L2767" s="142" t="s">
        <v>9543</v>
      </c>
    </row>
    <row r="2768" spans="1:12" hidden="1">
      <c r="A2768" s="142" t="s">
        <v>7868</v>
      </c>
      <c r="B2768" s="142" t="s">
        <v>7869</v>
      </c>
      <c r="C2768" s="142" t="s">
        <v>9492</v>
      </c>
      <c r="D2768" s="142" t="s">
        <v>9493</v>
      </c>
      <c r="E2768" s="142" t="s">
        <v>9522</v>
      </c>
      <c r="F2768" s="142" t="s">
        <v>9523</v>
      </c>
      <c r="G2768" s="142" t="s">
        <v>9530</v>
      </c>
      <c r="H2768" s="142" t="s">
        <v>9531</v>
      </c>
      <c r="I2768" s="142" t="s">
        <v>9532</v>
      </c>
      <c r="J2768" s="142" t="s">
        <v>9533</v>
      </c>
      <c r="K2768" s="142" t="s">
        <v>9544</v>
      </c>
      <c r="L2768" s="142" t="s">
        <v>9545</v>
      </c>
    </row>
    <row r="2769" spans="1:12" hidden="1">
      <c r="A2769" s="142" t="s">
        <v>7868</v>
      </c>
      <c r="B2769" s="142" t="s">
        <v>7869</v>
      </c>
      <c r="C2769" s="142" t="s">
        <v>9492</v>
      </c>
      <c r="D2769" s="142" t="s">
        <v>9493</v>
      </c>
      <c r="E2769" s="142" t="s">
        <v>9522</v>
      </c>
      <c r="F2769" s="142" t="s">
        <v>9523</v>
      </c>
      <c r="G2769" s="142" t="s">
        <v>9530</v>
      </c>
      <c r="H2769" s="142" t="s">
        <v>9531</v>
      </c>
      <c r="I2769" s="142" t="s">
        <v>9532</v>
      </c>
      <c r="J2769" s="142" t="s">
        <v>9533</v>
      </c>
      <c r="K2769" s="142" t="s">
        <v>9546</v>
      </c>
      <c r="L2769" s="142" t="s">
        <v>9547</v>
      </c>
    </row>
    <row r="2770" spans="1:12" hidden="1">
      <c r="A2770" s="142" t="s">
        <v>7868</v>
      </c>
      <c r="B2770" s="142" t="s">
        <v>7869</v>
      </c>
      <c r="C2770" s="142" t="s">
        <v>9492</v>
      </c>
      <c r="D2770" s="142" t="s">
        <v>9493</v>
      </c>
      <c r="E2770" s="142" t="s">
        <v>9522</v>
      </c>
      <c r="F2770" s="142" t="s">
        <v>9523</v>
      </c>
      <c r="G2770" s="142" t="s">
        <v>9530</v>
      </c>
      <c r="H2770" s="142" t="s">
        <v>9531</v>
      </c>
      <c r="I2770" s="142" t="s">
        <v>9532</v>
      </c>
      <c r="J2770" s="142" t="s">
        <v>9533</v>
      </c>
      <c r="K2770" s="142" t="s">
        <v>9548</v>
      </c>
      <c r="L2770" s="142" t="s">
        <v>9549</v>
      </c>
    </row>
    <row r="2771" spans="1:12" hidden="1">
      <c r="A2771" s="142" t="s">
        <v>7868</v>
      </c>
      <c r="B2771" s="142" t="s">
        <v>7869</v>
      </c>
      <c r="C2771" s="142" t="s">
        <v>9492</v>
      </c>
      <c r="D2771" s="142" t="s">
        <v>9493</v>
      </c>
      <c r="E2771" s="142" t="s">
        <v>9522</v>
      </c>
      <c r="F2771" s="142" t="s">
        <v>9523</v>
      </c>
      <c r="G2771" s="142" t="s">
        <v>9530</v>
      </c>
      <c r="H2771" s="142" t="s">
        <v>9531</v>
      </c>
      <c r="I2771" s="142" t="s">
        <v>9532</v>
      </c>
      <c r="J2771" s="142" t="s">
        <v>9533</v>
      </c>
      <c r="K2771" s="142" t="s">
        <v>9550</v>
      </c>
      <c r="L2771" s="142" t="s">
        <v>9551</v>
      </c>
    </row>
    <row r="2772" spans="1:12" hidden="1">
      <c r="A2772" s="142" t="s">
        <v>7868</v>
      </c>
      <c r="B2772" s="142" t="s">
        <v>7869</v>
      </c>
      <c r="C2772" s="142" t="s">
        <v>9492</v>
      </c>
      <c r="D2772" s="142" t="s">
        <v>9493</v>
      </c>
      <c r="E2772" s="142" t="s">
        <v>9552</v>
      </c>
      <c r="F2772" s="142" t="s">
        <v>9553</v>
      </c>
      <c r="G2772" s="142" t="s">
        <v>9554</v>
      </c>
      <c r="H2772" s="142" t="s">
        <v>9555</v>
      </c>
      <c r="I2772" s="142" t="s">
        <v>9556</v>
      </c>
      <c r="J2772" s="142" t="s">
        <v>9557</v>
      </c>
      <c r="K2772" s="142" t="s">
        <v>9558</v>
      </c>
      <c r="L2772" s="142" t="s">
        <v>9559</v>
      </c>
    </row>
    <row r="2773" spans="1:12" hidden="1">
      <c r="A2773" s="142" t="s">
        <v>7868</v>
      </c>
      <c r="B2773" s="142" t="s">
        <v>7869</v>
      </c>
      <c r="C2773" s="142" t="s">
        <v>9492</v>
      </c>
      <c r="D2773" s="142" t="s">
        <v>9493</v>
      </c>
      <c r="E2773" s="142" t="s">
        <v>9560</v>
      </c>
      <c r="F2773" s="142" t="s">
        <v>9561</v>
      </c>
      <c r="G2773" s="142" t="s">
        <v>9562</v>
      </c>
      <c r="H2773" s="142" t="s">
        <v>9563</v>
      </c>
      <c r="I2773" s="142" t="s">
        <v>9564</v>
      </c>
      <c r="J2773" s="142" t="s">
        <v>9565</v>
      </c>
      <c r="K2773" s="142" t="s">
        <v>9566</v>
      </c>
      <c r="L2773" s="142" t="s">
        <v>9567</v>
      </c>
    </row>
    <row r="2774" spans="1:12" hidden="1">
      <c r="A2774" s="142" t="s">
        <v>7868</v>
      </c>
      <c r="B2774" s="142" t="s">
        <v>7869</v>
      </c>
      <c r="C2774" s="142" t="s">
        <v>9492</v>
      </c>
      <c r="D2774" s="142" t="s">
        <v>9493</v>
      </c>
      <c r="E2774" s="142" t="s">
        <v>9560</v>
      </c>
      <c r="F2774" s="142" t="s">
        <v>9561</v>
      </c>
      <c r="G2774" s="142" t="s">
        <v>9568</v>
      </c>
      <c r="H2774" s="142" t="s">
        <v>9569</v>
      </c>
      <c r="I2774" s="142" t="s">
        <v>9570</v>
      </c>
      <c r="J2774" s="142" t="s">
        <v>9571</v>
      </c>
      <c r="K2774" s="142" t="s">
        <v>9572</v>
      </c>
      <c r="L2774" s="142" t="s">
        <v>9573</v>
      </c>
    </row>
    <row r="2775" spans="1:12" hidden="1">
      <c r="A2775" s="142" t="s">
        <v>7868</v>
      </c>
      <c r="B2775" s="142" t="s">
        <v>7869</v>
      </c>
      <c r="C2775" s="142" t="s">
        <v>9492</v>
      </c>
      <c r="D2775" s="142" t="s">
        <v>9493</v>
      </c>
      <c r="E2775" s="142" t="s">
        <v>9560</v>
      </c>
      <c r="F2775" s="142" t="s">
        <v>9561</v>
      </c>
      <c r="G2775" s="142" t="s">
        <v>9568</v>
      </c>
      <c r="H2775" s="142" t="s">
        <v>9569</v>
      </c>
      <c r="I2775" s="142" t="s">
        <v>9570</v>
      </c>
      <c r="J2775" s="142" t="s">
        <v>9571</v>
      </c>
      <c r="K2775" s="142" t="s">
        <v>9574</v>
      </c>
      <c r="L2775" s="142" t="s">
        <v>9575</v>
      </c>
    </row>
    <row r="2776" spans="1:12" hidden="1">
      <c r="A2776" s="142" t="s">
        <v>7868</v>
      </c>
      <c r="B2776" s="142" t="s">
        <v>7869</v>
      </c>
      <c r="C2776" s="142" t="s">
        <v>9492</v>
      </c>
      <c r="D2776" s="142" t="s">
        <v>9493</v>
      </c>
      <c r="E2776" s="142" t="s">
        <v>9560</v>
      </c>
      <c r="F2776" s="142" t="s">
        <v>9561</v>
      </c>
      <c r="G2776" s="142" t="s">
        <v>9568</v>
      </c>
      <c r="H2776" s="142" t="s">
        <v>9569</v>
      </c>
      <c r="I2776" s="142" t="s">
        <v>9570</v>
      </c>
      <c r="J2776" s="142" t="s">
        <v>9571</v>
      </c>
      <c r="K2776" s="142" t="s">
        <v>9576</v>
      </c>
      <c r="L2776" s="142" t="s">
        <v>9577</v>
      </c>
    </row>
    <row r="2777" spans="1:12" hidden="1">
      <c r="A2777" s="142" t="s">
        <v>7868</v>
      </c>
      <c r="B2777" s="142" t="s">
        <v>7869</v>
      </c>
      <c r="C2777" s="142" t="s">
        <v>9492</v>
      </c>
      <c r="D2777" s="142" t="s">
        <v>9493</v>
      </c>
      <c r="E2777" s="142" t="s">
        <v>9578</v>
      </c>
      <c r="F2777" s="142" t="s">
        <v>9579</v>
      </c>
      <c r="G2777" s="142" t="s">
        <v>9580</v>
      </c>
      <c r="H2777" s="142" t="s">
        <v>9581</v>
      </c>
      <c r="I2777" s="142" t="s">
        <v>9582</v>
      </c>
      <c r="J2777" s="142" t="s">
        <v>9583</v>
      </c>
      <c r="K2777" s="142" t="s">
        <v>9584</v>
      </c>
      <c r="L2777" s="142" t="s">
        <v>9585</v>
      </c>
    </row>
    <row r="2778" spans="1:12" hidden="1">
      <c r="A2778" s="142" t="s">
        <v>7868</v>
      </c>
      <c r="B2778" s="142" t="s">
        <v>7869</v>
      </c>
      <c r="C2778" s="142" t="s">
        <v>9492</v>
      </c>
      <c r="D2778" s="142" t="s">
        <v>9493</v>
      </c>
      <c r="E2778" s="142" t="s">
        <v>9578</v>
      </c>
      <c r="F2778" s="142" t="s">
        <v>9579</v>
      </c>
      <c r="G2778" s="142" t="s">
        <v>9580</v>
      </c>
      <c r="H2778" s="142" t="s">
        <v>9581</v>
      </c>
      <c r="I2778" s="142" t="s">
        <v>9582</v>
      </c>
      <c r="J2778" s="142" t="s">
        <v>9583</v>
      </c>
      <c r="K2778" s="142" t="s">
        <v>9586</v>
      </c>
      <c r="L2778" s="142" t="s">
        <v>9587</v>
      </c>
    </row>
    <row r="2779" spans="1:12" hidden="1">
      <c r="A2779" s="142" t="s">
        <v>7868</v>
      </c>
      <c r="B2779" s="142" t="s">
        <v>7869</v>
      </c>
      <c r="C2779" s="142" t="s">
        <v>9492</v>
      </c>
      <c r="D2779" s="142" t="s">
        <v>9493</v>
      </c>
      <c r="E2779" s="142" t="s">
        <v>9578</v>
      </c>
      <c r="F2779" s="142" t="s">
        <v>9579</v>
      </c>
      <c r="G2779" s="142" t="s">
        <v>9580</v>
      </c>
      <c r="H2779" s="142" t="s">
        <v>9581</v>
      </c>
      <c r="I2779" s="142" t="s">
        <v>9582</v>
      </c>
      <c r="J2779" s="142" t="s">
        <v>9583</v>
      </c>
      <c r="K2779" s="142" t="s">
        <v>9588</v>
      </c>
      <c r="L2779" s="142" t="s">
        <v>9589</v>
      </c>
    </row>
    <row r="2780" spans="1:12" hidden="1">
      <c r="A2780" s="142" t="s">
        <v>7868</v>
      </c>
      <c r="B2780" s="142" t="s">
        <v>7869</v>
      </c>
      <c r="C2780" s="142" t="s">
        <v>9492</v>
      </c>
      <c r="D2780" s="142" t="s">
        <v>9493</v>
      </c>
      <c r="E2780" s="142" t="s">
        <v>9578</v>
      </c>
      <c r="F2780" s="142" t="s">
        <v>9579</v>
      </c>
      <c r="G2780" s="142" t="s">
        <v>9580</v>
      </c>
      <c r="H2780" s="142" t="s">
        <v>9581</v>
      </c>
      <c r="I2780" s="142" t="s">
        <v>9582</v>
      </c>
      <c r="J2780" s="142" t="s">
        <v>9583</v>
      </c>
      <c r="K2780" s="142" t="s">
        <v>9590</v>
      </c>
      <c r="L2780" s="142" t="s">
        <v>9591</v>
      </c>
    </row>
    <row r="2781" spans="1:12" hidden="1">
      <c r="A2781" s="142" t="s">
        <v>7868</v>
      </c>
      <c r="B2781" s="142" t="s">
        <v>7869</v>
      </c>
      <c r="C2781" s="142" t="s">
        <v>9492</v>
      </c>
      <c r="D2781" s="142" t="s">
        <v>9493</v>
      </c>
      <c r="E2781" s="142" t="s">
        <v>9578</v>
      </c>
      <c r="F2781" s="142" t="s">
        <v>9579</v>
      </c>
      <c r="G2781" s="142" t="s">
        <v>9580</v>
      </c>
      <c r="H2781" s="142" t="s">
        <v>9581</v>
      </c>
      <c r="I2781" s="142" t="s">
        <v>9582</v>
      </c>
      <c r="J2781" s="142" t="s">
        <v>9583</v>
      </c>
      <c r="K2781" s="142" t="s">
        <v>9592</v>
      </c>
      <c r="L2781" s="142" t="s">
        <v>9593</v>
      </c>
    </row>
    <row r="2782" spans="1:12" hidden="1">
      <c r="A2782" s="142" t="s">
        <v>7868</v>
      </c>
      <c r="B2782" s="142" t="s">
        <v>7869</v>
      </c>
      <c r="C2782" s="142" t="s">
        <v>9492</v>
      </c>
      <c r="D2782" s="142" t="s">
        <v>9493</v>
      </c>
      <c r="E2782" s="142" t="s">
        <v>9578</v>
      </c>
      <c r="F2782" s="142" t="s">
        <v>9579</v>
      </c>
      <c r="G2782" s="142" t="s">
        <v>9580</v>
      </c>
      <c r="H2782" s="142" t="s">
        <v>9581</v>
      </c>
      <c r="I2782" s="142" t="s">
        <v>9582</v>
      </c>
      <c r="J2782" s="142" t="s">
        <v>9583</v>
      </c>
      <c r="K2782" s="142" t="s">
        <v>9594</v>
      </c>
      <c r="L2782" s="142" t="s">
        <v>9595</v>
      </c>
    </row>
    <row r="2783" spans="1:12" hidden="1">
      <c r="A2783" s="142" t="s">
        <v>9596</v>
      </c>
      <c r="B2783" s="142" t="s">
        <v>9597</v>
      </c>
      <c r="C2783" s="142" t="s">
        <v>9598</v>
      </c>
      <c r="D2783" s="142" t="s">
        <v>9599</v>
      </c>
      <c r="E2783" s="142" t="s">
        <v>9600</v>
      </c>
      <c r="F2783" s="142" t="s">
        <v>9599</v>
      </c>
      <c r="G2783" s="142" t="s">
        <v>9601</v>
      </c>
      <c r="H2783" s="142" t="s">
        <v>9602</v>
      </c>
      <c r="I2783" s="142" t="s">
        <v>9603</v>
      </c>
      <c r="J2783" s="142" t="s">
        <v>9604</v>
      </c>
      <c r="K2783" s="142" t="s">
        <v>9605</v>
      </c>
      <c r="L2783" s="142" t="s">
        <v>9606</v>
      </c>
    </row>
    <row r="2784" spans="1:12" hidden="1">
      <c r="A2784" s="142" t="s">
        <v>9596</v>
      </c>
      <c r="B2784" s="142" t="s">
        <v>9597</v>
      </c>
      <c r="C2784" s="142" t="s">
        <v>9598</v>
      </c>
      <c r="D2784" s="142" t="s">
        <v>9599</v>
      </c>
      <c r="E2784" s="142" t="s">
        <v>9600</v>
      </c>
      <c r="F2784" s="142" t="s">
        <v>9599</v>
      </c>
      <c r="G2784" s="142" t="s">
        <v>9601</v>
      </c>
      <c r="H2784" s="142" t="s">
        <v>9602</v>
      </c>
      <c r="I2784" s="142" t="s">
        <v>9603</v>
      </c>
      <c r="J2784" s="142" t="s">
        <v>9604</v>
      </c>
      <c r="K2784" s="142" t="s">
        <v>9607</v>
      </c>
      <c r="L2784" s="142" t="s">
        <v>9608</v>
      </c>
    </row>
    <row r="2785" spans="1:12" hidden="1">
      <c r="A2785" s="142" t="s">
        <v>9596</v>
      </c>
      <c r="B2785" s="142" t="s">
        <v>9597</v>
      </c>
      <c r="C2785" s="142" t="s">
        <v>9598</v>
      </c>
      <c r="D2785" s="142" t="s">
        <v>9599</v>
      </c>
      <c r="E2785" s="142" t="s">
        <v>9600</v>
      </c>
      <c r="F2785" s="142" t="s">
        <v>9599</v>
      </c>
      <c r="G2785" s="142" t="s">
        <v>9601</v>
      </c>
      <c r="H2785" s="142" t="s">
        <v>9602</v>
      </c>
      <c r="I2785" s="142" t="s">
        <v>9603</v>
      </c>
      <c r="J2785" s="142" t="s">
        <v>9604</v>
      </c>
      <c r="K2785" s="142" t="s">
        <v>9609</v>
      </c>
      <c r="L2785" s="142" t="s">
        <v>9610</v>
      </c>
    </row>
    <row r="2786" spans="1:12" hidden="1">
      <c r="A2786" s="142" t="s">
        <v>9596</v>
      </c>
      <c r="B2786" s="142" t="s">
        <v>9597</v>
      </c>
      <c r="C2786" s="142" t="s">
        <v>9598</v>
      </c>
      <c r="D2786" s="142" t="s">
        <v>9599</v>
      </c>
      <c r="E2786" s="142" t="s">
        <v>9600</v>
      </c>
      <c r="F2786" s="142" t="s">
        <v>9599</v>
      </c>
      <c r="G2786" s="142" t="s">
        <v>9601</v>
      </c>
      <c r="H2786" s="142" t="s">
        <v>9602</v>
      </c>
      <c r="I2786" s="142" t="s">
        <v>9603</v>
      </c>
      <c r="J2786" s="142" t="s">
        <v>9604</v>
      </c>
      <c r="K2786" s="142" t="s">
        <v>9611</v>
      </c>
      <c r="L2786" s="142" t="s">
        <v>9612</v>
      </c>
    </row>
    <row r="2787" spans="1:12" hidden="1">
      <c r="A2787" s="142" t="s">
        <v>9596</v>
      </c>
      <c r="B2787" s="142" t="s">
        <v>9597</v>
      </c>
      <c r="C2787" s="142" t="s">
        <v>9613</v>
      </c>
      <c r="D2787" s="142" t="s">
        <v>9614</v>
      </c>
      <c r="E2787" s="142" t="s">
        <v>9615</v>
      </c>
      <c r="F2787" s="142" t="s">
        <v>9616</v>
      </c>
      <c r="G2787" s="142" t="s">
        <v>9617</v>
      </c>
      <c r="H2787" s="142" t="s">
        <v>9618</v>
      </c>
      <c r="I2787" s="142" t="s">
        <v>9619</v>
      </c>
      <c r="J2787" s="142" t="s">
        <v>9620</v>
      </c>
      <c r="K2787" s="142" t="s">
        <v>9621</v>
      </c>
      <c r="L2787" s="142" t="s">
        <v>9622</v>
      </c>
    </row>
    <row r="2788" spans="1:12" hidden="1">
      <c r="A2788" s="142" t="s">
        <v>9596</v>
      </c>
      <c r="B2788" s="142" t="s">
        <v>9597</v>
      </c>
      <c r="C2788" s="142" t="s">
        <v>9613</v>
      </c>
      <c r="D2788" s="142" t="s">
        <v>9614</v>
      </c>
      <c r="E2788" s="142" t="s">
        <v>9615</v>
      </c>
      <c r="F2788" s="142" t="s">
        <v>9616</v>
      </c>
      <c r="G2788" s="142" t="s">
        <v>9617</v>
      </c>
      <c r="H2788" s="142" t="s">
        <v>9618</v>
      </c>
      <c r="I2788" s="142" t="s">
        <v>9619</v>
      </c>
      <c r="J2788" s="142" t="s">
        <v>9620</v>
      </c>
      <c r="K2788" s="142" t="s">
        <v>9623</v>
      </c>
      <c r="L2788" s="142" t="s">
        <v>9624</v>
      </c>
    </row>
    <row r="2789" spans="1:12" hidden="1">
      <c r="A2789" s="142" t="s">
        <v>9596</v>
      </c>
      <c r="B2789" s="142" t="s">
        <v>9597</v>
      </c>
      <c r="C2789" s="142" t="s">
        <v>9613</v>
      </c>
      <c r="D2789" s="142" t="s">
        <v>9614</v>
      </c>
      <c r="E2789" s="142" t="s">
        <v>9625</v>
      </c>
      <c r="F2789" s="142" t="s">
        <v>9626</v>
      </c>
      <c r="G2789" s="142" t="s">
        <v>9627</v>
      </c>
      <c r="H2789" s="142" t="s">
        <v>9628</v>
      </c>
      <c r="I2789" s="142" t="s">
        <v>9629</v>
      </c>
      <c r="J2789" s="142" t="s">
        <v>9630</v>
      </c>
      <c r="K2789" s="142" t="s">
        <v>9631</v>
      </c>
      <c r="L2789" s="142" t="s">
        <v>9632</v>
      </c>
    </row>
    <row r="2790" spans="1:12" hidden="1">
      <c r="A2790" s="142" t="s">
        <v>9596</v>
      </c>
      <c r="B2790" s="142" t="s">
        <v>9597</v>
      </c>
      <c r="C2790" s="142" t="s">
        <v>9613</v>
      </c>
      <c r="D2790" s="142" t="s">
        <v>9614</v>
      </c>
      <c r="E2790" s="142" t="s">
        <v>9625</v>
      </c>
      <c r="F2790" s="142" t="s">
        <v>9626</v>
      </c>
      <c r="G2790" s="142" t="s">
        <v>9627</v>
      </c>
      <c r="H2790" s="142" t="s">
        <v>9628</v>
      </c>
      <c r="I2790" s="142" t="s">
        <v>9629</v>
      </c>
      <c r="J2790" s="142" t="s">
        <v>9630</v>
      </c>
      <c r="K2790" s="142" t="s">
        <v>9633</v>
      </c>
      <c r="L2790" s="142" t="s">
        <v>9634</v>
      </c>
    </row>
    <row r="2791" spans="1:12" hidden="1">
      <c r="A2791" s="142" t="s">
        <v>9596</v>
      </c>
      <c r="B2791" s="142" t="s">
        <v>9597</v>
      </c>
      <c r="C2791" s="142" t="s">
        <v>9635</v>
      </c>
      <c r="D2791" s="142" t="s">
        <v>9636</v>
      </c>
      <c r="E2791" s="142" t="s">
        <v>9637</v>
      </c>
      <c r="F2791" s="142" t="s">
        <v>9638</v>
      </c>
      <c r="G2791" s="142" t="s">
        <v>9639</v>
      </c>
      <c r="H2791" s="142" t="s">
        <v>9640</v>
      </c>
      <c r="I2791" s="142" t="s">
        <v>9641</v>
      </c>
      <c r="J2791" s="142" t="s">
        <v>9642</v>
      </c>
      <c r="K2791" s="142" t="s">
        <v>9643</v>
      </c>
      <c r="L2791" s="142" t="s">
        <v>9644</v>
      </c>
    </row>
    <row r="2792" spans="1:12" hidden="1">
      <c r="A2792" s="142" t="s">
        <v>9596</v>
      </c>
      <c r="B2792" s="142" t="s">
        <v>9597</v>
      </c>
      <c r="C2792" s="142" t="s">
        <v>9635</v>
      </c>
      <c r="D2792" s="142" t="s">
        <v>9636</v>
      </c>
      <c r="E2792" s="142" t="s">
        <v>9637</v>
      </c>
      <c r="F2792" s="142" t="s">
        <v>9638</v>
      </c>
      <c r="G2792" s="142" t="s">
        <v>9639</v>
      </c>
      <c r="H2792" s="142" t="s">
        <v>9640</v>
      </c>
      <c r="I2792" s="142" t="s">
        <v>9641</v>
      </c>
      <c r="J2792" s="142" t="s">
        <v>9642</v>
      </c>
      <c r="K2792" s="142" t="s">
        <v>9645</v>
      </c>
      <c r="L2792" s="142" t="s">
        <v>9646</v>
      </c>
    </row>
    <row r="2793" spans="1:12" hidden="1">
      <c r="A2793" s="142" t="s">
        <v>9596</v>
      </c>
      <c r="B2793" s="142" t="s">
        <v>9597</v>
      </c>
      <c r="C2793" s="142" t="s">
        <v>9635</v>
      </c>
      <c r="D2793" s="142" t="s">
        <v>9636</v>
      </c>
      <c r="E2793" s="142" t="s">
        <v>9637</v>
      </c>
      <c r="F2793" s="142" t="s">
        <v>9638</v>
      </c>
      <c r="G2793" s="142" t="s">
        <v>9639</v>
      </c>
      <c r="H2793" s="142" t="s">
        <v>9640</v>
      </c>
      <c r="I2793" s="142" t="s">
        <v>9641</v>
      </c>
      <c r="J2793" s="142" t="s">
        <v>9642</v>
      </c>
      <c r="K2793" s="142" t="s">
        <v>9647</v>
      </c>
      <c r="L2793" s="142" t="s">
        <v>9648</v>
      </c>
    </row>
    <row r="2794" spans="1:12" hidden="1">
      <c r="A2794" s="142" t="s">
        <v>9596</v>
      </c>
      <c r="B2794" s="142" t="s">
        <v>9597</v>
      </c>
      <c r="C2794" s="142" t="s">
        <v>9635</v>
      </c>
      <c r="D2794" s="142" t="s">
        <v>9636</v>
      </c>
      <c r="E2794" s="142" t="s">
        <v>9637</v>
      </c>
      <c r="F2794" s="142" t="s">
        <v>9638</v>
      </c>
      <c r="G2794" s="142" t="s">
        <v>9639</v>
      </c>
      <c r="H2794" s="142" t="s">
        <v>9640</v>
      </c>
      <c r="I2794" s="142" t="s">
        <v>9641</v>
      </c>
      <c r="J2794" s="142" t="s">
        <v>9642</v>
      </c>
      <c r="K2794" s="142" t="s">
        <v>9649</v>
      </c>
      <c r="L2794" s="142" t="s">
        <v>9650</v>
      </c>
    </row>
    <row r="2795" spans="1:12" hidden="1">
      <c r="A2795" s="142" t="s">
        <v>9596</v>
      </c>
      <c r="B2795" s="142" t="s">
        <v>9597</v>
      </c>
      <c r="C2795" s="142" t="s">
        <v>9635</v>
      </c>
      <c r="D2795" s="142" t="s">
        <v>9636</v>
      </c>
      <c r="E2795" s="142" t="s">
        <v>9637</v>
      </c>
      <c r="F2795" s="142" t="s">
        <v>9638</v>
      </c>
      <c r="G2795" s="142" t="s">
        <v>9639</v>
      </c>
      <c r="H2795" s="142" t="s">
        <v>9640</v>
      </c>
      <c r="I2795" s="142" t="s">
        <v>9641</v>
      </c>
      <c r="J2795" s="142" t="s">
        <v>9642</v>
      </c>
      <c r="K2795" s="142" t="s">
        <v>9651</v>
      </c>
      <c r="L2795" s="142" t="s">
        <v>9652</v>
      </c>
    </row>
    <row r="2796" spans="1:12" hidden="1">
      <c r="A2796" s="142" t="s">
        <v>9596</v>
      </c>
      <c r="B2796" s="142" t="s">
        <v>9597</v>
      </c>
      <c r="C2796" s="142" t="s">
        <v>9635</v>
      </c>
      <c r="D2796" s="142" t="s">
        <v>9636</v>
      </c>
      <c r="E2796" s="142" t="s">
        <v>9637</v>
      </c>
      <c r="F2796" s="142" t="s">
        <v>9638</v>
      </c>
      <c r="G2796" s="142" t="s">
        <v>9639</v>
      </c>
      <c r="H2796" s="142" t="s">
        <v>9640</v>
      </c>
      <c r="I2796" s="142" t="s">
        <v>9641</v>
      </c>
      <c r="J2796" s="142" t="s">
        <v>9642</v>
      </c>
      <c r="K2796" s="142" t="s">
        <v>9653</v>
      </c>
      <c r="L2796" s="142" t="s">
        <v>9654</v>
      </c>
    </row>
    <row r="2797" spans="1:12" hidden="1">
      <c r="A2797" s="142" t="s">
        <v>9596</v>
      </c>
      <c r="B2797" s="142" t="s">
        <v>9597</v>
      </c>
      <c r="C2797" s="142" t="s">
        <v>9635</v>
      </c>
      <c r="D2797" s="142" t="s">
        <v>9636</v>
      </c>
      <c r="E2797" s="142" t="s">
        <v>9637</v>
      </c>
      <c r="F2797" s="142" t="s">
        <v>9638</v>
      </c>
      <c r="G2797" s="142" t="s">
        <v>9639</v>
      </c>
      <c r="H2797" s="142" t="s">
        <v>9640</v>
      </c>
      <c r="I2797" s="142" t="s">
        <v>9641</v>
      </c>
      <c r="J2797" s="142" t="s">
        <v>9642</v>
      </c>
      <c r="K2797" s="142" t="s">
        <v>9655</v>
      </c>
      <c r="L2797" s="142" t="s">
        <v>9656</v>
      </c>
    </row>
    <row r="2798" spans="1:12" hidden="1">
      <c r="A2798" s="142" t="s">
        <v>9596</v>
      </c>
      <c r="B2798" s="142" t="s">
        <v>9597</v>
      </c>
      <c r="C2798" s="142" t="s">
        <v>9635</v>
      </c>
      <c r="D2798" s="142" t="s">
        <v>9636</v>
      </c>
      <c r="E2798" s="142" t="s">
        <v>9637</v>
      </c>
      <c r="F2798" s="142" t="s">
        <v>9638</v>
      </c>
      <c r="G2798" s="142" t="s">
        <v>9639</v>
      </c>
      <c r="H2798" s="142" t="s">
        <v>9640</v>
      </c>
      <c r="I2798" s="142" t="s">
        <v>9641</v>
      </c>
      <c r="J2798" s="142" t="s">
        <v>9642</v>
      </c>
      <c r="K2798" s="142" t="s">
        <v>9657</v>
      </c>
      <c r="L2798" s="142" t="s">
        <v>9658</v>
      </c>
    </row>
    <row r="2799" spans="1:12" hidden="1">
      <c r="A2799" s="142" t="s">
        <v>9596</v>
      </c>
      <c r="B2799" s="142" t="s">
        <v>9597</v>
      </c>
      <c r="C2799" s="142" t="s">
        <v>9635</v>
      </c>
      <c r="D2799" s="142" t="s">
        <v>9636</v>
      </c>
      <c r="E2799" s="142" t="s">
        <v>9659</v>
      </c>
      <c r="F2799" s="142" t="s">
        <v>9660</v>
      </c>
      <c r="G2799" s="142" t="s">
        <v>9661</v>
      </c>
      <c r="H2799" s="142" t="s">
        <v>9662</v>
      </c>
      <c r="I2799" s="142" t="s">
        <v>9663</v>
      </c>
      <c r="J2799" s="142" t="s">
        <v>9664</v>
      </c>
      <c r="K2799" s="142" t="s">
        <v>9665</v>
      </c>
      <c r="L2799" s="142" t="s">
        <v>9666</v>
      </c>
    </row>
    <row r="2800" spans="1:12" hidden="1">
      <c r="A2800" s="142" t="s">
        <v>9596</v>
      </c>
      <c r="B2800" s="142" t="s">
        <v>9597</v>
      </c>
      <c r="C2800" s="142" t="s">
        <v>9635</v>
      </c>
      <c r="D2800" s="142" t="s">
        <v>9636</v>
      </c>
      <c r="E2800" s="142" t="s">
        <v>9659</v>
      </c>
      <c r="F2800" s="142" t="s">
        <v>9660</v>
      </c>
      <c r="G2800" s="142" t="s">
        <v>9661</v>
      </c>
      <c r="H2800" s="142" t="s">
        <v>9662</v>
      </c>
      <c r="I2800" s="142" t="s">
        <v>9663</v>
      </c>
      <c r="J2800" s="142" t="s">
        <v>9664</v>
      </c>
      <c r="K2800" s="142" t="s">
        <v>9667</v>
      </c>
      <c r="L2800" s="142" t="s">
        <v>9668</v>
      </c>
    </row>
    <row r="2801" spans="1:12" hidden="1">
      <c r="A2801" s="142" t="s">
        <v>9596</v>
      </c>
      <c r="B2801" s="142" t="s">
        <v>9597</v>
      </c>
      <c r="C2801" s="142" t="s">
        <v>9635</v>
      </c>
      <c r="D2801" s="142" t="s">
        <v>9636</v>
      </c>
      <c r="E2801" s="142" t="s">
        <v>9669</v>
      </c>
      <c r="F2801" s="142" t="s">
        <v>9670</v>
      </c>
      <c r="G2801" s="142" t="s">
        <v>9671</v>
      </c>
      <c r="H2801" s="142" t="s">
        <v>9672</v>
      </c>
      <c r="I2801" s="142" t="s">
        <v>9673</v>
      </c>
      <c r="J2801" s="142" t="s">
        <v>9674</v>
      </c>
      <c r="K2801" s="142" t="s">
        <v>9675</v>
      </c>
      <c r="L2801" s="142" t="s">
        <v>9676</v>
      </c>
    </row>
    <row r="2802" spans="1:12" hidden="1">
      <c r="A2802" s="142" t="s">
        <v>9596</v>
      </c>
      <c r="B2802" s="142" t="s">
        <v>9597</v>
      </c>
      <c r="C2802" s="142" t="s">
        <v>9635</v>
      </c>
      <c r="D2802" s="142" t="s">
        <v>9636</v>
      </c>
      <c r="E2802" s="142" t="s">
        <v>9669</v>
      </c>
      <c r="F2802" s="142" t="s">
        <v>9670</v>
      </c>
      <c r="G2802" s="142" t="s">
        <v>9671</v>
      </c>
      <c r="H2802" s="142" t="s">
        <v>9672</v>
      </c>
      <c r="I2802" s="142" t="s">
        <v>9673</v>
      </c>
      <c r="J2802" s="142" t="s">
        <v>9674</v>
      </c>
      <c r="K2802" s="142" t="s">
        <v>9677</v>
      </c>
      <c r="L2802" s="142" t="s">
        <v>9678</v>
      </c>
    </row>
    <row r="2803" spans="1:12" hidden="1">
      <c r="A2803" s="142" t="s">
        <v>9596</v>
      </c>
      <c r="B2803" s="142" t="s">
        <v>9597</v>
      </c>
      <c r="C2803" s="142" t="s">
        <v>9635</v>
      </c>
      <c r="D2803" s="142" t="s">
        <v>9636</v>
      </c>
      <c r="E2803" s="142" t="s">
        <v>9669</v>
      </c>
      <c r="F2803" s="142" t="s">
        <v>9670</v>
      </c>
      <c r="G2803" s="142" t="s">
        <v>9671</v>
      </c>
      <c r="H2803" s="142" t="s">
        <v>9672</v>
      </c>
      <c r="I2803" s="142" t="s">
        <v>9673</v>
      </c>
      <c r="J2803" s="142" t="s">
        <v>9674</v>
      </c>
      <c r="K2803" s="142" t="s">
        <v>9679</v>
      </c>
      <c r="L2803" s="142" t="s">
        <v>9680</v>
      </c>
    </row>
    <row r="2804" spans="1:12" hidden="1">
      <c r="A2804" s="142" t="s">
        <v>9596</v>
      </c>
      <c r="B2804" s="142" t="s">
        <v>9597</v>
      </c>
      <c r="C2804" s="142" t="s">
        <v>9635</v>
      </c>
      <c r="D2804" s="142" t="s">
        <v>9636</v>
      </c>
      <c r="E2804" s="142" t="s">
        <v>9669</v>
      </c>
      <c r="F2804" s="142" t="s">
        <v>9670</v>
      </c>
      <c r="G2804" s="142" t="s">
        <v>9681</v>
      </c>
      <c r="H2804" s="142" t="s">
        <v>9682</v>
      </c>
      <c r="I2804" s="142" t="s">
        <v>9683</v>
      </c>
      <c r="J2804" s="142" t="s">
        <v>9684</v>
      </c>
      <c r="K2804" s="142" t="s">
        <v>9685</v>
      </c>
      <c r="L2804" s="142" t="s">
        <v>9686</v>
      </c>
    </row>
    <row r="2805" spans="1:12" hidden="1">
      <c r="A2805" s="142" t="s">
        <v>9596</v>
      </c>
      <c r="B2805" s="142" t="s">
        <v>9597</v>
      </c>
      <c r="C2805" s="142" t="s">
        <v>9635</v>
      </c>
      <c r="D2805" s="142" t="s">
        <v>9636</v>
      </c>
      <c r="E2805" s="142" t="s">
        <v>9669</v>
      </c>
      <c r="F2805" s="142" t="s">
        <v>9670</v>
      </c>
      <c r="G2805" s="142" t="s">
        <v>9681</v>
      </c>
      <c r="H2805" s="142" t="s">
        <v>9682</v>
      </c>
      <c r="I2805" s="142" t="s">
        <v>9683</v>
      </c>
      <c r="J2805" s="142" t="s">
        <v>9684</v>
      </c>
      <c r="K2805" s="142" t="s">
        <v>9687</v>
      </c>
      <c r="L2805" s="142" t="s">
        <v>9688</v>
      </c>
    </row>
    <row r="2806" spans="1:12" hidden="1">
      <c r="A2806" s="142" t="s">
        <v>9596</v>
      </c>
      <c r="B2806" s="142" t="s">
        <v>9597</v>
      </c>
      <c r="C2806" s="142" t="s">
        <v>9635</v>
      </c>
      <c r="D2806" s="142" t="s">
        <v>9636</v>
      </c>
      <c r="E2806" s="142" t="s">
        <v>9669</v>
      </c>
      <c r="F2806" s="142" t="s">
        <v>9670</v>
      </c>
      <c r="G2806" s="142" t="s">
        <v>9681</v>
      </c>
      <c r="H2806" s="142" t="s">
        <v>9682</v>
      </c>
      <c r="I2806" s="142" t="s">
        <v>9683</v>
      </c>
      <c r="J2806" s="142" t="s">
        <v>9684</v>
      </c>
      <c r="K2806" s="142" t="s">
        <v>9689</v>
      </c>
      <c r="L2806" s="142" t="s">
        <v>9690</v>
      </c>
    </row>
    <row r="2807" spans="1:12" hidden="1">
      <c r="A2807" s="142" t="s">
        <v>9596</v>
      </c>
      <c r="B2807" s="142" t="s">
        <v>9597</v>
      </c>
      <c r="C2807" s="142" t="s">
        <v>9635</v>
      </c>
      <c r="D2807" s="142" t="s">
        <v>9636</v>
      </c>
      <c r="E2807" s="142" t="s">
        <v>9669</v>
      </c>
      <c r="F2807" s="142" t="s">
        <v>9670</v>
      </c>
      <c r="G2807" s="142" t="s">
        <v>9681</v>
      </c>
      <c r="H2807" s="142" t="s">
        <v>9682</v>
      </c>
      <c r="I2807" s="142" t="s">
        <v>9683</v>
      </c>
      <c r="J2807" s="142" t="s">
        <v>9684</v>
      </c>
      <c r="K2807" s="142" t="s">
        <v>9691</v>
      </c>
      <c r="L2807" s="142" t="s">
        <v>9692</v>
      </c>
    </row>
    <row r="2808" spans="1:12" hidden="1">
      <c r="A2808" s="142" t="s">
        <v>9596</v>
      </c>
      <c r="B2808" s="142" t="s">
        <v>9597</v>
      </c>
      <c r="C2808" s="142" t="s">
        <v>9693</v>
      </c>
      <c r="D2808" s="142" t="s">
        <v>9694</v>
      </c>
      <c r="E2808" s="142" t="s">
        <v>9695</v>
      </c>
      <c r="F2808" s="142" t="s">
        <v>9696</v>
      </c>
      <c r="G2808" s="142" t="s">
        <v>9697</v>
      </c>
      <c r="H2808" s="142" t="s">
        <v>9698</v>
      </c>
      <c r="I2808" s="142" t="s">
        <v>9699</v>
      </c>
      <c r="J2808" s="142" t="s">
        <v>9700</v>
      </c>
      <c r="K2808" s="142" t="s">
        <v>9701</v>
      </c>
      <c r="L2808" s="142" t="s">
        <v>9702</v>
      </c>
    </row>
    <row r="2809" spans="1:12" hidden="1">
      <c r="A2809" s="142" t="s">
        <v>9596</v>
      </c>
      <c r="B2809" s="142" t="s">
        <v>9597</v>
      </c>
      <c r="C2809" s="142" t="s">
        <v>9693</v>
      </c>
      <c r="D2809" s="142" t="s">
        <v>9694</v>
      </c>
      <c r="E2809" s="142" t="s">
        <v>9695</v>
      </c>
      <c r="F2809" s="142" t="s">
        <v>9696</v>
      </c>
      <c r="G2809" s="142" t="s">
        <v>9703</v>
      </c>
      <c r="H2809" s="142" t="s">
        <v>9704</v>
      </c>
      <c r="I2809" s="142" t="s">
        <v>9705</v>
      </c>
      <c r="J2809" s="142" t="s">
        <v>9706</v>
      </c>
      <c r="K2809" s="142" t="s">
        <v>9707</v>
      </c>
      <c r="L2809" s="142" t="s">
        <v>9708</v>
      </c>
    </row>
    <row r="2810" spans="1:12" hidden="1">
      <c r="A2810" s="142" t="s">
        <v>9596</v>
      </c>
      <c r="B2810" s="142" t="s">
        <v>9597</v>
      </c>
      <c r="C2810" s="142" t="s">
        <v>9693</v>
      </c>
      <c r="D2810" s="142" t="s">
        <v>9694</v>
      </c>
      <c r="E2810" s="142" t="s">
        <v>9695</v>
      </c>
      <c r="F2810" s="142" t="s">
        <v>9696</v>
      </c>
      <c r="G2810" s="142" t="s">
        <v>9709</v>
      </c>
      <c r="H2810" s="142" t="s">
        <v>9710</v>
      </c>
      <c r="I2810" s="142" t="s">
        <v>9711</v>
      </c>
      <c r="J2810" s="142" t="s">
        <v>9712</v>
      </c>
      <c r="K2810" s="142" t="s">
        <v>9713</v>
      </c>
      <c r="L2810" s="142" t="s">
        <v>9714</v>
      </c>
    </row>
    <row r="2811" spans="1:12" hidden="1">
      <c r="A2811" s="142" t="s">
        <v>9596</v>
      </c>
      <c r="B2811" s="142" t="s">
        <v>9597</v>
      </c>
      <c r="C2811" s="142" t="s">
        <v>9693</v>
      </c>
      <c r="D2811" s="142" t="s">
        <v>9694</v>
      </c>
      <c r="E2811" s="142" t="s">
        <v>9695</v>
      </c>
      <c r="F2811" s="142" t="s">
        <v>9696</v>
      </c>
      <c r="G2811" s="142" t="s">
        <v>9709</v>
      </c>
      <c r="H2811" s="142" t="s">
        <v>9710</v>
      </c>
      <c r="I2811" s="142" t="s">
        <v>9711</v>
      </c>
      <c r="J2811" s="142" t="s">
        <v>9712</v>
      </c>
      <c r="K2811" s="142" t="s">
        <v>9715</v>
      </c>
      <c r="L2811" s="142" t="s">
        <v>9716</v>
      </c>
    </row>
    <row r="2812" spans="1:12" hidden="1">
      <c r="A2812" s="142" t="s">
        <v>9596</v>
      </c>
      <c r="B2812" s="142" t="s">
        <v>9597</v>
      </c>
      <c r="C2812" s="142" t="s">
        <v>9693</v>
      </c>
      <c r="D2812" s="142" t="s">
        <v>9694</v>
      </c>
      <c r="E2812" s="142" t="s">
        <v>9695</v>
      </c>
      <c r="F2812" s="142" t="s">
        <v>9696</v>
      </c>
      <c r="G2812" s="142" t="s">
        <v>9717</v>
      </c>
      <c r="H2812" s="142" t="s">
        <v>9718</v>
      </c>
      <c r="I2812" s="142" t="s">
        <v>9719</v>
      </c>
      <c r="J2812" s="142" t="s">
        <v>9720</v>
      </c>
      <c r="K2812" s="142" t="s">
        <v>9721</v>
      </c>
      <c r="L2812" s="142" t="s">
        <v>9722</v>
      </c>
    </row>
    <row r="2813" spans="1:12" hidden="1">
      <c r="A2813" s="142" t="s">
        <v>9596</v>
      </c>
      <c r="B2813" s="142" t="s">
        <v>9597</v>
      </c>
      <c r="C2813" s="142" t="s">
        <v>9693</v>
      </c>
      <c r="D2813" s="142" t="s">
        <v>9694</v>
      </c>
      <c r="E2813" s="142" t="s">
        <v>9723</v>
      </c>
      <c r="F2813" s="142" t="s">
        <v>9724</v>
      </c>
      <c r="G2813" s="142" t="s">
        <v>9725</v>
      </c>
      <c r="H2813" s="142" t="s">
        <v>9726</v>
      </c>
      <c r="I2813" s="142" t="s">
        <v>9727</v>
      </c>
      <c r="J2813" s="142" t="s">
        <v>9728</v>
      </c>
      <c r="K2813" s="142" t="s">
        <v>9729</v>
      </c>
      <c r="L2813" s="142" t="s">
        <v>9730</v>
      </c>
    </row>
    <row r="2814" spans="1:12" hidden="1">
      <c r="A2814" s="142" t="s">
        <v>9596</v>
      </c>
      <c r="B2814" s="142" t="s">
        <v>9597</v>
      </c>
      <c r="C2814" s="142" t="s">
        <v>9693</v>
      </c>
      <c r="D2814" s="142" t="s">
        <v>9694</v>
      </c>
      <c r="E2814" s="142" t="s">
        <v>9723</v>
      </c>
      <c r="F2814" s="142" t="s">
        <v>9724</v>
      </c>
      <c r="G2814" s="142" t="s">
        <v>9725</v>
      </c>
      <c r="H2814" s="142" t="s">
        <v>9726</v>
      </c>
      <c r="I2814" s="142" t="s">
        <v>9727</v>
      </c>
      <c r="J2814" s="142" t="s">
        <v>9728</v>
      </c>
      <c r="K2814" s="142" t="s">
        <v>9731</v>
      </c>
      <c r="L2814" s="142" t="s">
        <v>9732</v>
      </c>
    </row>
    <row r="2815" spans="1:12" hidden="1">
      <c r="A2815" s="142" t="s">
        <v>9596</v>
      </c>
      <c r="B2815" s="142" t="s">
        <v>9597</v>
      </c>
      <c r="C2815" s="142" t="s">
        <v>9693</v>
      </c>
      <c r="D2815" s="142" t="s">
        <v>9694</v>
      </c>
      <c r="E2815" s="142" t="s">
        <v>9723</v>
      </c>
      <c r="F2815" s="142" t="s">
        <v>9724</v>
      </c>
      <c r="G2815" s="142" t="s">
        <v>9725</v>
      </c>
      <c r="H2815" s="142" t="s">
        <v>9726</v>
      </c>
      <c r="I2815" s="142" t="s">
        <v>9727</v>
      </c>
      <c r="J2815" s="142" t="s">
        <v>9728</v>
      </c>
      <c r="K2815" s="142" t="s">
        <v>9733</v>
      </c>
      <c r="L2815" s="142" t="s">
        <v>9734</v>
      </c>
    </row>
    <row r="2816" spans="1:12" hidden="1">
      <c r="A2816" s="142" t="s">
        <v>9596</v>
      </c>
      <c r="B2816" s="142" t="s">
        <v>9597</v>
      </c>
      <c r="C2816" s="142" t="s">
        <v>9693</v>
      </c>
      <c r="D2816" s="142" t="s">
        <v>9694</v>
      </c>
      <c r="E2816" s="142" t="s">
        <v>9723</v>
      </c>
      <c r="F2816" s="142" t="s">
        <v>9724</v>
      </c>
      <c r="G2816" s="142" t="s">
        <v>9725</v>
      </c>
      <c r="H2816" s="142" t="s">
        <v>9726</v>
      </c>
      <c r="I2816" s="142" t="s">
        <v>9727</v>
      </c>
      <c r="J2816" s="142" t="s">
        <v>9728</v>
      </c>
      <c r="K2816" s="142" t="s">
        <v>9735</v>
      </c>
      <c r="L2816" s="142" t="s">
        <v>9736</v>
      </c>
    </row>
    <row r="2817" spans="1:12" hidden="1">
      <c r="A2817" s="142" t="s">
        <v>9596</v>
      </c>
      <c r="B2817" s="142" t="s">
        <v>9597</v>
      </c>
      <c r="C2817" s="142" t="s">
        <v>9693</v>
      </c>
      <c r="D2817" s="142" t="s">
        <v>9694</v>
      </c>
      <c r="E2817" s="142" t="s">
        <v>9737</v>
      </c>
      <c r="F2817" s="142" t="s">
        <v>9738</v>
      </c>
      <c r="G2817" s="142" t="s">
        <v>9739</v>
      </c>
      <c r="H2817" s="142" t="s">
        <v>9740</v>
      </c>
      <c r="I2817" s="142" t="s">
        <v>9741</v>
      </c>
      <c r="J2817" s="142" t="s">
        <v>9742</v>
      </c>
      <c r="K2817" s="142" t="s">
        <v>9743</v>
      </c>
      <c r="L2817" s="142" t="s">
        <v>9744</v>
      </c>
    </row>
    <row r="2818" spans="1:12" hidden="1">
      <c r="A2818" s="142" t="s">
        <v>9596</v>
      </c>
      <c r="B2818" s="142" t="s">
        <v>9597</v>
      </c>
      <c r="C2818" s="142" t="s">
        <v>9745</v>
      </c>
      <c r="D2818" s="142" t="s">
        <v>9746</v>
      </c>
      <c r="E2818" s="142" t="s">
        <v>9747</v>
      </c>
      <c r="F2818" s="142" t="s">
        <v>9748</v>
      </c>
      <c r="G2818" s="142" t="s">
        <v>9749</v>
      </c>
      <c r="H2818" s="142" t="s">
        <v>9750</v>
      </c>
      <c r="I2818" s="142" t="s">
        <v>9751</v>
      </c>
      <c r="J2818" s="142" t="s">
        <v>9752</v>
      </c>
      <c r="K2818" s="142" t="s">
        <v>9753</v>
      </c>
      <c r="L2818" s="142" t="s">
        <v>9754</v>
      </c>
    </row>
    <row r="2819" spans="1:12" hidden="1">
      <c r="A2819" s="142" t="s">
        <v>9596</v>
      </c>
      <c r="B2819" s="142" t="s">
        <v>9597</v>
      </c>
      <c r="C2819" s="142" t="s">
        <v>9745</v>
      </c>
      <c r="D2819" s="142" t="s">
        <v>9746</v>
      </c>
      <c r="E2819" s="142" t="s">
        <v>9747</v>
      </c>
      <c r="F2819" s="142" t="s">
        <v>9748</v>
      </c>
      <c r="G2819" s="142" t="s">
        <v>9749</v>
      </c>
      <c r="H2819" s="142" t="s">
        <v>9750</v>
      </c>
      <c r="I2819" s="142" t="s">
        <v>9755</v>
      </c>
      <c r="J2819" s="142" t="s">
        <v>9756</v>
      </c>
      <c r="K2819" s="142" t="s">
        <v>9757</v>
      </c>
      <c r="L2819" s="142" t="s">
        <v>9758</v>
      </c>
    </row>
    <row r="2820" spans="1:12" hidden="1">
      <c r="A2820" s="142" t="s">
        <v>9596</v>
      </c>
      <c r="B2820" s="142" t="s">
        <v>9597</v>
      </c>
      <c r="C2820" s="142" t="s">
        <v>9745</v>
      </c>
      <c r="D2820" s="142" t="s">
        <v>9746</v>
      </c>
      <c r="E2820" s="142" t="s">
        <v>9747</v>
      </c>
      <c r="F2820" s="142" t="s">
        <v>9748</v>
      </c>
      <c r="G2820" s="142" t="s">
        <v>9749</v>
      </c>
      <c r="H2820" s="142" t="s">
        <v>9750</v>
      </c>
      <c r="I2820" s="142" t="s">
        <v>9755</v>
      </c>
      <c r="J2820" s="142" t="s">
        <v>9756</v>
      </c>
      <c r="K2820" s="142" t="s">
        <v>9759</v>
      </c>
      <c r="L2820" s="142" t="s">
        <v>9760</v>
      </c>
    </row>
    <row r="2821" spans="1:12" hidden="1">
      <c r="A2821" s="142" t="s">
        <v>9596</v>
      </c>
      <c r="B2821" s="142" t="s">
        <v>9597</v>
      </c>
      <c r="C2821" s="142" t="s">
        <v>9745</v>
      </c>
      <c r="D2821" s="142" t="s">
        <v>9746</v>
      </c>
      <c r="E2821" s="142" t="s">
        <v>9747</v>
      </c>
      <c r="F2821" s="142" t="s">
        <v>9748</v>
      </c>
      <c r="G2821" s="142" t="s">
        <v>9749</v>
      </c>
      <c r="H2821" s="142" t="s">
        <v>9750</v>
      </c>
      <c r="I2821" s="142" t="s">
        <v>9761</v>
      </c>
      <c r="J2821" s="142" t="s">
        <v>9762</v>
      </c>
      <c r="K2821" s="142" t="s">
        <v>9763</v>
      </c>
      <c r="L2821" s="142" t="s">
        <v>9764</v>
      </c>
    </row>
    <row r="2822" spans="1:12" hidden="1">
      <c r="A2822" s="142" t="s">
        <v>9596</v>
      </c>
      <c r="B2822" s="142" t="s">
        <v>9597</v>
      </c>
      <c r="C2822" s="142" t="s">
        <v>9745</v>
      </c>
      <c r="D2822" s="142" t="s">
        <v>9746</v>
      </c>
      <c r="E2822" s="142" t="s">
        <v>9747</v>
      </c>
      <c r="F2822" s="142" t="s">
        <v>9748</v>
      </c>
      <c r="G2822" s="142" t="s">
        <v>9765</v>
      </c>
      <c r="H2822" s="142" t="s">
        <v>9766</v>
      </c>
      <c r="I2822" s="142" t="s">
        <v>9767</v>
      </c>
      <c r="J2822" s="142" t="s">
        <v>9768</v>
      </c>
      <c r="K2822" s="142" t="s">
        <v>9769</v>
      </c>
      <c r="L2822" s="142" t="s">
        <v>9770</v>
      </c>
    </row>
    <row r="2823" spans="1:12" hidden="1">
      <c r="A2823" s="142" t="s">
        <v>9596</v>
      </c>
      <c r="B2823" s="142" t="s">
        <v>9597</v>
      </c>
      <c r="C2823" s="142" t="s">
        <v>9745</v>
      </c>
      <c r="D2823" s="142" t="s">
        <v>9746</v>
      </c>
      <c r="E2823" s="142" t="s">
        <v>9747</v>
      </c>
      <c r="F2823" s="142" t="s">
        <v>9748</v>
      </c>
      <c r="G2823" s="142" t="s">
        <v>9765</v>
      </c>
      <c r="H2823" s="142" t="s">
        <v>9766</v>
      </c>
      <c r="I2823" s="142" t="s">
        <v>9767</v>
      </c>
      <c r="J2823" s="142" t="s">
        <v>9768</v>
      </c>
      <c r="K2823" s="142" t="s">
        <v>9771</v>
      </c>
      <c r="L2823" s="142" t="s">
        <v>9772</v>
      </c>
    </row>
    <row r="2824" spans="1:12" hidden="1">
      <c r="A2824" s="142" t="s">
        <v>9596</v>
      </c>
      <c r="B2824" s="142" t="s">
        <v>9597</v>
      </c>
      <c r="C2824" s="142" t="s">
        <v>9745</v>
      </c>
      <c r="D2824" s="142" t="s">
        <v>9746</v>
      </c>
      <c r="E2824" s="142" t="s">
        <v>9747</v>
      </c>
      <c r="F2824" s="142" t="s">
        <v>9748</v>
      </c>
      <c r="G2824" s="142" t="s">
        <v>9765</v>
      </c>
      <c r="H2824" s="142" t="s">
        <v>9766</v>
      </c>
      <c r="I2824" s="142" t="s">
        <v>9767</v>
      </c>
      <c r="J2824" s="142" t="s">
        <v>9768</v>
      </c>
      <c r="K2824" s="142" t="s">
        <v>9773</v>
      </c>
      <c r="L2824" s="142" t="s">
        <v>9774</v>
      </c>
    </row>
    <row r="2825" spans="1:12" hidden="1">
      <c r="A2825" s="142" t="s">
        <v>9596</v>
      </c>
      <c r="B2825" s="142" t="s">
        <v>9597</v>
      </c>
      <c r="C2825" s="142" t="s">
        <v>9745</v>
      </c>
      <c r="D2825" s="142" t="s">
        <v>9746</v>
      </c>
      <c r="E2825" s="142" t="s">
        <v>9747</v>
      </c>
      <c r="F2825" s="142" t="s">
        <v>9748</v>
      </c>
      <c r="G2825" s="142" t="s">
        <v>9765</v>
      </c>
      <c r="H2825" s="142" t="s">
        <v>9766</v>
      </c>
      <c r="I2825" s="142" t="s">
        <v>9767</v>
      </c>
      <c r="J2825" s="142" t="s">
        <v>9768</v>
      </c>
      <c r="K2825" s="142" t="s">
        <v>9775</v>
      </c>
      <c r="L2825" s="142" t="s">
        <v>9776</v>
      </c>
    </row>
    <row r="2826" spans="1:12" hidden="1">
      <c r="A2826" s="142" t="s">
        <v>9596</v>
      </c>
      <c r="B2826" s="142" t="s">
        <v>9597</v>
      </c>
      <c r="C2826" s="142" t="s">
        <v>9745</v>
      </c>
      <c r="D2826" s="142" t="s">
        <v>9746</v>
      </c>
      <c r="E2826" s="142" t="s">
        <v>9747</v>
      </c>
      <c r="F2826" s="142" t="s">
        <v>9748</v>
      </c>
      <c r="G2826" s="142" t="s">
        <v>9765</v>
      </c>
      <c r="H2826" s="142" t="s">
        <v>9766</v>
      </c>
      <c r="I2826" s="142" t="s">
        <v>9767</v>
      </c>
      <c r="J2826" s="142" t="s">
        <v>9768</v>
      </c>
      <c r="K2826" s="142" t="s">
        <v>9777</v>
      </c>
      <c r="L2826" s="142" t="s">
        <v>9778</v>
      </c>
    </row>
    <row r="2827" spans="1:12" hidden="1">
      <c r="A2827" s="142" t="s">
        <v>9596</v>
      </c>
      <c r="B2827" s="142" t="s">
        <v>9597</v>
      </c>
      <c r="C2827" s="142" t="s">
        <v>9745</v>
      </c>
      <c r="D2827" s="142" t="s">
        <v>9746</v>
      </c>
      <c r="E2827" s="142" t="s">
        <v>9747</v>
      </c>
      <c r="F2827" s="142" t="s">
        <v>9748</v>
      </c>
      <c r="G2827" s="142" t="s">
        <v>9765</v>
      </c>
      <c r="H2827" s="142" t="s">
        <v>9766</v>
      </c>
      <c r="I2827" s="142" t="s">
        <v>9767</v>
      </c>
      <c r="J2827" s="142" t="s">
        <v>9768</v>
      </c>
      <c r="K2827" s="142" t="s">
        <v>9779</v>
      </c>
      <c r="L2827" s="142" t="s">
        <v>9780</v>
      </c>
    </row>
    <row r="2828" spans="1:12" hidden="1">
      <c r="A2828" s="142" t="s">
        <v>9596</v>
      </c>
      <c r="B2828" s="142" t="s">
        <v>9597</v>
      </c>
      <c r="C2828" s="142" t="s">
        <v>9745</v>
      </c>
      <c r="D2828" s="142" t="s">
        <v>9746</v>
      </c>
      <c r="E2828" s="142" t="s">
        <v>9747</v>
      </c>
      <c r="F2828" s="142" t="s">
        <v>9748</v>
      </c>
      <c r="G2828" s="142" t="s">
        <v>9765</v>
      </c>
      <c r="H2828" s="142" t="s">
        <v>9766</v>
      </c>
      <c r="I2828" s="142" t="s">
        <v>9767</v>
      </c>
      <c r="J2828" s="142" t="s">
        <v>9768</v>
      </c>
      <c r="K2828" s="142" t="s">
        <v>9781</v>
      </c>
      <c r="L2828" s="142" t="s">
        <v>9782</v>
      </c>
    </row>
    <row r="2829" spans="1:12" hidden="1">
      <c r="A2829" s="142" t="s">
        <v>9596</v>
      </c>
      <c r="B2829" s="142" t="s">
        <v>9597</v>
      </c>
      <c r="C2829" s="142" t="s">
        <v>9745</v>
      </c>
      <c r="D2829" s="142" t="s">
        <v>9746</v>
      </c>
      <c r="E2829" s="142" t="s">
        <v>9747</v>
      </c>
      <c r="F2829" s="142" t="s">
        <v>9748</v>
      </c>
      <c r="G2829" s="142" t="s">
        <v>9783</v>
      </c>
      <c r="H2829" s="142" t="s">
        <v>9784</v>
      </c>
      <c r="I2829" s="142" t="s">
        <v>9785</v>
      </c>
      <c r="J2829" s="142" t="s">
        <v>9786</v>
      </c>
      <c r="K2829" s="142" t="s">
        <v>9787</v>
      </c>
      <c r="L2829" s="142" t="s">
        <v>9788</v>
      </c>
    </row>
    <row r="2830" spans="1:12" hidden="1">
      <c r="A2830" s="142" t="s">
        <v>9596</v>
      </c>
      <c r="B2830" s="142" t="s">
        <v>9597</v>
      </c>
      <c r="C2830" s="142" t="s">
        <v>9745</v>
      </c>
      <c r="D2830" s="142" t="s">
        <v>9746</v>
      </c>
      <c r="E2830" s="142" t="s">
        <v>9747</v>
      </c>
      <c r="F2830" s="142" t="s">
        <v>9748</v>
      </c>
      <c r="G2830" s="142" t="s">
        <v>9783</v>
      </c>
      <c r="H2830" s="142" t="s">
        <v>9784</v>
      </c>
      <c r="I2830" s="142" t="s">
        <v>9785</v>
      </c>
      <c r="J2830" s="142" t="s">
        <v>9786</v>
      </c>
      <c r="K2830" s="142" t="s">
        <v>9789</v>
      </c>
      <c r="L2830" s="142" t="s">
        <v>9790</v>
      </c>
    </row>
    <row r="2831" spans="1:12" hidden="1">
      <c r="A2831" s="142" t="s">
        <v>9596</v>
      </c>
      <c r="B2831" s="142" t="s">
        <v>9597</v>
      </c>
      <c r="C2831" s="142" t="s">
        <v>9745</v>
      </c>
      <c r="D2831" s="142" t="s">
        <v>9746</v>
      </c>
      <c r="E2831" s="142" t="s">
        <v>9747</v>
      </c>
      <c r="F2831" s="142" t="s">
        <v>9748</v>
      </c>
      <c r="G2831" s="142" t="s">
        <v>9783</v>
      </c>
      <c r="H2831" s="142" t="s">
        <v>9784</v>
      </c>
      <c r="I2831" s="142" t="s">
        <v>9785</v>
      </c>
      <c r="J2831" s="142" t="s">
        <v>9786</v>
      </c>
      <c r="K2831" s="142" t="s">
        <v>9791</v>
      </c>
      <c r="L2831" s="142" t="s">
        <v>9792</v>
      </c>
    </row>
    <row r="2832" spans="1:12" hidden="1">
      <c r="A2832" s="142" t="s">
        <v>9596</v>
      </c>
      <c r="B2832" s="142" t="s">
        <v>9597</v>
      </c>
      <c r="C2832" s="142" t="s">
        <v>9745</v>
      </c>
      <c r="D2832" s="142" t="s">
        <v>9746</v>
      </c>
      <c r="E2832" s="142" t="s">
        <v>9747</v>
      </c>
      <c r="F2832" s="142" t="s">
        <v>9748</v>
      </c>
      <c r="G2832" s="142" t="s">
        <v>9783</v>
      </c>
      <c r="H2832" s="142" t="s">
        <v>9784</v>
      </c>
      <c r="I2832" s="142" t="s">
        <v>9785</v>
      </c>
      <c r="J2832" s="142" t="s">
        <v>9786</v>
      </c>
      <c r="K2832" s="142" t="s">
        <v>9793</v>
      </c>
      <c r="L2832" s="142" t="s">
        <v>9794</v>
      </c>
    </row>
    <row r="2833" spans="1:12" hidden="1">
      <c r="A2833" s="142" t="s">
        <v>9596</v>
      </c>
      <c r="B2833" s="142" t="s">
        <v>9597</v>
      </c>
      <c r="C2833" s="142" t="s">
        <v>9745</v>
      </c>
      <c r="D2833" s="142" t="s">
        <v>9746</v>
      </c>
      <c r="E2833" s="142" t="s">
        <v>9747</v>
      </c>
      <c r="F2833" s="142" t="s">
        <v>9748</v>
      </c>
      <c r="G2833" s="142" t="s">
        <v>9783</v>
      </c>
      <c r="H2833" s="142" t="s">
        <v>9784</v>
      </c>
      <c r="I2833" s="142" t="s">
        <v>9785</v>
      </c>
      <c r="J2833" s="142" t="s">
        <v>9786</v>
      </c>
      <c r="K2833" s="142" t="s">
        <v>9795</v>
      </c>
      <c r="L2833" s="142" t="s">
        <v>9796</v>
      </c>
    </row>
    <row r="2834" spans="1:12" hidden="1">
      <c r="A2834" s="142" t="s">
        <v>9596</v>
      </c>
      <c r="B2834" s="142" t="s">
        <v>9597</v>
      </c>
      <c r="C2834" s="142" t="s">
        <v>9745</v>
      </c>
      <c r="D2834" s="142" t="s">
        <v>9746</v>
      </c>
      <c r="E2834" s="142" t="s">
        <v>9747</v>
      </c>
      <c r="F2834" s="142" t="s">
        <v>9748</v>
      </c>
      <c r="G2834" s="142" t="s">
        <v>9783</v>
      </c>
      <c r="H2834" s="142" t="s">
        <v>9784</v>
      </c>
      <c r="I2834" s="142" t="s">
        <v>9785</v>
      </c>
      <c r="J2834" s="142" t="s">
        <v>9786</v>
      </c>
      <c r="K2834" s="142" t="s">
        <v>9797</v>
      </c>
      <c r="L2834" s="142" t="s">
        <v>9798</v>
      </c>
    </row>
    <row r="2835" spans="1:12" hidden="1">
      <c r="A2835" s="142" t="s">
        <v>9596</v>
      </c>
      <c r="B2835" s="142" t="s">
        <v>9597</v>
      </c>
      <c r="C2835" s="142" t="s">
        <v>9745</v>
      </c>
      <c r="D2835" s="142" t="s">
        <v>9746</v>
      </c>
      <c r="E2835" s="142" t="s">
        <v>9747</v>
      </c>
      <c r="F2835" s="142" t="s">
        <v>9748</v>
      </c>
      <c r="G2835" s="142" t="s">
        <v>9783</v>
      </c>
      <c r="H2835" s="142" t="s">
        <v>9784</v>
      </c>
      <c r="I2835" s="142" t="s">
        <v>9785</v>
      </c>
      <c r="J2835" s="142" t="s">
        <v>9786</v>
      </c>
      <c r="K2835" s="142" t="s">
        <v>9799</v>
      </c>
      <c r="L2835" s="142" t="s">
        <v>9800</v>
      </c>
    </row>
    <row r="2836" spans="1:12" hidden="1">
      <c r="A2836" s="142" t="s">
        <v>9596</v>
      </c>
      <c r="B2836" s="142" t="s">
        <v>9597</v>
      </c>
      <c r="C2836" s="142" t="s">
        <v>9745</v>
      </c>
      <c r="D2836" s="142" t="s">
        <v>9746</v>
      </c>
      <c r="E2836" s="142" t="s">
        <v>9747</v>
      </c>
      <c r="F2836" s="142" t="s">
        <v>9748</v>
      </c>
      <c r="G2836" s="142" t="s">
        <v>9783</v>
      </c>
      <c r="H2836" s="142" t="s">
        <v>9784</v>
      </c>
      <c r="I2836" s="142" t="s">
        <v>9785</v>
      </c>
      <c r="J2836" s="142" t="s">
        <v>9786</v>
      </c>
      <c r="K2836" s="142" t="s">
        <v>9801</v>
      </c>
      <c r="L2836" s="142" t="s">
        <v>9802</v>
      </c>
    </row>
    <row r="2837" spans="1:12" hidden="1">
      <c r="A2837" s="142" t="s">
        <v>9596</v>
      </c>
      <c r="B2837" s="142" t="s">
        <v>9597</v>
      </c>
      <c r="C2837" s="142" t="s">
        <v>9745</v>
      </c>
      <c r="D2837" s="142" t="s">
        <v>9746</v>
      </c>
      <c r="E2837" s="142" t="s">
        <v>9747</v>
      </c>
      <c r="F2837" s="142" t="s">
        <v>9748</v>
      </c>
      <c r="G2837" s="142" t="s">
        <v>9783</v>
      </c>
      <c r="H2837" s="142" t="s">
        <v>9784</v>
      </c>
      <c r="I2837" s="142" t="s">
        <v>9785</v>
      </c>
      <c r="J2837" s="142" t="s">
        <v>9786</v>
      </c>
      <c r="K2837" s="142" t="s">
        <v>9803</v>
      </c>
      <c r="L2837" s="142" t="s">
        <v>9804</v>
      </c>
    </row>
    <row r="2838" spans="1:12" hidden="1">
      <c r="A2838" s="142" t="s">
        <v>9596</v>
      </c>
      <c r="B2838" s="142" t="s">
        <v>9597</v>
      </c>
      <c r="C2838" s="142" t="s">
        <v>9745</v>
      </c>
      <c r="D2838" s="142" t="s">
        <v>9746</v>
      </c>
      <c r="E2838" s="142" t="s">
        <v>9747</v>
      </c>
      <c r="F2838" s="142" t="s">
        <v>9748</v>
      </c>
      <c r="G2838" s="142" t="s">
        <v>9783</v>
      </c>
      <c r="H2838" s="142" t="s">
        <v>9784</v>
      </c>
      <c r="I2838" s="142" t="s">
        <v>9785</v>
      </c>
      <c r="J2838" s="142" t="s">
        <v>9786</v>
      </c>
      <c r="K2838" s="142" t="s">
        <v>9805</v>
      </c>
      <c r="L2838" s="142" t="s">
        <v>9806</v>
      </c>
    </row>
    <row r="2839" spans="1:12" hidden="1">
      <c r="A2839" s="142" t="s">
        <v>9596</v>
      </c>
      <c r="B2839" s="142" t="s">
        <v>9597</v>
      </c>
      <c r="C2839" s="142" t="s">
        <v>9745</v>
      </c>
      <c r="D2839" s="142" t="s">
        <v>9746</v>
      </c>
      <c r="E2839" s="142" t="s">
        <v>9747</v>
      </c>
      <c r="F2839" s="142" t="s">
        <v>9748</v>
      </c>
      <c r="G2839" s="142" t="s">
        <v>9783</v>
      </c>
      <c r="H2839" s="142" t="s">
        <v>9784</v>
      </c>
      <c r="I2839" s="142" t="s">
        <v>9785</v>
      </c>
      <c r="J2839" s="142" t="s">
        <v>9786</v>
      </c>
      <c r="K2839" s="142" t="s">
        <v>9807</v>
      </c>
      <c r="L2839" s="142" t="s">
        <v>9808</v>
      </c>
    </row>
    <row r="2840" spans="1:12" hidden="1">
      <c r="A2840" s="142" t="s">
        <v>9596</v>
      </c>
      <c r="B2840" s="142" t="s">
        <v>9597</v>
      </c>
      <c r="C2840" s="142" t="s">
        <v>9745</v>
      </c>
      <c r="D2840" s="142" t="s">
        <v>9746</v>
      </c>
      <c r="E2840" s="142" t="s">
        <v>9747</v>
      </c>
      <c r="F2840" s="142" t="s">
        <v>9748</v>
      </c>
      <c r="G2840" s="142" t="s">
        <v>9783</v>
      </c>
      <c r="H2840" s="142" t="s">
        <v>9784</v>
      </c>
      <c r="I2840" s="142" t="s">
        <v>9785</v>
      </c>
      <c r="J2840" s="142" t="s">
        <v>9786</v>
      </c>
      <c r="K2840" s="142" t="s">
        <v>9809</v>
      </c>
      <c r="L2840" s="142" t="s">
        <v>9810</v>
      </c>
    </row>
    <row r="2841" spans="1:12" hidden="1">
      <c r="A2841" s="142" t="s">
        <v>9596</v>
      </c>
      <c r="B2841" s="142" t="s">
        <v>9597</v>
      </c>
      <c r="C2841" s="142" t="s">
        <v>9745</v>
      </c>
      <c r="D2841" s="142" t="s">
        <v>9746</v>
      </c>
      <c r="E2841" s="142" t="s">
        <v>9747</v>
      </c>
      <c r="F2841" s="142" t="s">
        <v>9748</v>
      </c>
      <c r="G2841" s="142" t="s">
        <v>9783</v>
      </c>
      <c r="H2841" s="142" t="s">
        <v>9784</v>
      </c>
      <c r="I2841" s="142" t="s">
        <v>9785</v>
      </c>
      <c r="J2841" s="142" t="s">
        <v>9786</v>
      </c>
      <c r="K2841" s="142" t="s">
        <v>9811</v>
      </c>
      <c r="L2841" s="142" t="s">
        <v>9812</v>
      </c>
    </row>
    <row r="2842" spans="1:12" hidden="1">
      <c r="A2842" s="142" t="s">
        <v>9596</v>
      </c>
      <c r="B2842" s="142" t="s">
        <v>9597</v>
      </c>
      <c r="C2842" s="142" t="s">
        <v>9745</v>
      </c>
      <c r="D2842" s="142" t="s">
        <v>9746</v>
      </c>
      <c r="E2842" s="142" t="s">
        <v>9747</v>
      </c>
      <c r="F2842" s="142" t="s">
        <v>9748</v>
      </c>
      <c r="G2842" s="142" t="s">
        <v>9783</v>
      </c>
      <c r="H2842" s="142" t="s">
        <v>9784</v>
      </c>
      <c r="I2842" s="142" t="s">
        <v>9785</v>
      </c>
      <c r="J2842" s="142" t="s">
        <v>9786</v>
      </c>
      <c r="K2842" s="142" t="s">
        <v>9813</v>
      </c>
      <c r="L2842" s="142" t="s">
        <v>9814</v>
      </c>
    </row>
    <row r="2843" spans="1:12" hidden="1">
      <c r="A2843" s="142" t="s">
        <v>9596</v>
      </c>
      <c r="B2843" s="142" t="s">
        <v>9597</v>
      </c>
      <c r="C2843" s="142" t="s">
        <v>9745</v>
      </c>
      <c r="D2843" s="142" t="s">
        <v>9746</v>
      </c>
      <c r="E2843" s="142" t="s">
        <v>9747</v>
      </c>
      <c r="F2843" s="142" t="s">
        <v>9748</v>
      </c>
      <c r="G2843" s="142" t="s">
        <v>9783</v>
      </c>
      <c r="H2843" s="142" t="s">
        <v>9784</v>
      </c>
      <c r="I2843" s="142" t="s">
        <v>9785</v>
      </c>
      <c r="J2843" s="142" t="s">
        <v>9786</v>
      </c>
      <c r="K2843" s="142" t="s">
        <v>9815</v>
      </c>
      <c r="L2843" s="142" t="s">
        <v>9816</v>
      </c>
    </row>
    <row r="2844" spans="1:12" hidden="1">
      <c r="A2844" s="142" t="s">
        <v>9596</v>
      </c>
      <c r="B2844" s="142" t="s">
        <v>9597</v>
      </c>
      <c r="C2844" s="142" t="s">
        <v>9745</v>
      </c>
      <c r="D2844" s="142" t="s">
        <v>9746</v>
      </c>
      <c r="E2844" s="142" t="s">
        <v>9747</v>
      </c>
      <c r="F2844" s="142" t="s">
        <v>9748</v>
      </c>
      <c r="G2844" s="142" t="s">
        <v>9783</v>
      </c>
      <c r="H2844" s="142" t="s">
        <v>9784</v>
      </c>
      <c r="I2844" s="142" t="s">
        <v>9785</v>
      </c>
      <c r="J2844" s="142" t="s">
        <v>9786</v>
      </c>
      <c r="K2844" s="142" t="s">
        <v>9817</v>
      </c>
      <c r="L2844" s="142" t="s">
        <v>9818</v>
      </c>
    </row>
    <row r="2845" spans="1:12" hidden="1">
      <c r="A2845" s="142" t="s">
        <v>9596</v>
      </c>
      <c r="B2845" s="142" t="s">
        <v>9597</v>
      </c>
      <c r="C2845" s="142" t="s">
        <v>9745</v>
      </c>
      <c r="D2845" s="142" t="s">
        <v>9746</v>
      </c>
      <c r="E2845" s="142" t="s">
        <v>9747</v>
      </c>
      <c r="F2845" s="142" t="s">
        <v>9748</v>
      </c>
      <c r="G2845" s="142" t="s">
        <v>9783</v>
      </c>
      <c r="H2845" s="142" t="s">
        <v>9784</v>
      </c>
      <c r="I2845" s="142" t="s">
        <v>9785</v>
      </c>
      <c r="J2845" s="142" t="s">
        <v>9786</v>
      </c>
      <c r="K2845" s="142" t="s">
        <v>9819</v>
      </c>
      <c r="L2845" s="142" t="s">
        <v>9820</v>
      </c>
    </row>
    <row r="2846" spans="1:12" hidden="1">
      <c r="A2846" s="142" t="s">
        <v>9596</v>
      </c>
      <c r="B2846" s="142" t="s">
        <v>9597</v>
      </c>
      <c r="C2846" s="142" t="s">
        <v>9745</v>
      </c>
      <c r="D2846" s="142" t="s">
        <v>9746</v>
      </c>
      <c r="E2846" s="142" t="s">
        <v>9747</v>
      </c>
      <c r="F2846" s="142" t="s">
        <v>9748</v>
      </c>
      <c r="G2846" s="142" t="s">
        <v>9783</v>
      </c>
      <c r="H2846" s="142" t="s">
        <v>9784</v>
      </c>
      <c r="I2846" s="142" t="s">
        <v>9785</v>
      </c>
      <c r="J2846" s="142" t="s">
        <v>9786</v>
      </c>
      <c r="K2846" s="142" t="s">
        <v>9821</v>
      </c>
      <c r="L2846" s="142" t="s">
        <v>9822</v>
      </c>
    </row>
    <row r="2847" spans="1:12" hidden="1">
      <c r="A2847" s="142" t="s">
        <v>9596</v>
      </c>
      <c r="B2847" s="142" t="s">
        <v>9597</v>
      </c>
      <c r="C2847" s="142" t="s">
        <v>9745</v>
      </c>
      <c r="D2847" s="142" t="s">
        <v>9746</v>
      </c>
      <c r="E2847" s="142" t="s">
        <v>9747</v>
      </c>
      <c r="F2847" s="142" t="s">
        <v>9748</v>
      </c>
      <c r="G2847" s="142" t="s">
        <v>9783</v>
      </c>
      <c r="H2847" s="142" t="s">
        <v>9784</v>
      </c>
      <c r="I2847" s="142" t="s">
        <v>9785</v>
      </c>
      <c r="J2847" s="142" t="s">
        <v>9786</v>
      </c>
      <c r="K2847" s="142" t="s">
        <v>9823</v>
      </c>
      <c r="L2847" s="142" t="s">
        <v>9824</v>
      </c>
    </row>
    <row r="2848" spans="1:12" hidden="1">
      <c r="A2848" s="142" t="s">
        <v>9596</v>
      </c>
      <c r="B2848" s="142" t="s">
        <v>9597</v>
      </c>
      <c r="C2848" s="142" t="s">
        <v>9745</v>
      </c>
      <c r="D2848" s="142" t="s">
        <v>9746</v>
      </c>
      <c r="E2848" s="142" t="s">
        <v>9747</v>
      </c>
      <c r="F2848" s="142" t="s">
        <v>9748</v>
      </c>
      <c r="G2848" s="142" t="s">
        <v>9783</v>
      </c>
      <c r="H2848" s="142" t="s">
        <v>9784</v>
      </c>
      <c r="I2848" s="142" t="s">
        <v>9785</v>
      </c>
      <c r="J2848" s="142" t="s">
        <v>9786</v>
      </c>
      <c r="K2848" s="142" t="s">
        <v>9825</v>
      </c>
      <c r="L2848" s="142" t="s">
        <v>9826</v>
      </c>
    </row>
    <row r="2849" spans="1:12" hidden="1">
      <c r="A2849" s="142" t="s">
        <v>9596</v>
      </c>
      <c r="B2849" s="142" t="s">
        <v>9597</v>
      </c>
      <c r="C2849" s="142" t="s">
        <v>9745</v>
      </c>
      <c r="D2849" s="142" t="s">
        <v>9746</v>
      </c>
      <c r="E2849" s="142" t="s">
        <v>9747</v>
      </c>
      <c r="F2849" s="142" t="s">
        <v>9748</v>
      </c>
      <c r="G2849" s="142" t="s">
        <v>9783</v>
      </c>
      <c r="H2849" s="142" t="s">
        <v>9784</v>
      </c>
      <c r="I2849" s="142" t="s">
        <v>9785</v>
      </c>
      <c r="J2849" s="142" t="s">
        <v>9786</v>
      </c>
      <c r="K2849" s="142" t="s">
        <v>9827</v>
      </c>
      <c r="L2849" s="142" t="s">
        <v>9828</v>
      </c>
    </row>
    <row r="2850" spans="1:12" hidden="1">
      <c r="A2850" s="142" t="s">
        <v>9596</v>
      </c>
      <c r="B2850" s="142" t="s">
        <v>9597</v>
      </c>
      <c r="C2850" s="142" t="s">
        <v>9745</v>
      </c>
      <c r="D2850" s="142" t="s">
        <v>9746</v>
      </c>
      <c r="E2850" s="142" t="s">
        <v>9747</v>
      </c>
      <c r="F2850" s="142" t="s">
        <v>9748</v>
      </c>
      <c r="G2850" s="142" t="s">
        <v>9783</v>
      </c>
      <c r="H2850" s="142" t="s">
        <v>9784</v>
      </c>
      <c r="I2850" s="142" t="s">
        <v>9785</v>
      </c>
      <c r="J2850" s="142" t="s">
        <v>9786</v>
      </c>
      <c r="K2850" s="142" t="s">
        <v>9829</v>
      </c>
      <c r="L2850" s="142" t="s">
        <v>9830</v>
      </c>
    </row>
    <row r="2851" spans="1:12" hidden="1">
      <c r="A2851" s="142" t="s">
        <v>9596</v>
      </c>
      <c r="B2851" s="142" t="s">
        <v>9597</v>
      </c>
      <c r="C2851" s="142" t="s">
        <v>9745</v>
      </c>
      <c r="D2851" s="142" t="s">
        <v>9746</v>
      </c>
      <c r="E2851" s="142" t="s">
        <v>9747</v>
      </c>
      <c r="F2851" s="142" t="s">
        <v>9748</v>
      </c>
      <c r="G2851" s="142" t="s">
        <v>9783</v>
      </c>
      <c r="H2851" s="142" t="s">
        <v>9784</v>
      </c>
      <c r="I2851" s="142" t="s">
        <v>9785</v>
      </c>
      <c r="J2851" s="142" t="s">
        <v>9786</v>
      </c>
      <c r="K2851" s="142" t="s">
        <v>9831</v>
      </c>
      <c r="L2851" s="142" t="s">
        <v>9832</v>
      </c>
    </row>
    <row r="2852" spans="1:12" hidden="1">
      <c r="A2852" s="142" t="s">
        <v>9596</v>
      </c>
      <c r="B2852" s="142" t="s">
        <v>9597</v>
      </c>
      <c r="C2852" s="142" t="s">
        <v>9745</v>
      </c>
      <c r="D2852" s="142" t="s">
        <v>9746</v>
      </c>
      <c r="E2852" s="142" t="s">
        <v>9747</v>
      </c>
      <c r="F2852" s="142" t="s">
        <v>9748</v>
      </c>
      <c r="G2852" s="142" t="s">
        <v>9783</v>
      </c>
      <c r="H2852" s="142" t="s">
        <v>9784</v>
      </c>
      <c r="I2852" s="142" t="s">
        <v>9785</v>
      </c>
      <c r="J2852" s="142" t="s">
        <v>9786</v>
      </c>
      <c r="K2852" s="142" t="s">
        <v>9833</v>
      </c>
      <c r="L2852" s="142" t="s">
        <v>9834</v>
      </c>
    </row>
    <row r="2853" spans="1:12" hidden="1">
      <c r="A2853" s="142" t="s">
        <v>9596</v>
      </c>
      <c r="B2853" s="142" t="s">
        <v>9597</v>
      </c>
      <c r="C2853" s="142" t="s">
        <v>9745</v>
      </c>
      <c r="D2853" s="142" t="s">
        <v>9746</v>
      </c>
      <c r="E2853" s="142" t="s">
        <v>9747</v>
      </c>
      <c r="F2853" s="142" t="s">
        <v>9748</v>
      </c>
      <c r="G2853" s="142" t="s">
        <v>9783</v>
      </c>
      <c r="H2853" s="142" t="s">
        <v>9784</v>
      </c>
      <c r="I2853" s="142" t="s">
        <v>9785</v>
      </c>
      <c r="J2853" s="142" t="s">
        <v>9786</v>
      </c>
      <c r="K2853" s="142" t="s">
        <v>9835</v>
      </c>
      <c r="L2853" s="142" t="s">
        <v>9836</v>
      </c>
    </row>
    <row r="2854" spans="1:12" hidden="1">
      <c r="A2854" s="142" t="s">
        <v>9596</v>
      </c>
      <c r="B2854" s="142" t="s">
        <v>9597</v>
      </c>
      <c r="C2854" s="142" t="s">
        <v>9745</v>
      </c>
      <c r="D2854" s="142" t="s">
        <v>9746</v>
      </c>
      <c r="E2854" s="142" t="s">
        <v>9747</v>
      </c>
      <c r="F2854" s="142" t="s">
        <v>9748</v>
      </c>
      <c r="G2854" s="142" t="s">
        <v>9783</v>
      </c>
      <c r="H2854" s="142" t="s">
        <v>9784</v>
      </c>
      <c r="I2854" s="142" t="s">
        <v>9785</v>
      </c>
      <c r="J2854" s="142" t="s">
        <v>9786</v>
      </c>
      <c r="K2854" s="142" t="s">
        <v>9837</v>
      </c>
      <c r="L2854" s="142" t="s">
        <v>9838</v>
      </c>
    </row>
    <row r="2855" spans="1:12" hidden="1">
      <c r="A2855" s="142" t="s">
        <v>9596</v>
      </c>
      <c r="B2855" s="142" t="s">
        <v>9597</v>
      </c>
      <c r="C2855" s="142" t="s">
        <v>9745</v>
      </c>
      <c r="D2855" s="142" t="s">
        <v>9746</v>
      </c>
      <c r="E2855" s="142" t="s">
        <v>9747</v>
      </c>
      <c r="F2855" s="142" t="s">
        <v>9748</v>
      </c>
      <c r="G2855" s="142" t="s">
        <v>9783</v>
      </c>
      <c r="H2855" s="142" t="s">
        <v>9784</v>
      </c>
      <c r="I2855" s="142" t="s">
        <v>9785</v>
      </c>
      <c r="J2855" s="142" t="s">
        <v>9786</v>
      </c>
      <c r="K2855" s="142" t="s">
        <v>9839</v>
      </c>
      <c r="L2855" s="142" t="s">
        <v>9840</v>
      </c>
    </row>
    <row r="2856" spans="1:12" hidden="1">
      <c r="A2856" s="142" t="s">
        <v>9596</v>
      </c>
      <c r="B2856" s="142" t="s">
        <v>9597</v>
      </c>
      <c r="C2856" s="142" t="s">
        <v>9745</v>
      </c>
      <c r="D2856" s="142" t="s">
        <v>9746</v>
      </c>
      <c r="E2856" s="142" t="s">
        <v>9747</v>
      </c>
      <c r="F2856" s="142" t="s">
        <v>9748</v>
      </c>
      <c r="G2856" s="142" t="s">
        <v>9783</v>
      </c>
      <c r="H2856" s="142" t="s">
        <v>9784</v>
      </c>
      <c r="I2856" s="142" t="s">
        <v>9785</v>
      </c>
      <c r="J2856" s="142" t="s">
        <v>9786</v>
      </c>
      <c r="K2856" s="142" t="s">
        <v>9841</v>
      </c>
      <c r="L2856" s="142" t="s">
        <v>9842</v>
      </c>
    </row>
    <row r="2857" spans="1:12" hidden="1">
      <c r="A2857" s="142" t="s">
        <v>9596</v>
      </c>
      <c r="B2857" s="142" t="s">
        <v>9597</v>
      </c>
      <c r="C2857" s="142" t="s">
        <v>9745</v>
      </c>
      <c r="D2857" s="142" t="s">
        <v>9746</v>
      </c>
      <c r="E2857" s="142" t="s">
        <v>9747</v>
      </c>
      <c r="F2857" s="142" t="s">
        <v>9748</v>
      </c>
      <c r="G2857" s="142" t="s">
        <v>9783</v>
      </c>
      <c r="H2857" s="142" t="s">
        <v>9784</v>
      </c>
      <c r="I2857" s="142" t="s">
        <v>9785</v>
      </c>
      <c r="J2857" s="142" t="s">
        <v>9786</v>
      </c>
      <c r="K2857" s="142" t="s">
        <v>9843</v>
      </c>
      <c r="L2857" s="142" t="s">
        <v>9844</v>
      </c>
    </row>
    <row r="2858" spans="1:12" hidden="1">
      <c r="A2858" s="142" t="s">
        <v>9596</v>
      </c>
      <c r="B2858" s="142" t="s">
        <v>9597</v>
      </c>
      <c r="C2858" s="142" t="s">
        <v>9745</v>
      </c>
      <c r="D2858" s="142" t="s">
        <v>9746</v>
      </c>
      <c r="E2858" s="142" t="s">
        <v>9747</v>
      </c>
      <c r="F2858" s="142" t="s">
        <v>9748</v>
      </c>
      <c r="G2858" s="142" t="s">
        <v>9783</v>
      </c>
      <c r="H2858" s="142" t="s">
        <v>9784</v>
      </c>
      <c r="I2858" s="142" t="s">
        <v>9785</v>
      </c>
      <c r="J2858" s="142" t="s">
        <v>9786</v>
      </c>
      <c r="K2858" s="142" t="s">
        <v>9845</v>
      </c>
      <c r="L2858" s="142" t="s">
        <v>9846</v>
      </c>
    </row>
    <row r="2859" spans="1:12" hidden="1">
      <c r="A2859" s="142" t="s">
        <v>9596</v>
      </c>
      <c r="B2859" s="142" t="s">
        <v>9597</v>
      </c>
      <c r="C2859" s="142" t="s">
        <v>9745</v>
      </c>
      <c r="D2859" s="142" t="s">
        <v>9746</v>
      </c>
      <c r="E2859" s="142" t="s">
        <v>9747</v>
      </c>
      <c r="F2859" s="142" t="s">
        <v>9748</v>
      </c>
      <c r="G2859" s="142" t="s">
        <v>9783</v>
      </c>
      <c r="H2859" s="142" t="s">
        <v>9784</v>
      </c>
      <c r="I2859" s="142" t="s">
        <v>9785</v>
      </c>
      <c r="J2859" s="142" t="s">
        <v>9786</v>
      </c>
      <c r="K2859" s="142" t="s">
        <v>9847</v>
      </c>
      <c r="L2859" s="142" t="s">
        <v>9848</v>
      </c>
    </row>
    <row r="2860" spans="1:12" hidden="1">
      <c r="A2860" s="142" t="s">
        <v>9596</v>
      </c>
      <c r="B2860" s="142" t="s">
        <v>9597</v>
      </c>
      <c r="C2860" s="142" t="s">
        <v>9745</v>
      </c>
      <c r="D2860" s="142" t="s">
        <v>9746</v>
      </c>
      <c r="E2860" s="142" t="s">
        <v>9747</v>
      </c>
      <c r="F2860" s="142" t="s">
        <v>9748</v>
      </c>
      <c r="G2860" s="142" t="s">
        <v>9783</v>
      </c>
      <c r="H2860" s="142" t="s">
        <v>9784</v>
      </c>
      <c r="I2860" s="142" t="s">
        <v>9785</v>
      </c>
      <c r="J2860" s="142" t="s">
        <v>9786</v>
      </c>
      <c r="K2860" s="142" t="s">
        <v>9849</v>
      </c>
      <c r="L2860" s="142" t="s">
        <v>9850</v>
      </c>
    </row>
    <row r="2861" spans="1:12" hidden="1">
      <c r="A2861" s="142" t="s">
        <v>9596</v>
      </c>
      <c r="B2861" s="142" t="s">
        <v>9597</v>
      </c>
      <c r="C2861" s="142" t="s">
        <v>9745</v>
      </c>
      <c r="D2861" s="142" t="s">
        <v>9746</v>
      </c>
      <c r="E2861" s="142" t="s">
        <v>9747</v>
      </c>
      <c r="F2861" s="142" t="s">
        <v>9748</v>
      </c>
      <c r="G2861" s="142" t="s">
        <v>9783</v>
      </c>
      <c r="H2861" s="142" t="s">
        <v>9784</v>
      </c>
      <c r="I2861" s="142" t="s">
        <v>9785</v>
      </c>
      <c r="J2861" s="142" t="s">
        <v>9786</v>
      </c>
      <c r="K2861" s="142" t="s">
        <v>9851</v>
      </c>
      <c r="L2861" s="142" t="s">
        <v>9852</v>
      </c>
    </row>
    <row r="2862" spans="1:12" hidden="1">
      <c r="A2862" s="142" t="s">
        <v>9596</v>
      </c>
      <c r="B2862" s="142" t="s">
        <v>9597</v>
      </c>
      <c r="C2862" s="142" t="s">
        <v>9745</v>
      </c>
      <c r="D2862" s="142" t="s">
        <v>9746</v>
      </c>
      <c r="E2862" s="142" t="s">
        <v>9747</v>
      </c>
      <c r="F2862" s="142" t="s">
        <v>9748</v>
      </c>
      <c r="G2862" s="142" t="s">
        <v>9783</v>
      </c>
      <c r="H2862" s="142" t="s">
        <v>9784</v>
      </c>
      <c r="I2862" s="142" t="s">
        <v>9785</v>
      </c>
      <c r="J2862" s="142" t="s">
        <v>9786</v>
      </c>
      <c r="K2862" s="142" t="s">
        <v>9853</v>
      </c>
      <c r="L2862" s="142" t="s">
        <v>9854</v>
      </c>
    </row>
    <row r="2863" spans="1:12" hidden="1">
      <c r="A2863" s="142" t="s">
        <v>9596</v>
      </c>
      <c r="B2863" s="142" t="s">
        <v>9597</v>
      </c>
      <c r="C2863" s="142" t="s">
        <v>9745</v>
      </c>
      <c r="D2863" s="142" t="s">
        <v>9746</v>
      </c>
      <c r="E2863" s="142" t="s">
        <v>9747</v>
      </c>
      <c r="F2863" s="142" t="s">
        <v>9748</v>
      </c>
      <c r="G2863" s="142" t="s">
        <v>9783</v>
      </c>
      <c r="H2863" s="142" t="s">
        <v>9784</v>
      </c>
      <c r="I2863" s="142" t="s">
        <v>9785</v>
      </c>
      <c r="J2863" s="142" t="s">
        <v>9786</v>
      </c>
      <c r="K2863" s="142" t="s">
        <v>9855</v>
      </c>
      <c r="L2863" s="142" t="s">
        <v>9856</v>
      </c>
    </row>
    <row r="2864" spans="1:12" hidden="1">
      <c r="A2864" s="142" t="s">
        <v>9596</v>
      </c>
      <c r="B2864" s="142" t="s">
        <v>9597</v>
      </c>
      <c r="C2864" s="142" t="s">
        <v>9745</v>
      </c>
      <c r="D2864" s="142" t="s">
        <v>9746</v>
      </c>
      <c r="E2864" s="142" t="s">
        <v>9747</v>
      </c>
      <c r="F2864" s="142" t="s">
        <v>9748</v>
      </c>
      <c r="G2864" s="142" t="s">
        <v>9783</v>
      </c>
      <c r="H2864" s="142" t="s">
        <v>9784</v>
      </c>
      <c r="I2864" s="142" t="s">
        <v>9785</v>
      </c>
      <c r="J2864" s="142" t="s">
        <v>9786</v>
      </c>
      <c r="K2864" s="142" t="s">
        <v>9857</v>
      </c>
      <c r="L2864" s="142" t="s">
        <v>9858</v>
      </c>
    </row>
    <row r="2865" spans="1:12" hidden="1">
      <c r="A2865" s="142" t="s">
        <v>9596</v>
      </c>
      <c r="B2865" s="142" t="s">
        <v>9597</v>
      </c>
      <c r="C2865" s="142" t="s">
        <v>9745</v>
      </c>
      <c r="D2865" s="142" t="s">
        <v>9746</v>
      </c>
      <c r="E2865" s="142" t="s">
        <v>9747</v>
      </c>
      <c r="F2865" s="142" t="s">
        <v>9748</v>
      </c>
      <c r="G2865" s="142" t="s">
        <v>9783</v>
      </c>
      <c r="H2865" s="142" t="s">
        <v>9784</v>
      </c>
      <c r="I2865" s="142" t="s">
        <v>9785</v>
      </c>
      <c r="J2865" s="142" t="s">
        <v>9786</v>
      </c>
      <c r="K2865" s="142" t="s">
        <v>9859</v>
      </c>
      <c r="L2865" s="142" t="s">
        <v>9860</v>
      </c>
    </row>
    <row r="2866" spans="1:12" hidden="1">
      <c r="A2866" s="142" t="s">
        <v>9596</v>
      </c>
      <c r="B2866" s="142" t="s">
        <v>9597</v>
      </c>
      <c r="C2866" s="142" t="s">
        <v>9745</v>
      </c>
      <c r="D2866" s="142" t="s">
        <v>9746</v>
      </c>
      <c r="E2866" s="142" t="s">
        <v>9747</v>
      </c>
      <c r="F2866" s="142" t="s">
        <v>9748</v>
      </c>
      <c r="G2866" s="142" t="s">
        <v>9783</v>
      </c>
      <c r="H2866" s="142" t="s">
        <v>9784</v>
      </c>
      <c r="I2866" s="142" t="s">
        <v>9785</v>
      </c>
      <c r="J2866" s="142" t="s">
        <v>9786</v>
      </c>
      <c r="K2866" s="142" t="s">
        <v>9861</v>
      </c>
      <c r="L2866" s="142" t="s">
        <v>9862</v>
      </c>
    </row>
    <row r="2867" spans="1:12" hidden="1">
      <c r="A2867" s="142" t="s">
        <v>9596</v>
      </c>
      <c r="B2867" s="142" t="s">
        <v>9597</v>
      </c>
      <c r="C2867" s="142" t="s">
        <v>9745</v>
      </c>
      <c r="D2867" s="142" t="s">
        <v>9746</v>
      </c>
      <c r="E2867" s="142" t="s">
        <v>9747</v>
      </c>
      <c r="F2867" s="142" t="s">
        <v>9748</v>
      </c>
      <c r="G2867" s="142" t="s">
        <v>9783</v>
      </c>
      <c r="H2867" s="142" t="s">
        <v>9784</v>
      </c>
      <c r="I2867" s="142" t="s">
        <v>9785</v>
      </c>
      <c r="J2867" s="142" t="s">
        <v>9786</v>
      </c>
      <c r="K2867" s="142" t="s">
        <v>9863</v>
      </c>
      <c r="L2867" s="142" t="s">
        <v>9864</v>
      </c>
    </row>
    <row r="2868" spans="1:12" hidden="1">
      <c r="A2868" s="142" t="s">
        <v>9596</v>
      </c>
      <c r="B2868" s="142" t="s">
        <v>9597</v>
      </c>
      <c r="C2868" s="142" t="s">
        <v>9745</v>
      </c>
      <c r="D2868" s="142" t="s">
        <v>9746</v>
      </c>
      <c r="E2868" s="142" t="s">
        <v>9747</v>
      </c>
      <c r="F2868" s="142" t="s">
        <v>9748</v>
      </c>
      <c r="G2868" s="142" t="s">
        <v>9783</v>
      </c>
      <c r="H2868" s="142" t="s">
        <v>9784</v>
      </c>
      <c r="I2868" s="142" t="s">
        <v>9785</v>
      </c>
      <c r="J2868" s="142" t="s">
        <v>9786</v>
      </c>
      <c r="K2868" s="142" t="s">
        <v>9865</v>
      </c>
      <c r="L2868" s="142" t="s">
        <v>9866</v>
      </c>
    </row>
    <row r="2869" spans="1:12" hidden="1">
      <c r="A2869" s="142" t="s">
        <v>9596</v>
      </c>
      <c r="B2869" s="142" t="s">
        <v>9597</v>
      </c>
      <c r="C2869" s="142" t="s">
        <v>9745</v>
      </c>
      <c r="D2869" s="142" t="s">
        <v>9746</v>
      </c>
      <c r="E2869" s="142" t="s">
        <v>9747</v>
      </c>
      <c r="F2869" s="142" t="s">
        <v>9748</v>
      </c>
      <c r="G2869" s="142" t="s">
        <v>9783</v>
      </c>
      <c r="H2869" s="142" t="s">
        <v>9784</v>
      </c>
      <c r="I2869" s="142" t="s">
        <v>9785</v>
      </c>
      <c r="J2869" s="142" t="s">
        <v>9786</v>
      </c>
      <c r="K2869" s="142" t="s">
        <v>9867</v>
      </c>
      <c r="L2869" s="142" t="s">
        <v>9868</v>
      </c>
    </row>
    <row r="2870" spans="1:12" hidden="1">
      <c r="A2870" s="142" t="s">
        <v>9596</v>
      </c>
      <c r="B2870" s="142" t="s">
        <v>9597</v>
      </c>
      <c r="C2870" s="142" t="s">
        <v>9745</v>
      </c>
      <c r="D2870" s="142" t="s">
        <v>9746</v>
      </c>
      <c r="E2870" s="142" t="s">
        <v>9747</v>
      </c>
      <c r="F2870" s="142" t="s">
        <v>9748</v>
      </c>
      <c r="G2870" s="142" t="s">
        <v>9783</v>
      </c>
      <c r="H2870" s="142" t="s">
        <v>9784</v>
      </c>
      <c r="I2870" s="142" t="s">
        <v>9785</v>
      </c>
      <c r="J2870" s="142" t="s">
        <v>9786</v>
      </c>
      <c r="K2870" s="142" t="s">
        <v>9869</v>
      </c>
      <c r="L2870" s="142" t="s">
        <v>9870</v>
      </c>
    </row>
    <row r="2871" spans="1:12" hidden="1">
      <c r="A2871" s="142" t="s">
        <v>9596</v>
      </c>
      <c r="B2871" s="142" t="s">
        <v>9597</v>
      </c>
      <c r="C2871" s="142" t="s">
        <v>9745</v>
      </c>
      <c r="D2871" s="142" t="s">
        <v>9746</v>
      </c>
      <c r="E2871" s="142" t="s">
        <v>9747</v>
      </c>
      <c r="F2871" s="142" t="s">
        <v>9748</v>
      </c>
      <c r="G2871" s="142" t="s">
        <v>9783</v>
      </c>
      <c r="H2871" s="142" t="s">
        <v>9784</v>
      </c>
      <c r="I2871" s="142" t="s">
        <v>9785</v>
      </c>
      <c r="J2871" s="142" t="s">
        <v>9786</v>
      </c>
      <c r="K2871" s="142" t="s">
        <v>9871</v>
      </c>
      <c r="L2871" s="142" t="s">
        <v>9872</v>
      </c>
    </row>
    <row r="2872" spans="1:12" hidden="1">
      <c r="A2872" s="142" t="s">
        <v>9596</v>
      </c>
      <c r="B2872" s="142" t="s">
        <v>9597</v>
      </c>
      <c r="C2872" s="142" t="s">
        <v>9745</v>
      </c>
      <c r="D2872" s="142" t="s">
        <v>9746</v>
      </c>
      <c r="E2872" s="142" t="s">
        <v>9747</v>
      </c>
      <c r="F2872" s="142" t="s">
        <v>9748</v>
      </c>
      <c r="G2872" s="142" t="s">
        <v>9783</v>
      </c>
      <c r="H2872" s="142" t="s">
        <v>9784</v>
      </c>
      <c r="I2872" s="142" t="s">
        <v>9785</v>
      </c>
      <c r="J2872" s="142" t="s">
        <v>9786</v>
      </c>
      <c r="K2872" s="142" t="s">
        <v>9873</v>
      </c>
      <c r="L2872" s="142" t="s">
        <v>9874</v>
      </c>
    </row>
    <row r="2873" spans="1:12" hidden="1">
      <c r="A2873" s="142" t="s">
        <v>9596</v>
      </c>
      <c r="B2873" s="142" t="s">
        <v>9597</v>
      </c>
      <c r="C2873" s="142" t="s">
        <v>9745</v>
      </c>
      <c r="D2873" s="142" t="s">
        <v>9746</v>
      </c>
      <c r="E2873" s="142" t="s">
        <v>9747</v>
      </c>
      <c r="F2873" s="142" t="s">
        <v>9748</v>
      </c>
      <c r="G2873" s="142" t="s">
        <v>9783</v>
      </c>
      <c r="H2873" s="142" t="s">
        <v>9784</v>
      </c>
      <c r="I2873" s="142" t="s">
        <v>9785</v>
      </c>
      <c r="J2873" s="142" t="s">
        <v>9786</v>
      </c>
      <c r="K2873" s="142" t="s">
        <v>9875</v>
      </c>
      <c r="L2873" s="142" t="s">
        <v>9876</v>
      </c>
    </row>
    <row r="2874" spans="1:12" hidden="1">
      <c r="A2874" s="142" t="s">
        <v>9596</v>
      </c>
      <c r="B2874" s="142" t="s">
        <v>9597</v>
      </c>
      <c r="C2874" s="142" t="s">
        <v>9745</v>
      </c>
      <c r="D2874" s="142" t="s">
        <v>9746</v>
      </c>
      <c r="E2874" s="142" t="s">
        <v>9747</v>
      </c>
      <c r="F2874" s="142" t="s">
        <v>9748</v>
      </c>
      <c r="G2874" s="142" t="s">
        <v>9783</v>
      </c>
      <c r="H2874" s="142" t="s">
        <v>9784</v>
      </c>
      <c r="I2874" s="142" t="s">
        <v>9785</v>
      </c>
      <c r="J2874" s="142" t="s">
        <v>9786</v>
      </c>
      <c r="K2874" s="142" t="s">
        <v>9877</v>
      </c>
      <c r="L2874" s="142" t="s">
        <v>9878</v>
      </c>
    </row>
    <row r="2875" spans="1:12" hidden="1">
      <c r="A2875" s="142" t="s">
        <v>9596</v>
      </c>
      <c r="B2875" s="142" t="s">
        <v>9597</v>
      </c>
      <c r="C2875" s="142" t="s">
        <v>9745</v>
      </c>
      <c r="D2875" s="142" t="s">
        <v>9746</v>
      </c>
      <c r="E2875" s="142" t="s">
        <v>9747</v>
      </c>
      <c r="F2875" s="142" t="s">
        <v>9748</v>
      </c>
      <c r="G2875" s="142" t="s">
        <v>9783</v>
      </c>
      <c r="H2875" s="142" t="s">
        <v>9784</v>
      </c>
      <c r="I2875" s="142" t="s">
        <v>9785</v>
      </c>
      <c r="J2875" s="142" t="s">
        <v>9786</v>
      </c>
      <c r="K2875" s="142" t="s">
        <v>9879</v>
      </c>
      <c r="L2875" s="142" t="s">
        <v>9880</v>
      </c>
    </row>
    <row r="2876" spans="1:12" hidden="1">
      <c r="A2876" s="142" t="s">
        <v>9596</v>
      </c>
      <c r="B2876" s="142" t="s">
        <v>9597</v>
      </c>
      <c r="C2876" s="142" t="s">
        <v>9745</v>
      </c>
      <c r="D2876" s="142" t="s">
        <v>9746</v>
      </c>
      <c r="E2876" s="142" t="s">
        <v>9747</v>
      </c>
      <c r="F2876" s="142" t="s">
        <v>9748</v>
      </c>
      <c r="G2876" s="142" t="s">
        <v>9783</v>
      </c>
      <c r="H2876" s="142" t="s">
        <v>9784</v>
      </c>
      <c r="I2876" s="142" t="s">
        <v>9785</v>
      </c>
      <c r="J2876" s="142" t="s">
        <v>9786</v>
      </c>
      <c r="K2876" s="142" t="s">
        <v>9881</v>
      </c>
      <c r="L2876" s="142" t="s">
        <v>9882</v>
      </c>
    </row>
    <row r="2877" spans="1:12" hidden="1">
      <c r="A2877" s="142" t="s">
        <v>9596</v>
      </c>
      <c r="B2877" s="142" t="s">
        <v>9597</v>
      </c>
      <c r="C2877" s="142" t="s">
        <v>9745</v>
      </c>
      <c r="D2877" s="142" t="s">
        <v>9746</v>
      </c>
      <c r="E2877" s="142" t="s">
        <v>9747</v>
      </c>
      <c r="F2877" s="142" t="s">
        <v>9748</v>
      </c>
      <c r="G2877" s="142" t="s">
        <v>9783</v>
      </c>
      <c r="H2877" s="142" t="s">
        <v>9784</v>
      </c>
      <c r="I2877" s="142" t="s">
        <v>9785</v>
      </c>
      <c r="J2877" s="142" t="s">
        <v>9786</v>
      </c>
      <c r="K2877" s="142" t="s">
        <v>9883</v>
      </c>
      <c r="L2877" s="142" t="s">
        <v>9884</v>
      </c>
    </row>
    <row r="2878" spans="1:12" hidden="1">
      <c r="A2878" s="142" t="s">
        <v>9596</v>
      </c>
      <c r="B2878" s="142" t="s">
        <v>9597</v>
      </c>
      <c r="C2878" s="142" t="s">
        <v>9745</v>
      </c>
      <c r="D2878" s="142" t="s">
        <v>9746</v>
      </c>
      <c r="E2878" s="142" t="s">
        <v>9747</v>
      </c>
      <c r="F2878" s="142" t="s">
        <v>9748</v>
      </c>
      <c r="G2878" s="142" t="s">
        <v>9783</v>
      </c>
      <c r="H2878" s="142" t="s">
        <v>9784</v>
      </c>
      <c r="I2878" s="142" t="s">
        <v>9785</v>
      </c>
      <c r="J2878" s="142" t="s">
        <v>9786</v>
      </c>
      <c r="K2878" s="142" t="s">
        <v>9885</v>
      </c>
      <c r="L2878" s="142" t="s">
        <v>9886</v>
      </c>
    </row>
    <row r="2879" spans="1:12" hidden="1">
      <c r="A2879" s="142" t="s">
        <v>9596</v>
      </c>
      <c r="B2879" s="142" t="s">
        <v>9597</v>
      </c>
      <c r="C2879" s="142" t="s">
        <v>9745</v>
      </c>
      <c r="D2879" s="142" t="s">
        <v>9746</v>
      </c>
      <c r="E2879" s="142" t="s">
        <v>9747</v>
      </c>
      <c r="F2879" s="142" t="s">
        <v>9748</v>
      </c>
      <c r="G2879" s="142" t="s">
        <v>9783</v>
      </c>
      <c r="H2879" s="142" t="s">
        <v>9784</v>
      </c>
      <c r="I2879" s="142" t="s">
        <v>9785</v>
      </c>
      <c r="J2879" s="142" t="s">
        <v>9786</v>
      </c>
      <c r="K2879" s="142" t="s">
        <v>9887</v>
      </c>
      <c r="L2879" s="142" t="s">
        <v>9888</v>
      </c>
    </row>
    <row r="2880" spans="1:12" hidden="1">
      <c r="A2880" s="142" t="s">
        <v>9596</v>
      </c>
      <c r="B2880" s="142" t="s">
        <v>9597</v>
      </c>
      <c r="C2880" s="142" t="s">
        <v>9745</v>
      </c>
      <c r="D2880" s="142" t="s">
        <v>9746</v>
      </c>
      <c r="E2880" s="142" t="s">
        <v>9747</v>
      </c>
      <c r="F2880" s="142" t="s">
        <v>9748</v>
      </c>
      <c r="G2880" s="142" t="s">
        <v>9783</v>
      </c>
      <c r="H2880" s="142" t="s">
        <v>9784</v>
      </c>
      <c r="I2880" s="142" t="s">
        <v>9785</v>
      </c>
      <c r="J2880" s="142" t="s">
        <v>9786</v>
      </c>
      <c r="K2880" s="142" t="s">
        <v>9889</v>
      </c>
      <c r="L2880" s="142" t="s">
        <v>9890</v>
      </c>
    </row>
    <row r="2881" spans="1:12" hidden="1">
      <c r="A2881" s="142" t="s">
        <v>9596</v>
      </c>
      <c r="B2881" s="142" t="s">
        <v>9597</v>
      </c>
      <c r="C2881" s="142" t="s">
        <v>9745</v>
      </c>
      <c r="D2881" s="142" t="s">
        <v>9746</v>
      </c>
      <c r="E2881" s="142" t="s">
        <v>9747</v>
      </c>
      <c r="F2881" s="142" t="s">
        <v>9748</v>
      </c>
      <c r="G2881" s="142" t="s">
        <v>9783</v>
      </c>
      <c r="H2881" s="142" t="s">
        <v>9784</v>
      </c>
      <c r="I2881" s="142" t="s">
        <v>9785</v>
      </c>
      <c r="J2881" s="142" t="s">
        <v>9786</v>
      </c>
      <c r="K2881" s="142" t="s">
        <v>9891</v>
      </c>
      <c r="L2881" s="142" t="s">
        <v>9892</v>
      </c>
    </row>
    <row r="2882" spans="1:12" hidden="1">
      <c r="A2882" s="142" t="s">
        <v>9596</v>
      </c>
      <c r="B2882" s="142" t="s">
        <v>9597</v>
      </c>
      <c r="C2882" s="142" t="s">
        <v>9745</v>
      </c>
      <c r="D2882" s="142" t="s">
        <v>9746</v>
      </c>
      <c r="E2882" s="142" t="s">
        <v>9747</v>
      </c>
      <c r="F2882" s="142" t="s">
        <v>9748</v>
      </c>
      <c r="G2882" s="142" t="s">
        <v>9783</v>
      </c>
      <c r="H2882" s="142" t="s">
        <v>9784</v>
      </c>
      <c r="I2882" s="142" t="s">
        <v>9785</v>
      </c>
      <c r="J2882" s="142" t="s">
        <v>9786</v>
      </c>
      <c r="K2882" s="142" t="s">
        <v>9893</v>
      </c>
      <c r="L2882" s="142" t="s">
        <v>9894</v>
      </c>
    </row>
    <row r="2883" spans="1:12" hidden="1">
      <c r="A2883" s="142" t="s">
        <v>9596</v>
      </c>
      <c r="B2883" s="142" t="s">
        <v>9597</v>
      </c>
      <c r="C2883" s="142" t="s">
        <v>9745</v>
      </c>
      <c r="D2883" s="142" t="s">
        <v>9746</v>
      </c>
      <c r="E2883" s="142" t="s">
        <v>9747</v>
      </c>
      <c r="F2883" s="142" t="s">
        <v>9748</v>
      </c>
      <c r="G2883" s="142" t="s">
        <v>9783</v>
      </c>
      <c r="H2883" s="142" t="s">
        <v>9784</v>
      </c>
      <c r="I2883" s="142" t="s">
        <v>9785</v>
      </c>
      <c r="J2883" s="142" t="s">
        <v>9786</v>
      </c>
      <c r="K2883" s="142" t="s">
        <v>9895</v>
      </c>
      <c r="L2883" s="142" t="s">
        <v>9896</v>
      </c>
    </row>
    <row r="2884" spans="1:12" hidden="1">
      <c r="A2884" s="142" t="s">
        <v>9596</v>
      </c>
      <c r="B2884" s="142" t="s">
        <v>9597</v>
      </c>
      <c r="C2884" s="142" t="s">
        <v>9745</v>
      </c>
      <c r="D2884" s="142" t="s">
        <v>9746</v>
      </c>
      <c r="E2884" s="142" t="s">
        <v>9747</v>
      </c>
      <c r="F2884" s="142" t="s">
        <v>9748</v>
      </c>
      <c r="G2884" s="142" t="s">
        <v>9783</v>
      </c>
      <c r="H2884" s="142" t="s">
        <v>9784</v>
      </c>
      <c r="I2884" s="142" t="s">
        <v>9785</v>
      </c>
      <c r="J2884" s="142" t="s">
        <v>9786</v>
      </c>
      <c r="K2884" s="142" t="s">
        <v>9897</v>
      </c>
      <c r="L2884" s="142" t="s">
        <v>9898</v>
      </c>
    </row>
    <row r="2885" spans="1:12" hidden="1">
      <c r="A2885" s="142" t="s">
        <v>9596</v>
      </c>
      <c r="B2885" s="142" t="s">
        <v>9597</v>
      </c>
      <c r="C2885" s="142" t="s">
        <v>9745</v>
      </c>
      <c r="D2885" s="142" t="s">
        <v>9746</v>
      </c>
      <c r="E2885" s="142" t="s">
        <v>9747</v>
      </c>
      <c r="F2885" s="142" t="s">
        <v>9748</v>
      </c>
      <c r="G2885" s="142" t="s">
        <v>9783</v>
      </c>
      <c r="H2885" s="142" t="s">
        <v>9784</v>
      </c>
      <c r="I2885" s="142" t="s">
        <v>9785</v>
      </c>
      <c r="J2885" s="142" t="s">
        <v>9786</v>
      </c>
      <c r="K2885" s="142" t="s">
        <v>9899</v>
      </c>
      <c r="L2885" s="142" t="s">
        <v>9900</v>
      </c>
    </row>
    <row r="2886" spans="1:12" hidden="1">
      <c r="A2886" s="142" t="s">
        <v>9596</v>
      </c>
      <c r="B2886" s="142" t="s">
        <v>9597</v>
      </c>
      <c r="C2886" s="142" t="s">
        <v>9745</v>
      </c>
      <c r="D2886" s="142" t="s">
        <v>9746</v>
      </c>
      <c r="E2886" s="142" t="s">
        <v>9747</v>
      </c>
      <c r="F2886" s="142" t="s">
        <v>9748</v>
      </c>
      <c r="G2886" s="142" t="s">
        <v>9783</v>
      </c>
      <c r="H2886" s="142" t="s">
        <v>9784</v>
      </c>
      <c r="I2886" s="142" t="s">
        <v>9785</v>
      </c>
      <c r="J2886" s="142" t="s">
        <v>9786</v>
      </c>
      <c r="K2886" s="142" t="s">
        <v>9901</v>
      </c>
      <c r="L2886" s="142" t="s">
        <v>9902</v>
      </c>
    </row>
    <row r="2887" spans="1:12" hidden="1">
      <c r="A2887" s="142" t="s">
        <v>9596</v>
      </c>
      <c r="B2887" s="142" t="s">
        <v>9597</v>
      </c>
      <c r="C2887" s="142" t="s">
        <v>9745</v>
      </c>
      <c r="D2887" s="142" t="s">
        <v>9746</v>
      </c>
      <c r="E2887" s="142" t="s">
        <v>9747</v>
      </c>
      <c r="F2887" s="142" t="s">
        <v>9748</v>
      </c>
      <c r="G2887" s="142" t="s">
        <v>9783</v>
      </c>
      <c r="H2887" s="142" t="s">
        <v>9784</v>
      </c>
      <c r="I2887" s="142" t="s">
        <v>9785</v>
      </c>
      <c r="J2887" s="142" t="s">
        <v>9786</v>
      </c>
      <c r="K2887" s="142" t="s">
        <v>9903</v>
      </c>
      <c r="L2887" s="142" t="s">
        <v>9904</v>
      </c>
    </row>
    <row r="2888" spans="1:12" hidden="1">
      <c r="A2888" s="142" t="s">
        <v>9596</v>
      </c>
      <c r="B2888" s="142" t="s">
        <v>9597</v>
      </c>
      <c r="C2888" s="142" t="s">
        <v>9745</v>
      </c>
      <c r="D2888" s="142" t="s">
        <v>9746</v>
      </c>
      <c r="E2888" s="142" t="s">
        <v>9747</v>
      </c>
      <c r="F2888" s="142" t="s">
        <v>9748</v>
      </c>
      <c r="G2888" s="142" t="s">
        <v>9783</v>
      </c>
      <c r="H2888" s="142" t="s">
        <v>9784</v>
      </c>
      <c r="I2888" s="142" t="s">
        <v>9785</v>
      </c>
      <c r="J2888" s="142" t="s">
        <v>9786</v>
      </c>
      <c r="K2888" s="142" t="s">
        <v>9905</v>
      </c>
      <c r="L2888" s="142" t="s">
        <v>9906</v>
      </c>
    </row>
    <row r="2889" spans="1:12" hidden="1">
      <c r="A2889" s="142" t="s">
        <v>9596</v>
      </c>
      <c r="B2889" s="142" t="s">
        <v>9597</v>
      </c>
      <c r="C2889" s="142" t="s">
        <v>9745</v>
      </c>
      <c r="D2889" s="142" t="s">
        <v>9746</v>
      </c>
      <c r="E2889" s="142" t="s">
        <v>9747</v>
      </c>
      <c r="F2889" s="142" t="s">
        <v>9748</v>
      </c>
      <c r="G2889" s="142" t="s">
        <v>9783</v>
      </c>
      <c r="H2889" s="142" t="s">
        <v>9784</v>
      </c>
      <c r="I2889" s="142" t="s">
        <v>9785</v>
      </c>
      <c r="J2889" s="142" t="s">
        <v>9786</v>
      </c>
      <c r="K2889" s="142" t="s">
        <v>9907</v>
      </c>
      <c r="L2889" s="142" t="s">
        <v>9908</v>
      </c>
    </row>
    <row r="2890" spans="1:12" hidden="1">
      <c r="A2890" s="142" t="s">
        <v>9596</v>
      </c>
      <c r="B2890" s="142" t="s">
        <v>9597</v>
      </c>
      <c r="C2890" s="142" t="s">
        <v>9745</v>
      </c>
      <c r="D2890" s="142" t="s">
        <v>9746</v>
      </c>
      <c r="E2890" s="142" t="s">
        <v>9747</v>
      </c>
      <c r="F2890" s="142" t="s">
        <v>9748</v>
      </c>
      <c r="G2890" s="142" t="s">
        <v>9783</v>
      </c>
      <c r="H2890" s="142" t="s">
        <v>9784</v>
      </c>
      <c r="I2890" s="142" t="s">
        <v>9785</v>
      </c>
      <c r="J2890" s="142" t="s">
        <v>9786</v>
      </c>
      <c r="K2890" s="142" t="s">
        <v>9909</v>
      </c>
      <c r="L2890" s="142" t="s">
        <v>9910</v>
      </c>
    </row>
    <row r="2891" spans="1:12" hidden="1">
      <c r="A2891" s="142" t="s">
        <v>9596</v>
      </c>
      <c r="B2891" s="142" t="s">
        <v>9597</v>
      </c>
      <c r="C2891" s="142" t="s">
        <v>9745</v>
      </c>
      <c r="D2891" s="142" t="s">
        <v>9746</v>
      </c>
      <c r="E2891" s="142" t="s">
        <v>9747</v>
      </c>
      <c r="F2891" s="142" t="s">
        <v>9748</v>
      </c>
      <c r="G2891" s="142" t="s">
        <v>9783</v>
      </c>
      <c r="H2891" s="142" t="s">
        <v>9784</v>
      </c>
      <c r="I2891" s="142" t="s">
        <v>9785</v>
      </c>
      <c r="J2891" s="142" t="s">
        <v>9786</v>
      </c>
      <c r="K2891" s="142" t="s">
        <v>9911</v>
      </c>
      <c r="L2891" s="142" t="s">
        <v>9912</v>
      </c>
    </row>
    <row r="2892" spans="1:12" hidden="1">
      <c r="A2892" s="142" t="s">
        <v>9596</v>
      </c>
      <c r="B2892" s="142" t="s">
        <v>9597</v>
      </c>
      <c r="C2892" s="142" t="s">
        <v>9745</v>
      </c>
      <c r="D2892" s="142" t="s">
        <v>9746</v>
      </c>
      <c r="E2892" s="142" t="s">
        <v>9747</v>
      </c>
      <c r="F2892" s="142" t="s">
        <v>9748</v>
      </c>
      <c r="G2892" s="142" t="s">
        <v>9783</v>
      </c>
      <c r="H2892" s="142" t="s">
        <v>9784</v>
      </c>
      <c r="I2892" s="142" t="s">
        <v>9785</v>
      </c>
      <c r="J2892" s="142" t="s">
        <v>9786</v>
      </c>
      <c r="K2892" s="142" t="s">
        <v>9913</v>
      </c>
      <c r="L2892" s="142" t="s">
        <v>9914</v>
      </c>
    </row>
    <row r="2893" spans="1:12" hidden="1">
      <c r="A2893" s="142" t="s">
        <v>9596</v>
      </c>
      <c r="B2893" s="142" t="s">
        <v>9597</v>
      </c>
      <c r="C2893" s="142" t="s">
        <v>9745</v>
      </c>
      <c r="D2893" s="142" t="s">
        <v>9746</v>
      </c>
      <c r="E2893" s="142" t="s">
        <v>9747</v>
      </c>
      <c r="F2893" s="142" t="s">
        <v>9748</v>
      </c>
      <c r="G2893" s="142" t="s">
        <v>9783</v>
      </c>
      <c r="H2893" s="142" t="s">
        <v>9784</v>
      </c>
      <c r="I2893" s="142" t="s">
        <v>9785</v>
      </c>
      <c r="J2893" s="142" t="s">
        <v>9786</v>
      </c>
      <c r="K2893" s="142" t="s">
        <v>9915</v>
      </c>
      <c r="L2893" s="142" t="s">
        <v>9916</v>
      </c>
    </row>
    <row r="2894" spans="1:12" hidden="1">
      <c r="A2894" s="142" t="s">
        <v>9596</v>
      </c>
      <c r="B2894" s="142" t="s">
        <v>9597</v>
      </c>
      <c r="C2894" s="142" t="s">
        <v>9745</v>
      </c>
      <c r="D2894" s="142" t="s">
        <v>9746</v>
      </c>
      <c r="E2894" s="142" t="s">
        <v>9747</v>
      </c>
      <c r="F2894" s="142" t="s">
        <v>9748</v>
      </c>
      <c r="G2894" s="142" t="s">
        <v>9783</v>
      </c>
      <c r="H2894" s="142" t="s">
        <v>9784</v>
      </c>
      <c r="I2894" s="142" t="s">
        <v>9785</v>
      </c>
      <c r="J2894" s="142" t="s">
        <v>9786</v>
      </c>
      <c r="K2894" s="142" t="s">
        <v>9917</v>
      </c>
      <c r="L2894" s="142" t="s">
        <v>9918</v>
      </c>
    </row>
    <row r="2895" spans="1:12" hidden="1">
      <c r="A2895" s="142" t="s">
        <v>9596</v>
      </c>
      <c r="B2895" s="142" t="s">
        <v>9597</v>
      </c>
      <c r="C2895" s="142" t="s">
        <v>9745</v>
      </c>
      <c r="D2895" s="142" t="s">
        <v>9746</v>
      </c>
      <c r="E2895" s="142" t="s">
        <v>9747</v>
      </c>
      <c r="F2895" s="142" t="s">
        <v>9748</v>
      </c>
      <c r="G2895" s="142" t="s">
        <v>9783</v>
      </c>
      <c r="H2895" s="142" t="s">
        <v>9784</v>
      </c>
      <c r="I2895" s="142" t="s">
        <v>9785</v>
      </c>
      <c r="J2895" s="142" t="s">
        <v>9786</v>
      </c>
      <c r="K2895" s="142" t="s">
        <v>9919</v>
      </c>
      <c r="L2895" s="142" t="s">
        <v>9920</v>
      </c>
    </row>
    <row r="2896" spans="1:12" hidden="1">
      <c r="A2896" s="142" t="s">
        <v>9596</v>
      </c>
      <c r="B2896" s="142" t="s">
        <v>9597</v>
      </c>
      <c r="C2896" s="142" t="s">
        <v>9745</v>
      </c>
      <c r="D2896" s="142" t="s">
        <v>9746</v>
      </c>
      <c r="E2896" s="142" t="s">
        <v>9747</v>
      </c>
      <c r="F2896" s="142" t="s">
        <v>9748</v>
      </c>
      <c r="G2896" s="142" t="s">
        <v>9783</v>
      </c>
      <c r="H2896" s="142" t="s">
        <v>9784</v>
      </c>
      <c r="I2896" s="142" t="s">
        <v>9785</v>
      </c>
      <c r="J2896" s="142" t="s">
        <v>9786</v>
      </c>
      <c r="K2896" s="142" t="s">
        <v>9921</v>
      </c>
      <c r="L2896" s="142" t="s">
        <v>9922</v>
      </c>
    </row>
    <row r="2897" spans="1:12" hidden="1">
      <c r="A2897" s="142" t="s">
        <v>9596</v>
      </c>
      <c r="B2897" s="142" t="s">
        <v>9597</v>
      </c>
      <c r="C2897" s="142" t="s">
        <v>9745</v>
      </c>
      <c r="D2897" s="142" t="s">
        <v>9746</v>
      </c>
      <c r="E2897" s="142" t="s">
        <v>9747</v>
      </c>
      <c r="F2897" s="142" t="s">
        <v>9748</v>
      </c>
      <c r="G2897" s="142" t="s">
        <v>9783</v>
      </c>
      <c r="H2897" s="142" t="s">
        <v>9784</v>
      </c>
      <c r="I2897" s="142" t="s">
        <v>9785</v>
      </c>
      <c r="J2897" s="142" t="s">
        <v>9786</v>
      </c>
      <c r="K2897" s="142" t="s">
        <v>9923</v>
      </c>
      <c r="L2897" s="142" t="s">
        <v>9924</v>
      </c>
    </row>
    <row r="2898" spans="1:12" hidden="1">
      <c r="A2898" s="142" t="s">
        <v>9596</v>
      </c>
      <c r="B2898" s="142" t="s">
        <v>9597</v>
      </c>
      <c r="C2898" s="142" t="s">
        <v>9745</v>
      </c>
      <c r="D2898" s="142" t="s">
        <v>9746</v>
      </c>
      <c r="E2898" s="142" t="s">
        <v>9747</v>
      </c>
      <c r="F2898" s="142" t="s">
        <v>9748</v>
      </c>
      <c r="G2898" s="142" t="s">
        <v>9783</v>
      </c>
      <c r="H2898" s="142" t="s">
        <v>9784</v>
      </c>
      <c r="I2898" s="142" t="s">
        <v>9785</v>
      </c>
      <c r="J2898" s="142" t="s">
        <v>9786</v>
      </c>
      <c r="K2898" s="142" t="s">
        <v>9925</v>
      </c>
      <c r="L2898" s="142" t="s">
        <v>9926</v>
      </c>
    </row>
    <row r="2899" spans="1:12" hidden="1">
      <c r="A2899" s="142" t="s">
        <v>9596</v>
      </c>
      <c r="B2899" s="142" t="s">
        <v>9597</v>
      </c>
      <c r="C2899" s="142" t="s">
        <v>9745</v>
      </c>
      <c r="D2899" s="142" t="s">
        <v>9746</v>
      </c>
      <c r="E2899" s="142" t="s">
        <v>9747</v>
      </c>
      <c r="F2899" s="142" t="s">
        <v>9748</v>
      </c>
      <c r="G2899" s="142" t="s">
        <v>9783</v>
      </c>
      <c r="H2899" s="142" t="s">
        <v>9784</v>
      </c>
      <c r="I2899" s="142" t="s">
        <v>9785</v>
      </c>
      <c r="J2899" s="142" t="s">
        <v>9786</v>
      </c>
      <c r="K2899" s="142" t="s">
        <v>9927</v>
      </c>
      <c r="L2899" s="142" t="s">
        <v>9928</v>
      </c>
    </row>
    <row r="2900" spans="1:12" hidden="1">
      <c r="A2900" s="142" t="s">
        <v>9596</v>
      </c>
      <c r="B2900" s="142" t="s">
        <v>9597</v>
      </c>
      <c r="C2900" s="142" t="s">
        <v>9745</v>
      </c>
      <c r="D2900" s="142" t="s">
        <v>9746</v>
      </c>
      <c r="E2900" s="142" t="s">
        <v>9747</v>
      </c>
      <c r="F2900" s="142" t="s">
        <v>9748</v>
      </c>
      <c r="G2900" s="142" t="s">
        <v>9783</v>
      </c>
      <c r="H2900" s="142" t="s">
        <v>9784</v>
      </c>
      <c r="I2900" s="142" t="s">
        <v>9785</v>
      </c>
      <c r="J2900" s="142" t="s">
        <v>9786</v>
      </c>
      <c r="K2900" s="142" t="s">
        <v>9929</v>
      </c>
      <c r="L2900" s="142" t="s">
        <v>9930</v>
      </c>
    </row>
    <row r="2901" spans="1:12" hidden="1">
      <c r="A2901" s="142" t="s">
        <v>9596</v>
      </c>
      <c r="B2901" s="142" t="s">
        <v>9597</v>
      </c>
      <c r="C2901" s="142" t="s">
        <v>9745</v>
      </c>
      <c r="D2901" s="142" t="s">
        <v>9746</v>
      </c>
      <c r="E2901" s="142" t="s">
        <v>9747</v>
      </c>
      <c r="F2901" s="142" t="s">
        <v>9748</v>
      </c>
      <c r="G2901" s="142" t="s">
        <v>9783</v>
      </c>
      <c r="H2901" s="142" t="s">
        <v>9784</v>
      </c>
      <c r="I2901" s="142" t="s">
        <v>9785</v>
      </c>
      <c r="J2901" s="142" t="s">
        <v>9786</v>
      </c>
      <c r="K2901" s="142" t="s">
        <v>9931</v>
      </c>
      <c r="L2901" s="142" t="s">
        <v>9932</v>
      </c>
    </row>
    <row r="2902" spans="1:12" hidden="1">
      <c r="A2902" s="142" t="s">
        <v>9596</v>
      </c>
      <c r="B2902" s="142" t="s">
        <v>9597</v>
      </c>
      <c r="C2902" s="142" t="s">
        <v>9745</v>
      </c>
      <c r="D2902" s="142" t="s">
        <v>9746</v>
      </c>
      <c r="E2902" s="142" t="s">
        <v>9747</v>
      </c>
      <c r="F2902" s="142" t="s">
        <v>9748</v>
      </c>
      <c r="G2902" s="142" t="s">
        <v>9783</v>
      </c>
      <c r="H2902" s="142" t="s">
        <v>9784</v>
      </c>
      <c r="I2902" s="142" t="s">
        <v>9785</v>
      </c>
      <c r="J2902" s="142" t="s">
        <v>9786</v>
      </c>
      <c r="K2902" s="142" t="s">
        <v>9933</v>
      </c>
      <c r="L2902" s="142" t="s">
        <v>9934</v>
      </c>
    </row>
    <row r="2903" spans="1:12" hidden="1">
      <c r="A2903" s="142" t="s">
        <v>9596</v>
      </c>
      <c r="B2903" s="142" t="s">
        <v>9597</v>
      </c>
      <c r="C2903" s="142" t="s">
        <v>9745</v>
      </c>
      <c r="D2903" s="142" t="s">
        <v>9746</v>
      </c>
      <c r="E2903" s="142" t="s">
        <v>9747</v>
      </c>
      <c r="F2903" s="142" t="s">
        <v>9748</v>
      </c>
      <c r="G2903" s="142" t="s">
        <v>9783</v>
      </c>
      <c r="H2903" s="142" t="s">
        <v>9784</v>
      </c>
      <c r="I2903" s="142" t="s">
        <v>9785</v>
      </c>
      <c r="J2903" s="142" t="s">
        <v>9786</v>
      </c>
      <c r="K2903" s="142" t="s">
        <v>9935</v>
      </c>
      <c r="L2903" s="142" t="s">
        <v>9936</v>
      </c>
    </row>
    <row r="2904" spans="1:12" hidden="1">
      <c r="A2904" s="142" t="s">
        <v>9596</v>
      </c>
      <c r="B2904" s="142" t="s">
        <v>9597</v>
      </c>
      <c r="C2904" s="142" t="s">
        <v>9745</v>
      </c>
      <c r="D2904" s="142" t="s">
        <v>9746</v>
      </c>
      <c r="E2904" s="142" t="s">
        <v>9747</v>
      </c>
      <c r="F2904" s="142" t="s">
        <v>9748</v>
      </c>
      <c r="G2904" s="142" t="s">
        <v>9783</v>
      </c>
      <c r="H2904" s="142" t="s">
        <v>9784</v>
      </c>
      <c r="I2904" s="142" t="s">
        <v>9785</v>
      </c>
      <c r="J2904" s="142" t="s">
        <v>9786</v>
      </c>
      <c r="K2904" s="142" t="s">
        <v>9937</v>
      </c>
      <c r="L2904" s="142" t="s">
        <v>9938</v>
      </c>
    </row>
    <row r="2905" spans="1:12" hidden="1">
      <c r="A2905" s="142" t="s">
        <v>9596</v>
      </c>
      <c r="B2905" s="142" t="s">
        <v>9597</v>
      </c>
      <c r="C2905" s="142" t="s">
        <v>9745</v>
      </c>
      <c r="D2905" s="142" t="s">
        <v>9746</v>
      </c>
      <c r="E2905" s="142" t="s">
        <v>9747</v>
      </c>
      <c r="F2905" s="142" t="s">
        <v>9748</v>
      </c>
      <c r="G2905" s="142" t="s">
        <v>9783</v>
      </c>
      <c r="H2905" s="142" t="s">
        <v>9784</v>
      </c>
      <c r="I2905" s="142" t="s">
        <v>9785</v>
      </c>
      <c r="J2905" s="142" t="s">
        <v>9786</v>
      </c>
      <c r="K2905" s="142" t="s">
        <v>9939</v>
      </c>
      <c r="L2905" s="142" t="s">
        <v>9940</v>
      </c>
    </row>
    <row r="2906" spans="1:12" hidden="1">
      <c r="A2906" s="142" t="s">
        <v>9596</v>
      </c>
      <c r="B2906" s="142" t="s">
        <v>9597</v>
      </c>
      <c r="C2906" s="142" t="s">
        <v>9745</v>
      </c>
      <c r="D2906" s="142" t="s">
        <v>9746</v>
      </c>
      <c r="E2906" s="142" t="s">
        <v>9747</v>
      </c>
      <c r="F2906" s="142" t="s">
        <v>9748</v>
      </c>
      <c r="G2906" s="142" t="s">
        <v>9783</v>
      </c>
      <c r="H2906" s="142" t="s">
        <v>9784</v>
      </c>
      <c r="I2906" s="142" t="s">
        <v>9785</v>
      </c>
      <c r="J2906" s="142" t="s">
        <v>9786</v>
      </c>
      <c r="K2906" s="142" t="s">
        <v>9941</v>
      </c>
      <c r="L2906" s="142" t="s">
        <v>9942</v>
      </c>
    </row>
    <row r="2907" spans="1:12" hidden="1">
      <c r="A2907" s="142" t="s">
        <v>9596</v>
      </c>
      <c r="B2907" s="142" t="s">
        <v>9597</v>
      </c>
      <c r="C2907" s="142" t="s">
        <v>9745</v>
      </c>
      <c r="D2907" s="142" t="s">
        <v>9746</v>
      </c>
      <c r="E2907" s="142" t="s">
        <v>9747</v>
      </c>
      <c r="F2907" s="142" t="s">
        <v>9748</v>
      </c>
      <c r="G2907" s="142" t="s">
        <v>9783</v>
      </c>
      <c r="H2907" s="142" t="s">
        <v>9784</v>
      </c>
      <c r="I2907" s="142" t="s">
        <v>9785</v>
      </c>
      <c r="J2907" s="142" t="s">
        <v>9786</v>
      </c>
      <c r="K2907" s="142" t="s">
        <v>9943</v>
      </c>
      <c r="L2907" s="142" t="s">
        <v>9944</v>
      </c>
    </row>
    <row r="2908" spans="1:12" hidden="1">
      <c r="A2908" s="142" t="s">
        <v>9596</v>
      </c>
      <c r="B2908" s="142" t="s">
        <v>9597</v>
      </c>
      <c r="C2908" s="142" t="s">
        <v>9745</v>
      </c>
      <c r="D2908" s="142" t="s">
        <v>9746</v>
      </c>
      <c r="E2908" s="142" t="s">
        <v>9747</v>
      </c>
      <c r="F2908" s="142" t="s">
        <v>9748</v>
      </c>
      <c r="G2908" s="142" t="s">
        <v>9783</v>
      </c>
      <c r="H2908" s="142" t="s">
        <v>9784</v>
      </c>
      <c r="I2908" s="142" t="s">
        <v>9785</v>
      </c>
      <c r="J2908" s="142" t="s">
        <v>9786</v>
      </c>
      <c r="K2908" s="142" t="s">
        <v>9945</v>
      </c>
      <c r="L2908" s="142" t="s">
        <v>9946</v>
      </c>
    </row>
    <row r="2909" spans="1:12" hidden="1">
      <c r="A2909" s="142" t="s">
        <v>9596</v>
      </c>
      <c r="B2909" s="142" t="s">
        <v>9597</v>
      </c>
      <c r="C2909" s="142" t="s">
        <v>9745</v>
      </c>
      <c r="D2909" s="142" t="s">
        <v>9746</v>
      </c>
      <c r="E2909" s="142" t="s">
        <v>9947</v>
      </c>
      <c r="F2909" s="142" t="s">
        <v>9948</v>
      </c>
      <c r="G2909" s="142" t="s">
        <v>9949</v>
      </c>
      <c r="H2909" s="142" t="s">
        <v>9950</v>
      </c>
      <c r="I2909" s="142" t="s">
        <v>9951</v>
      </c>
      <c r="J2909" s="142" t="s">
        <v>9952</v>
      </c>
      <c r="K2909" s="142" t="s">
        <v>9953</v>
      </c>
      <c r="L2909" s="142" t="s">
        <v>9954</v>
      </c>
    </row>
    <row r="2910" spans="1:12" hidden="1">
      <c r="A2910" s="142" t="s">
        <v>9596</v>
      </c>
      <c r="B2910" s="142" t="s">
        <v>9597</v>
      </c>
      <c r="C2910" s="142" t="s">
        <v>9955</v>
      </c>
      <c r="D2910" s="142" t="s">
        <v>9956</v>
      </c>
      <c r="E2910" s="142" t="s">
        <v>9957</v>
      </c>
      <c r="F2910" s="142" t="s">
        <v>9958</v>
      </c>
      <c r="G2910" s="142" t="s">
        <v>9959</v>
      </c>
      <c r="H2910" s="142" t="s">
        <v>9960</v>
      </c>
      <c r="I2910" s="142" t="s">
        <v>9961</v>
      </c>
      <c r="J2910" s="142" t="s">
        <v>9962</v>
      </c>
      <c r="K2910" s="142" t="s">
        <v>9963</v>
      </c>
      <c r="L2910" s="142" t="s">
        <v>9964</v>
      </c>
    </row>
    <row r="2911" spans="1:12" hidden="1">
      <c r="A2911" s="142" t="s">
        <v>9596</v>
      </c>
      <c r="B2911" s="142" t="s">
        <v>9597</v>
      </c>
      <c r="C2911" s="142" t="s">
        <v>9955</v>
      </c>
      <c r="D2911" s="142" t="s">
        <v>9956</v>
      </c>
      <c r="E2911" s="142" t="s">
        <v>9957</v>
      </c>
      <c r="F2911" s="142" t="s">
        <v>9958</v>
      </c>
      <c r="G2911" s="142" t="s">
        <v>9959</v>
      </c>
      <c r="H2911" s="142" t="s">
        <v>9960</v>
      </c>
      <c r="I2911" s="142" t="s">
        <v>9961</v>
      </c>
      <c r="J2911" s="142" t="s">
        <v>9962</v>
      </c>
      <c r="K2911" s="142" t="s">
        <v>9965</v>
      </c>
      <c r="L2911" s="142" t="s">
        <v>9966</v>
      </c>
    </row>
    <row r="2912" spans="1:12" hidden="1">
      <c r="A2912" s="142" t="s">
        <v>9596</v>
      </c>
      <c r="B2912" s="142" t="s">
        <v>9597</v>
      </c>
      <c r="C2912" s="142" t="s">
        <v>9955</v>
      </c>
      <c r="D2912" s="142" t="s">
        <v>9956</v>
      </c>
      <c r="E2912" s="142" t="s">
        <v>9957</v>
      </c>
      <c r="F2912" s="142" t="s">
        <v>9958</v>
      </c>
      <c r="G2912" s="142" t="s">
        <v>9959</v>
      </c>
      <c r="H2912" s="142" t="s">
        <v>9960</v>
      </c>
      <c r="I2912" s="142" t="s">
        <v>9961</v>
      </c>
      <c r="J2912" s="142" t="s">
        <v>9962</v>
      </c>
      <c r="K2912" s="142" t="s">
        <v>9967</v>
      </c>
      <c r="L2912" s="142" t="s">
        <v>9968</v>
      </c>
    </row>
    <row r="2913" spans="1:12" hidden="1">
      <c r="A2913" s="142" t="s">
        <v>9596</v>
      </c>
      <c r="B2913" s="142" t="s">
        <v>9597</v>
      </c>
      <c r="C2913" s="142" t="s">
        <v>9955</v>
      </c>
      <c r="D2913" s="142" t="s">
        <v>9956</v>
      </c>
      <c r="E2913" s="142" t="s">
        <v>9957</v>
      </c>
      <c r="F2913" s="142" t="s">
        <v>9958</v>
      </c>
      <c r="G2913" s="142" t="s">
        <v>9959</v>
      </c>
      <c r="H2913" s="142" t="s">
        <v>9960</v>
      </c>
      <c r="I2913" s="142" t="s">
        <v>9961</v>
      </c>
      <c r="J2913" s="142" t="s">
        <v>9962</v>
      </c>
      <c r="K2913" s="142" t="s">
        <v>9969</v>
      </c>
      <c r="L2913" s="142" t="s">
        <v>9970</v>
      </c>
    </row>
    <row r="2914" spans="1:12" hidden="1">
      <c r="A2914" s="142" t="s">
        <v>9596</v>
      </c>
      <c r="B2914" s="142" t="s">
        <v>9597</v>
      </c>
      <c r="C2914" s="142" t="s">
        <v>9955</v>
      </c>
      <c r="D2914" s="142" t="s">
        <v>9956</v>
      </c>
      <c r="E2914" s="142" t="s">
        <v>9957</v>
      </c>
      <c r="F2914" s="142" t="s">
        <v>9958</v>
      </c>
      <c r="G2914" s="142" t="s">
        <v>9959</v>
      </c>
      <c r="H2914" s="142" t="s">
        <v>9960</v>
      </c>
      <c r="I2914" s="142" t="s">
        <v>9971</v>
      </c>
      <c r="J2914" s="142" t="s">
        <v>9972</v>
      </c>
      <c r="K2914" s="142" t="s">
        <v>9973</v>
      </c>
      <c r="L2914" s="142" t="s">
        <v>9974</v>
      </c>
    </row>
    <row r="2915" spans="1:12" hidden="1">
      <c r="A2915" s="142" t="s">
        <v>9596</v>
      </c>
      <c r="B2915" s="142" t="s">
        <v>9597</v>
      </c>
      <c r="C2915" s="142" t="s">
        <v>9955</v>
      </c>
      <c r="D2915" s="142" t="s">
        <v>9956</v>
      </c>
      <c r="E2915" s="142" t="s">
        <v>9957</v>
      </c>
      <c r="F2915" s="142" t="s">
        <v>9958</v>
      </c>
      <c r="G2915" s="142" t="s">
        <v>9959</v>
      </c>
      <c r="H2915" s="142" t="s">
        <v>9960</v>
      </c>
      <c r="I2915" s="142" t="s">
        <v>9971</v>
      </c>
      <c r="J2915" s="142" t="s">
        <v>9972</v>
      </c>
      <c r="K2915" s="142" t="s">
        <v>9975</v>
      </c>
      <c r="L2915" s="142" t="s">
        <v>9976</v>
      </c>
    </row>
    <row r="2916" spans="1:12" hidden="1">
      <c r="A2916" s="142" t="s">
        <v>9596</v>
      </c>
      <c r="B2916" s="142" t="s">
        <v>9597</v>
      </c>
      <c r="C2916" s="142" t="s">
        <v>9955</v>
      </c>
      <c r="D2916" s="142" t="s">
        <v>9956</v>
      </c>
      <c r="E2916" s="142" t="s">
        <v>9957</v>
      </c>
      <c r="F2916" s="142" t="s">
        <v>9958</v>
      </c>
      <c r="G2916" s="142" t="s">
        <v>9959</v>
      </c>
      <c r="H2916" s="142" t="s">
        <v>9960</v>
      </c>
      <c r="I2916" s="142" t="s">
        <v>9977</v>
      </c>
      <c r="J2916" s="142" t="s">
        <v>9978</v>
      </c>
      <c r="K2916" s="142" t="s">
        <v>9979</v>
      </c>
      <c r="L2916" s="142" t="s">
        <v>9980</v>
      </c>
    </row>
    <row r="2917" spans="1:12" hidden="1">
      <c r="A2917" s="142" t="s">
        <v>9596</v>
      </c>
      <c r="B2917" s="142" t="s">
        <v>9597</v>
      </c>
      <c r="C2917" s="142" t="s">
        <v>9955</v>
      </c>
      <c r="D2917" s="142" t="s">
        <v>9956</v>
      </c>
      <c r="E2917" s="142" t="s">
        <v>9957</v>
      </c>
      <c r="F2917" s="142" t="s">
        <v>9958</v>
      </c>
      <c r="G2917" s="142" t="s">
        <v>9959</v>
      </c>
      <c r="H2917" s="142" t="s">
        <v>9960</v>
      </c>
      <c r="I2917" s="142" t="s">
        <v>9977</v>
      </c>
      <c r="J2917" s="142" t="s">
        <v>9978</v>
      </c>
      <c r="K2917" s="142" t="s">
        <v>9981</v>
      </c>
      <c r="L2917" s="142" t="s">
        <v>9982</v>
      </c>
    </row>
    <row r="2918" spans="1:12" hidden="1">
      <c r="A2918" s="142" t="s">
        <v>9596</v>
      </c>
      <c r="B2918" s="142" t="s">
        <v>9597</v>
      </c>
      <c r="C2918" s="142" t="s">
        <v>9955</v>
      </c>
      <c r="D2918" s="142" t="s">
        <v>9956</v>
      </c>
      <c r="E2918" s="142" t="s">
        <v>9957</v>
      </c>
      <c r="F2918" s="142" t="s">
        <v>9958</v>
      </c>
      <c r="G2918" s="142" t="s">
        <v>9959</v>
      </c>
      <c r="H2918" s="142" t="s">
        <v>9960</v>
      </c>
      <c r="I2918" s="142" t="s">
        <v>9977</v>
      </c>
      <c r="J2918" s="142" t="s">
        <v>9978</v>
      </c>
      <c r="K2918" s="142" t="s">
        <v>9983</v>
      </c>
      <c r="L2918" s="142" t="s">
        <v>9984</v>
      </c>
    </row>
    <row r="2919" spans="1:12" hidden="1">
      <c r="A2919" s="142" t="s">
        <v>9596</v>
      </c>
      <c r="B2919" s="142" t="s">
        <v>9597</v>
      </c>
      <c r="C2919" s="142" t="s">
        <v>9955</v>
      </c>
      <c r="D2919" s="142" t="s">
        <v>9956</v>
      </c>
      <c r="E2919" s="142" t="s">
        <v>9957</v>
      </c>
      <c r="F2919" s="142" t="s">
        <v>9958</v>
      </c>
      <c r="G2919" s="142" t="s">
        <v>9959</v>
      </c>
      <c r="H2919" s="142" t="s">
        <v>9960</v>
      </c>
      <c r="I2919" s="142" t="s">
        <v>9977</v>
      </c>
      <c r="J2919" s="142" t="s">
        <v>9978</v>
      </c>
      <c r="K2919" s="142" t="s">
        <v>9985</v>
      </c>
      <c r="L2919" s="142" t="s">
        <v>9986</v>
      </c>
    </row>
    <row r="2920" spans="1:12" hidden="1">
      <c r="A2920" s="142" t="s">
        <v>9596</v>
      </c>
      <c r="B2920" s="142" t="s">
        <v>9597</v>
      </c>
      <c r="C2920" s="142" t="s">
        <v>9955</v>
      </c>
      <c r="D2920" s="142" t="s">
        <v>9956</v>
      </c>
      <c r="E2920" s="142" t="s">
        <v>9987</v>
      </c>
      <c r="F2920" s="142" t="s">
        <v>9988</v>
      </c>
      <c r="G2920" s="142" t="s">
        <v>9989</v>
      </c>
      <c r="H2920" s="142" t="s">
        <v>9990</v>
      </c>
      <c r="I2920" s="142" t="s">
        <v>9991</v>
      </c>
      <c r="J2920" s="142" t="s">
        <v>9992</v>
      </c>
      <c r="K2920" s="142" t="s">
        <v>9993</v>
      </c>
      <c r="L2920" s="142" t="s">
        <v>9994</v>
      </c>
    </row>
    <row r="2921" spans="1:12" hidden="1">
      <c r="A2921" s="142" t="s">
        <v>9596</v>
      </c>
      <c r="B2921" s="142" t="s">
        <v>9597</v>
      </c>
      <c r="C2921" s="142" t="s">
        <v>9955</v>
      </c>
      <c r="D2921" s="142" t="s">
        <v>9956</v>
      </c>
      <c r="E2921" s="142" t="s">
        <v>9987</v>
      </c>
      <c r="F2921" s="142" t="s">
        <v>9988</v>
      </c>
      <c r="G2921" s="142" t="s">
        <v>9989</v>
      </c>
      <c r="H2921" s="142" t="s">
        <v>9990</v>
      </c>
      <c r="I2921" s="142" t="s">
        <v>9991</v>
      </c>
      <c r="J2921" s="142" t="s">
        <v>9992</v>
      </c>
      <c r="K2921" s="142" t="s">
        <v>9995</v>
      </c>
      <c r="L2921" s="142" t="s">
        <v>9996</v>
      </c>
    </row>
    <row r="2922" spans="1:12" hidden="1">
      <c r="A2922" s="142" t="s">
        <v>9596</v>
      </c>
      <c r="B2922" s="142" t="s">
        <v>9597</v>
      </c>
      <c r="C2922" s="142" t="s">
        <v>9955</v>
      </c>
      <c r="D2922" s="142" t="s">
        <v>9956</v>
      </c>
      <c r="E2922" s="142" t="s">
        <v>9987</v>
      </c>
      <c r="F2922" s="142" t="s">
        <v>9988</v>
      </c>
      <c r="G2922" s="142" t="s">
        <v>9989</v>
      </c>
      <c r="H2922" s="142" t="s">
        <v>9990</v>
      </c>
      <c r="I2922" s="142" t="s">
        <v>9991</v>
      </c>
      <c r="J2922" s="142" t="s">
        <v>9992</v>
      </c>
      <c r="K2922" s="142" t="s">
        <v>9997</v>
      </c>
      <c r="L2922" s="142" t="s">
        <v>9998</v>
      </c>
    </row>
    <row r="2923" spans="1:12" hidden="1">
      <c r="A2923" s="142" t="s">
        <v>9596</v>
      </c>
      <c r="B2923" s="142" t="s">
        <v>9597</v>
      </c>
      <c r="C2923" s="142" t="s">
        <v>9955</v>
      </c>
      <c r="D2923" s="142" t="s">
        <v>9956</v>
      </c>
      <c r="E2923" s="142" t="s">
        <v>9987</v>
      </c>
      <c r="F2923" s="142" t="s">
        <v>9988</v>
      </c>
      <c r="G2923" s="142" t="s">
        <v>9989</v>
      </c>
      <c r="H2923" s="142" t="s">
        <v>9990</v>
      </c>
      <c r="I2923" s="142" t="s">
        <v>9991</v>
      </c>
      <c r="J2923" s="142" t="s">
        <v>9992</v>
      </c>
      <c r="K2923" s="142" t="s">
        <v>9999</v>
      </c>
      <c r="L2923" s="142" t="s">
        <v>10000</v>
      </c>
    </row>
    <row r="2924" spans="1:12" hidden="1">
      <c r="A2924" s="142" t="s">
        <v>9596</v>
      </c>
      <c r="B2924" s="142" t="s">
        <v>9597</v>
      </c>
      <c r="C2924" s="142" t="s">
        <v>9955</v>
      </c>
      <c r="D2924" s="142" t="s">
        <v>9956</v>
      </c>
      <c r="E2924" s="142" t="s">
        <v>9987</v>
      </c>
      <c r="F2924" s="142" t="s">
        <v>9988</v>
      </c>
      <c r="G2924" s="142" t="s">
        <v>10001</v>
      </c>
      <c r="H2924" s="142" t="s">
        <v>10002</v>
      </c>
      <c r="I2924" s="142" t="s">
        <v>10003</v>
      </c>
      <c r="J2924" s="142" t="s">
        <v>10004</v>
      </c>
      <c r="K2924" s="142" t="s">
        <v>10005</v>
      </c>
      <c r="L2924" s="142" t="s">
        <v>10006</v>
      </c>
    </row>
    <row r="2925" spans="1:12" hidden="1">
      <c r="A2925" s="142" t="s">
        <v>9596</v>
      </c>
      <c r="B2925" s="142" t="s">
        <v>9597</v>
      </c>
      <c r="C2925" s="142" t="s">
        <v>9955</v>
      </c>
      <c r="D2925" s="142" t="s">
        <v>9956</v>
      </c>
      <c r="E2925" s="142" t="s">
        <v>9987</v>
      </c>
      <c r="F2925" s="142" t="s">
        <v>9988</v>
      </c>
      <c r="G2925" s="142" t="s">
        <v>10001</v>
      </c>
      <c r="H2925" s="142" t="s">
        <v>10002</v>
      </c>
      <c r="I2925" s="142" t="s">
        <v>10003</v>
      </c>
      <c r="J2925" s="142" t="s">
        <v>10004</v>
      </c>
      <c r="K2925" s="142" t="s">
        <v>10007</v>
      </c>
      <c r="L2925" s="142" t="s">
        <v>10008</v>
      </c>
    </row>
    <row r="2926" spans="1:12" hidden="1">
      <c r="A2926" s="142" t="s">
        <v>9596</v>
      </c>
      <c r="B2926" s="142" t="s">
        <v>9597</v>
      </c>
      <c r="C2926" s="142" t="s">
        <v>9955</v>
      </c>
      <c r="D2926" s="142" t="s">
        <v>9956</v>
      </c>
      <c r="E2926" s="142" t="s">
        <v>9987</v>
      </c>
      <c r="F2926" s="142" t="s">
        <v>9988</v>
      </c>
      <c r="G2926" s="142" t="s">
        <v>10009</v>
      </c>
      <c r="H2926" s="142" t="s">
        <v>10010</v>
      </c>
      <c r="I2926" s="142" t="s">
        <v>10011</v>
      </c>
      <c r="J2926" s="142" t="s">
        <v>10012</v>
      </c>
      <c r="K2926" s="142" t="s">
        <v>10013</v>
      </c>
      <c r="L2926" s="142" t="s">
        <v>10014</v>
      </c>
    </row>
    <row r="2927" spans="1:12" hidden="1">
      <c r="A2927" s="142" t="s">
        <v>9596</v>
      </c>
      <c r="B2927" s="142" t="s">
        <v>9597</v>
      </c>
      <c r="C2927" s="142" t="s">
        <v>9955</v>
      </c>
      <c r="D2927" s="142" t="s">
        <v>9956</v>
      </c>
      <c r="E2927" s="142" t="s">
        <v>9987</v>
      </c>
      <c r="F2927" s="142" t="s">
        <v>9988</v>
      </c>
      <c r="G2927" s="142" t="s">
        <v>10009</v>
      </c>
      <c r="H2927" s="142" t="s">
        <v>10010</v>
      </c>
      <c r="I2927" s="142" t="s">
        <v>10011</v>
      </c>
      <c r="J2927" s="142" t="s">
        <v>10012</v>
      </c>
      <c r="K2927" s="142" t="s">
        <v>10015</v>
      </c>
      <c r="L2927" s="142" t="s">
        <v>10016</v>
      </c>
    </row>
    <row r="2928" spans="1:12" hidden="1">
      <c r="A2928" s="142" t="s">
        <v>9596</v>
      </c>
      <c r="B2928" s="142" t="s">
        <v>9597</v>
      </c>
      <c r="C2928" s="142" t="s">
        <v>9955</v>
      </c>
      <c r="D2928" s="142" t="s">
        <v>9956</v>
      </c>
      <c r="E2928" s="142" t="s">
        <v>9987</v>
      </c>
      <c r="F2928" s="142" t="s">
        <v>9988</v>
      </c>
      <c r="G2928" s="142" t="s">
        <v>10009</v>
      </c>
      <c r="H2928" s="142" t="s">
        <v>10010</v>
      </c>
      <c r="I2928" s="142" t="s">
        <v>10011</v>
      </c>
      <c r="J2928" s="142" t="s">
        <v>10012</v>
      </c>
      <c r="K2928" s="142" t="s">
        <v>10017</v>
      </c>
      <c r="L2928" s="142" t="s">
        <v>10018</v>
      </c>
    </row>
    <row r="2929" spans="1:12" hidden="1">
      <c r="A2929" s="142" t="s">
        <v>9596</v>
      </c>
      <c r="B2929" s="142" t="s">
        <v>9597</v>
      </c>
      <c r="C2929" s="142" t="s">
        <v>9955</v>
      </c>
      <c r="D2929" s="142" t="s">
        <v>9956</v>
      </c>
      <c r="E2929" s="142" t="s">
        <v>9987</v>
      </c>
      <c r="F2929" s="142" t="s">
        <v>9988</v>
      </c>
      <c r="G2929" s="142" t="s">
        <v>10009</v>
      </c>
      <c r="H2929" s="142" t="s">
        <v>10010</v>
      </c>
      <c r="I2929" s="142" t="s">
        <v>10011</v>
      </c>
      <c r="J2929" s="142" t="s">
        <v>10012</v>
      </c>
      <c r="K2929" s="142" t="s">
        <v>10019</v>
      </c>
      <c r="L2929" s="142" t="s">
        <v>10020</v>
      </c>
    </row>
    <row r="2930" spans="1:12" hidden="1">
      <c r="A2930" s="142" t="s">
        <v>9596</v>
      </c>
      <c r="B2930" s="142" t="s">
        <v>9597</v>
      </c>
      <c r="C2930" s="142" t="s">
        <v>9955</v>
      </c>
      <c r="D2930" s="142" t="s">
        <v>9956</v>
      </c>
      <c r="E2930" s="142" t="s">
        <v>9987</v>
      </c>
      <c r="F2930" s="142" t="s">
        <v>9988</v>
      </c>
      <c r="G2930" s="142" t="s">
        <v>10009</v>
      </c>
      <c r="H2930" s="142" t="s">
        <v>10010</v>
      </c>
      <c r="I2930" s="142" t="s">
        <v>10011</v>
      </c>
      <c r="J2930" s="142" t="s">
        <v>10012</v>
      </c>
      <c r="K2930" s="142" t="s">
        <v>10021</v>
      </c>
      <c r="L2930" s="142" t="s">
        <v>10022</v>
      </c>
    </row>
    <row r="2931" spans="1:12" hidden="1">
      <c r="A2931" s="142" t="s">
        <v>9596</v>
      </c>
      <c r="B2931" s="142" t="s">
        <v>9597</v>
      </c>
      <c r="C2931" s="142" t="s">
        <v>9955</v>
      </c>
      <c r="D2931" s="142" t="s">
        <v>9956</v>
      </c>
      <c r="E2931" s="142" t="s">
        <v>10023</v>
      </c>
      <c r="F2931" s="142" t="s">
        <v>10024</v>
      </c>
      <c r="G2931" s="142" t="s">
        <v>10025</v>
      </c>
      <c r="H2931" s="142" t="s">
        <v>10026</v>
      </c>
      <c r="I2931" s="142" t="s">
        <v>10027</v>
      </c>
      <c r="J2931" s="142" t="s">
        <v>10028</v>
      </c>
      <c r="K2931" s="142" t="s">
        <v>10029</v>
      </c>
      <c r="L2931" s="142" t="s">
        <v>10030</v>
      </c>
    </row>
    <row r="2932" spans="1:12" hidden="1">
      <c r="A2932" s="142" t="s">
        <v>9596</v>
      </c>
      <c r="B2932" s="142" t="s">
        <v>9597</v>
      </c>
      <c r="C2932" s="142" t="s">
        <v>9955</v>
      </c>
      <c r="D2932" s="142" t="s">
        <v>9956</v>
      </c>
      <c r="E2932" s="142" t="s">
        <v>10023</v>
      </c>
      <c r="F2932" s="142" t="s">
        <v>10024</v>
      </c>
      <c r="G2932" s="142" t="s">
        <v>10025</v>
      </c>
      <c r="H2932" s="142" t="s">
        <v>10026</v>
      </c>
      <c r="I2932" s="142" t="s">
        <v>10027</v>
      </c>
      <c r="J2932" s="142" t="s">
        <v>10028</v>
      </c>
      <c r="K2932" s="142" t="s">
        <v>10031</v>
      </c>
      <c r="L2932" s="142" t="s">
        <v>10032</v>
      </c>
    </row>
    <row r="2933" spans="1:12" hidden="1">
      <c r="A2933" s="142" t="s">
        <v>9596</v>
      </c>
      <c r="B2933" s="142" t="s">
        <v>9597</v>
      </c>
      <c r="C2933" s="142" t="s">
        <v>9955</v>
      </c>
      <c r="D2933" s="142" t="s">
        <v>9956</v>
      </c>
      <c r="E2933" s="142" t="s">
        <v>10023</v>
      </c>
      <c r="F2933" s="142" t="s">
        <v>10024</v>
      </c>
      <c r="G2933" s="142" t="s">
        <v>10025</v>
      </c>
      <c r="H2933" s="142" t="s">
        <v>10026</v>
      </c>
      <c r="I2933" s="142" t="s">
        <v>10027</v>
      </c>
      <c r="J2933" s="142" t="s">
        <v>10028</v>
      </c>
      <c r="K2933" s="142" t="s">
        <v>10033</v>
      </c>
      <c r="L2933" s="142" t="s">
        <v>10034</v>
      </c>
    </row>
    <row r="2934" spans="1:12" hidden="1">
      <c r="A2934" s="142" t="s">
        <v>9596</v>
      </c>
      <c r="B2934" s="142" t="s">
        <v>9597</v>
      </c>
      <c r="C2934" s="142" t="s">
        <v>9955</v>
      </c>
      <c r="D2934" s="142" t="s">
        <v>9956</v>
      </c>
      <c r="E2934" s="142" t="s">
        <v>10023</v>
      </c>
      <c r="F2934" s="142" t="s">
        <v>10024</v>
      </c>
      <c r="G2934" s="142" t="s">
        <v>10025</v>
      </c>
      <c r="H2934" s="142" t="s">
        <v>10026</v>
      </c>
      <c r="I2934" s="142" t="s">
        <v>10035</v>
      </c>
      <c r="J2934" s="142" t="s">
        <v>10036</v>
      </c>
      <c r="K2934" s="142" t="s">
        <v>10037</v>
      </c>
      <c r="L2934" s="142" t="s">
        <v>10038</v>
      </c>
    </row>
    <row r="2935" spans="1:12" hidden="1">
      <c r="A2935" s="142" t="s">
        <v>9596</v>
      </c>
      <c r="B2935" s="142" t="s">
        <v>9597</v>
      </c>
      <c r="C2935" s="142" t="s">
        <v>9955</v>
      </c>
      <c r="D2935" s="142" t="s">
        <v>9956</v>
      </c>
      <c r="E2935" s="142" t="s">
        <v>10023</v>
      </c>
      <c r="F2935" s="142" t="s">
        <v>10024</v>
      </c>
      <c r="G2935" s="142" t="s">
        <v>10025</v>
      </c>
      <c r="H2935" s="142" t="s">
        <v>10026</v>
      </c>
      <c r="I2935" s="142" t="s">
        <v>10035</v>
      </c>
      <c r="J2935" s="142" t="s">
        <v>10036</v>
      </c>
      <c r="K2935" s="142" t="s">
        <v>10039</v>
      </c>
      <c r="L2935" s="142" t="s">
        <v>10040</v>
      </c>
    </row>
    <row r="2936" spans="1:12" hidden="1">
      <c r="A2936" s="142" t="s">
        <v>9596</v>
      </c>
      <c r="B2936" s="142" t="s">
        <v>9597</v>
      </c>
      <c r="C2936" s="142" t="s">
        <v>9955</v>
      </c>
      <c r="D2936" s="142" t="s">
        <v>9956</v>
      </c>
      <c r="E2936" s="142" t="s">
        <v>10023</v>
      </c>
      <c r="F2936" s="142" t="s">
        <v>10024</v>
      </c>
      <c r="G2936" s="142" t="s">
        <v>10025</v>
      </c>
      <c r="H2936" s="142" t="s">
        <v>10026</v>
      </c>
      <c r="I2936" s="142" t="s">
        <v>10035</v>
      </c>
      <c r="J2936" s="142" t="s">
        <v>10036</v>
      </c>
      <c r="K2936" s="142" t="s">
        <v>10041</v>
      </c>
      <c r="L2936" s="142" t="s">
        <v>10042</v>
      </c>
    </row>
    <row r="2937" spans="1:12" hidden="1">
      <c r="A2937" s="142" t="s">
        <v>9596</v>
      </c>
      <c r="B2937" s="142" t="s">
        <v>9597</v>
      </c>
      <c r="C2937" s="142" t="s">
        <v>9955</v>
      </c>
      <c r="D2937" s="142" t="s">
        <v>9956</v>
      </c>
      <c r="E2937" s="142" t="s">
        <v>10023</v>
      </c>
      <c r="F2937" s="142" t="s">
        <v>10024</v>
      </c>
      <c r="G2937" s="142" t="s">
        <v>10025</v>
      </c>
      <c r="H2937" s="142" t="s">
        <v>10026</v>
      </c>
      <c r="I2937" s="142" t="s">
        <v>10043</v>
      </c>
      <c r="J2937" s="142" t="s">
        <v>10044</v>
      </c>
      <c r="K2937" s="142" t="s">
        <v>10045</v>
      </c>
      <c r="L2937" s="142" t="s">
        <v>10046</v>
      </c>
    </row>
    <row r="2938" spans="1:12" hidden="1">
      <c r="A2938" s="142" t="s">
        <v>9596</v>
      </c>
      <c r="B2938" s="142" t="s">
        <v>9597</v>
      </c>
      <c r="C2938" s="142" t="s">
        <v>9955</v>
      </c>
      <c r="D2938" s="142" t="s">
        <v>9956</v>
      </c>
      <c r="E2938" s="142" t="s">
        <v>10047</v>
      </c>
      <c r="F2938" s="142" t="s">
        <v>10048</v>
      </c>
      <c r="G2938" s="142" t="s">
        <v>10049</v>
      </c>
      <c r="H2938" s="142" t="s">
        <v>10050</v>
      </c>
      <c r="I2938" s="142" t="s">
        <v>10051</v>
      </c>
      <c r="J2938" s="142" t="s">
        <v>10052</v>
      </c>
      <c r="K2938" s="142" t="s">
        <v>10053</v>
      </c>
      <c r="L2938" s="142" t="s">
        <v>10054</v>
      </c>
    </row>
    <row r="2939" spans="1:12" hidden="1">
      <c r="A2939" s="142" t="s">
        <v>9596</v>
      </c>
      <c r="B2939" s="142" t="s">
        <v>9597</v>
      </c>
      <c r="C2939" s="142" t="s">
        <v>9955</v>
      </c>
      <c r="D2939" s="142" t="s">
        <v>9956</v>
      </c>
      <c r="E2939" s="142" t="s">
        <v>10047</v>
      </c>
      <c r="F2939" s="142" t="s">
        <v>10048</v>
      </c>
      <c r="G2939" s="142" t="s">
        <v>10049</v>
      </c>
      <c r="H2939" s="142" t="s">
        <v>10050</v>
      </c>
      <c r="I2939" s="142" t="s">
        <v>10051</v>
      </c>
      <c r="J2939" s="142" t="s">
        <v>10052</v>
      </c>
      <c r="K2939" s="142" t="s">
        <v>10055</v>
      </c>
      <c r="L2939" s="142" t="s">
        <v>10056</v>
      </c>
    </row>
    <row r="2940" spans="1:12" hidden="1">
      <c r="A2940" s="142" t="s">
        <v>9596</v>
      </c>
      <c r="B2940" s="142" t="s">
        <v>9597</v>
      </c>
      <c r="C2940" s="142" t="s">
        <v>9955</v>
      </c>
      <c r="D2940" s="142" t="s">
        <v>9956</v>
      </c>
      <c r="E2940" s="142" t="s">
        <v>10047</v>
      </c>
      <c r="F2940" s="142" t="s">
        <v>10048</v>
      </c>
      <c r="G2940" s="142" t="s">
        <v>10049</v>
      </c>
      <c r="H2940" s="142" t="s">
        <v>10050</v>
      </c>
      <c r="I2940" s="142" t="s">
        <v>10051</v>
      </c>
      <c r="J2940" s="142" t="s">
        <v>10052</v>
      </c>
      <c r="K2940" s="142" t="s">
        <v>10057</v>
      </c>
      <c r="L2940" s="142" t="s">
        <v>10058</v>
      </c>
    </row>
    <row r="2941" spans="1:12" hidden="1">
      <c r="A2941" s="142" t="s">
        <v>9596</v>
      </c>
      <c r="B2941" s="142" t="s">
        <v>9597</v>
      </c>
      <c r="C2941" s="142" t="s">
        <v>9955</v>
      </c>
      <c r="D2941" s="142" t="s">
        <v>9956</v>
      </c>
      <c r="E2941" s="142" t="s">
        <v>10047</v>
      </c>
      <c r="F2941" s="142" t="s">
        <v>10048</v>
      </c>
      <c r="G2941" s="142" t="s">
        <v>10049</v>
      </c>
      <c r="H2941" s="142" t="s">
        <v>10050</v>
      </c>
      <c r="I2941" s="142" t="s">
        <v>10051</v>
      </c>
      <c r="J2941" s="142" t="s">
        <v>10052</v>
      </c>
      <c r="K2941" s="142" t="s">
        <v>10059</v>
      </c>
      <c r="L2941" s="142" t="s">
        <v>10060</v>
      </c>
    </row>
    <row r="2942" spans="1:12" hidden="1">
      <c r="A2942" s="142" t="s">
        <v>9596</v>
      </c>
      <c r="B2942" s="142" t="s">
        <v>9597</v>
      </c>
      <c r="C2942" s="142" t="s">
        <v>9955</v>
      </c>
      <c r="D2942" s="142" t="s">
        <v>9956</v>
      </c>
      <c r="E2942" s="142" t="s">
        <v>10047</v>
      </c>
      <c r="F2942" s="142" t="s">
        <v>10048</v>
      </c>
      <c r="G2942" s="142" t="s">
        <v>10049</v>
      </c>
      <c r="H2942" s="142" t="s">
        <v>10050</v>
      </c>
      <c r="I2942" s="142" t="s">
        <v>10051</v>
      </c>
      <c r="J2942" s="142" t="s">
        <v>10052</v>
      </c>
      <c r="K2942" s="142" t="s">
        <v>10061</v>
      </c>
      <c r="L2942" s="142" t="s">
        <v>10062</v>
      </c>
    </row>
    <row r="2943" spans="1:12" hidden="1">
      <c r="A2943" s="142" t="s">
        <v>9596</v>
      </c>
      <c r="B2943" s="142" t="s">
        <v>9597</v>
      </c>
      <c r="C2943" s="142" t="s">
        <v>9955</v>
      </c>
      <c r="D2943" s="142" t="s">
        <v>9956</v>
      </c>
      <c r="E2943" s="142" t="s">
        <v>10047</v>
      </c>
      <c r="F2943" s="142" t="s">
        <v>10048</v>
      </c>
      <c r="G2943" s="142" t="s">
        <v>10049</v>
      </c>
      <c r="H2943" s="142" t="s">
        <v>10050</v>
      </c>
      <c r="I2943" s="142" t="s">
        <v>10063</v>
      </c>
      <c r="J2943" s="142" t="s">
        <v>10064</v>
      </c>
      <c r="K2943" s="142" t="s">
        <v>10065</v>
      </c>
      <c r="L2943" s="142" t="s">
        <v>10066</v>
      </c>
    </row>
    <row r="2944" spans="1:12" hidden="1">
      <c r="A2944" s="142" t="s">
        <v>9596</v>
      </c>
      <c r="B2944" s="142" t="s">
        <v>9597</v>
      </c>
      <c r="C2944" s="142" t="s">
        <v>9955</v>
      </c>
      <c r="D2944" s="142" t="s">
        <v>9956</v>
      </c>
      <c r="E2944" s="142" t="s">
        <v>10047</v>
      </c>
      <c r="F2944" s="142" t="s">
        <v>10048</v>
      </c>
      <c r="G2944" s="142" t="s">
        <v>10049</v>
      </c>
      <c r="H2944" s="142" t="s">
        <v>10050</v>
      </c>
      <c r="I2944" s="142" t="s">
        <v>10063</v>
      </c>
      <c r="J2944" s="142" t="s">
        <v>10064</v>
      </c>
      <c r="K2944" s="142" t="s">
        <v>10067</v>
      </c>
      <c r="L2944" s="142" t="s">
        <v>10068</v>
      </c>
    </row>
    <row r="2945" spans="1:12" hidden="1">
      <c r="A2945" s="142" t="s">
        <v>9596</v>
      </c>
      <c r="B2945" s="142" t="s">
        <v>9597</v>
      </c>
      <c r="C2945" s="142" t="s">
        <v>9955</v>
      </c>
      <c r="D2945" s="142" t="s">
        <v>9956</v>
      </c>
      <c r="E2945" s="142" t="s">
        <v>10047</v>
      </c>
      <c r="F2945" s="142" t="s">
        <v>10048</v>
      </c>
      <c r="G2945" s="142" t="s">
        <v>10049</v>
      </c>
      <c r="H2945" s="142" t="s">
        <v>10050</v>
      </c>
      <c r="I2945" s="142" t="s">
        <v>10063</v>
      </c>
      <c r="J2945" s="142" t="s">
        <v>10064</v>
      </c>
      <c r="K2945" s="142" t="s">
        <v>10069</v>
      </c>
      <c r="L2945" s="142" t="s">
        <v>10070</v>
      </c>
    </row>
    <row r="2946" spans="1:12" hidden="1">
      <c r="A2946" s="142" t="s">
        <v>9596</v>
      </c>
      <c r="B2946" s="142" t="s">
        <v>9597</v>
      </c>
      <c r="C2946" s="142" t="s">
        <v>9955</v>
      </c>
      <c r="D2946" s="142" t="s">
        <v>9956</v>
      </c>
      <c r="E2946" s="142" t="s">
        <v>10047</v>
      </c>
      <c r="F2946" s="142" t="s">
        <v>10048</v>
      </c>
      <c r="G2946" s="142" t="s">
        <v>10049</v>
      </c>
      <c r="H2946" s="142" t="s">
        <v>10050</v>
      </c>
      <c r="I2946" s="142" t="s">
        <v>10071</v>
      </c>
      <c r="J2946" s="142" t="s">
        <v>10072</v>
      </c>
      <c r="K2946" s="142" t="s">
        <v>10073</v>
      </c>
      <c r="L2946" s="142" t="s">
        <v>10074</v>
      </c>
    </row>
    <row r="2947" spans="1:12" hidden="1">
      <c r="A2947" s="142" t="s">
        <v>9596</v>
      </c>
      <c r="B2947" s="142" t="s">
        <v>9597</v>
      </c>
      <c r="C2947" s="142" t="s">
        <v>9955</v>
      </c>
      <c r="D2947" s="142" t="s">
        <v>9956</v>
      </c>
      <c r="E2947" s="142" t="s">
        <v>10047</v>
      </c>
      <c r="F2947" s="142" t="s">
        <v>10048</v>
      </c>
      <c r="G2947" s="142" t="s">
        <v>10049</v>
      </c>
      <c r="H2947" s="142" t="s">
        <v>10050</v>
      </c>
      <c r="I2947" s="142" t="s">
        <v>10071</v>
      </c>
      <c r="J2947" s="142" t="s">
        <v>10072</v>
      </c>
      <c r="K2947" s="142" t="s">
        <v>10075</v>
      </c>
      <c r="L2947" s="142" t="s">
        <v>10076</v>
      </c>
    </row>
    <row r="2948" spans="1:12" hidden="1">
      <c r="A2948" s="142" t="s">
        <v>9596</v>
      </c>
      <c r="B2948" s="142" t="s">
        <v>9597</v>
      </c>
      <c r="C2948" s="142" t="s">
        <v>9955</v>
      </c>
      <c r="D2948" s="142" t="s">
        <v>9956</v>
      </c>
      <c r="E2948" s="142" t="s">
        <v>10047</v>
      </c>
      <c r="F2948" s="142" t="s">
        <v>10048</v>
      </c>
      <c r="G2948" s="142" t="s">
        <v>10049</v>
      </c>
      <c r="H2948" s="142" t="s">
        <v>10050</v>
      </c>
      <c r="I2948" s="142" t="s">
        <v>10071</v>
      </c>
      <c r="J2948" s="142" t="s">
        <v>10072</v>
      </c>
      <c r="K2948" s="142" t="s">
        <v>10077</v>
      </c>
      <c r="L2948" s="142" t="s">
        <v>10078</v>
      </c>
    </row>
    <row r="2949" spans="1:12" hidden="1">
      <c r="A2949" s="142" t="s">
        <v>9596</v>
      </c>
      <c r="B2949" s="142" t="s">
        <v>9597</v>
      </c>
      <c r="C2949" s="142" t="s">
        <v>9955</v>
      </c>
      <c r="D2949" s="142" t="s">
        <v>9956</v>
      </c>
      <c r="E2949" s="142" t="s">
        <v>10047</v>
      </c>
      <c r="F2949" s="142" t="s">
        <v>10048</v>
      </c>
      <c r="G2949" s="142" t="s">
        <v>10049</v>
      </c>
      <c r="H2949" s="142" t="s">
        <v>10050</v>
      </c>
      <c r="I2949" s="142" t="s">
        <v>10071</v>
      </c>
      <c r="J2949" s="142" t="s">
        <v>10072</v>
      </c>
      <c r="K2949" s="142" t="s">
        <v>10079</v>
      </c>
      <c r="L2949" s="142" t="s">
        <v>10080</v>
      </c>
    </row>
    <row r="2950" spans="1:12" hidden="1">
      <c r="A2950" s="142" t="s">
        <v>9596</v>
      </c>
      <c r="B2950" s="142" t="s">
        <v>9597</v>
      </c>
      <c r="C2950" s="142" t="s">
        <v>9955</v>
      </c>
      <c r="D2950" s="142" t="s">
        <v>9956</v>
      </c>
      <c r="E2950" s="142" t="s">
        <v>10047</v>
      </c>
      <c r="F2950" s="142" t="s">
        <v>10048</v>
      </c>
      <c r="G2950" s="142" t="s">
        <v>10049</v>
      </c>
      <c r="H2950" s="142" t="s">
        <v>10050</v>
      </c>
      <c r="I2950" s="142" t="s">
        <v>10071</v>
      </c>
      <c r="J2950" s="142" t="s">
        <v>10072</v>
      </c>
      <c r="K2950" s="142" t="s">
        <v>10081</v>
      </c>
      <c r="L2950" s="142" t="s">
        <v>10082</v>
      </c>
    </row>
    <row r="2951" spans="1:12" hidden="1">
      <c r="A2951" s="142" t="s">
        <v>9596</v>
      </c>
      <c r="B2951" s="142" t="s">
        <v>9597</v>
      </c>
      <c r="C2951" s="142" t="s">
        <v>9955</v>
      </c>
      <c r="D2951" s="142" t="s">
        <v>9956</v>
      </c>
      <c r="E2951" s="142" t="s">
        <v>10047</v>
      </c>
      <c r="F2951" s="142" t="s">
        <v>10048</v>
      </c>
      <c r="G2951" s="142" t="s">
        <v>10049</v>
      </c>
      <c r="H2951" s="142" t="s">
        <v>10050</v>
      </c>
      <c r="I2951" s="142" t="s">
        <v>10071</v>
      </c>
      <c r="J2951" s="142" t="s">
        <v>10072</v>
      </c>
      <c r="K2951" s="142" t="s">
        <v>10083</v>
      </c>
      <c r="L2951" s="142" t="s">
        <v>10084</v>
      </c>
    </row>
    <row r="2952" spans="1:12" hidden="1">
      <c r="A2952" s="142" t="s">
        <v>9596</v>
      </c>
      <c r="B2952" s="142" t="s">
        <v>9597</v>
      </c>
      <c r="C2952" s="142" t="s">
        <v>9955</v>
      </c>
      <c r="D2952" s="142" t="s">
        <v>9956</v>
      </c>
      <c r="E2952" s="142" t="s">
        <v>10047</v>
      </c>
      <c r="F2952" s="142" t="s">
        <v>10048</v>
      </c>
      <c r="G2952" s="142" t="s">
        <v>10049</v>
      </c>
      <c r="H2952" s="142" t="s">
        <v>10050</v>
      </c>
      <c r="I2952" s="142" t="s">
        <v>10071</v>
      </c>
      <c r="J2952" s="142" t="s">
        <v>10072</v>
      </c>
      <c r="K2952" s="142" t="s">
        <v>10085</v>
      </c>
      <c r="L2952" s="142" t="s">
        <v>10086</v>
      </c>
    </row>
    <row r="2953" spans="1:12" hidden="1">
      <c r="A2953" s="142" t="s">
        <v>9596</v>
      </c>
      <c r="B2953" s="142" t="s">
        <v>9597</v>
      </c>
      <c r="C2953" s="142" t="s">
        <v>9955</v>
      </c>
      <c r="D2953" s="142" t="s">
        <v>9956</v>
      </c>
      <c r="E2953" s="142" t="s">
        <v>10087</v>
      </c>
      <c r="F2953" s="142" t="s">
        <v>10088</v>
      </c>
      <c r="G2953" s="142" t="s">
        <v>10089</v>
      </c>
      <c r="H2953" s="142" t="s">
        <v>10090</v>
      </c>
      <c r="I2953" s="142" t="s">
        <v>10091</v>
      </c>
      <c r="J2953" s="142" t="s">
        <v>10092</v>
      </c>
      <c r="K2953" s="142" t="s">
        <v>10093</v>
      </c>
      <c r="L2953" s="142" t="s">
        <v>10094</v>
      </c>
    </row>
    <row r="2954" spans="1:12" hidden="1">
      <c r="A2954" s="142" t="s">
        <v>9596</v>
      </c>
      <c r="B2954" s="142" t="s">
        <v>9597</v>
      </c>
      <c r="C2954" s="142" t="s">
        <v>9955</v>
      </c>
      <c r="D2954" s="142" t="s">
        <v>9956</v>
      </c>
      <c r="E2954" s="142" t="s">
        <v>10087</v>
      </c>
      <c r="F2954" s="142" t="s">
        <v>10088</v>
      </c>
      <c r="G2954" s="142" t="s">
        <v>10089</v>
      </c>
      <c r="H2954" s="142" t="s">
        <v>10090</v>
      </c>
      <c r="I2954" s="142" t="s">
        <v>10091</v>
      </c>
      <c r="J2954" s="142" t="s">
        <v>10092</v>
      </c>
      <c r="K2954" s="142" t="s">
        <v>10095</v>
      </c>
      <c r="L2954" s="142" t="s">
        <v>10096</v>
      </c>
    </row>
    <row r="2955" spans="1:12" hidden="1">
      <c r="A2955" s="142" t="s">
        <v>9596</v>
      </c>
      <c r="B2955" s="142" t="s">
        <v>9597</v>
      </c>
      <c r="C2955" s="142" t="s">
        <v>9955</v>
      </c>
      <c r="D2955" s="142" t="s">
        <v>9956</v>
      </c>
      <c r="E2955" s="142" t="s">
        <v>10087</v>
      </c>
      <c r="F2955" s="142" t="s">
        <v>10088</v>
      </c>
      <c r="G2955" s="142" t="s">
        <v>10089</v>
      </c>
      <c r="H2955" s="142" t="s">
        <v>10090</v>
      </c>
      <c r="I2955" s="142" t="s">
        <v>10091</v>
      </c>
      <c r="J2955" s="142" t="s">
        <v>10092</v>
      </c>
      <c r="K2955" s="142" t="s">
        <v>10097</v>
      </c>
      <c r="L2955" s="142" t="s">
        <v>10098</v>
      </c>
    </row>
    <row r="2956" spans="1:12" hidden="1">
      <c r="A2956" s="142" t="s">
        <v>9596</v>
      </c>
      <c r="B2956" s="142" t="s">
        <v>9597</v>
      </c>
      <c r="C2956" s="142" t="s">
        <v>9955</v>
      </c>
      <c r="D2956" s="142" t="s">
        <v>9956</v>
      </c>
      <c r="E2956" s="142" t="s">
        <v>10087</v>
      </c>
      <c r="F2956" s="142" t="s">
        <v>10088</v>
      </c>
      <c r="G2956" s="142" t="s">
        <v>10089</v>
      </c>
      <c r="H2956" s="142" t="s">
        <v>10090</v>
      </c>
      <c r="I2956" s="142" t="s">
        <v>10091</v>
      </c>
      <c r="J2956" s="142" t="s">
        <v>10092</v>
      </c>
      <c r="K2956" s="142" t="s">
        <v>10099</v>
      </c>
      <c r="L2956" s="142" t="s">
        <v>10100</v>
      </c>
    </row>
    <row r="2957" spans="1:12" hidden="1">
      <c r="A2957" s="142" t="s">
        <v>9596</v>
      </c>
      <c r="B2957" s="142" t="s">
        <v>9597</v>
      </c>
      <c r="C2957" s="142" t="s">
        <v>9955</v>
      </c>
      <c r="D2957" s="142" t="s">
        <v>9956</v>
      </c>
      <c r="E2957" s="142" t="s">
        <v>10087</v>
      </c>
      <c r="F2957" s="142" t="s">
        <v>10088</v>
      </c>
      <c r="G2957" s="142" t="s">
        <v>10089</v>
      </c>
      <c r="H2957" s="142" t="s">
        <v>10090</v>
      </c>
      <c r="I2957" s="142" t="s">
        <v>10091</v>
      </c>
      <c r="J2957" s="142" t="s">
        <v>10092</v>
      </c>
      <c r="K2957" s="142" t="s">
        <v>10101</v>
      </c>
      <c r="L2957" s="142" t="s">
        <v>10102</v>
      </c>
    </row>
    <row r="2958" spans="1:12" hidden="1">
      <c r="A2958" s="142" t="s">
        <v>9596</v>
      </c>
      <c r="B2958" s="142" t="s">
        <v>9597</v>
      </c>
      <c r="C2958" s="142" t="s">
        <v>9955</v>
      </c>
      <c r="D2958" s="142" t="s">
        <v>9956</v>
      </c>
      <c r="E2958" s="142" t="s">
        <v>10087</v>
      </c>
      <c r="F2958" s="142" t="s">
        <v>10088</v>
      </c>
      <c r="G2958" s="142" t="s">
        <v>10089</v>
      </c>
      <c r="H2958" s="142" t="s">
        <v>10090</v>
      </c>
      <c r="I2958" s="142" t="s">
        <v>10091</v>
      </c>
      <c r="J2958" s="142" t="s">
        <v>10092</v>
      </c>
      <c r="K2958" s="142" t="s">
        <v>10103</v>
      </c>
      <c r="L2958" s="142" t="s">
        <v>10104</v>
      </c>
    </row>
    <row r="2959" spans="1:12" hidden="1">
      <c r="A2959" s="142" t="s">
        <v>9596</v>
      </c>
      <c r="B2959" s="142" t="s">
        <v>9597</v>
      </c>
      <c r="C2959" s="142" t="s">
        <v>9955</v>
      </c>
      <c r="D2959" s="142" t="s">
        <v>9956</v>
      </c>
      <c r="E2959" s="142" t="s">
        <v>10087</v>
      </c>
      <c r="F2959" s="142" t="s">
        <v>10088</v>
      </c>
      <c r="G2959" s="142" t="s">
        <v>10105</v>
      </c>
      <c r="H2959" s="142" t="s">
        <v>10106</v>
      </c>
      <c r="I2959" s="142" t="s">
        <v>10107</v>
      </c>
      <c r="J2959" s="142" t="s">
        <v>10108</v>
      </c>
      <c r="K2959" s="142" t="s">
        <v>10109</v>
      </c>
      <c r="L2959" s="142" t="s">
        <v>10110</v>
      </c>
    </row>
    <row r="2960" spans="1:12" hidden="1">
      <c r="A2960" s="142" t="s">
        <v>9596</v>
      </c>
      <c r="B2960" s="142" t="s">
        <v>9597</v>
      </c>
      <c r="C2960" s="142" t="s">
        <v>9955</v>
      </c>
      <c r="D2960" s="142" t="s">
        <v>9956</v>
      </c>
      <c r="E2960" s="142" t="s">
        <v>10087</v>
      </c>
      <c r="F2960" s="142" t="s">
        <v>10088</v>
      </c>
      <c r="G2960" s="142" t="s">
        <v>10105</v>
      </c>
      <c r="H2960" s="142" t="s">
        <v>10106</v>
      </c>
      <c r="I2960" s="142" t="s">
        <v>10107</v>
      </c>
      <c r="J2960" s="142" t="s">
        <v>10108</v>
      </c>
      <c r="K2960" s="142" t="s">
        <v>10111</v>
      </c>
      <c r="L2960" s="142" t="s">
        <v>10112</v>
      </c>
    </row>
    <row r="2961" spans="1:12" hidden="1">
      <c r="A2961" s="142" t="s">
        <v>9596</v>
      </c>
      <c r="B2961" s="142" t="s">
        <v>9597</v>
      </c>
      <c r="C2961" s="142" t="s">
        <v>9955</v>
      </c>
      <c r="D2961" s="142" t="s">
        <v>9956</v>
      </c>
      <c r="E2961" s="142" t="s">
        <v>10087</v>
      </c>
      <c r="F2961" s="142" t="s">
        <v>10088</v>
      </c>
      <c r="G2961" s="142" t="s">
        <v>10105</v>
      </c>
      <c r="H2961" s="142" t="s">
        <v>10106</v>
      </c>
      <c r="I2961" s="142" t="s">
        <v>10107</v>
      </c>
      <c r="J2961" s="142" t="s">
        <v>10108</v>
      </c>
      <c r="K2961" s="142" t="s">
        <v>10113</v>
      </c>
      <c r="L2961" s="142" t="s">
        <v>10114</v>
      </c>
    </row>
    <row r="2962" spans="1:12" hidden="1">
      <c r="A2962" s="142" t="s">
        <v>9596</v>
      </c>
      <c r="B2962" s="142" t="s">
        <v>9597</v>
      </c>
      <c r="C2962" s="142" t="s">
        <v>9955</v>
      </c>
      <c r="D2962" s="142" t="s">
        <v>9956</v>
      </c>
      <c r="E2962" s="142" t="s">
        <v>10087</v>
      </c>
      <c r="F2962" s="142" t="s">
        <v>10088</v>
      </c>
      <c r="G2962" s="142" t="s">
        <v>10105</v>
      </c>
      <c r="H2962" s="142" t="s">
        <v>10106</v>
      </c>
      <c r="I2962" s="142" t="s">
        <v>10107</v>
      </c>
      <c r="J2962" s="142" t="s">
        <v>10108</v>
      </c>
      <c r="K2962" s="142" t="s">
        <v>10115</v>
      </c>
      <c r="L2962" s="142" t="s">
        <v>10116</v>
      </c>
    </row>
    <row r="2963" spans="1:12" hidden="1">
      <c r="A2963" s="142" t="s">
        <v>9596</v>
      </c>
      <c r="B2963" s="142" t="s">
        <v>9597</v>
      </c>
      <c r="C2963" s="142" t="s">
        <v>9955</v>
      </c>
      <c r="D2963" s="142" t="s">
        <v>9956</v>
      </c>
      <c r="E2963" s="142" t="s">
        <v>10087</v>
      </c>
      <c r="F2963" s="142" t="s">
        <v>10088</v>
      </c>
      <c r="G2963" s="142" t="s">
        <v>10105</v>
      </c>
      <c r="H2963" s="142" t="s">
        <v>10106</v>
      </c>
      <c r="I2963" s="142" t="s">
        <v>10107</v>
      </c>
      <c r="J2963" s="142" t="s">
        <v>10108</v>
      </c>
      <c r="K2963" s="142" t="s">
        <v>10117</v>
      </c>
      <c r="L2963" s="142" t="s">
        <v>10118</v>
      </c>
    </row>
    <row r="2964" spans="1:12" hidden="1">
      <c r="A2964" s="142" t="s">
        <v>9596</v>
      </c>
      <c r="B2964" s="142" t="s">
        <v>9597</v>
      </c>
      <c r="C2964" s="142" t="s">
        <v>9955</v>
      </c>
      <c r="D2964" s="142" t="s">
        <v>9956</v>
      </c>
      <c r="E2964" s="142" t="s">
        <v>10087</v>
      </c>
      <c r="F2964" s="142" t="s">
        <v>10088</v>
      </c>
      <c r="G2964" s="142" t="s">
        <v>10105</v>
      </c>
      <c r="H2964" s="142" t="s">
        <v>10106</v>
      </c>
      <c r="I2964" s="142" t="s">
        <v>10107</v>
      </c>
      <c r="J2964" s="142" t="s">
        <v>10108</v>
      </c>
      <c r="K2964" s="142" t="s">
        <v>10119</v>
      </c>
      <c r="L2964" s="142" t="s">
        <v>10120</v>
      </c>
    </row>
    <row r="2965" spans="1:12" hidden="1">
      <c r="A2965" s="142" t="s">
        <v>9596</v>
      </c>
      <c r="B2965" s="142" t="s">
        <v>9597</v>
      </c>
      <c r="C2965" s="142" t="s">
        <v>9955</v>
      </c>
      <c r="D2965" s="142" t="s">
        <v>9956</v>
      </c>
      <c r="E2965" s="142" t="s">
        <v>10087</v>
      </c>
      <c r="F2965" s="142" t="s">
        <v>10088</v>
      </c>
      <c r="G2965" s="142" t="s">
        <v>10105</v>
      </c>
      <c r="H2965" s="142" t="s">
        <v>10106</v>
      </c>
      <c r="I2965" s="142" t="s">
        <v>10107</v>
      </c>
      <c r="J2965" s="142" t="s">
        <v>10108</v>
      </c>
      <c r="K2965" s="142" t="s">
        <v>10121</v>
      </c>
      <c r="L2965" s="142" t="s">
        <v>10122</v>
      </c>
    </row>
    <row r="2966" spans="1:12" hidden="1">
      <c r="A2966" s="142" t="s">
        <v>9596</v>
      </c>
      <c r="B2966" s="142" t="s">
        <v>9597</v>
      </c>
      <c r="C2966" s="142" t="s">
        <v>9955</v>
      </c>
      <c r="D2966" s="142" t="s">
        <v>9956</v>
      </c>
      <c r="E2966" s="142" t="s">
        <v>10087</v>
      </c>
      <c r="F2966" s="142" t="s">
        <v>10088</v>
      </c>
      <c r="G2966" s="142" t="s">
        <v>10105</v>
      </c>
      <c r="H2966" s="142" t="s">
        <v>10106</v>
      </c>
      <c r="I2966" s="142" t="s">
        <v>10107</v>
      </c>
      <c r="J2966" s="142" t="s">
        <v>10108</v>
      </c>
      <c r="K2966" s="142" t="s">
        <v>10123</v>
      </c>
      <c r="L2966" s="142" t="s">
        <v>10124</v>
      </c>
    </row>
    <row r="2967" spans="1:12" hidden="1">
      <c r="A2967" s="142" t="s">
        <v>9596</v>
      </c>
      <c r="B2967" s="142" t="s">
        <v>9597</v>
      </c>
      <c r="C2967" s="142" t="s">
        <v>9955</v>
      </c>
      <c r="D2967" s="142" t="s">
        <v>9956</v>
      </c>
      <c r="E2967" s="142" t="s">
        <v>10087</v>
      </c>
      <c r="F2967" s="142" t="s">
        <v>10088</v>
      </c>
      <c r="G2967" s="142" t="s">
        <v>10105</v>
      </c>
      <c r="H2967" s="142" t="s">
        <v>10106</v>
      </c>
      <c r="I2967" s="142" t="s">
        <v>10107</v>
      </c>
      <c r="J2967" s="142" t="s">
        <v>10108</v>
      </c>
      <c r="K2967" s="142" t="s">
        <v>10125</v>
      </c>
      <c r="L2967" s="142" t="s">
        <v>10126</v>
      </c>
    </row>
    <row r="2968" spans="1:12" hidden="1">
      <c r="A2968" s="142" t="s">
        <v>9596</v>
      </c>
      <c r="B2968" s="142" t="s">
        <v>9597</v>
      </c>
      <c r="C2968" s="142" t="s">
        <v>9955</v>
      </c>
      <c r="D2968" s="142" t="s">
        <v>9956</v>
      </c>
      <c r="E2968" s="142" t="s">
        <v>10087</v>
      </c>
      <c r="F2968" s="142" t="s">
        <v>10088</v>
      </c>
      <c r="G2968" s="142" t="s">
        <v>10105</v>
      </c>
      <c r="H2968" s="142" t="s">
        <v>10106</v>
      </c>
      <c r="I2968" s="142" t="s">
        <v>10127</v>
      </c>
      <c r="J2968" s="142" t="s">
        <v>10128</v>
      </c>
      <c r="K2968" s="142" t="s">
        <v>10129</v>
      </c>
      <c r="L2968" s="142" t="s">
        <v>10130</v>
      </c>
    </row>
    <row r="2969" spans="1:12" hidden="1">
      <c r="A2969" s="142" t="s">
        <v>9596</v>
      </c>
      <c r="B2969" s="142" t="s">
        <v>9597</v>
      </c>
      <c r="C2969" s="142" t="s">
        <v>9955</v>
      </c>
      <c r="D2969" s="142" t="s">
        <v>9956</v>
      </c>
      <c r="E2969" s="142" t="s">
        <v>10087</v>
      </c>
      <c r="F2969" s="142" t="s">
        <v>10088</v>
      </c>
      <c r="G2969" s="142" t="s">
        <v>10105</v>
      </c>
      <c r="H2969" s="142" t="s">
        <v>10106</v>
      </c>
      <c r="I2969" s="142" t="s">
        <v>10127</v>
      </c>
      <c r="J2969" s="142" t="s">
        <v>10128</v>
      </c>
      <c r="K2969" s="142" t="s">
        <v>10131</v>
      </c>
      <c r="L2969" s="142" t="s">
        <v>10132</v>
      </c>
    </row>
    <row r="2970" spans="1:12" hidden="1">
      <c r="A2970" s="142" t="s">
        <v>9596</v>
      </c>
      <c r="B2970" s="142" t="s">
        <v>9597</v>
      </c>
      <c r="C2970" s="142" t="s">
        <v>9955</v>
      </c>
      <c r="D2970" s="142" t="s">
        <v>9956</v>
      </c>
      <c r="E2970" s="142" t="s">
        <v>10087</v>
      </c>
      <c r="F2970" s="142" t="s">
        <v>10088</v>
      </c>
      <c r="G2970" s="142" t="s">
        <v>10105</v>
      </c>
      <c r="H2970" s="142" t="s">
        <v>10106</v>
      </c>
      <c r="I2970" s="142" t="s">
        <v>10127</v>
      </c>
      <c r="J2970" s="142" t="s">
        <v>10128</v>
      </c>
      <c r="K2970" s="142" t="s">
        <v>10133</v>
      </c>
      <c r="L2970" s="142" t="s">
        <v>10134</v>
      </c>
    </row>
    <row r="2971" spans="1:12" hidden="1">
      <c r="A2971" s="142" t="s">
        <v>9596</v>
      </c>
      <c r="B2971" s="142" t="s">
        <v>9597</v>
      </c>
      <c r="C2971" s="142" t="s">
        <v>9955</v>
      </c>
      <c r="D2971" s="142" t="s">
        <v>9956</v>
      </c>
      <c r="E2971" s="142" t="s">
        <v>10087</v>
      </c>
      <c r="F2971" s="142" t="s">
        <v>10088</v>
      </c>
      <c r="G2971" s="142" t="s">
        <v>10105</v>
      </c>
      <c r="H2971" s="142" t="s">
        <v>10106</v>
      </c>
      <c r="I2971" s="142" t="s">
        <v>10127</v>
      </c>
      <c r="J2971" s="142" t="s">
        <v>10128</v>
      </c>
      <c r="K2971" s="142" t="s">
        <v>10135</v>
      </c>
      <c r="L2971" s="142" t="s">
        <v>10136</v>
      </c>
    </row>
    <row r="2972" spans="1:12" hidden="1">
      <c r="A2972" s="142" t="s">
        <v>9596</v>
      </c>
      <c r="B2972" s="142" t="s">
        <v>9597</v>
      </c>
      <c r="C2972" s="142" t="s">
        <v>9955</v>
      </c>
      <c r="D2972" s="142" t="s">
        <v>9956</v>
      </c>
      <c r="E2972" s="142" t="s">
        <v>10087</v>
      </c>
      <c r="F2972" s="142" t="s">
        <v>10088</v>
      </c>
      <c r="G2972" s="142" t="s">
        <v>10105</v>
      </c>
      <c r="H2972" s="142" t="s">
        <v>10106</v>
      </c>
      <c r="I2972" s="142" t="s">
        <v>10127</v>
      </c>
      <c r="J2972" s="142" t="s">
        <v>10128</v>
      </c>
      <c r="K2972" s="142" t="s">
        <v>10137</v>
      </c>
      <c r="L2972" s="142" t="s">
        <v>10138</v>
      </c>
    </row>
    <row r="2973" spans="1:12" hidden="1">
      <c r="A2973" s="142" t="s">
        <v>9596</v>
      </c>
      <c r="B2973" s="142" t="s">
        <v>9597</v>
      </c>
      <c r="C2973" s="142" t="s">
        <v>9955</v>
      </c>
      <c r="D2973" s="142" t="s">
        <v>9956</v>
      </c>
      <c r="E2973" s="142" t="s">
        <v>10087</v>
      </c>
      <c r="F2973" s="142" t="s">
        <v>10088</v>
      </c>
      <c r="G2973" s="142" t="s">
        <v>10105</v>
      </c>
      <c r="H2973" s="142" t="s">
        <v>10106</v>
      </c>
      <c r="I2973" s="142" t="s">
        <v>10139</v>
      </c>
      <c r="J2973" s="142" t="s">
        <v>10140</v>
      </c>
      <c r="K2973" s="142" t="s">
        <v>10141</v>
      </c>
      <c r="L2973" s="142" t="s">
        <v>10142</v>
      </c>
    </row>
    <row r="2974" spans="1:12" hidden="1">
      <c r="A2974" s="142" t="s">
        <v>9596</v>
      </c>
      <c r="B2974" s="142" t="s">
        <v>9597</v>
      </c>
      <c r="C2974" s="142" t="s">
        <v>9955</v>
      </c>
      <c r="D2974" s="142" t="s">
        <v>9956</v>
      </c>
      <c r="E2974" s="142" t="s">
        <v>10087</v>
      </c>
      <c r="F2974" s="142" t="s">
        <v>10088</v>
      </c>
      <c r="G2974" s="142" t="s">
        <v>10105</v>
      </c>
      <c r="H2974" s="142" t="s">
        <v>10106</v>
      </c>
      <c r="I2974" s="142" t="s">
        <v>10139</v>
      </c>
      <c r="J2974" s="142" t="s">
        <v>10140</v>
      </c>
      <c r="K2974" s="142" t="s">
        <v>10143</v>
      </c>
      <c r="L2974" s="142" t="s">
        <v>10144</v>
      </c>
    </row>
    <row r="2975" spans="1:12" hidden="1">
      <c r="A2975" s="142" t="s">
        <v>9596</v>
      </c>
      <c r="B2975" s="142" t="s">
        <v>9597</v>
      </c>
      <c r="C2975" s="142" t="s">
        <v>9955</v>
      </c>
      <c r="D2975" s="142" t="s">
        <v>9956</v>
      </c>
      <c r="E2975" s="142" t="s">
        <v>10087</v>
      </c>
      <c r="F2975" s="142" t="s">
        <v>10088</v>
      </c>
      <c r="G2975" s="142" t="s">
        <v>10105</v>
      </c>
      <c r="H2975" s="142" t="s">
        <v>10106</v>
      </c>
      <c r="I2975" s="142" t="s">
        <v>10139</v>
      </c>
      <c r="J2975" s="142" t="s">
        <v>10140</v>
      </c>
      <c r="K2975" s="142" t="s">
        <v>10145</v>
      </c>
      <c r="L2975" s="142" t="s">
        <v>10146</v>
      </c>
    </row>
    <row r="2976" spans="1:12" hidden="1">
      <c r="A2976" s="142" t="s">
        <v>9596</v>
      </c>
      <c r="B2976" s="142" t="s">
        <v>9597</v>
      </c>
      <c r="C2976" s="142" t="s">
        <v>9955</v>
      </c>
      <c r="D2976" s="142" t="s">
        <v>9956</v>
      </c>
      <c r="E2976" s="142" t="s">
        <v>10087</v>
      </c>
      <c r="F2976" s="142" t="s">
        <v>10088</v>
      </c>
      <c r="G2976" s="142" t="s">
        <v>10105</v>
      </c>
      <c r="H2976" s="142" t="s">
        <v>10106</v>
      </c>
      <c r="I2976" s="142" t="s">
        <v>10139</v>
      </c>
      <c r="J2976" s="142" t="s">
        <v>10140</v>
      </c>
      <c r="K2976" s="142" t="s">
        <v>10147</v>
      </c>
      <c r="L2976" s="142" t="s">
        <v>10148</v>
      </c>
    </row>
    <row r="2977" spans="1:12" hidden="1">
      <c r="A2977" s="142" t="s">
        <v>9596</v>
      </c>
      <c r="B2977" s="142" t="s">
        <v>9597</v>
      </c>
      <c r="C2977" s="142" t="s">
        <v>9955</v>
      </c>
      <c r="D2977" s="142" t="s">
        <v>9956</v>
      </c>
      <c r="E2977" s="142" t="s">
        <v>10087</v>
      </c>
      <c r="F2977" s="142" t="s">
        <v>10088</v>
      </c>
      <c r="G2977" s="142" t="s">
        <v>10105</v>
      </c>
      <c r="H2977" s="142" t="s">
        <v>10106</v>
      </c>
      <c r="I2977" s="142" t="s">
        <v>10139</v>
      </c>
      <c r="J2977" s="142" t="s">
        <v>10140</v>
      </c>
      <c r="K2977" s="142" t="s">
        <v>10149</v>
      </c>
      <c r="L2977" s="142" t="s">
        <v>10150</v>
      </c>
    </row>
    <row r="2978" spans="1:12" hidden="1">
      <c r="A2978" s="142" t="s">
        <v>9596</v>
      </c>
      <c r="B2978" s="142" t="s">
        <v>9597</v>
      </c>
      <c r="C2978" s="142" t="s">
        <v>9955</v>
      </c>
      <c r="D2978" s="142" t="s">
        <v>9956</v>
      </c>
      <c r="E2978" s="142" t="s">
        <v>10087</v>
      </c>
      <c r="F2978" s="142" t="s">
        <v>10088</v>
      </c>
      <c r="G2978" s="142" t="s">
        <v>10105</v>
      </c>
      <c r="H2978" s="142" t="s">
        <v>10106</v>
      </c>
      <c r="I2978" s="142" t="s">
        <v>10139</v>
      </c>
      <c r="J2978" s="142" t="s">
        <v>10140</v>
      </c>
      <c r="K2978" s="142" t="s">
        <v>10151</v>
      </c>
      <c r="L2978" s="142" t="s">
        <v>10152</v>
      </c>
    </row>
    <row r="2979" spans="1:12" hidden="1">
      <c r="A2979" s="142" t="s">
        <v>9596</v>
      </c>
      <c r="B2979" s="142" t="s">
        <v>9597</v>
      </c>
      <c r="C2979" s="142" t="s">
        <v>9955</v>
      </c>
      <c r="D2979" s="142" t="s">
        <v>9956</v>
      </c>
      <c r="E2979" s="142" t="s">
        <v>10087</v>
      </c>
      <c r="F2979" s="142" t="s">
        <v>10088</v>
      </c>
      <c r="G2979" s="142" t="s">
        <v>10105</v>
      </c>
      <c r="H2979" s="142" t="s">
        <v>10106</v>
      </c>
      <c r="I2979" s="142" t="s">
        <v>10139</v>
      </c>
      <c r="J2979" s="142" t="s">
        <v>10140</v>
      </c>
      <c r="K2979" s="142" t="s">
        <v>10153</v>
      </c>
      <c r="L2979" s="142" t="s">
        <v>10154</v>
      </c>
    </row>
    <row r="2980" spans="1:12" hidden="1">
      <c r="A2980" s="142" t="s">
        <v>9596</v>
      </c>
      <c r="B2980" s="142" t="s">
        <v>9597</v>
      </c>
      <c r="C2980" s="142" t="s">
        <v>9955</v>
      </c>
      <c r="D2980" s="142" t="s">
        <v>9956</v>
      </c>
      <c r="E2980" s="142" t="s">
        <v>10087</v>
      </c>
      <c r="F2980" s="142" t="s">
        <v>10088</v>
      </c>
      <c r="G2980" s="142" t="s">
        <v>10105</v>
      </c>
      <c r="H2980" s="142" t="s">
        <v>10106</v>
      </c>
      <c r="I2980" s="142" t="s">
        <v>10139</v>
      </c>
      <c r="J2980" s="142" t="s">
        <v>10140</v>
      </c>
      <c r="K2980" s="142" t="s">
        <v>10155</v>
      </c>
      <c r="L2980" s="142" t="s">
        <v>10156</v>
      </c>
    </row>
    <row r="2981" spans="1:12" hidden="1">
      <c r="A2981" s="142" t="s">
        <v>9596</v>
      </c>
      <c r="B2981" s="142" t="s">
        <v>9597</v>
      </c>
      <c r="C2981" s="142" t="s">
        <v>9955</v>
      </c>
      <c r="D2981" s="142" t="s">
        <v>9956</v>
      </c>
      <c r="E2981" s="142" t="s">
        <v>10087</v>
      </c>
      <c r="F2981" s="142" t="s">
        <v>10088</v>
      </c>
      <c r="G2981" s="142" t="s">
        <v>10105</v>
      </c>
      <c r="H2981" s="142" t="s">
        <v>10106</v>
      </c>
      <c r="I2981" s="142" t="s">
        <v>10139</v>
      </c>
      <c r="J2981" s="142" t="s">
        <v>10140</v>
      </c>
      <c r="K2981" s="142" t="s">
        <v>10157</v>
      </c>
      <c r="L2981" s="142" t="s">
        <v>10158</v>
      </c>
    </row>
    <row r="2982" spans="1:12" hidden="1">
      <c r="A2982" s="142" t="s">
        <v>9596</v>
      </c>
      <c r="B2982" s="142" t="s">
        <v>9597</v>
      </c>
      <c r="C2982" s="142" t="s">
        <v>9955</v>
      </c>
      <c r="D2982" s="142" t="s">
        <v>9956</v>
      </c>
      <c r="E2982" s="142" t="s">
        <v>10087</v>
      </c>
      <c r="F2982" s="142" t="s">
        <v>10088</v>
      </c>
      <c r="G2982" s="142" t="s">
        <v>10105</v>
      </c>
      <c r="H2982" s="142" t="s">
        <v>10106</v>
      </c>
      <c r="I2982" s="142" t="s">
        <v>10159</v>
      </c>
      <c r="J2982" s="142" t="s">
        <v>10160</v>
      </c>
      <c r="K2982" s="142" t="s">
        <v>10161</v>
      </c>
      <c r="L2982" s="142" t="s">
        <v>10162</v>
      </c>
    </row>
    <row r="2983" spans="1:12" hidden="1">
      <c r="A2983" s="142" t="s">
        <v>9596</v>
      </c>
      <c r="B2983" s="142" t="s">
        <v>9597</v>
      </c>
      <c r="C2983" s="142" t="s">
        <v>9955</v>
      </c>
      <c r="D2983" s="142" t="s">
        <v>9956</v>
      </c>
      <c r="E2983" s="142" t="s">
        <v>10087</v>
      </c>
      <c r="F2983" s="142" t="s">
        <v>10088</v>
      </c>
      <c r="G2983" s="142" t="s">
        <v>10105</v>
      </c>
      <c r="H2983" s="142" t="s">
        <v>10106</v>
      </c>
      <c r="I2983" s="142" t="s">
        <v>10159</v>
      </c>
      <c r="J2983" s="142" t="s">
        <v>10160</v>
      </c>
      <c r="K2983" s="142" t="s">
        <v>10163</v>
      </c>
      <c r="L2983" s="142" t="s">
        <v>10164</v>
      </c>
    </row>
    <row r="2984" spans="1:12" hidden="1">
      <c r="A2984" s="142" t="s">
        <v>9596</v>
      </c>
      <c r="B2984" s="142" t="s">
        <v>9597</v>
      </c>
      <c r="C2984" s="142" t="s">
        <v>9955</v>
      </c>
      <c r="D2984" s="142" t="s">
        <v>9956</v>
      </c>
      <c r="E2984" s="142" t="s">
        <v>10087</v>
      </c>
      <c r="F2984" s="142" t="s">
        <v>10088</v>
      </c>
      <c r="G2984" s="142" t="s">
        <v>10105</v>
      </c>
      <c r="H2984" s="142" t="s">
        <v>10106</v>
      </c>
      <c r="I2984" s="142" t="s">
        <v>10159</v>
      </c>
      <c r="J2984" s="142" t="s">
        <v>10160</v>
      </c>
      <c r="K2984" s="142" t="s">
        <v>10165</v>
      </c>
      <c r="L2984" s="142" t="s">
        <v>10166</v>
      </c>
    </row>
    <row r="2985" spans="1:12" hidden="1">
      <c r="A2985" s="142" t="s">
        <v>9596</v>
      </c>
      <c r="B2985" s="142" t="s">
        <v>9597</v>
      </c>
      <c r="C2985" s="142" t="s">
        <v>9955</v>
      </c>
      <c r="D2985" s="142" t="s">
        <v>9956</v>
      </c>
      <c r="E2985" s="142" t="s">
        <v>10087</v>
      </c>
      <c r="F2985" s="142" t="s">
        <v>10088</v>
      </c>
      <c r="G2985" s="142" t="s">
        <v>10105</v>
      </c>
      <c r="H2985" s="142" t="s">
        <v>10106</v>
      </c>
      <c r="I2985" s="142" t="s">
        <v>10159</v>
      </c>
      <c r="J2985" s="142" t="s">
        <v>10160</v>
      </c>
      <c r="K2985" s="142" t="s">
        <v>10167</v>
      </c>
      <c r="L2985" s="142" t="s">
        <v>10168</v>
      </c>
    </row>
    <row r="2986" spans="1:12" hidden="1">
      <c r="A2986" s="142" t="s">
        <v>9596</v>
      </c>
      <c r="B2986" s="142" t="s">
        <v>9597</v>
      </c>
      <c r="C2986" s="142" t="s">
        <v>9955</v>
      </c>
      <c r="D2986" s="142" t="s">
        <v>9956</v>
      </c>
      <c r="E2986" s="142" t="s">
        <v>10087</v>
      </c>
      <c r="F2986" s="142" t="s">
        <v>10088</v>
      </c>
      <c r="G2986" s="142" t="s">
        <v>10105</v>
      </c>
      <c r="H2986" s="142" t="s">
        <v>10106</v>
      </c>
      <c r="I2986" s="142" t="s">
        <v>10159</v>
      </c>
      <c r="J2986" s="142" t="s">
        <v>10160</v>
      </c>
      <c r="K2986" s="142" t="s">
        <v>10169</v>
      </c>
      <c r="L2986" s="142" t="s">
        <v>10170</v>
      </c>
    </row>
    <row r="2987" spans="1:12" hidden="1">
      <c r="A2987" s="142" t="s">
        <v>9596</v>
      </c>
      <c r="B2987" s="142" t="s">
        <v>9597</v>
      </c>
      <c r="C2987" s="142" t="s">
        <v>9955</v>
      </c>
      <c r="D2987" s="142" t="s">
        <v>9956</v>
      </c>
      <c r="E2987" s="142" t="s">
        <v>10087</v>
      </c>
      <c r="F2987" s="142" t="s">
        <v>10088</v>
      </c>
      <c r="G2987" s="142" t="s">
        <v>10171</v>
      </c>
      <c r="H2987" s="142" t="s">
        <v>10172</v>
      </c>
      <c r="I2987" s="142" t="s">
        <v>10173</v>
      </c>
      <c r="J2987" s="142" t="s">
        <v>10174</v>
      </c>
      <c r="K2987" s="142" t="s">
        <v>10175</v>
      </c>
      <c r="L2987" s="142" t="s">
        <v>10176</v>
      </c>
    </row>
    <row r="2988" spans="1:12" hidden="1">
      <c r="A2988" s="142" t="s">
        <v>9596</v>
      </c>
      <c r="B2988" s="142" t="s">
        <v>9597</v>
      </c>
      <c r="C2988" s="142" t="s">
        <v>9955</v>
      </c>
      <c r="D2988" s="142" t="s">
        <v>9956</v>
      </c>
      <c r="E2988" s="142" t="s">
        <v>10087</v>
      </c>
      <c r="F2988" s="142" t="s">
        <v>10088</v>
      </c>
      <c r="G2988" s="142" t="s">
        <v>10171</v>
      </c>
      <c r="H2988" s="142" t="s">
        <v>10172</v>
      </c>
      <c r="I2988" s="142" t="s">
        <v>10173</v>
      </c>
      <c r="J2988" s="142" t="s">
        <v>10174</v>
      </c>
      <c r="K2988" s="142" t="s">
        <v>10177</v>
      </c>
      <c r="L2988" s="142" t="s">
        <v>10178</v>
      </c>
    </row>
    <row r="2989" spans="1:12" hidden="1">
      <c r="A2989" s="142" t="s">
        <v>9596</v>
      </c>
      <c r="B2989" s="142" t="s">
        <v>9597</v>
      </c>
      <c r="C2989" s="142" t="s">
        <v>9955</v>
      </c>
      <c r="D2989" s="142" t="s">
        <v>9956</v>
      </c>
      <c r="E2989" s="142" t="s">
        <v>10087</v>
      </c>
      <c r="F2989" s="142" t="s">
        <v>10088</v>
      </c>
      <c r="G2989" s="142" t="s">
        <v>10171</v>
      </c>
      <c r="H2989" s="142" t="s">
        <v>10172</v>
      </c>
      <c r="I2989" s="142" t="s">
        <v>10173</v>
      </c>
      <c r="J2989" s="142" t="s">
        <v>10174</v>
      </c>
      <c r="K2989" s="142" t="s">
        <v>10179</v>
      </c>
      <c r="L2989" s="142" t="s">
        <v>10180</v>
      </c>
    </row>
    <row r="2990" spans="1:12" hidden="1">
      <c r="A2990" s="142" t="s">
        <v>9596</v>
      </c>
      <c r="B2990" s="142" t="s">
        <v>9597</v>
      </c>
      <c r="C2990" s="142" t="s">
        <v>9955</v>
      </c>
      <c r="D2990" s="142" t="s">
        <v>9956</v>
      </c>
      <c r="E2990" s="142" t="s">
        <v>10087</v>
      </c>
      <c r="F2990" s="142" t="s">
        <v>10088</v>
      </c>
      <c r="G2990" s="142" t="s">
        <v>10171</v>
      </c>
      <c r="H2990" s="142" t="s">
        <v>10172</v>
      </c>
      <c r="I2990" s="142" t="s">
        <v>10173</v>
      </c>
      <c r="J2990" s="142" t="s">
        <v>10174</v>
      </c>
      <c r="K2990" s="142" t="s">
        <v>10181</v>
      </c>
      <c r="L2990" s="142" t="s">
        <v>10182</v>
      </c>
    </row>
    <row r="2991" spans="1:12" hidden="1">
      <c r="A2991" s="142" t="s">
        <v>9596</v>
      </c>
      <c r="B2991" s="142" t="s">
        <v>9597</v>
      </c>
      <c r="C2991" s="142" t="s">
        <v>9955</v>
      </c>
      <c r="D2991" s="142" t="s">
        <v>9956</v>
      </c>
      <c r="E2991" s="142" t="s">
        <v>10087</v>
      </c>
      <c r="F2991" s="142" t="s">
        <v>10088</v>
      </c>
      <c r="G2991" s="142" t="s">
        <v>10171</v>
      </c>
      <c r="H2991" s="142" t="s">
        <v>10172</v>
      </c>
      <c r="I2991" s="142" t="s">
        <v>10173</v>
      </c>
      <c r="J2991" s="142" t="s">
        <v>10174</v>
      </c>
      <c r="K2991" s="142" t="s">
        <v>10183</v>
      </c>
      <c r="L2991" s="142" t="s">
        <v>10184</v>
      </c>
    </row>
    <row r="2992" spans="1:12" hidden="1">
      <c r="A2992" s="142" t="s">
        <v>9596</v>
      </c>
      <c r="B2992" s="142" t="s">
        <v>9597</v>
      </c>
      <c r="C2992" s="142" t="s">
        <v>9955</v>
      </c>
      <c r="D2992" s="142" t="s">
        <v>9956</v>
      </c>
      <c r="E2992" s="142" t="s">
        <v>10087</v>
      </c>
      <c r="F2992" s="142" t="s">
        <v>10088</v>
      </c>
      <c r="G2992" s="142" t="s">
        <v>10171</v>
      </c>
      <c r="H2992" s="142" t="s">
        <v>10172</v>
      </c>
      <c r="I2992" s="142" t="s">
        <v>10173</v>
      </c>
      <c r="J2992" s="142" t="s">
        <v>10174</v>
      </c>
      <c r="K2992" s="142" t="s">
        <v>10185</v>
      </c>
      <c r="L2992" s="142" t="s">
        <v>10186</v>
      </c>
    </row>
    <row r="2993" spans="1:12" hidden="1">
      <c r="A2993" s="142" t="s">
        <v>9596</v>
      </c>
      <c r="B2993" s="142" t="s">
        <v>9597</v>
      </c>
      <c r="C2993" s="142" t="s">
        <v>9955</v>
      </c>
      <c r="D2993" s="142" t="s">
        <v>9956</v>
      </c>
      <c r="E2993" s="142" t="s">
        <v>10087</v>
      </c>
      <c r="F2993" s="142" t="s">
        <v>10088</v>
      </c>
      <c r="G2993" s="142" t="s">
        <v>10171</v>
      </c>
      <c r="H2993" s="142" t="s">
        <v>10172</v>
      </c>
      <c r="I2993" s="142" t="s">
        <v>10173</v>
      </c>
      <c r="J2993" s="142" t="s">
        <v>10174</v>
      </c>
      <c r="K2993" s="142" t="s">
        <v>10187</v>
      </c>
      <c r="L2993" s="142" t="s">
        <v>10188</v>
      </c>
    </row>
    <row r="2994" spans="1:12" hidden="1">
      <c r="A2994" s="142" t="s">
        <v>9596</v>
      </c>
      <c r="B2994" s="142" t="s">
        <v>9597</v>
      </c>
      <c r="C2994" s="142" t="s">
        <v>9955</v>
      </c>
      <c r="D2994" s="142" t="s">
        <v>9956</v>
      </c>
      <c r="E2994" s="142" t="s">
        <v>10087</v>
      </c>
      <c r="F2994" s="142" t="s">
        <v>10088</v>
      </c>
      <c r="G2994" s="142" t="s">
        <v>10189</v>
      </c>
      <c r="H2994" s="142" t="s">
        <v>10190</v>
      </c>
      <c r="I2994" s="142" t="s">
        <v>10191</v>
      </c>
      <c r="J2994" s="142" t="s">
        <v>10192</v>
      </c>
      <c r="K2994" s="142" t="s">
        <v>10193</v>
      </c>
      <c r="L2994" s="142" t="s">
        <v>10194</v>
      </c>
    </row>
    <row r="2995" spans="1:12" hidden="1">
      <c r="A2995" s="142" t="s">
        <v>9596</v>
      </c>
      <c r="B2995" s="142" t="s">
        <v>9597</v>
      </c>
      <c r="C2995" s="142" t="s">
        <v>9955</v>
      </c>
      <c r="D2995" s="142" t="s">
        <v>9956</v>
      </c>
      <c r="E2995" s="142" t="s">
        <v>10087</v>
      </c>
      <c r="F2995" s="142" t="s">
        <v>10088</v>
      </c>
      <c r="G2995" s="142" t="s">
        <v>10189</v>
      </c>
      <c r="H2995" s="142" t="s">
        <v>10190</v>
      </c>
      <c r="I2995" s="142" t="s">
        <v>10191</v>
      </c>
      <c r="J2995" s="142" t="s">
        <v>10192</v>
      </c>
      <c r="K2995" s="142" t="s">
        <v>10195</v>
      </c>
      <c r="L2995" s="142" t="s">
        <v>10196</v>
      </c>
    </row>
    <row r="2996" spans="1:12" hidden="1">
      <c r="A2996" s="142" t="s">
        <v>9596</v>
      </c>
      <c r="B2996" s="142" t="s">
        <v>9597</v>
      </c>
      <c r="C2996" s="142" t="s">
        <v>9955</v>
      </c>
      <c r="D2996" s="142" t="s">
        <v>9956</v>
      </c>
      <c r="E2996" s="142" t="s">
        <v>10087</v>
      </c>
      <c r="F2996" s="142" t="s">
        <v>10088</v>
      </c>
      <c r="G2996" s="142" t="s">
        <v>10189</v>
      </c>
      <c r="H2996" s="142" t="s">
        <v>10190</v>
      </c>
      <c r="I2996" s="142" t="s">
        <v>10191</v>
      </c>
      <c r="J2996" s="142" t="s">
        <v>10192</v>
      </c>
      <c r="K2996" s="142" t="s">
        <v>10197</v>
      </c>
      <c r="L2996" s="142" t="s">
        <v>10198</v>
      </c>
    </row>
    <row r="2997" spans="1:12" hidden="1">
      <c r="A2997" s="142" t="s">
        <v>9596</v>
      </c>
      <c r="B2997" s="142" t="s">
        <v>9597</v>
      </c>
      <c r="C2997" s="142" t="s">
        <v>9955</v>
      </c>
      <c r="D2997" s="142" t="s">
        <v>9956</v>
      </c>
      <c r="E2997" s="142" t="s">
        <v>10087</v>
      </c>
      <c r="F2997" s="142" t="s">
        <v>10088</v>
      </c>
      <c r="G2997" s="142" t="s">
        <v>10189</v>
      </c>
      <c r="H2997" s="142" t="s">
        <v>10190</v>
      </c>
      <c r="I2997" s="142" t="s">
        <v>10199</v>
      </c>
      <c r="J2997" s="142" t="s">
        <v>10200</v>
      </c>
      <c r="K2997" s="142" t="s">
        <v>10201</v>
      </c>
      <c r="L2997" s="142" t="s">
        <v>10202</v>
      </c>
    </row>
    <row r="2998" spans="1:12" hidden="1">
      <c r="A2998" s="142" t="s">
        <v>9596</v>
      </c>
      <c r="B2998" s="142" t="s">
        <v>9597</v>
      </c>
      <c r="C2998" s="142" t="s">
        <v>9955</v>
      </c>
      <c r="D2998" s="142" t="s">
        <v>9956</v>
      </c>
      <c r="E2998" s="142" t="s">
        <v>10087</v>
      </c>
      <c r="F2998" s="142" t="s">
        <v>10088</v>
      </c>
      <c r="G2998" s="142" t="s">
        <v>10189</v>
      </c>
      <c r="H2998" s="142" t="s">
        <v>10190</v>
      </c>
      <c r="I2998" s="142" t="s">
        <v>10199</v>
      </c>
      <c r="J2998" s="142" t="s">
        <v>10200</v>
      </c>
      <c r="K2998" s="142" t="s">
        <v>10203</v>
      </c>
      <c r="L2998" s="142" t="s">
        <v>10204</v>
      </c>
    </row>
    <row r="2999" spans="1:12" hidden="1">
      <c r="A2999" s="142" t="s">
        <v>9596</v>
      </c>
      <c r="B2999" s="142" t="s">
        <v>9597</v>
      </c>
      <c r="C2999" s="142" t="s">
        <v>9955</v>
      </c>
      <c r="D2999" s="142" t="s">
        <v>9956</v>
      </c>
      <c r="E2999" s="142" t="s">
        <v>10087</v>
      </c>
      <c r="F2999" s="142" t="s">
        <v>10088</v>
      </c>
      <c r="G2999" s="142" t="s">
        <v>10189</v>
      </c>
      <c r="H2999" s="142" t="s">
        <v>10190</v>
      </c>
      <c r="I2999" s="142" t="s">
        <v>10199</v>
      </c>
      <c r="J2999" s="142" t="s">
        <v>10200</v>
      </c>
      <c r="K2999" s="142" t="s">
        <v>10205</v>
      </c>
      <c r="L2999" s="142" t="s">
        <v>10206</v>
      </c>
    </row>
    <row r="3000" spans="1:12" hidden="1">
      <c r="A3000" s="142" t="s">
        <v>9596</v>
      </c>
      <c r="B3000" s="142" t="s">
        <v>9597</v>
      </c>
      <c r="C3000" s="142" t="s">
        <v>9955</v>
      </c>
      <c r="D3000" s="142" t="s">
        <v>9956</v>
      </c>
      <c r="E3000" s="142" t="s">
        <v>10087</v>
      </c>
      <c r="F3000" s="142" t="s">
        <v>10088</v>
      </c>
      <c r="G3000" s="142" t="s">
        <v>10189</v>
      </c>
      <c r="H3000" s="142" t="s">
        <v>10190</v>
      </c>
      <c r="I3000" s="142" t="s">
        <v>10199</v>
      </c>
      <c r="J3000" s="142" t="s">
        <v>10200</v>
      </c>
      <c r="K3000" s="142" t="s">
        <v>10207</v>
      </c>
      <c r="L3000" s="142" t="s">
        <v>10208</v>
      </c>
    </row>
    <row r="3001" spans="1:12" hidden="1">
      <c r="A3001" s="142" t="s">
        <v>9596</v>
      </c>
      <c r="B3001" s="142" t="s">
        <v>9597</v>
      </c>
      <c r="C3001" s="142" t="s">
        <v>9955</v>
      </c>
      <c r="D3001" s="142" t="s">
        <v>9956</v>
      </c>
      <c r="E3001" s="142" t="s">
        <v>10087</v>
      </c>
      <c r="F3001" s="142" t="s">
        <v>10088</v>
      </c>
      <c r="G3001" s="142" t="s">
        <v>10209</v>
      </c>
      <c r="H3001" s="142" t="s">
        <v>10210</v>
      </c>
      <c r="I3001" s="142" t="s">
        <v>10211</v>
      </c>
      <c r="J3001" s="142" t="s">
        <v>10212</v>
      </c>
      <c r="K3001" s="142" t="s">
        <v>10213</v>
      </c>
      <c r="L3001" s="142" t="s">
        <v>10214</v>
      </c>
    </row>
    <row r="3002" spans="1:12" hidden="1">
      <c r="A3002" s="142" t="s">
        <v>9596</v>
      </c>
      <c r="B3002" s="142" t="s">
        <v>9597</v>
      </c>
      <c r="C3002" s="142" t="s">
        <v>9955</v>
      </c>
      <c r="D3002" s="142" t="s">
        <v>9956</v>
      </c>
      <c r="E3002" s="142" t="s">
        <v>10087</v>
      </c>
      <c r="F3002" s="142" t="s">
        <v>10088</v>
      </c>
      <c r="G3002" s="142" t="s">
        <v>10209</v>
      </c>
      <c r="H3002" s="142" t="s">
        <v>10210</v>
      </c>
      <c r="I3002" s="142" t="s">
        <v>10215</v>
      </c>
      <c r="J3002" s="142" t="s">
        <v>10216</v>
      </c>
      <c r="K3002" s="142" t="s">
        <v>10217</v>
      </c>
      <c r="L3002" s="142" t="s">
        <v>10218</v>
      </c>
    </row>
    <row r="3003" spans="1:12" hidden="1">
      <c r="A3003" s="142" t="s">
        <v>9596</v>
      </c>
      <c r="B3003" s="142" t="s">
        <v>9597</v>
      </c>
      <c r="C3003" s="142" t="s">
        <v>9955</v>
      </c>
      <c r="D3003" s="142" t="s">
        <v>9956</v>
      </c>
      <c r="E3003" s="142" t="s">
        <v>10087</v>
      </c>
      <c r="F3003" s="142" t="s">
        <v>10088</v>
      </c>
      <c r="G3003" s="142" t="s">
        <v>10209</v>
      </c>
      <c r="H3003" s="142" t="s">
        <v>10210</v>
      </c>
      <c r="I3003" s="142" t="s">
        <v>10215</v>
      </c>
      <c r="J3003" s="142" t="s">
        <v>10216</v>
      </c>
      <c r="K3003" s="142" t="s">
        <v>10219</v>
      </c>
      <c r="L3003" s="142" t="s">
        <v>10220</v>
      </c>
    </row>
    <row r="3004" spans="1:12" hidden="1">
      <c r="A3004" s="142" t="s">
        <v>9596</v>
      </c>
      <c r="B3004" s="142" t="s">
        <v>9597</v>
      </c>
      <c r="C3004" s="142" t="s">
        <v>9955</v>
      </c>
      <c r="D3004" s="142" t="s">
        <v>9956</v>
      </c>
      <c r="E3004" s="142" t="s">
        <v>10087</v>
      </c>
      <c r="F3004" s="142" t="s">
        <v>10088</v>
      </c>
      <c r="G3004" s="142" t="s">
        <v>10209</v>
      </c>
      <c r="H3004" s="142" t="s">
        <v>10210</v>
      </c>
      <c r="I3004" s="142" t="s">
        <v>10221</v>
      </c>
      <c r="J3004" s="142" t="s">
        <v>10222</v>
      </c>
      <c r="K3004" s="142" t="s">
        <v>10223</v>
      </c>
      <c r="L3004" s="142" t="s">
        <v>10224</v>
      </c>
    </row>
    <row r="3005" spans="1:12" hidden="1">
      <c r="A3005" s="142" t="s">
        <v>9596</v>
      </c>
      <c r="B3005" s="142" t="s">
        <v>9597</v>
      </c>
      <c r="C3005" s="142" t="s">
        <v>9955</v>
      </c>
      <c r="D3005" s="142" t="s">
        <v>9956</v>
      </c>
      <c r="E3005" s="142" t="s">
        <v>10087</v>
      </c>
      <c r="F3005" s="142" t="s">
        <v>10088</v>
      </c>
      <c r="G3005" s="142" t="s">
        <v>10209</v>
      </c>
      <c r="H3005" s="142" t="s">
        <v>10210</v>
      </c>
      <c r="I3005" s="142" t="s">
        <v>10221</v>
      </c>
      <c r="J3005" s="142" t="s">
        <v>10222</v>
      </c>
      <c r="K3005" s="142" t="s">
        <v>10225</v>
      </c>
      <c r="L3005" s="142" t="s">
        <v>10226</v>
      </c>
    </row>
    <row r="3006" spans="1:12" hidden="1">
      <c r="A3006" s="142" t="s">
        <v>9596</v>
      </c>
      <c r="B3006" s="142" t="s">
        <v>9597</v>
      </c>
      <c r="C3006" s="142" t="s">
        <v>9955</v>
      </c>
      <c r="D3006" s="142" t="s">
        <v>9956</v>
      </c>
      <c r="E3006" s="142" t="s">
        <v>10087</v>
      </c>
      <c r="F3006" s="142" t="s">
        <v>10088</v>
      </c>
      <c r="G3006" s="142" t="s">
        <v>10227</v>
      </c>
      <c r="H3006" s="142" t="s">
        <v>10228</v>
      </c>
      <c r="I3006" s="142" t="s">
        <v>10229</v>
      </c>
      <c r="J3006" s="142" t="s">
        <v>10230</v>
      </c>
      <c r="K3006" s="142" t="s">
        <v>10231</v>
      </c>
      <c r="L3006" s="142" t="s">
        <v>10232</v>
      </c>
    </row>
    <row r="3007" spans="1:12" hidden="1">
      <c r="A3007" s="142" t="s">
        <v>9596</v>
      </c>
      <c r="B3007" s="142" t="s">
        <v>9597</v>
      </c>
      <c r="C3007" s="142" t="s">
        <v>9955</v>
      </c>
      <c r="D3007" s="142" t="s">
        <v>9956</v>
      </c>
      <c r="E3007" s="142" t="s">
        <v>10233</v>
      </c>
      <c r="F3007" s="142" t="s">
        <v>10234</v>
      </c>
      <c r="G3007" s="142" t="s">
        <v>10235</v>
      </c>
      <c r="H3007" s="142" t="s">
        <v>10140</v>
      </c>
      <c r="I3007" s="142" t="s">
        <v>10236</v>
      </c>
      <c r="J3007" s="142" t="s">
        <v>10237</v>
      </c>
      <c r="K3007" s="142" t="s">
        <v>10238</v>
      </c>
      <c r="L3007" s="142" t="s">
        <v>10239</v>
      </c>
    </row>
    <row r="3008" spans="1:12" hidden="1">
      <c r="A3008" s="142" t="s">
        <v>9596</v>
      </c>
      <c r="B3008" s="142" t="s">
        <v>9597</v>
      </c>
      <c r="C3008" s="142" t="s">
        <v>9955</v>
      </c>
      <c r="D3008" s="142" t="s">
        <v>9956</v>
      </c>
      <c r="E3008" s="142" t="s">
        <v>10233</v>
      </c>
      <c r="F3008" s="142" t="s">
        <v>10234</v>
      </c>
      <c r="G3008" s="142" t="s">
        <v>10235</v>
      </c>
      <c r="H3008" s="142" t="s">
        <v>10140</v>
      </c>
      <c r="I3008" s="142" t="s">
        <v>10236</v>
      </c>
      <c r="J3008" s="142" t="s">
        <v>10237</v>
      </c>
      <c r="K3008" s="142" t="s">
        <v>10240</v>
      </c>
      <c r="L3008" s="142" t="s">
        <v>10241</v>
      </c>
    </row>
    <row r="3009" spans="1:12" hidden="1">
      <c r="A3009" s="142" t="s">
        <v>9596</v>
      </c>
      <c r="B3009" s="142" t="s">
        <v>9597</v>
      </c>
      <c r="C3009" s="142" t="s">
        <v>9955</v>
      </c>
      <c r="D3009" s="142" t="s">
        <v>9956</v>
      </c>
      <c r="E3009" s="142" t="s">
        <v>10233</v>
      </c>
      <c r="F3009" s="142" t="s">
        <v>10234</v>
      </c>
      <c r="G3009" s="142" t="s">
        <v>10235</v>
      </c>
      <c r="H3009" s="142" t="s">
        <v>10140</v>
      </c>
      <c r="I3009" s="142" t="s">
        <v>10242</v>
      </c>
      <c r="J3009" s="142" t="s">
        <v>10243</v>
      </c>
      <c r="K3009" s="142" t="s">
        <v>10244</v>
      </c>
      <c r="L3009" s="142" t="s">
        <v>10245</v>
      </c>
    </row>
    <row r="3010" spans="1:12" hidden="1">
      <c r="A3010" s="142" t="s">
        <v>9596</v>
      </c>
      <c r="B3010" s="142" t="s">
        <v>9597</v>
      </c>
      <c r="C3010" s="142" t="s">
        <v>9955</v>
      </c>
      <c r="D3010" s="142" t="s">
        <v>9956</v>
      </c>
      <c r="E3010" s="142" t="s">
        <v>10233</v>
      </c>
      <c r="F3010" s="142" t="s">
        <v>10234</v>
      </c>
      <c r="G3010" s="142" t="s">
        <v>10235</v>
      </c>
      <c r="H3010" s="142" t="s">
        <v>10140</v>
      </c>
      <c r="I3010" s="142" t="s">
        <v>10242</v>
      </c>
      <c r="J3010" s="142" t="s">
        <v>10243</v>
      </c>
      <c r="K3010" s="142" t="s">
        <v>10246</v>
      </c>
      <c r="L3010" s="142" t="s">
        <v>10247</v>
      </c>
    </row>
    <row r="3011" spans="1:12" hidden="1">
      <c r="A3011" s="142" t="s">
        <v>9596</v>
      </c>
      <c r="B3011" s="142" t="s">
        <v>9597</v>
      </c>
      <c r="C3011" s="142" t="s">
        <v>9955</v>
      </c>
      <c r="D3011" s="142" t="s">
        <v>9956</v>
      </c>
      <c r="E3011" s="142" t="s">
        <v>10233</v>
      </c>
      <c r="F3011" s="142" t="s">
        <v>10234</v>
      </c>
      <c r="G3011" s="142" t="s">
        <v>10235</v>
      </c>
      <c r="H3011" s="142" t="s">
        <v>10140</v>
      </c>
      <c r="I3011" s="142" t="s">
        <v>10242</v>
      </c>
      <c r="J3011" s="142" t="s">
        <v>10243</v>
      </c>
      <c r="K3011" s="142" t="s">
        <v>10248</v>
      </c>
      <c r="L3011" s="142" t="s">
        <v>10249</v>
      </c>
    </row>
    <row r="3012" spans="1:12" hidden="1">
      <c r="A3012" s="142" t="s">
        <v>9596</v>
      </c>
      <c r="B3012" s="142" t="s">
        <v>9597</v>
      </c>
      <c r="C3012" s="142" t="s">
        <v>9955</v>
      </c>
      <c r="D3012" s="142" t="s">
        <v>9956</v>
      </c>
      <c r="E3012" s="142" t="s">
        <v>10233</v>
      </c>
      <c r="F3012" s="142" t="s">
        <v>10234</v>
      </c>
      <c r="G3012" s="142" t="s">
        <v>10250</v>
      </c>
      <c r="H3012" s="142" t="s">
        <v>10251</v>
      </c>
      <c r="I3012" s="142" t="s">
        <v>10252</v>
      </c>
      <c r="J3012" s="142" t="s">
        <v>10251</v>
      </c>
      <c r="K3012" s="142" t="s">
        <v>10253</v>
      </c>
      <c r="L3012" s="142" t="s">
        <v>10254</v>
      </c>
    </row>
    <row r="3013" spans="1:12" hidden="1">
      <c r="A3013" s="142" t="s">
        <v>9596</v>
      </c>
      <c r="B3013" s="142" t="s">
        <v>9597</v>
      </c>
      <c r="C3013" s="142" t="s">
        <v>9955</v>
      </c>
      <c r="D3013" s="142" t="s">
        <v>9956</v>
      </c>
      <c r="E3013" s="142" t="s">
        <v>10233</v>
      </c>
      <c r="F3013" s="142" t="s">
        <v>10234</v>
      </c>
      <c r="G3013" s="142" t="s">
        <v>10250</v>
      </c>
      <c r="H3013" s="142" t="s">
        <v>10251</v>
      </c>
      <c r="I3013" s="142" t="s">
        <v>10252</v>
      </c>
      <c r="J3013" s="142" t="s">
        <v>10251</v>
      </c>
      <c r="K3013" s="142" t="s">
        <v>10255</v>
      </c>
      <c r="L3013" s="142" t="s">
        <v>10256</v>
      </c>
    </row>
    <row r="3014" spans="1:12" hidden="1">
      <c r="A3014" s="142" t="s">
        <v>9596</v>
      </c>
      <c r="B3014" s="142" t="s">
        <v>9597</v>
      </c>
      <c r="C3014" s="142" t="s">
        <v>9955</v>
      </c>
      <c r="D3014" s="142" t="s">
        <v>9956</v>
      </c>
      <c r="E3014" s="142" t="s">
        <v>10233</v>
      </c>
      <c r="F3014" s="142" t="s">
        <v>10234</v>
      </c>
      <c r="G3014" s="142" t="s">
        <v>10250</v>
      </c>
      <c r="H3014" s="142" t="s">
        <v>10251</v>
      </c>
      <c r="I3014" s="142" t="s">
        <v>10257</v>
      </c>
      <c r="J3014" s="142" t="s">
        <v>10258</v>
      </c>
      <c r="K3014" s="142" t="s">
        <v>10259</v>
      </c>
      <c r="L3014" s="142" t="s">
        <v>10260</v>
      </c>
    </row>
    <row r="3015" spans="1:12" hidden="1">
      <c r="A3015" s="142" t="s">
        <v>9596</v>
      </c>
      <c r="B3015" s="142" t="s">
        <v>9597</v>
      </c>
      <c r="C3015" s="142" t="s">
        <v>9955</v>
      </c>
      <c r="D3015" s="142" t="s">
        <v>9956</v>
      </c>
      <c r="E3015" s="142" t="s">
        <v>10233</v>
      </c>
      <c r="F3015" s="142" t="s">
        <v>10234</v>
      </c>
      <c r="G3015" s="142" t="s">
        <v>10250</v>
      </c>
      <c r="H3015" s="142" t="s">
        <v>10251</v>
      </c>
      <c r="I3015" s="142" t="s">
        <v>10257</v>
      </c>
      <c r="J3015" s="142" t="s">
        <v>10258</v>
      </c>
      <c r="K3015" s="142" t="s">
        <v>10261</v>
      </c>
      <c r="L3015" s="142" t="s">
        <v>10262</v>
      </c>
    </row>
    <row r="3016" spans="1:12" hidden="1">
      <c r="A3016" s="142" t="s">
        <v>9596</v>
      </c>
      <c r="B3016" s="142" t="s">
        <v>9597</v>
      </c>
      <c r="C3016" s="142" t="s">
        <v>9955</v>
      </c>
      <c r="D3016" s="142" t="s">
        <v>9956</v>
      </c>
      <c r="E3016" s="142" t="s">
        <v>10233</v>
      </c>
      <c r="F3016" s="142" t="s">
        <v>10234</v>
      </c>
      <c r="G3016" s="142" t="s">
        <v>10263</v>
      </c>
      <c r="H3016" s="142" t="s">
        <v>10264</v>
      </c>
      <c r="I3016" s="142" t="s">
        <v>10265</v>
      </c>
      <c r="J3016" s="142" t="s">
        <v>10266</v>
      </c>
      <c r="K3016" s="142" t="s">
        <v>10267</v>
      </c>
      <c r="L3016" s="142" t="s">
        <v>10268</v>
      </c>
    </row>
    <row r="3017" spans="1:12" hidden="1">
      <c r="A3017" s="142" t="s">
        <v>9596</v>
      </c>
      <c r="B3017" s="142" t="s">
        <v>9597</v>
      </c>
      <c r="C3017" s="142" t="s">
        <v>10269</v>
      </c>
      <c r="D3017" s="142" t="s">
        <v>10270</v>
      </c>
      <c r="E3017" s="142" t="s">
        <v>10271</v>
      </c>
      <c r="F3017" s="142" t="s">
        <v>10272</v>
      </c>
      <c r="G3017" s="142" t="s">
        <v>10273</v>
      </c>
      <c r="H3017" s="142" t="s">
        <v>10274</v>
      </c>
      <c r="I3017" s="142" t="s">
        <v>10275</v>
      </c>
      <c r="J3017" s="142" t="s">
        <v>10276</v>
      </c>
      <c r="K3017" s="142" t="s">
        <v>10277</v>
      </c>
      <c r="L3017" s="142" t="s">
        <v>10278</v>
      </c>
    </row>
    <row r="3018" spans="1:12" hidden="1">
      <c r="A3018" s="142" t="s">
        <v>9596</v>
      </c>
      <c r="B3018" s="142" t="s">
        <v>9597</v>
      </c>
      <c r="C3018" s="142" t="s">
        <v>10269</v>
      </c>
      <c r="D3018" s="142" t="s">
        <v>10270</v>
      </c>
      <c r="E3018" s="142" t="s">
        <v>10271</v>
      </c>
      <c r="F3018" s="142" t="s">
        <v>10272</v>
      </c>
      <c r="G3018" s="142" t="s">
        <v>10273</v>
      </c>
      <c r="H3018" s="142" t="s">
        <v>10274</v>
      </c>
      <c r="I3018" s="142" t="s">
        <v>10275</v>
      </c>
      <c r="J3018" s="142" t="s">
        <v>10276</v>
      </c>
      <c r="K3018" s="142" t="s">
        <v>10279</v>
      </c>
      <c r="L3018" s="142" t="s">
        <v>10280</v>
      </c>
    </row>
    <row r="3019" spans="1:12" hidden="1">
      <c r="A3019" s="142" t="s">
        <v>9596</v>
      </c>
      <c r="B3019" s="142" t="s">
        <v>9597</v>
      </c>
      <c r="C3019" s="142" t="s">
        <v>10269</v>
      </c>
      <c r="D3019" s="142" t="s">
        <v>10270</v>
      </c>
      <c r="E3019" s="142" t="s">
        <v>10271</v>
      </c>
      <c r="F3019" s="142" t="s">
        <v>10272</v>
      </c>
      <c r="G3019" s="142" t="s">
        <v>10273</v>
      </c>
      <c r="H3019" s="142" t="s">
        <v>10274</v>
      </c>
      <c r="I3019" s="142" t="s">
        <v>10275</v>
      </c>
      <c r="J3019" s="142" t="s">
        <v>10276</v>
      </c>
      <c r="K3019" s="142" t="s">
        <v>10281</v>
      </c>
      <c r="L3019" s="142" t="s">
        <v>10282</v>
      </c>
    </row>
    <row r="3020" spans="1:12" hidden="1">
      <c r="A3020" s="142" t="s">
        <v>9596</v>
      </c>
      <c r="B3020" s="142" t="s">
        <v>9597</v>
      </c>
      <c r="C3020" s="142" t="s">
        <v>10269</v>
      </c>
      <c r="D3020" s="142" t="s">
        <v>10270</v>
      </c>
      <c r="E3020" s="142" t="s">
        <v>10271</v>
      </c>
      <c r="F3020" s="142" t="s">
        <v>10272</v>
      </c>
      <c r="G3020" s="142" t="s">
        <v>10273</v>
      </c>
      <c r="H3020" s="142" t="s">
        <v>10274</v>
      </c>
      <c r="I3020" s="142" t="s">
        <v>10275</v>
      </c>
      <c r="J3020" s="142" t="s">
        <v>10276</v>
      </c>
      <c r="K3020" s="142" t="s">
        <v>10283</v>
      </c>
      <c r="L3020" s="142" t="s">
        <v>10284</v>
      </c>
    </row>
    <row r="3021" spans="1:12" hidden="1">
      <c r="A3021" s="142" t="s">
        <v>9596</v>
      </c>
      <c r="B3021" s="142" t="s">
        <v>9597</v>
      </c>
      <c r="C3021" s="142" t="s">
        <v>10269</v>
      </c>
      <c r="D3021" s="142" t="s">
        <v>10270</v>
      </c>
      <c r="E3021" s="142" t="s">
        <v>10271</v>
      </c>
      <c r="F3021" s="142" t="s">
        <v>10272</v>
      </c>
      <c r="G3021" s="142" t="s">
        <v>10273</v>
      </c>
      <c r="H3021" s="142" t="s">
        <v>10274</v>
      </c>
      <c r="I3021" s="142" t="s">
        <v>10275</v>
      </c>
      <c r="J3021" s="142" t="s">
        <v>10276</v>
      </c>
      <c r="K3021" s="142" t="s">
        <v>10285</v>
      </c>
      <c r="L3021" s="142" t="s">
        <v>10286</v>
      </c>
    </row>
    <row r="3022" spans="1:12" hidden="1">
      <c r="A3022" s="142" t="s">
        <v>9596</v>
      </c>
      <c r="B3022" s="142" t="s">
        <v>9597</v>
      </c>
      <c r="C3022" s="142" t="s">
        <v>10269</v>
      </c>
      <c r="D3022" s="142" t="s">
        <v>10270</v>
      </c>
      <c r="E3022" s="142" t="s">
        <v>10271</v>
      </c>
      <c r="F3022" s="142" t="s">
        <v>10272</v>
      </c>
      <c r="G3022" s="142" t="s">
        <v>10287</v>
      </c>
      <c r="H3022" s="142" t="s">
        <v>10288</v>
      </c>
      <c r="I3022" s="142" t="s">
        <v>10289</v>
      </c>
      <c r="J3022" s="142" t="s">
        <v>10290</v>
      </c>
      <c r="K3022" s="142" t="s">
        <v>10291</v>
      </c>
      <c r="L3022" s="142" t="s">
        <v>10292</v>
      </c>
    </row>
    <row r="3023" spans="1:12" hidden="1">
      <c r="A3023" s="142" t="s">
        <v>9596</v>
      </c>
      <c r="B3023" s="142" t="s">
        <v>9597</v>
      </c>
      <c r="C3023" s="142" t="s">
        <v>10269</v>
      </c>
      <c r="D3023" s="142" t="s">
        <v>10270</v>
      </c>
      <c r="E3023" s="142" t="s">
        <v>10271</v>
      </c>
      <c r="F3023" s="142" t="s">
        <v>10272</v>
      </c>
      <c r="G3023" s="142" t="s">
        <v>10287</v>
      </c>
      <c r="H3023" s="142" t="s">
        <v>10288</v>
      </c>
      <c r="I3023" s="142" t="s">
        <v>10289</v>
      </c>
      <c r="J3023" s="142" t="s">
        <v>10290</v>
      </c>
      <c r="K3023" s="142" t="s">
        <v>10293</v>
      </c>
      <c r="L3023" s="142" t="s">
        <v>10294</v>
      </c>
    </row>
    <row r="3024" spans="1:12" hidden="1">
      <c r="A3024" s="142" t="s">
        <v>9596</v>
      </c>
      <c r="B3024" s="142" t="s">
        <v>9597</v>
      </c>
      <c r="C3024" s="142" t="s">
        <v>10269</v>
      </c>
      <c r="D3024" s="142" t="s">
        <v>10270</v>
      </c>
      <c r="E3024" s="142" t="s">
        <v>10271</v>
      </c>
      <c r="F3024" s="142" t="s">
        <v>10272</v>
      </c>
      <c r="G3024" s="142" t="s">
        <v>10287</v>
      </c>
      <c r="H3024" s="142" t="s">
        <v>10288</v>
      </c>
      <c r="I3024" s="142" t="s">
        <v>10289</v>
      </c>
      <c r="J3024" s="142" t="s">
        <v>10290</v>
      </c>
      <c r="K3024" s="142" t="s">
        <v>10295</v>
      </c>
      <c r="L3024" s="142" t="s">
        <v>10296</v>
      </c>
    </row>
    <row r="3025" spans="1:12" hidden="1">
      <c r="A3025" s="142" t="s">
        <v>9596</v>
      </c>
      <c r="B3025" s="142" t="s">
        <v>9597</v>
      </c>
      <c r="C3025" s="142" t="s">
        <v>10269</v>
      </c>
      <c r="D3025" s="142" t="s">
        <v>10270</v>
      </c>
      <c r="E3025" s="142" t="s">
        <v>10271</v>
      </c>
      <c r="F3025" s="142" t="s">
        <v>10272</v>
      </c>
      <c r="G3025" s="142" t="s">
        <v>10287</v>
      </c>
      <c r="H3025" s="142" t="s">
        <v>10288</v>
      </c>
      <c r="I3025" s="142" t="s">
        <v>10289</v>
      </c>
      <c r="J3025" s="142" t="s">
        <v>10290</v>
      </c>
      <c r="K3025" s="142" t="s">
        <v>10297</v>
      </c>
      <c r="L3025" s="142" t="s">
        <v>10298</v>
      </c>
    </row>
    <row r="3026" spans="1:12" hidden="1">
      <c r="A3026" s="142" t="s">
        <v>9596</v>
      </c>
      <c r="B3026" s="142" t="s">
        <v>9597</v>
      </c>
      <c r="C3026" s="142" t="s">
        <v>10269</v>
      </c>
      <c r="D3026" s="142" t="s">
        <v>10270</v>
      </c>
      <c r="E3026" s="142" t="s">
        <v>10271</v>
      </c>
      <c r="F3026" s="142" t="s">
        <v>10272</v>
      </c>
      <c r="G3026" s="142" t="s">
        <v>10287</v>
      </c>
      <c r="H3026" s="142" t="s">
        <v>10288</v>
      </c>
      <c r="I3026" s="142" t="s">
        <v>10299</v>
      </c>
      <c r="J3026" s="142" t="s">
        <v>10300</v>
      </c>
      <c r="K3026" s="142" t="s">
        <v>10301</v>
      </c>
      <c r="L3026" s="142" t="s">
        <v>10302</v>
      </c>
    </row>
    <row r="3027" spans="1:12" hidden="1">
      <c r="A3027" s="142" t="s">
        <v>9596</v>
      </c>
      <c r="B3027" s="142" t="s">
        <v>9597</v>
      </c>
      <c r="C3027" s="142" t="s">
        <v>10269</v>
      </c>
      <c r="D3027" s="142" t="s">
        <v>10270</v>
      </c>
      <c r="E3027" s="142" t="s">
        <v>10271</v>
      </c>
      <c r="F3027" s="142" t="s">
        <v>10272</v>
      </c>
      <c r="G3027" s="142" t="s">
        <v>10287</v>
      </c>
      <c r="H3027" s="142" t="s">
        <v>10288</v>
      </c>
      <c r="I3027" s="142" t="s">
        <v>10299</v>
      </c>
      <c r="J3027" s="142" t="s">
        <v>10300</v>
      </c>
      <c r="K3027" s="142" t="s">
        <v>10303</v>
      </c>
      <c r="L3027" s="142" t="s">
        <v>10304</v>
      </c>
    </row>
    <row r="3028" spans="1:12" hidden="1">
      <c r="A3028" s="142" t="s">
        <v>9596</v>
      </c>
      <c r="B3028" s="142" t="s">
        <v>9597</v>
      </c>
      <c r="C3028" s="142" t="s">
        <v>10269</v>
      </c>
      <c r="D3028" s="142" t="s">
        <v>10270</v>
      </c>
      <c r="E3028" s="142" t="s">
        <v>10271</v>
      </c>
      <c r="F3028" s="142" t="s">
        <v>10272</v>
      </c>
      <c r="G3028" s="142" t="s">
        <v>10287</v>
      </c>
      <c r="H3028" s="142" t="s">
        <v>10288</v>
      </c>
      <c r="I3028" s="142" t="s">
        <v>10305</v>
      </c>
      <c r="J3028" s="142" t="s">
        <v>10306</v>
      </c>
      <c r="K3028" s="142" t="s">
        <v>10307</v>
      </c>
      <c r="L3028" s="142" t="s">
        <v>10308</v>
      </c>
    </row>
    <row r="3029" spans="1:12" hidden="1">
      <c r="A3029" s="142" t="s">
        <v>9596</v>
      </c>
      <c r="B3029" s="142" t="s">
        <v>9597</v>
      </c>
      <c r="C3029" s="142" t="s">
        <v>10269</v>
      </c>
      <c r="D3029" s="142" t="s">
        <v>10270</v>
      </c>
      <c r="E3029" s="142" t="s">
        <v>10271</v>
      </c>
      <c r="F3029" s="142" t="s">
        <v>10272</v>
      </c>
      <c r="G3029" s="142" t="s">
        <v>10309</v>
      </c>
      <c r="H3029" s="142" t="s">
        <v>10310</v>
      </c>
      <c r="I3029" s="142" t="s">
        <v>10311</v>
      </c>
      <c r="J3029" s="142" t="s">
        <v>10312</v>
      </c>
      <c r="K3029" s="142" t="s">
        <v>10313</v>
      </c>
      <c r="L3029" s="142" t="s">
        <v>10314</v>
      </c>
    </row>
    <row r="3030" spans="1:12" hidden="1">
      <c r="A3030" s="142" t="s">
        <v>9596</v>
      </c>
      <c r="B3030" s="142" t="s">
        <v>9597</v>
      </c>
      <c r="C3030" s="142" t="s">
        <v>10269</v>
      </c>
      <c r="D3030" s="142" t="s">
        <v>10270</v>
      </c>
      <c r="E3030" s="142" t="s">
        <v>10271</v>
      </c>
      <c r="F3030" s="142" t="s">
        <v>10272</v>
      </c>
      <c r="G3030" s="142" t="s">
        <v>10309</v>
      </c>
      <c r="H3030" s="142" t="s">
        <v>10310</v>
      </c>
      <c r="I3030" s="142" t="s">
        <v>10311</v>
      </c>
      <c r="J3030" s="142" t="s">
        <v>10312</v>
      </c>
      <c r="K3030" s="142" t="s">
        <v>10315</v>
      </c>
      <c r="L3030" s="142" t="s">
        <v>10316</v>
      </c>
    </row>
    <row r="3031" spans="1:12" hidden="1">
      <c r="A3031" s="142" t="s">
        <v>9596</v>
      </c>
      <c r="B3031" s="142" t="s">
        <v>9597</v>
      </c>
      <c r="C3031" s="142" t="s">
        <v>10269</v>
      </c>
      <c r="D3031" s="142" t="s">
        <v>10270</v>
      </c>
      <c r="E3031" s="142" t="s">
        <v>10271</v>
      </c>
      <c r="F3031" s="142" t="s">
        <v>10272</v>
      </c>
      <c r="G3031" s="142" t="s">
        <v>10309</v>
      </c>
      <c r="H3031" s="142" t="s">
        <v>10310</v>
      </c>
      <c r="I3031" s="142" t="s">
        <v>10311</v>
      </c>
      <c r="J3031" s="142" t="s">
        <v>10312</v>
      </c>
      <c r="K3031" s="142" t="s">
        <v>10317</v>
      </c>
      <c r="L3031" s="142" t="s">
        <v>10318</v>
      </c>
    </row>
    <row r="3032" spans="1:12" hidden="1">
      <c r="A3032" s="142" t="s">
        <v>9596</v>
      </c>
      <c r="B3032" s="142" t="s">
        <v>9597</v>
      </c>
      <c r="C3032" s="142" t="s">
        <v>10269</v>
      </c>
      <c r="D3032" s="142" t="s">
        <v>10270</v>
      </c>
      <c r="E3032" s="142" t="s">
        <v>10271</v>
      </c>
      <c r="F3032" s="142" t="s">
        <v>10272</v>
      </c>
      <c r="G3032" s="142" t="s">
        <v>10309</v>
      </c>
      <c r="H3032" s="142" t="s">
        <v>10310</v>
      </c>
      <c r="I3032" s="142" t="s">
        <v>10311</v>
      </c>
      <c r="J3032" s="142" t="s">
        <v>10312</v>
      </c>
      <c r="K3032" s="142" t="s">
        <v>10319</v>
      </c>
      <c r="L3032" s="142" t="s">
        <v>10320</v>
      </c>
    </row>
    <row r="3033" spans="1:12" hidden="1">
      <c r="A3033" s="142" t="s">
        <v>9596</v>
      </c>
      <c r="B3033" s="142" t="s">
        <v>9597</v>
      </c>
      <c r="C3033" s="142" t="s">
        <v>10269</v>
      </c>
      <c r="D3033" s="142" t="s">
        <v>10270</v>
      </c>
      <c r="E3033" s="142" t="s">
        <v>10271</v>
      </c>
      <c r="F3033" s="142" t="s">
        <v>10272</v>
      </c>
      <c r="G3033" s="142" t="s">
        <v>10321</v>
      </c>
      <c r="H3033" s="142" t="s">
        <v>10322</v>
      </c>
      <c r="I3033" s="142" t="s">
        <v>10323</v>
      </c>
      <c r="J3033" s="142" t="s">
        <v>10324</v>
      </c>
      <c r="K3033" s="142" t="s">
        <v>10325</v>
      </c>
      <c r="L3033" s="142" t="s">
        <v>10326</v>
      </c>
    </row>
    <row r="3034" spans="1:12" hidden="1">
      <c r="A3034" s="142" t="s">
        <v>9596</v>
      </c>
      <c r="B3034" s="142" t="s">
        <v>9597</v>
      </c>
      <c r="C3034" s="142" t="s">
        <v>10269</v>
      </c>
      <c r="D3034" s="142" t="s">
        <v>10270</v>
      </c>
      <c r="E3034" s="142" t="s">
        <v>10271</v>
      </c>
      <c r="F3034" s="142" t="s">
        <v>10272</v>
      </c>
      <c r="G3034" s="142" t="s">
        <v>10321</v>
      </c>
      <c r="H3034" s="142" t="s">
        <v>10322</v>
      </c>
      <c r="I3034" s="142" t="s">
        <v>10323</v>
      </c>
      <c r="J3034" s="142" t="s">
        <v>10324</v>
      </c>
      <c r="K3034" s="142" t="s">
        <v>10327</v>
      </c>
      <c r="L3034" s="142" t="s">
        <v>10328</v>
      </c>
    </row>
    <row r="3035" spans="1:12" hidden="1">
      <c r="A3035" s="142" t="s">
        <v>9596</v>
      </c>
      <c r="B3035" s="142" t="s">
        <v>9597</v>
      </c>
      <c r="C3035" s="142" t="s">
        <v>10269</v>
      </c>
      <c r="D3035" s="142" t="s">
        <v>10270</v>
      </c>
      <c r="E3035" s="142" t="s">
        <v>10271</v>
      </c>
      <c r="F3035" s="142" t="s">
        <v>10272</v>
      </c>
      <c r="G3035" s="142" t="s">
        <v>10321</v>
      </c>
      <c r="H3035" s="142" t="s">
        <v>10322</v>
      </c>
      <c r="I3035" s="142" t="s">
        <v>10323</v>
      </c>
      <c r="J3035" s="142" t="s">
        <v>10324</v>
      </c>
      <c r="K3035" s="142" t="s">
        <v>10329</v>
      </c>
      <c r="L3035" s="142" t="s">
        <v>10330</v>
      </c>
    </row>
    <row r="3036" spans="1:12" hidden="1">
      <c r="A3036" s="142" t="s">
        <v>9596</v>
      </c>
      <c r="B3036" s="142" t="s">
        <v>9597</v>
      </c>
      <c r="C3036" s="142" t="s">
        <v>10269</v>
      </c>
      <c r="D3036" s="142" t="s">
        <v>10270</v>
      </c>
      <c r="E3036" s="142" t="s">
        <v>10271</v>
      </c>
      <c r="F3036" s="142" t="s">
        <v>10272</v>
      </c>
      <c r="G3036" s="142" t="s">
        <v>10321</v>
      </c>
      <c r="H3036" s="142" t="s">
        <v>10322</v>
      </c>
      <c r="I3036" s="142" t="s">
        <v>10323</v>
      </c>
      <c r="J3036" s="142" t="s">
        <v>10324</v>
      </c>
      <c r="K3036" s="142" t="s">
        <v>10331</v>
      </c>
      <c r="L3036" s="142" t="s">
        <v>10332</v>
      </c>
    </row>
    <row r="3037" spans="1:12" hidden="1">
      <c r="A3037" s="142" t="s">
        <v>9596</v>
      </c>
      <c r="B3037" s="142" t="s">
        <v>9597</v>
      </c>
      <c r="C3037" s="142" t="s">
        <v>10269</v>
      </c>
      <c r="D3037" s="142" t="s">
        <v>10270</v>
      </c>
      <c r="E3037" s="142" t="s">
        <v>10271</v>
      </c>
      <c r="F3037" s="142" t="s">
        <v>10272</v>
      </c>
      <c r="G3037" s="142" t="s">
        <v>10321</v>
      </c>
      <c r="H3037" s="142" t="s">
        <v>10322</v>
      </c>
      <c r="I3037" s="142" t="s">
        <v>10323</v>
      </c>
      <c r="J3037" s="142" t="s">
        <v>10324</v>
      </c>
      <c r="K3037" s="142" t="s">
        <v>10333</v>
      </c>
      <c r="L3037" s="142" t="s">
        <v>10334</v>
      </c>
    </row>
    <row r="3038" spans="1:12" hidden="1">
      <c r="A3038" s="142" t="s">
        <v>9596</v>
      </c>
      <c r="B3038" s="142" t="s">
        <v>9597</v>
      </c>
      <c r="C3038" s="142" t="s">
        <v>10269</v>
      </c>
      <c r="D3038" s="142" t="s">
        <v>10270</v>
      </c>
      <c r="E3038" s="142" t="s">
        <v>10271</v>
      </c>
      <c r="F3038" s="142" t="s">
        <v>10272</v>
      </c>
      <c r="G3038" s="142" t="s">
        <v>10321</v>
      </c>
      <c r="H3038" s="142" t="s">
        <v>10322</v>
      </c>
      <c r="I3038" s="142" t="s">
        <v>10323</v>
      </c>
      <c r="J3038" s="142" t="s">
        <v>10324</v>
      </c>
      <c r="K3038" s="142" t="s">
        <v>10335</v>
      </c>
      <c r="L3038" s="142" t="s">
        <v>10336</v>
      </c>
    </row>
    <row r="3039" spans="1:12" hidden="1">
      <c r="A3039" s="142" t="s">
        <v>9596</v>
      </c>
      <c r="B3039" s="142" t="s">
        <v>9597</v>
      </c>
      <c r="C3039" s="142" t="s">
        <v>10269</v>
      </c>
      <c r="D3039" s="142" t="s">
        <v>10270</v>
      </c>
      <c r="E3039" s="142" t="s">
        <v>10271</v>
      </c>
      <c r="F3039" s="142" t="s">
        <v>10272</v>
      </c>
      <c r="G3039" s="142" t="s">
        <v>10321</v>
      </c>
      <c r="H3039" s="142" t="s">
        <v>10322</v>
      </c>
      <c r="I3039" s="142" t="s">
        <v>10323</v>
      </c>
      <c r="J3039" s="142" t="s">
        <v>10324</v>
      </c>
      <c r="K3039" s="142" t="s">
        <v>10337</v>
      </c>
      <c r="L3039" s="142" t="s">
        <v>10338</v>
      </c>
    </row>
    <row r="3040" spans="1:12" hidden="1">
      <c r="A3040" s="142" t="s">
        <v>9596</v>
      </c>
      <c r="B3040" s="142" t="s">
        <v>9597</v>
      </c>
      <c r="C3040" s="142" t="s">
        <v>10269</v>
      </c>
      <c r="D3040" s="142" t="s">
        <v>10270</v>
      </c>
      <c r="E3040" s="142" t="s">
        <v>10271</v>
      </c>
      <c r="F3040" s="142" t="s">
        <v>10272</v>
      </c>
      <c r="G3040" s="142" t="s">
        <v>10321</v>
      </c>
      <c r="H3040" s="142" t="s">
        <v>10322</v>
      </c>
      <c r="I3040" s="142" t="s">
        <v>10323</v>
      </c>
      <c r="J3040" s="142" t="s">
        <v>10324</v>
      </c>
      <c r="K3040" s="142" t="s">
        <v>10339</v>
      </c>
      <c r="L3040" s="142" t="s">
        <v>10340</v>
      </c>
    </row>
    <row r="3041" spans="1:12" hidden="1">
      <c r="A3041" s="142" t="s">
        <v>9596</v>
      </c>
      <c r="B3041" s="142" t="s">
        <v>9597</v>
      </c>
      <c r="C3041" s="142" t="s">
        <v>10269</v>
      </c>
      <c r="D3041" s="142" t="s">
        <v>10270</v>
      </c>
      <c r="E3041" s="142" t="s">
        <v>10271</v>
      </c>
      <c r="F3041" s="142" t="s">
        <v>10272</v>
      </c>
      <c r="G3041" s="142" t="s">
        <v>10321</v>
      </c>
      <c r="H3041" s="142" t="s">
        <v>10322</v>
      </c>
      <c r="I3041" s="142" t="s">
        <v>10323</v>
      </c>
      <c r="J3041" s="142" t="s">
        <v>10324</v>
      </c>
      <c r="K3041" s="142" t="s">
        <v>10341</v>
      </c>
      <c r="L3041" s="142" t="s">
        <v>10342</v>
      </c>
    </row>
    <row r="3042" spans="1:12" hidden="1">
      <c r="A3042" s="142" t="s">
        <v>9596</v>
      </c>
      <c r="B3042" s="142" t="s">
        <v>9597</v>
      </c>
      <c r="C3042" s="142" t="s">
        <v>10269</v>
      </c>
      <c r="D3042" s="142" t="s">
        <v>10270</v>
      </c>
      <c r="E3042" s="142" t="s">
        <v>10271</v>
      </c>
      <c r="F3042" s="142" t="s">
        <v>10272</v>
      </c>
      <c r="G3042" s="142" t="s">
        <v>10321</v>
      </c>
      <c r="H3042" s="142" t="s">
        <v>10322</v>
      </c>
      <c r="I3042" s="142" t="s">
        <v>10323</v>
      </c>
      <c r="J3042" s="142" t="s">
        <v>10324</v>
      </c>
      <c r="K3042" s="142" t="s">
        <v>10343</v>
      </c>
      <c r="L3042" s="142" t="s">
        <v>10344</v>
      </c>
    </row>
    <row r="3043" spans="1:12" hidden="1">
      <c r="A3043" s="142" t="s">
        <v>9596</v>
      </c>
      <c r="B3043" s="142" t="s">
        <v>9597</v>
      </c>
      <c r="C3043" s="142" t="s">
        <v>10269</v>
      </c>
      <c r="D3043" s="142" t="s">
        <v>10270</v>
      </c>
      <c r="E3043" s="142" t="s">
        <v>10271</v>
      </c>
      <c r="F3043" s="142" t="s">
        <v>10272</v>
      </c>
      <c r="G3043" s="142" t="s">
        <v>10321</v>
      </c>
      <c r="H3043" s="142" t="s">
        <v>10322</v>
      </c>
      <c r="I3043" s="142" t="s">
        <v>10323</v>
      </c>
      <c r="J3043" s="142" t="s">
        <v>10324</v>
      </c>
      <c r="K3043" s="142" t="s">
        <v>10345</v>
      </c>
      <c r="L3043" s="142" t="s">
        <v>10346</v>
      </c>
    </row>
    <row r="3044" spans="1:12" hidden="1">
      <c r="A3044" s="142" t="s">
        <v>9596</v>
      </c>
      <c r="B3044" s="142" t="s">
        <v>9597</v>
      </c>
      <c r="C3044" s="142" t="s">
        <v>10269</v>
      </c>
      <c r="D3044" s="142" t="s">
        <v>10270</v>
      </c>
      <c r="E3044" s="142" t="s">
        <v>10271</v>
      </c>
      <c r="F3044" s="142" t="s">
        <v>10272</v>
      </c>
      <c r="G3044" s="142" t="s">
        <v>10347</v>
      </c>
      <c r="H3044" s="142" t="s">
        <v>10348</v>
      </c>
      <c r="I3044" s="142" t="s">
        <v>10349</v>
      </c>
      <c r="J3044" s="142" t="s">
        <v>10350</v>
      </c>
      <c r="K3044" s="142" t="s">
        <v>10351</v>
      </c>
      <c r="L3044" s="142" t="s">
        <v>10352</v>
      </c>
    </row>
    <row r="3045" spans="1:12" hidden="1">
      <c r="A3045" s="142" t="s">
        <v>9596</v>
      </c>
      <c r="B3045" s="142" t="s">
        <v>9597</v>
      </c>
      <c r="C3045" s="142" t="s">
        <v>10269</v>
      </c>
      <c r="D3045" s="142" t="s">
        <v>10270</v>
      </c>
      <c r="E3045" s="142" t="s">
        <v>10271</v>
      </c>
      <c r="F3045" s="142" t="s">
        <v>10272</v>
      </c>
      <c r="G3045" s="142" t="s">
        <v>10347</v>
      </c>
      <c r="H3045" s="142" t="s">
        <v>10348</v>
      </c>
      <c r="I3045" s="142" t="s">
        <v>10349</v>
      </c>
      <c r="J3045" s="142" t="s">
        <v>10350</v>
      </c>
      <c r="K3045" s="142" t="s">
        <v>10353</v>
      </c>
      <c r="L3045" s="142" t="s">
        <v>10354</v>
      </c>
    </row>
    <row r="3046" spans="1:12" hidden="1">
      <c r="A3046" s="142" t="s">
        <v>9596</v>
      </c>
      <c r="B3046" s="142" t="s">
        <v>9597</v>
      </c>
      <c r="C3046" s="142" t="s">
        <v>10269</v>
      </c>
      <c r="D3046" s="142" t="s">
        <v>10270</v>
      </c>
      <c r="E3046" s="142" t="s">
        <v>10271</v>
      </c>
      <c r="F3046" s="142" t="s">
        <v>10272</v>
      </c>
      <c r="G3046" s="142" t="s">
        <v>10347</v>
      </c>
      <c r="H3046" s="142" t="s">
        <v>10348</v>
      </c>
      <c r="I3046" s="142" t="s">
        <v>10349</v>
      </c>
      <c r="J3046" s="142" t="s">
        <v>10350</v>
      </c>
      <c r="K3046" s="142" t="s">
        <v>10355</v>
      </c>
      <c r="L3046" s="142" t="s">
        <v>10356</v>
      </c>
    </row>
    <row r="3047" spans="1:12" hidden="1">
      <c r="A3047" s="142" t="s">
        <v>9596</v>
      </c>
      <c r="B3047" s="142" t="s">
        <v>9597</v>
      </c>
      <c r="C3047" s="142" t="s">
        <v>10269</v>
      </c>
      <c r="D3047" s="142" t="s">
        <v>10270</v>
      </c>
      <c r="E3047" s="142" t="s">
        <v>10271</v>
      </c>
      <c r="F3047" s="142" t="s">
        <v>10272</v>
      </c>
      <c r="G3047" s="142" t="s">
        <v>10347</v>
      </c>
      <c r="H3047" s="142" t="s">
        <v>10348</v>
      </c>
      <c r="I3047" s="142" t="s">
        <v>10349</v>
      </c>
      <c r="J3047" s="142" t="s">
        <v>10350</v>
      </c>
      <c r="K3047" s="142" t="s">
        <v>10357</v>
      </c>
      <c r="L3047" s="142" t="s">
        <v>10358</v>
      </c>
    </row>
    <row r="3048" spans="1:12" hidden="1">
      <c r="A3048" s="142" t="s">
        <v>9596</v>
      </c>
      <c r="B3048" s="142" t="s">
        <v>9597</v>
      </c>
      <c r="C3048" s="142" t="s">
        <v>10269</v>
      </c>
      <c r="D3048" s="142" t="s">
        <v>10270</v>
      </c>
      <c r="E3048" s="142" t="s">
        <v>10271</v>
      </c>
      <c r="F3048" s="142" t="s">
        <v>10272</v>
      </c>
      <c r="G3048" s="142" t="s">
        <v>10347</v>
      </c>
      <c r="H3048" s="142" t="s">
        <v>10348</v>
      </c>
      <c r="I3048" s="142" t="s">
        <v>10349</v>
      </c>
      <c r="J3048" s="142" t="s">
        <v>10350</v>
      </c>
      <c r="K3048" s="142" t="s">
        <v>10359</v>
      </c>
      <c r="L3048" s="142" t="s">
        <v>10360</v>
      </c>
    </row>
    <row r="3049" spans="1:12" hidden="1">
      <c r="A3049" s="142" t="s">
        <v>9596</v>
      </c>
      <c r="B3049" s="142" t="s">
        <v>9597</v>
      </c>
      <c r="C3049" s="142" t="s">
        <v>10269</v>
      </c>
      <c r="D3049" s="142" t="s">
        <v>10270</v>
      </c>
      <c r="E3049" s="142" t="s">
        <v>10271</v>
      </c>
      <c r="F3049" s="142" t="s">
        <v>10272</v>
      </c>
      <c r="G3049" s="142" t="s">
        <v>10347</v>
      </c>
      <c r="H3049" s="142" t="s">
        <v>10348</v>
      </c>
      <c r="I3049" s="142" t="s">
        <v>10349</v>
      </c>
      <c r="J3049" s="142" t="s">
        <v>10350</v>
      </c>
      <c r="K3049" s="142" t="s">
        <v>10361</v>
      </c>
      <c r="L3049" s="142" t="s">
        <v>10362</v>
      </c>
    </row>
    <row r="3050" spans="1:12" hidden="1">
      <c r="A3050" s="142" t="s">
        <v>9596</v>
      </c>
      <c r="B3050" s="142" t="s">
        <v>9597</v>
      </c>
      <c r="C3050" s="142" t="s">
        <v>10269</v>
      </c>
      <c r="D3050" s="142" t="s">
        <v>10270</v>
      </c>
      <c r="E3050" s="142" t="s">
        <v>10271</v>
      </c>
      <c r="F3050" s="142" t="s">
        <v>10272</v>
      </c>
      <c r="G3050" s="142" t="s">
        <v>10347</v>
      </c>
      <c r="H3050" s="142" t="s">
        <v>10348</v>
      </c>
      <c r="I3050" s="142" t="s">
        <v>10349</v>
      </c>
      <c r="J3050" s="142" t="s">
        <v>10350</v>
      </c>
      <c r="K3050" s="142" t="s">
        <v>10363</v>
      </c>
      <c r="L3050" s="142" t="s">
        <v>10364</v>
      </c>
    </row>
    <row r="3051" spans="1:12" hidden="1">
      <c r="A3051" s="142" t="s">
        <v>9596</v>
      </c>
      <c r="B3051" s="142" t="s">
        <v>9597</v>
      </c>
      <c r="C3051" s="142" t="s">
        <v>10269</v>
      </c>
      <c r="D3051" s="142" t="s">
        <v>10270</v>
      </c>
      <c r="E3051" s="142" t="s">
        <v>10271</v>
      </c>
      <c r="F3051" s="142" t="s">
        <v>10272</v>
      </c>
      <c r="G3051" s="142" t="s">
        <v>10365</v>
      </c>
      <c r="H3051" s="142" t="s">
        <v>10366</v>
      </c>
      <c r="I3051" s="142" t="s">
        <v>10367</v>
      </c>
      <c r="J3051" s="142" t="s">
        <v>10368</v>
      </c>
      <c r="K3051" s="142" t="s">
        <v>10369</v>
      </c>
      <c r="L3051" s="142" t="s">
        <v>10370</v>
      </c>
    </row>
    <row r="3052" spans="1:12" hidden="1">
      <c r="A3052" s="142" t="s">
        <v>9596</v>
      </c>
      <c r="B3052" s="142" t="s">
        <v>9597</v>
      </c>
      <c r="C3052" s="142" t="s">
        <v>10269</v>
      </c>
      <c r="D3052" s="142" t="s">
        <v>10270</v>
      </c>
      <c r="E3052" s="142" t="s">
        <v>10271</v>
      </c>
      <c r="F3052" s="142" t="s">
        <v>10272</v>
      </c>
      <c r="G3052" s="142" t="s">
        <v>10365</v>
      </c>
      <c r="H3052" s="142" t="s">
        <v>10366</v>
      </c>
      <c r="I3052" s="142" t="s">
        <v>10367</v>
      </c>
      <c r="J3052" s="142" t="s">
        <v>10368</v>
      </c>
      <c r="K3052" s="142" t="s">
        <v>10371</v>
      </c>
      <c r="L3052" s="142" t="s">
        <v>10372</v>
      </c>
    </row>
    <row r="3053" spans="1:12" hidden="1">
      <c r="A3053" s="142" t="s">
        <v>9596</v>
      </c>
      <c r="B3053" s="142" t="s">
        <v>9597</v>
      </c>
      <c r="C3053" s="142" t="s">
        <v>10269</v>
      </c>
      <c r="D3053" s="142" t="s">
        <v>10270</v>
      </c>
      <c r="E3053" s="142" t="s">
        <v>10271</v>
      </c>
      <c r="F3053" s="142" t="s">
        <v>10272</v>
      </c>
      <c r="G3053" s="142" t="s">
        <v>10365</v>
      </c>
      <c r="H3053" s="142" t="s">
        <v>10366</v>
      </c>
      <c r="I3053" s="142" t="s">
        <v>10367</v>
      </c>
      <c r="J3053" s="142" t="s">
        <v>10368</v>
      </c>
      <c r="K3053" s="142" t="s">
        <v>10373</v>
      </c>
      <c r="L3053" s="142" t="s">
        <v>10374</v>
      </c>
    </row>
    <row r="3054" spans="1:12" hidden="1">
      <c r="A3054" s="142" t="s">
        <v>9596</v>
      </c>
      <c r="B3054" s="142" t="s">
        <v>9597</v>
      </c>
      <c r="C3054" s="142" t="s">
        <v>10269</v>
      </c>
      <c r="D3054" s="142" t="s">
        <v>10270</v>
      </c>
      <c r="E3054" s="142" t="s">
        <v>10271</v>
      </c>
      <c r="F3054" s="142" t="s">
        <v>10272</v>
      </c>
      <c r="G3054" s="142" t="s">
        <v>10375</v>
      </c>
      <c r="H3054" s="142" t="s">
        <v>10376</v>
      </c>
      <c r="I3054" s="142" t="s">
        <v>10377</v>
      </c>
      <c r="J3054" s="142" t="s">
        <v>10378</v>
      </c>
      <c r="K3054" s="142" t="s">
        <v>10379</v>
      </c>
      <c r="L3054" s="142" t="s">
        <v>10380</v>
      </c>
    </row>
    <row r="3055" spans="1:12" hidden="1">
      <c r="A3055" s="142" t="s">
        <v>9596</v>
      </c>
      <c r="B3055" s="142" t="s">
        <v>9597</v>
      </c>
      <c r="C3055" s="142" t="s">
        <v>10269</v>
      </c>
      <c r="D3055" s="142" t="s">
        <v>10270</v>
      </c>
      <c r="E3055" s="142" t="s">
        <v>10271</v>
      </c>
      <c r="F3055" s="142" t="s">
        <v>10272</v>
      </c>
      <c r="G3055" s="142" t="s">
        <v>10375</v>
      </c>
      <c r="H3055" s="142" t="s">
        <v>10376</v>
      </c>
      <c r="I3055" s="142" t="s">
        <v>10377</v>
      </c>
      <c r="J3055" s="142" t="s">
        <v>10378</v>
      </c>
      <c r="K3055" s="142" t="s">
        <v>10381</v>
      </c>
      <c r="L3055" s="142" t="s">
        <v>10382</v>
      </c>
    </row>
    <row r="3056" spans="1:12" hidden="1">
      <c r="A3056" s="142" t="s">
        <v>9596</v>
      </c>
      <c r="B3056" s="142" t="s">
        <v>9597</v>
      </c>
      <c r="C3056" s="142" t="s">
        <v>10269</v>
      </c>
      <c r="D3056" s="142" t="s">
        <v>10270</v>
      </c>
      <c r="E3056" s="142" t="s">
        <v>10271</v>
      </c>
      <c r="F3056" s="142" t="s">
        <v>10272</v>
      </c>
      <c r="G3056" s="142" t="s">
        <v>10375</v>
      </c>
      <c r="H3056" s="142" t="s">
        <v>10376</v>
      </c>
      <c r="I3056" s="142" t="s">
        <v>10377</v>
      </c>
      <c r="J3056" s="142" t="s">
        <v>10378</v>
      </c>
      <c r="K3056" s="142" t="s">
        <v>10383</v>
      </c>
      <c r="L3056" s="142" t="s">
        <v>10384</v>
      </c>
    </row>
    <row r="3057" spans="1:12" hidden="1">
      <c r="A3057" s="142" t="s">
        <v>9596</v>
      </c>
      <c r="B3057" s="142" t="s">
        <v>9597</v>
      </c>
      <c r="C3057" s="142" t="s">
        <v>10269</v>
      </c>
      <c r="D3057" s="142" t="s">
        <v>10270</v>
      </c>
      <c r="E3057" s="142" t="s">
        <v>10271</v>
      </c>
      <c r="F3057" s="142" t="s">
        <v>10272</v>
      </c>
      <c r="G3057" s="142" t="s">
        <v>10385</v>
      </c>
      <c r="H3057" s="142" t="s">
        <v>5456</v>
      </c>
      <c r="I3057" s="142" t="s">
        <v>10386</v>
      </c>
      <c r="J3057" s="142" t="s">
        <v>10387</v>
      </c>
      <c r="K3057" s="142" t="s">
        <v>10388</v>
      </c>
      <c r="L3057" s="142" t="s">
        <v>10389</v>
      </c>
    </row>
    <row r="3058" spans="1:12" hidden="1">
      <c r="A3058" s="142" t="s">
        <v>9596</v>
      </c>
      <c r="B3058" s="142" t="s">
        <v>9597</v>
      </c>
      <c r="C3058" s="142" t="s">
        <v>10269</v>
      </c>
      <c r="D3058" s="142" t="s">
        <v>10270</v>
      </c>
      <c r="E3058" s="142" t="s">
        <v>10271</v>
      </c>
      <c r="F3058" s="142" t="s">
        <v>10272</v>
      </c>
      <c r="G3058" s="142" t="s">
        <v>10385</v>
      </c>
      <c r="H3058" s="142" t="s">
        <v>5456</v>
      </c>
      <c r="I3058" s="142" t="s">
        <v>10386</v>
      </c>
      <c r="J3058" s="142" t="s">
        <v>10387</v>
      </c>
      <c r="K3058" s="142" t="s">
        <v>10390</v>
      </c>
      <c r="L3058" s="142" t="s">
        <v>10391</v>
      </c>
    </row>
    <row r="3059" spans="1:12" hidden="1">
      <c r="A3059" s="142" t="s">
        <v>9596</v>
      </c>
      <c r="B3059" s="142" t="s">
        <v>9597</v>
      </c>
      <c r="C3059" s="142" t="s">
        <v>10269</v>
      </c>
      <c r="D3059" s="142" t="s">
        <v>10270</v>
      </c>
      <c r="E3059" s="142" t="s">
        <v>10271</v>
      </c>
      <c r="F3059" s="142" t="s">
        <v>10272</v>
      </c>
      <c r="G3059" s="142" t="s">
        <v>10385</v>
      </c>
      <c r="H3059" s="142" t="s">
        <v>5456</v>
      </c>
      <c r="I3059" s="142" t="s">
        <v>10386</v>
      </c>
      <c r="J3059" s="142" t="s">
        <v>10387</v>
      </c>
      <c r="K3059" s="142" t="s">
        <v>10392</v>
      </c>
      <c r="L3059" s="142" t="s">
        <v>10393</v>
      </c>
    </row>
    <row r="3060" spans="1:12" hidden="1">
      <c r="A3060" s="142" t="s">
        <v>9596</v>
      </c>
      <c r="B3060" s="142" t="s">
        <v>9597</v>
      </c>
      <c r="C3060" s="142" t="s">
        <v>10269</v>
      </c>
      <c r="D3060" s="142" t="s">
        <v>10270</v>
      </c>
      <c r="E3060" s="142" t="s">
        <v>10394</v>
      </c>
      <c r="F3060" s="142" t="s">
        <v>10395</v>
      </c>
      <c r="G3060" s="142" t="s">
        <v>10396</v>
      </c>
      <c r="H3060" s="142" t="s">
        <v>10397</v>
      </c>
      <c r="I3060" s="142" t="s">
        <v>10398</v>
      </c>
      <c r="J3060" s="142" t="s">
        <v>10399</v>
      </c>
      <c r="K3060" s="142" t="s">
        <v>10400</v>
      </c>
      <c r="L3060" s="142" t="s">
        <v>10401</v>
      </c>
    </row>
    <row r="3061" spans="1:12" hidden="1">
      <c r="A3061" s="142" t="s">
        <v>9596</v>
      </c>
      <c r="B3061" s="142" t="s">
        <v>9597</v>
      </c>
      <c r="C3061" s="142" t="s">
        <v>10269</v>
      </c>
      <c r="D3061" s="142" t="s">
        <v>10270</v>
      </c>
      <c r="E3061" s="142" t="s">
        <v>10394</v>
      </c>
      <c r="F3061" s="142" t="s">
        <v>10395</v>
      </c>
      <c r="G3061" s="142" t="s">
        <v>10396</v>
      </c>
      <c r="H3061" s="142" t="s">
        <v>10397</v>
      </c>
      <c r="I3061" s="142" t="s">
        <v>10398</v>
      </c>
      <c r="J3061" s="142" t="s">
        <v>10399</v>
      </c>
      <c r="K3061" s="142" t="s">
        <v>10402</v>
      </c>
      <c r="L3061" s="142" t="s">
        <v>10403</v>
      </c>
    </row>
    <row r="3062" spans="1:12" hidden="1">
      <c r="A3062" s="142" t="s">
        <v>9596</v>
      </c>
      <c r="B3062" s="142" t="s">
        <v>9597</v>
      </c>
      <c r="C3062" s="142" t="s">
        <v>10269</v>
      </c>
      <c r="D3062" s="142" t="s">
        <v>10270</v>
      </c>
      <c r="E3062" s="142" t="s">
        <v>10394</v>
      </c>
      <c r="F3062" s="142" t="s">
        <v>10395</v>
      </c>
      <c r="G3062" s="142" t="s">
        <v>10396</v>
      </c>
      <c r="H3062" s="142" t="s">
        <v>10397</v>
      </c>
      <c r="I3062" s="142" t="s">
        <v>10398</v>
      </c>
      <c r="J3062" s="142" t="s">
        <v>10399</v>
      </c>
      <c r="K3062" s="142" t="s">
        <v>10404</v>
      </c>
      <c r="L3062" s="142" t="s">
        <v>10405</v>
      </c>
    </row>
    <row r="3063" spans="1:12" hidden="1">
      <c r="A3063" s="142" t="s">
        <v>9596</v>
      </c>
      <c r="B3063" s="142" t="s">
        <v>9597</v>
      </c>
      <c r="C3063" s="142" t="s">
        <v>10269</v>
      </c>
      <c r="D3063" s="142" t="s">
        <v>10270</v>
      </c>
      <c r="E3063" s="142" t="s">
        <v>10394</v>
      </c>
      <c r="F3063" s="142" t="s">
        <v>10395</v>
      </c>
      <c r="G3063" s="142" t="s">
        <v>10396</v>
      </c>
      <c r="H3063" s="142" t="s">
        <v>10397</v>
      </c>
      <c r="I3063" s="142" t="s">
        <v>10398</v>
      </c>
      <c r="J3063" s="142" t="s">
        <v>10399</v>
      </c>
      <c r="K3063" s="142" t="s">
        <v>10406</v>
      </c>
      <c r="L3063" s="142" t="s">
        <v>10407</v>
      </c>
    </row>
    <row r="3064" spans="1:12" hidden="1">
      <c r="A3064" s="142" t="s">
        <v>9596</v>
      </c>
      <c r="B3064" s="142" t="s">
        <v>9597</v>
      </c>
      <c r="C3064" s="142" t="s">
        <v>10269</v>
      </c>
      <c r="D3064" s="142" t="s">
        <v>10270</v>
      </c>
      <c r="E3064" s="142" t="s">
        <v>10394</v>
      </c>
      <c r="F3064" s="142" t="s">
        <v>10395</v>
      </c>
      <c r="G3064" s="142" t="s">
        <v>10396</v>
      </c>
      <c r="H3064" s="142" t="s">
        <v>10397</v>
      </c>
      <c r="I3064" s="142" t="s">
        <v>10398</v>
      </c>
      <c r="J3064" s="142" t="s">
        <v>10399</v>
      </c>
      <c r="K3064" s="142" t="s">
        <v>10408</v>
      </c>
      <c r="L3064" s="142" t="s">
        <v>10409</v>
      </c>
    </row>
    <row r="3065" spans="1:12" hidden="1">
      <c r="A3065" s="142" t="s">
        <v>9596</v>
      </c>
      <c r="B3065" s="142" t="s">
        <v>9597</v>
      </c>
      <c r="C3065" s="142" t="s">
        <v>10269</v>
      </c>
      <c r="D3065" s="142" t="s">
        <v>10270</v>
      </c>
      <c r="E3065" s="142" t="s">
        <v>10394</v>
      </c>
      <c r="F3065" s="142" t="s">
        <v>10395</v>
      </c>
      <c r="G3065" s="142" t="s">
        <v>10396</v>
      </c>
      <c r="H3065" s="142" t="s">
        <v>10397</v>
      </c>
      <c r="I3065" s="142" t="s">
        <v>10398</v>
      </c>
      <c r="J3065" s="142" t="s">
        <v>10399</v>
      </c>
      <c r="K3065" s="142" t="s">
        <v>10410</v>
      </c>
      <c r="L3065" s="142" t="s">
        <v>10411</v>
      </c>
    </row>
    <row r="3066" spans="1:12" hidden="1">
      <c r="A3066" s="142" t="s">
        <v>9596</v>
      </c>
      <c r="B3066" s="142" t="s">
        <v>9597</v>
      </c>
      <c r="C3066" s="142" t="s">
        <v>10269</v>
      </c>
      <c r="D3066" s="142" t="s">
        <v>10270</v>
      </c>
      <c r="E3066" s="142" t="s">
        <v>10394</v>
      </c>
      <c r="F3066" s="142" t="s">
        <v>10395</v>
      </c>
      <c r="G3066" s="142" t="s">
        <v>10396</v>
      </c>
      <c r="H3066" s="142" t="s">
        <v>10397</v>
      </c>
      <c r="I3066" s="142" t="s">
        <v>10398</v>
      </c>
      <c r="J3066" s="142" t="s">
        <v>10399</v>
      </c>
      <c r="K3066" s="142" t="s">
        <v>10412</v>
      </c>
      <c r="L3066" s="142" t="s">
        <v>10413</v>
      </c>
    </row>
    <row r="3067" spans="1:12" hidden="1">
      <c r="A3067" s="142" t="s">
        <v>9596</v>
      </c>
      <c r="B3067" s="142" t="s">
        <v>9597</v>
      </c>
      <c r="C3067" s="142" t="s">
        <v>10269</v>
      </c>
      <c r="D3067" s="142" t="s">
        <v>10270</v>
      </c>
      <c r="E3067" s="142" t="s">
        <v>10394</v>
      </c>
      <c r="F3067" s="142" t="s">
        <v>10395</v>
      </c>
      <c r="G3067" s="142" t="s">
        <v>10396</v>
      </c>
      <c r="H3067" s="142" t="s">
        <v>10397</v>
      </c>
      <c r="I3067" s="142" t="s">
        <v>10398</v>
      </c>
      <c r="J3067" s="142" t="s">
        <v>10399</v>
      </c>
      <c r="K3067" s="142" t="s">
        <v>10414</v>
      </c>
      <c r="L3067" s="142" t="s">
        <v>10415</v>
      </c>
    </row>
    <row r="3068" spans="1:12" hidden="1">
      <c r="A3068" s="142" t="s">
        <v>9596</v>
      </c>
      <c r="B3068" s="142" t="s">
        <v>9597</v>
      </c>
      <c r="C3068" s="142" t="s">
        <v>10269</v>
      </c>
      <c r="D3068" s="142" t="s">
        <v>10270</v>
      </c>
      <c r="E3068" s="142" t="s">
        <v>10394</v>
      </c>
      <c r="F3068" s="142" t="s">
        <v>10395</v>
      </c>
      <c r="G3068" s="142" t="s">
        <v>10396</v>
      </c>
      <c r="H3068" s="142" t="s">
        <v>10397</v>
      </c>
      <c r="I3068" s="142" t="s">
        <v>10398</v>
      </c>
      <c r="J3068" s="142" t="s">
        <v>10399</v>
      </c>
      <c r="K3068" s="142" t="s">
        <v>10416</v>
      </c>
      <c r="L3068" s="142" t="s">
        <v>10417</v>
      </c>
    </row>
    <row r="3069" spans="1:12" hidden="1">
      <c r="A3069" s="142" t="s">
        <v>9596</v>
      </c>
      <c r="B3069" s="142" t="s">
        <v>9597</v>
      </c>
      <c r="C3069" s="142" t="s">
        <v>10269</v>
      </c>
      <c r="D3069" s="142" t="s">
        <v>10270</v>
      </c>
      <c r="E3069" s="142" t="s">
        <v>10394</v>
      </c>
      <c r="F3069" s="142" t="s">
        <v>10395</v>
      </c>
      <c r="G3069" s="142" t="s">
        <v>10396</v>
      </c>
      <c r="H3069" s="142" t="s">
        <v>10397</v>
      </c>
      <c r="I3069" s="142" t="s">
        <v>10398</v>
      </c>
      <c r="J3069" s="142" t="s">
        <v>10399</v>
      </c>
      <c r="K3069" s="142" t="s">
        <v>10418</v>
      </c>
      <c r="L3069" s="142" t="s">
        <v>10419</v>
      </c>
    </row>
    <row r="3070" spans="1:12" hidden="1">
      <c r="A3070" s="142" t="s">
        <v>9596</v>
      </c>
      <c r="B3070" s="142" t="s">
        <v>9597</v>
      </c>
      <c r="C3070" s="142" t="s">
        <v>10269</v>
      </c>
      <c r="D3070" s="142" t="s">
        <v>10270</v>
      </c>
      <c r="E3070" s="142" t="s">
        <v>10394</v>
      </c>
      <c r="F3070" s="142" t="s">
        <v>10395</v>
      </c>
      <c r="G3070" s="142" t="s">
        <v>10396</v>
      </c>
      <c r="H3070" s="142" t="s">
        <v>10397</v>
      </c>
      <c r="I3070" s="142" t="s">
        <v>10398</v>
      </c>
      <c r="J3070" s="142" t="s">
        <v>10399</v>
      </c>
      <c r="K3070" s="142" t="s">
        <v>10420</v>
      </c>
      <c r="L3070" s="142" t="s">
        <v>10421</v>
      </c>
    </row>
    <row r="3071" spans="1:12" hidden="1">
      <c r="A3071" s="142" t="s">
        <v>9596</v>
      </c>
      <c r="B3071" s="142" t="s">
        <v>9597</v>
      </c>
      <c r="C3071" s="142" t="s">
        <v>10269</v>
      </c>
      <c r="D3071" s="142" t="s">
        <v>10270</v>
      </c>
      <c r="E3071" s="142" t="s">
        <v>10394</v>
      </c>
      <c r="F3071" s="142" t="s">
        <v>10395</v>
      </c>
      <c r="G3071" s="142" t="s">
        <v>10396</v>
      </c>
      <c r="H3071" s="142" t="s">
        <v>10397</v>
      </c>
      <c r="I3071" s="142" t="s">
        <v>10398</v>
      </c>
      <c r="J3071" s="142" t="s">
        <v>10399</v>
      </c>
      <c r="K3071" s="142" t="s">
        <v>10422</v>
      </c>
      <c r="L3071" s="142" t="s">
        <v>10423</v>
      </c>
    </row>
    <row r="3072" spans="1:12" hidden="1">
      <c r="A3072" s="142" t="s">
        <v>9596</v>
      </c>
      <c r="B3072" s="142" t="s">
        <v>9597</v>
      </c>
      <c r="C3072" s="142" t="s">
        <v>10269</v>
      </c>
      <c r="D3072" s="142" t="s">
        <v>10270</v>
      </c>
      <c r="E3072" s="142" t="s">
        <v>10394</v>
      </c>
      <c r="F3072" s="142" t="s">
        <v>10395</v>
      </c>
      <c r="G3072" s="142" t="s">
        <v>10396</v>
      </c>
      <c r="H3072" s="142" t="s">
        <v>10397</v>
      </c>
      <c r="I3072" s="142" t="s">
        <v>10398</v>
      </c>
      <c r="J3072" s="142" t="s">
        <v>10399</v>
      </c>
      <c r="K3072" s="142" t="s">
        <v>10424</v>
      </c>
      <c r="L3072" s="142" t="s">
        <v>10425</v>
      </c>
    </row>
    <row r="3073" spans="1:12" hidden="1">
      <c r="A3073" s="142" t="s">
        <v>9596</v>
      </c>
      <c r="B3073" s="142" t="s">
        <v>9597</v>
      </c>
      <c r="C3073" s="142" t="s">
        <v>10269</v>
      </c>
      <c r="D3073" s="142" t="s">
        <v>10270</v>
      </c>
      <c r="E3073" s="142" t="s">
        <v>10394</v>
      </c>
      <c r="F3073" s="142" t="s">
        <v>10395</v>
      </c>
      <c r="G3073" s="142" t="s">
        <v>10396</v>
      </c>
      <c r="H3073" s="142" t="s">
        <v>10397</v>
      </c>
      <c r="I3073" s="142" t="s">
        <v>10398</v>
      </c>
      <c r="J3073" s="142" t="s">
        <v>10399</v>
      </c>
      <c r="K3073" s="142" t="s">
        <v>10426</v>
      </c>
      <c r="L3073" s="142" t="s">
        <v>10427</v>
      </c>
    </row>
    <row r="3074" spans="1:12" hidden="1">
      <c r="A3074" s="142" t="s">
        <v>9596</v>
      </c>
      <c r="B3074" s="142" t="s">
        <v>9597</v>
      </c>
      <c r="C3074" s="142" t="s">
        <v>10269</v>
      </c>
      <c r="D3074" s="142" t="s">
        <v>10270</v>
      </c>
      <c r="E3074" s="142" t="s">
        <v>10394</v>
      </c>
      <c r="F3074" s="142" t="s">
        <v>10395</v>
      </c>
      <c r="G3074" s="142" t="s">
        <v>10396</v>
      </c>
      <c r="H3074" s="142" t="s">
        <v>10397</v>
      </c>
      <c r="I3074" s="142" t="s">
        <v>10398</v>
      </c>
      <c r="J3074" s="142" t="s">
        <v>10399</v>
      </c>
      <c r="K3074" s="142" t="s">
        <v>10428</v>
      </c>
      <c r="L3074" s="142" t="s">
        <v>10429</v>
      </c>
    </row>
    <row r="3075" spans="1:12" hidden="1">
      <c r="A3075" s="142" t="s">
        <v>9596</v>
      </c>
      <c r="B3075" s="142" t="s">
        <v>9597</v>
      </c>
      <c r="C3075" s="142" t="s">
        <v>10269</v>
      </c>
      <c r="D3075" s="142" t="s">
        <v>10270</v>
      </c>
      <c r="E3075" s="142" t="s">
        <v>10394</v>
      </c>
      <c r="F3075" s="142" t="s">
        <v>10395</v>
      </c>
      <c r="G3075" s="142" t="s">
        <v>10396</v>
      </c>
      <c r="H3075" s="142" t="s">
        <v>10397</v>
      </c>
      <c r="I3075" s="142" t="s">
        <v>10398</v>
      </c>
      <c r="J3075" s="142" t="s">
        <v>10399</v>
      </c>
      <c r="K3075" s="142" t="s">
        <v>10430</v>
      </c>
      <c r="L3075" s="142" t="s">
        <v>10431</v>
      </c>
    </row>
    <row r="3076" spans="1:12" hidden="1">
      <c r="A3076" s="142" t="s">
        <v>9596</v>
      </c>
      <c r="B3076" s="142" t="s">
        <v>9597</v>
      </c>
      <c r="C3076" s="142" t="s">
        <v>10269</v>
      </c>
      <c r="D3076" s="142" t="s">
        <v>10270</v>
      </c>
      <c r="E3076" s="142" t="s">
        <v>10394</v>
      </c>
      <c r="F3076" s="142" t="s">
        <v>10395</v>
      </c>
      <c r="G3076" s="142" t="s">
        <v>10432</v>
      </c>
      <c r="H3076" s="142" t="s">
        <v>10433</v>
      </c>
      <c r="I3076" s="142" t="s">
        <v>10434</v>
      </c>
      <c r="J3076" s="142" t="s">
        <v>10435</v>
      </c>
      <c r="K3076" s="142" t="s">
        <v>10436</v>
      </c>
      <c r="L3076" s="142" t="s">
        <v>10437</v>
      </c>
    </row>
    <row r="3077" spans="1:12" hidden="1">
      <c r="A3077" s="142" t="s">
        <v>9596</v>
      </c>
      <c r="B3077" s="142" t="s">
        <v>9597</v>
      </c>
      <c r="C3077" s="142" t="s">
        <v>10269</v>
      </c>
      <c r="D3077" s="142" t="s">
        <v>10270</v>
      </c>
      <c r="E3077" s="142" t="s">
        <v>10394</v>
      </c>
      <c r="F3077" s="142" t="s">
        <v>10395</v>
      </c>
      <c r="G3077" s="142" t="s">
        <v>10438</v>
      </c>
      <c r="H3077" s="142" t="s">
        <v>10439</v>
      </c>
      <c r="I3077" s="142" t="s">
        <v>10440</v>
      </c>
      <c r="J3077" s="142" t="s">
        <v>10441</v>
      </c>
      <c r="K3077" s="142" t="s">
        <v>10442</v>
      </c>
      <c r="L3077" s="142" t="s">
        <v>10443</v>
      </c>
    </row>
    <row r="3078" spans="1:12" hidden="1">
      <c r="A3078" s="142" t="s">
        <v>9596</v>
      </c>
      <c r="B3078" s="142" t="s">
        <v>9597</v>
      </c>
      <c r="C3078" s="142" t="s">
        <v>10269</v>
      </c>
      <c r="D3078" s="142" t="s">
        <v>10270</v>
      </c>
      <c r="E3078" s="142" t="s">
        <v>10394</v>
      </c>
      <c r="F3078" s="142" t="s">
        <v>10395</v>
      </c>
      <c r="G3078" s="142" t="s">
        <v>10438</v>
      </c>
      <c r="H3078" s="142" t="s">
        <v>10439</v>
      </c>
      <c r="I3078" s="142" t="s">
        <v>10444</v>
      </c>
      <c r="J3078" s="142" t="s">
        <v>10445</v>
      </c>
      <c r="K3078" s="142" t="s">
        <v>10446</v>
      </c>
      <c r="L3078" s="142" t="s">
        <v>10447</v>
      </c>
    </row>
    <row r="3079" spans="1:12" hidden="1">
      <c r="A3079" s="142" t="s">
        <v>9596</v>
      </c>
      <c r="B3079" s="142" t="s">
        <v>9597</v>
      </c>
      <c r="C3079" s="142" t="s">
        <v>10269</v>
      </c>
      <c r="D3079" s="142" t="s">
        <v>10270</v>
      </c>
      <c r="E3079" s="142" t="s">
        <v>10394</v>
      </c>
      <c r="F3079" s="142" t="s">
        <v>10395</v>
      </c>
      <c r="G3079" s="142" t="s">
        <v>10438</v>
      </c>
      <c r="H3079" s="142" t="s">
        <v>10439</v>
      </c>
      <c r="I3079" s="142" t="s">
        <v>10444</v>
      </c>
      <c r="J3079" s="142" t="s">
        <v>10445</v>
      </c>
      <c r="K3079" s="142" t="s">
        <v>10448</v>
      </c>
      <c r="L3079" s="142" t="s">
        <v>10449</v>
      </c>
    </row>
    <row r="3080" spans="1:12" hidden="1">
      <c r="A3080" s="142" t="s">
        <v>9596</v>
      </c>
      <c r="B3080" s="142" t="s">
        <v>9597</v>
      </c>
      <c r="C3080" s="142" t="s">
        <v>10269</v>
      </c>
      <c r="D3080" s="142" t="s">
        <v>10270</v>
      </c>
      <c r="E3080" s="142" t="s">
        <v>10394</v>
      </c>
      <c r="F3080" s="142" t="s">
        <v>10395</v>
      </c>
      <c r="G3080" s="142" t="s">
        <v>10438</v>
      </c>
      <c r="H3080" s="142" t="s">
        <v>10439</v>
      </c>
      <c r="I3080" s="142" t="s">
        <v>10450</v>
      </c>
      <c r="J3080" s="142" t="s">
        <v>10451</v>
      </c>
      <c r="K3080" s="142" t="s">
        <v>10452</v>
      </c>
      <c r="L3080" s="142" t="s">
        <v>10453</v>
      </c>
    </row>
    <row r="3081" spans="1:12" hidden="1">
      <c r="A3081" s="142" t="s">
        <v>9596</v>
      </c>
      <c r="B3081" s="142" t="s">
        <v>9597</v>
      </c>
      <c r="C3081" s="142" t="s">
        <v>10269</v>
      </c>
      <c r="D3081" s="142" t="s">
        <v>10270</v>
      </c>
      <c r="E3081" s="142" t="s">
        <v>10394</v>
      </c>
      <c r="F3081" s="142" t="s">
        <v>10395</v>
      </c>
      <c r="G3081" s="142" t="s">
        <v>10454</v>
      </c>
      <c r="H3081" s="142" t="s">
        <v>10455</v>
      </c>
      <c r="I3081" s="142" t="s">
        <v>10456</v>
      </c>
      <c r="J3081" s="142" t="s">
        <v>10457</v>
      </c>
      <c r="K3081" s="142" t="s">
        <v>10458</v>
      </c>
      <c r="L3081" s="142" t="s">
        <v>10459</v>
      </c>
    </row>
    <row r="3082" spans="1:12" hidden="1">
      <c r="A3082" s="142" t="s">
        <v>9596</v>
      </c>
      <c r="B3082" s="142" t="s">
        <v>9597</v>
      </c>
      <c r="C3082" s="142" t="s">
        <v>10269</v>
      </c>
      <c r="D3082" s="142" t="s">
        <v>10270</v>
      </c>
      <c r="E3082" s="142" t="s">
        <v>10394</v>
      </c>
      <c r="F3082" s="142" t="s">
        <v>10395</v>
      </c>
      <c r="G3082" s="142" t="s">
        <v>10460</v>
      </c>
      <c r="H3082" s="142" t="s">
        <v>10461</v>
      </c>
      <c r="I3082" s="142" t="s">
        <v>10462</v>
      </c>
      <c r="J3082" s="142" t="s">
        <v>10463</v>
      </c>
      <c r="K3082" s="142" t="s">
        <v>10464</v>
      </c>
      <c r="L3082" s="142" t="s">
        <v>10465</v>
      </c>
    </row>
    <row r="3083" spans="1:12" hidden="1">
      <c r="A3083" s="142" t="s">
        <v>9596</v>
      </c>
      <c r="B3083" s="142" t="s">
        <v>9597</v>
      </c>
      <c r="C3083" s="142" t="s">
        <v>10269</v>
      </c>
      <c r="D3083" s="142" t="s">
        <v>10270</v>
      </c>
      <c r="E3083" s="142" t="s">
        <v>10394</v>
      </c>
      <c r="F3083" s="142" t="s">
        <v>10395</v>
      </c>
      <c r="G3083" s="142" t="s">
        <v>10460</v>
      </c>
      <c r="H3083" s="142" t="s">
        <v>10461</v>
      </c>
      <c r="I3083" s="142" t="s">
        <v>10466</v>
      </c>
      <c r="J3083" s="142" t="s">
        <v>10467</v>
      </c>
      <c r="K3083" s="142" t="s">
        <v>10468</v>
      </c>
      <c r="L3083" s="142" t="s">
        <v>10469</v>
      </c>
    </row>
    <row r="3084" spans="1:12" hidden="1">
      <c r="A3084" s="142" t="s">
        <v>9596</v>
      </c>
      <c r="B3084" s="142" t="s">
        <v>9597</v>
      </c>
      <c r="C3084" s="142" t="s">
        <v>10269</v>
      </c>
      <c r="D3084" s="142" t="s">
        <v>10270</v>
      </c>
      <c r="E3084" s="142" t="s">
        <v>10394</v>
      </c>
      <c r="F3084" s="142" t="s">
        <v>10395</v>
      </c>
      <c r="G3084" s="142" t="s">
        <v>10460</v>
      </c>
      <c r="H3084" s="142" t="s">
        <v>10461</v>
      </c>
      <c r="I3084" s="142" t="s">
        <v>10470</v>
      </c>
      <c r="J3084" s="142" t="s">
        <v>10471</v>
      </c>
      <c r="K3084" s="142" t="s">
        <v>10472</v>
      </c>
      <c r="L3084" s="142" t="s">
        <v>10473</v>
      </c>
    </row>
    <row r="3085" spans="1:12" hidden="1">
      <c r="A3085" s="142" t="s">
        <v>9596</v>
      </c>
      <c r="B3085" s="142" t="s">
        <v>9597</v>
      </c>
      <c r="C3085" s="142" t="s">
        <v>10269</v>
      </c>
      <c r="D3085" s="142" t="s">
        <v>10270</v>
      </c>
      <c r="E3085" s="142" t="s">
        <v>10394</v>
      </c>
      <c r="F3085" s="142" t="s">
        <v>10395</v>
      </c>
      <c r="G3085" s="142" t="s">
        <v>10460</v>
      </c>
      <c r="H3085" s="142" t="s">
        <v>10461</v>
      </c>
      <c r="I3085" s="142" t="s">
        <v>10474</v>
      </c>
      <c r="J3085" s="142" t="s">
        <v>10475</v>
      </c>
      <c r="K3085" s="142" t="s">
        <v>10476</v>
      </c>
      <c r="L3085" s="142" t="s">
        <v>10477</v>
      </c>
    </row>
    <row r="3086" spans="1:12" hidden="1">
      <c r="A3086" s="142" t="s">
        <v>9596</v>
      </c>
      <c r="B3086" s="142" t="s">
        <v>9597</v>
      </c>
      <c r="C3086" s="142" t="s">
        <v>10269</v>
      </c>
      <c r="D3086" s="142" t="s">
        <v>10270</v>
      </c>
      <c r="E3086" s="142" t="s">
        <v>10394</v>
      </c>
      <c r="F3086" s="142" t="s">
        <v>10395</v>
      </c>
      <c r="G3086" s="142" t="s">
        <v>10460</v>
      </c>
      <c r="H3086" s="142" t="s">
        <v>10461</v>
      </c>
      <c r="I3086" s="142" t="s">
        <v>10478</v>
      </c>
      <c r="J3086" s="142" t="s">
        <v>10479</v>
      </c>
      <c r="K3086" s="142" t="s">
        <v>10480</v>
      </c>
      <c r="L3086" s="142" t="s">
        <v>10481</v>
      </c>
    </row>
    <row r="3087" spans="1:12" hidden="1">
      <c r="A3087" s="142" t="s">
        <v>9596</v>
      </c>
      <c r="B3087" s="142" t="s">
        <v>9597</v>
      </c>
      <c r="C3087" s="142" t="s">
        <v>10269</v>
      </c>
      <c r="D3087" s="142" t="s">
        <v>10270</v>
      </c>
      <c r="E3087" s="142" t="s">
        <v>10394</v>
      </c>
      <c r="F3087" s="142" t="s">
        <v>10395</v>
      </c>
      <c r="G3087" s="142" t="s">
        <v>10460</v>
      </c>
      <c r="H3087" s="142" t="s">
        <v>10461</v>
      </c>
      <c r="I3087" s="142" t="s">
        <v>10482</v>
      </c>
      <c r="J3087" s="142" t="s">
        <v>10483</v>
      </c>
      <c r="K3087" s="142" t="s">
        <v>10484</v>
      </c>
      <c r="L3087" s="142" t="s">
        <v>10485</v>
      </c>
    </row>
    <row r="3088" spans="1:12" hidden="1">
      <c r="A3088" s="142" t="s">
        <v>9596</v>
      </c>
      <c r="B3088" s="142" t="s">
        <v>9597</v>
      </c>
      <c r="C3088" s="142" t="s">
        <v>10269</v>
      </c>
      <c r="D3088" s="142" t="s">
        <v>10270</v>
      </c>
      <c r="E3088" s="142" t="s">
        <v>10394</v>
      </c>
      <c r="F3088" s="142" t="s">
        <v>10395</v>
      </c>
      <c r="G3088" s="142" t="s">
        <v>10460</v>
      </c>
      <c r="H3088" s="142" t="s">
        <v>10461</v>
      </c>
      <c r="I3088" s="142" t="s">
        <v>10486</v>
      </c>
      <c r="J3088" s="142" t="s">
        <v>10487</v>
      </c>
      <c r="K3088" s="142" t="s">
        <v>10488</v>
      </c>
      <c r="L3088" s="142" t="s">
        <v>10489</v>
      </c>
    </row>
    <row r="3089" spans="1:12" hidden="1">
      <c r="A3089" s="142" t="s">
        <v>9596</v>
      </c>
      <c r="B3089" s="142" t="s">
        <v>9597</v>
      </c>
      <c r="C3089" s="142" t="s">
        <v>10269</v>
      </c>
      <c r="D3089" s="142" t="s">
        <v>10270</v>
      </c>
      <c r="E3089" s="142" t="s">
        <v>10394</v>
      </c>
      <c r="F3089" s="142" t="s">
        <v>10395</v>
      </c>
      <c r="G3089" s="142" t="s">
        <v>10460</v>
      </c>
      <c r="H3089" s="142" t="s">
        <v>10461</v>
      </c>
      <c r="I3089" s="142" t="s">
        <v>10490</v>
      </c>
      <c r="J3089" s="142" t="s">
        <v>10491</v>
      </c>
      <c r="K3089" s="142" t="s">
        <v>10492</v>
      </c>
      <c r="L3089" s="142" t="s">
        <v>10493</v>
      </c>
    </row>
    <row r="3090" spans="1:12" hidden="1">
      <c r="A3090" s="142" t="s">
        <v>9596</v>
      </c>
      <c r="B3090" s="142" t="s">
        <v>9597</v>
      </c>
      <c r="C3090" s="142" t="s">
        <v>10269</v>
      </c>
      <c r="D3090" s="142" t="s">
        <v>10270</v>
      </c>
      <c r="E3090" s="142" t="s">
        <v>10394</v>
      </c>
      <c r="F3090" s="142" t="s">
        <v>10395</v>
      </c>
      <c r="G3090" s="142" t="s">
        <v>10460</v>
      </c>
      <c r="H3090" s="142" t="s">
        <v>10461</v>
      </c>
      <c r="I3090" s="142" t="s">
        <v>10494</v>
      </c>
      <c r="J3090" s="142" t="s">
        <v>10495</v>
      </c>
      <c r="K3090" s="142" t="s">
        <v>10496</v>
      </c>
      <c r="L3090" s="142" t="s">
        <v>10497</v>
      </c>
    </row>
    <row r="3091" spans="1:12" hidden="1">
      <c r="A3091" s="142" t="s">
        <v>9596</v>
      </c>
      <c r="B3091" s="142" t="s">
        <v>9597</v>
      </c>
      <c r="C3091" s="142" t="s">
        <v>10269</v>
      </c>
      <c r="D3091" s="142" t="s">
        <v>10270</v>
      </c>
      <c r="E3091" s="142" t="s">
        <v>10394</v>
      </c>
      <c r="F3091" s="142" t="s">
        <v>10395</v>
      </c>
      <c r="G3091" s="142" t="s">
        <v>10498</v>
      </c>
      <c r="H3091" s="142" t="s">
        <v>10499</v>
      </c>
      <c r="I3091" s="142" t="s">
        <v>10500</v>
      </c>
      <c r="J3091" s="142" t="s">
        <v>10501</v>
      </c>
      <c r="K3091" s="142" t="s">
        <v>10502</v>
      </c>
      <c r="L3091" s="142" t="s">
        <v>10503</v>
      </c>
    </row>
    <row r="3092" spans="1:12" hidden="1">
      <c r="A3092" s="142" t="s">
        <v>9596</v>
      </c>
      <c r="B3092" s="142" t="s">
        <v>9597</v>
      </c>
      <c r="C3092" s="142" t="s">
        <v>10269</v>
      </c>
      <c r="D3092" s="142" t="s">
        <v>10270</v>
      </c>
      <c r="E3092" s="142" t="s">
        <v>10394</v>
      </c>
      <c r="F3092" s="142" t="s">
        <v>10395</v>
      </c>
      <c r="G3092" s="142" t="s">
        <v>10504</v>
      </c>
      <c r="H3092" s="142" t="s">
        <v>10505</v>
      </c>
      <c r="I3092" s="142" t="s">
        <v>10506</v>
      </c>
      <c r="J3092" s="142" t="s">
        <v>10507</v>
      </c>
      <c r="K3092" s="142" t="s">
        <v>10508</v>
      </c>
      <c r="L3092" s="142" t="s">
        <v>10509</v>
      </c>
    </row>
    <row r="3093" spans="1:12" hidden="1">
      <c r="A3093" s="142" t="s">
        <v>9596</v>
      </c>
      <c r="B3093" s="142" t="s">
        <v>9597</v>
      </c>
      <c r="C3093" s="142" t="s">
        <v>10269</v>
      </c>
      <c r="D3093" s="142" t="s">
        <v>10270</v>
      </c>
      <c r="E3093" s="142" t="s">
        <v>10394</v>
      </c>
      <c r="F3093" s="142" t="s">
        <v>10395</v>
      </c>
      <c r="G3093" s="142" t="s">
        <v>10504</v>
      </c>
      <c r="H3093" s="142" t="s">
        <v>10505</v>
      </c>
      <c r="I3093" s="142" t="s">
        <v>10510</v>
      </c>
      <c r="J3093" s="142" t="s">
        <v>10511</v>
      </c>
      <c r="K3093" s="142" t="s">
        <v>10512</v>
      </c>
      <c r="L3093" s="142" t="s">
        <v>10513</v>
      </c>
    </row>
    <row r="3094" spans="1:12" hidden="1">
      <c r="A3094" s="142" t="s">
        <v>9596</v>
      </c>
      <c r="B3094" s="142" t="s">
        <v>9597</v>
      </c>
      <c r="C3094" s="142" t="s">
        <v>608</v>
      </c>
      <c r="D3094" s="142" t="s">
        <v>10514</v>
      </c>
      <c r="E3094" s="142" t="s">
        <v>10515</v>
      </c>
      <c r="F3094" s="142" t="s">
        <v>10516</v>
      </c>
      <c r="G3094" s="142" t="s">
        <v>10517</v>
      </c>
      <c r="H3094" s="142" t="s">
        <v>10518</v>
      </c>
      <c r="I3094" s="142" t="s">
        <v>10519</v>
      </c>
      <c r="J3094" s="142" t="s">
        <v>10520</v>
      </c>
      <c r="K3094" s="142" t="s">
        <v>10521</v>
      </c>
      <c r="L3094" s="142" t="s">
        <v>10522</v>
      </c>
    </row>
    <row r="3095" spans="1:12" hidden="1">
      <c r="A3095" s="142" t="s">
        <v>9596</v>
      </c>
      <c r="B3095" s="142" t="s">
        <v>9597</v>
      </c>
      <c r="C3095" s="142" t="s">
        <v>608</v>
      </c>
      <c r="D3095" s="142" t="s">
        <v>10514</v>
      </c>
      <c r="E3095" s="142" t="s">
        <v>10515</v>
      </c>
      <c r="F3095" s="142" t="s">
        <v>10516</v>
      </c>
      <c r="G3095" s="142" t="s">
        <v>10517</v>
      </c>
      <c r="H3095" s="142" t="s">
        <v>10518</v>
      </c>
      <c r="I3095" s="142" t="s">
        <v>10519</v>
      </c>
      <c r="J3095" s="142" t="s">
        <v>10520</v>
      </c>
      <c r="K3095" s="142" t="s">
        <v>10523</v>
      </c>
      <c r="L3095" s="142" t="s">
        <v>10524</v>
      </c>
    </row>
    <row r="3096" spans="1:12" hidden="1">
      <c r="A3096" s="142" t="s">
        <v>9596</v>
      </c>
      <c r="B3096" s="142" t="s">
        <v>9597</v>
      </c>
      <c r="C3096" s="142" t="s">
        <v>608</v>
      </c>
      <c r="D3096" s="142" t="s">
        <v>10514</v>
      </c>
      <c r="E3096" s="142" t="s">
        <v>10515</v>
      </c>
      <c r="F3096" s="142" t="s">
        <v>10516</v>
      </c>
      <c r="G3096" s="142" t="s">
        <v>10517</v>
      </c>
      <c r="H3096" s="142" t="s">
        <v>10518</v>
      </c>
      <c r="I3096" s="142" t="s">
        <v>10519</v>
      </c>
      <c r="J3096" s="142" t="s">
        <v>10520</v>
      </c>
      <c r="K3096" s="142" t="s">
        <v>10525</v>
      </c>
      <c r="L3096" s="142" t="s">
        <v>10526</v>
      </c>
    </row>
    <row r="3097" spans="1:12" hidden="1">
      <c r="A3097" s="142" t="s">
        <v>9596</v>
      </c>
      <c r="B3097" s="142" t="s">
        <v>9597</v>
      </c>
      <c r="C3097" s="142" t="s">
        <v>608</v>
      </c>
      <c r="D3097" s="142" t="s">
        <v>10514</v>
      </c>
      <c r="E3097" s="142" t="s">
        <v>10515</v>
      </c>
      <c r="F3097" s="142" t="s">
        <v>10516</v>
      </c>
      <c r="G3097" s="142" t="s">
        <v>10527</v>
      </c>
      <c r="H3097" s="142" t="s">
        <v>10528</v>
      </c>
      <c r="I3097" s="142" t="s">
        <v>10529</v>
      </c>
      <c r="J3097" s="142" t="s">
        <v>10530</v>
      </c>
      <c r="K3097" s="142" t="s">
        <v>10531</v>
      </c>
      <c r="L3097" s="142" t="s">
        <v>10532</v>
      </c>
    </row>
    <row r="3098" spans="1:12" hidden="1">
      <c r="A3098" s="142" t="s">
        <v>9596</v>
      </c>
      <c r="B3098" s="142" t="s">
        <v>9597</v>
      </c>
      <c r="C3098" s="142" t="s">
        <v>608</v>
      </c>
      <c r="D3098" s="142" t="s">
        <v>10514</v>
      </c>
      <c r="E3098" s="142" t="s">
        <v>10533</v>
      </c>
      <c r="F3098" s="142" t="s">
        <v>10534</v>
      </c>
      <c r="G3098" s="142" t="s">
        <v>10535</v>
      </c>
      <c r="H3098" s="142" t="s">
        <v>10536</v>
      </c>
      <c r="I3098" s="142" t="s">
        <v>10537</v>
      </c>
      <c r="J3098" s="142" t="s">
        <v>10538</v>
      </c>
      <c r="K3098" s="142" t="s">
        <v>10539</v>
      </c>
      <c r="L3098" s="142" t="s">
        <v>10540</v>
      </c>
    </row>
    <row r="3099" spans="1:12" hidden="1">
      <c r="A3099" s="142" t="s">
        <v>9596</v>
      </c>
      <c r="B3099" s="142" t="s">
        <v>9597</v>
      </c>
      <c r="C3099" s="142" t="s">
        <v>608</v>
      </c>
      <c r="D3099" s="142" t="s">
        <v>10514</v>
      </c>
      <c r="E3099" s="142" t="s">
        <v>10541</v>
      </c>
      <c r="F3099" s="142" t="s">
        <v>10542</v>
      </c>
      <c r="G3099" s="142" t="s">
        <v>10543</v>
      </c>
      <c r="H3099" s="142" t="s">
        <v>10544</v>
      </c>
      <c r="I3099" s="142" t="s">
        <v>10545</v>
      </c>
      <c r="J3099" s="142" t="s">
        <v>10546</v>
      </c>
      <c r="K3099" s="142" t="s">
        <v>10547</v>
      </c>
      <c r="L3099" s="142" t="s">
        <v>10548</v>
      </c>
    </row>
    <row r="3100" spans="1:12" hidden="1">
      <c r="A3100" s="142" t="s">
        <v>9596</v>
      </c>
      <c r="B3100" s="142" t="s">
        <v>9597</v>
      </c>
      <c r="C3100" s="142" t="s">
        <v>608</v>
      </c>
      <c r="D3100" s="142" t="s">
        <v>10514</v>
      </c>
      <c r="E3100" s="142" t="s">
        <v>10549</v>
      </c>
      <c r="F3100" s="142" t="s">
        <v>10550</v>
      </c>
      <c r="G3100" s="142" t="s">
        <v>10551</v>
      </c>
      <c r="H3100" s="142" t="s">
        <v>10552</v>
      </c>
      <c r="I3100" s="142" t="s">
        <v>10553</v>
      </c>
      <c r="J3100" s="142" t="s">
        <v>10554</v>
      </c>
      <c r="K3100" s="142" t="s">
        <v>10555</v>
      </c>
      <c r="L3100" s="142" t="s">
        <v>10556</v>
      </c>
    </row>
    <row r="3101" spans="1:12" hidden="1">
      <c r="A3101" s="142" t="s">
        <v>9596</v>
      </c>
      <c r="B3101" s="142" t="s">
        <v>9597</v>
      </c>
      <c r="C3101" s="142" t="s">
        <v>608</v>
      </c>
      <c r="D3101" s="142" t="s">
        <v>10514</v>
      </c>
      <c r="E3101" s="142" t="s">
        <v>10557</v>
      </c>
      <c r="F3101" s="142" t="s">
        <v>10558</v>
      </c>
      <c r="G3101" s="142" t="s">
        <v>10559</v>
      </c>
      <c r="H3101" s="142" t="s">
        <v>10560</v>
      </c>
      <c r="I3101" s="142" t="s">
        <v>10561</v>
      </c>
      <c r="J3101" s="142" t="s">
        <v>10562</v>
      </c>
      <c r="K3101" s="142" t="s">
        <v>10563</v>
      </c>
      <c r="L3101" s="142" t="s">
        <v>10564</v>
      </c>
    </row>
    <row r="3102" spans="1:12" hidden="1">
      <c r="A3102" s="142" t="s">
        <v>9596</v>
      </c>
      <c r="B3102" s="142" t="s">
        <v>9597</v>
      </c>
      <c r="C3102" s="142" t="s">
        <v>608</v>
      </c>
      <c r="D3102" s="142" t="s">
        <v>10514</v>
      </c>
      <c r="E3102" s="142" t="s">
        <v>10557</v>
      </c>
      <c r="F3102" s="142" t="s">
        <v>10558</v>
      </c>
      <c r="G3102" s="142" t="s">
        <v>10559</v>
      </c>
      <c r="H3102" s="142" t="s">
        <v>10560</v>
      </c>
      <c r="I3102" s="142" t="s">
        <v>10561</v>
      </c>
      <c r="J3102" s="142" t="s">
        <v>10562</v>
      </c>
      <c r="K3102" s="142" t="s">
        <v>10565</v>
      </c>
      <c r="L3102" s="142" t="s">
        <v>10566</v>
      </c>
    </row>
    <row r="3103" spans="1:12" hidden="1">
      <c r="A3103" s="142" t="s">
        <v>9596</v>
      </c>
      <c r="B3103" s="142" t="s">
        <v>9597</v>
      </c>
      <c r="C3103" s="142" t="s">
        <v>608</v>
      </c>
      <c r="D3103" s="142" t="s">
        <v>10514</v>
      </c>
      <c r="E3103" s="142" t="s">
        <v>10557</v>
      </c>
      <c r="F3103" s="142" t="s">
        <v>10558</v>
      </c>
      <c r="G3103" s="142" t="s">
        <v>10559</v>
      </c>
      <c r="H3103" s="142" t="s">
        <v>10560</v>
      </c>
      <c r="I3103" s="142" t="s">
        <v>10561</v>
      </c>
      <c r="J3103" s="142" t="s">
        <v>10562</v>
      </c>
      <c r="K3103" s="142" t="s">
        <v>10567</v>
      </c>
      <c r="L3103" s="142" t="s">
        <v>10568</v>
      </c>
    </row>
    <row r="3104" spans="1:12" hidden="1">
      <c r="A3104" s="142" t="s">
        <v>9596</v>
      </c>
      <c r="B3104" s="142" t="s">
        <v>9597</v>
      </c>
      <c r="C3104" s="142" t="s">
        <v>608</v>
      </c>
      <c r="D3104" s="142" t="s">
        <v>10514</v>
      </c>
      <c r="E3104" s="142" t="s">
        <v>10557</v>
      </c>
      <c r="F3104" s="142" t="s">
        <v>10558</v>
      </c>
      <c r="G3104" s="142" t="s">
        <v>10559</v>
      </c>
      <c r="H3104" s="142" t="s">
        <v>10560</v>
      </c>
      <c r="I3104" s="142" t="s">
        <v>10561</v>
      </c>
      <c r="J3104" s="142" t="s">
        <v>10562</v>
      </c>
      <c r="K3104" s="142" t="s">
        <v>10569</v>
      </c>
      <c r="L3104" s="142" t="s">
        <v>10570</v>
      </c>
    </row>
    <row r="3105" spans="1:12" hidden="1">
      <c r="A3105" s="142" t="s">
        <v>9596</v>
      </c>
      <c r="B3105" s="142" t="s">
        <v>9597</v>
      </c>
      <c r="C3105" s="142" t="s">
        <v>608</v>
      </c>
      <c r="D3105" s="142" t="s">
        <v>10514</v>
      </c>
      <c r="E3105" s="142" t="s">
        <v>10557</v>
      </c>
      <c r="F3105" s="142" t="s">
        <v>10558</v>
      </c>
      <c r="G3105" s="142" t="s">
        <v>10559</v>
      </c>
      <c r="H3105" s="142" t="s">
        <v>10560</v>
      </c>
      <c r="I3105" s="142" t="s">
        <v>10561</v>
      </c>
      <c r="J3105" s="142" t="s">
        <v>10562</v>
      </c>
      <c r="K3105" s="142" t="s">
        <v>10571</v>
      </c>
      <c r="L3105" s="142" t="s">
        <v>10572</v>
      </c>
    </row>
    <row r="3106" spans="1:12" hidden="1">
      <c r="A3106" s="142" t="s">
        <v>9596</v>
      </c>
      <c r="B3106" s="142" t="s">
        <v>9597</v>
      </c>
      <c r="C3106" s="142" t="s">
        <v>608</v>
      </c>
      <c r="D3106" s="142" t="s">
        <v>10514</v>
      </c>
      <c r="E3106" s="142" t="s">
        <v>10557</v>
      </c>
      <c r="F3106" s="142" t="s">
        <v>10558</v>
      </c>
      <c r="G3106" s="142" t="s">
        <v>10559</v>
      </c>
      <c r="H3106" s="142" t="s">
        <v>10560</v>
      </c>
      <c r="I3106" s="142" t="s">
        <v>10561</v>
      </c>
      <c r="J3106" s="142" t="s">
        <v>10562</v>
      </c>
      <c r="K3106" s="142" t="s">
        <v>10573</v>
      </c>
      <c r="L3106" s="142" t="s">
        <v>10574</v>
      </c>
    </row>
    <row r="3107" spans="1:12" hidden="1">
      <c r="A3107" s="142" t="s">
        <v>9596</v>
      </c>
      <c r="B3107" s="142" t="s">
        <v>9597</v>
      </c>
      <c r="C3107" s="142" t="s">
        <v>608</v>
      </c>
      <c r="D3107" s="142" t="s">
        <v>10514</v>
      </c>
      <c r="E3107" s="142" t="s">
        <v>10557</v>
      </c>
      <c r="F3107" s="142" t="s">
        <v>10558</v>
      </c>
      <c r="G3107" s="142" t="s">
        <v>10575</v>
      </c>
      <c r="H3107" s="142" t="s">
        <v>10576</v>
      </c>
      <c r="I3107" s="142" t="s">
        <v>10577</v>
      </c>
      <c r="J3107" s="142" t="s">
        <v>10578</v>
      </c>
      <c r="K3107" s="142" t="s">
        <v>10579</v>
      </c>
      <c r="L3107" s="142" t="s">
        <v>10580</v>
      </c>
    </row>
    <row r="3108" spans="1:12" hidden="1">
      <c r="A3108" s="142" t="s">
        <v>9596</v>
      </c>
      <c r="B3108" s="142" t="s">
        <v>9597</v>
      </c>
      <c r="C3108" s="142" t="s">
        <v>608</v>
      </c>
      <c r="D3108" s="142" t="s">
        <v>10514</v>
      </c>
      <c r="E3108" s="142" t="s">
        <v>10557</v>
      </c>
      <c r="F3108" s="142" t="s">
        <v>10558</v>
      </c>
      <c r="G3108" s="142" t="s">
        <v>10575</v>
      </c>
      <c r="H3108" s="142" t="s">
        <v>10576</v>
      </c>
      <c r="I3108" s="142" t="s">
        <v>10577</v>
      </c>
      <c r="J3108" s="142" t="s">
        <v>10578</v>
      </c>
      <c r="K3108" s="142" t="s">
        <v>10581</v>
      </c>
      <c r="L3108" s="142" t="s">
        <v>10582</v>
      </c>
    </row>
    <row r="3109" spans="1:12" hidden="1">
      <c r="A3109" s="142" t="s">
        <v>9596</v>
      </c>
      <c r="B3109" s="142" t="s">
        <v>9597</v>
      </c>
      <c r="C3109" s="142" t="s">
        <v>608</v>
      </c>
      <c r="D3109" s="142" t="s">
        <v>10514</v>
      </c>
      <c r="E3109" s="142" t="s">
        <v>10557</v>
      </c>
      <c r="F3109" s="142" t="s">
        <v>10558</v>
      </c>
      <c r="G3109" s="142" t="s">
        <v>10575</v>
      </c>
      <c r="H3109" s="142" t="s">
        <v>10576</v>
      </c>
      <c r="I3109" s="142" t="s">
        <v>10577</v>
      </c>
      <c r="J3109" s="142" t="s">
        <v>10578</v>
      </c>
      <c r="K3109" s="142" t="s">
        <v>10583</v>
      </c>
      <c r="L3109" s="142" t="s">
        <v>10584</v>
      </c>
    </row>
    <row r="3110" spans="1:12" hidden="1">
      <c r="A3110" s="142" t="s">
        <v>9596</v>
      </c>
      <c r="B3110" s="142" t="s">
        <v>9597</v>
      </c>
      <c r="C3110" s="142" t="s">
        <v>608</v>
      </c>
      <c r="D3110" s="142" t="s">
        <v>10514</v>
      </c>
      <c r="E3110" s="142" t="s">
        <v>10557</v>
      </c>
      <c r="F3110" s="142" t="s">
        <v>10558</v>
      </c>
      <c r="G3110" s="142" t="s">
        <v>10585</v>
      </c>
      <c r="H3110" s="142" t="s">
        <v>10586</v>
      </c>
      <c r="I3110" s="142" t="s">
        <v>10587</v>
      </c>
      <c r="J3110" s="142" t="s">
        <v>10588</v>
      </c>
      <c r="K3110" s="142" t="s">
        <v>10589</v>
      </c>
      <c r="L3110" s="142" t="s">
        <v>10590</v>
      </c>
    </row>
    <row r="3111" spans="1:12" hidden="1">
      <c r="A3111" s="142" t="s">
        <v>9596</v>
      </c>
      <c r="B3111" s="142" t="s">
        <v>9597</v>
      </c>
      <c r="C3111" s="142" t="s">
        <v>608</v>
      </c>
      <c r="D3111" s="142" t="s">
        <v>10514</v>
      </c>
      <c r="E3111" s="142" t="s">
        <v>10557</v>
      </c>
      <c r="F3111" s="142" t="s">
        <v>10558</v>
      </c>
      <c r="G3111" s="142" t="s">
        <v>10585</v>
      </c>
      <c r="H3111" s="142" t="s">
        <v>10586</v>
      </c>
      <c r="I3111" s="142" t="s">
        <v>10587</v>
      </c>
      <c r="J3111" s="142" t="s">
        <v>10588</v>
      </c>
      <c r="K3111" s="142" t="s">
        <v>10591</v>
      </c>
      <c r="L3111" s="142" t="s">
        <v>10592</v>
      </c>
    </row>
    <row r="3112" spans="1:12" hidden="1">
      <c r="A3112" s="142" t="s">
        <v>9596</v>
      </c>
      <c r="B3112" s="142" t="s">
        <v>9597</v>
      </c>
      <c r="C3112" s="142" t="s">
        <v>608</v>
      </c>
      <c r="D3112" s="142" t="s">
        <v>10514</v>
      </c>
      <c r="E3112" s="142" t="s">
        <v>10557</v>
      </c>
      <c r="F3112" s="142" t="s">
        <v>10558</v>
      </c>
      <c r="G3112" s="142" t="s">
        <v>10585</v>
      </c>
      <c r="H3112" s="142" t="s">
        <v>10586</v>
      </c>
      <c r="I3112" s="142" t="s">
        <v>10587</v>
      </c>
      <c r="J3112" s="142" t="s">
        <v>10588</v>
      </c>
      <c r="K3112" s="142" t="s">
        <v>10593</v>
      </c>
      <c r="L3112" s="142" t="s">
        <v>10594</v>
      </c>
    </row>
    <row r="3113" spans="1:12" hidden="1">
      <c r="A3113" s="142" t="s">
        <v>9596</v>
      </c>
      <c r="B3113" s="142" t="s">
        <v>9597</v>
      </c>
      <c r="C3113" s="142" t="s">
        <v>608</v>
      </c>
      <c r="D3113" s="142" t="s">
        <v>10514</v>
      </c>
      <c r="E3113" s="142" t="s">
        <v>607</v>
      </c>
      <c r="F3113" s="142" t="s">
        <v>10595</v>
      </c>
      <c r="G3113" s="142" t="s">
        <v>10596</v>
      </c>
      <c r="H3113" s="142" t="s">
        <v>10597</v>
      </c>
      <c r="I3113" s="142" t="s">
        <v>10598</v>
      </c>
      <c r="J3113" s="142" t="s">
        <v>10599</v>
      </c>
      <c r="K3113" s="142" t="s">
        <v>10600</v>
      </c>
      <c r="L3113" s="142" t="s">
        <v>10601</v>
      </c>
    </row>
    <row r="3114" spans="1:12" hidden="1">
      <c r="A3114" s="142" t="s">
        <v>9596</v>
      </c>
      <c r="B3114" s="142" t="s">
        <v>9597</v>
      </c>
      <c r="C3114" s="142" t="s">
        <v>608</v>
      </c>
      <c r="D3114" s="142" t="s">
        <v>10514</v>
      </c>
      <c r="E3114" s="142" t="s">
        <v>607</v>
      </c>
      <c r="F3114" s="142" t="s">
        <v>10595</v>
      </c>
      <c r="G3114" s="142" t="s">
        <v>10596</v>
      </c>
      <c r="H3114" s="142" t="s">
        <v>10597</v>
      </c>
      <c r="I3114" s="142" t="s">
        <v>10598</v>
      </c>
      <c r="J3114" s="142" t="s">
        <v>10599</v>
      </c>
      <c r="K3114" s="142" t="s">
        <v>10602</v>
      </c>
      <c r="L3114" s="142" t="s">
        <v>10603</v>
      </c>
    </row>
    <row r="3115" spans="1:12" hidden="1">
      <c r="A3115" s="142" t="s">
        <v>9596</v>
      </c>
      <c r="B3115" s="142" t="s">
        <v>9597</v>
      </c>
      <c r="C3115" s="142" t="s">
        <v>608</v>
      </c>
      <c r="D3115" s="142" t="s">
        <v>10514</v>
      </c>
      <c r="E3115" s="142" t="s">
        <v>607</v>
      </c>
      <c r="F3115" s="142" t="s">
        <v>10595</v>
      </c>
      <c r="G3115" s="142" t="s">
        <v>10604</v>
      </c>
      <c r="H3115" s="142" t="s">
        <v>10605</v>
      </c>
      <c r="I3115" s="142" t="s">
        <v>10606</v>
      </c>
      <c r="J3115" s="142" t="s">
        <v>10607</v>
      </c>
      <c r="K3115" s="142" t="s">
        <v>10608</v>
      </c>
      <c r="L3115" s="142" t="s">
        <v>10609</v>
      </c>
    </row>
    <row r="3116" spans="1:12" hidden="1">
      <c r="A3116" s="142" t="s">
        <v>9596</v>
      </c>
      <c r="B3116" s="142" t="s">
        <v>9597</v>
      </c>
      <c r="C3116" s="142" t="s">
        <v>608</v>
      </c>
      <c r="D3116" s="142" t="s">
        <v>10514</v>
      </c>
      <c r="E3116" s="142" t="s">
        <v>607</v>
      </c>
      <c r="F3116" s="142" t="s">
        <v>10595</v>
      </c>
      <c r="G3116" s="142" t="s">
        <v>10604</v>
      </c>
      <c r="H3116" s="142" t="s">
        <v>10605</v>
      </c>
      <c r="I3116" s="142" t="s">
        <v>10606</v>
      </c>
      <c r="J3116" s="142" t="s">
        <v>10607</v>
      </c>
      <c r="K3116" s="142" t="s">
        <v>10610</v>
      </c>
      <c r="L3116" s="142" t="s">
        <v>10611</v>
      </c>
    </row>
    <row r="3117" spans="1:12" hidden="1">
      <c r="A3117" s="142" t="s">
        <v>9596</v>
      </c>
      <c r="B3117" s="142" t="s">
        <v>9597</v>
      </c>
      <c r="C3117" s="142" t="s">
        <v>608</v>
      </c>
      <c r="D3117" s="142" t="s">
        <v>10514</v>
      </c>
      <c r="E3117" s="142" t="s">
        <v>607</v>
      </c>
      <c r="F3117" s="142" t="s">
        <v>10595</v>
      </c>
      <c r="G3117" s="142" t="s">
        <v>10604</v>
      </c>
      <c r="H3117" s="142" t="s">
        <v>10605</v>
      </c>
      <c r="I3117" s="142" t="s">
        <v>10612</v>
      </c>
      <c r="J3117" s="142" t="s">
        <v>10613</v>
      </c>
      <c r="K3117" s="142" t="s">
        <v>10614</v>
      </c>
      <c r="L3117" s="142" t="s">
        <v>10615</v>
      </c>
    </row>
    <row r="3118" spans="1:12" hidden="1">
      <c r="A3118" s="142" t="s">
        <v>9596</v>
      </c>
      <c r="B3118" s="142" t="s">
        <v>9597</v>
      </c>
      <c r="C3118" s="142" t="s">
        <v>608</v>
      </c>
      <c r="D3118" s="142" t="s">
        <v>10514</v>
      </c>
      <c r="E3118" s="142" t="s">
        <v>607</v>
      </c>
      <c r="F3118" s="142" t="s">
        <v>10595</v>
      </c>
      <c r="G3118" s="142" t="s">
        <v>10616</v>
      </c>
      <c r="H3118" s="142" t="s">
        <v>10617</v>
      </c>
      <c r="I3118" s="142" t="s">
        <v>10618</v>
      </c>
      <c r="J3118" s="142" t="s">
        <v>10619</v>
      </c>
      <c r="K3118" s="142" t="s">
        <v>10620</v>
      </c>
      <c r="L3118" s="142" t="s">
        <v>10621</v>
      </c>
    </row>
    <row r="3119" spans="1:12" hidden="1">
      <c r="A3119" s="142" t="s">
        <v>9596</v>
      </c>
      <c r="B3119" s="142" t="s">
        <v>9597</v>
      </c>
      <c r="C3119" s="142" t="s">
        <v>608</v>
      </c>
      <c r="D3119" s="142" t="s">
        <v>10514</v>
      </c>
      <c r="E3119" s="142" t="s">
        <v>607</v>
      </c>
      <c r="F3119" s="142" t="s">
        <v>10595</v>
      </c>
      <c r="G3119" s="142" t="s">
        <v>10616</v>
      </c>
      <c r="H3119" s="142" t="s">
        <v>10617</v>
      </c>
      <c r="I3119" s="142" t="s">
        <v>10618</v>
      </c>
      <c r="J3119" s="142" t="s">
        <v>10619</v>
      </c>
      <c r="K3119" s="142" t="s">
        <v>10622</v>
      </c>
      <c r="L3119" s="142" t="s">
        <v>10623</v>
      </c>
    </row>
    <row r="3120" spans="1:12" hidden="1">
      <c r="A3120" s="142" t="s">
        <v>9596</v>
      </c>
      <c r="B3120" s="142" t="s">
        <v>9597</v>
      </c>
      <c r="C3120" s="142" t="s">
        <v>608</v>
      </c>
      <c r="D3120" s="142" t="s">
        <v>10514</v>
      </c>
      <c r="E3120" s="142" t="s">
        <v>607</v>
      </c>
      <c r="F3120" s="142" t="s">
        <v>10595</v>
      </c>
      <c r="G3120" s="142" t="s">
        <v>10624</v>
      </c>
      <c r="H3120" s="142" t="s">
        <v>10625</v>
      </c>
      <c r="I3120" s="142" t="s">
        <v>10626</v>
      </c>
      <c r="J3120" s="142" t="s">
        <v>10627</v>
      </c>
      <c r="K3120" s="142" t="s">
        <v>10628</v>
      </c>
      <c r="L3120" s="142" t="s">
        <v>10629</v>
      </c>
    </row>
    <row r="3121" spans="1:12" hidden="1">
      <c r="A3121" s="142" t="s">
        <v>9596</v>
      </c>
      <c r="B3121" s="142" t="s">
        <v>9597</v>
      </c>
      <c r="C3121" s="142" t="s">
        <v>608</v>
      </c>
      <c r="D3121" s="142" t="s">
        <v>10514</v>
      </c>
      <c r="E3121" s="142" t="s">
        <v>607</v>
      </c>
      <c r="F3121" s="142" t="s">
        <v>10595</v>
      </c>
      <c r="G3121" s="142" t="s">
        <v>10624</v>
      </c>
      <c r="H3121" s="142" t="s">
        <v>10625</v>
      </c>
      <c r="I3121" s="142" t="s">
        <v>10626</v>
      </c>
      <c r="J3121" s="142" t="s">
        <v>10627</v>
      </c>
      <c r="K3121" s="142" t="s">
        <v>10630</v>
      </c>
      <c r="L3121" s="142" t="s">
        <v>10631</v>
      </c>
    </row>
    <row r="3122" spans="1:12" hidden="1">
      <c r="A3122" s="142" t="s">
        <v>9596</v>
      </c>
      <c r="B3122" s="142" t="s">
        <v>9597</v>
      </c>
      <c r="C3122" s="142" t="s">
        <v>608</v>
      </c>
      <c r="D3122" s="142" t="s">
        <v>10514</v>
      </c>
      <c r="E3122" s="142" t="s">
        <v>607</v>
      </c>
      <c r="F3122" s="142" t="s">
        <v>10595</v>
      </c>
      <c r="G3122" s="142" t="s">
        <v>10624</v>
      </c>
      <c r="H3122" s="142" t="s">
        <v>10625</v>
      </c>
      <c r="I3122" s="142" t="s">
        <v>10626</v>
      </c>
      <c r="J3122" s="142" t="s">
        <v>10627</v>
      </c>
      <c r="K3122" s="142" t="s">
        <v>10632</v>
      </c>
      <c r="L3122" s="142" t="s">
        <v>10633</v>
      </c>
    </row>
    <row r="3123" spans="1:12" hidden="1">
      <c r="A3123" s="142" t="s">
        <v>9596</v>
      </c>
      <c r="B3123" s="142" t="s">
        <v>9597</v>
      </c>
      <c r="C3123" s="142" t="s">
        <v>608</v>
      </c>
      <c r="D3123" s="142" t="s">
        <v>10514</v>
      </c>
      <c r="E3123" s="142" t="s">
        <v>607</v>
      </c>
      <c r="F3123" s="142" t="s">
        <v>10595</v>
      </c>
      <c r="G3123" s="142" t="s">
        <v>10624</v>
      </c>
      <c r="H3123" s="142" t="s">
        <v>10625</v>
      </c>
      <c r="I3123" s="142" t="s">
        <v>10626</v>
      </c>
      <c r="J3123" s="142" t="s">
        <v>10627</v>
      </c>
      <c r="K3123" s="142" t="s">
        <v>10634</v>
      </c>
      <c r="L3123" s="142" t="s">
        <v>10635</v>
      </c>
    </row>
    <row r="3124" spans="1:12" hidden="1">
      <c r="A3124" s="142" t="s">
        <v>9596</v>
      </c>
      <c r="B3124" s="142" t="s">
        <v>9597</v>
      </c>
      <c r="C3124" s="142" t="s">
        <v>608</v>
      </c>
      <c r="D3124" s="142" t="s">
        <v>10514</v>
      </c>
      <c r="E3124" s="142" t="s">
        <v>607</v>
      </c>
      <c r="F3124" s="142" t="s">
        <v>10595</v>
      </c>
      <c r="G3124" s="142" t="s">
        <v>10624</v>
      </c>
      <c r="H3124" s="142" t="s">
        <v>10625</v>
      </c>
      <c r="I3124" s="142" t="s">
        <v>10626</v>
      </c>
      <c r="J3124" s="142" t="s">
        <v>10627</v>
      </c>
      <c r="K3124" s="142" t="s">
        <v>10636</v>
      </c>
      <c r="L3124" s="142" t="s">
        <v>10637</v>
      </c>
    </row>
    <row r="3125" spans="1:12" hidden="1">
      <c r="A3125" s="142" t="s">
        <v>9596</v>
      </c>
      <c r="B3125" s="142" t="s">
        <v>9597</v>
      </c>
      <c r="C3125" s="142" t="s">
        <v>608</v>
      </c>
      <c r="D3125" s="142" t="s">
        <v>10514</v>
      </c>
      <c r="E3125" s="142" t="s">
        <v>607</v>
      </c>
      <c r="F3125" s="142" t="s">
        <v>10595</v>
      </c>
      <c r="G3125" s="142" t="s">
        <v>10624</v>
      </c>
      <c r="H3125" s="142" t="s">
        <v>10625</v>
      </c>
      <c r="I3125" s="142" t="s">
        <v>10626</v>
      </c>
      <c r="J3125" s="142" t="s">
        <v>10627</v>
      </c>
      <c r="K3125" s="142" t="s">
        <v>10638</v>
      </c>
      <c r="L3125" s="142" t="s">
        <v>10639</v>
      </c>
    </row>
    <row r="3126" spans="1:12" hidden="1">
      <c r="A3126" s="142" t="s">
        <v>9596</v>
      </c>
      <c r="B3126" s="142" t="s">
        <v>9597</v>
      </c>
      <c r="C3126" s="142" t="s">
        <v>608</v>
      </c>
      <c r="D3126" s="142" t="s">
        <v>10514</v>
      </c>
      <c r="E3126" s="142" t="s">
        <v>607</v>
      </c>
      <c r="F3126" s="142" t="s">
        <v>10595</v>
      </c>
      <c r="G3126" s="142" t="s">
        <v>10624</v>
      </c>
      <c r="H3126" s="142" t="s">
        <v>10625</v>
      </c>
      <c r="I3126" s="142" t="s">
        <v>10626</v>
      </c>
      <c r="J3126" s="142" t="s">
        <v>10627</v>
      </c>
      <c r="K3126" s="142" t="s">
        <v>10640</v>
      </c>
      <c r="L3126" s="142" t="s">
        <v>10641</v>
      </c>
    </row>
    <row r="3127" spans="1:12" hidden="1">
      <c r="A3127" s="142" t="s">
        <v>9596</v>
      </c>
      <c r="B3127" s="142" t="s">
        <v>9597</v>
      </c>
      <c r="C3127" s="142" t="s">
        <v>608</v>
      </c>
      <c r="D3127" s="142" t="s">
        <v>10514</v>
      </c>
      <c r="E3127" s="142" t="s">
        <v>607</v>
      </c>
      <c r="F3127" s="142" t="s">
        <v>10595</v>
      </c>
      <c r="G3127" s="142" t="s">
        <v>10642</v>
      </c>
      <c r="H3127" s="142" t="s">
        <v>10643</v>
      </c>
      <c r="I3127" s="142" t="s">
        <v>10644</v>
      </c>
      <c r="J3127" s="142" t="s">
        <v>10645</v>
      </c>
      <c r="K3127" s="142" t="s">
        <v>10646</v>
      </c>
      <c r="L3127" s="142" t="s">
        <v>10647</v>
      </c>
    </row>
    <row r="3128" spans="1:12" hidden="1">
      <c r="A3128" s="142" t="s">
        <v>9596</v>
      </c>
      <c r="B3128" s="142" t="s">
        <v>9597</v>
      </c>
      <c r="C3128" s="142" t="s">
        <v>608</v>
      </c>
      <c r="D3128" s="142" t="s">
        <v>10514</v>
      </c>
      <c r="E3128" s="142" t="s">
        <v>607</v>
      </c>
      <c r="F3128" s="142" t="s">
        <v>10595</v>
      </c>
      <c r="G3128" s="142" t="s">
        <v>10642</v>
      </c>
      <c r="H3128" s="142" t="s">
        <v>10643</v>
      </c>
      <c r="I3128" s="142" t="s">
        <v>10644</v>
      </c>
      <c r="J3128" s="142" t="s">
        <v>10645</v>
      </c>
      <c r="K3128" s="142" t="s">
        <v>10648</v>
      </c>
      <c r="L3128" s="142" t="s">
        <v>10649</v>
      </c>
    </row>
    <row r="3129" spans="1:12" hidden="1">
      <c r="A3129" s="142" t="s">
        <v>9596</v>
      </c>
      <c r="B3129" s="142" t="s">
        <v>9597</v>
      </c>
      <c r="C3129" s="142" t="s">
        <v>608</v>
      </c>
      <c r="D3129" s="142" t="s">
        <v>10514</v>
      </c>
      <c r="E3129" s="142" t="s">
        <v>607</v>
      </c>
      <c r="F3129" s="142" t="s">
        <v>10595</v>
      </c>
      <c r="G3129" s="142" t="s">
        <v>10642</v>
      </c>
      <c r="H3129" s="142" t="s">
        <v>10643</v>
      </c>
      <c r="I3129" s="142" t="s">
        <v>10644</v>
      </c>
      <c r="J3129" s="142" t="s">
        <v>10645</v>
      </c>
      <c r="K3129" s="142" t="s">
        <v>10650</v>
      </c>
      <c r="L3129" s="142" t="s">
        <v>10651</v>
      </c>
    </row>
    <row r="3130" spans="1:12" hidden="1">
      <c r="A3130" s="142" t="s">
        <v>9596</v>
      </c>
      <c r="B3130" s="142" t="s">
        <v>9597</v>
      </c>
      <c r="C3130" s="142" t="s">
        <v>608</v>
      </c>
      <c r="D3130" s="142" t="s">
        <v>10514</v>
      </c>
      <c r="E3130" s="142" t="s">
        <v>607</v>
      </c>
      <c r="F3130" s="142" t="s">
        <v>10595</v>
      </c>
      <c r="G3130" s="142" t="s">
        <v>10642</v>
      </c>
      <c r="H3130" s="142" t="s">
        <v>10643</v>
      </c>
      <c r="I3130" s="142" t="s">
        <v>10644</v>
      </c>
      <c r="J3130" s="142" t="s">
        <v>10645</v>
      </c>
      <c r="K3130" s="142" t="s">
        <v>10652</v>
      </c>
      <c r="L3130" s="142" t="s">
        <v>10653</v>
      </c>
    </row>
    <row r="3131" spans="1:12" hidden="1">
      <c r="A3131" s="142" t="s">
        <v>9596</v>
      </c>
      <c r="B3131" s="142" t="s">
        <v>9597</v>
      </c>
      <c r="C3131" s="142" t="s">
        <v>608</v>
      </c>
      <c r="D3131" s="142" t="s">
        <v>10514</v>
      </c>
      <c r="E3131" s="142" t="s">
        <v>607</v>
      </c>
      <c r="F3131" s="142" t="s">
        <v>10595</v>
      </c>
      <c r="G3131" s="142" t="s">
        <v>10642</v>
      </c>
      <c r="H3131" s="142" t="s">
        <v>10643</v>
      </c>
      <c r="I3131" s="142" t="s">
        <v>10644</v>
      </c>
      <c r="J3131" s="142" t="s">
        <v>10645</v>
      </c>
      <c r="K3131" s="142" t="s">
        <v>10654</v>
      </c>
      <c r="L3131" s="142" t="s">
        <v>10655</v>
      </c>
    </row>
    <row r="3132" spans="1:12" hidden="1">
      <c r="A3132" s="142" t="s">
        <v>9596</v>
      </c>
      <c r="B3132" s="142" t="s">
        <v>9597</v>
      </c>
      <c r="C3132" s="142" t="s">
        <v>608</v>
      </c>
      <c r="D3132" s="142" t="s">
        <v>10514</v>
      </c>
      <c r="E3132" s="142" t="s">
        <v>607</v>
      </c>
      <c r="F3132" s="142" t="s">
        <v>10595</v>
      </c>
      <c r="G3132" s="142" t="s">
        <v>10642</v>
      </c>
      <c r="H3132" s="142" t="s">
        <v>10643</v>
      </c>
      <c r="I3132" s="142" t="s">
        <v>10644</v>
      </c>
      <c r="J3132" s="142" t="s">
        <v>10645</v>
      </c>
      <c r="K3132" s="142" t="s">
        <v>10656</v>
      </c>
      <c r="L3132" s="142" t="s">
        <v>10657</v>
      </c>
    </row>
    <row r="3133" spans="1:12" hidden="1">
      <c r="A3133" s="142" t="s">
        <v>9596</v>
      </c>
      <c r="B3133" s="142" t="s">
        <v>9597</v>
      </c>
      <c r="C3133" s="142" t="s">
        <v>608</v>
      </c>
      <c r="D3133" s="142" t="s">
        <v>10514</v>
      </c>
      <c r="E3133" s="142" t="s">
        <v>607</v>
      </c>
      <c r="F3133" s="142" t="s">
        <v>10595</v>
      </c>
      <c r="G3133" s="142" t="s">
        <v>10642</v>
      </c>
      <c r="H3133" s="142" t="s">
        <v>10643</v>
      </c>
      <c r="I3133" s="142" t="s">
        <v>10644</v>
      </c>
      <c r="J3133" s="142" t="s">
        <v>10645</v>
      </c>
      <c r="K3133" s="142" t="s">
        <v>10658</v>
      </c>
      <c r="L3133" s="142" t="s">
        <v>10659</v>
      </c>
    </row>
    <row r="3134" spans="1:12" hidden="1">
      <c r="A3134" s="142" t="s">
        <v>9596</v>
      </c>
      <c r="B3134" s="142" t="s">
        <v>9597</v>
      </c>
      <c r="C3134" s="142" t="s">
        <v>608</v>
      </c>
      <c r="D3134" s="142" t="s">
        <v>10514</v>
      </c>
      <c r="E3134" s="142" t="s">
        <v>607</v>
      </c>
      <c r="F3134" s="142" t="s">
        <v>10595</v>
      </c>
      <c r="G3134" s="142" t="s">
        <v>10642</v>
      </c>
      <c r="H3134" s="142" t="s">
        <v>10643</v>
      </c>
      <c r="I3134" s="142" t="s">
        <v>10644</v>
      </c>
      <c r="J3134" s="142" t="s">
        <v>10645</v>
      </c>
      <c r="K3134" s="142" t="s">
        <v>10660</v>
      </c>
      <c r="L3134" s="142" t="s">
        <v>10661</v>
      </c>
    </row>
    <row r="3135" spans="1:12" hidden="1">
      <c r="A3135" s="142" t="s">
        <v>9596</v>
      </c>
      <c r="B3135" s="142" t="s">
        <v>9597</v>
      </c>
      <c r="C3135" s="142" t="s">
        <v>608</v>
      </c>
      <c r="D3135" s="142" t="s">
        <v>10514</v>
      </c>
      <c r="E3135" s="142" t="s">
        <v>607</v>
      </c>
      <c r="F3135" s="142" t="s">
        <v>10595</v>
      </c>
      <c r="G3135" s="142" t="s">
        <v>10642</v>
      </c>
      <c r="H3135" s="142" t="s">
        <v>10643</v>
      </c>
      <c r="I3135" s="142" t="s">
        <v>10644</v>
      </c>
      <c r="J3135" s="142" t="s">
        <v>10645</v>
      </c>
      <c r="K3135" s="142" t="s">
        <v>10662</v>
      </c>
      <c r="L3135" s="142" t="s">
        <v>10663</v>
      </c>
    </row>
    <row r="3136" spans="1:12" hidden="1">
      <c r="A3136" s="142" t="s">
        <v>9596</v>
      </c>
      <c r="B3136" s="142" t="s">
        <v>9597</v>
      </c>
      <c r="C3136" s="142" t="s">
        <v>608</v>
      </c>
      <c r="D3136" s="142" t="s">
        <v>10514</v>
      </c>
      <c r="E3136" s="142" t="s">
        <v>607</v>
      </c>
      <c r="F3136" s="142" t="s">
        <v>10595</v>
      </c>
      <c r="G3136" s="142" t="s">
        <v>10642</v>
      </c>
      <c r="H3136" s="142" t="s">
        <v>10643</v>
      </c>
      <c r="I3136" s="142" t="s">
        <v>10644</v>
      </c>
      <c r="J3136" s="142" t="s">
        <v>10645</v>
      </c>
      <c r="K3136" s="142" t="s">
        <v>10664</v>
      </c>
      <c r="L3136" s="142" t="s">
        <v>10665</v>
      </c>
    </row>
    <row r="3137" spans="1:12" hidden="1">
      <c r="A3137" s="142" t="s">
        <v>9596</v>
      </c>
      <c r="B3137" s="142" t="s">
        <v>9597</v>
      </c>
      <c r="C3137" s="142" t="s">
        <v>608</v>
      </c>
      <c r="D3137" s="142" t="s">
        <v>10514</v>
      </c>
      <c r="E3137" s="142" t="s">
        <v>607</v>
      </c>
      <c r="F3137" s="142" t="s">
        <v>10595</v>
      </c>
      <c r="G3137" s="142" t="s">
        <v>10642</v>
      </c>
      <c r="H3137" s="142" t="s">
        <v>10643</v>
      </c>
      <c r="I3137" s="142" t="s">
        <v>10644</v>
      </c>
      <c r="J3137" s="142" t="s">
        <v>10645</v>
      </c>
      <c r="K3137" s="142" t="s">
        <v>10666</v>
      </c>
      <c r="L3137" s="142" t="s">
        <v>10667</v>
      </c>
    </row>
    <row r="3138" spans="1:12" hidden="1">
      <c r="A3138" s="142" t="s">
        <v>9596</v>
      </c>
      <c r="B3138" s="142" t="s">
        <v>9597</v>
      </c>
      <c r="C3138" s="142" t="s">
        <v>608</v>
      </c>
      <c r="D3138" s="142" t="s">
        <v>10514</v>
      </c>
      <c r="E3138" s="142" t="s">
        <v>607</v>
      </c>
      <c r="F3138" s="142" t="s">
        <v>10595</v>
      </c>
      <c r="G3138" s="142" t="s">
        <v>10642</v>
      </c>
      <c r="H3138" s="142" t="s">
        <v>10643</v>
      </c>
      <c r="I3138" s="142" t="s">
        <v>10644</v>
      </c>
      <c r="J3138" s="142" t="s">
        <v>10645</v>
      </c>
      <c r="K3138" s="142" t="s">
        <v>10668</v>
      </c>
      <c r="L3138" s="142" t="s">
        <v>10669</v>
      </c>
    </row>
    <row r="3139" spans="1:12" hidden="1">
      <c r="A3139" s="142" t="s">
        <v>9596</v>
      </c>
      <c r="B3139" s="142" t="s">
        <v>9597</v>
      </c>
      <c r="C3139" s="142" t="s">
        <v>608</v>
      </c>
      <c r="D3139" s="142" t="s">
        <v>10514</v>
      </c>
      <c r="E3139" s="142" t="s">
        <v>607</v>
      </c>
      <c r="F3139" s="142" t="s">
        <v>10595</v>
      </c>
      <c r="G3139" s="142" t="s">
        <v>10670</v>
      </c>
      <c r="H3139" s="142" t="s">
        <v>10671</v>
      </c>
      <c r="I3139" s="142" t="s">
        <v>10672</v>
      </c>
      <c r="J3139" s="142" t="s">
        <v>10673</v>
      </c>
      <c r="K3139" s="142" t="s">
        <v>10674</v>
      </c>
      <c r="L3139" s="142" t="s">
        <v>10675</v>
      </c>
    </row>
    <row r="3140" spans="1:12" hidden="1">
      <c r="A3140" s="142" t="s">
        <v>9596</v>
      </c>
      <c r="B3140" s="142" t="s">
        <v>9597</v>
      </c>
      <c r="C3140" s="142" t="s">
        <v>608</v>
      </c>
      <c r="D3140" s="142" t="s">
        <v>10514</v>
      </c>
      <c r="E3140" s="142" t="s">
        <v>607</v>
      </c>
      <c r="F3140" s="142" t="s">
        <v>10595</v>
      </c>
      <c r="G3140" s="142" t="s">
        <v>10670</v>
      </c>
      <c r="H3140" s="142" t="s">
        <v>10671</v>
      </c>
      <c r="I3140" s="142" t="s">
        <v>10676</v>
      </c>
      <c r="J3140" s="142" t="s">
        <v>10677</v>
      </c>
      <c r="K3140" s="142" t="s">
        <v>10678</v>
      </c>
      <c r="L3140" s="142" t="s">
        <v>10679</v>
      </c>
    </row>
    <row r="3141" spans="1:12" hidden="1">
      <c r="A3141" s="142" t="s">
        <v>9596</v>
      </c>
      <c r="B3141" s="142" t="s">
        <v>9597</v>
      </c>
      <c r="C3141" s="142" t="s">
        <v>608</v>
      </c>
      <c r="D3141" s="142" t="s">
        <v>10514</v>
      </c>
      <c r="E3141" s="142" t="s">
        <v>607</v>
      </c>
      <c r="F3141" s="142" t="s">
        <v>10595</v>
      </c>
      <c r="G3141" s="142" t="s">
        <v>10670</v>
      </c>
      <c r="H3141" s="142" t="s">
        <v>10671</v>
      </c>
      <c r="I3141" s="142" t="s">
        <v>10676</v>
      </c>
      <c r="J3141" s="142" t="s">
        <v>10677</v>
      </c>
      <c r="K3141" s="142" t="s">
        <v>10680</v>
      </c>
      <c r="L3141" s="142" t="s">
        <v>10681</v>
      </c>
    </row>
    <row r="3142" spans="1:12" hidden="1">
      <c r="A3142" s="142" t="s">
        <v>9596</v>
      </c>
      <c r="B3142" s="142" t="s">
        <v>9597</v>
      </c>
      <c r="C3142" s="142" t="s">
        <v>608</v>
      </c>
      <c r="D3142" s="142" t="s">
        <v>10514</v>
      </c>
      <c r="E3142" s="142" t="s">
        <v>607</v>
      </c>
      <c r="F3142" s="142" t="s">
        <v>10595</v>
      </c>
      <c r="G3142" s="142" t="s">
        <v>10670</v>
      </c>
      <c r="H3142" s="142" t="s">
        <v>10671</v>
      </c>
      <c r="I3142" s="142" t="s">
        <v>10676</v>
      </c>
      <c r="J3142" s="142" t="s">
        <v>10677</v>
      </c>
      <c r="K3142" s="142" t="s">
        <v>10682</v>
      </c>
      <c r="L3142" s="142" t="s">
        <v>10683</v>
      </c>
    </row>
    <row r="3143" spans="1:12" hidden="1">
      <c r="A3143" s="142" t="s">
        <v>9596</v>
      </c>
      <c r="B3143" s="142" t="s">
        <v>9597</v>
      </c>
      <c r="C3143" s="142" t="s">
        <v>608</v>
      </c>
      <c r="D3143" s="142" t="s">
        <v>10514</v>
      </c>
      <c r="E3143" s="142" t="s">
        <v>607</v>
      </c>
      <c r="F3143" s="142" t="s">
        <v>10595</v>
      </c>
      <c r="G3143" s="142" t="s">
        <v>10670</v>
      </c>
      <c r="H3143" s="142" t="s">
        <v>10671</v>
      </c>
      <c r="I3143" s="142" t="s">
        <v>10676</v>
      </c>
      <c r="J3143" s="142" t="s">
        <v>10677</v>
      </c>
      <c r="K3143" s="142" t="s">
        <v>10684</v>
      </c>
      <c r="L3143" s="142" t="s">
        <v>10685</v>
      </c>
    </row>
    <row r="3144" spans="1:12" hidden="1">
      <c r="A3144" s="142" t="s">
        <v>9596</v>
      </c>
      <c r="B3144" s="142" t="s">
        <v>9597</v>
      </c>
      <c r="C3144" s="142" t="s">
        <v>608</v>
      </c>
      <c r="D3144" s="142" t="s">
        <v>10514</v>
      </c>
      <c r="E3144" s="142" t="s">
        <v>10686</v>
      </c>
      <c r="F3144" s="142" t="s">
        <v>10687</v>
      </c>
      <c r="G3144" s="142" t="s">
        <v>10688</v>
      </c>
      <c r="H3144" s="142" t="s">
        <v>10689</v>
      </c>
      <c r="I3144" s="142" t="s">
        <v>10690</v>
      </c>
      <c r="J3144" s="142" t="s">
        <v>10691</v>
      </c>
      <c r="K3144" s="142" t="s">
        <v>10692</v>
      </c>
      <c r="L3144" s="142" t="s">
        <v>10693</v>
      </c>
    </row>
    <row r="3145" spans="1:12" hidden="1">
      <c r="A3145" s="142" t="s">
        <v>9596</v>
      </c>
      <c r="B3145" s="142" t="s">
        <v>9597</v>
      </c>
      <c r="C3145" s="142" t="s">
        <v>608</v>
      </c>
      <c r="D3145" s="142" t="s">
        <v>10514</v>
      </c>
      <c r="E3145" s="142" t="s">
        <v>10686</v>
      </c>
      <c r="F3145" s="142" t="s">
        <v>10687</v>
      </c>
      <c r="G3145" s="142" t="s">
        <v>10688</v>
      </c>
      <c r="H3145" s="142" t="s">
        <v>10689</v>
      </c>
      <c r="I3145" s="142" t="s">
        <v>10690</v>
      </c>
      <c r="J3145" s="142" t="s">
        <v>10691</v>
      </c>
      <c r="K3145" s="142" t="s">
        <v>10694</v>
      </c>
      <c r="L3145" s="142" t="s">
        <v>10695</v>
      </c>
    </row>
    <row r="3146" spans="1:12" hidden="1">
      <c r="A3146" s="142" t="s">
        <v>9596</v>
      </c>
      <c r="B3146" s="142" t="s">
        <v>9597</v>
      </c>
      <c r="C3146" s="142" t="s">
        <v>608</v>
      </c>
      <c r="D3146" s="142" t="s">
        <v>10514</v>
      </c>
      <c r="E3146" s="142" t="s">
        <v>10686</v>
      </c>
      <c r="F3146" s="142" t="s">
        <v>10687</v>
      </c>
      <c r="G3146" s="142" t="s">
        <v>10696</v>
      </c>
      <c r="H3146" s="142" t="s">
        <v>10697</v>
      </c>
      <c r="I3146" s="142" t="s">
        <v>10698</v>
      </c>
      <c r="J3146" s="142" t="s">
        <v>10699</v>
      </c>
      <c r="K3146" s="142" t="s">
        <v>10700</v>
      </c>
      <c r="L3146" s="142" t="s">
        <v>10701</v>
      </c>
    </row>
    <row r="3147" spans="1:12" hidden="1">
      <c r="A3147" s="142" t="s">
        <v>9596</v>
      </c>
      <c r="B3147" s="142" t="s">
        <v>9597</v>
      </c>
      <c r="C3147" s="142" t="s">
        <v>608</v>
      </c>
      <c r="D3147" s="142" t="s">
        <v>10514</v>
      </c>
      <c r="E3147" s="142" t="s">
        <v>10686</v>
      </c>
      <c r="F3147" s="142" t="s">
        <v>10687</v>
      </c>
      <c r="G3147" s="142" t="s">
        <v>10702</v>
      </c>
      <c r="H3147" s="142" t="s">
        <v>10703</v>
      </c>
      <c r="I3147" s="142" t="s">
        <v>10704</v>
      </c>
      <c r="J3147" s="142" t="s">
        <v>10705</v>
      </c>
      <c r="K3147" s="142" t="s">
        <v>10706</v>
      </c>
      <c r="L3147" s="142" t="s">
        <v>10707</v>
      </c>
    </row>
    <row r="3148" spans="1:12" hidden="1">
      <c r="A3148" s="142" t="s">
        <v>9596</v>
      </c>
      <c r="B3148" s="142" t="s">
        <v>9597</v>
      </c>
      <c r="C3148" s="142" t="s">
        <v>10708</v>
      </c>
      <c r="D3148" s="142" t="s">
        <v>10709</v>
      </c>
      <c r="E3148" s="142" t="s">
        <v>10710</v>
      </c>
      <c r="F3148" s="142" t="s">
        <v>10711</v>
      </c>
      <c r="G3148" s="142" t="s">
        <v>10712</v>
      </c>
      <c r="H3148" s="142" t="s">
        <v>10713</v>
      </c>
      <c r="I3148" s="142" t="s">
        <v>10714</v>
      </c>
      <c r="J3148" s="142" t="s">
        <v>10715</v>
      </c>
      <c r="K3148" s="142" t="s">
        <v>10716</v>
      </c>
      <c r="L3148" s="142" t="s">
        <v>10717</v>
      </c>
    </row>
    <row r="3149" spans="1:12" hidden="1">
      <c r="A3149" s="142" t="s">
        <v>9596</v>
      </c>
      <c r="B3149" s="142" t="s">
        <v>9597</v>
      </c>
      <c r="C3149" s="142" t="s">
        <v>10708</v>
      </c>
      <c r="D3149" s="142" t="s">
        <v>10709</v>
      </c>
      <c r="E3149" s="142" t="s">
        <v>10710</v>
      </c>
      <c r="F3149" s="142" t="s">
        <v>10711</v>
      </c>
      <c r="G3149" s="142" t="s">
        <v>10712</v>
      </c>
      <c r="H3149" s="142" t="s">
        <v>10713</v>
      </c>
      <c r="I3149" s="142" t="s">
        <v>10714</v>
      </c>
      <c r="J3149" s="142" t="s">
        <v>10715</v>
      </c>
      <c r="K3149" s="142" t="s">
        <v>10718</v>
      </c>
      <c r="L3149" s="142" t="s">
        <v>10719</v>
      </c>
    </row>
    <row r="3150" spans="1:12" hidden="1">
      <c r="A3150" s="142" t="s">
        <v>9596</v>
      </c>
      <c r="B3150" s="142" t="s">
        <v>9597</v>
      </c>
      <c r="C3150" s="142" t="s">
        <v>10708</v>
      </c>
      <c r="D3150" s="142" t="s">
        <v>10709</v>
      </c>
      <c r="E3150" s="142" t="s">
        <v>10710</v>
      </c>
      <c r="F3150" s="142" t="s">
        <v>10711</v>
      </c>
      <c r="G3150" s="142" t="s">
        <v>10712</v>
      </c>
      <c r="H3150" s="142" t="s">
        <v>10713</v>
      </c>
      <c r="I3150" s="142" t="s">
        <v>10714</v>
      </c>
      <c r="J3150" s="142" t="s">
        <v>10715</v>
      </c>
      <c r="K3150" s="142" t="s">
        <v>10720</v>
      </c>
      <c r="L3150" s="142" t="s">
        <v>10721</v>
      </c>
    </row>
    <row r="3151" spans="1:12" hidden="1">
      <c r="A3151" s="142" t="s">
        <v>9596</v>
      </c>
      <c r="B3151" s="142" t="s">
        <v>9597</v>
      </c>
      <c r="C3151" s="142" t="s">
        <v>10708</v>
      </c>
      <c r="D3151" s="142" t="s">
        <v>10709</v>
      </c>
      <c r="E3151" s="142" t="s">
        <v>10710</v>
      </c>
      <c r="F3151" s="142" t="s">
        <v>10711</v>
      </c>
      <c r="G3151" s="142" t="s">
        <v>10712</v>
      </c>
      <c r="H3151" s="142" t="s">
        <v>10713</v>
      </c>
      <c r="I3151" s="142" t="s">
        <v>10714</v>
      </c>
      <c r="J3151" s="142" t="s">
        <v>10715</v>
      </c>
      <c r="K3151" s="142" t="s">
        <v>10722</v>
      </c>
      <c r="L3151" s="142" t="s">
        <v>10723</v>
      </c>
    </row>
    <row r="3152" spans="1:12" hidden="1">
      <c r="A3152" s="142" t="s">
        <v>9596</v>
      </c>
      <c r="B3152" s="142" t="s">
        <v>9597</v>
      </c>
      <c r="C3152" s="142" t="s">
        <v>10708</v>
      </c>
      <c r="D3152" s="142" t="s">
        <v>10709</v>
      </c>
      <c r="E3152" s="142" t="s">
        <v>10710</v>
      </c>
      <c r="F3152" s="142" t="s">
        <v>10711</v>
      </c>
      <c r="G3152" s="142" t="s">
        <v>10712</v>
      </c>
      <c r="H3152" s="142" t="s">
        <v>10713</v>
      </c>
      <c r="I3152" s="142" t="s">
        <v>10714</v>
      </c>
      <c r="J3152" s="142" t="s">
        <v>10715</v>
      </c>
      <c r="K3152" s="142" t="s">
        <v>10724</v>
      </c>
      <c r="L3152" s="142" t="s">
        <v>10725</v>
      </c>
    </row>
    <row r="3153" spans="1:12" hidden="1">
      <c r="A3153" s="142" t="s">
        <v>9596</v>
      </c>
      <c r="B3153" s="142" t="s">
        <v>9597</v>
      </c>
      <c r="C3153" s="142" t="s">
        <v>10708</v>
      </c>
      <c r="D3153" s="142" t="s">
        <v>10709</v>
      </c>
      <c r="E3153" s="142" t="s">
        <v>10710</v>
      </c>
      <c r="F3153" s="142" t="s">
        <v>10711</v>
      </c>
      <c r="G3153" s="142" t="s">
        <v>10712</v>
      </c>
      <c r="H3153" s="142" t="s">
        <v>10713</v>
      </c>
      <c r="I3153" s="142" t="s">
        <v>10714</v>
      </c>
      <c r="J3153" s="142" t="s">
        <v>10715</v>
      </c>
      <c r="K3153" s="142" t="s">
        <v>10726</v>
      </c>
      <c r="L3153" s="142" t="s">
        <v>10727</v>
      </c>
    </row>
    <row r="3154" spans="1:12" hidden="1">
      <c r="A3154" s="142" t="s">
        <v>9596</v>
      </c>
      <c r="B3154" s="142" t="s">
        <v>9597</v>
      </c>
      <c r="C3154" s="142" t="s">
        <v>10708</v>
      </c>
      <c r="D3154" s="142" t="s">
        <v>10709</v>
      </c>
      <c r="E3154" s="142" t="s">
        <v>10710</v>
      </c>
      <c r="F3154" s="142" t="s">
        <v>10711</v>
      </c>
      <c r="G3154" s="142" t="s">
        <v>10712</v>
      </c>
      <c r="H3154" s="142" t="s">
        <v>10713</v>
      </c>
      <c r="I3154" s="142" t="s">
        <v>10714</v>
      </c>
      <c r="J3154" s="142" t="s">
        <v>10715</v>
      </c>
      <c r="K3154" s="142" t="s">
        <v>10728</v>
      </c>
      <c r="L3154" s="142" t="s">
        <v>10729</v>
      </c>
    </row>
    <row r="3155" spans="1:12" hidden="1">
      <c r="A3155" s="142" t="s">
        <v>9596</v>
      </c>
      <c r="B3155" s="142" t="s">
        <v>9597</v>
      </c>
      <c r="C3155" s="142" t="s">
        <v>10708</v>
      </c>
      <c r="D3155" s="142" t="s">
        <v>10709</v>
      </c>
      <c r="E3155" s="142" t="s">
        <v>10710</v>
      </c>
      <c r="F3155" s="142" t="s">
        <v>10711</v>
      </c>
      <c r="G3155" s="142" t="s">
        <v>10730</v>
      </c>
      <c r="H3155" s="142" t="s">
        <v>10731</v>
      </c>
      <c r="I3155" s="142" t="s">
        <v>10732</v>
      </c>
      <c r="J3155" s="142" t="s">
        <v>10733</v>
      </c>
      <c r="K3155" s="142" t="s">
        <v>10734</v>
      </c>
      <c r="L3155" s="142" t="s">
        <v>10735</v>
      </c>
    </row>
    <row r="3156" spans="1:12" hidden="1">
      <c r="A3156" s="142" t="s">
        <v>9596</v>
      </c>
      <c r="B3156" s="142" t="s">
        <v>9597</v>
      </c>
      <c r="C3156" s="142" t="s">
        <v>10708</v>
      </c>
      <c r="D3156" s="142" t="s">
        <v>10709</v>
      </c>
      <c r="E3156" s="142" t="s">
        <v>10710</v>
      </c>
      <c r="F3156" s="142" t="s">
        <v>10711</v>
      </c>
      <c r="G3156" s="142" t="s">
        <v>10730</v>
      </c>
      <c r="H3156" s="142" t="s">
        <v>10731</v>
      </c>
      <c r="I3156" s="142" t="s">
        <v>10732</v>
      </c>
      <c r="J3156" s="142" t="s">
        <v>10733</v>
      </c>
      <c r="K3156" s="142" t="s">
        <v>10736</v>
      </c>
      <c r="L3156" s="142" t="s">
        <v>10737</v>
      </c>
    </row>
    <row r="3157" spans="1:12" hidden="1">
      <c r="A3157" s="142" t="s">
        <v>9596</v>
      </c>
      <c r="B3157" s="142" t="s">
        <v>9597</v>
      </c>
      <c r="C3157" s="142" t="s">
        <v>10708</v>
      </c>
      <c r="D3157" s="142" t="s">
        <v>10709</v>
      </c>
      <c r="E3157" s="142" t="s">
        <v>10710</v>
      </c>
      <c r="F3157" s="142" t="s">
        <v>10711</v>
      </c>
      <c r="G3157" s="142" t="s">
        <v>10730</v>
      </c>
      <c r="H3157" s="142" t="s">
        <v>10731</v>
      </c>
      <c r="I3157" s="142" t="s">
        <v>10732</v>
      </c>
      <c r="J3157" s="142" t="s">
        <v>10733</v>
      </c>
      <c r="K3157" s="142" t="s">
        <v>10738</v>
      </c>
      <c r="L3157" s="142" t="s">
        <v>10739</v>
      </c>
    </row>
    <row r="3158" spans="1:12" hidden="1">
      <c r="A3158" s="142" t="s">
        <v>9596</v>
      </c>
      <c r="B3158" s="142" t="s">
        <v>9597</v>
      </c>
      <c r="C3158" s="142" t="s">
        <v>10708</v>
      </c>
      <c r="D3158" s="142" t="s">
        <v>10709</v>
      </c>
      <c r="E3158" s="142" t="s">
        <v>10710</v>
      </c>
      <c r="F3158" s="142" t="s">
        <v>10711</v>
      </c>
      <c r="G3158" s="142" t="s">
        <v>10740</v>
      </c>
      <c r="H3158" s="142" t="s">
        <v>10741</v>
      </c>
      <c r="I3158" s="142" t="s">
        <v>10742</v>
      </c>
      <c r="J3158" s="142" t="s">
        <v>10743</v>
      </c>
      <c r="K3158" s="142" t="s">
        <v>10744</v>
      </c>
      <c r="L3158" s="142" t="s">
        <v>10745</v>
      </c>
    </row>
    <row r="3159" spans="1:12" hidden="1">
      <c r="A3159" s="142" t="s">
        <v>9596</v>
      </c>
      <c r="B3159" s="142" t="s">
        <v>9597</v>
      </c>
      <c r="C3159" s="142" t="s">
        <v>10708</v>
      </c>
      <c r="D3159" s="142" t="s">
        <v>10709</v>
      </c>
      <c r="E3159" s="142" t="s">
        <v>10710</v>
      </c>
      <c r="F3159" s="142" t="s">
        <v>10711</v>
      </c>
      <c r="G3159" s="142" t="s">
        <v>10746</v>
      </c>
      <c r="H3159" s="142" t="s">
        <v>10747</v>
      </c>
      <c r="I3159" s="142" t="s">
        <v>10748</v>
      </c>
      <c r="J3159" s="142" t="s">
        <v>10749</v>
      </c>
      <c r="K3159" s="142" t="s">
        <v>10750</v>
      </c>
      <c r="L3159" s="142" t="s">
        <v>10751</v>
      </c>
    </row>
    <row r="3160" spans="1:12" hidden="1">
      <c r="A3160" s="142" t="s">
        <v>9596</v>
      </c>
      <c r="B3160" s="142" t="s">
        <v>9597</v>
      </c>
      <c r="C3160" s="142" t="s">
        <v>10708</v>
      </c>
      <c r="D3160" s="142" t="s">
        <v>10709</v>
      </c>
      <c r="E3160" s="142" t="s">
        <v>10710</v>
      </c>
      <c r="F3160" s="142" t="s">
        <v>10711</v>
      </c>
      <c r="G3160" s="142" t="s">
        <v>10746</v>
      </c>
      <c r="H3160" s="142" t="s">
        <v>10747</v>
      </c>
      <c r="I3160" s="142" t="s">
        <v>10748</v>
      </c>
      <c r="J3160" s="142" t="s">
        <v>10749</v>
      </c>
      <c r="K3160" s="142" t="s">
        <v>10752</v>
      </c>
      <c r="L3160" s="142" t="s">
        <v>10753</v>
      </c>
    </row>
    <row r="3161" spans="1:12" hidden="1">
      <c r="A3161" s="142" t="s">
        <v>9596</v>
      </c>
      <c r="B3161" s="142" t="s">
        <v>9597</v>
      </c>
      <c r="C3161" s="142" t="s">
        <v>10708</v>
      </c>
      <c r="D3161" s="142" t="s">
        <v>10709</v>
      </c>
      <c r="E3161" s="142" t="s">
        <v>10710</v>
      </c>
      <c r="F3161" s="142" t="s">
        <v>10711</v>
      </c>
      <c r="G3161" s="142" t="s">
        <v>10746</v>
      </c>
      <c r="H3161" s="142" t="s">
        <v>10747</v>
      </c>
      <c r="I3161" s="142" t="s">
        <v>10748</v>
      </c>
      <c r="J3161" s="142" t="s">
        <v>10749</v>
      </c>
      <c r="K3161" s="142" t="s">
        <v>10754</v>
      </c>
      <c r="L3161" s="142" t="s">
        <v>10755</v>
      </c>
    </row>
    <row r="3162" spans="1:12" hidden="1">
      <c r="A3162" s="142" t="s">
        <v>9596</v>
      </c>
      <c r="B3162" s="142" t="s">
        <v>9597</v>
      </c>
      <c r="C3162" s="142" t="s">
        <v>10708</v>
      </c>
      <c r="D3162" s="142" t="s">
        <v>10709</v>
      </c>
      <c r="E3162" s="142" t="s">
        <v>10756</v>
      </c>
      <c r="F3162" s="142" t="s">
        <v>10757</v>
      </c>
      <c r="G3162" s="142" t="s">
        <v>10758</v>
      </c>
      <c r="H3162" s="142" t="s">
        <v>10759</v>
      </c>
      <c r="I3162" s="142" t="s">
        <v>10760</v>
      </c>
      <c r="J3162" s="142" t="s">
        <v>10761</v>
      </c>
      <c r="K3162" s="142" t="s">
        <v>10762</v>
      </c>
      <c r="L3162" s="142" t="s">
        <v>10763</v>
      </c>
    </row>
    <row r="3163" spans="1:12" hidden="1">
      <c r="A3163" s="142" t="s">
        <v>9596</v>
      </c>
      <c r="B3163" s="142" t="s">
        <v>9597</v>
      </c>
      <c r="C3163" s="142" t="s">
        <v>10708</v>
      </c>
      <c r="D3163" s="142" t="s">
        <v>10709</v>
      </c>
      <c r="E3163" s="142" t="s">
        <v>10756</v>
      </c>
      <c r="F3163" s="142" t="s">
        <v>10757</v>
      </c>
      <c r="G3163" s="142" t="s">
        <v>10758</v>
      </c>
      <c r="H3163" s="142" t="s">
        <v>10759</v>
      </c>
      <c r="I3163" s="142" t="s">
        <v>10760</v>
      </c>
      <c r="J3163" s="142" t="s">
        <v>10761</v>
      </c>
      <c r="K3163" s="142" t="s">
        <v>10764</v>
      </c>
      <c r="L3163" s="142" t="s">
        <v>10765</v>
      </c>
    </row>
    <row r="3164" spans="1:12" hidden="1">
      <c r="A3164" s="142" t="s">
        <v>9596</v>
      </c>
      <c r="B3164" s="142" t="s">
        <v>9597</v>
      </c>
      <c r="C3164" s="142" t="s">
        <v>10708</v>
      </c>
      <c r="D3164" s="142" t="s">
        <v>10709</v>
      </c>
      <c r="E3164" s="142" t="s">
        <v>10756</v>
      </c>
      <c r="F3164" s="142" t="s">
        <v>10757</v>
      </c>
      <c r="G3164" s="142" t="s">
        <v>10758</v>
      </c>
      <c r="H3164" s="142" t="s">
        <v>10759</v>
      </c>
      <c r="I3164" s="142" t="s">
        <v>10760</v>
      </c>
      <c r="J3164" s="142" t="s">
        <v>10761</v>
      </c>
      <c r="K3164" s="142" t="s">
        <v>10766</v>
      </c>
      <c r="L3164" s="142" t="s">
        <v>10767</v>
      </c>
    </row>
    <row r="3165" spans="1:12" hidden="1">
      <c r="A3165" s="142" t="s">
        <v>9596</v>
      </c>
      <c r="B3165" s="142" t="s">
        <v>9597</v>
      </c>
      <c r="C3165" s="142" t="s">
        <v>10708</v>
      </c>
      <c r="D3165" s="142" t="s">
        <v>10709</v>
      </c>
      <c r="E3165" s="142" t="s">
        <v>10756</v>
      </c>
      <c r="F3165" s="142" t="s">
        <v>10757</v>
      </c>
      <c r="G3165" s="142" t="s">
        <v>10758</v>
      </c>
      <c r="H3165" s="142" t="s">
        <v>10759</v>
      </c>
      <c r="I3165" s="142" t="s">
        <v>10760</v>
      </c>
      <c r="J3165" s="142" t="s">
        <v>10761</v>
      </c>
      <c r="K3165" s="142" t="s">
        <v>10768</v>
      </c>
      <c r="L3165" s="142" t="s">
        <v>10769</v>
      </c>
    </row>
    <row r="3166" spans="1:12" hidden="1">
      <c r="A3166" s="142" t="s">
        <v>9596</v>
      </c>
      <c r="B3166" s="142" t="s">
        <v>9597</v>
      </c>
      <c r="C3166" s="142" t="s">
        <v>10708</v>
      </c>
      <c r="D3166" s="142" t="s">
        <v>10709</v>
      </c>
      <c r="E3166" s="142" t="s">
        <v>10756</v>
      </c>
      <c r="F3166" s="142" t="s">
        <v>10757</v>
      </c>
      <c r="G3166" s="142" t="s">
        <v>10758</v>
      </c>
      <c r="H3166" s="142" t="s">
        <v>10759</v>
      </c>
      <c r="I3166" s="142" t="s">
        <v>10760</v>
      </c>
      <c r="J3166" s="142" t="s">
        <v>10761</v>
      </c>
      <c r="K3166" s="142" t="s">
        <v>10770</v>
      </c>
      <c r="L3166" s="142" t="s">
        <v>10771</v>
      </c>
    </row>
    <row r="3167" spans="1:12" hidden="1">
      <c r="A3167" s="142" t="s">
        <v>9596</v>
      </c>
      <c r="B3167" s="142" t="s">
        <v>9597</v>
      </c>
      <c r="C3167" s="142" t="s">
        <v>10708</v>
      </c>
      <c r="D3167" s="142" t="s">
        <v>10709</v>
      </c>
      <c r="E3167" s="142" t="s">
        <v>10756</v>
      </c>
      <c r="F3167" s="142" t="s">
        <v>10757</v>
      </c>
      <c r="G3167" s="142" t="s">
        <v>10772</v>
      </c>
      <c r="H3167" s="142" t="s">
        <v>10773</v>
      </c>
      <c r="I3167" s="142" t="s">
        <v>10774</v>
      </c>
      <c r="J3167" s="142" t="s">
        <v>10775</v>
      </c>
      <c r="K3167" s="142" t="s">
        <v>10776</v>
      </c>
      <c r="L3167" s="142" t="s">
        <v>10777</v>
      </c>
    </row>
    <row r="3168" spans="1:12" hidden="1">
      <c r="A3168" s="142" t="s">
        <v>9596</v>
      </c>
      <c r="B3168" s="142" t="s">
        <v>9597</v>
      </c>
      <c r="C3168" s="142" t="s">
        <v>10708</v>
      </c>
      <c r="D3168" s="142" t="s">
        <v>10709</v>
      </c>
      <c r="E3168" s="142" t="s">
        <v>10756</v>
      </c>
      <c r="F3168" s="142" t="s">
        <v>10757</v>
      </c>
      <c r="G3168" s="142" t="s">
        <v>10772</v>
      </c>
      <c r="H3168" s="142" t="s">
        <v>10773</v>
      </c>
      <c r="I3168" s="142" t="s">
        <v>10774</v>
      </c>
      <c r="J3168" s="142" t="s">
        <v>10775</v>
      </c>
      <c r="K3168" s="142" t="s">
        <v>10778</v>
      </c>
      <c r="L3168" s="142" t="s">
        <v>10779</v>
      </c>
    </row>
    <row r="3169" spans="1:12" hidden="1">
      <c r="A3169" s="142" t="s">
        <v>9596</v>
      </c>
      <c r="B3169" s="142" t="s">
        <v>9597</v>
      </c>
      <c r="C3169" s="142" t="s">
        <v>10708</v>
      </c>
      <c r="D3169" s="142" t="s">
        <v>10709</v>
      </c>
      <c r="E3169" s="142" t="s">
        <v>10756</v>
      </c>
      <c r="F3169" s="142" t="s">
        <v>10757</v>
      </c>
      <c r="G3169" s="142" t="s">
        <v>10772</v>
      </c>
      <c r="H3169" s="142" t="s">
        <v>10773</v>
      </c>
      <c r="I3169" s="142" t="s">
        <v>10774</v>
      </c>
      <c r="J3169" s="142" t="s">
        <v>10775</v>
      </c>
      <c r="K3169" s="142" t="s">
        <v>10780</v>
      </c>
      <c r="L3169" s="142" t="s">
        <v>10781</v>
      </c>
    </row>
    <row r="3170" spans="1:12" hidden="1">
      <c r="A3170" s="142" t="s">
        <v>10782</v>
      </c>
      <c r="B3170" s="142" t="s">
        <v>10783</v>
      </c>
      <c r="C3170" s="142" t="s">
        <v>10784</v>
      </c>
      <c r="D3170" s="142" t="s">
        <v>10785</v>
      </c>
      <c r="E3170" s="142" t="s">
        <v>10786</v>
      </c>
      <c r="F3170" s="142" t="s">
        <v>10787</v>
      </c>
      <c r="G3170" s="142" t="s">
        <v>10788</v>
      </c>
      <c r="H3170" s="142" t="s">
        <v>1797</v>
      </c>
      <c r="I3170" s="142" t="s">
        <v>10789</v>
      </c>
      <c r="J3170" s="142" t="s">
        <v>1847</v>
      </c>
      <c r="K3170" s="142" t="s">
        <v>10790</v>
      </c>
      <c r="L3170" s="142" t="s">
        <v>10791</v>
      </c>
    </row>
    <row r="3171" spans="1:12" hidden="1">
      <c r="A3171" s="142" t="s">
        <v>10782</v>
      </c>
      <c r="B3171" s="142" t="s">
        <v>10783</v>
      </c>
      <c r="C3171" s="142" t="s">
        <v>10784</v>
      </c>
      <c r="D3171" s="142" t="s">
        <v>10785</v>
      </c>
      <c r="E3171" s="142" t="s">
        <v>10786</v>
      </c>
      <c r="F3171" s="142" t="s">
        <v>10787</v>
      </c>
      <c r="G3171" s="142" t="s">
        <v>10788</v>
      </c>
      <c r="H3171" s="142" t="s">
        <v>1797</v>
      </c>
      <c r="I3171" s="142" t="s">
        <v>10789</v>
      </c>
      <c r="J3171" s="142" t="s">
        <v>1847</v>
      </c>
      <c r="K3171" s="142" t="s">
        <v>10792</v>
      </c>
      <c r="L3171" s="142" t="s">
        <v>10793</v>
      </c>
    </row>
    <row r="3172" spans="1:12" hidden="1">
      <c r="A3172" s="142" t="s">
        <v>10782</v>
      </c>
      <c r="B3172" s="142" t="s">
        <v>10783</v>
      </c>
      <c r="C3172" s="142" t="s">
        <v>10784</v>
      </c>
      <c r="D3172" s="142" t="s">
        <v>10785</v>
      </c>
      <c r="E3172" s="142" t="s">
        <v>10786</v>
      </c>
      <c r="F3172" s="142" t="s">
        <v>10787</v>
      </c>
      <c r="G3172" s="142" t="s">
        <v>10788</v>
      </c>
      <c r="H3172" s="142" t="s">
        <v>1797</v>
      </c>
      <c r="I3172" s="142" t="s">
        <v>10789</v>
      </c>
      <c r="J3172" s="142" t="s">
        <v>1847</v>
      </c>
      <c r="K3172" s="142" t="s">
        <v>10794</v>
      </c>
      <c r="L3172" s="142" t="s">
        <v>10795</v>
      </c>
    </row>
    <row r="3173" spans="1:12" hidden="1">
      <c r="A3173" s="142" t="s">
        <v>10782</v>
      </c>
      <c r="B3173" s="142" t="s">
        <v>10783</v>
      </c>
      <c r="C3173" s="142" t="s">
        <v>10784</v>
      </c>
      <c r="D3173" s="142" t="s">
        <v>10785</v>
      </c>
      <c r="E3173" s="142" t="s">
        <v>10786</v>
      </c>
      <c r="F3173" s="142" t="s">
        <v>10787</v>
      </c>
      <c r="G3173" s="142" t="s">
        <v>10788</v>
      </c>
      <c r="H3173" s="142" t="s">
        <v>1797</v>
      </c>
      <c r="I3173" s="142" t="s">
        <v>10796</v>
      </c>
      <c r="J3173" s="142" t="s">
        <v>2674</v>
      </c>
      <c r="K3173" s="142" t="s">
        <v>10797</v>
      </c>
      <c r="L3173" s="142" t="s">
        <v>10798</v>
      </c>
    </row>
    <row r="3174" spans="1:12" hidden="1">
      <c r="A3174" s="142" t="s">
        <v>10782</v>
      </c>
      <c r="B3174" s="142" t="s">
        <v>10783</v>
      </c>
      <c r="C3174" s="142" t="s">
        <v>10784</v>
      </c>
      <c r="D3174" s="142" t="s">
        <v>10785</v>
      </c>
      <c r="E3174" s="142" t="s">
        <v>10786</v>
      </c>
      <c r="F3174" s="142" t="s">
        <v>10787</v>
      </c>
      <c r="G3174" s="142" t="s">
        <v>10788</v>
      </c>
      <c r="H3174" s="142" t="s">
        <v>1797</v>
      </c>
      <c r="I3174" s="142" t="s">
        <v>10796</v>
      </c>
      <c r="J3174" s="142" t="s">
        <v>2674</v>
      </c>
      <c r="K3174" s="142" t="s">
        <v>10799</v>
      </c>
      <c r="L3174" s="142" t="s">
        <v>10800</v>
      </c>
    </row>
    <row r="3175" spans="1:12" hidden="1">
      <c r="A3175" s="142" t="s">
        <v>10782</v>
      </c>
      <c r="B3175" s="142" t="s">
        <v>10783</v>
      </c>
      <c r="C3175" s="142" t="s">
        <v>10784</v>
      </c>
      <c r="D3175" s="142" t="s">
        <v>10785</v>
      </c>
      <c r="E3175" s="142" t="s">
        <v>10786</v>
      </c>
      <c r="F3175" s="142" t="s">
        <v>10787</v>
      </c>
      <c r="G3175" s="142" t="s">
        <v>10788</v>
      </c>
      <c r="H3175" s="142" t="s">
        <v>1797</v>
      </c>
      <c r="I3175" s="142" t="s">
        <v>10801</v>
      </c>
      <c r="J3175" s="142" t="s">
        <v>10802</v>
      </c>
      <c r="K3175" s="142" t="s">
        <v>10803</v>
      </c>
      <c r="L3175" s="142" t="s">
        <v>10804</v>
      </c>
    </row>
    <row r="3176" spans="1:12" hidden="1">
      <c r="A3176" s="142" t="s">
        <v>10782</v>
      </c>
      <c r="B3176" s="142" t="s">
        <v>10783</v>
      </c>
      <c r="C3176" s="142" t="s">
        <v>10784</v>
      </c>
      <c r="D3176" s="142" t="s">
        <v>10785</v>
      </c>
      <c r="E3176" s="142" t="s">
        <v>10786</v>
      </c>
      <c r="F3176" s="142" t="s">
        <v>10787</v>
      </c>
      <c r="G3176" s="142" t="s">
        <v>10788</v>
      </c>
      <c r="H3176" s="142" t="s">
        <v>1797</v>
      </c>
      <c r="I3176" s="142" t="s">
        <v>10805</v>
      </c>
      <c r="J3176" s="142" t="s">
        <v>10806</v>
      </c>
      <c r="K3176" s="142" t="s">
        <v>10807</v>
      </c>
      <c r="L3176" s="142" t="s">
        <v>10808</v>
      </c>
    </row>
    <row r="3177" spans="1:12" hidden="1">
      <c r="A3177" s="142" t="s">
        <v>10782</v>
      </c>
      <c r="B3177" s="142" t="s">
        <v>10783</v>
      </c>
      <c r="C3177" s="142" t="s">
        <v>10784</v>
      </c>
      <c r="D3177" s="142" t="s">
        <v>10785</v>
      </c>
      <c r="E3177" s="142" t="s">
        <v>10786</v>
      </c>
      <c r="F3177" s="142" t="s">
        <v>10787</v>
      </c>
      <c r="G3177" s="142" t="s">
        <v>10788</v>
      </c>
      <c r="H3177" s="142" t="s">
        <v>1797</v>
      </c>
      <c r="I3177" s="142" t="s">
        <v>10805</v>
      </c>
      <c r="J3177" s="142" t="s">
        <v>10806</v>
      </c>
      <c r="K3177" s="142" t="s">
        <v>10809</v>
      </c>
      <c r="L3177" s="142" t="s">
        <v>10810</v>
      </c>
    </row>
    <row r="3178" spans="1:12" hidden="1">
      <c r="A3178" s="142" t="s">
        <v>10782</v>
      </c>
      <c r="B3178" s="142" t="s">
        <v>10783</v>
      </c>
      <c r="C3178" s="142" t="s">
        <v>10784</v>
      </c>
      <c r="D3178" s="142" t="s">
        <v>10785</v>
      </c>
      <c r="E3178" s="142" t="s">
        <v>10786</v>
      </c>
      <c r="F3178" s="142" t="s">
        <v>10787</v>
      </c>
      <c r="G3178" s="142" t="s">
        <v>10788</v>
      </c>
      <c r="H3178" s="142" t="s">
        <v>1797</v>
      </c>
      <c r="I3178" s="142" t="s">
        <v>10805</v>
      </c>
      <c r="J3178" s="142" t="s">
        <v>10806</v>
      </c>
      <c r="K3178" s="142" t="s">
        <v>10811</v>
      </c>
      <c r="L3178" s="142" t="s">
        <v>10812</v>
      </c>
    </row>
    <row r="3179" spans="1:12" hidden="1">
      <c r="A3179" s="142" t="s">
        <v>10782</v>
      </c>
      <c r="B3179" s="142" t="s">
        <v>10783</v>
      </c>
      <c r="C3179" s="142" t="s">
        <v>10784</v>
      </c>
      <c r="D3179" s="142" t="s">
        <v>10785</v>
      </c>
      <c r="E3179" s="142" t="s">
        <v>10786</v>
      </c>
      <c r="F3179" s="142" t="s">
        <v>10787</v>
      </c>
      <c r="G3179" s="142" t="s">
        <v>10788</v>
      </c>
      <c r="H3179" s="142" t="s">
        <v>1797</v>
      </c>
      <c r="I3179" s="142" t="s">
        <v>10805</v>
      </c>
      <c r="J3179" s="142" t="s">
        <v>10806</v>
      </c>
      <c r="K3179" s="142" t="s">
        <v>10813</v>
      </c>
      <c r="L3179" s="142" t="s">
        <v>10814</v>
      </c>
    </row>
    <row r="3180" spans="1:12" hidden="1">
      <c r="A3180" s="142" t="s">
        <v>10782</v>
      </c>
      <c r="B3180" s="142" t="s">
        <v>10783</v>
      </c>
      <c r="C3180" s="142" t="s">
        <v>10784</v>
      </c>
      <c r="D3180" s="142" t="s">
        <v>10785</v>
      </c>
      <c r="E3180" s="142" t="s">
        <v>10786</v>
      </c>
      <c r="F3180" s="142" t="s">
        <v>10787</v>
      </c>
      <c r="G3180" s="142" t="s">
        <v>10788</v>
      </c>
      <c r="H3180" s="142" t="s">
        <v>1797</v>
      </c>
      <c r="I3180" s="142" t="s">
        <v>10815</v>
      </c>
      <c r="J3180" s="142" t="s">
        <v>10816</v>
      </c>
      <c r="K3180" s="142" t="s">
        <v>10817</v>
      </c>
      <c r="L3180" s="142" t="s">
        <v>10818</v>
      </c>
    </row>
    <row r="3181" spans="1:12" hidden="1">
      <c r="A3181" s="142" t="s">
        <v>10782</v>
      </c>
      <c r="B3181" s="142" t="s">
        <v>10783</v>
      </c>
      <c r="C3181" s="142" t="s">
        <v>10784</v>
      </c>
      <c r="D3181" s="142" t="s">
        <v>10785</v>
      </c>
      <c r="E3181" s="142" t="s">
        <v>10786</v>
      </c>
      <c r="F3181" s="142" t="s">
        <v>10787</v>
      </c>
      <c r="G3181" s="142" t="s">
        <v>10788</v>
      </c>
      <c r="H3181" s="142" t="s">
        <v>1797</v>
      </c>
      <c r="I3181" s="142" t="s">
        <v>10819</v>
      </c>
      <c r="J3181" s="142" t="s">
        <v>10820</v>
      </c>
      <c r="K3181" s="142" t="s">
        <v>10821</v>
      </c>
      <c r="L3181" s="142" t="s">
        <v>10822</v>
      </c>
    </row>
    <row r="3182" spans="1:12" hidden="1">
      <c r="A3182" s="142" t="s">
        <v>10782</v>
      </c>
      <c r="B3182" s="142" t="s">
        <v>10783</v>
      </c>
      <c r="C3182" s="142" t="s">
        <v>10784</v>
      </c>
      <c r="D3182" s="142" t="s">
        <v>10785</v>
      </c>
      <c r="E3182" s="142" t="s">
        <v>10786</v>
      </c>
      <c r="F3182" s="142" t="s">
        <v>10787</v>
      </c>
      <c r="G3182" s="142" t="s">
        <v>10788</v>
      </c>
      <c r="H3182" s="142" t="s">
        <v>1797</v>
      </c>
      <c r="I3182" s="142" t="s">
        <v>10819</v>
      </c>
      <c r="J3182" s="142" t="s">
        <v>10820</v>
      </c>
      <c r="K3182" s="142" t="s">
        <v>10823</v>
      </c>
      <c r="L3182" s="142" t="s">
        <v>10824</v>
      </c>
    </row>
    <row r="3183" spans="1:12" hidden="1">
      <c r="A3183" s="142" t="s">
        <v>10782</v>
      </c>
      <c r="B3183" s="142" t="s">
        <v>10783</v>
      </c>
      <c r="C3183" s="142" t="s">
        <v>10784</v>
      </c>
      <c r="D3183" s="142" t="s">
        <v>10785</v>
      </c>
      <c r="E3183" s="142" t="s">
        <v>10786</v>
      </c>
      <c r="F3183" s="142" t="s">
        <v>10787</v>
      </c>
      <c r="G3183" s="142" t="s">
        <v>10788</v>
      </c>
      <c r="H3183" s="142" t="s">
        <v>1797</v>
      </c>
      <c r="I3183" s="142" t="s">
        <v>10819</v>
      </c>
      <c r="J3183" s="142" t="s">
        <v>10820</v>
      </c>
      <c r="K3183" s="142" t="s">
        <v>10825</v>
      </c>
      <c r="L3183" s="142" t="s">
        <v>10826</v>
      </c>
    </row>
    <row r="3184" spans="1:12" hidden="1">
      <c r="A3184" s="142" t="s">
        <v>10782</v>
      </c>
      <c r="B3184" s="142" t="s">
        <v>10783</v>
      </c>
      <c r="C3184" s="142" t="s">
        <v>10784</v>
      </c>
      <c r="D3184" s="142" t="s">
        <v>10785</v>
      </c>
      <c r="E3184" s="142" t="s">
        <v>10786</v>
      </c>
      <c r="F3184" s="142" t="s">
        <v>10787</v>
      </c>
      <c r="G3184" s="142" t="s">
        <v>10788</v>
      </c>
      <c r="H3184" s="142" t="s">
        <v>1797</v>
      </c>
      <c r="I3184" s="142" t="s">
        <v>10819</v>
      </c>
      <c r="J3184" s="142" t="s">
        <v>10820</v>
      </c>
      <c r="K3184" s="142" t="s">
        <v>10827</v>
      </c>
      <c r="L3184" s="142" t="s">
        <v>10828</v>
      </c>
    </row>
    <row r="3185" spans="1:12" hidden="1">
      <c r="A3185" s="142" t="s">
        <v>10782</v>
      </c>
      <c r="B3185" s="142" t="s">
        <v>10783</v>
      </c>
      <c r="C3185" s="142" t="s">
        <v>10784</v>
      </c>
      <c r="D3185" s="142" t="s">
        <v>10785</v>
      </c>
      <c r="E3185" s="142" t="s">
        <v>10786</v>
      </c>
      <c r="F3185" s="142" t="s">
        <v>10787</v>
      </c>
      <c r="G3185" s="142" t="s">
        <v>10788</v>
      </c>
      <c r="H3185" s="142" t="s">
        <v>1797</v>
      </c>
      <c r="I3185" s="142" t="s">
        <v>10819</v>
      </c>
      <c r="J3185" s="142" t="s">
        <v>10820</v>
      </c>
      <c r="K3185" s="142" t="s">
        <v>10829</v>
      </c>
      <c r="L3185" s="142" t="s">
        <v>10830</v>
      </c>
    </row>
    <row r="3186" spans="1:12" hidden="1">
      <c r="A3186" s="142" t="s">
        <v>10782</v>
      </c>
      <c r="B3186" s="142" t="s">
        <v>10783</v>
      </c>
      <c r="C3186" s="142" t="s">
        <v>10784</v>
      </c>
      <c r="D3186" s="142" t="s">
        <v>10785</v>
      </c>
      <c r="E3186" s="142" t="s">
        <v>10786</v>
      </c>
      <c r="F3186" s="142" t="s">
        <v>10787</v>
      </c>
      <c r="G3186" s="142" t="s">
        <v>10788</v>
      </c>
      <c r="H3186" s="142" t="s">
        <v>1797</v>
      </c>
      <c r="I3186" s="142" t="s">
        <v>10831</v>
      </c>
      <c r="J3186" s="142" t="s">
        <v>10832</v>
      </c>
      <c r="K3186" s="142" t="s">
        <v>10833</v>
      </c>
      <c r="L3186" s="142" t="s">
        <v>10834</v>
      </c>
    </row>
    <row r="3187" spans="1:12" hidden="1">
      <c r="A3187" s="142" t="s">
        <v>10782</v>
      </c>
      <c r="B3187" s="142" t="s">
        <v>10783</v>
      </c>
      <c r="C3187" s="142" t="s">
        <v>10784</v>
      </c>
      <c r="D3187" s="142" t="s">
        <v>10785</v>
      </c>
      <c r="E3187" s="142" t="s">
        <v>10786</v>
      </c>
      <c r="F3187" s="142" t="s">
        <v>10787</v>
      </c>
      <c r="G3187" s="142" t="s">
        <v>10788</v>
      </c>
      <c r="H3187" s="142" t="s">
        <v>1797</v>
      </c>
      <c r="I3187" s="142" t="s">
        <v>10835</v>
      </c>
      <c r="J3187" s="142" t="s">
        <v>10836</v>
      </c>
      <c r="K3187" s="142" t="s">
        <v>10837</v>
      </c>
      <c r="L3187" s="142" t="s">
        <v>10838</v>
      </c>
    </row>
    <row r="3188" spans="1:12" hidden="1">
      <c r="A3188" s="142" t="s">
        <v>10782</v>
      </c>
      <c r="B3188" s="142" t="s">
        <v>10783</v>
      </c>
      <c r="C3188" s="142" t="s">
        <v>10784</v>
      </c>
      <c r="D3188" s="142" t="s">
        <v>10785</v>
      </c>
      <c r="E3188" s="142" t="s">
        <v>10786</v>
      </c>
      <c r="F3188" s="142" t="s">
        <v>10787</v>
      </c>
      <c r="G3188" s="142" t="s">
        <v>10788</v>
      </c>
      <c r="H3188" s="142" t="s">
        <v>1797</v>
      </c>
      <c r="I3188" s="142" t="s">
        <v>10839</v>
      </c>
      <c r="J3188" s="142" t="s">
        <v>10840</v>
      </c>
      <c r="K3188" s="142" t="s">
        <v>10841</v>
      </c>
      <c r="L3188" s="142" t="s">
        <v>10842</v>
      </c>
    </row>
    <row r="3189" spans="1:12" hidden="1">
      <c r="A3189" s="142" t="s">
        <v>10782</v>
      </c>
      <c r="B3189" s="142" t="s">
        <v>10783</v>
      </c>
      <c r="C3189" s="142" t="s">
        <v>10784</v>
      </c>
      <c r="D3189" s="142" t="s">
        <v>10785</v>
      </c>
      <c r="E3189" s="142" t="s">
        <v>10786</v>
      </c>
      <c r="F3189" s="142" t="s">
        <v>10787</v>
      </c>
      <c r="G3189" s="142" t="s">
        <v>10788</v>
      </c>
      <c r="H3189" s="142" t="s">
        <v>1797</v>
      </c>
      <c r="I3189" s="142" t="s">
        <v>10843</v>
      </c>
      <c r="J3189" s="142" t="s">
        <v>10844</v>
      </c>
      <c r="K3189" s="142" t="s">
        <v>10845</v>
      </c>
      <c r="L3189" s="142" t="s">
        <v>10846</v>
      </c>
    </row>
    <row r="3190" spans="1:12" hidden="1">
      <c r="A3190" s="142" t="s">
        <v>10782</v>
      </c>
      <c r="B3190" s="142" t="s">
        <v>10783</v>
      </c>
      <c r="C3190" s="142" t="s">
        <v>10784</v>
      </c>
      <c r="D3190" s="142" t="s">
        <v>10785</v>
      </c>
      <c r="E3190" s="142" t="s">
        <v>10786</v>
      </c>
      <c r="F3190" s="142" t="s">
        <v>10787</v>
      </c>
      <c r="G3190" s="142" t="s">
        <v>10788</v>
      </c>
      <c r="H3190" s="142" t="s">
        <v>1797</v>
      </c>
      <c r="I3190" s="142" t="s">
        <v>10847</v>
      </c>
      <c r="J3190" s="142" t="s">
        <v>10848</v>
      </c>
      <c r="K3190" s="142" t="s">
        <v>10849</v>
      </c>
      <c r="L3190" s="142" t="s">
        <v>10850</v>
      </c>
    </row>
    <row r="3191" spans="1:12" hidden="1">
      <c r="A3191" s="142" t="s">
        <v>10782</v>
      </c>
      <c r="B3191" s="142" t="s">
        <v>10783</v>
      </c>
      <c r="C3191" s="142" t="s">
        <v>10784</v>
      </c>
      <c r="D3191" s="142" t="s">
        <v>10785</v>
      </c>
      <c r="E3191" s="142" t="s">
        <v>10786</v>
      </c>
      <c r="F3191" s="142" t="s">
        <v>10787</v>
      </c>
      <c r="G3191" s="142" t="s">
        <v>10788</v>
      </c>
      <c r="H3191" s="142" t="s">
        <v>1797</v>
      </c>
      <c r="I3191" s="142" t="s">
        <v>10847</v>
      </c>
      <c r="J3191" s="142" t="s">
        <v>10848</v>
      </c>
      <c r="K3191" s="142" t="s">
        <v>10851</v>
      </c>
      <c r="L3191" s="142" t="s">
        <v>10852</v>
      </c>
    </row>
    <row r="3192" spans="1:12" hidden="1">
      <c r="A3192" s="142" t="s">
        <v>10782</v>
      </c>
      <c r="B3192" s="142" t="s">
        <v>10783</v>
      </c>
      <c r="C3192" s="142" t="s">
        <v>10784</v>
      </c>
      <c r="D3192" s="142" t="s">
        <v>10785</v>
      </c>
      <c r="E3192" s="142" t="s">
        <v>10786</v>
      </c>
      <c r="F3192" s="142" t="s">
        <v>10787</v>
      </c>
      <c r="G3192" s="142" t="s">
        <v>10788</v>
      </c>
      <c r="H3192" s="142" t="s">
        <v>1797</v>
      </c>
      <c r="I3192" s="142" t="s">
        <v>10853</v>
      </c>
      <c r="J3192" s="142" t="s">
        <v>10854</v>
      </c>
      <c r="K3192" s="142" t="s">
        <v>10855</v>
      </c>
      <c r="L3192" s="142" t="s">
        <v>10856</v>
      </c>
    </row>
    <row r="3193" spans="1:12" hidden="1">
      <c r="A3193" s="142" t="s">
        <v>10782</v>
      </c>
      <c r="B3193" s="142" t="s">
        <v>10783</v>
      </c>
      <c r="C3193" s="142" t="s">
        <v>10784</v>
      </c>
      <c r="D3193" s="142" t="s">
        <v>10785</v>
      </c>
      <c r="E3193" s="142" t="s">
        <v>10786</v>
      </c>
      <c r="F3193" s="142" t="s">
        <v>10787</v>
      </c>
      <c r="G3193" s="142" t="s">
        <v>10788</v>
      </c>
      <c r="H3193" s="142" t="s">
        <v>1797</v>
      </c>
      <c r="I3193" s="142" t="s">
        <v>10853</v>
      </c>
      <c r="J3193" s="142" t="s">
        <v>10854</v>
      </c>
      <c r="K3193" s="142" t="s">
        <v>10857</v>
      </c>
      <c r="L3193" s="142" t="s">
        <v>10858</v>
      </c>
    </row>
    <row r="3194" spans="1:12" hidden="1">
      <c r="A3194" s="142" t="s">
        <v>10782</v>
      </c>
      <c r="B3194" s="142" t="s">
        <v>10783</v>
      </c>
      <c r="C3194" s="142" t="s">
        <v>10784</v>
      </c>
      <c r="D3194" s="142" t="s">
        <v>10785</v>
      </c>
      <c r="E3194" s="142" t="s">
        <v>10786</v>
      </c>
      <c r="F3194" s="142" t="s">
        <v>10787</v>
      </c>
      <c r="G3194" s="142" t="s">
        <v>10788</v>
      </c>
      <c r="H3194" s="142" t="s">
        <v>1797</v>
      </c>
      <c r="I3194" s="142" t="s">
        <v>10853</v>
      </c>
      <c r="J3194" s="142" t="s">
        <v>10854</v>
      </c>
      <c r="K3194" s="142" t="s">
        <v>10859</v>
      </c>
      <c r="L3194" s="142" t="s">
        <v>10860</v>
      </c>
    </row>
    <row r="3195" spans="1:12" hidden="1">
      <c r="A3195" s="142" t="s">
        <v>10782</v>
      </c>
      <c r="B3195" s="142" t="s">
        <v>10783</v>
      </c>
      <c r="C3195" s="142" t="s">
        <v>10784</v>
      </c>
      <c r="D3195" s="142" t="s">
        <v>10785</v>
      </c>
      <c r="E3195" s="142" t="s">
        <v>10786</v>
      </c>
      <c r="F3195" s="142" t="s">
        <v>10787</v>
      </c>
      <c r="G3195" s="142" t="s">
        <v>10788</v>
      </c>
      <c r="H3195" s="142" t="s">
        <v>1797</v>
      </c>
      <c r="I3195" s="142" t="s">
        <v>10861</v>
      </c>
      <c r="J3195" s="142" t="s">
        <v>10862</v>
      </c>
      <c r="K3195" s="142" t="s">
        <v>10863</v>
      </c>
      <c r="L3195" s="142" t="s">
        <v>10864</v>
      </c>
    </row>
    <row r="3196" spans="1:12" hidden="1">
      <c r="A3196" s="142" t="s">
        <v>10782</v>
      </c>
      <c r="B3196" s="142" t="s">
        <v>10783</v>
      </c>
      <c r="C3196" s="142" t="s">
        <v>10784</v>
      </c>
      <c r="D3196" s="142" t="s">
        <v>10785</v>
      </c>
      <c r="E3196" s="142" t="s">
        <v>10786</v>
      </c>
      <c r="F3196" s="142" t="s">
        <v>10787</v>
      </c>
      <c r="G3196" s="142" t="s">
        <v>10788</v>
      </c>
      <c r="H3196" s="142" t="s">
        <v>1797</v>
      </c>
      <c r="I3196" s="142" t="s">
        <v>10861</v>
      </c>
      <c r="J3196" s="142" t="s">
        <v>10862</v>
      </c>
      <c r="K3196" s="142" t="s">
        <v>10865</v>
      </c>
      <c r="L3196" s="142" t="s">
        <v>10866</v>
      </c>
    </row>
    <row r="3197" spans="1:12" hidden="1">
      <c r="A3197" s="142" t="s">
        <v>10782</v>
      </c>
      <c r="B3197" s="142" t="s">
        <v>10783</v>
      </c>
      <c r="C3197" s="142" t="s">
        <v>10784</v>
      </c>
      <c r="D3197" s="142" t="s">
        <v>10785</v>
      </c>
      <c r="E3197" s="142" t="s">
        <v>10786</v>
      </c>
      <c r="F3197" s="142" t="s">
        <v>10787</v>
      </c>
      <c r="G3197" s="142" t="s">
        <v>10788</v>
      </c>
      <c r="H3197" s="142" t="s">
        <v>1797</v>
      </c>
      <c r="I3197" s="142" t="s">
        <v>10861</v>
      </c>
      <c r="J3197" s="142" t="s">
        <v>10862</v>
      </c>
      <c r="K3197" s="142" t="s">
        <v>10867</v>
      </c>
      <c r="L3197" s="142" t="s">
        <v>10868</v>
      </c>
    </row>
    <row r="3198" spans="1:12" hidden="1">
      <c r="A3198" s="142" t="s">
        <v>10782</v>
      </c>
      <c r="B3198" s="142" t="s">
        <v>10783</v>
      </c>
      <c r="C3198" s="142" t="s">
        <v>10784</v>
      </c>
      <c r="D3198" s="142" t="s">
        <v>10785</v>
      </c>
      <c r="E3198" s="142" t="s">
        <v>10786</v>
      </c>
      <c r="F3198" s="142" t="s">
        <v>10787</v>
      </c>
      <c r="G3198" s="142" t="s">
        <v>10788</v>
      </c>
      <c r="H3198" s="142" t="s">
        <v>1797</v>
      </c>
      <c r="I3198" s="142" t="s">
        <v>10861</v>
      </c>
      <c r="J3198" s="142" t="s">
        <v>10862</v>
      </c>
      <c r="K3198" s="142" t="s">
        <v>10869</v>
      </c>
      <c r="L3198" s="142" t="s">
        <v>10870</v>
      </c>
    </row>
    <row r="3199" spans="1:12" hidden="1">
      <c r="A3199" s="142" t="s">
        <v>10782</v>
      </c>
      <c r="B3199" s="142" t="s">
        <v>10783</v>
      </c>
      <c r="C3199" s="142" t="s">
        <v>10784</v>
      </c>
      <c r="D3199" s="142" t="s">
        <v>10785</v>
      </c>
      <c r="E3199" s="142" t="s">
        <v>10786</v>
      </c>
      <c r="F3199" s="142" t="s">
        <v>10787</v>
      </c>
      <c r="G3199" s="142" t="s">
        <v>10788</v>
      </c>
      <c r="H3199" s="142" t="s">
        <v>1797</v>
      </c>
      <c r="I3199" s="142" t="s">
        <v>10861</v>
      </c>
      <c r="J3199" s="142" t="s">
        <v>10862</v>
      </c>
      <c r="K3199" s="142" t="s">
        <v>10871</v>
      </c>
      <c r="L3199" s="142" t="s">
        <v>10872</v>
      </c>
    </row>
    <row r="3200" spans="1:12" hidden="1">
      <c r="A3200" s="142" t="s">
        <v>10782</v>
      </c>
      <c r="B3200" s="142" t="s">
        <v>10783</v>
      </c>
      <c r="C3200" s="142" t="s">
        <v>10784</v>
      </c>
      <c r="D3200" s="142" t="s">
        <v>10785</v>
      </c>
      <c r="E3200" s="142" t="s">
        <v>10786</v>
      </c>
      <c r="F3200" s="142" t="s">
        <v>10787</v>
      </c>
      <c r="G3200" s="142" t="s">
        <v>10788</v>
      </c>
      <c r="H3200" s="142" t="s">
        <v>1797</v>
      </c>
      <c r="I3200" s="142" t="s">
        <v>10873</v>
      </c>
      <c r="J3200" s="142" t="s">
        <v>10874</v>
      </c>
      <c r="K3200" s="142" t="s">
        <v>10875</v>
      </c>
      <c r="L3200" s="142" t="s">
        <v>10876</v>
      </c>
    </row>
    <row r="3201" spans="1:12" hidden="1">
      <c r="A3201" s="142" t="s">
        <v>10782</v>
      </c>
      <c r="B3201" s="142" t="s">
        <v>10783</v>
      </c>
      <c r="C3201" s="142" t="s">
        <v>10784</v>
      </c>
      <c r="D3201" s="142" t="s">
        <v>10785</v>
      </c>
      <c r="E3201" s="142" t="s">
        <v>10786</v>
      </c>
      <c r="F3201" s="142" t="s">
        <v>10787</v>
      </c>
      <c r="G3201" s="142" t="s">
        <v>10788</v>
      </c>
      <c r="H3201" s="142" t="s">
        <v>1797</v>
      </c>
      <c r="I3201" s="142" t="s">
        <v>10877</v>
      </c>
      <c r="J3201" s="142" t="s">
        <v>10878</v>
      </c>
      <c r="K3201" s="142" t="s">
        <v>10879</v>
      </c>
      <c r="L3201" s="142" t="s">
        <v>10880</v>
      </c>
    </row>
    <row r="3202" spans="1:12" hidden="1">
      <c r="A3202" s="142" t="s">
        <v>10782</v>
      </c>
      <c r="B3202" s="142" t="s">
        <v>10783</v>
      </c>
      <c r="C3202" s="142" t="s">
        <v>10784</v>
      </c>
      <c r="D3202" s="142" t="s">
        <v>10785</v>
      </c>
      <c r="E3202" s="142" t="s">
        <v>10786</v>
      </c>
      <c r="F3202" s="142" t="s">
        <v>10787</v>
      </c>
      <c r="G3202" s="142" t="s">
        <v>10788</v>
      </c>
      <c r="H3202" s="142" t="s">
        <v>1797</v>
      </c>
      <c r="I3202" s="142" t="s">
        <v>10877</v>
      </c>
      <c r="J3202" s="142" t="s">
        <v>10878</v>
      </c>
      <c r="K3202" s="142" t="s">
        <v>10881</v>
      </c>
      <c r="L3202" s="142" t="s">
        <v>10882</v>
      </c>
    </row>
    <row r="3203" spans="1:12" hidden="1">
      <c r="A3203" s="142" t="s">
        <v>10782</v>
      </c>
      <c r="B3203" s="142" t="s">
        <v>10783</v>
      </c>
      <c r="C3203" s="142" t="s">
        <v>10784</v>
      </c>
      <c r="D3203" s="142" t="s">
        <v>10785</v>
      </c>
      <c r="E3203" s="142" t="s">
        <v>10786</v>
      </c>
      <c r="F3203" s="142" t="s">
        <v>10787</v>
      </c>
      <c r="G3203" s="142" t="s">
        <v>10883</v>
      </c>
      <c r="H3203" s="142" t="s">
        <v>10884</v>
      </c>
      <c r="I3203" s="142" t="s">
        <v>10885</v>
      </c>
      <c r="J3203" s="142" t="s">
        <v>10886</v>
      </c>
      <c r="K3203" s="142" t="s">
        <v>10887</v>
      </c>
      <c r="L3203" s="142" t="s">
        <v>10888</v>
      </c>
    </row>
    <row r="3204" spans="1:12" hidden="1">
      <c r="A3204" s="142" t="s">
        <v>10782</v>
      </c>
      <c r="B3204" s="142" t="s">
        <v>10783</v>
      </c>
      <c r="C3204" s="142" t="s">
        <v>10784</v>
      </c>
      <c r="D3204" s="142" t="s">
        <v>10785</v>
      </c>
      <c r="E3204" s="142" t="s">
        <v>10786</v>
      </c>
      <c r="F3204" s="142" t="s">
        <v>10787</v>
      </c>
      <c r="G3204" s="142" t="s">
        <v>10889</v>
      </c>
      <c r="H3204" s="142" t="s">
        <v>10890</v>
      </c>
      <c r="I3204" s="142" t="s">
        <v>10891</v>
      </c>
      <c r="J3204" s="142" t="s">
        <v>10892</v>
      </c>
      <c r="K3204" s="142" t="s">
        <v>10893</v>
      </c>
      <c r="L3204" s="142" t="s">
        <v>10894</v>
      </c>
    </row>
    <row r="3205" spans="1:12" hidden="1">
      <c r="A3205" s="142" t="s">
        <v>10782</v>
      </c>
      <c r="B3205" s="142" t="s">
        <v>10783</v>
      </c>
      <c r="C3205" s="142" t="s">
        <v>10784</v>
      </c>
      <c r="D3205" s="142" t="s">
        <v>10785</v>
      </c>
      <c r="E3205" s="142" t="s">
        <v>10786</v>
      </c>
      <c r="F3205" s="142" t="s">
        <v>10787</v>
      </c>
      <c r="G3205" s="142" t="s">
        <v>10889</v>
      </c>
      <c r="H3205" s="142" t="s">
        <v>10890</v>
      </c>
      <c r="I3205" s="142" t="s">
        <v>10891</v>
      </c>
      <c r="J3205" s="142" t="s">
        <v>10892</v>
      </c>
      <c r="K3205" s="142" t="s">
        <v>10895</v>
      </c>
      <c r="L3205" s="142" t="s">
        <v>10896</v>
      </c>
    </row>
    <row r="3206" spans="1:12" hidden="1">
      <c r="A3206" s="142" t="s">
        <v>10782</v>
      </c>
      <c r="B3206" s="142" t="s">
        <v>10783</v>
      </c>
      <c r="C3206" s="142" t="s">
        <v>10784</v>
      </c>
      <c r="D3206" s="142" t="s">
        <v>10785</v>
      </c>
      <c r="E3206" s="142" t="s">
        <v>10786</v>
      </c>
      <c r="F3206" s="142" t="s">
        <v>10787</v>
      </c>
      <c r="G3206" s="142" t="s">
        <v>10889</v>
      </c>
      <c r="H3206" s="142" t="s">
        <v>10890</v>
      </c>
      <c r="I3206" s="142" t="s">
        <v>10891</v>
      </c>
      <c r="J3206" s="142" t="s">
        <v>10892</v>
      </c>
      <c r="K3206" s="142" t="s">
        <v>10897</v>
      </c>
      <c r="L3206" s="142" t="s">
        <v>10898</v>
      </c>
    </row>
    <row r="3207" spans="1:12" hidden="1">
      <c r="A3207" s="142" t="s">
        <v>10782</v>
      </c>
      <c r="B3207" s="142" t="s">
        <v>10783</v>
      </c>
      <c r="C3207" s="142" t="s">
        <v>10784</v>
      </c>
      <c r="D3207" s="142" t="s">
        <v>10785</v>
      </c>
      <c r="E3207" s="142" t="s">
        <v>10786</v>
      </c>
      <c r="F3207" s="142" t="s">
        <v>10787</v>
      </c>
      <c r="G3207" s="142" t="s">
        <v>10889</v>
      </c>
      <c r="H3207" s="142" t="s">
        <v>10890</v>
      </c>
      <c r="I3207" s="142" t="s">
        <v>10891</v>
      </c>
      <c r="J3207" s="142" t="s">
        <v>10892</v>
      </c>
      <c r="K3207" s="142" t="s">
        <v>10899</v>
      </c>
      <c r="L3207" s="142" t="s">
        <v>10900</v>
      </c>
    </row>
    <row r="3208" spans="1:12" hidden="1">
      <c r="A3208" s="142" t="s">
        <v>10782</v>
      </c>
      <c r="B3208" s="142" t="s">
        <v>10783</v>
      </c>
      <c r="C3208" s="142" t="s">
        <v>10784</v>
      </c>
      <c r="D3208" s="142" t="s">
        <v>10785</v>
      </c>
      <c r="E3208" s="142" t="s">
        <v>10786</v>
      </c>
      <c r="F3208" s="142" t="s">
        <v>10787</v>
      </c>
      <c r="G3208" s="142" t="s">
        <v>10889</v>
      </c>
      <c r="H3208" s="142" t="s">
        <v>10890</v>
      </c>
      <c r="I3208" s="142" t="s">
        <v>10891</v>
      </c>
      <c r="J3208" s="142" t="s">
        <v>10892</v>
      </c>
      <c r="K3208" s="142" t="s">
        <v>10901</v>
      </c>
      <c r="L3208" s="142" t="s">
        <v>10902</v>
      </c>
    </row>
    <row r="3209" spans="1:12" hidden="1">
      <c r="A3209" s="142" t="s">
        <v>10782</v>
      </c>
      <c r="B3209" s="142" t="s">
        <v>10783</v>
      </c>
      <c r="C3209" s="142" t="s">
        <v>10784</v>
      </c>
      <c r="D3209" s="142" t="s">
        <v>10785</v>
      </c>
      <c r="E3209" s="142" t="s">
        <v>10786</v>
      </c>
      <c r="F3209" s="142" t="s">
        <v>10787</v>
      </c>
      <c r="G3209" s="142" t="s">
        <v>10889</v>
      </c>
      <c r="H3209" s="142" t="s">
        <v>10890</v>
      </c>
      <c r="I3209" s="142" t="s">
        <v>10903</v>
      </c>
      <c r="J3209" s="142" t="s">
        <v>10904</v>
      </c>
      <c r="K3209" s="142" t="s">
        <v>10905</v>
      </c>
      <c r="L3209" s="142" t="s">
        <v>10906</v>
      </c>
    </row>
    <row r="3210" spans="1:12" hidden="1">
      <c r="A3210" s="142" t="s">
        <v>10782</v>
      </c>
      <c r="B3210" s="142" t="s">
        <v>10783</v>
      </c>
      <c r="C3210" s="142" t="s">
        <v>10784</v>
      </c>
      <c r="D3210" s="142" t="s">
        <v>10785</v>
      </c>
      <c r="E3210" s="142" t="s">
        <v>10786</v>
      </c>
      <c r="F3210" s="142" t="s">
        <v>10787</v>
      </c>
      <c r="G3210" s="142" t="s">
        <v>10889</v>
      </c>
      <c r="H3210" s="142" t="s">
        <v>10890</v>
      </c>
      <c r="I3210" s="142" t="s">
        <v>10903</v>
      </c>
      <c r="J3210" s="142" t="s">
        <v>10904</v>
      </c>
      <c r="K3210" s="142" t="s">
        <v>10907</v>
      </c>
      <c r="L3210" s="142" t="s">
        <v>10908</v>
      </c>
    </row>
    <row r="3211" spans="1:12" hidden="1">
      <c r="A3211" s="142" t="s">
        <v>10782</v>
      </c>
      <c r="B3211" s="142" t="s">
        <v>10783</v>
      </c>
      <c r="C3211" s="142" t="s">
        <v>10784</v>
      </c>
      <c r="D3211" s="142" t="s">
        <v>10785</v>
      </c>
      <c r="E3211" s="142" t="s">
        <v>10786</v>
      </c>
      <c r="F3211" s="142" t="s">
        <v>10787</v>
      </c>
      <c r="G3211" s="142" t="s">
        <v>10889</v>
      </c>
      <c r="H3211" s="142" t="s">
        <v>10890</v>
      </c>
      <c r="I3211" s="142" t="s">
        <v>10903</v>
      </c>
      <c r="J3211" s="142" t="s">
        <v>10904</v>
      </c>
      <c r="K3211" s="142" t="s">
        <v>10909</v>
      </c>
      <c r="L3211" s="142" t="s">
        <v>10910</v>
      </c>
    </row>
    <row r="3212" spans="1:12" hidden="1">
      <c r="A3212" s="142" t="s">
        <v>10782</v>
      </c>
      <c r="B3212" s="142" t="s">
        <v>10783</v>
      </c>
      <c r="C3212" s="142" t="s">
        <v>10784</v>
      </c>
      <c r="D3212" s="142" t="s">
        <v>10785</v>
      </c>
      <c r="E3212" s="142" t="s">
        <v>10786</v>
      </c>
      <c r="F3212" s="142" t="s">
        <v>10787</v>
      </c>
      <c r="G3212" s="142" t="s">
        <v>10889</v>
      </c>
      <c r="H3212" s="142" t="s">
        <v>10890</v>
      </c>
      <c r="I3212" s="142" t="s">
        <v>10903</v>
      </c>
      <c r="J3212" s="142" t="s">
        <v>10904</v>
      </c>
      <c r="K3212" s="142" t="s">
        <v>10911</v>
      </c>
      <c r="L3212" s="142" t="s">
        <v>10912</v>
      </c>
    </row>
    <row r="3213" spans="1:12" hidden="1">
      <c r="A3213" s="142" t="s">
        <v>10782</v>
      </c>
      <c r="B3213" s="142" t="s">
        <v>10783</v>
      </c>
      <c r="C3213" s="142" t="s">
        <v>10784</v>
      </c>
      <c r="D3213" s="142" t="s">
        <v>10785</v>
      </c>
      <c r="E3213" s="142" t="s">
        <v>10786</v>
      </c>
      <c r="F3213" s="142" t="s">
        <v>10787</v>
      </c>
      <c r="G3213" s="142" t="s">
        <v>10889</v>
      </c>
      <c r="H3213" s="142" t="s">
        <v>10890</v>
      </c>
      <c r="I3213" s="142" t="s">
        <v>10913</v>
      </c>
      <c r="J3213" s="142" t="s">
        <v>10914</v>
      </c>
      <c r="K3213" s="142" t="s">
        <v>10915</v>
      </c>
      <c r="L3213" s="142" t="s">
        <v>10916</v>
      </c>
    </row>
    <row r="3214" spans="1:12" hidden="1">
      <c r="A3214" s="142" t="s">
        <v>10782</v>
      </c>
      <c r="B3214" s="142" t="s">
        <v>10783</v>
      </c>
      <c r="C3214" s="142" t="s">
        <v>10784</v>
      </c>
      <c r="D3214" s="142" t="s">
        <v>10785</v>
      </c>
      <c r="E3214" s="142" t="s">
        <v>10786</v>
      </c>
      <c r="F3214" s="142" t="s">
        <v>10787</v>
      </c>
      <c r="G3214" s="142" t="s">
        <v>10889</v>
      </c>
      <c r="H3214" s="142" t="s">
        <v>10890</v>
      </c>
      <c r="I3214" s="142" t="s">
        <v>10913</v>
      </c>
      <c r="J3214" s="142" t="s">
        <v>10914</v>
      </c>
      <c r="K3214" s="142" t="s">
        <v>10917</v>
      </c>
      <c r="L3214" s="142" t="s">
        <v>10918</v>
      </c>
    </row>
    <row r="3215" spans="1:12" hidden="1">
      <c r="A3215" s="142" t="s">
        <v>10782</v>
      </c>
      <c r="B3215" s="142" t="s">
        <v>10783</v>
      </c>
      <c r="C3215" s="142" t="s">
        <v>10784</v>
      </c>
      <c r="D3215" s="142" t="s">
        <v>10785</v>
      </c>
      <c r="E3215" s="142" t="s">
        <v>10786</v>
      </c>
      <c r="F3215" s="142" t="s">
        <v>10787</v>
      </c>
      <c r="G3215" s="142" t="s">
        <v>10889</v>
      </c>
      <c r="H3215" s="142" t="s">
        <v>10890</v>
      </c>
      <c r="I3215" s="142" t="s">
        <v>10919</v>
      </c>
      <c r="J3215" s="142" t="s">
        <v>10920</v>
      </c>
      <c r="K3215" s="142" t="s">
        <v>10921</v>
      </c>
      <c r="L3215" s="142" t="s">
        <v>10922</v>
      </c>
    </row>
    <row r="3216" spans="1:12" hidden="1">
      <c r="A3216" s="142" t="s">
        <v>10782</v>
      </c>
      <c r="B3216" s="142" t="s">
        <v>10783</v>
      </c>
      <c r="C3216" s="142" t="s">
        <v>10784</v>
      </c>
      <c r="D3216" s="142" t="s">
        <v>10785</v>
      </c>
      <c r="E3216" s="142" t="s">
        <v>10786</v>
      </c>
      <c r="F3216" s="142" t="s">
        <v>10787</v>
      </c>
      <c r="G3216" s="142" t="s">
        <v>10889</v>
      </c>
      <c r="H3216" s="142" t="s">
        <v>10890</v>
      </c>
      <c r="I3216" s="142" t="s">
        <v>10919</v>
      </c>
      <c r="J3216" s="142" t="s">
        <v>10920</v>
      </c>
      <c r="K3216" s="142" t="s">
        <v>10923</v>
      </c>
      <c r="L3216" s="142" t="s">
        <v>10924</v>
      </c>
    </row>
    <row r="3217" spans="1:12" hidden="1">
      <c r="A3217" s="142" t="s">
        <v>10782</v>
      </c>
      <c r="B3217" s="142" t="s">
        <v>10783</v>
      </c>
      <c r="C3217" s="142" t="s">
        <v>10784</v>
      </c>
      <c r="D3217" s="142" t="s">
        <v>10785</v>
      </c>
      <c r="E3217" s="142" t="s">
        <v>10786</v>
      </c>
      <c r="F3217" s="142" t="s">
        <v>10787</v>
      </c>
      <c r="G3217" s="142" t="s">
        <v>10889</v>
      </c>
      <c r="H3217" s="142" t="s">
        <v>10890</v>
      </c>
      <c r="I3217" s="142" t="s">
        <v>10919</v>
      </c>
      <c r="J3217" s="142" t="s">
        <v>10920</v>
      </c>
      <c r="K3217" s="142" t="s">
        <v>10925</v>
      </c>
      <c r="L3217" s="142" t="s">
        <v>10926</v>
      </c>
    </row>
    <row r="3218" spans="1:12" hidden="1">
      <c r="A3218" s="142" t="s">
        <v>10782</v>
      </c>
      <c r="B3218" s="142" t="s">
        <v>10783</v>
      </c>
      <c r="C3218" s="142" t="s">
        <v>10784</v>
      </c>
      <c r="D3218" s="142" t="s">
        <v>10785</v>
      </c>
      <c r="E3218" s="142" t="s">
        <v>10786</v>
      </c>
      <c r="F3218" s="142" t="s">
        <v>10787</v>
      </c>
      <c r="G3218" s="142" t="s">
        <v>10889</v>
      </c>
      <c r="H3218" s="142" t="s">
        <v>10890</v>
      </c>
      <c r="I3218" s="142" t="s">
        <v>10919</v>
      </c>
      <c r="J3218" s="142" t="s">
        <v>10920</v>
      </c>
      <c r="K3218" s="142" t="s">
        <v>10927</v>
      </c>
      <c r="L3218" s="142" t="s">
        <v>10928</v>
      </c>
    </row>
    <row r="3219" spans="1:12" hidden="1">
      <c r="A3219" s="142" t="s">
        <v>10782</v>
      </c>
      <c r="B3219" s="142" t="s">
        <v>10783</v>
      </c>
      <c r="C3219" s="142" t="s">
        <v>10784</v>
      </c>
      <c r="D3219" s="142" t="s">
        <v>10785</v>
      </c>
      <c r="E3219" s="142" t="s">
        <v>10786</v>
      </c>
      <c r="F3219" s="142" t="s">
        <v>10787</v>
      </c>
      <c r="G3219" s="142" t="s">
        <v>10889</v>
      </c>
      <c r="H3219" s="142" t="s">
        <v>10890</v>
      </c>
      <c r="I3219" s="142" t="s">
        <v>10919</v>
      </c>
      <c r="J3219" s="142" t="s">
        <v>10920</v>
      </c>
      <c r="K3219" s="142" t="s">
        <v>10929</v>
      </c>
      <c r="L3219" s="142" t="s">
        <v>10930</v>
      </c>
    </row>
    <row r="3220" spans="1:12" hidden="1">
      <c r="A3220" s="142" t="s">
        <v>10782</v>
      </c>
      <c r="B3220" s="142" t="s">
        <v>10783</v>
      </c>
      <c r="C3220" s="142" t="s">
        <v>10784</v>
      </c>
      <c r="D3220" s="142" t="s">
        <v>10785</v>
      </c>
      <c r="E3220" s="142" t="s">
        <v>10786</v>
      </c>
      <c r="F3220" s="142" t="s">
        <v>10787</v>
      </c>
      <c r="G3220" s="142" t="s">
        <v>10889</v>
      </c>
      <c r="H3220" s="142" t="s">
        <v>10890</v>
      </c>
      <c r="I3220" s="142" t="s">
        <v>10919</v>
      </c>
      <c r="J3220" s="142" t="s">
        <v>10920</v>
      </c>
      <c r="K3220" s="142" t="s">
        <v>10931</v>
      </c>
      <c r="L3220" s="142" t="s">
        <v>10932</v>
      </c>
    </row>
    <row r="3221" spans="1:12" hidden="1">
      <c r="A3221" s="142" t="s">
        <v>10782</v>
      </c>
      <c r="B3221" s="142" t="s">
        <v>10783</v>
      </c>
      <c r="C3221" s="142" t="s">
        <v>10784</v>
      </c>
      <c r="D3221" s="142" t="s">
        <v>10785</v>
      </c>
      <c r="E3221" s="142" t="s">
        <v>10786</v>
      </c>
      <c r="F3221" s="142" t="s">
        <v>10787</v>
      </c>
      <c r="G3221" s="142" t="s">
        <v>10889</v>
      </c>
      <c r="H3221" s="142" t="s">
        <v>10890</v>
      </c>
      <c r="I3221" s="142" t="s">
        <v>10933</v>
      </c>
      <c r="J3221" s="142" t="s">
        <v>10934</v>
      </c>
      <c r="K3221" s="142" t="s">
        <v>10935</v>
      </c>
      <c r="L3221" s="142" t="s">
        <v>10936</v>
      </c>
    </row>
    <row r="3222" spans="1:12" hidden="1">
      <c r="A3222" s="142" t="s">
        <v>10782</v>
      </c>
      <c r="B3222" s="142" t="s">
        <v>10783</v>
      </c>
      <c r="C3222" s="142" t="s">
        <v>10784</v>
      </c>
      <c r="D3222" s="142" t="s">
        <v>10785</v>
      </c>
      <c r="E3222" s="142" t="s">
        <v>10786</v>
      </c>
      <c r="F3222" s="142" t="s">
        <v>10787</v>
      </c>
      <c r="G3222" s="142" t="s">
        <v>10889</v>
      </c>
      <c r="H3222" s="142" t="s">
        <v>10890</v>
      </c>
      <c r="I3222" s="142" t="s">
        <v>10933</v>
      </c>
      <c r="J3222" s="142" t="s">
        <v>10934</v>
      </c>
      <c r="K3222" s="142" t="s">
        <v>10937</v>
      </c>
      <c r="L3222" s="142" t="s">
        <v>10938</v>
      </c>
    </row>
    <row r="3223" spans="1:12" hidden="1">
      <c r="A3223" s="142" t="s">
        <v>10782</v>
      </c>
      <c r="B3223" s="142" t="s">
        <v>10783</v>
      </c>
      <c r="C3223" s="142" t="s">
        <v>10784</v>
      </c>
      <c r="D3223" s="142" t="s">
        <v>10785</v>
      </c>
      <c r="E3223" s="142" t="s">
        <v>10786</v>
      </c>
      <c r="F3223" s="142" t="s">
        <v>10787</v>
      </c>
      <c r="G3223" s="142" t="s">
        <v>10889</v>
      </c>
      <c r="H3223" s="142" t="s">
        <v>10890</v>
      </c>
      <c r="I3223" s="142" t="s">
        <v>10933</v>
      </c>
      <c r="J3223" s="142" t="s">
        <v>10934</v>
      </c>
      <c r="K3223" s="142" t="s">
        <v>10939</v>
      </c>
      <c r="L3223" s="142" t="s">
        <v>10940</v>
      </c>
    </row>
    <row r="3224" spans="1:12" hidden="1">
      <c r="A3224" s="142" t="s">
        <v>10782</v>
      </c>
      <c r="B3224" s="142" t="s">
        <v>10783</v>
      </c>
      <c r="C3224" s="142" t="s">
        <v>10784</v>
      </c>
      <c r="D3224" s="142" t="s">
        <v>10785</v>
      </c>
      <c r="E3224" s="142" t="s">
        <v>10786</v>
      </c>
      <c r="F3224" s="142" t="s">
        <v>10787</v>
      </c>
      <c r="G3224" s="142" t="s">
        <v>10889</v>
      </c>
      <c r="H3224" s="142" t="s">
        <v>10890</v>
      </c>
      <c r="I3224" s="142" t="s">
        <v>10933</v>
      </c>
      <c r="J3224" s="142" t="s">
        <v>10934</v>
      </c>
      <c r="K3224" s="142" t="s">
        <v>10941</v>
      </c>
      <c r="L3224" s="142" t="s">
        <v>10942</v>
      </c>
    </row>
    <row r="3225" spans="1:12" hidden="1">
      <c r="A3225" s="142" t="s">
        <v>10782</v>
      </c>
      <c r="B3225" s="142" t="s">
        <v>10783</v>
      </c>
      <c r="C3225" s="142" t="s">
        <v>10784</v>
      </c>
      <c r="D3225" s="142" t="s">
        <v>10785</v>
      </c>
      <c r="E3225" s="142" t="s">
        <v>10786</v>
      </c>
      <c r="F3225" s="142" t="s">
        <v>10787</v>
      </c>
      <c r="G3225" s="142" t="s">
        <v>10943</v>
      </c>
      <c r="H3225" s="142" t="s">
        <v>10944</v>
      </c>
      <c r="I3225" s="142" t="s">
        <v>10945</v>
      </c>
      <c r="J3225" s="142" t="s">
        <v>10946</v>
      </c>
      <c r="K3225" s="142" t="s">
        <v>10947</v>
      </c>
      <c r="L3225" s="142" t="s">
        <v>10948</v>
      </c>
    </row>
    <row r="3226" spans="1:12" hidden="1">
      <c r="A3226" s="142" t="s">
        <v>10782</v>
      </c>
      <c r="B3226" s="142" t="s">
        <v>10783</v>
      </c>
      <c r="C3226" s="142" t="s">
        <v>10784</v>
      </c>
      <c r="D3226" s="142" t="s">
        <v>10785</v>
      </c>
      <c r="E3226" s="142" t="s">
        <v>10786</v>
      </c>
      <c r="F3226" s="142" t="s">
        <v>10787</v>
      </c>
      <c r="G3226" s="142" t="s">
        <v>10943</v>
      </c>
      <c r="H3226" s="142" t="s">
        <v>10944</v>
      </c>
      <c r="I3226" s="142" t="s">
        <v>10945</v>
      </c>
      <c r="J3226" s="142" t="s">
        <v>10946</v>
      </c>
      <c r="K3226" s="142" t="s">
        <v>10949</v>
      </c>
      <c r="L3226" s="142" t="s">
        <v>10950</v>
      </c>
    </row>
    <row r="3227" spans="1:12" hidden="1">
      <c r="A3227" s="142" t="s">
        <v>10782</v>
      </c>
      <c r="B3227" s="142" t="s">
        <v>10783</v>
      </c>
      <c r="C3227" s="142" t="s">
        <v>10784</v>
      </c>
      <c r="D3227" s="142" t="s">
        <v>10785</v>
      </c>
      <c r="E3227" s="142" t="s">
        <v>10786</v>
      </c>
      <c r="F3227" s="142" t="s">
        <v>10787</v>
      </c>
      <c r="G3227" s="142" t="s">
        <v>10943</v>
      </c>
      <c r="H3227" s="142" t="s">
        <v>10944</v>
      </c>
      <c r="I3227" s="142" t="s">
        <v>10945</v>
      </c>
      <c r="J3227" s="142" t="s">
        <v>10946</v>
      </c>
      <c r="K3227" s="142" t="s">
        <v>10951</v>
      </c>
      <c r="L3227" s="142" t="s">
        <v>10952</v>
      </c>
    </row>
    <row r="3228" spans="1:12" hidden="1">
      <c r="A3228" s="142" t="s">
        <v>10782</v>
      </c>
      <c r="B3228" s="142" t="s">
        <v>10783</v>
      </c>
      <c r="C3228" s="142" t="s">
        <v>10784</v>
      </c>
      <c r="D3228" s="142" t="s">
        <v>10785</v>
      </c>
      <c r="E3228" s="142" t="s">
        <v>10786</v>
      </c>
      <c r="F3228" s="142" t="s">
        <v>10787</v>
      </c>
      <c r="G3228" s="142" t="s">
        <v>10943</v>
      </c>
      <c r="H3228" s="142" t="s">
        <v>10944</v>
      </c>
      <c r="I3228" s="142" t="s">
        <v>10945</v>
      </c>
      <c r="J3228" s="142" t="s">
        <v>10946</v>
      </c>
      <c r="K3228" s="142" t="s">
        <v>10953</v>
      </c>
      <c r="L3228" s="142" t="s">
        <v>10954</v>
      </c>
    </row>
    <row r="3229" spans="1:12" hidden="1">
      <c r="A3229" s="142" t="s">
        <v>10782</v>
      </c>
      <c r="B3229" s="142" t="s">
        <v>10783</v>
      </c>
      <c r="C3229" s="142" t="s">
        <v>10784</v>
      </c>
      <c r="D3229" s="142" t="s">
        <v>10785</v>
      </c>
      <c r="E3229" s="142" t="s">
        <v>10786</v>
      </c>
      <c r="F3229" s="142" t="s">
        <v>10787</v>
      </c>
      <c r="G3229" s="142" t="s">
        <v>10943</v>
      </c>
      <c r="H3229" s="142" t="s">
        <v>10944</v>
      </c>
      <c r="I3229" s="142" t="s">
        <v>10945</v>
      </c>
      <c r="J3229" s="142" t="s">
        <v>10946</v>
      </c>
      <c r="K3229" s="142" t="s">
        <v>10955</v>
      </c>
      <c r="L3229" s="142" t="s">
        <v>10956</v>
      </c>
    </row>
    <row r="3230" spans="1:12" hidden="1">
      <c r="A3230" s="142" t="s">
        <v>10782</v>
      </c>
      <c r="B3230" s="142" t="s">
        <v>10783</v>
      </c>
      <c r="C3230" s="142" t="s">
        <v>10784</v>
      </c>
      <c r="D3230" s="142" t="s">
        <v>10785</v>
      </c>
      <c r="E3230" s="142" t="s">
        <v>10786</v>
      </c>
      <c r="F3230" s="142" t="s">
        <v>10787</v>
      </c>
      <c r="G3230" s="142" t="s">
        <v>10943</v>
      </c>
      <c r="H3230" s="142" t="s">
        <v>10944</v>
      </c>
      <c r="I3230" s="142" t="s">
        <v>10945</v>
      </c>
      <c r="J3230" s="142" t="s">
        <v>10946</v>
      </c>
      <c r="K3230" s="142" t="s">
        <v>10957</v>
      </c>
      <c r="L3230" s="142" t="s">
        <v>10958</v>
      </c>
    </row>
    <row r="3231" spans="1:12" hidden="1">
      <c r="A3231" s="142" t="s">
        <v>10782</v>
      </c>
      <c r="B3231" s="142" t="s">
        <v>10783</v>
      </c>
      <c r="C3231" s="142" t="s">
        <v>10784</v>
      </c>
      <c r="D3231" s="142" t="s">
        <v>10785</v>
      </c>
      <c r="E3231" s="142" t="s">
        <v>10786</v>
      </c>
      <c r="F3231" s="142" t="s">
        <v>10787</v>
      </c>
      <c r="G3231" s="142" t="s">
        <v>10943</v>
      </c>
      <c r="H3231" s="142" t="s">
        <v>10944</v>
      </c>
      <c r="I3231" s="142" t="s">
        <v>10945</v>
      </c>
      <c r="J3231" s="142" t="s">
        <v>10946</v>
      </c>
      <c r="K3231" s="142" t="s">
        <v>10959</v>
      </c>
      <c r="L3231" s="142" t="s">
        <v>10960</v>
      </c>
    </row>
    <row r="3232" spans="1:12" hidden="1">
      <c r="A3232" s="142" t="s">
        <v>10782</v>
      </c>
      <c r="B3232" s="142" t="s">
        <v>10783</v>
      </c>
      <c r="C3232" s="142" t="s">
        <v>10784</v>
      </c>
      <c r="D3232" s="142" t="s">
        <v>10785</v>
      </c>
      <c r="E3232" s="142" t="s">
        <v>10786</v>
      </c>
      <c r="F3232" s="142" t="s">
        <v>10787</v>
      </c>
      <c r="G3232" s="142" t="s">
        <v>10943</v>
      </c>
      <c r="H3232" s="142" t="s">
        <v>10944</v>
      </c>
      <c r="I3232" s="142" t="s">
        <v>10945</v>
      </c>
      <c r="J3232" s="142" t="s">
        <v>10946</v>
      </c>
      <c r="K3232" s="142" t="s">
        <v>10961</v>
      </c>
      <c r="L3232" s="142" t="s">
        <v>10962</v>
      </c>
    </row>
    <row r="3233" spans="1:12" hidden="1">
      <c r="A3233" s="142" t="s">
        <v>10782</v>
      </c>
      <c r="B3233" s="142" t="s">
        <v>10783</v>
      </c>
      <c r="C3233" s="142" t="s">
        <v>10784</v>
      </c>
      <c r="D3233" s="142" t="s">
        <v>10785</v>
      </c>
      <c r="E3233" s="142" t="s">
        <v>10786</v>
      </c>
      <c r="F3233" s="142" t="s">
        <v>10787</v>
      </c>
      <c r="G3233" s="142" t="s">
        <v>10943</v>
      </c>
      <c r="H3233" s="142" t="s">
        <v>10944</v>
      </c>
      <c r="I3233" s="142" t="s">
        <v>10945</v>
      </c>
      <c r="J3233" s="142" t="s">
        <v>10946</v>
      </c>
      <c r="K3233" s="142" t="s">
        <v>10963</v>
      </c>
      <c r="L3233" s="142" t="s">
        <v>10964</v>
      </c>
    </row>
    <row r="3234" spans="1:12" hidden="1">
      <c r="A3234" s="142" t="s">
        <v>10782</v>
      </c>
      <c r="B3234" s="142" t="s">
        <v>10783</v>
      </c>
      <c r="C3234" s="142" t="s">
        <v>10784</v>
      </c>
      <c r="D3234" s="142" t="s">
        <v>10785</v>
      </c>
      <c r="E3234" s="142" t="s">
        <v>10786</v>
      </c>
      <c r="F3234" s="142" t="s">
        <v>10787</v>
      </c>
      <c r="G3234" s="142" t="s">
        <v>10943</v>
      </c>
      <c r="H3234" s="142" t="s">
        <v>10944</v>
      </c>
      <c r="I3234" s="142" t="s">
        <v>10945</v>
      </c>
      <c r="J3234" s="142" t="s">
        <v>10946</v>
      </c>
      <c r="K3234" s="142" t="s">
        <v>10965</v>
      </c>
      <c r="L3234" s="142" t="s">
        <v>10966</v>
      </c>
    </row>
    <row r="3235" spans="1:12" hidden="1">
      <c r="A3235" s="142" t="s">
        <v>10782</v>
      </c>
      <c r="B3235" s="142" t="s">
        <v>10783</v>
      </c>
      <c r="C3235" s="142" t="s">
        <v>10784</v>
      </c>
      <c r="D3235" s="142" t="s">
        <v>10785</v>
      </c>
      <c r="E3235" s="142" t="s">
        <v>10786</v>
      </c>
      <c r="F3235" s="142" t="s">
        <v>10787</v>
      </c>
      <c r="G3235" s="142" t="s">
        <v>10943</v>
      </c>
      <c r="H3235" s="142" t="s">
        <v>10944</v>
      </c>
      <c r="I3235" s="142" t="s">
        <v>10945</v>
      </c>
      <c r="J3235" s="142" t="s">
        <v>10946</v>
      </c>
      <c r="K3235" s="142" t="s">
        <v>10967</v>
      </c>
      <c r="L3235" s="142" t="s">
        <v>10968</v>
      </c>
    </row>
    <row r="3236" spans="1:12" hidden="1">
      <c r="A3236" s="142" t="s">
        <v>10782</v>
      </c>
      <c r="B3236" s="142" t="s">
        <v>10783</v>
      </c>
      <c r="C3236" s="142" t="s">
        <v>10784</v>
      </c>
      <c r="D3236" s="142" t="s">
        <v>10785</v>
      </c>
      <c r="E3236" s="142" t="s">
        <v>10786</v>
      </c>
      <c r="F3236" s="142" t="s">
        <v>10787</v>
      </c>
      <c r="G3236" s="142" t="s">
        <v>10969</v>
      </c>
      <c r="H3236" s="142" t="s">
        <v>10970</v>
      </c>
      <c r="I3236" s="142" t="s">
        <v>10971</v>
      </c>
      <c r="J3236" s="142" t="s">
        <v>10972</v>
      </c>
      <c r="K3236" s="142" t="s">
        <v>10973</v>
      </c>
      <c r="L3236" s="142" t="s">
        <v>10974</v>
      </c>
    </row>
    <row r="3237" spans="1:12" hidden="1">
      <c r="A3237" s="142" t="s">
        <v>10782</v>
      </c>
      <c r="B3237" s="142" t="s">
        <v>10783</v>
      </c>
      <c r="C3237" s="142" t="s">
        <v>10784</v>
      </c>
      <c r="D3237" s="142" t="s">
        <v>10785</v>
      </c>
      <c r="E3237" s="142" t="s">
        <v>10786</v>
      </c>
      <c r="F3237" s="142" t="s">
        <v>10787</v>
      </c>
      <c r="G3237" s="142" t="s">
        <v>10969</v>
      </c>
      <c r="H3237" s="142" t="s">
        <v>10970</v>
      </c>
      <c r="I3237" s="142" t="s">
        <v>10971</v>
      </c>
      <c r="J3237" s="142" t="s">
        <v>10972</v>
      </c>
      <c r="K3237" s="142" t="s">
        <v>10975</v>
      </c>
      <c r="L3237" s="142" t="s">
        <v>10976</v>
      </c>
    </row>
    <row r="3238" spans="1:12" hidden="1">
      <c r="A3238" s="142" t="s">
        <v>10782</v>
      </c>
      <c r="B3238" s="142" t="s">
        <v>10783</v>
      </c>
      <c r="C3238" s="142" t="s">
        <v>10784</v>
      </c>
      <c r="D3238" s="142" t="s">
        <v>10785</v>
      </c>
      <c r="E3238" s="142" t="s">
        <v>10786</v>
      </c>
      <c r="F3238" s="142" t="s">
        <v>10787</v>
      </c>
      <c r="G3238" s="142" t="s">
        <v>10969</v>
      </c>
      <c r="H3238" s="142" t="s">
        <v>10970</v>
      </c>
      <c r="I3238" s="142" t="s">
        <v>10971</v>
      </c>
      <c r="J3238" s="142" t="s">
        <v>10972</v>
      </c>
      <c r="K3238" s="142" t="s">
        <v>10977</v>
      </c>
      <c r="L3238" s="142" t="s">
        <v>10978</v>
      </c>
    </row>
    <row r="3239" spans="1:12" hidden="1">
      <c r="A3239" s="142" t="s">
        <v>10782</v>
      </c>
      <c r="B3239" s="142" t="s">
        <v>10783</v>
      </c>
      <c r="C3239" s="142" t="s">
        <v>10784</v>
      </c>
      <c r="D3239" s="142" t="s">
        <v>10785</v>
      </c>
      <c r="E3239" s="142" t="s">
        <v>10786</v>
      </c>
      <c r="F3239" s="142" t="s">
        <v>10787</v>
      </c>
      <c r="G3239" s="142" t="s">
        <v>10969</v>
      </c>
      <c r="H3239" s="142" t="s">
        <v>10970</v>
      </c>
      <c r="I3239" s="142" t="s">
        <v>10971</v>
      </c>
      <c r="J3239" s="142" t="s">
        <v>10972</v>
      </c>
      <c r="K3239" s="142" t="s">
        <v>10979</v>
      </c>
      <c r="L3239" s="142" t="s">
        <v>10980</v>
      </c>
    </row>
    <row r="3240" spans="1:12" hidden="1">
      <c r="A3240" s="142" t="s">
        <v>10782</v>
      </c>
      <c r="B3240" s="142" t="s">
        <v>10783</v>
      </c>
      <c r="C3240" s="142" t="s">
        <v>10784</v>
      </c>
      <c r="D3240" s="142" t="s">
        <v>10785</v>
      </c>
      <c r="E3240" s="142" t="s">
        <v>10786</v>
      </c>
      <c r="F3240" s="142" t="s">
        <v>10787</v>
      </c>
      <c r="G3240" s="142" t="s">
        <v>10969</v>
      </c>
      <c r="H3240" s="142" t="s">
        <v>10970</v>
      </c>
      <c r="I3240" s="142" t="s">
        <v>10971</v>
      </c>
      <c r="J3240" s="142" t="s">
        <v>10972</v>
      </c>
      <c r="K3240" s="142" t="s">
        <v>10981</v>
      </c>
      <c r="L3240" s="142" t="s">
        <v>10982</v>
      </c>
    </row>
    <row r="3241" spans="1:12" hidden="1">
      <c r="A3241" s="142" t="s">
        <v>10782</v>
      </c>
      <c r="B3241" s="142" t="s">
        <v>10783</v>
      </c>
      <c r="C3241" s="142" t="s">
        <v>10784</v>
      </c>
      <c r="D3241" s="142" t="s">
        <v>10785</v>
      </c>
      <c r="E3241" s="142" t="s">
        <v>10786</v>
      </c>
      <c r="F3241" s="142" t="s">
        <v>10787</v>
      </c>
      <c r="G3241" s="142" t="s">
        <v>10969</v>
      </c>
      <c r="H3241" s="142" t="s">
        <v>10970</v>
      </c>
      <c r="I3241" s="142" t="s">
        <v>10971</v>
      </c>
      <c r="J3241" s="142" t="s">
        <v>10972</v>
      </c>
      <c r="K3241" s="142" t="s">
        <v>10983</v>
      </c>
      <c r="L3241" s="142" t="s">
        <v>10984</v>
      </c>
    </row>
    <row r="3242" spans="1:12" hidden="1">
      <c r="A3242" s="142" t="s">
        <v>10782</v>
      </c>
      <c r="B3242" s="142" t="s">
        <v>10783</v>
      </c>
      <c r="C3242" s="142" t="s">
        <v>10784</v>
      </c>
      <c r="D3242" s="142" t="s">
        <v>10785</v>
      </c>
      <c r="E3242" s="142" t="s">
        <v>10786</v>
      </c>
      <c r="F3242" s="142" t="s">
        <v>10787</v>
      </c>
      <c r="G3242" s="142" t="s">
        <v>10969</v>
      </c>
      <c r="H3242" s="142" t="s">
        <v>10970</v>
      </c>
      <c r="I3242" s="142" t="s">
        <v>10971</v>
      </c>
      <c r="J3242" s="142" t="s">
        <v>10972</v>
      </c>
      <c r="K3242" s="142" t="s">
        <v>10985</v>
      </c>
      <c r="L3242" s="142" t="s">
        <v>10986</v>
      </c>
    </row>
    <row r="3243" spans="1:12" hidden="1">
      <c r="A3243" s="142" t="s">
        <v>10782</v>
      </c>
      <c r="B3243" s="142" t="s">
        <v>10783</v>
      </c>
      <c r="C3243" s="142" t="s">
        <v>10784</v>
      </c>
      <c r="D3243" s="142" t="s">
        <v>10785</v>
      </c>
      <c r="E3243" s="142" t="s">
        <v>10786</v>
      </c>
      <c r="F3243" s="142" t="s">
        <v>10787</v>
      </c>
      <c r="G3243" s="142" t="s">
        <v>10987</v>
      </c>
      <c r="H3243" s="142" t="s">
        <v>10988</v>
      </c>
      <c r="I3243" s="142" t="s">
        <v>10989</v>
      </c>
      <c r="J3243" s="142" t="s">
        <v>10990</v>
      </c>
      <c r="K3243" s="142" t="s">
        <v>10991</v>
      </c>
      <c r="L3243" s="142" t="s">
        <v>10992</v>
      </c>
    </row>
    <row r="3244" spans="1:12" hidden="1">
      <c r="A3244" s="142" t="s">
        <v>10782</v>
      </c>
      <c r="B3244" s="142" t="s">
        <v>10783</v>
      </c>
      <c r="C3244" s="142" t="s">
        <v>10784</v>
      </c>
      <c r="D3244" s="142" t="s">
        <v>10785</v>
      </c>
      <c r="E3244" s="142" t="s">
        <v>10786</v>
      </c>
      <c r="F3244" s="142" t="s">
        <v>10787</v>
      </c>
      <c r="G3244" s="142" t="s">
        <v>10987</v>
      </c>
      <c r="H3244" s="142" t="s">
        <v>10988</v>
      </c>
      <c r="I3244" s="142" t="s">
        <v>10989</v>
      </c>
      <c r="J3244" s="142" t="s">
        <v>10990</v>
      </c>
      <c r="K3244" s="142" t="s">
        <v>10993</v>
      </c>
      <c r="L3244" s="142" t="s">
        <v>10994</v>
      </c>
    </row>
    <row r="3245" spans="1:12" hidden="1">
      <c r="A3245" s="142" t="s">
        <v>10782</v>
      </c>
      <c r="B3245" s="142" t="s">
        <v>10783</v>
      </c>
      <c r="C3245" s="142" t="s">
        <v>10784</v>
      </c>
      <c r="D3245" s="142" t="s">
        <v>10785</v>
      </c>
      <c r="E3245" s="142" t="s">
        <v>10786</v>
      </c>
      <c r="F3245" s="142" t="s">
        <v>10787</v>
      </c>
      <c r="G3245" s="142" t="s">
        <v>10987</v>
      </c>
      <c r="H3245" s="142" t="s">
        <v>10988</v>
      </c>
      <c r="I3245" s="142" t="s">
        <v>10989</v>
      </c>
      <c r="J3245" s="142" t="s">
        <v>10990</v>
      </c>
      <c r="K3245" s="142" t="s">
        <v>10995</v>
      </c>
      <c r="L3245" s="142" t="s">
        <v>10996</v>
      </c>
    </row>
    <row r="3246" spans="1:12" hidden="1">
      <c r="A3246" s="142" t="s">
        <v>10782</v>
      </c>
      <c r="B3246" s="142" t="s">
        <v>10783</v>
      </c>
      <c r="C3246" s="142" t="s">
        <v>10784</v>
      </c>
      <c r="D3246" s="142" t="s">
        <v>10785</v>
      </c>
      <c r="E3246" s="142" t="s">
        <v>10786</v>
      </c>
      <c r="F3246" s="142" t="s">
        <v>10787</v>
      </c>
      <c r="G3246" s="142" t="s">
        <v>10987</v>
      </c>
      <c r="H3246" s="142" t="s">
        <v>10988</v>
      </c>
      <c r="I3246" s="142" t="s">
        <v>10989</v>
      </c>
      <c r="J3246" s="142" t="s">
        <v>10990</v>
      </c>
      <c r="K3246" s="142" t="s">
        <v>10997</v>
      </c>
      <c r="L3246" s="142" t="s">
        <v>10998</v>
      </c>
    </row>
    <row r="3247" spans="1:12" hidden="1">
      <c r="A3247" s="142" t="s">
        <v>10782</v>
      </c>
      <c r="B3247" s="142" t="s">
        <v>10783</v>
      </c>
      <c r="C3247" s="142" t="s">
        <v>10784</v>
      </c>
      <c r="D3247" s="142" t="s">
        <v>10785</v>
      </c>
      <c r="E3247" s="142" t="s">
        <v>10786</v>
      </c>
      <c r="F3247" s="142" t="s">
        <v>10787</v>
      </c>
      <c r="G3247" s="142" t="s">
        <v>10987</v>
      </c>
      <c r="H3247" s="142" t="s">
        <v>10988</v>
      </c>
      <c r="I3247" s="142" t="s">
        <v>10989</v>
      </c>
      <c r="J3247" s="142" t="s">
        <v>10990</v>
      </c>
      <c r="K3247" s="142" t="s">
        <v>10999</v>
      </c>
      <c r="L3247" s="142" t="s">
        <v>11000</v>
      </c>
    </row>
    <row r="3248" spans="1:12" hidden="1">
      <c r="A3248" s="142" t="s">
        <v>10782</v>
      </c>
      <c r="B3248" s="142" t="s">
        <v>10783</v>
      </c>
      <c r="C3248" s="142" t="s">
        <v>10784</v>
      </c>
      <c r="D3248" s="142" t="s">
        <v>10785</v>
      </c>
      <c r="E3248" s="142" t="s">
        <v>10786</v>
      </c>
      <c r="F3248" s="142" t="s">
        <v>10787</v>
      </c>
      <c r="G3248" s="142" t="s">
        <v>10987</v>
      </c>
      <c r="H3248" s="142" t="s">
        <v>10988</v>
      </c>
      <c r="I3248" s="142" t="s">
        <v>10989</v>
      </c>
      <c r="J3248" s="142" t="s">
        <v>10990</v>
      </c>
      <c r="K3248" s="142" t="s">
        <v>11001</v>
      </c>
      <c r="L3248" s="142" t="s">
        <v>11002</v>
      </c>
    </row>
    <row r="3249" spans="1:12" hidden="1">
      <c r="A3249" s="142" t="s">
        <v>10782</v>
      </c>
      <c r="B3249" s="142" t="s">
        <v>10783</v>
      </c>
      <c r="C3249" s="142" t="s">
        <v>10784</v>
      </c>
      <c r="D3249" s="142" t="s">
        <v>10785</v>
      </c>
      <c r="E3249" s="142" t="s">
        <v>10786</v>
      </c>
      <c r="F3249" s="142" t="s">
        <v>10787</v>
      </c>
      <c r="G3249" s="142" t="s">
        <v>10987</v>
      </c>
      <c r="H3249" s="142" t="s">
        <v>10988</v>
      </c>
      <c r="I3249" s="142" t="s">
        <v>10989</v>
      </c>
      <c r="J3249" s="142" t="s">
        <v>10990</v>
      </c>
      <c r="K3249" s="142" t="s">
        <v>11003</v>
      </c>
      <c r="L3249" s="142" t="s">
        <v>11004</v>
      </c>
    </row>
    <row r="3250" spans="1:12" hidden="1">
      <c r="A3250" s="142" t="s">
        <v>10782</v>
      </c>
      <c r="B3250" s="142" t="s">
        <v>10783</v>
      </c>
      <c r="C3250" s="142" t="s">
        <v>10784</v>
      </c>
      <c r="D3250" s="142" t="s">
        <v>10785</v>
      </c>
      <c r="E3250" s="142" t="s">
        <v>10786</v>
      </c>
      <c r="F3250" s="142" t="s">
        <v>10787</v>
      </c>
      <c r="G3250" s="142" t="s">
        <v>10987</v>
      </c>
      <c r="H3250" s="142" t="s">
        <v>10988</v>
      </c>
      <c r="I3250" s="142" t="s">
        <v>10989</v>
      </c>
      <c r="J3250" s="142" t="s">
        <v>10990</v>
      </c>
      <c r="K3250" s="142" t="s">
        <v>11005</v>
      </c>
      <c r="L3250" s="142" t="s">
        <v>11006</v>
      </c>
    </row>
    <row r="3251" spans="1:12" hidden="1">
      <c r="A3251" s="142" t="s">
        <v>10782</v>
      </c>
      <c r="B3251" s="142" t="s">
        <v>10783</v>
      </c>
      <c r="C3251" s="142" t="s">
        <v>10784</v>
      </c>
      <c r="D3251" s="142" t="s">
        <v>10785</v>
      </c>
      <c r="E3251" s="142" t="s">
        <v>10786</v>
      </c>
      <c r="F3251" s="142" t="s">
        <v>10787</v>
      </c>
      <c r="G3251" s="142" t="s">
        <v>10987</v>
      </c>
      <c r="H3251" s="142" t="s">
        <v>10988</v>
      </c>
      <c r="I3251" s="142" t="s">
        <v>10989</v>
      </c>
      <c r="J3251" s="142" t="s">
        <v>10990</v>
      </c>
      <c r="K3251" s="142" t="s">
        <v>11007</v>
      </c>
      <c r="L3251" s="142" t="s">
        <v>11008</v>
      </c>
    </row>
    <row r="3252" spans="1:12" hidden="1">
      <c r="A3252" s="142" t="s">
        <v>10782</v>
      </c>
      <c r="B3252" s="142" t="s">
        <v>10783</v>
      </c>
      <c r="C3252" s="142" t="s">
        <v>10784</v>
      </c>
      <c r="D3252" s="142" t="s">
        <v>10785</v>
      </c>
      <c r="E3252" s="142" t="s">
        <v>10786</v>
      </c>
      <c r="F3252" s="142" t="s">
        <v>10787</v>
      </c>
      <c r="G3252" s="142" t="s">
        <v>10987</v>
      </c>
      <c r="H3252" s="142" t="s">
        <v>10988</v>
      </c>
      <c r="I3252" s="142" t="s">
        <v>10989</v>
      </c>
      <c r="J3252" s="142" t="s">
        <v>10990</v>
      </c>
      <c r="K3252" s="142" t="s">
        <v>11009</v>
      </c>
      <c r="L3252" s="142" t="s">
        <v>11010</v>
      </c>
    </row>
    <row r="3253" spans="1:12" hidden="1">
      <c r="A3253" s="142" t="s">
        <v>10782</v>
      </c>
      <c r="B3253" s="142" t="s">
        <v>10783</v>
      </c>
      <c r="C3253" s="142" t="s">
        <v>10784</v>
      </c>
      <c r="D3253" s="142" t="s">
        <v>10785</v>
      </c>
      <c r="E3253" s="142" t="s">
        <v>10786</v>
      </c>
      <c r="F3253" s="142" t="s">
        <v>10787</v>
      </c>
      <c r="G3253" s="142" t="s">
        <v>10987</v>
      </c>
      <c r="H3253" s="142" t="s">
        <v>10988</v>
      </c>
      <c r="I3253" s="142" t="s">
        <v>10989</v>
      </c>
      <c r="J3253" s="142" t="s">
        <v>10990</v>
      </c>
      <c r="K3253" s="142" t="s">
        <v>11011</v>
      </c>
      <c r="L3253" s="142" t="s">
        <v>11012</v>
      </c>
    </row>
    <row r="3254" spans="1:12" hidden="1">
      <c r="A3254" s="142" t="s">
        <v>10782</v>
      </c>
      <c r="B3254" s="142" t="s">
        <v>10783</v>
      </c>
      <c r="C3254" s="142" t="s">
        <v>10784</v>
      </c>
      <c r="D3254" s="142" t="s">
        <v>10785</v>
      </c>
      <c r="E3254" s="142" t="s">
        <v>10786</v>
      </c>
      <c r="F3254" s="142" t="s">
        <v>10787</v>
      </c>
      <c r="G3254" s="142" t="s">
        <v>10987</v>
      </c>
      <c r="H3254" s="142" t="s">
        <v>10988</v>
      </c>
      <c r="I3254" s="142" t="s">
        <v>10989</v>
      </c>
      <c r="J3254" s="142" t="s">
        <v>10990</v>
      </c>
      <c r="K3254" s="142" t="s">
        <v>11013</v>
      </c>
      <c r="L3254" s="142" t="s">
        <v>11014</v>
      </c>
    </row>
    <row r="3255" spans="1:12" hidden="1">
      <c r="A3255" s="142" t="s">
        <v>10782</v>
      </c>
      <c r="B3255" s="142" t="s">
        <v>10783</v>
      </c>
      <c r="C3255" s="142" t="s">
        <v>10784</v>
      </c>
      <c r="D3255" s="142" t="s">
        <v>10785</v>
      </c>
      <c r="E3255" s="142" t="s">
        <v>10786</v>
      </c>
      <c r="F3255" s="142" t="s">
        <v>10787</v>
      </c>
      <c r="G3255" s="142" t="s">
        <v>10987</v>
      </c>
      <c r="H3255" s="142" t="s">
        <v>10988</v>
      </c>
      <c r="I3255" s="142" t="s">
        <v>10989</v>
      </c>
      <c r="J3255" s="142" t="s">
        <v>10990</v>
      </c>
      <c r="K3255" s="142" t="s">
        <v>11015</v>
      </c>
      <c r="L3255" s="142" t="s">
        <v>11016</v>
      </c>
    </row>
    <row r="3256" spans="1:12" hidden="1">
      <c r="A3256" s="142" t="s">
        <v>10782</v>
      </c>
      <c r="B3256" s="142" t="s">
        <v>10783</v>
      </c>
      <c r="C3256" s="142" t="s">
        <v>10784</v>
      </c>
      <c r="D3256" s="142" t="s">
        <v>10785</v>
      </c>
      <c r="E3256" s="142" t="s">
        <v>10786</v>
      </c>
      <c r="F3256" s="142" t="s">
        <v>10787</v>
      </c>
      <c r="G3256" s="142" t="s">
        <v>10987</v>
      </c>
      <c r="H3256" s="142" t="s">
        <v>10988</v>
      </c>
      <c r="I3256" s="142" t="s">
        <v>10989</v>
      </c>
      <c r="J3256" s="142" t="s">
        <v>10990</v>
      </c>
      <c r="K3256" s="142" t="s">
        <v>11017</v>
      </c>
      <c r="L3256" s="142" t="s">
        <v>11018</v>
      </c>
    </row>
    <row r="3257" spans="1:12" hidden="1">
      <c r="A3257" s="142" t="s">
        <v>10782</v>
      </c>
      <c r="B3257" s="142" t="s">
        <v>10783</v>
      </c>
      <c r="C3257" s="142" t="s">
        <v>10784</v>
      </c>
      <c r="D3257" s="142" t="s">
        <v>10785</v>
      </c>
      <c r="E3257" s="142" t="s">
        <v>10786</v>
      </c>
      <c r="F3257" s="142" t="s">
        <v>10787</v>
      </c>
      <c r="G3257" s="142" t="s">
        <v>10987</v>
      </c>
      <c r="H3257" s="142" t="s">
        <v>10988</v>
      </c>
      <c r="I3257" s="142" t="s">
        <v>10989</v>
      </c>
      <c r="J3257" s="142" t="s">
        <v>10990</v>
      </c>
      <c r="K3257" s="142" t="s">
        <v>11019</v>
      </c>
      <c r="L3257" s="142" t="s">
        <v>11020</v>
      </c>
    </row>
    <row r="3258" spans="1:12" hidden="1">
      <c r="A3258" s="142" t="s">
        <v>10782</v>
      </c>
      <c r="B3258" s="142" t="s">
        <v>10783</v>
      </c>
      <c r="C3258" s="142" t="s">
        <v>10784</v>
      </c>
      <c r="D3258" s="142" t="s">
        <v>10785</v>
      </c>
      <c r="E3258" s="142" t="s">
        <v>10786</v>
      </c>
      <c r="F3258" s="142" t="s">
        <v>10787</v>
      </c>
      <c r="G3258" s="142" t="s">
        <v>10987</v>
      </c>
      <c r="H3258" s="142" t="s">
        <v>10988</v>
      </c>
      <c r="I3258" s="142" t="s">
        <v>10989</v>
      </c>
      <c r="J3258" s="142" t="s">
        <v>10990</v>
      </c>
      <c r="K3258" s="142" t="s">
        <v>11021</v>
      </c>
      <c r="L3258" s="142" t="s">
        <v>11022</v>
      </c>
    </row>
    <row r="3259" spans="1:12" hidden="1">
      <c r="A3259" s="142" t="s">
        <v>10782</v>
      </c>
      <c r="B3259" s="142" t="s">
        <v>10783</v>
      </c>
      <c r="C3259" s="142" t="s">
        <v>10784</v>
      </c>
      <c r="D3259" s="142" t="s">
        <v>10785</v>
      </c>
      <c r="E3259" s="142" t="s">
        <v>10786</v>
      </c>
      <c r="F3259" s="142" t="s">
        <v>10787</v>
      </c>
      <c r="G3259" s="142" t="s">
        <v>10987</v>
      </c>
      <c r="H3259" s="142" t="s">
        <v>10988</v>
      </c>
      <c r="I3259" s="142" t="s">
        <v>10989</v>
      </c>
      <c r="J3259" s="142" t="s">
        <v>10990</v>
      </c>
      <c r="K3259" s="142" t="s">
        <v>11023</v>
      </c>
      <c r="L3259" s="142" t="s">
        <v>11024</v>
      </c>
    </row>
    <row r="3260" spans="1:12" hidden="1">
      <c r="A3260" s="142" t="s">
        <v>10782</v>
      </c>
      <c r="B3260" s="142" t="s">
        <v>10783</v>
      </c>
      <c r="C3260" s="142" t="s">
        <v>10784</v>
      </c>
      <c r="D3260" s="142" t="s">
        <v>10785</v>
      </c>
      <c r="E3260" s="142" t="s">
        <v>10786</v>
      </c>
      <c r="F3260" s="142" t="s">
        <v>10787</v>
      </c>
      <c r="G3260" s="142" t="s">
        <v>10987</v>
      </c>
      <c r="H3260" s="142" t="s">
        <v>10988</v>
      </c>
      <c r="I3260" s="142" t="s">
        <v>10989</v>
      </c>
      <c r="J3260" s="142" t="s">
        <v>10990</v>
      </c>
      <c r="K3260" s="142" t="s">
        <v>11025</v>
      </c>
      <c r="L3260" s="142" t="s">
        <v>11026</v>
      </c>
    </row>
    <row r="3261" spans="1:12" hidden="1">
      <c r="A3261" s="142" t="s">
        <v>10782</v>
      </c>
      <c r="B3261" s="142" t="s">
        <v>10783</v>
      </c>
      <c r="C3261" s="142" t="s">
        <v>10784</v>
      </c>
      <c r="D3261" s="142" t="s">
        <v>10785</v>
      </c>
      <c r="E3261" s="142" t="s">
        <v>10786</v>
      </c>
      <c r="F3261" s="142" t="s">
        <v>10787</v>
      </c>
      <c r="G3261" s="142" t="s">
        <v>10987</v>
      </c>
      <c r="H3261" s="142" t="s">
        <v>10988</v>
      </c>
      <c r="I3261" s="142" t="s">
        <v>10989</v>
      </c>
      <c r="J3261" s="142" t="s">
        <v>10990</v>
      </c>
      <c r="K3261" s="142" t="s">
        <v>11027</v>
      </c>
      <c r="L3261" s="142" t="s">
        <v>11028</v>
      </c>
    </row>
    <row r="3262" spans="1:12" hidden="1">
      <c r="A3262" s="142" t="s">
        <v>10782</v>
      </c>
      <c r="B3262" s="142" t="s">
        <v>10783</v>
      </c>
      <c r="C3262" s="142" t="s">
        <v>10784</v>
      </c>
      <c r="D3262" s="142" t="s">
        <v>10785</v>
      </c>
      <c r="E3262" s="142" t="s">
        <v>10786</v>
      </c>
      <c r="F3262" s="142" t="s">
        <v>10787</v>
      </c>
      <c r="G3262" s="142" t="s">
        <v>10987</v>
      </c>
      <c r="H3262" s="142" t="s">
        <v>10988</v>
      </c>
      <c r="I3262" s="142" t="s">
        <v>11029</v>
      </c>
      <c r="J3262" s="142" t="s">
        <v>10140</v>
      </c>
      <c r="K3262" s="142" t="s">
        <v>11030</v>
      </c>
      <c r="L3262" s="142" t="s">
        <v>11031</v>
      </c>
    </row>
    <row r="3263" spans="1:12" hidden="1">
      <c r="A3263" s="142" t="s">
        <v>10782</v>
      </c>
      <c r="B3263" s="142" t="s">
        <v>10783</v>
      </c>
      <c r="C3263" s="142" t="s">
        <v>10784</v>
      </c>
      <c r="D3263" s="142" t="s">
        <v>10785</v>
      </c>
      <c r="E3263" s="142" t="s">
        <v>10786</v>
      </c>
      <c r="F3263" s="142" t="s">
        <v>10787</v>
      </c>
      <c r="G3263" s="142" t="s">
        <v>10987</v>
      </c>
      <c r="H3263" s="142" t="s">
        <v>10988</v>
      </c>
      <c r="I3263" s="142" t="s">
        <v>11032</v>
      </c>
      <c r="J3263" s="142" t="s">
        <v>11033</v>
      </c>
      <c r="K3263" s="142" t="s">
        <v>11034</v>
      </c>
      <c r="L3263" s="142" t="s">
        <v>11035</v>
      </c>
    </row>
    <row r="3264" spans="1:12" hidden="1">
      <c r="A3264" s="142" t="s">
        <v>10782</v>
      </c>
      <c r="B3264" s="142" t="s">
        <v>10783</v>
      </c>
      <c r="C3264" s="142" t="s">
        <v>10784</v>
      </c>
      <c r="D3264" s="142" t="s">
        <v>10785</v>
      </c>
      <c r="E3264" s="142" t="s">
        <v>10786</v>
      </c>
      <c r="F3264" s="142" t="s">
        <v>10787</v>
      </c>
      <c r="G3264" s="142" t="s">
        <v>10987</v>
      </c>
      <c r="H3264" s="142" t="s">
        <v>10988</v>
      </c>
      <c r="I3264" s="142" t="s">
        <v>11032</v>
      </c>
      <c r="J3264" s="142" t="s">
        <v>11033</v>
      </c>
      <c r="K3264" s="142" t="s">
        <v>11036</v>
      </c>
      <c r="L3264" s="142" t="s">
        <v>11037</v>
      </c>
    </row>
    <row r="3265" spans="1:12" hidden="1">
      <c r="A3265" s="142" t="s">
        <v>10782</v>
      </c>
      <c r="B3265" s="142" t="s">
        <v>10783</v>
      </c>
      <c r="C3265" s="142" t="s">
        <v>10784</v>
      </c>
      <c r="D3265" s="142" t="s">
        <v>10785</v>
      </c>
      <c r="E3265" s="142" t="s">
        <v>10786</v>
      </c>
      <c r="F3265" s="142" t="s">
        <v>10787</v>
      </c>
      <c r="G3265" s="142" t="s">
        <v>10987</v>
      </c>
      <c r="H3265" s="142" t="s">
        <v>10988</v>
      </c>
      <c r="I3265" s="142" t="s">
        <v>11032</v>
      </c>
      <c r="J3265" s="142" t="s">
        <v>11033</v>
      </c>
      <c r="K3265" s="142" t="s">
        <v>11038</v>
      </c>
      <c r="L3265" s="142" t="s">
        <v>11039</v>
      </c>
    </row>
    <row r="3266" spans="1:12" hidden="1">
      <c r="A3266" s="142" t="s">
        <v>10782</v>
      </c>
      <c r="B3266" s="142" t="s">
        <v>10783</v>
      </c>
      <c r="C3266" s="142" t="s">
        <v>10784</v>
      </c>
      <c r="D3266" s="142" t="s">
        <v>10785</v>
      </c>
      <c r="E3266" s="142" t="s">
        <v>10786</v>
      </c>
      <c r="F3266" s="142" t="s">
        <v>10787</v>
      </c>
      <c r="G3266" s="142" t="s">
        <v>10987</v>
      </c>
      <c r="H3266" s="142" t="s">
        <v>10988</v>
      </c>
      <c r="I3266" s="142" t="s">
        <v>11040</v>
      </c>
      <c r="J3266" s="142" t="s">
        <v>11041</v>
      </c>
      <c r="K3266" s="142" t="s">
        <v>11042</v>
      </c>
      <c r="L3266" s="142" t="s">
        <v>11043</v>
      </c>
    </row>
    <row r="3267" spans="1:12" hidden="1">
      <c r="A3267" s="142" t="s">
        <v>10782</v>
      </c>
      <c r="B3267" s="142" t="s">
        <v>10783</v>
      </c>
      <c r="C3267" s="142" t="s">
        <v>10784</v>
      </c>
      <c r="D3267" s="142" t="s">
        <v>10785</v>
      </c>
      <c r="E3267" s="142" t="s">
        <v>10786</v>
      </c>
      <c r="F3267" s="142" t="s">
        <v>10787</v>
      </c>
      <c r="G3267" s="142" t="s">
        <v>10987</v>
      </c>
      <c r="H3267" s="142" t="s">
        <v>10988</v>
      </c>
      <c r="I3267" s="142" t="s">
        <v>11040</v>
      </c>
      <c r="J3267" s="142" t="s">
        <v>11041</v>
      </c>
      <c r="K3267" s="142" t="s">
        <v>11044</v>
      </c>
      <c r="L3267" s="142" t="s">
        <v>11045</v>
      </c>
    </row>
    <row r="3268" spans="1:12" hidden="1">
      <c r="A3268" s="142" t="s">
        <v>10782</v>
      </c>
      <c r="B3268" s="142" t="s">
        <v>10783</v>
      </c>
      <c r="C3268" s="142" t="s">
        <v>10784</v>
      </c>
      <c r="D3268" s="142" t="s">
        <v>10785</v>
      </c>
      <c r="E3268" s="142" t="s">
        <v>10786</v>
      </c>
      <c r="F3268" s="142" t="s">
        <v>10787</v>
      </c>
      <c r="G3268" s="142" t="s">
        <v>10987</v>
      </c>
      <c r="H3268" s="142" t="s">
        <v>10988</v>
      </c>
      <c r="I3268" s="142" t="s">
        <v>11040</v>
      </c>
      <c r="J3268" s="142" t="s">
        <v>11041</v>
      </c>
      <c r="K3268" s="142" t="s">
        <v>11046</v>
      </c>
      <c r="L3268" s="142" t="s">
        <v>11047</v>
      </c>
    </row>
    <row r="3269" spans="1:12" hidden="1">
      <c r="A3269" s="142" t="s">
        <v>10782</v>
      </c>
      <c r="B3269" s="142" t="s">
        <v>10783</v>
      </c>
      <c r="C3269" s="142" t="s">
        <v>10784</v>
      </c>
      <c r="D3269" s="142" t="s">
        <v>10785</v>
      </c>
      <c r="E3269" s="142" t="s">
        <v>10786</v>
      </c>
      <c r="F3269" s="142" t="s">
        <v>10787</v>
      </c>
      <c r="G3269" s="142" t="s">
        <v>10987</v>
      </c>
      <c r="H3269" s="142" t="s">
        <v>10988</v>
      </c>
      <c r="I3269" s="142" t="s">
        <v>11040</v>
      </c>
      <c r="J3269" s="142" t="s">
        <v>11041</v>
      </c>
      <c r="K3269" s="142" t="s">
        <v>11048</v>
      </c>
      <c r="L3269" s="142" t="s">
        <v>11049</v>
      </c>
    </row>
    <row r="3270" spans="1:12" hidden="1">
      <c r="A3270" s="142" t="s">
        <v>10782</v>
      </c>
      <c r="B3270" s="142" t="s">
        <v>10783</v>
      </c>
      <c r="C3270" s="142" t="s">
        <v>10784</v>
      </c>
      <c r="D3270" s="142" t="s">
        <v>10785</v>
      </c>
      <c r="E3270" s="142" t="s">
        <v>10786</v>
      </c>
      <c r="F3270" s="142" t="s">
        <v>10787</v>
      </c>
      <c r="G3270" s="142" t="s">
        <v>10987</v>
      </c>
      <c r="H3270" s="142" t="s">
        <v>10988</v>
      </c>
      <c r="I3270" s="142" t="s">
        <v>11040</v>
      </c>
      <c r="J3270" s="142" t="s">
        <v>11041</v>
      </c>
      <c r="K3270" s="142" t="s">
        <v>11050</v>
      </c>
      <c r="L3270" s="142" t="s">
        <v>11051</v>
      </c>
    </row>
    <row r="3271" spans="1:12" hidden="1">
      <c r="A3271" s="142" t="s">
        <v>10782</v>
      </c>
      <c r="B3271" s="142" t="s">
        <v>10783</v>
      </c>
      <c r="C3271" s="142" t="s">
        <v>10784</v>
      </c>
      <c r="D3271" s="142" t="s">
        <v>10785</v>
      </c>
      <c r="E3271" s="142" t="s">
        <v>10786</v>
      </c>
      <c r="F3271" s="142" t="s">
        <v>10787</v>
      </c>
      <c r="G3271" s="142" t="s">
        <v>10987</v>
      </c>
      <c r="H3271" s="142" t="s">
        <v>10988</v>
      </c>
      <c r="I3271" s="142" t="s">
        <v>11040</v>
      </c>
      <c r="J3271" s="142" t="s">
        <v>11041</v>
      </c>
      <c r="K3271" s="142" t="s">
        <v>11052</v>
      </c>
      <c r="L3271" s="142" t="s">
        <v>11053</v>
      </c>
    </row>
    <row r="3272" spans="1:12" hidden="1">
      <c r="A3272" s="142" t="s">
        <v>10782</v>
      </c>
      <c r="B3272" s="142" t="s">
        <v>10783</v>
      </c>
      <c r="C3272" s="142" t="s">
        <v>10784</v>
      </c>
      <c r="D3272" s="142" t="s">
        <v>10785</v>
      </c>
      <c r="E3272" s="142" t="s">
        <v>10786</v>
      </c>
      <c r="F3272" s="142" t="s">
        <v>10787</v>
      </c>
      <c r="G3272" s="142" t="s">
        <v>10987</v>
      </c>
      <c r="H3272" s="142" t="s">
        <v>10988</v>
      </c>
      <c r="I3272" s="142" t="s">
        <v>11040</v>
      </c>
      <c r="J3272" s="142" t="s">
        <v>11041</v>
      </c>
      <c r="K3272" s="142" t="s">
        <v>11054</v>
      </c>
      <c r="L3272" s="142" t="s">
        <v>11055</v>
      </c>
    </row>
    <row r="3273" spans="1:12" hidden="1">
      <c r="A3273" s="142" t="s">
        <v>10782</v>
      </c>
      <c r="B3273" s="142" t="s">
        <v>10783</v>
      </c>
      <c r="C3273" s="142" t="s">
        <v>10784</v>
      </c>
      <c r="D3273" s="142" t="s">
        <v>10785</v>
      </c>
      <c r="E3273" s="142" t="s">
        <v>10786</v>
      </c>
      <c r="F3273" s="142" t="s">
        <v>10787</v>
      </c>
      <c r="G3273" s="142" t="s">
        <v>10987</v>
      </c>
      <c r="H3273" s="142" t="s">
        <v>10988</v>
      </c>
      <c r="I3273" s="142" t="s">
        <v>11040</v>
      </c>
      <c r="J3273" s="142" t="s">
        <v>11041</v>
      </c>
      <c r="K3273" s="142" t="s">
        <v>11056</v>
      </c>
      <c r="L3273" s="142" t="s">
        <v>11057</v>
      </c>
    </row>
    <row r="3274" spans="1:12" hidden="1">
      <c r="A3274" s="142" t="s">
        <v>10782</v>
      </c>
      <c r="B3274" s="142" t="s">
        <v>10783</v>
      </c>
      <c r="C3274" s="142" t="s">
        <v>10784</v>
      </c>
      <c r="D3274" s="142" t="s">
        <v>10785</v>
      </c>
      <c r="E3274" s="142" t="s">
        <v>10786</v>
      </c>
      <c r="F3274" s="142" t="s">
        <v>10787</v>
      </c>
      <c r="G3274" s="142" t="s">
        <v>10987</v>
      </c>
      <c r="H3274" s="142" t="s">
        <v>10988</v>
      </c>
      <c r="I3274" s="142" t="s">
        <v>11040</v>
      </c>
      <c r="J3274" s="142" t="s">
        <v>11041</v>
      </c>
      <c r="K3274" s="142" t="s">
        <v>11058</v>
      </c>
      <c r="L3274" s="142" t="s">
        <v>11059</v>
      </c>
    </row>
    <row r="3275" spans="1:12" hidden="1">
      <c r="A3275" s="142" t="s">
        <v>10782</v>
      </c>
      <c r="B3275" s="142" t="s">
        <v>10783</v>
      </c>
      <c r="C3275" s="142" t="s">
        <v>10784</v>
      </c>
      <c r="D3275" s="142" t="s">
        <v>10785</v>
      </c>
      <c r="E3275" s="142" t="s">
        <v>10786</v>
      </c>
      <c r="F3275" s="142" t="s">
        <v>10787</v>
      </c>
      <c r="G3275" s="142" t="s">
        <v>10987</v>
      </c>
      <c r="H3275" s="142" t="s">
        <v>10988</v>
      </c>
      <c r="I3275" s="142" t="s">
        <v>11040</v>
      </c>
      <c r="J3275" s="142" t="s">
        <v>11041</v>
      </c>
      <c r="K3275" s="142" t="s">
        <v>11060</v>
      </c>
      <c r="L3275" s="142" t="s">
        <v>11061</v>
      </c>
    </row>
    <row r="3276" spans="1:12" hidden="1">
      <c r="A3276" s="142" t="s">
        <v>10782</v>
      </c>
      <c r="B3276" s="142" t="s">
        <v>10783</v>
      </c>
      <c r="C3276" s="142" t="s">
        <v>10784</v>
      </c>
      <c r="D3276" s="142" t="s">
        <v>10785</v>
      </c>
      <c r="E3276" s="142" t="s">
        <v>10786</v>
      </c>
      <c r="F3276" s="142" t="s">
        <v>10787</v>
      </c>
      <c r="G3276" s="142" t="s">
        <v>10987</v>
      </c>
      <c r="H3276" s="142" t="s">
        <v>10988</v>
      </c>
      <c r="I3276" s="142" t="s">
        <v>11040</v>
      </c>
      <c r="J3276" s="142" t="s">
        <v>11041</v>
      </c>
      <c r="K3276" s="142" t="s">
        <v>11062</v>
      </c>
      <c r="L3276" s="142" t="s">
        <v>11063</v>
      </c>
    </row>
    <row r="3277" spans="1:12" hidden="1">
      <c r="A3277" s="142" t="s">
        <v>10782</v>
      </c>
      <c r="B3277" s="142" t="s">
        <v>10783</v>
      </c>
      <c r="C3277" s="142" t="s">
        <v>10784</v>
      </c>
      <c r="D3277" s="142" t="s">
        <v>10785</v>
      </c>
      <c r="E3277" s="142" t="s">
        <v>10786</v>
      </c>
      <c r="F3277" s="142" t="s">
        <v>10787</v>
      </c>
      <c r="G3277" s="142" t="s">
        <v>10987</v>
      </c>
      <c r="H3277" s="142" t="s">
        <v>10988</v>
      </c>
      <c r="I3277" s="142" t="s">
        <v>11040</v>
      </c>
      <c r="J3277" s="142" t="s">
        <v>11041</v>
      </c>
      <c r="K3277" s="142" t="s">
        <v>11064</v>
      </c>
      <c r="L3277" s="142" t="s">
        <v>11065</v>
      </c>
    </row>
    <row r="3278" spans="1:12" hidden="1">
      <c r="A3278" s="142" t="s">
        <v>10782</v>
      </c>
      <c r="B3278" s="142" t="s">
        <v>10783</v>
      </c>
      <c r="C3278" s="142" t="s">
        <v>10784</v>
      </c>
      <c r="D3278" s="142" t="s">
        <v>10785</v>
      </c>
      <c r="E3278" s="142" t="s">
        <v>10786</v>
      </c>
      <c r="F3278" s="142" t="s">
        <v>10787</v>
      </c>
      <c r="G3278" s="142" t="s">
        <v>10987</v>
      </c>
      <c r="H3278" s="142" t="s">
        <v>10988</v>
      </c>
      <c r="I3278" s="142" t="s">
        <v>11040</v>
      </c>
      <c r="J3278" s="142" t="s">
        <v>11041</v>
      </c>
      <c r="K3278" s="142" t="s">
        <v>11066</v>
      </c>
      <c r="L3278" s="142" t="s">
        <v>11067</v>
      </c>
    </row>
    <row r="3279" spans="1:12" hidden="1">
      <c r="A3279" s="142" t="s">
        <v>10782</v>
      </c>
      <c r="B3279" s="142" t="s">
        <v>10783</v>
      </c>
      <c r="C3279" s="142" t="s">
        <v>10784</v>
      </c>
      <c r="D3279" s="142" t="s">
        <v>10785</v>
      </c>
      <c r="E3279" s="142" t="s">
        <v>10786</v>
      </c>
      <c r="F3279" s="142" t="s">
        <v>10787</v>
      </c>
      <c r="G3279" s="142" t="s">
        <v>10987</v>
      </c>
      <c r="H3279" s="142" t="s">
        <v>10988</v>
      </c>
      <c r="I3279" s="142" t="s">
        <v>11040</v>
      </c>
      <c r="J3279" s="142" t="s">
        <v>11041</v>
      </c>
      <c r="K3279" s="142" t="s">
        <v>11068</v>
      </c>
      <c r="L3279" s="142" t="s">
        <v>11069</v>
      </c>
    </row>
    <row r="3280" spans="1:12" hidden="1">
      <c r="A3280" s="142" t="s">
        <v>10782</v>
      </c>
      <c r="B3280" s="142" t="s">
        <v>10783</v>
      </c>
      <c r="C3280" s="142" t="s">
        <v>10784</v>
      </c>
      <c r="D3280" s="142" t="s">
        <v>10785</v>
      </c>
      <c r="E3280" s="142" t="s">
        <v>10786</v>
      </c>
      <c r="F3280" s="142" t="s">
        <v>10787</v>
      </c>
      <c r="G3280" s="142" t="s">
        <v>10987</v>
      </c>
      <c r="H3280" s="142" t="s">
        <v>10988</v>
      </c>
      <c r="I3280" s="142" t="s">
        <v>11040</v>
      </c>
      <c r="J3280" s="142" t="s">
        <v>11041</v>
      </c>
      <c r="K3280" s="142" t="s">
        <v>11070</v>
      </c>
      <c r="L3280" s="142" t="s">
        <v>11071</v>
      </c>
    </row>
    <row r="3281" spans="1:12" hidden="1">
      <c r="A3281" s="142" t="s">
        <v>10782</v>
      </c>
      <c r="B3281" s="142" t="s">
        <v>10783</v>
      </c>
      <c r="C3281" s="142" t="s">
        <v>10784</v>
      </c>
      <c r="D3281" s="142" t="s">
        <v>10785</v>
      </c>
      <c r="E3281" s="142" t="s">
        <v>10786</v>
      </c>
      <c r="F3281" s="142" t="s">
        <v>10787</v>
      </c>
      <c r="G3281" s="142" t="s">
        <v>10987</v>
      </c>
      <c r="H3281" s="142" t="s">
        <v>10988</v>
      </c>
      <c r="I3281" s="142" t="s">
        <v>11040</v>
      </c>
      <c r="J3281" s="142" t="s">
        <v>11041</v>
      </c>
      <c r="K3281" s="142" t="s">
        <v>11072</v>
      </c>
      <c r="L3281" s="142" t="s">
        <v>11073</v>
      </c>
    </row>
    <row r="3282" spans="1:12" hidden="1">
      <c r="A3282" s="142" t="s">
        <v>10782</v>
      </c>
      <c r="B3282" s="142" t="s">
        <v>10783</v>
      </c>
      <c r="C3282" s="142" t="s">
        <v>10784</v>
      </c>
      <c r="D3282" s="142" t="s">
        <v>10785</v>
      </c>
      <c r="E3282" s="142" t="s">
        <v>10786</v>
      </c>
      <c r="F3282" s="142" t="s">
        <v>10787</v>
      </c>
      <c r="G3282" s="142" t="s">
        <v>10987</v>
      </c>
      <c r="H3282" s="142" t="s">
        <v>10988</v>
      </c>
      <c r="I3282" s="142" t="s">
        <v>11040</v>
      </c>
      <c r="J3282" s="142" t="s">
        <v>11041</v>
      </c>
      <c r="K3282" s="142" t="s">
        <v>11074</v>
      </c>
      <c r="L3282" s="142" t="s">
        <v>11075</v>
      </c>
    </row>
    <row r="3283" spans="1:12" hidden="1">
      <c r="A3283" s="142" t="s">
        <v>10782</v>
      </c>
      <c r="B3283" s="142" t="s">
        <v>10783</v>
      </c>
      <c r="C3283" s="142" t="s">
        <v>10784</v>
      </c>
      <c r="D3283" s="142" t="s">
        <v>10785</v>
      </c>
      <c r="E3283" s="142" t="s">
        <v>10786</v>
      </c>
      <c r="F3283" s="142" t="s">
        <v>10787</v>
      </c>
      <c r="G3283" s="142" t="s">
        <v>10987</v>
      </c>
      <c r="H3283" s="142" t="s">
        <v>10988</v>
      </c>
      <c r="I3283" s="142" t="s">
        <v>11040</v>
      </c>
      <c r="J3283" s="142" t="s">
        <v>11041</v>
      </c>
      <c r="K3283" s="142" t="s">
        <v>11076</v>
      </c>
      <c r="L3283" s="142" t="s">
        <v>11077</v>
      </c>
    </row>
    <row r="3284" spans="1:12" hidden="1">
      <c r="A3284" s="142" t="s">
        <v>10782</v>
      </c>
      <c r="B3284" s="142" t="s">
        <v>10783</v>
      </c>
      <c r="C3284" s="142" t="s">
        <v>10784</v>
      </c>
      <c r="D3284" s="142" t="s">
        <v>10785</v>
      </c>
      <c r="E3284" s="142" t="s">
        <v>10786</v>
      </c>
      <c r="F3284" s="142" t="s">
        <v>10787</v>
      </c>
      <c r="G3284" s="142" t="s">
        <v>10987</v>
      </c>
      <c r="H3284" s="142" t="s">
        <v>10988</v>
      </c>
      <c r="I3284" s="142" t="s">
        <v>11040</v>
      </c>
      <c r="J3284" s="142" t="s">
        <v>11041</v>
      </c>
      <c r="K3284" s="142" t="s">
        <v>11078</v>
      </c>
      <c r="L3284" s="142" t="s">
        <v>11079</v>
      </c>
    </row>
    <row r="3285" spans="1:12" hidden="1">
      <c r="A3285" s="142" t="s">
        <v>10782</v>
      </c>
      <c r="B3285" s="142" t="s">
        <v>10783</v>
      </c>
      <c r="C3285" s="142" t="s">
        <v>10784</v>
      </c>
      <c r="D3285" s="142" t="s">
        <v>10785</v>
      </c>
      <c r="E3285" s="142" t="s">
        <v>10786</v>
      </c>
      <c r="F3285" s="142" t="s">
        <v>10787</v>
      </c>
      <c r="G3285" s="142" t="s">
        <v>10987</v>
      </c>
      <c r="H3285" s="142" t="s">
        <v>10988</v>
      </c>
      <c r="I3285" s="142" t="s">
        <v>11040</v>
      </c>
      <c r="J3285" s="142" t="s">
        <v>11041</v>
      </c>
      <c r="K3285" s="142" t="s">
        <v>11080</v>
      </c>
      <c r="L3285" s="142" t="s">
        <v>11081</v>
      </c>
    </row>
    <row r="3286" spans="1:12" hidden="1">
      <c r="A3286" s="142" t="s">
        <v>10782</v>
      </c>
      <c r="B3286" s="142" t="s">
        <v>10783</v>
      </c>
      <c r="C3286" s="142" t="s">
        <v>10784</v>
      </c>
      <c r="D3286" s="142" t="s">
        <v>10785</v>
      </c>
      <c r="E3286" s="142" t="s">
        <v>10786</v>
      </c>
      <c r="F3286" s="142" t="s">
        <v>10787</v>
      </c>
      <c r="G3286" s="142" t="s">
        <v>11082</v>
      </c>
      <c r="H3286" s="142" t="s">
        <v>11083</v>
      </c>
      <c r="I3286" s="142" t="s">
        <v>11084</v>
      </c>
      <c r="J3286" s="142" t="s">
        <v>11085</v>
      </c>
      <c r="K3286" s="142" t="s">
        <v>11086</v>
      </c>
      <c r="L3286" s="142" t="s">
        <v>11087</v>
      </c>
    </row>
    <row r="3287" spans="1:12" hidden="1">
      <c r="A3287" s="142" t="s">
        <v>10782</v>
      </c>
      <c r="B3287" s="142" t="s">
        <v>10783</v>
      </c>
      <c r="C3287" s="142" t="s">
        <v>10784</v>
      </c>
      <c r="D3287" s="142" t="s">
        <v>10785</v>
      </c>
      <c r="E3287" s="142" t="s">
        <v>10786</v>
      </c>
      <c r="F3287" s="142" t="s">
        <v>10787</v>
      </c>
      <c r="G3287" s="142" t="s">
        <v>11082</v>
      </c>
      <c r="H3287" s="142" t="s">
        <v>11083</v>
      </c>
      <c r="I3287" s="142" t="s">
        <v>11084</v>
      </c>
      <c r="J3287" s="142" t="s">
        <v>11085</v>
      </c>
      <c r="K3287" s="142" t="s">
        <v>11088</v>
      </c>
      <c r="L3287" s="142" t="s">
        <v>11089</v>
      </c>
    </row>
    <row r="3288" spans="1:12" hidden="1">
      <c r="A3288" s="142" t="s">
        <v>10782</v>
      </c>
      <c r="B3288" s="142" t="s">
        <v>10783</v>
      </c>
      <c r="C3288" s="142" t="s">
        <v>10784</v>
      </c>
      <c r="D3288" s="142" t="s">
        <v>10785</v>
      </c>
      <c r="E3288" s="142" t="s">
        <v>10786</v>
      </c>
      <c r="F3288" s="142" t="s">
        <v>10787</v>
      </c>
      <c r="G3288" s="142" t="s">
        <v>11082</v>
      </c>
      <c r="H3288" s="142" t="s">
        <v>11083</v>
      </c>
      <c r="I3288" s="142" t="s">
        <v>11084</v>
      </c>
      <c r="J3288" s="142" t="s">
        <v>11085</v>
      </c>
      <c r="K3288" s="142" t="s">
        <v>11090</v>
      </c>
      <c r="L3288" s="142" t="s">
        <v>11091</v>
      </c>
    </row>
    <row r="3289" spans="1:12" hidden="1">
      <c r="A3289" s="142" t="s">
        <v>10782</v>
      </c>
      <c r="B3289" s="142" t="s">
        <v>10783</v>
      </c>
      <c r="C3289" s="142" t="s">
        <v>10784</v>
      </c>
      <c r="D3289" s="142" t="s">
        <v>10785</v>
      </c>
      <c r="E3289" s="142" t="s">
        <v>10786</v>
      </c>
      <c r="F3289" s="142" t="s">
        <v>10787</v>
      </c>
      <c r="G3289" s="142" t="s">
        <v>11082</v>
      </c>
      <c r="H3289" s="142" t="s">
        <v>11083</v>
      </c>
      <c r="I3289" s="142" t="s">
        <v>11084</v>
      </c>
      <c r="J3289" s="142" t="s">
        <v>11085</v>
      </c>
      <c r="K3289" s="142" t="s">
        <v>11092</v>
      </c>
      <c r="L3289" s="142" t="s">
        <v>11093</v>
      </c>
    </row>
    <row r="3290" spans="1:12" hidden="1">
      <c r="A3290" s="142" t="s">
        <v>10782</v>
      </c>
      <c r="B3290" s="142" t="s">
        <v>10783</v>
      </c>
      <c r="C3290" s="142" t="s">
        <v>10784</v>
      </c>
      <c r="D3290" s="142" t="s">
        <v>10785</v>
      </c>
      <c r="E3290" s="142" t="s">
        <v>10786</v>
      </c>
      <c r="F3290" s="142" t="s">
        <v>10787</v>
      </c>
      <c r="G3290" s="142" t="s">
        <v>11082</v>
      </c>
      <c r="H3290" s="142" t="s">
        <v>11083</v>
      </c>
      <c r="I3290" s="142" t="s">
        <v>11084</v>
      </c>
      <c r="J3290" s="142" t="s">
        <v>11085</v>
      </c>
      <c r="K3290" s="142" t="s">
        <v>11094</v>
      </c>
      <c r="L3290" s="142" t="s">
        <v>11095</v>
      </c>
    </row>
    <row r="3291" spans="1:12" hidden="1">
      <c r="A3291" s="142" t="s">
        <v>10782</v>
      </c>
      <c r="B3291" s="142" t="s">
        <v>10783</v>
      </c>
      <c r="C3291" s="142" t="s">
        <v>10784</v>
      </c>
      <c r="D3291" s="142" t="s">
        <v>10785</v>
      </c>
      <c r="E3291" s="142" t="s">
        <v>10786</v>
      </c>
      <c r="F3291" s="142" t="s">
        <v>10787</v>
      </c>
      <c r="G3291" s="142" t="s">
        <v>11082</v>
      </c>
      <c r="H3291" s="142" t="s">
        <v>11083</v>
      </c>
      <c r="I3291" s="142" t="s">
        <v>11084</v>
      </c>
      <c r="J3291" s="142" t="s">
        <v>11085</v>
      </c>
      <c r="K3291" s="142" t="s">
        <v>11096</v>
      </c>
      <c r="L3291" s="142" t="s">
        <v>11097</v>
      </c>
    </row>
    <row r="3292" spans="1:12" hidden="1">
      <c r="A3292" s="142" t="s">
        <v>10782</v>
      </c>
      <c r="B3292" s="142" t="s">
        <v>10783</v>
      </c>
      <c r="C3292" s="142" t="s">
        <v>10784</v>
      </c>
      <c r="D3292" s="142" t="s">
        <v>10785</v>
      </c>
      <c r="E3292" s="142" t="s">
        <v>10786</v>
      </c>
      <c r="F3292" s="142" t="s">
        <v>10787</v>
      </c>
      <c r="G3292" s="142" t="s">
        <v>11082</v>
      </c>
      <c r="H3292" s="142" t="s">
        <v>11083</v>
      </c>
      <c r="I3292" s="142" t="s">
        <v>11084</v>
      </c>
      <c r="J3292" s="142" t="s">
        <v>11085</v>
      </c>
      <c r="K3292" s="142" t="s">
        <v>11098</v>
      </c>
      <c r="L3292" s="142" t="s">
        <v>11099</v>
      </c>
    </row>
    <row r="3293" spans="1:12" hidden="1">
      <c r="A3293" s="142" t="s">
        <v>10782</v>
      </c>
      <c r="B3293" s="142" t="s">
        <v>10783</v>
      </c>
      <c r="C3293" s="142" t="s">
        <v>10784</v>
      </c>
      <c r="D3293" s="142" t="s">
        <v>10785</v>
      </c>
      <c r="E3293" s="142" t="s">
        <v>10786</v>
      </c>
      <c r="F3293" s="142" t="s">
        <v>10787</v>
      </c>
      <c r="G3293" s="142" t="s">
        <v>11082</v>
      </c>
      <c r="H3293" s="142" t="s">
        <v>11083</v>
      </c>
      <c r="I3293" s="142" t="s">
        <v>11084</v>
      </c>
      <c r="J3293" s="142" t="s">
        <v>11085</v>
      </c>
      <c r="K3293" s="142" t="s">
        <v>11100</v>
      </c>
      <c r="L3293" s="142" t="s">
        <v>11101</v>
      </c>
    </row>
    <row r="3294" spans="1:12" hidden="1">
      <c r="A3294" s="142" t="s">
        <v>10782</v>
      </c>
      <c r="B3294" s="142" t="s">
        <v>10783</v>
      </c>
      <c r="C3294" s="142" t="s">
        <v>10784</v>
      </c>
      <c r="D3294" s="142" t="s">
        <v>10785</v>
      </c>
      <c r="E3294" s="142" t="s">
        <v>10786</v>
      </c>
      <c r="F3294" s="142" t="s">
        <v>10787</v>
      </c>
      <c r="G3294" s="142" t="s">
        <v>11082</v>
      </c>
      <c r="H3294" s="142" t="s">
        <v>11083</v>
      </c>
      <c r="I3294" s="142" t="s">
        <v>11084</v>
      </c>
      <c r="J3294" s="142" t="s">
        <v>11085</v>
      </c>
      <c r="K3294" s="142" t="s">
        <v>11102</v>
      </c>
      <c r="L3294" s="142" t="s">
        <v>11103</v>
      </c>
    </row>
    <row r="3295" spans="1:12" hidden="1">
      <c r="A3295" s="142" t="s">
        <v>10782</v>
      </c>
      <c r="B3295" s="142" t="s">
        <v>10783</v>
      </c>
      <c r="C3295" s="142" t="s">
        <v>10784</v>
      </c>
      <c r="D3295" s="142" t="s">
        <v>10785</v>
      </c>
      <c r="E3295" s="142" t="s">
        <v>10786</v>
      </c>
      <c r="F3295" s="142" t="s">
        <v>10787</v>
      </c>
      <c r="G3295" s="142" t="s">
        <v>11082</v>
      </c>
      <c r="H3295" s="142" t="s">
        <v>11083</v>
      </c>
      <c r="I3295" s="142" t="s">
        <v>11084</v>
      </c>
      <c r="J3295" s="142" t="s">
        <v>11085</v>
      </c>
      <c r="K3295" s="142" t="s">
        <v>11104</v>
      </c>
      <c r="L3295" s="142" t="s">
        <v>11105</v>
      </c>
    </row>
    <row r="3296" spans="1:12" hidden="1">
      <c r="A3296" s="142" t="s">
        <v>10782</v>
      </c>
      <c r="B3296" s="142" t="s">
        <v>10783</v>
      </c>
      <c r="C3296" s="142" t="s">
        <v>10784</v>
      </c>
      <c r="D3296" s="142" t="s">
        <v>10785</v>
      </c>
      <c r="E3296" s="142" t="s">
        <v>10786</v>
      </c>
      <c r="F3296" s="142" t="s">
        <v>10787</v>
      </c>
      <c r="G3296" s="142" t="s">
        <v>11082</v>
      </c>
      <c r="H3296" s="142" t="s">
        <v>11083</v>
      </c>
      <c r="I3296" s="142" t="s">
        <v>11084</v>
      </c>
      <c r="J3296" s="142" t="s">
        <v>11085</v>
      </c>
      <c r="K3296" s="142" t="s">
        <v>11106</v>
      </c>
      <c r="L3296" s="142" t="s">
        <v>11107</v>
      </c>
    </row>
    <row r="3297" spans="1:12" hidden="1">
      <c r="A3297" s="142" t="s">
        <v>10782</v>
      </c>
      <c r="B3297" s="142" t="s">
        <v>10783</v>
      </c>
      <c r="C3297" s="142" t="s">
        <v>10784</v>
      </c>
      <c r="D3297" s="142" t="s">
        <v>10785</v>
      </c>
      <c r="E3297" s="142" t="s">
        <v>10786</v>
      </c>
      <c r="F3297" s="142" t="s">
        <v>10787</v>
      </c>
      <c r="G3297" s="142" t="s">
        <v>11082</v>
      </c>
      <c r="H3297" s="142" t="s">
        <v>11083</v>
      </c>
      <c r="I3297" s="142" t="s">
        <v>11084</v>
      </c>
      <c r="J3297" s="142" t="s">
        <v>11085</v>
      </c>
      <c r="K3297" s="142" t="s">
        <v>11108</v>
      </c>
      <c r="L3297" s="142" t="s">
        <v>11109</v>
      </c>
    </row>
    <row r="3298" spans="1:12" hidden="1">
      <c r="A3298" s="142" t="s">
        <v>10782</v>
      </c>
      <c r="B3298" s="142" t="s">
        <v>10783</v>
      </c>
      <c r="C3298" s="142" t="s">
        <v>10784</v>
      </c>
      <c r="D3298" s="142" t="s">
        <v>10785</v>
      </c>
      <c r="E3298" s="142" t="s">
        <v>10786</v>
      </c>
      <c r="F3298" s="142" t="s">
        <v>10787</v>
      </c>
      <c r="G3298" s="142" t="s">
        <v>11082</v>
      </c>
      <c r="H3298" s="142" t="s">
        <v>11083</v>
      </c>
      <c r="I3298" s="142" t="s">
        <v>11084</v>
      </c>
      <c r="J3298" s="142" t="s">
        <v>11085</v>
      </c>
      <c r="K3298" s="142" t="s">
        <v>11110</v>
      </c>
      <c r="L3298" s="142" t="s">
        <v>11111</v>
      </c>
    </row>
    <row r="3299" spans="1:12" hidden="1">
      <c r="A3299" s="142" t="s">
        <v>10782</v>
      </c>
      <c r="B3299" s="142" t="s">
        <v>10783</v>
      </c>
      <c r="C3299" s="142" t="s">
        <v>10784</v>
      </c>
      <c r="D3299" s="142" t="s">
        <v>10785</v>
      </c>
      <c r="E3299" s="142" t="s">
        <v>10786</v>
      </c>
      <c r="F3299" s="142" t="s">
        <v>10787</v>
      </c>
      <c r="G3299" s="142" t="s">
        <v>11082</v>
      </c>
      <c r="H3299" s="142" t="s">
        <v>11083</v>
      </c>
      <c r="I3299" s="142" t="s">
        <v>11084</v>
      </c>
      <c r="J3299" s="142" t="s">
        <v>11085</v>
      </c>
      <c r="K3299" s="142" t="s">
        <v>11112</v>
      </c>
      <c r="L3299" s="142" t="s">
        <v>11113</v>
      </c>
    </row>
    <row r="3300" spans="1:12" hidden="1">
      <c r="A3300" s="142" t="s">
        <v>10782</v>
      </c>
      <c r="B3300" s="142" t="s">
        <v>10783</v>
      </c>
      <c r="C3300" s="142" t="s">
        <v>10784</v>
      </c>
      <c r="D3300" s="142" t="s">
        <v>10785</v>
      </c>
      <c r="E3300" s="142" t="s">
        <v>10786</v>
      </c>
      <c r="F3300" s="142" t="s">
        <v>10787</v>
      </c>
      <c r="G3300" s="142" t="s">
        <v>11082</v>
      </c>
      <c r="H3300" s="142" t="s">
        <v>11083</v>
      </c>
      <c r="I3300" s="142" t="s">
        <v>11084</v>
      </c>
      <c r="J3300" s="142" t="s">
        <v>11085</v>
      </c>
      <c r="K3300" s="142" t="s">
        <v>11114</v>
      </c>
      <c r="L3300" s="142" t="s">
        <v>11115</v>
      </c>
    </row>
    <row r="3301" spans="1:12" hidden="1">
      <c r="A3301" s="142" t="s">
        <v>10782</v>
      </c>
      <c r="B3301" s="142" t="s">
        <v>10783</v>
      </c>
      <c r="C3301" s="142" t="s">
        <v>11116</v>
      </c>
      <c r="D3301" s="142" t="s">
        <v>11117</v>
      </c>
      <c r="E3301" s="142" t="s">
        <v>11118</v>
      </c>
      <c r="F3301" s="142" t="s">
        <v>11119</v>
      </c>
      <c r="G3301" s="142" t="s">
        <v>11120</v>
      </c>
      <c r="H3301" s="142" t="s">
        <v>11121</v>
      </c>
      <c r="I3301" s="142" t="s">
        <v>11122</v>
      </c>
      <c r="J3301" s="142" t="s">
        <v>11123</v>
      </c>
      <c r="K3301" s="142" t="s">
        <v>11124</v>
      </c>
      <c r="L3301" s="142" t="s">
        <v>11125</v>
      </c>
    </row>
    <row r="3302" spans="1:12" hidden="1">
      <c r="A3302" s="142" t="s">
        <v>10782</v>
      </c>
      <c r="B3302" s="142" t="s">
        <v>10783</v>
      </c>
      <c r="C3302" s="142" t="s">
        <v>11116</v>
      </c>
      <c r="D3302" s="142" t="s">
        <v>11117</v>
      </c>
      <c r="E3302" s="142" t="s">
        <v>11126</v>
      </c>
      <c r="F3302" s="142" t="s">
        <v>11127</v>
      </c>
      <c r="G3302" s="142" t="s">
        <v>11128</v>
      </c>
      <c r="H3302" s="142" t="s">
        <v>11129</v>
      </c>
      <c r="I3302" s="142" t="s">
        <v>11130</v>
      </c>
      <c r="J3302" s="142" t="s">
        <v>11131</v>
      </c>
      <c r="K3302" s="142" t="s">
        <v>11132</v>
      </c>
      <c r="L3302" s="142" t="s">
        <v>11133</v>
      </c>
    </row>
    <row r="3303" spans="1:12" hidden="1">
      <c r="A3303" s="142" t="s">
        <v>10782</v>
      </c>
      <c r="B3303" s="142" t="s">
        <v>10783</v>
      </c>
      <c r="C3303" s="142" t="s">
        <v>11116</v>
      </c>
      <c r="D3303" s="142" t="s">
        <v>11117</v>
      </c>
      <c r="E3303" s="142" t="s">
        <v>11126</v>
      </c>
      <c r="F3303" s="142" t="s">
        <v>11127</v>
      </c>
      <c r="G3303" s="142" t="s">
        <v>11128</v>
      </c>
      <c r="H3303" s="142" t="s">
        <v>11129</v>
      </c>
      <c r="I3303" s="142" t="s">
        <v>11130</v>
      </c>
      <c r="J3303" s="142" t="s">
        <v>11131</v>
      </c>
      <c r="K3303" s="142" t="s">
        <v>11134</v>
      </c>
      <c r="L3303" s="142" t="s">
        <v>11135</v>
      </c>
    </row>
    <row r="3304" spans="1:12" hidden="1">
      <c r="A3304" s="142" t="s">
        <v>10782</v>
      </c>
      <c r="B3304" s="142" t="s">
        <v>10783</v>
      </c>
      <c r="C3304" s="142" t="s">
        <v>11116</v>
      </c>
      <c r="D3304" s="142" t="s">
        <v>11117</v>
      </c>
      <c r="E3304" s="142" t="s">
        <v>11126</v>
      </c>
      <c r="F3304" s="142" t="s">
        <v>11127</v>
      </c>
      <c r="G3304" s="142" t="s">
        <v>11128</v>
      </c>
      <c r="H3304" s="142" t="s">
        <v>11129</v>
      </c>
      <c r="I3304" s="142" t="s">
        <v>11130</v>
      </c>
      <c r="J3304" s="142" t="s">
        <v>11131</v>
      </c>
      <c r="K3304" s="142" t="s">
        <v>11136</v>
      </c>
      <c r="L3304" s="142" t="s">
        <v>11137</v>
      </c>
    </row>
    <row r="3305" spans="1:12" hidden="1">
      <c r="A3305" s="142" t="s">
        <v>10782</v>
      </c>
      <c r="B3305" s="142" t="s">
        <v>10783</v>
      </c>
      <c r="C3305" s="142" t="s">
        <v>11116</v>
      </c>
      <c r="D3305" s="142" t="s">
        <v>11117</v>
      </c>
      <c r="E3305" s="142" t="s">
        <v>11126</v>
      </c>
      <c r="F3305" s="142" t="s">
        <v>11127</v>
      </c>
      <c r="G3305" s="142" t="s">
        <v>11128</v>
      </c>
      <c r="H3305" s="142" t="s">
        <v>11129</v>
      </c>
      <c r="I3305" s="142" t="s">
        <v>11130</v>
      </c>
      <c r="J3305" s="142" t="s">
        <v>11131</v>
      </c>
      <c r="K3305" s="142" t="s">
        <v>11138</v>
      </c>
      <c r="L3305" s="142" t="s">
        <v>11139</v>
      </c>
    </row>
    <row r="3306" spans="1:12" hidden="1">
      <c r="A3306" s="142" t="s">
        <v>10782</v>
      </c>
      <c r="B3306" s="142" t="s">
        <v>10783</v>
      </c>
      <c r="C3306" s="142" t="s">
        <v>11116</v>
      </c>
      <c r="D3306" s="142" t="s">
        <v>11117</v>
      </c>
      <c r="E3306" s="142" t="s">
        <v>11126</v>
      </c>
      <c r="F3306" s="142" t="s">
        <v>11127</v>
      </c>
      <c r="G3306" s="142" t="s">
        <v>11128</v>
      </c>
      <c r="H3306" s="142" t="s">
        <v>11129</v>
      </c>
      <c r="I3306" s="142" t="s">
        <v>11130</v>
      </c>
      <c r="J3306" s="142" t="s">
        <v>11131</v>
      </c>
      <c r="K3306" s="142" t="s">
        <v>11140</v>
      </c>
      <c r="L3306" s="142" t="s">
        <v>11141</v>
      </c>
    </row>
    <row r="3307" spans="1:12" hidden="1">
      <c r="A3307" s="142" t="s">
        <v>10782</v>
      </c>
      <c r="B3307" s="142" t="s">
        <v>10783</v>
      </c>
      <c r="C3307" s="142" t="s">
        <v>11116</v>
      </c>
      <c r="D3307" s="142" t="s">
        <v>11117</v>
      </c>
      <c r="E3307" s="142" t="s">
        <v>11142</v>
      </c>
      <c r="F3307" s="142" t="s">
        <v>11143</v>
      </c>
      <c r="G3307" s="142" t="s">
        <v>11144</v>
      </c>
      <c r="H3307" s="142" t="s">
        <v>11145</v>
      </c>
      <c r="I3307" s="142" t="s">
        <v>11146</v>
      </c>
      <c r="J3307" s="142" t="s">
        <v>11147</v>
      </c>
      <c r="K3307" s="142" t="s">
        <v>11148</v>
      </c>
      <c r="L3307" s="142" t="s">
        <v>11149</v>
      </c>
    </row>
    <row r="3308" spans="1:12" hidden="1">
      <c r="A3308" s="142" t="s">
        <v>10782</v>
      </c>
      <c r="B3308" s="142" t="s">
        <v>10783</v>
      </c>
      <c r="C3308" s="142" t="s">
        <v>11116</v>
      </c>
      <c r="D3308" s="142" t="s">
        <v>11117</v>
      </c>
      <c r="E3308" s="142" t="s">
        <v>11142</v>
      </c>
      <c r="F3308" s="142" t="s">
        <v>11143</v>
      </c>
      <c r="G3308" s="142" t="s">
        <v>11144</v>
      </c>
      <c r="H3308" s="142" t="s">
        <v>11145</v>
      </c>
      <c r="I3308" s="142" t="s">
        <v>11146</v>
      </c>
      <c r="J3308" s="142" t="s">
        <v>11147</v>
      </c>
      <c r="K3308" s="142" t="s">
        <v>11150</v>
      </c>
      <c r="L3308" s="142" t="s">
        <v>11151</v>
      </c>
    </row>
    <row r="3309" spans="1:12" hidden="1">
      <c r="A3309" s="142" t="s">
        <v>10782</v>
      </c>
      <c r="B3309" s="142" t="s">
        <v>10783</v>
      </c>
      <c r="C3309" s="142" t="s">
        <v>11116</v>
      </c>
      <c r="D3309" s="142" t="s">
        <v>11117</v>
      </c>
      <c r="E3309" s="142" t="s">
        <v>11142</v>
      </c>
      <c r="F3309" s="142" t="s">
        <v>11143</v>
      </c>
      <c r="G3309" s="142" t="s">
        <v>11144</v>
      </c>
      <c r="H3309" s="142" t="s">
        <v>11145</v>
      </c>
      <c r="I3309" s="142" t="s">
        <v>11146</v>
      </c>
      <c r="J3309" s="142" t="s">
        <v>11147</v>
      </c>
      <c r="K3309" s="142" t="s">
        <v>11152</v>
      </c>
      <c r="L3309" s="142" t="s">
        <v>11153</v>
      </c>
    </row>
    <row r="3310" spans="1:12" hidden="1">
      <c r="A3310" s="142" t="s">
        <v>10782</v>
      </c>
      <c r="B3310" s="142" t="s">
        <v>10783</v>
      </c>
      <c r="C3310" s="142" t="s">
        <v>11116</v>
      </c>
      <c r="D3310" s="142" t="s">
        <v>11117</v>
      </c>
      <c r="E3310" s="142" t="s">
        <v>11142</v>
      </c>
      <c r="F3310" s="142" t="s">
        <v>11143</v>
      </c>
      <c r="G3310" s="142" t="s">
        <v>11144</v>
      </c>
      <c r="H3310" s="142" t="s">
        <v>11145</v>
      </c>
      <c r="I3310" s="142" t="s">
        <v>11146</v>
      </c>
      <c r="J3310" s="142" t="s">
        <v>11147</v>
      </c>
      <c r="K3310" s="142" t="s">
        <v>11154</v>
      </c>
      <c r="L3310" s="142" t="s">
        <v>11155</v>
      </c>
    </row>
    <row r="3311" spans="1:12" hidden="1">
      <c r="A3311" s="142" t="s">
        <v>10782</v>
      </c>
      <c r="B3311" s="142" t="s">
        <v>10783</v>
      </c>
      <c r="C3311" s="142" t="s">
        <v>11116</v>
      </c>
      <c r="D3311" s="142" t="s">
        <v>11117</v>
      </c>
      <c r="E3311" s="142" t="s">
        <v>11142</v>
      </c>
      <c r="F3311" s="142" t="s">
        <v>11143</v>
      </c>
      <c r="G3311" s="142" t="s">
        <v>11144</v>
      </c>
      <c r="H3311" s="142" t="s">
        <v>11145</v>
      </c>
      <c r="I3311" s="142" t="s">
        <v>11146</v>
      </c>
      <c r="J3311" s="142" t="s">
        <v>11147</v>
      </c>
      <c r="K3311" s="142" t="s">
        <v>11156</v>
      </c>
      <c r="L3311" s="142" t="s">
        <v>11157</v>
      </c>
    </row>
    <row r="3312" spans="1:12" hidden="1">
      <c r="A3312" s="142" t="s">
        <v>10782</v>
      </c>
      <c r="B3312" s="142" t="s">
        <v>10783</v>
      </c>
      <c r="C3312" s="142" t="s">
        <v>11116</v>
      </c>
      <c r="D3312" s="142" t="s">
        <v>11117</v>
      </c>
      <c r="E3312" s="142" t="s">
        <v>11142</v>
      </c>
      <c r="F3312" s="142" t="s">
        <v>11143</v>
      </c>
      <c r="G3312" s="142" t="s">
        <v>11144</v>
      </c>
      <c r="H3312" s="142" t="s">
        <v>11145</v>
      </c>
      <c r="I3312" s="142" t="s">
        <v>11146</v>
      </c>
      <c r="J3312" s="142" t="s">
        <v>11147</v>
      </c>
      <c r="K3312" s="142" t="s">
        <v>11158</v>
      </c>
      <c r="L3312" s="142" t="s">
        <v>11159</v>
      </c>
    </row>
    <row r="3313" spans="1:12" hidden="1">
      <c r="A3313" s="142" t="s">
        <v>10782</v>
      </c>
      <c r="B3313" s="142" t="s">
        <v>10783</v>
      </c>
      <c r="C3313" s="142" t="s">
        <v>11116</v>
      </c>
      <c r="D3313" s="142" t="s">
        <v>11117</v>
      </c>
      <c r="E3313" s="142" t="s">
        <v>11160</v>
      </c>
      <c r="F3313" s="142" t="s">
        <v>11161</v>
      </c>
      <c r="G3313" s="142" t="s">
        <v>11162</v>
      </c>
      <c r="H3313" s="142" t="s">
        <v>11163</v>
      </c>
      <c r="I3313" s="142" t="s">
        <v>11164</v>
      </c>
      <c r="J3313" s="142" t="s">
        <v>11165</v>
      </c>
      <c r="K3313" s="142" t="s">
        <v>11166</v>
      </c>
      <c r="L3313" s="142" t="s">
        <v>11167</v>
      </c>
    </row>
    <row r="3314" spans="1:12" hidden="1">
      <c r="A3314" s="142" t="s">
        <v>10782</v>
      </c>
      <c r="B3314" s="142" t="s">
        <v>10783</v>
      </c>
      <c r="C3314" s="142" t="s">
        <v>11116</v>
      </c>
      <c r="D3314" s="142" t="s">
        <v>11117</v>
      </c>
      <c r="E3314" s="142" t="s">
        <v>11160</v>
      </c>
      <c r="F3314" s="142" t="s">
        <v>11161</v>
      </c>
      <c r="G3314" s="142" t="s">
        <v>11162</v>
      </c>
      <c r="H3314" s="142" t="s">
        <v>11163</v>
      </c>
      <c r="I3314" s="142" t="s">
        <v>11164</v>
      </c>
      <c r="J3314" s="142" t="s">
        <v>11165</v>
      </c>
      <c r="K3314" s="142" t="s">
        <v>11168</v>
      </c>
      <c r="L3314" s="142" t="s">
        <v>11169</v>
      </c>
    </row>
    <row r="3315" spans="1:12" hidden="1">
      <c r="A3315" s="142" t="s">
        <v>10782</v>
      </c>
      <c r="B3315" s="142" t="s">
        <v>10783</v>
      </c>
      <c r="C3315" s="142" t="s">
        <v>11116</v>
      </c>
      <c r="D3315" s="142" t="s">
        <v>11117</v>
      </c>
      <c r="E3315" s="142" t="s">
        <v>11160</v>
      </c>
      <c r="F3315" s="142" t="s">
        <v>11161</v>
      </c>
      <c r="G3315" s="142" t="s">
        <v>11162</v>
      </c>
      <c r="H3315" s="142" t="s">
        <v>11163</v>
      </c>
      <c r="I3315" s="142" t="s">
        <v>11164</v>
      </c>
      <c r="J3315" s="142" t="s">
        <v>11165</v>
      </c>
      <c r="K3315" s="142" t="s">
        <v>11170</v>
      </c>
      <c r="L3315" s="142" t="s">
        <v>11171</v>
      </c>
    </row>
    <row r="3316" spans="1:12" hidden="1">
      <c r="A3316" s="142" t="s">
        <v>10782</v>
      </c>
      <c r="B3316" s="142" t="s">
        <v>10783</v>
      </c>
      <c r="C3316" s="142" t="s">
        <v>11116</v>
      </c>
      <c r="D3316" s="142" t="s">
        <v>11117</v>
      </c>
      <c r="E3316" s="142" t="s">
        <v>11160</v>
      </c>
      <c r="F3316" s="142" t="s">
        <v>11161</v>
      </c>
      <c r="G3316" s="142" t="s">
        <v>11162</v>
      </c>
      <c r="H3316" s="142" t="s">
        <v>11163</v>
      </c>
      <c r="I3316" s="142" t="s">
        <v>11164</v>
      </c>
      <c r="J3316" s="142" t="s">
        <v>11165</v>
      </c>
      <c r="K3316" s="142" t="s">
        <v>11172</v>
      </c>
      <c r="L3316" s="142" t="s">
        <v>11173</v>
      </c>
    </row>
    <row r="3317" spans="1:12" hidden="1">
      <c r="A3317" s="142" t="s">
        <v>10782</v>
      </c>
      <c r="B3317" s="142" t="s">
        <v>10783</v>
      </c>
      <c r="C3317" s="142" t="s">
        <v>11116</v>
      </c>
      <c r="D3317" s="142" t="s">
        <v>11117</v>
      </c>
      <c r="E3317" s="142" t="s">
        <v>11160</v>
      </c>
      <c r="F3317" s="142" t="s">
        <v>11161</v>
      </c>
      <c r="G3317" s="142" t="s">
        <v>11162</v>
      </c>
      <c r="H3317" s="142" t="s">
        <v>11163</v>
      </c>
      <c r="I3317" s="142" t="s">
        <v>11164</v>
      </c>
      <c r="J3317" s="142" t="s">
        <v>11165</v>
      </c>
      <c r="K3317" s="142" t="s">
        <v>11174</v>
      </c>
      <c r="L3317" s="142" t="s">
        <v>11175</v>
      </c>
    </row>
    <row r="3318" spans="1:12" hidden="1">
      <c r="A3318" s="142" t="s">
        <v>10782</v>
      </c>
      <c r="B3318" s="142" t="s">
        <v>10783</v>
      </c>
      <c r="C3318" s="142" t="s">
        <v>11116</v>
      </c>
      <c r="D3318" s="142" t="s">
        <v>11117</v>
      </c>
      <c r="E3318" s="142" t="s">
        <v>11160</v>
      </c>
      <c r="F3318" s="142" t="s">
        <v>11161</v>
      </c>
      <c r="G3318" s="142" t="s">
        <v>11162</v>
      </c>
      <c r="H3318" s="142" t="s">
        <v>11163</v>
      </c>
      <c r="I3318" s="142" t="s">
        <v>11164</v>
      </c>
      <c r="J3318" s="142" t="s">
        <v>11165</v>
      </c>
      <c r="K3318" s="142" t="s">
        <v>11176</v>
      </c>
      <c r="L3318" s="142" t="s">
        <v>11177</v>
      </c>
    </row>
    <row r="3319" spans="1:12" hidden="1">
      <c r="A3319" s="142" t="s">
        <v>10782</v>
      </c>
      <c r="B3319" s="142" t="s">
        <v>10783</v>
      </c>
      <c r="C3319" s="142" t="s">
        <v>11116</v>
      </c>
      <c r="D3319" s="142" t="s">
        <v>11117</v>
      </c>
      <c r="E3319" s="142" t="s">
        <v>11178</v>
      </c>
      <c r="F3319" s="142" t="s">
        <v>11179</v>
      </c>
      <c r="G3319" s="142" t="s">
        <v>11180</v>
      </c>
      <c r="H3319" s="142" t="s">
        <v>11181</v>
      </c>
      <c r="I3319" s="142" t="s">
        <v>11182</v>
      </c>
      <c r="J3319" s="142" t="s">
        <v>11183</v>
      </c>
      <c r="K3319" s="142" t="s">
        <v>11184</v>
      </c>
      <c r="L3319" s="142" t="s">
        <v>11185</v>
      </c>
    </row>
    <row r="3320" spans="1:12" hidden="1">
      <c r="A3320" s="142" t="s">
        <v>10782</v>
      </c>
      <c r="B3320" s="142" t="s">
        <v>10783</v>
      </c>
      <c r="C3320" s="142" t="s">
        <v>11116</v>
      </c>
      <c r="D3320" s="142" t="s">
        <v>11117</v>
      </c>
      <c r="E3320" s="142" t="s">
        <v>11178</v>
      </c>
      <c r="F3320" s="142" t="s">
        <v>11179</v>
      </c>
      <c r="G3320" s="142" t="s">
        <v>11180</v>
      </c>
      <c r="H3320" s="142" t="s">
        <v>11181</v>
      </c>
      <c r="I3320" s="142" t="s">
        <v>11182</v>
      </c>
      <c r="J3320" s="142" t="s">
        <v>11183</v>
      </c>
      <c r="K3320" s="142" t="s">
        <v>11186</v>
      </c>
      <c r="L3320" s="142" t="s">
        <v>11187</v>
      </c>
    </row>
    <row r="3321" spans="1:12" hidden="1">
      <c r="A3321" s="142" t="s">
        <v>10782</v>
      </c>
      <c r="B3321" s="142" t="s">
        <v>10783</v>
      </c>
      <c r="C3321" s="142" t="s">
        <v>11116</v>
      </c>
      <c r="D3321" s="142" t="s">
        <v>11117</v>
      </c>
      <c r="E3321" s="142" t="s">
        <v>11178</v>
      </c>
      <c r="F3321" s="142" t="s">
        <v>11179</v>
      </c>
      <c r="G3321" s="142" t="s">
        <v>11180</v>
      </c>
      <c r="H3321" s="142" t="s">
        <v>11181</v>
      </c>
      <c r="I3321" s="142" t="s">
        <v>11182</v>
      </c>
      <c r="J3321" s="142" t="s">
        <v>11183</v>
      </c>
      <c r="K3321" s="142" t="s">
        <v>11188</v>
      </c>
      <c r="L3321" s="142" t="s">
        <v>11189</v>
      </c>
    </row>
    <row r="3322" spans="1:12" hidden="1">
      <c r="A3322" s="142" t="s">
        <v>10782</v>
      </c>
      <c r="B3322" s="142" t="s">
        <v>10783</v>
      </c>
      <c r="C3322" s="142" t="s">
        <v>11116</v>
      </c>
      <c r="D3322" s="142" t="s">
        <v>11117</v>
      </c>
      <c r="E3322" s="142" t="s">
        <v>11178</v>
      </c>
      <c r="F3322" s="142" t="s">
        <v>11179</v>
      </c>
      <c r="G3322" s="142" t="s">
        <v>11180</v>
      </c>
      <c r="H3322" s="142" t="s">
        <v>11181</v>
      </c>
      <c r="I3322" s="142" t="s">
        <v>11182</v>
      </c>
      <c r="J3322" s="142" t="s">
        <v>11183</v>
      </c>
      <c r="K3322" s="142" t="s">
        <v>11190</v>
      </c>
      <c r="L3322" s="142" t="s">
        <v>11191</v>
      </c>
    </row>
    <row r="3323" spans="1:12" hidden="1">
      <c r="A3323" s="142" t="s">
        <v>10782</v>
      </c>
      <c r="B3323" s="142" t="s">
        <v>10783</v>
      </c>
      <c r="C3323" s="142" t="s">
        <v>11116</v>
      </c>
      <c r="D3323" s="142" t="s">
        <v>11117</v>
      </c>
      <c r="E3323" s="142" t="s">
        <v>11178</v>
      </c>
      <c r="F3323" s="142" t="s">
        <v>11179</v>
      </c>
      <c r="G3323" s="142" t="s">
        <v>11180</v>
      </c>
      <c r="H3323" s="142" t="s">
        <v>11181</v>
      </c>
      <c r="I3323" s="142" t="s">
        <v>11182</v>
      </c>
      <c r="J3323" s="142" t="s">
        <v>11183</v>
      </c>
      <c r="K3323" s="142" t="s">
        <v>11192</v>
      </c>
      <c r="L3323" s="142" t="s">
        <v>11193</v>
      </c>
    </row>
    <row r="3324" spans="1:12" hidden="1">
      <c r="A3324" s="142" t="s">
        <v>10782</v>
      </c>
      <c r="B3324" s="142" t="s">
        <v>10783</v>
      </c>
      <c r="C3324" s="142" t="s">
        <v>11116</v>
      </c>
      <c r="D3324" s="142" t="s">
        <v>11117</v>
      </c>
      <c r="E3324" s="142" t="s">
        <v>11178</v>
      </c>
      <c r="F3324" s="142" t="s">
        <v>11179</v>
      </c>
      <c r="G3324" s="142" t="s">
        <v>11180</v>
      </c>
      <c r="H3324" s="142" t="s">
        <v>11181</v>
      </c>
      <c r="I3324" s="142" t="s">
        <v>11182</v>
      </c>
      <c r="J3324" s="142" t="s">
        <v>11183</v>
      </c>
      <c r="K3324" s="142" t="s">
        <v>11194</v>
      </c>
      <c r="L3324" s="142" t="s">
        <v>11195</v>
      </c>
    </row>
    <row r="3325" spans="1:12" hidden="1">
      <c r="A3325" s="142" t="s">
        <v>10782</v>
      </c>
      <c r="B3325" s="142" t="s">
        <v>10783</v>
      </c>
      <c r="C3325" s="142" t="s">
        <v>11116</v>
      </c>
      <c r="D3325" s="142" t="s">
        <v>11117</v>
      </c>
      <c r="E3325" s="142" t="s">
        <v>11178</v>
      </c>
      <c r="F3325" s="142" t="s">
        <v>11179</v>
      </c>
      <c r="G3325" s="142" t="s">
        <v>11180</v>
      </c>
      <c r="H3325" s="142" t="s">
        <v>11181</v>
      </c>
      <c r="I3325" s="142" t="s">
        <v>11182</v>
      </c>
      <c r="J3325" s="142" t="s">
        <v>11183</v>
      </c>
      <c r="K3325" s="142" t="s">
        <v>11196</v>
      </c>
      <c r="L3325" s="142" t="s">
        <v>11197</v>
      </c>
    </row>
    <row r="3326" spans="1:12" hidden="1">
      <c r="A3326" s="142" t="s">
        <v>10782</v>
      </c>
      <c r="B3326" s="142" t="s">
        <v>10783</v>
      </c>
      <c r="C3326" s="142" t="s">
        <v>11116</v>
      </c>
      <c r="D3326" s="142" t="s">
        <v>11117</v>
      </c>
      <c r="E3326" s="142" t="s">
        <v>11198</v>
      </c>
      <c r="F3326" s="142" t="s">
        <v>11199</v>
      </c>
      <c r="G3326" s="142" t="s">
        <v>11200</v>
      </c>
      <c r="H3326" s="142" t="s">
        <v>11201</v>
      </c>
      <c r="I3326" s="142" t="s">
        <v>11202</v>
      </c>
      <c r="J3326" s="142" t="s">
        <v>11203</v>
      </c>
      <c r="K3326" s="142" t="s">
        <v>11204</v>
      </c>
      <c r="L3326" s="142" t="s">
        <v>11205</v>
      </c>
    </row>
    <row r="3327" spans="1:12" hidden="1">
      <c r="A3327" s="142" t="s">
        <v>10782</v>
      </c>
      <c r="B3327" s="142" t="s">
        <v>10783</v>
      </c>
      <c r="C3327" s="142" t="s">
        <v>11116</v>
      </c>
      <c r="D3327" s="142" t="s">
        <v>11117</v>
      </c>
      <c r="E3327" s="142" t="s">
        <v>11198</v>
      </c>
      <c r="F3327" s="142" t="s">
        <v>11199</v>
      </c>
      <c r="G3327" s="142" t="s">
        <v>11200</v>
      </c>
      <c r="H3327" s="142" t="s">
        <v>11201</v>
      </c>
      <c r="I3327" s="142" t="s">
        <v>11202</v>
      </c>
      <c r="J3327" s="142" t="s">
        <v>11203</v>
      </c>
      <c r="K3327" s="142" t="s">
        <v>11206</v>
      </c>
      <c r="L3327" s="142" t="s">
        <v>11207</v>
      </c>
    </row>
    <row r="3328" spans="1:12" hidden="1">
      <c r="A3328" s="142" t="s">
        <v>10782</v>
      </c>
      <c r="B3328" s="142" t="s">
        <v>10783</v>
      </c>
      <c r="C3328" s="142" t="s">
        <v>11116</v>
      </c>
      <c r="D3328" s="142" t="s">
        <v>11117</v>
      </c>
      <c r="E3328" s="142" t="s">
        <v>11198</v>
      </c>
      <c r="F3328" s="142" t="s">
        <v>11199</v>
      </c>
      <c r="G3328" s="142" t="s">
        <v>11200</v>
      </c>
      <c r="H3328" s="142" t="s">
        <v>11201</v>
      </c>
      <c r="I3328" s="142" t="s">
        <v>11202</v>
      </c>
      <c r="J3328" s="142" t="s">
        <v>11203</v>
      </c>
      <c r="K3328" s="142" t="s">
        <v>11208</v>
      </c>
      <c r="L3328" s="142" t="s">
        <v>11209</v>
      </c>
    </row>
    <row r="3329" spans="1:12" hidden="1">
      <c r="A3329" s="142" t="s">
        <v>10782</v>
      </c>
      <c r="B3329" s="142" t="s">
        <v>10783</v>
      </c>
      <c r="C3329" s="142" t="s">
        <v>11116</v>
      </c>
      <c r="D3329" s="142" t="s">
        <v>11117</v>
      </c>
      <c r="E3329" s="142" t="s">
        <v>11198</v>
      </c>
      <c r="F3329" s="142" t="s">
        <v>11199</v>
      </c>
      <c r="G3329" s="142" t="s">
        <v>11200</v>
      </c>
      <c r="H3329" s="142" t="s">
        <v>11201</v>
      </c>
      <c r="I3329" s="142" t="s">
        <v>11202</v>
      </c>
      <c r="J3329" s="142" t="s">
        <v>11203</v>
      </c>
      <c r="K3329" s="142" t="s">
        <v>11210</v>
      </c>
      <c r="L3329" s="142" t="s">
        <v>11211</v>
      </c>
    </row>
    <row r="3330" spans="1:12" hidden="1">
      <c r="A3330" s="142" t="s">
        <v>10782</v>
      </c>
      <c r="B3330" s="142" t="s">
        <v>10783</v>
      </c>
      <c r="C3330" s="142" t="s">
        <v>11116</v>
      </c>
      <c r="D3330" s="142" t="s">
        <v>11117</v>
      </c>
      <c r="E3330" s="142" t="s">
        <v>11198</v>
      </c>
      <c r="F3330" s="142" t="s">
        <v>11199</v>
      </c>
      <c r="G3330" s="142" t="s">
        <v>11200</v>
      </c>
      <c r="H3330" s="142" t="s">
        <v>11201</v>
      </c>
      <c r="I3330" s="142" t="s">
        <v>11202</v>
      </c>
      <c r="J3330" s="142" t="s">
        <v>11203</v>
      </c>
      <c r="K3330" s="142" t="s">
        <v>11212</v>
      </c>
      <c r="L3330" s="142" t="s">
        <v>11213</v>
      </c>
    </row>
    <row r="3331" spans="1:12" hidden="1">
      <c r="A3331" s="142" t="s">
        <v>10782</v>
      </c>
      <c r="B3331" s="142" t="s">
        <v>10783</v>
      </c>
      <c r="C3331" s="142" t="s">
        <v>11116</v>
      </c>
      <c r="D3331" s="142" t="s">
        <v>11117</v>
      </c>
      <c r="E3331" s="142" t="s">
        <v>11214</v>
      </c>
      <c r="F3331" s="142" t="s">
        <v>11215</v>
      </c>
      <c r="G3331" s="142" t="s">
        <v>11216</v>
      </c>
      <c r="H3331" s="142" t="s">
        <v>11217</v>
      </c>
      <c r="I3331" s="142" t="s">
        <v>11218</v>
      </c>
      <c r="J3331" s="142" t="s">
        <v>11219</v>
      </c>
      <c r="K3331" s="142" t="s">
        <v>11220</v>
      </c>
      <c r="L3331" s="142" t="s">
        <v>11221</v>
      </c>
    </row>
    <row r="3332" spans="1:12" hidden="1">
      <c r="A3332" s="142" t="s">
        <v>10782</v>
      </c>
      <c r="B3332" s="142" t="s">
        <v>10783</v>
      </c>
      <c r="C3332" s="142" t="s">
        <v>11116</v>
      </c>
      <c r="D3332" s="142" t="s">
        <v>11117</v>
      </c>
      <c r="E3332" s="142" t="s">
        <v>11214</v>
      </c>
      <c r="F3332" s="142" t="s">
        <v>11215</v>
      </c>
      <c r="G3332" s="142" t="s">
        <v>11216</v>
      </c>
      <c r="H3332" s="142" t="s">
        <v>11217</v>
      </c>
      <c r="I3332" s="142" t="s">
        <v>11218</v>
      </c>
      <c r="J3332" s="142" t="s">
        <v>11219</v>
      </c>
      <c r="K3332" s="142" t="s">
        <v>11222</v>
      </c>
      <c r="L3332" s="142" t="s">
        <v>11223</v>
      </c>
    </row>
    <row r="3333" spans="1:12" hidden="1">
      <c r="A3333" s="142" t="s">
        <v>10782</v>
      </c>
      <c r="B3333" s="142" t="s">
        <v>10783</v>
      </c>
      <c r="C3333" s="142" t="s">
        <v>11116</v>
      </c>
      <c r="D3333" s="142" t="s">
        <v>11117</v>
      </c>
      <c r="E3333" s="142" t="s">
        <v>11214</v>
      </c>
      <c r="F3333" s="142" t="s">
        <v>11215</v>
      </c>
      <c r="G3333" s="142" t="s">
        <v>11216</v>
      </c>
      <c r="H3333" s="142" t="s">
        <v>11217</v>
      </c>
      <c r="I3333" s="142" t="s">
        <v>11218</v>
      </c>
      <c r="J3333" s="142" t="s">
        <v>11219</v>
      </c>
      <c r="K3333" s="142" t="s">
        <v>11224</v>
      </c>
      <c r="L3333" s="142" t="s">
        <v>11225</v>
      </c>
    </row>
    <row r="3334" spans="1:12" hidden="1">
      <c r="A3334" s="142" t="s">
        <v>10782</v>
      </c>
      <c r="B3334" s="142" t="s">
        <v>10783</v>
      </c>
      <c r="C3334" s="142" t="s">
        <v>11116</v>
      </c>
      <c r="D3334" s="142" t="s">
        <v>11117</v>
      </c>
      <c r="E3334" s="142" t="s">
        <v>11214</v>
      </c>
      <c r="F3334" s="142" t="s">
        <v>11215</v>
      </c>
      <c r="G3334" s="142" t="s">
        <v>11216</v>
      </c>
      <c r="H3334" s="142" t="s">
        <v>11217</v>
      </c>
      <c r="I3334" s="142" t="s">
        <v>11218</v>
      </c>
      <c r="J3334" s="142" t="s">
        <v>11219</v>
      </c>
      <c r="K3334" s="142" t="s">
        <v>11226</v>
      </c>
      <c r="L3334" s="142" t="s">
        <v>11227</v>
      </c>
    </row>
    <row r="3335" spans="1:12" hidden="1">
      <c r="A3335" s="142" t="s">
        <v>10782</v>
      </c>
      <c r="B3335" s="142" t="s">
        <v>10783</v>
      </c>
      <c r="C3335" s="142" t="s">
        <v>11116</v>
      </c>
      <c r="D3335" s="142" t="s">
        <v>11117</v>
      </c>
      <c r="E3335" s="142" t="s">
        <v>11214</v>
      </c>
      <c r="F3335" s="142" t="s">
        <v>11215</v>
      </c>
      <c r="G3335" s="142" t="s">
        <v>11216</v>
      </c>
      <c r="H3335" s="142" t="s">
        <v>11217</v>
      </c>
      <c r="I3335" s="142" t="s">
        <v>11218</v>
      </c>
      <c r="J3335" s="142" t="s">
        <v>11219</v>
      </c>
      <c r="K3335" s="142" t="s">
        <v>11228</v>
      </c>
      <c r="L3335" s="142" t="s">
        <v>11229</v>
      </c>
    </row>
    <row r="3336" spans="1:12" hidden="1">
      <c r="A3336" s="142" t="s">
        <v>10782</v>
      </c>
      <c r="B3336" s="142" t="s">
        <v>10783</v>
      </c>
      <c r="C3336" s="142" t="s">
        <v>11116</v>
      </c>
      <c r="D3336" s="142" t="s">
        <v>11117</v>
      </c>
      <c r="E3336" s="142" t="s">
        <v>11214</v>
      </c>
      <c r="F3336" s="142" t="s">
        <v>11215</v>
      </c>
      <c r="G3336" s="142" t="s">
        <v>11216</v>
      </c>
      <c r="H3336" s="142" t="s">
        <v>11217</v>
      </c>
      <c r="I3336" s="142" t="s">
        <v>11218</v>
      </c>
      <c r="J3336" s="142" t="s">
        <v>11219</v>
      </c>
      <c r="K3336" s="142" t="s">
        <v>11230</v>
      </c>
      <c r="L3336" s="142" t="s">
        <v>11231</v>
      </c>
    </row>
    <row r="3337" spans="1:12" hidden="1">
      <c r="A3337" s="142" t="s">
        <v>10782</v>
      </c>
      <c r="B3337" s="142" t="s">
        <v>10783</v>
      </c>
      <c r="C3337" s="142" t="s">
        <v>11116</v>
      </c>
      <c r="D3337" s="142" t="s">
        <v>11117</v>
      </c>
      <c r="E3337" s="142" t="s">
        <v>11214</v>
      </c>
      <c r="F3337" s="142" t="s">
        <v>11215</v>
      </c>
      <c r="G3337" s="142" t="s">
        <v>11216</v>
      </c>
      <c r="H3337" s="142" t="s">
        <v>11217</v>
      </c>
      <c r="I3337" s="142" t="s">
        <v>11218</v>
      </c>
      <c r="J3337" s="142" t="s">
        <v>11219</v>
      </c>
      <c r="K3337" s="142" t="s">
        <v>11232</v>
      </c>
      <c r="L3337" s="142" t="s">
        <v>11233</v>
      </c>
    </row>
    <row r="3338" spans="1:12" hidden="1">
      <c r="A3338" s="142" t="s">
        <v>10782</v>
      </c>
      <c r="B3338" s="142" t="s">
        <v>10783</v>
      </c>
      <c r="C3338" s="142" t="s">
        <v>11116</v>
      </c>
      <c r="D3338" s="142" t="s">
        <v>11117</v>
      </c>
      <c r="E3338" s="142" t="s">
        <v>11214</v>
      </c>
      <c r="F3338" s="142" t="s">
        <v>11215</v>
      </c>
      <c r="G3338" s="142" t="s">
        <v>11216</v>
      </c>
      <c r="H3338" s="142" t="s">
        <v>11217</v>
      </c>
      <c r="I3338" s="142" t="s">
        <v>11218</v>
      </c>
      <c r="J3338" s="142" t="s">
        <v>11219</v>
      </c>
      <c r="K3338" s="142" t="s">
        <v>11234</v>
      </c>
      <c r="L3338" s="142" t="s">
        <v>11235</v>
      </c>
    </row>
    <row r="3339" spans="1:12" hidden="1">
      <c r="A3339" s="142" t="s">
        <v>10782</v>
      </c>
      <c r="B3339" s="142" t="s">
        <v>10783</v>
      </c>
      <c r="C3339" s="142" t="s">
        <v>11116</v>
      </c>
      <c r="D3339" s="142" t="s">
        <v>11117</v>
      </c>
      <c r="E3339" s="142" t="s">
        <v>11214</v>
      </c>
      <c r="F3339" s="142" t="s">
        <v>11215</v>
      </c>
      <c r="G3339" s="142" t="s">
        <v>11216</v>
      </c>
      <c r="H3339" s="142" t="s">
        <v>11217</v>
      </c>
      <c r="I3339" s="142" t="s">
        <v>11218</v>
      </c>
      <c r="J3339" s="142" t="s">
        <v>11219</v>
      </c>
      <c r="K3339" s="142" t="s">
        <v>11236</v>
      </c>
      <c r="L3339" s="142" t="s">
        <v>11237</v>
      </c>
    </row>
    <row r="3340" spans="1:12" hidden="1">
      <c r="A3340" s="142" t="s">
        <v>10782</v>
      </c>
      <c r="B3340" s="142" t="s">
        <v>10783</v>
      </c>
      <c r="C3340" s="142" t="s">
        <v>11116</v>
      </c>
      <c r="D3340" s="142" t="s">
        <v>11117</v>
      </c>
      <c r="E3340" s="142" t="s">
        <v>11214</v>
      </c>
      <c r="F3340" s="142" t="s">
        <v>11215</v>
      </c>
      <c r="G3340" s="142" t="s">
        <v>11216</v>
      </c>
      <c r="H3340" s="142" t="s">
        <v>11217</v>
      </c>
      <c r="I3340" s="142" t="s">
        <v>11218</v>
      </c>
      <c r="J3340" s="142" t="s">
        <v>11219</v>
      </c>
      <c r="K3340" s="142" t="s">
        <v>11238</v>
      </c>
      <c r="L3340" s="142" t="s">
        <v>11239</v>
      </c>
    </row>
    <row r="3341" spans="1:12" hidden="1">
      <c r="A3341" s="142" t="s">
        <v>10782</v>
      </c>
      <c r="B3341" s="142" t="s">
        <v>10783</v>
      </c>
      <c r="C3341" s="142" t="s">
        <v>11240</v>
      </c>
      <c r="D3341" s="142" t="s">
        <v>11241</v>
      </c>
      <c r="E3341" s="142" t="s">
        <v>11242</v>
      </c>
      <c r="F3341" s="142" t="s">
        <v>11243</v>
      </c>
      <c r="G3341" s="142" t="s">
        <v>11244</v>
      </c>
      <c r="H3341" s="142" t="s">
        <v>10934</v>
      </c>
      <c r="I3341" s="142" t="s">
        <v>11245</v>
      </c>
      <c r="J3341" s="142" t="s">
        <v>11246</v>
      </c>
      <c r="K3341" s="142" t="s">
        <v>11247</v>
      </c>
      <c r="L3341" s="142" t="s">
        <v>11248</v>
      </c>
    </row>
    <row r="3342" spans="1:12" hidden="1">
      <c r="A3342" s="142" t="s">
        <v>10782</v>
      </c>
      <c r="B3342" s="142" t="s">
        <v>10783</v>
      </c>
      <c r="C3342" s="142" t="s">
        <v>11240</v>
      </c>
      <c r="D3342" s="142" t="s">
        <v>11241</v>
      </c>
      <c r="E3342" s="142" t="s">
        <v>11242</v>
      </c>
      <c r="F3342" s="142" t="s">
        <v>11243</v>
      </c>
      <c r="G3342" s="142" t="s">
        <v>11244</v>
      </c>
      <c r="H3342" s="142" t="s">
        <v>10934</v>
      </c>
      <c r="I3342" s="142" t="s">
        <v>11249</v>
      </c>
      <c r="J3342" s="142" t="s">
        <v>11250</v>
      </c>
      <c r="K3342" s="142" t="s">
        <v>11251</v>
      </c>
      <c r="L3342" s="142" t="s">
        <v>11252</v>
      </c>
    </row>
    <row r="3343" spans="1:12" hidden="1">
      <c r="A3343" s="142" t="s">
        <v>10782</v>
      </c>
      <c r="B3343" s="142" t="s">
        <v>10783</v>
      </c>
      <c r="C3343" s="142" t="s">
        <v>11240</v>
      </c>
      <c r="D3343" s="142" t="s">
        <v>11241</v>
      </c>
      <c r="E3343" s="142" t="s">
        <v>11242</v>
      </c>
      <c r="F3343" s="142" t="s">
        <v>11243</v>
      </c>
      <c r="G3343" s="142" t="s">
        <v>11244</v>
      </c>
      <c r="H3343" s="142" t="s">
        <v>10934</v>
      </c>
      <c r="I3343" s="142" t="s">
        <v>11249</v>
      </c>
      <c r="J3343" s="142" t="s">
        <v>11250</v>
      </c>
      <c r="K3343" s="142" t="s">
        <v>11253</v>
      </c>
      <c r="L3343" s="142" t="s">
        <v>11254</v>
      </c>
    </row>
    <row r="3344" spans="1:12" hidden="1">
      <c r="A3344" s="142" t="s">
        <v>10782</v>
      </c>
      <c r="B3344" s="142" t="s">
        <v>10783</v>
      </c>
      <c r="C3344" s="142" t="s">
        <v>11240</v>
      </c>
      <c r="D3344" s="142" t="s">
        <v>11241</v>
      </c>
      <c r="E3344" s="142" t="s">
        <v>11242</v>
      </c>
      <c r="F3344" s="142" t="s">
        <v>11243</v>
      </c>
      <c r="G3344" s="142" t="s">
        <v>11244</v>
      </c>
      <c r="H3344" s="142" t="s">
        <v>10934</v>
      </c>
      <c r="I3344" s="142" t="s">
        <v>11249</v>
      </c>
      <c r="J3344" s="142" t="s">
        <v>11250</v>
      </c>
      <c r="K3344" s="142" t="s">
        <v>11255</v>
      </c>
      <c r="L3344" s="142" t="s">
        <v>11256</v>
      </c>
    </row>
    <row r="3345" spans="1:12" hidden="1">
      <c r="A3345" s="142" t="s">
        <v>10782</v>
      </c>
      <c r="B3345" s="142" t="s">
        <v>10783</v>
      </c>
      <c r="C3345" s="142" t="s">
        <v>11240</v>
      </c>
      <c r="D3345" s="142" t="s">
        <v>11241</v>
      </c>
      <c r="E3345" s="142" t="s">
        <v>11242</v>
      </c>
      <c r="F3345" s="142" t="s">
        <v>11243</v>
      </c>
      <c r="G3345" s="142" t="s">
        <v>11244</v>
      </c>
      <c r="H3345" s="142" t="s">
        <v>10934</v>
      </c>
      <c r="I3345" s="142" t="s">
        <v>11257</v>
      </c>
      <c r="J3345" s="142" t="s">
        <v>11258</v>
      </c>
      <c r="K3345" s="142" t="s">
        <v>11259</v>
      </c>
      <c r="L3345" s="142" t="s">
        <v>11260</v>
      </c>
    </row>
    <row r="3346" spans="1:12" hidden="1">
      <c r="A3346" s="142" t="s">
        <v>10782</v>
      </c>
      <c r="B3346" s="142" t="s">
        <v>10783</v>
      </c>
      <c r="C3346" s="142" t="s">
        <v>11240</v>
      </c>
      <c r="D3346" s="142" t="s">
        <v>11241</v>
      </c>
      <c r="E3346" s="142" t="s">
        <v>11242</v>
      </c>
      <c r="F3346" s="142" t="s">
        <v>11243</v>
      </c>
      <c r="G3346" s="142" t="s">
        <v>11244</v>
      </c>
      <c r="H3346" s="142" t="s">
        <v>10934</v>
      </c>
      <c r="I3346" s="142" t="s">
        <v>11257</v>
      </c>
      <c r="J3346" s="142" t="s">
        <v>11258</v>
      </c>
      <c r="K3346" s="142" t="s">
        <v>11261</v>
      </c>
      <c r="L3346" s="142" t="s">
        <v>11262</v>
      </c>
    </row>
    <row r="3347" spans="1:12" hidden="1">
      <c r="A3347" s="142" t="s">
        <v>10782</v>
      </c>
      <c r="B3347" s="142" t="s">
        <v>10783</v>
      </c>
      <c r="C3347" s="142" t="s">
        <v>11240</v>
      </c>
      <c r="D3347" s="142" t="s">
        <v>11241</v>
      </c>
      <c r="E3347" s="142" t="s">
        <v>11242</v>
      </c>
      <c r="F3347" s="142" t="s">
        <v>11243</v>
      </c>
      <c r="G3347" s="142" t="s">
        <v>11244</v>
      </c>
      <c r="H3347" s="142" t="s">
        <v>10934</v>
      </c>
      <c r="I3347" s="142" t="s">
        <v>11257</v>
      </c>
      <c r="J3347" s="142" t="s">
        <v>11258</v>
      </c>
      <c r="K3347" s="142" t="s">
        <v>11263</v>
      </c>
      <c r="L3347" s="142" t="s">
        <v>11264</v>
      </c>
    </row>
    <row r="3348" spans="1:12" hidden="1">
      <c r="A3348" s="142" t="s">
        <v>10782</v>
      </c>
      <c r="B3348" s="142" t="s">
        <v>10783</v>
      </c>
      <c r="C3348" s="142" t="s">
        <v>11240</v>
      </c>
      <c r="D3348" s="142" t="s">
        <v>11241</v>
      </c>
      <c r="E3348" s="142" t="s">
        <v>11242</v>
      </c>
      <c r="F3348" s="142" t="s">
        <v>11243</v>
      </c>
      <c r="G3348" s="142" t="s">
        <v>11244</v>
      </c>
      <c r="H3348" s="142" t="s">
        <v>10934</v>
      </c>
      <c r="I3348" s="142" t="s">
        <v>11257</v>
      </c>
      <c r="J3348" s="142" t="s">
        <v>11258</v>
      </c>
      <c r="K3348" s="142" t="s">
        <v>11265</v>
      </c>
      <c r="L3348" s="142" t="s">
        <v>11266</v>
      </c>
    </row>
    <row r="3349" spans="1:12" hidden="1">
      <c r="A3349" s="142" t="s">
        <v>10782</v>
      </c>
      <c r="B3349" s="142" t="s">
        <v>10783</v>
      </c>
      <c r="C3349" s="142" t="s">
        <v>11240</v>
      </c>
      <c r="D3349" s="142" t="s">
        <v>11241</v>
      </c>
      <c r="E3349" s="142" t="s">
        <v>11242</v>
      </c>
      <c r="F3349" s="142" t="s">
        <v>11243</v>
      </c>
      <c r="G3349" s="142" t="s">
        <v>11244</v>
      </c>
      <c r="H3349" s="142" t="s">
        <v>10934</v>
      </c>
      <c r="I3349" s="142" t="s">
        <v>11257</v>
      </c>
      <c r="J3349" s="142" t="s">
        <v>11258</v>
      </c>
      <c r="K3349" s="142" t="s">
        <v>11267</v>
      </c>
      <c r="L3349" s="142" t="s">
        <v>11268</v>
      </c>
    </row>
    <row r="3350" spans="1:12" hidden="1">
      <c r="A3350" s="142" t="s">
        <v>10782</v>
      </c>
      <c r="B3350" s="142" t="s">
        <v>10783</v>
      </c>
      <c r="C3350" s="142" t="s">
        <v>11240</v>
      </c>
      <c r="D3350" s="142" t="s">
        <v>11241</v>
      </c>
      <c r="E3350" s="142" t="s">
        <v>11242</v>
      </c>
      <c r="F3350" s="142" t="s">
        <v>11243</v>
      </c>
      <c r="G3350" s="142" t="s">
        <v>11244</v>
      </c>
      <c r="H3350" s="142" t="s">
        <v>10934</v>
      </c>
      <c r="I3350" s="142" t="s">
        <v>11257</v>
      </c>
      <c r="J3350" s="142" t="s">
        <v>11258</v>
      </c>
      <c r="K3350" s="142" t="s">
        <v>11269</v>
      </c>
      <c r="L3350" s="142" t="s">
        <v>11270</v>
      </c>
    </row>
    <row r="3351" spans="1:12" hidden="1">
      <c r="A3351" s="142" t="s">
        <v>10782</v>
      </c>
      <c r="B3351" s="142" t="s">
        <v>10783</v>
      </c>
      <c r="C3351" s="142" t="s">
        <v>11240</v>
      </c>
      <c r="D3351" s="142" t="s">
        <v>11241</v>
      </c>
      <c r="E3351" s="142" t="s">
        <v>11242</v>
      </c>
      <c r="F3351" s="142" t="s">
        <v>11243</v>
      </c>
      <c r="G3351" s="142" t="s">
        <v>11244</v>
      </c>
      <c r="H3351" s="142" t="s">
        <v>10934</v>
      </c>
      <c r="I3351" s="142" t="s">
        <v>11257</v>
      </c>
      <c r="J3351" s="142" t="s">
        <v>11258</v>
      </c>
      <c r="K3351" s="142" t="s">
        <v>11271</v>
      </c>
      <c r="L3351" s="142" t="s">
        <v>11272</v>
      </c>
    </row>
    <row r="3352" spans="1:12" hidden="1">
      <c r="A3352" s="142" t="s">
        <v>10782</v>
      </c>
      <c r="B3352" s="142" t="s">
        <v>10783</v>
      </c>
      <c r="C3352" s="142" t="s">
        <v>11240</v>
      </c>
      <c r="D3352" s="142" t="s">
        <v>11241</v>
      </c>
      <c r="E3352" s="142" t="s">
        <v>11242</v>
      </c>
      <c r="F3352" s="142" t="s">
        <v>11243</v>
      </c>
      <c r="G3352" s="142" t="s">
        <v>11244</v>
      </c>
      <c r="H3352" s="142" t="s">
        <v>10934</v>
      </c>
      <c r="I3352" s="142" t="s">
        <v>11257</v>
      </c>
      <c r="J3352" s="142" t="s">
        <v>11258</v>
      </c>
      <c r="K3352" s="142" t="s">
        <v>11273</v>
      </c>
      <c r="L3352" s="142" t="s">
        <v>11274</v>
      </c>
    </row>
    <row r="3353" spans="1:12" hidden="1">
      <c r="A3353" s="142" t="s">
        <v>10782</v>
      </c>
      <c r="B3353" s="142" t="s">
        <v>10783</v>
      </c>
      <c r="C3353" s="142" t="s">
        <v>11240</v>
      </c>
      <c r="D3353" s="142" t="s">
        <v>11241</v>
      </c>
      <c r="E3353" s="142" t="s">
        <v>11242</v>
      </c>
      <c r="F3353" s="142" t="s">
        <v>11243</v>
      </c>
      <c r="G3353" s="142" t="s">
        <v>11244</v>
      </c>
      <c r="H3353" s="142" t="s">
        <v>10934</v>
      </c>
      <c r="I3353" s="142" t="s">
        <v>11275</v>
      </c>
      <c r="J3353" s="142" t="s">
        <v>11276</v>
      </c>
      <c r="K3353" s="142" t="s">
        <v>11277</v>
      </c>
      <c r="L3353" s="142" t="s">
        <v>11278</v>
      </c>
    </row>
    <row r="3354" spans="1:12" hidden="1">
      <c r="A3354" s="142" t="s">
        <v>10782</v>
      </c>
      <c r="B3354" s="142" t="s">
        <v>10783</v>
      </c>
      <c r="C3354" s="142" t="s">
        <v>11240</v>
      </c>
      <c r="D3354" s="142" t="s">
        <v>11241</v>
      </c>
      <c r="E3354" s="142" t="s">
        <v>11242</v>
      </c>
      <c r="F3354" s="142" t="s">
        <v>11243</v>
      </c>
      <c r="G3354" s="142" t="s">
        <v>11244</v>
      </c>
      <c r="H3354" s="142" t="s">
        <v>10934</v>
      </c>
      <c r="I3354" s="142" t="s">
        <v>11279</v>
      </c>
      <c r="J3354" s="142" t="s">
        <v>11280</v>
      </c>
      <c r="K3354" s="142" t="s">
        <v>11281</v>
      </c>
      <c r="L3354" s="142" t="s">
        <v>11282</v>
      </c>
    </row>
    <row r="3355" spans="1:12" hidden="1">
      <c r="A3355" s="142" t="s">
        <v>10782</v>
      </c>
      <c r="B3355" s="142" t="s">
        <v>10783</v>
      </c>
      <c r="C3355" s="142" t="s">
        <v>11240</v>
      </c>
      <c r="D3355" s="142" t="s">
        <v>11241</v>
      </c>
      <c r="E3355" s="142" t="s">
        <v>11242</v>
      </c>
      <c r="F3355" s="142" t="s">
        <v>11243</v>
      </c>
      <c r="G3355" s="142" t="s">
        <v>11244</v>
      </c>
      <c r="H3355" s="142" t="s">
        <v>10934</v>
      </c>
      <c r="I3355" s="142" t="s">
        <v>11279</v>
      </c>
      <c r="J3355" s="142" t="s">
        <v>11280</v>
      </c>
      <c r="K3355" s="142" t="s">
        <v>11283</v>
      </c>
      <c r="L3355" s="142" t="s">
        <v>11284</v>
      </c>
    </row>
    <row r="3356" spans="1:12" hidden="1">
      <c r="A3356" s="142" t="s">
        <v>10782</v>
      </c>
      <c r="B3356" s="142" t="s">
        <v>10783</v>
      </c>
      <c r="C3356" s="142" t="s">
        <v>11240</v>
      </c>
      <c r="D3356" s="142" t="s">
        <v>11241</v>
      </c>
      <c r="E3356" s="142" t="s">
        <v>11242</v>
      </c>
      <c r="F3356" s="142" t="s">
        <v>11243</v>
      </c>
      <c r="G3356" s="142" t="s">
        <v>11244</v>
      </c>
      <c r="H3356" s="142" t="s">
        <v>10934</v>
      </c>
      <c r="I3356" s="142" t="s">
        <v>11279</v>
      </c>
      <c r="J3356" s="142" t="s">
        <v>11280</v>
      </c>
      <c r="K3356" s="142" t="s">
        <v>11285</v>
      </c>
      <c r="L3356" s="142" t="s">
        <v>11286</v>
      </c>
    </row>
    <row r="3357" spans="1:12" hidden="1">
      <c r="A3357" s="142" t="s">
        <v>10782</v>
      </c>
      <c r="B3357" s="142" t="s">
        <v>10783</v>
      </c>
      <c r="C3357" s="142" t="s">
        <v>11240</v>
      </c>
      <c r="D3357" s="142" t="s">
        <v>11241</v>
      </c>
      <c r="E3357" s="142" t="s">
        <v>11242</v>
      </c>
      <c r="F3357" s="142" t="s">
        <v>11243</v>
      </c>
      <c r="G3357" s="142" t="s">
        <v>11244</v>
      </c>
      <c r="H3357" s="142" t="s">
        <v>10934</v>
      </c>
      <c r="I3357" s="142" t="s">
        <v>11279</v>
      </c>
      <c r="J3357" s="142" t="s">
        <v>11280</v>
      </c>
      <c r="K3357" s="142" t="s">
        <v>11287</v>
      </c>
      <c r="L3357" s="142" t="s">
        <v>11288</v>
      </c>
    </row>
    <row r="3358" spans="1:12" hidden="1">
      <c r="A3358" s="142" t="s">
        <v>10782</v>
      </c>
      <c r="B3358" s="142" t="s">
        <v>10783</v>
      </c>
      <c r="C3358" s="142" t="s">
        <v>11240</v>
      </c>
      <c r="D3358" s="142" t="s">
        <v>11241</v>
      </c>
      <c r="E3358" s="142" t="s">
        <v>11242</v>
      </c>
      <c r="F3358" s="142" t="s">
        <v>11243</v>
      </c>
      <c r="G3358" s="142" t="s">
        <v>11289</v>
      </c>
      <c r="H3358" s="142" t="s">
        <v>11290</v>
      </c>
      <c r="I3358" s="142" t="s">
        <v>11291</v>
      </c>
      <c r="J3358" s="142" t="s">
        <v>11292</v>
      </c>
      <c r="K3358" s="142" t="s">
        <v>11293</v>
      </c>
      <c r="L3358" s="142" t="s">
        <v>11294</v>
      </c>
    </row>
    <row r="3359" spans="1:12" hidden="1">
      <c r="A3359" s="142" t="s">
        <v>10782</v>
      </c>
      <c r="B3359" s="142" t="s">
        <v>10783</v>
      </c>
      <c r="C3359" s="142" t="s">
        <v>11240</v>
      </c>
      <c r="D3359" s="142" t="s">
        <v>11241</v>
      </c>
      <c r="E3359" s="142" t="s">
        <v>11242</v>
      </c>
      <c r="F3359" s="142" t="s">
        <v>11243</v>
      </c>
      <c r="G3359" s="142" t="s">
        <v>11289</v>
      </c>
      <c r="H3359" s="142" t="s">
        <v>11290</v>
      </c>
      <c r="I3359" s="142" t="s">
        <v>11291</v>
      </c>
      <c r="J3359" s="142" t="s">
        <v>11292</v>
      </c>
      <c r="K3359" s="142" t="s">
        <v>11295</v>
      </c>
      <c r="L3359" s="142" t="s">
        <v>11296</v>
      </c>
    </row>
    <row r="3360" spans="1:12" hidden="1">
      <c r="A3360" s="142" t="s">
        <v>10782</v>
      </c>
      <c r="B3360" s="142" t="s">
        <v>10783</v>
      </c>
      <c r="C3360" s="142" t="s">
        <v>11240</v>
      </c>
      <c r="D3360" s="142" t="s">
        <v>11241</v>
      </c>
      <c r="E3360" s="142" t="s">
        <v>11242</v>
      </c>
      <c r="F3360" s="142" t="s">
        <v>11243</v>
      </c>
      <c r="G3360" s="142" t="s">
        <v>11289</v>
      </c>
      <c r="H3360" s="142" t="s">
        <v>11290</v>
      </c>
      <c r="I3360" s="142" t="s">
        <v>11291</v>
      </c>
      <c r="J3360" s="142" t="s">
        <v>11292</v>
      </c>
      <c r="K3360" s="142" t="s">
        <v>11297</v>
      </c>
      <c r="L3360" s="142" t="s">
        <v>11298</v>
      </c>
    </row>
    <row r="3361" spans="1:12" hidden="1">
      <c r="A3361" s="142" t="s">
        <v>10782</v>
      </c>
      <c r="B3361" s="142" t="s">
        <v>10783</v>
      </c>
      <c r="C3361" s="142" t="s">
        <v>11240</v>
      </c>
      <c r="D3361" s="142" t="s">
        <v>11241</v>
      </c>
      <c r="E3361" s="142" t="s">
        <v>11242</v>
      </c>
      <c r="F3361" s="142" t="s">
        <v>11243</v>
      </c>
      <c r="G3361" s="142" t="s">
        <v>11289</v>
      </c>
      <c r="H3361" s="142" t="s">
        <v>11290</v>
      </c>
      <c r="I3361" s="142" t="s">
        <v>11291</v>
      </c>
      <c r="J3361" s="142" t="s">
        <v>11292</v>
      </c>
      <c r="K3361" s="142" t="s">
        <v>11299</v>
      </c>
      <c r="L3361" s="142" t="s">
        <v>11300</v>
      </c>
    </row>
    <row r="3362" spans="1:12" hidden="1">
      <c r="A3362" s="142" t="s">
        <v>10782</v>
      </c>
      <c r="B3362" s="142" t="s">
        <v>10783</v>
      </c>
      <c r="C3362" s="142" t="s">
        <v>11240</v>
      </c>
      <c r="D3362" s="142" t="s">
        <v>11241</v>
      </c>
      <c r="E3362" s="142" t="s">
        <v>11242</v>
      </c>
      <c r="F3362" s="142" t="s">
        <v>11243</v>
      </c>
      <c r="G3362" s="142" t="s">
        <v>11289</v>
      </c>
      <c r="H3362" s="142" t="s">
        <v>11290</v>
      </c>
      <c r="I3362" s="142" t="s">
        <v>11291</v>
      </c>
      <c r="J3362" s="142" t="s">
        <v>11292</v>
      </c>
      <c r="K3362" s="142" t="s">
        <v>11301</v>
      </c>
      <c r="L3362" s="142" t="s">
        <v>11302</v>
      </c>
    </row>
    <row r="3363" spans="1:12" hidden="1">
      <c r="A3363" s="142" t="s">
        <v>10782</v>
      </c>
      <c r="B3363" s="142" t="s">
        <v>10783</v>
      </c>
      <c r="C3363" s="142" t="s">
        <v>11240</v>
      </c>
      <c r="D3363" s="142" t="s">
        <v>11241</v>
      </c>
      <c r="E3363" s="142" t="s">
        <v>11242</v>
      </c>
      <c r="F3363" s="142" t="s">
        <v>11243</v>
      </c>
      <c r="G3363" s="142" t="s">
        <v>11289</v>
      </c>
      <c r="H3363" s="142" t="s">
        <v>11290</v>
      </c>
      <c r="I3363" s="142" t="s">
        <v>11291</v>
      </c>
      <c r="J3363" s="142" t="s">
        <v>11292</v>
      </c>
      <c r="K3363" s="142" t="s">
        <v>11303</v>
      </c>
      <c r="L3363" s="142" t="s">
        <v>11304</v>
      </c>
    </row>
    <row r="3364" spans="1:12" hidden="1">
      <c r="A3364" s="142" t="s">
        <v>10782</v>
      </c>
      <c r="B3364" s="142" t="s">
        <v>10783</v>
      </c>
      <c r="C3364" s="142" t="s">
        <v>11240</v>
      </c>
      <c r="D3364" s="142" t="s">
        <v>11241</v>
      </c>
      <c r="E3364" s="142" t="s">
        <v>11242</v>
      </c>
      <c r="F3364" s="142" t="s">
        <v>11243</v>
      </c>
      <c r="G3364" s="142" t="s">
        <v>11289</v>
      </c>
      <c r="H3364" s="142" t="s">
        <v>11290</v>
      </c>
      <c r="I3364" s="142" t="s">
        <v>11291</v>
      </c>
      <c r="J3364" s="142" t="s">
        <v>11292</v>
      </c>
      <c r="K3364" s="142" t="s">
        <v>11305</v>
      </c>
      <c r="L3364" s="142" t="s">
        <v>11306</v>
      </c>
    </row>
    <row r="3365" spans="1:12" hidden="1">
      <c r="A3365" s="142" t="s">
        <v>10782</v>
      </c>
      <c r="B3365" s="142" t="s">
        <v>10783</v>
      </c>
      <c r="C3365" s="142" t="s">
        <v>11240</v>
      </c>
      <c r="D3365" s="142" t="s">
        <v>11241</v>
      </c>
      <c r="E3365" s="142" t="s">
        <v>11242</v>
      </c>
      <c r="F3365" s="142" t="s">
        <v>11243</v>
      </c>
      <c r="G3365" s="142" t="s">
        <v>11289</v>
      </c>
      <c r="H3365" s="142" t="s">
        <v>11290</v>
      </c>
      <c r="I3365" s="142" t="s">
        <v>11291</v>
      </c>
      <c r="J3365" s="142" t="s">
        <v>11292</v>
      </c>
      <c r="K3365" s="142" t="s">
        <v>11307</v>
      </c>
      <c r="L3365" s="142" t="s">
        <v>11308</v>
      </c>
    </row>
    <row r="3366" spans="1:12" hidden="1">
      <c r="A3366" s="142" t="s">
        <v>10782</v>
      </c>
      <c r="B3366" s="142" t="s">
        <v>10783</v>
      </c>
      <c r="C3366" s="142" t="s">
        <v>11240</v>
      </c>
      <c r="D3366" s="142" t="s">
        <v>11241</v>
      </c>
      <c r="E3366" s="142" t="s">
        <v>11242</v>
      </c>
      <c r="F3366" s="142" t="s">
        <v>11243</v>
      </c>
      <c r="G3366" s="142" t="s">
        <v>11289</v>
      </c>
      <c r="H3366" s="142" t="s">
        <v>11290</v>
      </c>
      <c r="I3366" s="142" t="s">
        <v>11291</v>
      </c>
      <c r="J3366" s="142" t="s">
        <v>11292</v>
      </c>
      <c r="K3366" s="142" t="s">
        <v>11309</v>
      </c>
      <c r="L3366" s="142" t="s">
        <v>11310</v>
      </c>
    </row>
    <row r="3367" spans="1:12" hidden="1">
      <c r="A3367" s="142" t="s">
        <v>10782</v>
      </c>
      <c r="B3367" s="142" t="s">
        <v>10783</v>
      </c>
      <c r="C3367" s="142" t="s">
        <v>11240</v>
      </c>
      <c r="D3367" s="142" t="s">
        <v>11241</v>
      </c>
      <c r="E3367" s="142" t="s">
        <v>11242</v>
      </c>
      <c r="F3367" s="142" t="s">
        <v>11243</v>
      </c>
      <c r="G3367" s="142" t="s">
        <v>11289</v>
      </c>
      <c r="H3367" s="142" t="s">
        <v>11290</v>
      </c>
      <c r="I3367" s="142" t="s">
        <v>11311</v>
      </c>
      <c r="J3367" s="142" t="s">
        <v>10802</v>
      </c>
      <c r="K3367" s="142" t="s">
        <v>11312</v>
      </c>
      <c r="L3367" s="142" t="s">
        <v>11313</v>
      </c>
    </row>
    <row r="3368" spans="1:12" hidden="1">
      <c r="A3368" s="142" t="s">
        <v>10782</v>
      </c>
      <c r="B3368" s="142" t="s">
        <v>10783</v>
      </c>
      <c r="C3368" s="142" t="s">
        <v>11240</v>
      </c>
      <c r="D3368" s="142" t="s">
        <v>11241</v>
      </c>
      <c r="E3368" s="142" t="s">
        <v>11242</v>
      </c>
      <c r="F3368" s="142" t="s">
        <v>11243</v>
      </c>
      <c r="G3368" s="142" t="s">
        <v>11289</v>
      </c>
      <c r="H3368" s="142" t="s">
        <v>11290</v>
      </c>
      <c r="I3368" s="142" t="s">
        <v>11311</v>
      </c>
      <c r="J3368" s="142" t="s">
        <v>10802</v>
      </c>
      <c r="K3368" s="142" t="s">
        <v>11314</v>
      </c>
      <c r="L3368" s="142" t="s">
        <v>11315</v>
      </c>
    </row>
    <row r="3369" spans="1:12" hidden="1">
      <c r="A3369" s="142" t="s">
        <v>10782</v>
      </c>
      <c r="B3369" s="142" t="s">
        <v>10783</v>
      </c>
      <c r="C3369" s="142" t="s">
        <v>11240</v>
      </c>
      <c r="D3369" s="142" t="s">
        <v>11241</v>
      </c>
      <c r="E3369" s="142" t="s">
        <v>11242</v>
      </c>
      <c r="F3369" s="142" t="s">
        <v>11243</v>
      </c>
      <c r="G3369" s="142" t="s">
        <v>11289</v>
      </c>
      <c r="H3369" s="142" t="s">
        <v>11290</v>
      </c>
      <c r="I3369" s="142" t="s">
        <v>11311</v>
      </c>
      <c r="J3369" s="142" t="s">
        <v>10802</v>
      </c>
      <c r="K3369" s="142" t="s">
        <v>11316</v>
      </c>
      <c r="L3369" s="142" t="s">
        <v>11317</v>
      </c>
    </row>
    <row r="3370" spans="1:12" hidden="1">
      <c r="A3370" s="142" t="s">
        <v>10782</v>
      </c>
      <c r="B3370" s="142" t="s">
        <v>10783</v>
      </c>
      <c r="C3370" s="142" t="s">
        <v>11240</v>
      </c>
      <c r="D3370" s="142" t="s">
        <v>11241</v>
      </c>
      <c r="E3370" s="142" t="s">
        <v>11242</v>
      </c>
      <c r="F3370" s="142" t="s">
        <v>11243</v>
      </c>
      <c r="G3370" s="142" t="s">
        <v>11289</v>
      </c>
      <c r="H3370" s="142" t="s">
        <v>11290</v>
      </c>
      <c r="I3370" s="142" t="s">
        <v>11311</v>
      </c>
      <c r="J3370" s="142" t="s">
        <v>10802</v>
      </c>
      <c r="K3370" s="142" t="s">
        <v>11318</v>
      </c>
      <c r="L3370" s="142" t="s">
        <v>11319</v>
      </c>
    </row>
    <row r="3371" spans="1:12" hidden="1">
      <c r="A3371" s="142" t="s">
        <v>10782</v>
      </c>
      <c r="B3371" s="142" t="s">
        <v>10783</v>
      </c>
      <c r="C3371" s="142" t="s">
        <v>11240</v>
      </c>
      <c r="D3371" s="142" t="s">
        <v>11241</v>
      </c>
      <c r="E3371" s="142" t="s">
        <v>11242</v>
      </c>
      <c r="F3371" s="142" t="s">
        <v>11243</v>
      </c>
      <c r="G3371" s="142" t="s">
        <v>11289</v>
      </c>
      <c r="H3371" s="142" t="s">
        <v>11290</v>
      </c>
      <c r="I3371" s="142" t="s">
        <v>11320</v>
      </c>
      <c r="J3371" s="142" t="s">
        <v>11321</v>
      </c>
      <c r="K3371" s="142" t="s">
        <v>11322</v>
      </c>
      <c r="L3371" s="142" t="s">
        <v>11323</v>
      </c>
    </row>
    <row r="3372" spans="1:12" hidden="1">
      <c r="A3372" s="142" t="s">
        <v>10782</v>
      </c>
      <c r="B3372" s="142" t="s">
        <v>10783</v>
      </c>
      <c r="C3372" s="142" t="s">
        <v>11240</v>
      </c>
      <c r="D3372" s="142" t="s">
        <v>11241</v>
      </c>
      <c r="E3372" s="142" t="s">
        <v>11242</v>
      </c>
      <c r="F3372" s="142" t="s">
        <v>11243</v>
      </c>
      <c r="G3372" s="142" t="s">
        <v>11289</v>
      </c>
      <c r="H3372" s="142" t="s">
        <v>11290</v>
      </c>
      <c r="I3372" s="142" t="s">
        <v>11320</v>
      </c>
      <c r="J3372" s="142" t="s">
        <v>11321</v>
      </c>
      <c r="K3372" s="142" t="s">
        <v>11324</v>
      </c>
      <c r="L3372" s="142" t="s">
        <v>11325</v>
      </c>
    </row>
    <row r="3373" spans="1:12" hidden="1">
      <c r="A3373" s="142" t="s">
        <v>10782</v>
      </c>
      <c r="B3373" s="142" t="s">
        <v>10783</v>
      </c>
      <c r="C3373" s="142" t="s">
        <v>11240</v>
      </c>
      <c r="D3373" s="142" t="s">
        <v>11241</v>
      </c>
      <c r="E3373" s="142" t="s">
        <v>11242</v>
      </c>
      <c r="F3373" s="142" t="s">
        <v>11243</v>
      </c>
      <c r="G3373" s="142" t="s">
        <v>11289</v>
      </c>
      <c r="H3373" s="142" t="s">
        <v>11290</v>
      </c>
      <c r="I3373" s="142" t="s">
        <v>11320</v>
      </c>
      <c r="J3373" s="142" t="s">
        <v>11321</v>
      </c>
      <c r="K3373" s="142" t="s">
        <v>11326</v>
      </c>
      <c r="L3373" s="142" t="s">
        <v>11327</v>
      </c>
    </row>
    <row r="3374" spans="1:12" hidden="1">
      <c r="A3374" s="142" t="s">
        <v>10782</v>
      </c>
      <c r="B3374" s="142" t="s">
        <v>10783</v>
      </c>
      <c r="C3374" s="142" t="s">
        <v>11240</v>
      </c>
      <c r="D3374" s="142" t="s">
        <v>11241</v>
      </c>
      <c r="E3374" s="142" t="s">
        <v>11242</v>
      </c>
      <c r="F3374" s="142" t="s">
        <v>11243</v>
      </c>
      <c r="G3374" s="142" t="s">
        <v>11289</v>
      </c>
      <c r="H3374" s="142" t="s">
        <v>11290</v>
      </c>
      <c r="I3374" s="142" t="s">
        <v>11320</v>
      </c>
      <c r="J3374" s="142" t="s">
        <v>11321</v>
      </c>
      <c r="K3374" s="142" t="s">
        <v>11328</v>
      </c>
      <c r="L3374" s="142" t="s">
        <v>11329</v>
      </c>
    </row>
    <row r="3375" spans="1:12" hidden="1">
      <c r="A3375" s="142" t="s">
        <v>10782</v>
      </c>
      <c r="B3375" s="142" t="s">
        <v>10783</v>
      </c>
      <c r="C3375" s="142" t="s">
        <v>11240</v>
      </c>
      <c r="D3375" s="142" t="s">
        <v>11241</v>
      </c>
      <c r="E3375" s="142" t="s">
        <v>11242</v>
      </c>
      <c r="F3375" s="142" t="s">
        <v>11243</v>
      </c>
      <c r="G3375" s="142" t="s">
        <v>11289</v>
      </c>
      <c r="H3375" s="142" t="s">
        <v>11290</v>
      </c>
      <c r="I3375" s="142" t="s">
        <v>11320</v>
      </c>
      <c r="J3375" s="142" t="s">
        <v>11321</v>
      </c>
      <c r="K3375" s="142" t="s">
        <v>11330</v>
      </c>
      <c r="L3375" s="142" t="s">
        <v>11331</v>
      </c>
    </row>
    <row r="3376" spans="1:12" hidden="1">
      <c r="A3376" s="142" t="s">
        <v>10782</v>
      </c>
      <c r="B3376" s="142" t="s">
        <v>10783</v>
      </c>
      <c r="C3376" s="142" t="s">
        <v>11240</v>
      </c>
      <c r="D3376" s="142" t="s">
        <v>11241</v>
      </c>
      <c r="E3376" s="142" t="s">
        <v>11242</v>
      </c>
      <c r="F3376" s="142" t="s">
        <v>11243</v>
      </c>
      <c r="G3376" s="142" t="s">
        <v>11289</v>
      </c>
      <c r="H3376" s="142" t="s">
        <v>11290</v>
      </c>
      <c r="I3376" s="142" t="s">
        <v>11320</v>
      </c>
      <c r="J3376" s="142" t="s">
        <v>11321</v>
      </c>
      <c r="K3376" s="142" t="s">
        <v>11332</v>
      </c>
      <c r="L3376" s="142" t="s">
        <v>11333</v>
      </c>
    </row>
    <row r="3377" spans="1:12" hidden="1">
      <c r="A3377" s="142" t="s">
        <v>10782</v>
      </c>
      <c r="B3377" s="142" t="s">
        <v>10783</v>
      </c>
      <c r="C3377" s="142" t="s">
        <v>11240</v>
      </c>
      <c r="D3377" s="142" t="s">
        <v>11241</v>
      </c>
      <c r="E3377" s="142" t="s">
        <v>11242</v>
      </c>
      <c r="F3377" s="142" t="s">
        <v>11243</v>
      </c>
      <c r="G3377" s="142" t="s">
        <v>11289</v>
      </c>
      <c r="H3377" s="142" t="s">
        <v>11290</v>
      </c>
      <c r="I3377" s="142" t="s">
        <v>11320</v>
      </c>
      <c r="J3377" s="142" t="s">
        <v>11321</v>
      </c>
      <c r="K3377" s="142" t="s">
        <v>11334</v>
      </c>
      <c r="L3377" s="142" t="s">
        <v>11335</v>
      </c>
    </row>
    <row r="3378" spans="1:12" hidden="1">
      <c r="A3378" s="142" t="s">
        <v>10782</v>
      </c>
      <c r="B3378" s="142" t="s">
        <v>10783</v>
      </c>
      <c r="C3378" s="142" t="s">
        <v>11240</v>
      </c>
      <c r="D3378" s="142" t="s">
        <v>11241</v>
      </c>
      <c r="E3378" s="142" t="s">
        <v>11242</v>
      </c>
      <c r="F3378" s="142" t="s">
        <v>11243</v>
      </c>
      <c r="G3378" s="142" t="s">
        <v>11336</v>
      </c>
      <c r="H3378" s="142" t="s">
        <v>10890</v>
      </c>
      <c r="I3378" s="142" t="s">
        <v>11337</v>
      </c>
      <c r="J3378" s="142" t="s">
        <v>10944</v>
      </c>
      <c r="K3378" s="142" t="s">
        <v>11338</v>
      </c>
      <c r="L3378" s="142" t="s">
        <v>11339</v>
      </c>
    </row>
    <row r="3379" spans="1:12" hidden="1">
      <c r="A3379" s="142" t="s">
        <v>10782</v>
      </c>
      <c r="B3379" s="142" t="s">
        <v>10783</v>
      </c>
      <c r="C3379" s="142" t="s">
        <v>11240</v>
      </c>
      <c r="D3379" s="142" t="s">
        <v>11241</v>
      </c>
      <c r="E3379" s="142" t="s">
        <v>11242</v>
      </c>
      <c r="F3379" s="142" t="s">
        <v>11243</v>
      </c>
      <c r="G3379" s="142" t="s">
        <v>11336</v>
      </c>
      <c r="H3379" s="142" t="s">
        <v>10890</v>
      </c>
      <c r="I3379" s="142" t="s">
        <v>11337</v>
      </c>
      <c r="J3379" s="142" t="s">
        <v>10944</v>
      </c>
      <c r="K3379" s="142" t="s">
        <v>11340</v>
      </c>
      <c r="L3379" s="142" t="s">
        <v>11341</v>
      </c>
    </row>
    <row r="3380" spans="1:12" hidden="1">
      <c r="A3380" s="142" t="s">
        <v>10782</v>
      </c>
      <c r="B3380" s="142" t="s">
        <v>10783</v>
      </c>
      <c r="C3380" s="142" t="s">
        <v>11240</v>
      </c>
      <c r="D3380" s="142" t="s">
        <v>11241</v>
      </c>
      <c r="E3380" s="142" t="s">
        <v>11242</v>
      </c>
      <c r="F3380" s="142" t="s">
        <v>11243</v>
      </c>
      <c r="G3380" s="142" t="s">
        <v>11336</v>
      </c>
      <c r="H3380" s="142" t="s">
        <v>10890</v>
      </c>
      <c r="I3380" s="142" t="s">
        <v>11337</v>
      </c>
      <c r="J3380" s="142" t="s">
        <v>10944</v>
      </c>
      <c r="K3380" s="142" t="s">
        <v>11342</v>
      </c>
      <c r="L3380" s="142" t="s">
        <v>11343</v>
      </c>
    </row>
    <row r="3381" spans="1:12" hidden="1">
      <c r="A3381" s="142" t="s">
        <v>10782</v>
      </c>
      <c r="B3381" s="142" t="s">
        <v>10783</v>
      </c>
      <c r="C3381" s="142" t="s">
        <v>11240</v>
      </c>
      <c r="D3381" s="142" t="s">
        <v>11241</v>
      </c>
      <c r="E3381" s="142" t="s">
        <v>11242</v>
      </c>
      <c r="F3381" s="142" t="s">
        <v>11243</v>
      </c>
      <c r="G3381" s="142" t="s">
        <v>11336</v>
      </c>
      <c r="H3381" s="142" t="s">
        <v>10890</v>
      </c>
      <c r="I3381" s="142" t="s">
        <v>11337</v>
      </c>
      <c r="J3381" s="142" t="s">
        <v>10944</v>
      </c>
      <c r="K3381" s="142" t="s">
        <v>11344</v>
      </c>
      <c r="L3381" s="142" t="s">
        <v>11345</v>
      </c>
    </row>
    <row r="3382" spans="1:12" hidden="1">
      <c r="A3382" s="142" t="s">
        <v>10782</v>
      </c>
      <c r="B3382" s="142" t="s">
        <v>10783</v>
      </c>
      <c r="C3382" s="142" t="s">
        <v>11240</v>
      </c>
      <c r="D3382" s="142" t="s">
        <v>11241</v>
      </c>
      <c r="E3382" s="142" t="s">
        <v>11242</v>
      </c>
      <c r="F3382" s="142" t="s">
        <v>11243</v>
      </c>
      <c r="G3382" s="142" t="s">
        <v>11336</v>
      </c>
      <c r="H3382" s="142" t="s">
        <v>10890</v>
      </c>
      <c r="I3382" s="142" t="s">
        <v>11337</v>
      </c>
      <c r="J3382" s="142" t="s">
        <v>10944</v>
      </c>
      <c r="K3382" s="142" t="s">
        <v>11346</v>
      </c>
      <c r="L3382" s="142" t="s">
        <v>11347</v>
      </c>
    </row>
    <row r="3383" spans="1:12" hidden="1">
      <c r="A3383" s="142" t="s">
        <v>10782</v>
      </c>
      <c r="B3383" s="142" t="s">
        <v>10783</v>
      </c>
      <c r="C3383" s="142" t="s">
        <v>11240</v>
      </c>
      <c r="D3383" s="142" t="s">
        <v>11241</v>
      </c>
      <c r="E3383" s="142" t="s">
        <v>11242</v>
      </c>
      <c r="F3383" s="142" t="s">
        <v>11243</v>
      </c>
      <c r="G3383" s="142" t="s">
        <v>11336</v>
      </c>
      <c r="H3383" s="142" t="s">
        <v>10890</v>
      </c>
      <c r="I3383" s="142" t="s">
        <v>11348</v>
      </c>
      <c r="J3383" s="142" t="s">
        <v>11349</v>
      </c>
      <c r="K3383" s="142" t="s">
        <v>11350</v>
      </c>
      <c r="L3383" s="142" t="s">
        <v>11351</v>
      </c>
    </row>
    <row r="3384" spans="1:12" hidden="1">
      <c r="A3384" s="142" t="s">
        <v>10782</v>
      </c>
      <c r="B3384" s="142" t="s">
        <v>10783</v>
      </c>
      <c r="C3384" s="142" t="s">
        <v>11240</v>
      </c>
      <c r="D3384" s="142" t="s">
        <v>11241</v>
      </c>
      <c r="E3384" s="142" t="s">
        <v>11242</v>
      </c>
      <c r="F3384" s="142" t="s">
        <v>11243</v>
      </c>
      <c r="G3384" s="142" t="s">
        <v>11336</v>
      </c>
      <c r="H3384" s="142" t="s">
        <v>10890</v>
      </c>
      <c r="I3384" s="142" t="s">
        <v>11348</v>
      </c>
      <c r="J3384" s="142" t="s">
        <v>11349</v>
      </c>
      <c r="K3384" s="142" t="s">
        <v>11352</v>
      </c>
      <c r="L3384" s="142" t="s">
        <v>11353</v>
      </c>
    </row>
    <row r="3385" spans="1:12" hidden="1">
      <c r="A3385" s="142" t="s">
        <v>10782</v>
      </c>
      <c r="B3385" s="142" t="s">
        <v>10783</v>
      </c>
      <c r="C3385" s="142" t="s">
        <v>11240</v>
      </c>
      <c r="D3385" s="142" t="s">
        <v>11241</v>
      </c>
      <c r="E3385" s="142" t="s">
        <v>11242</v>
      </c>
      <c r="F3385" s="142" t="s">
        <v>11243</v>
      </c>
      <c r="G3385" s="142" t="s">
        <v>11336</v>
      </c>
      <c r="H3385" s="142" t="s">
        <v>10890</v>
      </c>
      <c r="I3385" s="142" t="s">
        <v>11348</v>
      </c>
      <c r="J3385" s="142" t="s">
        <v>11349</v>
      </c>
      <c r="K3385" s="142" t="s">
        <v>11354</v>
      </c>
      <c r="L3385" s="142" t="s">
        <v>11355</v>
      </c>
    </row>
    <row r="3386" spans="1:12" hidden="1">
      <c r="A3386" s="142" t="s">
        <v>10782</v>
      </c>
      <c r="B3386" s="142" t="s">
        <v>10783</v>
      </c>
      <c r="C3386" s="142" t="s">
        <v>11240</v>
      </c>
      <c r="D3386" s="142" t="s">
        <v>11241</v>
      </c>
      <c r="E3386" s="142" t="s">
        <v>11242</v>
      </c>
      <c r="F3386" s="142" t="s">
        <v>11243</v>
      </c>
      <c r="G3386" s="142" t="s">
        <v>11336</v>
      </c>
      <c r="H3386" s="142" t="s">
        <v>10890</v>
      </c>
      <c r="I3386" s="142" t="s">
        <v>11348</v>
      </c>
      <c r="J3386" s="142" t="s">
        <v>11349</v>
      </c>
      <c r="K3386" s="142" t="s">
        <v>11356</v>
      </c>
      <c r="L3386" s="142" t="s">
        <v>11357</v>
      </c>
    </row>
    <row r="3387" spans="1:12" hidden="1">
      <c r="A3387" s="142" t="s">
        <v>10782</v>
      </c>
      <c r="B3387" s="142" t="s">
        <v>10783</v>
      </c>
      <c r="C3387" s="142" t="s">
        <v>11240</v>
      </c>
      <c r="D3387" s="142" t="s">
        <v>11241</v>
      </c>
      <c r="E3387" s="142" t="s">
        <v>11242</v>
      </c>
      <c r="F3387" s="142" t="s">
        <v>11243</v>
      </c>
      <c r="G3387" s="142" t="s">
        <v>11336</v>
      </c>
      <c r="H3387" s="142" t="s">
        <v>10890</v>
      </c>
      <c r="I3387" s="142" t="s">
        <v>11348</v>
      </c>
      <c r="J3387" s="142" t="s">
        <v>11349</v>
      </c>
      <c r="K3387" s="142" t="s">
        <v>11358</v>
      </c>
      <c r="L3387" s="142" t="s">
        <v>11359</v>
      </c>
    </row>
    <row r="3388" spans="1:12" hidden="1">
      <c r="A3388" s="142" t="s">
        <v>10782</v>
      </c>
      <c r="B3388" s="142" t="s">
        <v>10783</v>
      </c>
      <c r="C3388" s="142" t="s">
        <v>11240</v>
      </c>
      <c r="D3388" s="142" t="s">
        <v>11241</v>
      </c>
      <c r="E3388" s="142" t="s">
        <v>11242</v>
      </c>
      <c r="F3388" s="142" t="s">
        <v>11243</v>
      </c>
      <c r="G3388" s="142" t="s">
        <v>11336</v>
      </c>
      <c r="H3388" s="142" t="s">
        <v>10890</v>
      </c>
      <c r="I3388" s="142" t="s">
        <v>11348</v>
      </c>
      <c r="J3388" s="142" t="s">
        <v>11349</v>
      </c>
      <c r="K3388" s="142" t="s">
        <v>11360</v>
      </c>
      <c r="L3388" s="142" t="s">
        <v>11361</v>
      </c>
    </row>
    <row r="3389" spans="1:12" hidden="1">
      <c r="A3389" s="142" t="s">
        <v>10782</v>
      </c>
      <c r="B3389" s="142" t="s">
        <v>10783</v>
      </c>
      <c r="C3389" s="142" t="s">
        <v>11240</v>
      </c>
      <c r="D3389" s="142" t="s">
        <v>11241</v>
      </c>
      <c r="E3389" s="142" t="s">
        <v>11242</v>
      </c>
      <c r="F3389" s="142" t="s">
        <v>11243</v>
      </c>
      <c r="G3389" s="142" t="s">
        <v>11336</v>
      </c>
      <c r="H3389" s="142" t="s">
        <v>10890</v>
      </c>
      <c r="I3389" s="142" t="s">
        <v>11362</v>
      </c>
      <c r="J3389" s="142" t="s">
        <v>11363</v>
      </c>
      <c r="K3389" s="142" t="s">
        <v>11364</v>
      </c>
      <c r="L3389" s="142" t="s">
        <v>11365</v>
      </c>
    </row>
    <row r="3390" spans="1:12" hidden="1">
      <c r="A3390" s="142" t="s">
        <v>10782</v>
      </c>
      <c r="B3390" s="142" t="s">
        <v>10783</v>
      </c>
      <c r="C3390" s="142" t="s">
        <v>11240</v>
      </c>
      <c r="D3390" s="142" t="s">
        <v>11241</v>
      </c>
      <c r="E3390" s="142" t="s">
        <v>11242</v>
      </c>
      <c r="F3390" s="142" t="s">
        <v>11243</v>
      </c>
      <c r="G3390" s="142" t="s">
        <v>11336</v>
      </c>
      <c r="H3390" s="142" t="s">
        <v>10890</v>
      </c>
      <c r="I3390" s="142" t="s">
        <v>11362</v>
      </c>
      <c r="J3390" s="142" t="s">
        <v>11363</v>
      </c>
      <c r="K3390" s="142" t="s">
        <v>11366</v>
      </c>
      <c r="L3390" s="142" t="s">
        <v>11367</v>
      </c>
    </row>
    <row r="3391" spans="1:12" hidden="1">
      <c r="A3391" s="142" t="s">
        <v>10782</v>
      </c>
      <c r="B3391" s="142" t="s">
        <v>10783</v>
      </c>
      <c r="C3391" s="142" t="s">
        <v>11240</v>
      </c>
      <c r="D3391" s="142" t="s">
        <v>11241</v>
      </c>
      <c r="E3391" s="142" t="s">
        <v>11242</v>
      </c>
      <c r="F3391" s="142" t="s">
        <v>11243</v>
      </c>
      <c r="G3391" s="142" t="s">
        <v>11336</v>
      </c>
      <c r="H3391" s="142" t="s">
        <v>10890</v>
      </c>
      <c r="I3391" s="142" t="s">
        <v>11368</v>
      </c>
      <c r="J3391" s="142" t="s">
        <v>11369</v>
      </c>
      <c r="K3391" s="142" t="s">
        <v>11370</v>
      </c>
      <c r="L3391" s="142" t="s">
        <v>11371</v>
      </c>
    </row>
    <row r="3392" spans="1:12" hidden="1">
      <c r="A3392" s="142" t="s">
        <v>10782</v>
      </c>
      <c r="B3392" s="142" t="s">
        <v>10783</v>
      </c>
      <c r="C3392" s="142" t="s">
        <v>11240</v>
      </c>
      <c r="D3392" s="142" t="s">
        <v>11241</v>
      </c>
      <c r="E3392" s="142" t="s">
        <v>11242</v>
      </c>
      <c r="F3392" s="142" t="s">
        <v>11243</v>
      </c>
      <c r="G3392" s="142" t="s">
        <v>11336</v>
      </c>
      <c r="H3392" s="142" t="s">
        <v>10890</v>
      </c>
      <c r="I3392" s="142" t="s">
        <v>11372</v>
      </c>
      <c r="J3392" s="142" t="s">
        <v>11373</v>
      </c>
      <c r="K3392" s="142" t="s">
        <v>11374</v>
      </c>
      <c r="L3392" s="142" t="s">
        <v>11375</v>
      </c>
    </row>
    <row r="3393" spans="1:12" hidden="1">
      <c r="A3393" s="142" t="s">
        <v>10782</v>
      </c>
      <c r="B3393" s="142" t="s">
        <v>10783</v>
      </c>
      <c r="C3393" s="142" t="s">
        <v>11240</v>
      </c>
      <c r="D3393" s="142" t="s">
        <v>11241</v>
      </c>
      <c r="E3393" s="142" t="s">
        <v>11242</v>
      </c>
      <c r="F3393" s="142" t="s">
        <v>11243</v>
      </c>
      <c r="G3393" s="142" t="s">
        <v>11336</v>
      </c>
      <c r="H3393" s="142" t="s">
        <v>10890</v>
      </c>
      <c r="I3393" s="142" t="s">
        <v>11372</v>
      </c>
      <c r="J3393" s="142" t="s">
        <v>11373</v>
      </c>
      <c r="K3393" s="142" t="s">
        <v>11376</v>
      </c>
      <c r="L3393" s="142" t="s">
        <v>11377</v>
      </c>
    </row>
    <row r="3394" spans="1:12" hidden="1">
      <c r="A3394" s="142" t="s">
        <v>10782</v>
      </c>
      <c r="B3394" s="142" t="s">
        <v>10783</v>
      </c>
      <c r="C3394" s="142" t="s">
        <v>11240</v>
      </c>
      <c r="D3394" s="142" t="s">
        <v>11241</v>
      </c>
      <c r="E3394" s="142" t="s">
        <v>11242</v>
      </c>
      <c r="F3394" s="142" t="s">
        <v>11243</v>
      </c>
      <c r="G3394" s="142" t="s">
        <v>11336</v>
      </c>
      <c r="H3394" s="142" t="s">
        <v>10890</v>
      </c>
      <c r="I3394" s="142" t="s">
        <v>11372</v>
      </c>
      <c r="J3394" s="142" t="s">
        <v>11373</v>
      </c>
      <c r="K3394" s="142" t="s">
        <v>11378</v>
      </c>
      <c r="L3394" s="142" t="s">
        <v>11379</v>
      </c>
    </row>
    <row r="3395" spans="1:12" hidden="1">
      <c r="A3395" s="142" t="s">
        <v>10782</v>
      </c>
      <c r="B3395" s="142" t="s">
        <v>10783</v>
      </c>
      <c r="C3395" s="142" t="s">
        <v>11240</v>
      </c>
      <c r="D3395" s="142" t="s">
        <v>11241</v>
      </c>
      <c r="E3395" s="142" t="s">
        <v>11242</v>
      </c>
      <c r="F3395" s="142" t="s">
        <v>11243</v>
      </c>
      <c r="G3395" s="142" t="s">
        <v>11336</v>
      </c>
      <c r="H3395" s="142" t="s">
        <v>10890</v>
      </c>
      <c r="I3395" s="142" t="s">
        <v>11372</v>
      </c>
      <c r="J3395" s="142" t="s">
        <v>11373</v>
      </c>
      <c r="K3395" s="142" t="s">
        <v>11380</v>
      </c>
      <c r="L3395" s="142" t="s">
        <v>11381</v>
      </c>
    </row>
    <row r="3396" spans="1:12" hidden="1">
      <c r="A3396" s="142" t="s">
        <v>10782</v>
      </c>
      <c r="B3396" s="142" t="s">
        <v>10783</v>
      </c>
      <c r="C3396" s="142" t="s">
        <v>11240</v>
      </c>
      <c r="D3396" s="142" t="s">
        <v>11241</v>
      </c>
      <c r="E3396" s="142" t="s">
        <v>11242</v>
      </c>
      <c r="F3396" s="142" t="s">
        <v>11243</v>
      </c>
      <c r="G3396" s="142" t="s">
        <v>11336</v>
      </c>
      <c r="H3396" s="142" t="s">
        <v>10890</v>
      </c>
      <c r="I3396" s="142" t="s">
        <v>11382</v>
      </c>
      <c r="J3396" s="142" t="s">
        <v>11383</v>
      </c>
      <c r="K3396" s="142" t="s">
        <v>11384</v>
      </c>
      <c r="L3396" s="142" t="s">
        <v>11385</v>
      </c>
    </row>
    <row r="3397" spans="1:12" hidden="1">
      <c r="A3397" s="142" t="s">
        <v>10782</v>
      </c>
      <c r="B3397" s="142" t="s">
        <v>10783</v>
      </c>
      <c r="C3397" s="142" t="s">
        <v>11240</v>
      </c>
      <c r="D3397" s="142" t="s">
        <v>11241</v>
      </c>
      <c r="E3397" s="142" t="s">
        <v>11242</v>
      </c>
      <c r="F3397" s="142" t="s">
        <v>11243</v>
      </c>
      <c r="G3397" s="142" t="s">
        <v>11336</v>
      </c>
      <c r="H3397" s="142" t="s">
        <v>10890</v>
      </c>
      <c r="I3397" s="142" t="s">
        <v>11382</v>
      </c>
      <c r="J3397" s="142" t="s">
        <v>11383</v>
      </c>
      <c r="K3397" s="142" t="s">
        <v>11386</v>
      </c>
      <c r="L3397" s="142" t="s">
        <v>11387</v>
      </c>
    </row>
    <row r="3398" spans="1:12" hidden="1">
      <c r="A3398" s="142" t="s">
        <v>10782</v>
      </c>
      <c r="B3398" s="142" t="s">
        <v>10783</v>
      </c>
      <c r="C3398" s="142" t="s">
        <v>11240</v>
      </c>
      <c r="D3398" s="142" t="s">
        <v>11241</v>
      </c>
      <c r="E3398" s="142" t="s">
        <v>11242</v>
      </c>
      <c r="F3398" s="142" t="s">
        <v>11243</v>
      </c>
      <c r="G3398" s="142" t="s">
        <v>11336</v>
      </c>
      <c r="H3398" s="142" t="s">
        <v>10890</v>
      </c>
      <c r="I3398" s="142" t="s">
        <v>11382</v>
      </c>
      <c r="J3398" s="142" t="s">
        <v>11383</v>
      </c>
      <c r="K3398" s="142" t="s">
        <v>11388</v>
      </c>
      <c r="L3398" s="142" t="s">
        <v>11389</v>
      </c>
    </row>
    <row r="3399" spans="1:12" hidden="1">
      <c r="A3399" s="142" t="s">
        <v>10782</v>
      </c>
      <c r="B3399" s="142" t="s">
        <v>10783</v>
      </c>
      <c r="C3399" s="142" t="s">
        <v>11240</v>
      </c>
      <c r="D3399" s="142" t="s">
        <v>11241</v>
      </c>
      <c r="E3399" s="142" t="s">
        <v>11242</v>
      </c>
      <c r="F3399" s="142" t="s">
        <v>11243</v>
      </c>
      <c r="G3399" s="142" t="s">
        <v>11336</v>
      </c>
      <c r="H3399" s="142" t="s">
        <v>10890</v>
      </c>
      <c r="I3399" s="142" t="s">
        <v>11382</v>
      </c>
      <c r="J3399" s="142" t="s">
        <v>11383</v>
      </c>
      <c r="K3399" s="142" t="s">
        <v>11390</v>
      </c>
      <c r="L3399" s="142" t="s">
        <v>11391</v>
      </c>
    </row>
    <row r="3400" spans="1:12" hidden="1">
      <c r="A3400" s="142" t="s">
        <v>10782</v>
      </c>
      <c r="B3400" s="142" t="s">
        <v>10783</v>
      </c>
      <c r="C3400" s="142" t="s">
        <v>11240</v>
      </c>
      <c r="D3400" s="142" t="s">
        <v>11241</v>
      </c>
      <c r="E3400" s="142" t="s">
        <v>11242</v>
      </c>
      <c r="F3400" s="142" t="s">
        <v>11243</v>
      </c>
      <c r="G3400" s="142" t="s">
        <v>11336</v>
      </c>
      <c r="H3400" s="142" t="s">
        <v>10890</v>
      </c>
      <c r="I3400" s="142" t="s">
        <v>11382</v>
      </c>
      <c r="J3400" s="142" t="s">
        <v>11383</v>
      </c>
      <c r="K3400" s="142" t="s">
        <v>11392</v>
      </c>
      <c r="L3400" s="142" t="s">
        <v>11393</v>
      </c>
    </row>
    <row r="3401" spans="1:12" hidden="1">
      <c r="A3401" s="142" t="s">
        <v>10782</v>
      </c>
      <c r="B3401" s="142" t="s">
        <v>10783</v>
      </c>
      <c r="C3401" s="142" t="s">
        <v>11240</v>
      </c>
      <c r="D3401" s="142" t="s">
        <v>11241</v>
      </c>
      <c r="E3401" s="142" t="s">
        <v>11242</v>
      </c>
      <c r="F3401" s="142" t="s">
        <v>11243</v>
      </c>
      <c r="G3401" s="142" t="s">
        <v>11336</v>
      </c>
      <c r="H3401" s="142" t="s">
        <v>10890</v>
      </c>
      <c r="I3401" s="142" t="s">
        <v>11382</v>
      </c>
      <c r="J3401" s="142" t="s">
        <v>11383</v>
      </c>
      <c r="K3401" s="142" t="s">
        <v>11394</v>
      </c>
      <c r="L3401" s="142" t="s">
        <v>11395</v>
      </c>
    </row>
    <row r="3402" spans="1:12" hidden="1">
      <c r="A3402" s="142" t="s">
        <v>10782</v>
      </c>
      <c r="B3402" s="142" t="s">
        <v>10783</v>
      </c>
      <c r="C3402" s="142" t="s">
        <v>11240</v>
      </c>
      <c r="D3402" s="142" t="s">
        <v>11241</v>
      </c>
      <c r="E3402" s="142" t="s">
        <v>11242</v>
      </c>
      <c r="F3402" s="142" t="s">
        <v>11243</v>
      </c>
      <c r="G3402" s="142" t="s">
        <v>11336</v>
      </c>
      <c r="H3402" s="142" t="s">
        <v>10890</v>
      </c>
      <c r="I3402" s="142" t="s">
        <v>11396</v>
      </c>
      <c r="J3402" s="142" t="s">
        <v>11397</v>
      </c>
      <c r="K3402" s="142" t="s">
        <v>11398</v>
      </c>
      <c r="L3402" s="142" t="s">
        <v>11399</v>
      </c>
    </row>
    <row r="3403" spans="1:12" hidden="1">
      <c r="A3403" s="142" t="s">
        <v>10782</v>
      </c>
      <c r="B3403" s="142" t="s">
        <v>10783</v>
      </c>
      <c r="C3403" s="142" t="s">
        <v>11240</v>
      </c>
      <c r="D3403" s="142" t="s">
        <v>11241</v>
      </c>
      <c r="E3403" s="142" t="s">
        <v>11242</v>
      </c>
      <c r="F3403" s="142" t="s">
        <v>11243</v>
      </c>
      <c r="G3403" s="142" t="s">
        <v>11336</v>
      </c>
      <c r="H3403" s="142" t="s">
        <v>10890</v>
      </c>
      <c r="I3403" s="142" t="s">
        <v>11400</v>
      </c>
      <c r="J3403" s="142" t="s">
        <v>11401</v>
      </c>
      <c r="K3403" s="142" t="s">
        <v>11402</v>
      </c>
      <c r="L3403" s="142" t="s">
        <v>11403</v>
      </c>
    </row>
    <row r="3404" spans="1:12" hidden="1">
      <c r="A3404" s="142" t="s">
        <v>10782</v>
      </c>
      <c r="B3404" s="142" t="s">
        <v>10783</v>
      </c>
      <c r="C3404" s="142" t="s">
        <v>11240</v>
      </c>
      <c r="D3404" s="142" t="s">
        <v>11241</v>
      </c>
      <c r="E3404" s="142" t="s">
        <v>11242</v>
      </c>
      <c r="F3404" s="142" t="s">
        <v>11243</v>
      </c>
      <c r="G3404" s="142" t="s">
        <v>11336</v>
      </c>
      <c r="H3404" s="142" t="s">
        <v>10890</v>
      </c>
      <c r="I3404" s="142" t="s">
        <v>11400</v>
      </c>
      <c r="J3404" s="142" t="s">
        <v>11401</v>
      </c>
      <c r="K3404" s="142" t="s">
        <v>11404</v>
      </c>
      <c r="L3404" s="142" t="s">
        <v>11405</v>
      </c>
    </row>
    <row r="3405" spans="1:12" hidden="1">
      <c r="A3405" s="142" t="s">
        <v>10782</v>
      </c>
      <c r="B3405" s="142" t="s">
        <v>10783</v>
      </c>
      <c r="C3405" s="142" t="s">
        <v>11240</v>
      </c>
      <c r="D3405" s="142" t="s">
        <v>11241</v>
      </c>
      <c r="E3405" s="142" t="s">
        <v>11242</v>
      </c>
      <c r="F3405" s="142" t="s">
        <v>11243</v>
      </c>
      <c r="G3405" s="142" t="s">
        <v>11336</v>
      </c>
      <c r="H3405" s="142" t="s">
        <v>10890</v>
      </c>
      <c r="I3405" s="142" t="s">
        <v>11400</v>
      </c>
      <c r="J3405" s="142" t="s">
        <v>11401</v>
      </c>
      <c r="K3405" s="142" t="s">
        <v>11406</v>
      </c>
      <c r="L3405" s="142" t="s">
        <v>11407</v>
      </c>
    </row>
    <row r="3406" spans="1:12" hidden="1">
      <c r="A3406" s="142" t="s">
        <v>10782</v>
      </c>
      <c r="B3406" s="142" t="s">
        <v>10783</v>
      </c>
      <c r="C3406" s="142" t="s">
        <v>11240</v>
      </c>
      <c r="D3406" s="142" t="s">
        <v>11241</v>
      </c>
      <c r="E3406" s="142" t="s">
        <v>11242</v>
      </c>
      <c r="F3406" s="142" t="s">
        <v>11243</v>
      </c>
      <c r="G3406" s="142" t="s">
        <v>11336</v>
      </c>
      <c r="H3406" s="142" t="s">
        <v>10890</v>
      </c>
      <c r="I3406" s="142" t="s">
        <v>11400</v>
      </c>
      <c r="J3406" s="142" t="s">
        <v>11401</v>
      </c>
      <c r="K3406" s="142" t="s">
        <v>11408</v>
      </c>
      <c r="L3406" s="142" t="s">
        <v>11409</v>
      </c>
    </row>
    <row r="3407" spans="1:12" hidden="1">
      <c r="A3407" s="142" t="s">
        <v>10782</v>
      </c>
      <c r="B3407" s="142" t="s">
        <v>10783</v>
      </c>
      <c r="C3407" s="142" t="s">
        <v>11240</v>
      </c>
      <c r="D3407" s="142" t="s">
        <v>11241</v>
      </c>
      <c r="E3407" s="142" t="s">
        <v>11242</v>
      </c>
      <c r="F3407" s="142" t="s">
        <v>11243</v>
      </c>
      <c r="G3407" s="142" t="s">
        <v>11336</v>
      </c>
      <c r="H3407" s="142" t="s">
        <v>10890</v>
      </c>
      <c r="I3407" s="142" t="s">
        <v>11400</v>
      </c>
      <c r="J3407" s="142" t="s">
        <v>11401</v>
      </c>
      <c r="K3407" s="142" t="s">
        <v>11410</v>
      </c>
      <c r="L3407" s="142" t="s">
        <v>11411</v>
      </c>
    </row>
    <row r="3408" spans="1:12" hidden="1">
      <c r="A3408" s="142" t="s">
        <v>10782</v>
      </c>
      <c r="B3408" s="142" t="s">
        <v>10783</v>
      </c>
      <c r="C3408" s="142" t="s">
        <v>11240</v>
      </c>
      <c r="D3408" s="142" t="s">
        <v>11241</v>
      </c>
      <c r="E3408" s="142" t="s">
        <v>11242</v>
      </c>
      <c r="F3408" s="142" t="s">
        <v>11243</v>
      </c>
      <c r="G3408" s="142" t="s">
        <v>11336</v>
      </c>
      <c r="H3408" s="142" t="s">
        <v>10890</v>
      </c>
      <c r="I3408" s="142" t="s">
        <v>11400</v>
      </c>
      <c r="J3408" s="142" t="s">
        <v>11401</v>
      </c>
      <c r="K3408" s="142" t="s">
        <v>11412</v>
      </c>
      <c r="L3408" s="142" t="s">
        <v>11413</v>
      </c>
    </row>
    <row r="3409" spans="1:12" hidden="1">
      <c r="A3409" s="142" t="s">
        <v>10782</v>
      </c>
      <c r="B3409" s="142" t="s">
        <v>10783</v>
      </c>
      <c r="C3409" s="142" t="s">
        <v>11240</v>
      </c>
      <c r="D3409" s="142" t="s">
        <v>11241</v>
      </c>
      <c r="E3409" s="142" t="s">
        <v>11242</v>
      </c>
      <c r="F3409" s="142" t="s">
        <v>11243</v>
      </c>
      <c r="G3409" s="142" t="s">
        <v>11414</v>
      </c>
      <c r="H3409" s="142" t="s">
        <v>11415</v>
      </c>
      <c r="I3409" s="142" t="s">
        <v>11416</v>
      </c>
      <c r="J3409" s="142" t="s">
        <v>11417</v>
      </c>
      <c r="K3409" s="142" t="s">
        <v>11418</v>
      </c>
      <c r="L3409" s="142" t="s">
        <v>11419</v>
      </c>
    </row>
    <row r="3410" spans="1:12" hidden="1">
      <c r="A3410" s="142" t="s">
        <v>10782</v>
      </c>
      <c r="B3410" s="142" t="s">
        <v>10783</v>
      </c>
      <c r="C3410" s="142" t="s">
        <v>11240</v>
      </c>
      <c r="D3410" s="142" t="s">
        <v>11241</v>
      </c>
      <c r="E3410" s="142" t="s">
        <v>11242</v>
      </c>
      <c r="F3410" s="142" t="s">
        <v>11243</v>
      </c>
      <c r="G3410" s="142" t="s">
        <v>11414</v>
      </c>
      <c r="H3410" s="142" t="s">
        <v>11415</v>
      </c>
      <c r="I3410" s="142" t="s">
        <v>11416</v>
      </c>
      <c r="J3410" s="142" t="s">
        <v>11417</v>
      </c>
      <c r="K3410" s="142" t="s">
        <v>11420</v>
      </c>
      <c r="L3410" s="142" t="s">
        <v>11421</v>
      </c>
    </row>
    <row r="3411" spans="1:12" hidden="1">
      <c r="A3411" s="142" t="s">
        <v>10782</v>
      </c>
      <c r="B3411" s="142" t="s">
        <v>10783</v>
      </c>
      <c r="C3411" s="142" t="s">
        <v>11240</v>
      </c>
      <c r="D3411" s="142" t="s">
        <v>11241</v>
      </c>
      <c r="E3411" s="142" t="s">
        <v>11242</v>
      </c>
      <c r="F3411" s="142" t="s">
        <v>11243</v>
      </c>
      <c r="G3411" s="142" t="s">
        <v>11414</v>
      </c>
      <c r="H3411" s="142" t="s">
        <v>11415</v>
      </c>
      <c r="I3411" s="142" t="s">
        <v>11416</v>
      </c>
      <c r="J3411" s="142" t="s">
        <v>11417</v>
      </c>
      <c r="K3411" s="142" t="s">
        <v>11422</v>
      </c>
      <c r="L3411" s="142" t="s">
        <v>11423</v>
      </c>
    </row>
    <row r="3412" spans="1:12" hidden="1">
      <c r="A3412" s="142" t="s">
        <v>10782</v>
      </c>
      <c r="B3412" s="142" t="s">
        <v>10783</v>
      </c>
      <c r="C3412" s="142" t="s">
        <v>11240</v>
      </c>
      <c r="D3412" s="142" t="s">
        <v>11241</v>
      </c>
      <c r="E3412" s="142" t="s">
        <v>11242</v>
      </c>
      <c r="F3412" s="142" t="s">
        <v>11243</v>
      </c>
      <c r="G3412" s="142" t="s">
        <v>11414</v>
      </c>
      <c r="H3412" s="142" t="s">
        <v>11415</v>
      </c>
      <c r="I3412" s="142" t="s">
        <v>11416</v>
      </c>
      <c r="J3412" s="142" t="s">
        <v>11417</v>
      </c>
      <c r="K3412" s="142" t="s">
        <v>11424</v>
      </c>
      <c r="L3412" s="142" t="s">
        <v>11425</v>
      </c>
    </row>
    <row r="3413" spans="1:12" hidden="1">
      <c r="A3413" s="142" t="s">
        <v>10782</v>
      </c>
      <c r="B3413" s="142" t="s">
        <v>10783</v>
      </c>
      <c r="C3413" s="142" t="s">
        <v>11240</v>
      </c>
      <c r="D3413" s="142" t="s">
        <v>11241</v>
      </c>
      <c r="E3413" s="142" t="s">
        <v>11242</v>
      </c>
      <c r="F3413" s="142" t="s">
        <v>11243</v>
      </c>
      <c r="G3413" s="142" t="s">
        <v>11414</v>
      </c>
      <c r="H3413" s="142" t="s">
        <v>11415</v>
      </c>
      <c r="I3413" s="142" t="s">
        <v>11416</v>
      </c>
      <c r="J3413" s="142" t="s">
        <v>11417</v>
      </c>
      <c r="K3413" s="142" t="s">
        <v>11426</v>
      </c>
      <c r="L3413" s="142" t="s">
        <v>11427</v>
      </c>
    </row>
    <row r="3414" spans="1:12" hidden="1">
      <c r="A3414" s="142" t="s">
        <v>10782</v>
      </c>
      <c r="B3414" s="142" t="s">
        <v>10783</v>
      </c>
      <c r="C3414" s="142" t="s">
        <v>11240</v>
      </c>
      <c r="D3414" s="142" t="s">
        <v>11241</v>
      </c>
      <c r="E3414" s="142" t="s">
        <v>11242</v>
      </c>
      <c r="F3414" s="142" t="s">
        <v>11243</v>
      </c>
      <c r="G3414" s="142" t="s">
        <v>11414</v>
      </c>
      <c r="H3414" s="142" t="s">
        <v>11415</v>
      </c>
      <c r="I3414" s="142" t="s">
        <v>11428</v>
      </c>
      <c r="J3414" s="142" t="s">
        <v>11429</v>
      </c>
      <c r="K3414" s="142" t="s">
        <v>11430</v>
      </c>
      <c r="L3414" s="142" t="s">
        <v>11431</v>
      </c>
    </row>
    <row r="3415" spans="1:12" hidden="1">
      <c r="A3415" s="142" t="s">
        <v>10782</v>
      </c>
      <c r="B3415" s="142" t="s">
        <v>10783</v>
      </c>
      <c r="C3415" s="142" t="s">
        <v>11240</v>
      </c>
      <c r="D3415" s="142" t="s">
        <v>11241</v>
      </c>
      <c r="E3415" s="142" t="s">
        <v>11242</v>
      </c>
      <c r="F3415" s="142" t="s">
        <v>11243</v>
      </c>
      <c r="G3415" s="142" t="s">
        <v>11432</v>
      </c>
      <c r="H3415" s="142" t="s">
        <v>1797</v>
      </c>
      <c r="I3415" s="142" t="s">
        <v>11433</v>
      </c>
      <c r="J3415" s="142" t="s">
        <v>11434</v>
      </c>
      <c r="K3415" s="142" t="s">
        <v>11435</v>
      </c>
      <c r="L3415" s="142" t="s">
        <v>11436</v>
      </c>
    </row>
    <row r="3416" spans="1:12" hidden="1">
      <c r="A3416" s="142" t="s">
        <v>10782</v>
      </c>
      <c r="B3416" s="142" t="s">
        <v>10783</v>
      </c>
      <c r="C3416" s="142" t="s">
        <v>11240</v>
      </c>
      <c r="D3416" s="142" t="s">
        <v>11241</v>
      </c>
      <c r="E3416" s="142" t="s">
        <v>11242</v>
      </c>
      <c r="F3416" s="142" t="s">
        <v>11243</v>
      </c>
      <c r="G3416" s="142" t="s">
        <v>11432</v>
      </c>
      <c r="H3416" s="142" t="s">
        <v>1797</v>
      </c>
      <c r="I3416" s="142" t="s">
        <v>11433</v>
      </c>
      <c r="J3416" s="142" t="s">
        <v>11434</v>
      </c>
      <c r="K3416" s="142" t="s">
        <v>11437</v>
      </c>
      <c r="L3416" s="142" t="s">
        <v>11438</v>
      </c>
    </row>
    <row r="3417" spans="1:12" hidden="1">
      <c r="A3417" s="142" t="s">
        <v>10782</v>
      </c>
      <c r="B3417" s="142" t="s">
        <v>10783</v>
      </c>
      <c r="C3417" s="142" t="s">
        <v>11240</v>
      </c>
      <c r="D3417" s="142" t="s">
        <v>11241</v>
      </c>
      <c r="E3417" s="142" t="s">
        <v>11242</v>
      </c>
      <c r="F3417" s="142" t="s">
        <v>11243</v>
      </c>
      <c r="G3417" s="142" t="s">
        <v>11432</v>
      </c>
      <c r="H3417" s="142" t="s">
        <v>1797</v>
      </c>
      <c r="I3417" s="142" t="s">
        <v>11433</v>
      </c>
      <c r="J3417" s="142" t="s">
        <v>11434</v>
      </c>
      <c r="K3417" s="142" t="s">
        <v>11439</v>
      </c>
      <c r="L3417" s="142" t="s">
        <v>11440</v>
      </c>
    </row>
    <row r="3418" spans="1:12" hidden="1">
      <c r="A3418" s="142" t="s">
        <v>10782</v>
      </c>
      <c r="B3418" s="142" t="s">
        <v>10783</v>
      </c>
      <c r="C3418" s="142" t="s">
        <v>11240</v>
      </c>
      <c r="D3418" s="142" t="s">
        <v>11241</v>
      </c>
      <c r="E3418" s="142" t="s">
        <v>11242</v>
      </c>
      <c r="F3418" s="142" t="s">
        <v>11243</v>
      </c>
      <c r="G3418" s="142" t="s">
        <v>11432</v>
      </c>
      <c r="H3418" s="142" t="s">
        <v>1797</v>
      </c>
      <c r="I3418" s="142" t="s">
        <v>11433</v>
      </c>
      <c r="J3418" s="142" t="s">
        <v>11434</v>
      </c>
      <c r="K3418" s="142" t="s">
        <v>11441</v>
      </c>
      <c r="L3418" s="142" t="s">
        <v>11442</v>
      </c>
    </row>
    <row r="3419" spans="1:12" hidden="1">
      <c r="A3419" s="142" t="s">
        <v>10782</v>
      </c>
      <c r="B3419" s="142" t="s">
        <v>10783</v>
      </c>
      <c r="C3419" s="142" t="s">
        <v>11240</v>
      </c>
      <c r="D3419" s="142" t="s">
        <v>11241</v>
      </c>
      <c r="E3419" s="142" t="s">
        <v>11242</v>
      </c>
      <c r="F3419" s="142" t="s">
        <v>11243</v>
      </c>
      <c r="G3419" s="142" t="s">
        <v>11432</v>
      </c>
      <c r="H3419" s="142" t="s">
        <v>1797</v>
      </c>
      <c r="I3419" s="142" t="s">
        <v>11443</v>
      </c>
      <c r="J3419" s="142" t="s">
        <v>11444</v>
      </c>
      <c r="K3419" s="142" t="s">
        <v>11445</v>
      </c>
      <c r="L3419" s="142" t="s">
        <v>11446</v>
      </c>
    </row>
    <row r="3420" spans="1:12" hidden="1">
      <c r="A3420" s="142" t="s">
        <v>10782</v>
      </c>
      <c r="B3420" s="142" t="s">
        <v>10783</v>
      </c>
      <c r="C3420" s="142" t="s">
        <v>11240</v>
      </c>
      <c r="D3420" s="142" t="s">
        <v>11241</v>
      </c>
      <c r="E3420" s="142" t="s">
        <v>11242</v>
      </c>
      <c r="F3420" s="142" t="s">
        <v>11243</v>
      </c>
      <c r="G3420" s="142" t="s">
        <v>11432</v>
      </c>
      <c r="H3420" s="142" t="s">
        <v>1797</v>
      </c>
      <c r="I3420" s="142" t="s">
        <v>11443</v>
      </c>
      <c r="J3420" s="142" t="s">
        <v>11444</v>
      </c>
      <c r="K3420" s="142" t="s">
        <v>11447</v>
      </c>
      <c r="L3420" s="142" t="s">
        <v>11448</v>
      </c>
    </row>
    <row r="3421" spans="1:12" hidden="1">
      <c r="A3421" s="142" t="s">
        <v>10782</v>
      </c>
      <c r="B3421" s="142" t="s">
        <v>10783</v>
      </c>
      <c r="C3421" s="142" t="s">
        <v>11240</v>
      </c>
      <c r="D3421" s="142" t="s">
        <v>11241</v>
      </c>
      <c r="E3421" s="142" t="s">
        <v>11242</v>
      </c>
      <c r="F3421" s="142" t="s">
        <v>11243</v>
      </c>
      <c r="G3421" s="142" t="s">
        <v>11432</v>
      </c>
      <c r="H3421" s="142" t="s">
        <v>1797</v>
      </c>
      <c r="I3421" s="142" t="s">
        <v>11443</v>
      </c>
      <c r="J3421" s="142" t="s">
        <v>11444</v>
      </c>
      <c r="K3421" s="142" t="s">
        <v>11449</v>
      </c>
      <c r="L3421" s="142" t="s">
        <v>11450</v>
      </c>
    </row>
    <row r="3422" spans="1:12" hidden="1">
      <c r="A3422" s="142" t="s">
        <v>10782</v>
      </c>
      <c r="B3422" s="142" t="s">
        <v>10783</v>
      </c>
      <c r="C3422" s="142" t="s">
        <v>11240</v>
      </c>
      <c r="D3422" s="142" t="s">
        <v>11241</v>
      </c>
      <c r="E3422" s="142" t="s">
        <v>11242</v>
      </c>
      <c r="F3422" s="142" t="s">
        <v>11243</v>
      </c>
      <c r="G3422" s="142" t="s">
        <v>11432</v>
      </c>
      <c r="H3422" s="142" t="s">
        <v>1797</v>
      </c>
      <c r="I3422" s="142" t="s">
        <v>11443</v>
      </c>
      <c r="J3422" s="142" t="s">
        <v>11444</v>
      </c>
      <c r="K3422" s="142" t="s">
        <v>11451</v>
      </c>
      <c r="L3422" s="142" t="s">
        <v>11452</v>
      </c>
    </row>
    <row r="3423" spans="1:12" hidden="1">
      <c r="A3423" s="142" t="s">
        <v>10782</v>
      </c>
      <c r="B3423" s="142" t="s">
        <v>10783</v>
      </c>
      <c r="C3423" s="142" t="s">
        <v>11240</v>
      </c>
      <c r="D3423" s="142" t="s">
        <v>11241</v>
      </c>
      <c r="E3423" s="142" t="s">
        <v>11242</v>
      </c>
      <c r="F3423" s="142" t="s">
        <v>11243</v>
      </c>
      <c r="G3423" s="142" t="s">
        <v>11432</v>
      </c>
      <c r="H3423" s="142" t="s">
        <v>1797</v>
      </c>
      <c r="I3423" s="142" t="s">
        <v>11443</v>
      </c>
      <c r="J3423" s="142" t="s">
        <v>11444</v>
      </c>
      <c r="K3423" s="142" t="s">
        <v>11453</v>
      </c>
      <c r="L3423" s="142" t="s">
        <v>11454</v>
      </c>
    </row>
    <row r="3424" spans="1:12" hidden="1">
      <c r="A3424" s="142" t="s">
        <v>10782</v>
      </c>
      <c r="B3424" s="142" t="s">
        <v>10783</v>
      </c>
      <c r="C3424" s="142" t="s">
        <v>11240</v>
      </c>
      <c r="D3424" s="142" t="s">
        <v>11241</v>
      </c>
      <c r="E3424" s="142" t="s">
        <v>11242</v>
      </c>
      <c r="F3424" s="142" t="s">
        <v>11243</v>
      </c>
      <c r="G3424" s="142" t="s">
        <v>11432</v>
      </c>
      <c r="H3424" s="142" t="s">
        <v>1797</v>
      </c>
      <c r="I3424" s="142" t="s">
        <v>11443</v>
      </c>
      <c r="J3424" s="142" t="s">
        <v>11444</v>
      </c>
      <c r="K3424" s="142" t="s">
        <v>11455</v>
      </c>
      <c r="L3424" s="142" t="s">
        <v>11456</v>
      </c>
    </row>
    <row r="3425" spans="1:12" hidden="1">
      <c r="A3425" s="142" t="s">
        <v>10782</v>
      </c>
      <c r="B3425" s="142" t="s">
        <v>10783</v>
      </c>
      <c r="C3425" s="142" t="s">
        <v>11240</v>
      </c>
      <c r="D3425" s="142" t="s">
        <v>11241</v>
      </c>
      <c r="E3425" s="142" t="s">
        <v>11242</v>
      </c>
      <c r="F3425" s="142" t="s">
        <v>11243</v>
      </c>
      <c r="G3425" s="142" t="s">
        <v>11432</v>
      </c>
      <c r="H3425" s="142" t="s">
        <v>1797</v>
      </c>
      <c r="I3425" s="142" t="s">
        <v>11443</v>
      </c>
      <c r="J3425" s="142" t="s">
        <v>11444</v>
      </c>
      <c r="K3425" s="142" t="s">
        <v>11457</v>
      </c>
      <c r="L3425" s="142" t="s">
        <v>11458</v>
      </c>
    </row>
    <row r="3426" spans="1:12" hidden="1">
      <c r="A3426" s="142" t="s">
        <v>10782</v>
      </c>
      <c r="B3426" s="142" t="s">
        <v>10783</v>
      </c>
      <c r="C3426" s="142" t="s">
        <v>11240</v>
      </c>
      <c r="D3426" s="142" t="s">
        <v>11241</v>
      </c>
      <c r="E3426" s="142" t="s">
        <v>11242</v>
      </c>
      <c r="F3426" s="142" t="s">
        <v>11243</v>
      </c>
      <c r="G3426" s="142" t="s">
        <v>11432</v>
      </c>
      <c r="H3426" s="142" t="s">
        <v>1797</v>
      </c>
      <c r="I3426" s="142" t="s">
        <v>11443</v>
      </c>
      <c r="J3426" s="142" t="s">
        <v>11444</v>
      </c>
      <c r="K3426" s="142" t="s">
        <v>11459</v>
      </c>
      <c r="L3426" s="142" t="s">
        <v>11460</v>
      </c>
    </row>
    <row r="3427" spans="1:12" hidden="1">
      <c r="A3427" s="142" t="s">
        <v>10782</v>
      </c>
      <c r="B3427" s="142" t="s">
        <v>10783</v>
      </c>
      <c r="C3427" s="142" t="s">
        <v>11240</v>
      </c>
      <c r="D3427" s="142" t="s">
        <v>11241</v>
      </c>
      <c r="E3427" s="142" t="s">
        <v>11242</v>
      </c>
      <c r="F3427" s="142" t="s">
        <v>11243</v>
      </c>
      <c r="G3427" s="142" t="s">
        <v>11432</v>
      </c>
      <c r="H3427" s="142" t="s">
        <v>1797</v>
      </c>
      <c r="I3427" s="142" t="s">
        <v>11443</v>
      </c>
      <c r="J3427" s="142" t="s">
        <v>11444</v>
      </c>
      <c r="K3427" s="142" t="s">
        <v>11461</v>
      </c>
      <c r="L3427" s="142" t="s">
        <v>11462</v>
      </c>
    </row>
    <row r="3428" spans="1:12" hidden="1">
      <c r="A3428" s="142" t="s">
        <v>10782</v>
      </c>
      <c r="B3428" s="142" t="s">
        <v>10783</v>
      </c>
      <c r="C3428" s="142" t="s">
        <v>11240</v>
      </c>
      <c r="D3428" s="142" t="s">
        <v>11241</v>
      </c>
      <c r="E3428" s="142" t="s">
        <v>11242</v>
      </c>
      <c r="F3428" s="142" t="s">
        <v>11243</v>
      </c>
      <c r="G3428" s="142" t="s">
        <v>11432</v>
      </c>
      <c r="H3428" s="142" t="s">
        <v>1797</v>
      </c>
      <c r="I3428" s="142" t="s">
        <v>11443</v>
      </c>
      <c r="J3428" s="142" t="s">
        <v>11444</v>
      </c>
      <c r="K3428" s="142" t="s">
        <v>11463</v>
      </c>
      <c r="L3428" s="142" t="s">
        <v>11464</v>
      </c>
    </row>
    <row r="3429" spans="1:12" hidden="1">
      <c r="A3429" s="142" t="s">
        <v>10782</v>
      </c>
      <c r="B3429" s="142" t="s">
        <v>10783</v>
      </c>
      <c r="C3429" s="142" t="s">
        <v>11240</v>
      </c>
      <c r="D3429" s="142" t="s">
        <v>11241</v>
      </c>
      <c r="E3429" s="142" t="s">
        <v>11242</v>
      </c>
      <c r="F3429" s="142" t="s">
        <v>11243</v>
      </c>
      <c r="G3429" s="142" t="s">
        <v>11432</v>
      </c>
      <c r="H3429" s="142" t="s">
        <v>1797</v>
      </c>
      <c r="I3429" s="142" t="s">
        <v>11443</v>
      </c>
      <c r="J3429" s="142" t="s">
        <v>11444</v>
      </c>
      <c r="K3429" s="142" t="s">
        <v>11465</v>
      </c>
      <c r="L3429" s="142" t="s">
        <v>11466</v>
      </c>
    </row>
    <row r="3430" spans="1:12" hidden="1">
      <c r="A3430" s="142" t="s">
        <v>10782</v>
      </c>
      <c r="B3430" s="142" t="s">
        <v>10783</v>
      </c>
      <c r="C3430" s="142" t="s">
        <v>11240</v>
      </c>
      <c r="D3430" s="142" t="s">
        <v>11241</v>
      </c>
      <c r="E3430" s="142" t="s">
        <v>11242</v>
      </c>
      <c r="F3430" s="142" t="s">
        <v>11243</v>
      </c>
      <c r="G3430" s="142" t="s">
        <v>11432</v>
      </c>
      <c r="H3430" s="142" t="s">
        <v>1797</v>
      </c>
      <c r="I3430" s="142" t="s">
        <v>11467</v>
      </c>
      <c r="J3430" s="142" t="s">
        <v>3783</v>
      </c>
      <c r="K3430" s="142" t="s">
        <v>11468</v>
      </c>
      <c r="L3430" s="142" t="s">
        <v>11469</v>
      </c>
    </row>
    <row r="3431" spans="1:12" hidden="1">
      <c r="A3431" s="142" t="s">
        <v>10782</v>
      </c>
      <c r="B3431" s="142" t="s">
        <v>10783</v>
      </c>
      <c r="C3431" s="142" t="s">
        <v>11240</v>
      </c>
      <c r="D3431" s="142" t="s">
        <v>11241</v>
      </c>
      <c r="E3431" s="142" t="s">
        <v>11242</v>
      </c>
      <c r="F3431" s="142" t="s">
        <v>11243</v>
      </c>
      <c r="G3431" s="142" t="s">
        <v>11432</v>
      </c>
      <c r="H3431" s="142" t="s">
        <v>1797</v>
      </c>
      <c r="I3431" s="142" t="s">
        <v>11467</v>
      </c>
      <c r="J3431" s="142" t="s">
        <v>3783</v>
      </c>
      <c r="K3431" s="142" t="s">
        <v>11470</v>
      </c>
      <c r="L3431" s="142" t="s">
        <v>11471</v>
      </c>
    </row>
    <row r="3432" spans="1:12" hidden="1">
      <c r="A3432" s="142" t="s">
        <v>10782</v>
      </c>
      <c r="B3432" s="142" t="s">
        <v>10783</v>
      </c>
      <c r="C3432" s="142" t="s">
        <v>11240</v>
      </c>
      <c r="D3432" s="142" t="s">
        <v>11241</v>
      </c>
      <c r="E3432" s="142" t="s">
        <v>11242</v>
      </c>
      <c r="F3432" s="142" t="s">
        <v>11243</v>
      </c>
      <c r="G3432" s="142" t="s">
        <v>11432</v>
      </c>
      <c r="H3432" s="142" t="s">
        <v>1797</v>
      </c>
      <c r="I3432" s="142" t="s">
        <v>11472</v>
      </c>
      <c r="J3432" s="142" t="s">
        <v>11473</v>
      </c>
      <c r="K3432" s="142" t="s">
        <v>11474</v>
      </c>
      <c r="L3432" s="142" t="s">
        <v>11475</v>
      </c>
    </row>
    <row r="3433" spans="1:12" hidden="1">
      <c r="A3433" s="142" t="s">
        <v>10782</v>
      </c>
      <c r="B3433" s="142" t="s">
        <v>10783</v>
      </c>
      <c r="C3433" s="142" t="s">
        <v>11240</v>
      </c>
      <c r="D3433" s="142" t="s">
        <v>11241</v>
      </c>
      <c r="E3433" s="142" t="s">
        <v>11242</v>
      </c>
      <c r="F3433" s="142" t="s">
        <v>11243</v>
      </c>
      <c r="G3433" s="142" t="s">
        <v>11432</v>
      </c>
      <c r="H3433" s="142" t="s">
        <v>1797</v>
      </c>
      <c r="I3433" s="142" t="s">
        <v>11472</v>
      </c>
      <c r="J3433" s="142" t="s">
        <v>11473</v>
      </c>
      <c r="K3433" s="142" t="s">
        <v>11476</v>
      </c>
      <c r="L3433" s="142" t="s">
        <v>11477</v>
      </c>
    </row>
    <row r="3434" spans="1:12" hidden="1">
      <c r="A3434" s="142" t="s">
        <v>10782</v>
      </c>
      <c r="B3434" s="142" t="s">
        <v>10783</v>
      </c>
      <c r="C3434" s="142" t="s">
        <v>11240</v>
      </c>
      <c r="D3434" s="142" t="s">
        <v>11241</v>
      </c>
      <c r="E3434" s="142" t="s">
        <v>11242</v>
      </c>
      <c r="F3434" s="142" t="s">
        <v>11243</v>
      </c>
      <c r="G3434" s="142" t="s">
        <v>11432</v>
      </c>
      <c r="H3434" s="142" t="s">
        <v>1797</v>
      </c>
      <c r="I3434" s="142" t="s">
        <v>11472</v>
      </c>
      <c r="J3434" s="142" t="s">
        <v>11473</v>
      </c>
      <c r="K3434" s="142" t="s">
        <v>11478</v>
      </c>
      <c r="L3434" s="142" t="s">
        <v>11479</v>
      </c>
    </row>
    <row r="3435" spans="1:12" hidden="1">
      <c r="A3435" s="142" t="s">
        <v>10782</v>
      </c>
      <c r="B3435" s="142" t="s">
        <v>10783</v>
      </c>
      <c r="C3435" s="142" t="s">
        <v>11240</v>
      </c>
      <c r="D3435" s="142" t="s">
        <v>11241</v>
      </c>
      <c r="E3435" s="142" t="s">
        <v>11242</v>
      </c>
      <c r="F3435" s="142" t="s">
        <v>11243</v>
      </c>
      <c r="G3435" s="142" t="s">
        <v>11432</v>
      </c>
      <c r="H3435" s="142" t="s">
        <v>1797</v>
      </c>
      <c r="I3435" s="142" t="s">
        <v>11472</v>
      </c>
      <c r="J3435" s="142" t="s">
        <v>11473</v>
      </c>
      <c r="K3435" s="142" t="s">
        <v>11480</v>
      </c>
      <c r="L3435" s="142" t="s">
        <v>11481</v>
      </c>
    </row>
    <row r="3436" spans="1:12" hidden="1">
      <c r="A3436" s="142" t="s">
        <v>10782</v>
      </c>
      <c r="B3436" s="142" t="s">
        <v>10783</v>
      </c>
      <c r="C3436" s="142" t="s">
        <v>11240</v>
      </c>
      <c r="D3436" s="142" t="s">
        <v>11241</v>
      </c>
      <c r="E3436" s="142" t="s">
        <v>11242</v>
      </c>
      <c r="F3436" s="142" t="s">
        <v>11243</v>
      </c>
      <c r="G3436" s="142" t="s">
        <v>11432</v>
      </c>
      <c r="H3436" s="142" t="s">
        <v>1797</v>
      </c>
      <c r="I3436" s="142" t="s">
        <v>11472</v>
      </c>
      <c r="J3436" s="142" t="s">
        <v>11473</v>
      </c>
      <c r="K3436" s="142" t="s">
        <v>11482</v>
      </c>
      <c r="L3436" s="142" t="s">
        <v>11483</v>
      </c>
    </row>
    <row r="3437" spans="1:12" hidden="1">
      <c r="A3437" s="142" t="s">
        <v>10782</v>
      </c>
      <c r="B3437" s="142" t="s">
        <v>10783</v>
      </c>
      <c r="C3437" s="142" t="s">
        <v>11240</v>
      </c>
      <c r="D3437" s="142" t="s">
        <v>11241</v>
      </c>
      <c r="E3437" s="142" t="s">
        <v>11242</v>
      </c>
      <c r="F3437" s="142" t="s">
        <v>11243</v>
      </c>
      <c r="G3437" s="142" t="s">
        <v>11432</v>
      </c>
      <c r="H3437" s="142" t="s">
        <v>1797</v>
      </c>
      <c r="I3437" s="142" t="s">
        <v>11472</v>
      </c>
      <c r="J3437" s="142" t="s">
        <v>11473</v>
      </c>
      <c r="K3437" s="142" t="s">
        <v>11484</v>
      </c>
      <c r="L3437" s="142" t="s">
        <v>11485</v>
      </c>
    </row>
    <row r="3438" spans="1:12" hidden="1">
      <c r="A3438" s="142" t="s">
        <v>10782</v>
      </c>
      <c r="B3438" s="142" t="s">
        <v>10783</v>
      </c>
      <c r="C3438" s="142" t="s">
        <v>11240</v>
      </c>
      <c r="D3438" s="142" t="s">
        <v>11241</v>
      </c>
      <c r="E3438" s="142" t="s">
        <v>11242</v>
      </c>
      <c r="F3438" s="142" t="s">
        <v>11243</v>
      </c>
      <c r="G3438" s="142" t="s">
        <v>11432</v>
      </c>
      <c r="H3438" s="142" t="s">
        <v>1797</v>
      </c>
      <c r="I3438" s="142" t="s">
        <v>11472</v>
      </c>
      <c r="J3438" s="142" t="s">
        <v>11473</v>
      </c>
      <c r="K3438" s="142" t="s">
        <v>11486</v>
      </c>
      <c r="L3438" s="142" t="s">
        <v>11487</v>
      </c>
    </row>
    <row r="3439" spans="1:12" hidden="1">
      <c r="A3439" s="142" t="s">
        <v>10782</v>
      </c>
      <c r="B3439" s="142" t="s">
        <v>10783</v>
      </c>
      <c r="C3439" s="142" t="s">
        <v>11240</v>
      </c>
      <c r="D3439" s="142" t="s">
        <v>11241</v>
      </c>
      <c r="E3439" s="142" t="s">
        <v>11242</v>
      </c>
      <c r="F3439" s="142" t="s">
        <v>11243</v>
      </c>
      <c r="G3439" s="142" t="s">
        <v>11432</v>
      </c>
      <c r="H3439" s="142" t="s">
        <v>1797</v>
      </c>
      <c r="I3439" s="142" t="s">
        <v>11472</v>
      </c>
      <c r="J3439" s="142" t="s">
        <v>11473</v>
      </c>
      <c r="K3439" s="142" t="s">
        <v>11488</v>
      </c>
      <c r="L3439" s="142" t="s">
        <v>11489</v>
      </c>
    </row>
    <row r="3440" spans="1:12" hidden="1">
      <c r="A3440" s="142" t="s">
        <v>10782</v>
      </c>
      <c r="B3440" s="142" t="s">
        <v>10783</v>
      </c>
      <c r="C3440" s="142" t="s">
        <v>11240</v>
      </c>
      <c r="D3440" s="142" t="s">
        <v>11241</v>
      </c>
      <c r="E3440" s="142" t="s">
        <v>11242</v>
      </c>
      <c r="F3440" s="142" t="s">
        <v>11243</v>
      </c>
      <c r="G3440" s="142" t="s">
        <v>11432</v>
      </c>
      <c r="H3440" s="142" t="s">
        <v>1797</v>
      </c>
      <c r="I3440" s="142" t="s">
        <v>11472</v>
      </c>
      <c r="J3440" s="142" t="s">
        <v>11473</v>
      </c>
      <c r="K3440" s="142" t="s">
        <v>11490</v>
      </c>
      <c r="L3440" s="142" t="s">
        <v>11491</v>
      </c>
    </row>
    <row r="3441" spans="1:12" hidden="1">
      <c r="A3441" s="142" t="s">
        <v>10782</v>
      </c>
      <c r="B3441" s="142" t="s">
        <v>10783</v>
      </c>
      <c r="C3441" s="142" t="s">
        <v>11240</v>
      </c>
      <c r="D3441" s="142" t="s">
        <v>11241</v>
      </c>
      <c r="E3441" s="142" t="s">
        <v>11242</v>
      </c>
      <c r="F3441" s="142" t="s">
        <v>11243</v>
      </c>
      <c r="G3441" s="142" t="s">
        <v>11432</v>
      </c>
      <c r="H3441" s="142" t="s">
        <v>1797</v>
      </c>
      <c r="I3441" s="142" t="s">
        <v>11472</v>
      </c>
      <c r="J3441" s="142" t="s">
        <v>11473</v>
      </c>
      <c r="K3441" s="142" t="s">
        <v>11492</v>
      </c>
      <c r="L3441" s="142" t="s">
        <v>11493</v>
      </c>
    </row>
    <row r="3442" spans="1:12" hidden="1">
      <c r="A3442" s="142" t="s">
        <v>10782</v>
      </c>
      <c r="B3442" s="142" t="s">
        <v>10783</v>
      </c>
      <c r="C3442" s="142" t="s">
        <v>11240</v>
      </c>
      <c r="D3442" s="142" t="s">
        <v>11241</v>
      </c>
      <c r="E3442" s="142" t="s">
        <v>11242</v>
      </c>
      <c r="F3442" s="142" t="s">
        <v>11243</v>
      </c>
      <c r="G3442" s="142" t="s">
        <v>11432</v>
      </c>
      <c r="H3442" s="142" t="s">
        <v>1797</v>
      </c>
      <c r="I3442" s="142" t="s">
        <v>11472</v>
      </c>
      <c r="J3442" s="142" t="s">
        <v>11473</v>
      </c>
      <c r="K3442" s="142" t="s">
        <v>11494</v>
      </c>
      <c r="L3442" s="142" t="s">
        <v>11495</v>
      </c>
    </row>
    <row r="3443" spans="1:12" hidden="1">
      <c r="A3443" s="142" t="s">
        <v>10782</v>
      </c>
      <c r="B3443" s="142" t="s">
        <v>10783</v>
      </c>
      <c r="C3443" s="142" t="s">
        <v>11240</v>
      </c>
      <c r="D3443" s="142" t="s">
        <v>11241</v>
      </c>
      <c r="E3443" s="142" t="s">
        <v>11242</v>
      </c>
      <c r="F3443" s="142" t="s">
        <v>11243</v>
      </c>
      <c r="G3443" s="142" t="s">
        <v>11432</v>
      </c>
      <c r="H3443" s="142" t="s">
        <v>1797</v>
      </c>
      <c r="I3443" s="142" t="s">
        <v>11472</v>
      </c>
      <c r="J3443" s="142" t="s">
        <v>11473</v>
      </c>
      <c r="K3443" s="142" t="s">
        <v>11496</v>
      </c>
      <c r="L3443" s="142" t="s">
        <v>11497</v>
      </c>
    </row>
    <row r="3444" spans="1:12" hidden="1">
      <c r="A3444" s="142" t="s">
        <v>10782</v>
      </c>
      <c r="B3444" s="142" t="s">
        <v>10783</v>
      </c>
      <c r="C3444" s="142" t="s">
        <v>11240</v>
      </c>
      <c r="D3444" s="142" t="s">
        <v>11241</v>
      </c>
      <c r="E3444" s="142" t="s">
        <v>11242</v>
      </c>
      <c r="F3444" s="142" t="s">
        <v>11243</v>
      </c>
      <c r="G3444" s="142" t="s">
        <v>11432</v>
      </c>
      <c r="H3444" s="142" t="s">
        <v>1797</v>
      </c>
      <c r="I3444" s="142" t="s">
        <v>11472</v>
      </c>
      <c r="J3444" s="142" t="s">
        <v>11473</v>
      </c>
      <c r="K3444" s="142" t="s">
        <v>11498</v>
      </c>
      <c r="L3444" s="142" t="s">
        <v>11499</v>
      </c>
    </row>
    <row r="3445" spans="1:12" hidden="1">
      <c r="A3445" s="142" t="s">
        <v>10782</v>
      </c>
      <c r="B3445" s="142" t="s">
        <v>10783</v>
      </c>
      <c r="C3445" s="142" t="s">
        <v>11240</v>
      </c>
      <c r="D3445" s="142" t="s">
        <v>11241</v>
      </c>
      <c r="E3445" s="142" t="s">
        <v>11242</v>
      </c>
      <c r="F3445" s="142" t="s">
        <v>11243</v>
      </c>
      <c r="G3445" s="142" t="s">
        <v>11432</v>
      </c>
      <c r="H3445" s="142" t="s">
        <v>1797</v>
      </c>
      <c r="I3445" s="142" t="s">
        <v>11500</v>
      </c>
      <c r="J3445" s="142" t="s">
        <v>11501</v>
      </c>
      <c r="K3445" s="142" t="s">
        <v>11502</v>
      </c>
      <c r="L3445" s="142" t="s">
        <v>11503</v>
      </c>
    </row>
    <row r="3446" spans="1:12" hidden="1">
      <c r="A3446" s="142" t="s">
        <v>10782</v>
      </c>
      <c r="B3446" s="142" t="s">
        <v>10783</v>
      </c>
      <c r="C3446" s="142" t="s">
        <v>11240</v>
      </c>
      <c r="D3446" s="142" t="s">
        <v>11241</v>
      </c>
      <c r="E3446" s="142" t="s">
        <v>11242</v>
      </c>
      <c r="F3446" s="142" t="s">
        <v>11243</v>
      </c>
      <c r="G3446" s="142" t="s">
        <v>11432</v>
      </c>
      <c r="H3446" s="142" t="s">
        <v>1797</v>
      </c>
      <c r="I3446" s="142" t="s">
        <v>11500</v>
      </c>
      <c r="J3446" s="142" t="s">
        <v>11501</v>
      </c>
      <c r="K3446" s="142" t="s">
        <v>11504</v>
      </c>
      <c r="L3446" s="142" t="s">
        <v>11505</v>
      </c>
    </row>
    <row r="3447" spans="1:12" hidden="1">
      <c r="A3447" s="142" t="s">
        <v>10782</v>
      </c>
      <c r="B3447" s="142" t="s">
        <v>10783</v>
      </c>
      <c r="C3447" s="142" t="s">
        <v>11240</v>
      </c>
      <c r="D3447" s="142" t="s">
        <v>11241</v>
      </c>
      <c r="E3447" s="142" t="s">
        <v>11242</v>
      </c>
      <c r="F3447" s="142" t="s">
        <v>11243</v>
      </c>
      <c r="G3447" s="142" t="s">
        <v>11432</v>
      </c>
      <c r="H3447" s="142" t="s">
        <v>1797</v>
      </c>
      <c r="I3447" s="142" t="s">
        <v>11500</v>
      </c>
      <c r="J3447" s="142" t="s">
        <v>11501</v>
      </c>
      <c r="K3447" s="142" t="s">
        <v>11506</v>
      </c>
      <c r="L3447" s="142" t="s">
        <v>11507</v>
      </c>
    </row>
    <row r="3448" spans="1:12" hidden="1">
      <c r="A3448" s="142" t="s">
        <v>10782</v>
      </c>
      <c r="B3448" s="142" t="s">
        <v>10783</v>
      </c>
      <c r="C3448" s="142" t="s">
        <v>11240</v>
      </c>
      <c r="D3448" s="142" t="s">
        <v>11241</v>
      </c>
      <c r="E3448" s="142" t="s">
        <v>11242</v>
      </c>
      <c r="F3448" s="142" t="s">
        <v>11243</v>
      </c>
      <c r="G3448" s="142" t="s">
        <v>11432</v>
      </c>
      <c r="H3448" s="142" t="s">
        <v>1797</v>
      </c>
      <c r="I3448" s="142" t="s">
        <v>11500</v>
      </c>
      <c r="J3448" s="142" t="s">
        <v>11501</v>
      </c>
      <c r="K3448" s="142" t="s">
        <v>11508</v>
      </c>
      <c r="L3448" s="142" t="s">
        <v>11509</v>
      </c>
    </row>
    <row r="3449" spans="1:12" hidden="1">
      <c r="A3449" s="142" t="s">
        <v>10782</v>
      </c>
      <c r="B3449" s="142" t="s">
        <v>10783</v>
      </c>
      <c r="C3449" s="142" t="s">
        <v>11240</v>
      </c>
      <c r="D3449" s="142" t="s">
        <v>11241</v>
      </c>
      <c r="E3449" s="142" t="s">
        <v>11242</v>
      </c>
      <c r="F3449" s="142" t="s">
        <v>11243</v>
      </c>
      <c r="G3449" s="142" t="s">
        <v>11432</v>
      </c>
      <c r="H3449" s="142" t="s">
        <v>1797</v>
      </c>
      <c r="I3449" s="142" t="s">
        <v>11500</v>
      </c>
      <c r="J3449" s="142" t="s">
        <v>11501</v>
      </c>
      <c r="K3449" s="142" t="s">
        <v>11510</v>
      </c>
      <c r="L3449" s="142" t="s">
        <v>11511</v>
      </c>
    </row>
    <row r="3450" spans="1:12" hidden="1">
      <c r="A3450" s="142" t="s">
        <v>10782</v>
      </c>
      <c r="B3450" s="142" t="s">
        <v>10783</v>
      </c>
      <c r="C3450" s="142" t="s">
        <v>11240</v>
      </c>
      <c r="D3450" s="142" t="s">
        <v>11241</v>
      </c>
      <c r="E3450" s="142" t="s">
        <v>11242</v>
      </c>
      <c r="F3450" s="142" t="s">
        <v>11243</v>
      </c>
      <c r="G3450" s="142" t="s">
        <v>11432</v>
      </c>
      <c r="H3450" s="142" t="s">
        <v>1797</v>
      </c>
      <c r="I3450" s="142" t="s">
        <v>11500</v>
      </c>
      <c r="J3450" s="142" t="s">
        <v>11501</v>
      </c>
      <c r="K3450" s="142" t="s">
        <v>11512</v>
      </c>
      <c r="L3450" s="142" t="s">
        <v>11513</v>
      </c>
    </row>
    <row r="3451" spans="1:12" hidden="1">
      <c r="A3451" s="142" t="s">
        <v>10782</v>
      </c>
      <c r="B3451" s="142" t="s">
        <v>10783</v>
      </c>
      <c r="C3451" s="142" t="s">
        <v>11240</v>
      </c>
      <c r="D3451" s="142" t="s">
        <v>11241</v>
      </c>
      <c r="E3451" s="142" t="s">
        <v>11242</v>
      </c>
      <c r="F3451" s="142" t="s">
        <v>11243</v>
      </c>
      <c r="G3451" s="142" t="s">
        <v>11432</v>
      </c>
      <c r="H3451" s="142" t="s">
        <v>1797</v>
      </c>
      <c r="I3451" s="142" t="s">
        <v>11500</v>
      </c>
      <c r="J3451" s="142" t="s">
        <v>11501</v>
      </c>
      <c r="K3451" s="142" t="s">
        <v>11514</v>
      </c>
      <c r="L3451" s="142" t="s">
        <v>11515</v>
      </c>
    </row>
    <row r="3452" spans="1:12" hidden="1">
      <c r="A3452" s="142" t="s">
        <v>10782</v>
      </c>
      <c r="B3452" s="142" t="s">
        <v>10783</v>
      </c>
      <c r="C3452" s="142" t="s">
        <v>11240</v>
      </c>
      <c r="D3452" s="142" t="s">
        <v>11241</v>
      </c>
      <c r="E3452" s="142" t="s">
        <v>11242</v>
      </c>
      <c r="F3452" s="142" t="s">
        <v>11243</v>
      </c>
      <c r="G3452" s="142" t="s">
        <v>11432</v>
      </c>
      <c r="H3452" s="142" t="s">
        <v>1797</v>
      </c>
      <c r="I3452" s="142" t="s">
        <v>11500</v>
      </c>
      <c r="J3452" s="142" t="s">
        <v>11501</v>
      </c>
      <c r="K3452" s="142" t="s">
        <v>11516</v>
      </c>
      <c r="L3452" s="142" t="s">
        <v>11517</v>
      </c>
    </row>
    <row r="3453" spans="1:12" hidden="1">
      <c r="A3453" s="142" t="s">
        <v>10782</v>
      </c>
      <c r="B3453" s="142" t="s">
        <v>10783</v>
      </c>
      <c r="C3453" s="142" t="s">
        <v>11240</v>
      </c>
      <c r="D3453" s="142" t="s">
        <v>11241</v>
      </c>
      <c r="E3453" s="142" t="s">
        <v>11242</v>
      </c>
      <c r="F3453" s="142" t="s">
        <v>11243</v>
      </c>
      <c r="G3453" s="142" t="s">
        <v>11432</v>
      </c>
      <c r="H3453" s="142" t="s">
        <v>1797</v>
      </c>
      <c r="I3453" s="142" t="s">
        <v>11518</v>
      </c>
      <c r="J3453" s="142" t="s">
        <v>11519</v>
      </c>
      <c r="K3453" s="142" t="s">
        <v>11520</v>
      </c>
      <c r="L3453" s="142" t="s">
        <v>11521</v>
      </c>
    </row>
    <row r="3454" spans="1:12" hidden="1">
      <c r="A3454" s="142" t="s">
        <v>10782</v>
      </c>
      <c r="B3454" s="142" t="s">
        <v>10783</v>
      </c>
      <c r="C3454" s="142" t="s">
        <v>11240</v>
      </c>
      <c r="D3454" s="142" t="s">
        <v>11241</v>
      </c>
      <c r="E3454" s="142" t="s">
        <v>11242</v>
      </c>
      <c r="F3454" s="142" t="s">
        <v>11243</v>
      </c>
      <c r="G3454" s="142" t="s">
        <v>11432</v>
      </c>
      <c r="H3454" s="142" t="s">
        <v>1797</v>
      </c>
      <c r="I3454" s="142" t="s">
        <v>11518</v>
      </c>
      <c r="J3454" s="142" t="s">
        <v>11519</v>
      </c>
      <c r="K3454" s="142" t="s">
        <v>11522</v>
      </c>
      <c r="L3454" s="142" t="s">
        <v>11523</v>
      </c>
    </row>
    <row r="3455" spans="1:12" hidden="1">
      <c r="A3455" s="142" t="s">
        <v>10782</v>
      </c>
      <c r="B3455" s="142" t="s">
        <v>10783</v>
      </c>
      <c r="C3455" s="142" t="s">
        <v>11240</v>
      </c>
      <c r="D3455" s="142" t="s">
        <v>11241</v>
      </c>
      <c r="E3455" s="142" t="s">
        <v>11242</v>
      </c>
      <c r="F3455" s="142" t="s">
        <v>11243</v>
      </c>
      <c r="G3455" s="142" t="s">
        <v>11432</v>
      </c>
      <c r="H3455" s="142" t="s">
        <v>1797</v>
      </c>
      <c r="I3455" s="142" t="s">
        <v>11524</v>
      </c>
      <c r="J3455" s="142" t="s">
        <v>11525</v>
      </c>
      <c r="K3455" s="142" t="s">
        <v>11526</v>
      </c>
      <c r="L3455" s="142" t="s">
        <v>11527</v>
      </c>
    </row>
    <row r="3456" spans="1:12" hidden="1">
      <c r="A3456" s="142" t="s">
        <v>10782</v>
      </c>
      <c r="B3456" s="142" t="s">
        <v>10783</v>
      </c>
      <c r="C3456" s="142" t="s">
        <v>11240</v>
      </c>
      <c r="D3456" s="142" t="s">
        <v>11241</v>
      </c>
      <c r="E3456" s="142" t="s">
        <v>11242</v>
      </c>
      <c r="F3456" s="142" t="s">
        <v>11243</v>
      </c>
      <c r="G3456" s="142" t="s">
        <v>11432</v>
      </c>
      <c r="H3456" s="142" t="s">
        <v>1797</v>
      </c>
      <c r="I3456" s="142" t="s">
        <v>11524</v>
      </c>
      <c r="J3456" s="142" t="s">
        <v>11525</v>
      </c>
      <c r="K3456" s="142" t="s">
        <v>11528</v>
      </c>
      <c r="L3456" s="142" t="s">
        <v>11529</v>
      </c>
    </row>
    <row r="3457" spans="1:12" hidden="1">
      <c r="A3457" s="142" t="s">
        <v>10782</v>
      </c>
      <c r="B3457" s="142" t="s">
        <v>10783</v>
      </c>
      <c r="C3457" s="142" t="s">
        <v>11240</v>
      </c>
      <c r="D3457" s="142" t="s">
        <v>11241</v>
      </c>
      <c r="E3457" s="142" t="s">
        <v>11242</v>
      </c>
      <c r="F3457" s="142" t="s">
        <v>11243</v>
      </c>
      <c r="G3457" s="142" t="s">
        <v>11432</v>
      </c>
      <c r="H3457" s="142" t="s">
        <v>1797</v>
      </c>
      <c r="I3457" s="142" t="s">
        <v>11524</v>
      </c>
      <c r="J3457" s="142" t="s">
        <v>11525</v>
      </c>
      <c r="K3457" s="142" t="s">
        <v>11530</v>
      </c>
      <c r="L3457" s="142" t="s">
        <v>11531</v>
      </c>
    </row>
    <row r="3458" spans="1:12" hidden="1">
      <c r="A3458" s="142" t="s">
        <v>10782</v>
      </c>
      <c r="B3458" s="142" t="s">
        <v>10783</v>
      </c>
      <c r="C3458" s="142" t="s">
        <v>11240</v>
      </c>
      <c r="D3458" s="142" t="s">
        <v>11241</v>
      </c>
      <c r="E3458" s="142" t="s">
        <v>11242</v>
      </c>
      <c r="F3458" s="142" t="s">
        <v>11243</v>
      </c>
      <c r="G3458" s="142" t="s">
        <v>11432</v>
      </c>
      <c r="H3458" s="142" t="s">
        <v>1797</v>
      </c>
      <c r="I3458" s="142" t="s">
        <v>11532</v>
      </c>
      <c r="J3458" s="142" t="s">
        <v>11533</v>
      </c>
      <c r="K3458" s="142" t="s">
        <v>11534</v>
      </c>
      <c r="L3458" s="142" t="s">
        <v>11535</v>
      </c>
    </row>
    <row r="3459" spans="1:12" hidden="1">
      <c r="A3459" s="142" t="s">
        <v>10782</v>
      </c>
      <c r="B3459" s="142" t="s">
        <v>10783</v>
      </c>
      <c r="C3459" s="142" t="s">
        <v>11240</v>
      </c>
      <c r="D3459" s="142" t="s">
        <v>11241</v>
      </c>
      <c r="E3459" s="142" t="s">
        <v>11242</v>
      </c>
      <c r="F3459" s="142" t="s">
        <v>11243</v>
      </c>
      <c r="G3459" s="142" t="s">
        <v>11432</v>
      </c>
      <c r="H3459" s="142" t="s">
        <v>1797</v>
      </c>
      <c r="I3459" s="142" t="s">
        <v>11532</v>
      </c>
      <c r="J3459" s="142" t="s">
        <v>11533</v>
      </c>
      <c r="K3459" s="142" t="s">
        <v>11536</v>
      </c>
      <c r="L3459" s="142" t="s">
        <v>11537</v>
      </c>
    </row>
    <row r="3460" spans="1:12" hidden="1">
      <c r="A3460" s="142" t="s">
        <v>10782</v>
      </c>
      <c r="B3460" s="142" t="s">
        <v>10783</v>
      </c>
      <c r="C3460" s="142" t="s">
        <v>11240</v>
      </c>
      <c r="D3460" s="142" t="s">
        <v>11241</v>
      </c>
      <c r="E3460" s="142" t="s">
        <v>11242</v>
      </c>
      <c r="F3460" s="142" t="s">
        <v>11243</v>
      </c>
      <c r="G3460" s="142" t="s">
        <v>11432</v>
      </c>
      <c r="H3460" s="142" t="s">
        <v>1797</v>
      </c>
      <c r="I3460" s="142" t="s">
        <v>11532</v>
      </c>
      <c r="J3460" s="142" t="s">
        <v>11533</v>
      </c>
      <c r="K3460" s="142" t="s">
        <v>11538</v>
      </c>
      <c r="L3460" s="142" t="s">
        <v>11539</v>
      </c>
    </row>
    <row r="3461" spans="1:12" hidden="1">
      <c r="A3461" s="142" t="s">
        <v>10782</v>
      </c>
      <c r="B3461" s="142" t="s">
        <v>10783</v>
      </c>
      <c r="C3461" s="142" t="s">
        <v>11240</v>
      </c>
      <c r="D3461" s="142" t="s">
        <v>11241</v>
      </c>
      <c r="E3461" s="142" t="s">
        <v>11242</v>
      </c>
      <c r="F3461" s="142" t="s">
        <v>11243</v>
      </c>
      <c r="G3461" s="142" t="s">
        <v>11432</v>
      </c>
      <c r="H3461" s="142" t="s">
        <v>1797</v>
      </c>
      <c r="I3461" s="142" t="s">
        <v>11532</v>
      </c>
      <c r="J3461" s="142" t="s">
        <v>11533</v>
      </c>
      <c r="K3461" s="142" t="s">
        <v>11540</v>
      </c>
      <c r="L3461" s="142" t="s">
        <v>11541</v>
      </c>
    </row>
    <row r="3462" spans="1:12" hidden="1">
      <c r="A3462" s="142" t="s">
        <v>10782</v>
      </c>
      <c r="B3462" s="142" t="s">
        <v>10783</v>
      </c>
      <c r="C3462" s="142" t="s">
        <v>11240</v>
      </c>
      <c r="D3462" s="142" t="s">
        <v>11241</v>
      </c>
      <c r="E3462" s="142" t="s">
        <v>11242</v>
      </c>
      <c r="F3462" s="142" t="s">
        <v>11243</v>
      </c>
      <c r="G3462" s="142" t="s">
        <v>11432</v>
      </c>
      <c r="H3462" s="142" t="s">
        <v>1797</v>
      </c>
      <c r="I3462" s="142" t="s">
        <v>11532</v>
      </c>
      <c r="J3462" s="142" t="s">
        <v>11533</v>
      </c>
      <c r="K3462" s="142" t="s">
        <v>11542</v>
      </c>
      <c r="L3462" s="142" t="s">
        <v>11543</v>
      </c>
    </row>
    <row r="3463" spans="1:12" hidden="1">
      <c r="A3463" s="142" t="s">
        <v>10782</v>
      </c>
      <c r="B3463" s="142" t="s">
        <v>10783</v>
      </c>
      <c r="C3463" s="142" t="s">
        <v>11240</v>
      </c>
      <c r="D3463" s="142" t="s">
        <v>11241</v>
      </c>
      <c r="E3463" s="142" t="s">
        <v>11544</v>
      </c>
      <c r="F3463" s="142" t="s">
        <v>11545</v>
      </c>
      <c r="G3463" s="142" t="s">
        <v>11546</v>
      </c>
      <c r="H3463" s="142" t="s">
        <v>11547</v>
      </c>
      <c r="I3463" s="142" t="s">
        <v>11548</v>
      </c>
      <c r="J3463" s="142" t="s">
        <v>11549</v>
      </c>
      <c r="K3463" s="142" t="s">
        <v>11550</v>
      </c>
      <c r="L3463" s="142" t="s">
        <v>11551</v>
      </c>
    </row>
    <row r="3464" spans="1:12" hidden="1">
      <c r="A3464" s="142" t="s">
        <v>10782</v>
      </c>
      <c r="B3464" s="142" t="s">
        <v>10783</v>
      </c>
      <c r="C3464" s="142" t="s">
        <v>11240</v>
      </c>
      <c r="D3464" s="142" t="s">
        <v>11241</v>
      </c>
      <c r="E3464" s="142" t="s">
        <v>11544</v>
      </c>
      <c r="F3464" s="142" t="s">
        <v>11545</v>
      </c>
      <c r="G3464" s="142" t="s">
        <v>11546</v>
      </c>
      <c r="H3464" s="142" t="s">
        <v>11547</v>
      </c>
      <c r="I3464" s="142" t="s">
        <v>11552</v>
      </c>
      <c r="J3464" s="142" t="s">
        <v>11553</v>
      </c>
      <c r="K3464" s="142" t="s">
        <v>11554</v>
      </c>
      <c r="L3464" s="142" t="s">
        <v>11555</v>
      </c>
    </row>
    <row r="3465" spans="1:12" hidden="1">
      <c r="A3465" s="142" t="s">
        <v>10782</v>
      </c>
      <c r="B3465" s="142" t="s">
        <v>10783</v>
      </c>
      <c r="C3465" s="142" t="s">
        <v>11240</v>
      </c>
      <c r="D3465" s="142" t="s">
        <v>11241</v>
      </c>
      <c r="E3465" s="142" t="s">
        <v>11544</v>
      </c>
      <c r="F3465" s="142" t="s">
        <v>11545</v>
      </c>
      <c r="G3465" s="142" t="s">
        <v>11546</v>
      </c>
      <c r="H3465" s="142" t="s">
        <v>11547</v>
      </c>
      <c r="I3465" s="142" t="s">
        <v>11552</v>
      </c>
      <c r="J3465" s="142" t="s">
        <v>11553</v>
      </c>
      <c r="K3465" s="142" t="s">
        <v>11556</v>
      </c>
      <c r="L3465" s="142" t="s">
        <v>11557</v>
      </c>
    </row>
    <row r="3466" spans="1:12" hidden="1">
      <c r="A3466" s="142" t="s">
        <v>10782</v>
      </c>
      <c r="B3466" s="142" t="s">
        <v>10783</v>
      </c>
      <c r="C3466" s="142" t="s">
        <v>11240</v>
      </c>
      <c r="D3466" s="142" t="s">
        <v>11241</v>
      </c>
      <c r="E3466" s="142" t="s">
        <v>11544</v>
      </c>
      <c r="F3466" s="142" t="s">
        <v>11545</v>
      </c>
      <c r="G3466" s="142" t="s">
        <v>11546</v>
      </c>
      <c r="H3466" s="142" t="s">
        <v>11547</v>
      </c>
      <c r="I3466" s="142" t="s">
        <v>11552</v>
      </c>
      <c r="J3466" s="142" t="s">
        <v>11553</v>
      </c>
      <c r="K3466" s="142" t="s">
        <v>11558</v>
      </c>
      <c r="L3466" s="142" t="s">
        <v>11559</v>
      </c>
    </row>
    <row r="3467" spans="1:12" hidden="1">
      <c r="A3467" s="142" t="s">
        <v>10782</v>
      </c>
      <c r="B3467" s="142" t="s">
        <v>10783</v>
      </c>
      <c r="C3467" s="142" t="s">
        <v>11240</v>
      </c>
      <c r="D3467" s="142" t="s">
        <v>11241</v>
      </c>
      <c r="E3467" s="142" t="s">
        <v>11544</v>
      </c>
      <c r="F3467" s="142" t="s">
        <v>11545</v>
      </c>
      <c r="G3467" s="142" t="s">
        <v>11546</v>
      </c>
      <c r="H3467" s="142" t="s">
        <v>11547</v>
      </c>
      <c r="I3467" s="142" t="s">
        <v>11552</v>
      </c>
      <c r="J3467" s="142" t="s">
        <v>11553</v>
      </c>
      <c r="K3467" s="142" t="s">
        <v>11560</v>
      </c>
      <c r="L3467" s="142" t="s">
        <v>11561</v>
      </c>
    </row>
    <row r="3468" spans="1:12" hidden="1">
      <c r="A3468" s="142" t="s">
        <v>10782</v>
      </c>
      <c r="B3468" s="142" t="s">
        <v>10783</v>
      </c>
      <c r="C3468" s="142" t="s">
        <v>11240</v>
      </c>
      <c r="D3468" s="142" t="s">
        <v>11241</v>
      </c>
      <c r="E3468" s="142" t="s">
        <v>11544</v>
      </c>
      <c r="F3468" s="142" t="s">
        <v>11545</v>
      </c>
      <c r="G3468" s="142" t="s">
        <v>11546</v>
      </c>
      <c r="H3468" s="142" t="s">
        <v>11547</v>
      </c>
      <c r="I3468" s="142" t="s">
        <v>11552</v>
      </c>
      <c r="J3468" s="142" t="s">
        <v>11553</v>
      </c>
      <c r="K3468" s="142" t="s">
        <v>11562</v>
      </c>
      <c r="L3468" s="142" t="s">
        <v>11563</v>
      </c>
    </row>
    <row r="3469" spans="1:12" hidden="1">
      <c r="A3469" s="142" t="s">
        <v>10782</v>
      </c>
      <c r="B3469" s="142" t="s">
        <v>10783</v>
      </c>
      <c r="C3469" s="142" t="s">
        <v>11240</v>
      </c>
      <c r="D3469" s="142" t="s">
        <v>11241</v>
      </c>
      <c r="E3469" s="142" t="s">
        <v>11544</v>
      </c>
      <c r="F3469" s="142" t="s">
        <v>11545</v>
      </c>
      <c r="G3469" s="142" t="s">
        <v>11546</v>
      </c>
      <c r="H3469" s="142" t="s">
        <v>11547</v>
      </c>
      <c r="I3469" s="142" t="s">
        <v>11564</v>
      </c>
      <c r="J3469" s="142" t="s">
        <v>11565</v>
      </c>
      <c r="K3469" s="142" t="s">
        <v>11566</v>
      </c>
      <c r="L3469" s="142" t="s">
        <v>11567</v>
      </c>
    </row>
    <row r="3470" spans="1:12" hidden="1">
      <c r="A3470" s="142" t="s">
        <v>10782</v>
      </c>
      <c r="B3470" s="142" t="s">
        <v>10783</v>
      </c>
      <c r="C3470" s="142" t="s">
        <v>11240</v>
      </c>
      <c r="D3470" s="142" t="s">
        <v>11241</v>
      </c>
      <c r="E3470" s="142" t="s">
        <v>11544</v>
      </c>
      <c r="F3470" s="142" t="s">
        <v>11545</v>
      </c>
      <c r="G3470" s="142" t="s">
        <v>11546</v>
      </c>
      <c r="H3470" s="142" t="s">
        <v>11547</v>
      </c>
      <c r="I3470" s="142" t="s">
        <v>11564</v>
      </c>
      <c r="J3470" s="142" t="s">
        <v>11565</v>
      </c>
      <c r="K3470" s="142" t="s">
        <v>11568</v>
      </c>
      <c r="L3470" s="142" t="s">
        <v>11569</v>
      </c>
    </row>
    <row r="3471" spans="1:12" hidden="1">
      <c r="A3471" s="142" t="s">
        <v>10782</v>
      </c>
      <c r="B3471" s="142" t="s">
        <v>10783</v>
      </c>
      <c r="C3471" s="142" t="s">
        <v>11240</v>
      </c>
      <c r="D3471" s="142" t="s">
        <v>11241</v>
      </c>
      <c r="E3471" s="142" t="s">
        <v>11544</v>
      </c>
      <c r="F3471" s="142" t="s">
        <v>11545</v>
      </c>
      <c r="G3471" s="142" t="s">
        <v>11546</v>
      </c>
      <c r="H3471" s="142" t="s">
        <v>11547</v>
      </c>
      <c r="I3471" s="142" t="s">
        <v>11570</v>
      </c>
      <c r="J3471" s="142" t="s">
        <v>11571</v>
      </c>
      <c r="K3471" s="142" t="s">
        <v>11572</v>
      </c>
      <c r="L3471" s="142" t="s">
        <v>11573</v>
      </c>
    </row>
    <row r="3472" spans="1:12" hidden="1">
      <c r="A3472" s="142" t="s">
        <v>10782</v>
      </c>
      <c r="B3472" s="142" t="s">
        <v>10783</v>
      </c>
      <c r="C3472" s="142" t="s">
        <v>11240</v>
      </c>
      <c r="D3472" s="142" t="s">
        <v>11241</v>
      </c>
      <c r="E3472" s="142" t="s">
        <v>11544</v>
      </c>
      <c r="F3472" s="142" t="s">
        <v>11545</v>
      </c>
      <c r="G3472" s="142" t="s">
        <v>11546</v>
      </c>
      <c r="H3472" s="142" t="s">
        <v>11547</v>
      </c>
      <c r="I3472" s="142" t="s">
        <v>11574</v>
      </c>
      <c r="J3472" s="142" t="s">
        <v>11575</v>
      </c>
      <c r="K3472" s="142" t="s">
        <v>11576</v>
      </c>
      <c r="L3472" s="142" t="s">
        <v>11577</v>
      </c>
    </row>
    <row r="3473" spans="1:12" hidden="1">
      <c r="A3473" s="142" t="s">
        <v>10782</v>
      </c>
      <c r="B3473" s="142" t="s">
        <v>10783</v>
      </c>
      <c r="C3473" s="142" t="s">
        <v>11240</v>
      </c>
      <c r="D3473" s="142" t="s">
        <v>11241</v>
      </c>
      <c r="E3473" s="142" t="s">
        <v>11544</v>
      </c>
      <c r="F3473" s="142" t="s">
        <v>11545</v>
      </c>
      <c r="G3473" s="142" t="s">
        <v>11546</v>
      </c>
      <c r="H3473" s="142" t="s">
        <v>11547</v>
      </c>
      <c r="I3473" s="142" t="s">
        <v>11574</v>
      </c>
      <c r="J3473" s="142" t="s">
        <v>11575</v>
      </c>
      <c r="K3473" s="142" t="s">
        <v>11578</v>
      </c>
      <c r="L3473" s="142" t="s">
        <v>11579</v>
      </c>
    </row>
    <row r="3474" spans="1:12" hidden="1">
      <c r="A3474" s="142" t="s">
        <v>10782</v>
      </c>
      <c r="B3474" s="142" t="s">
        <v>10783</v>
      </c>
      <c r="C3474" s="142" t="s">
        <v>11240</v>
      </c>
      <c r="D3474" s="142" t="s">
        <v>11241</v>
      </c>
      <c r="E3474" s="142" t="s">
        <v>11544</v>
      </c>
      <c r="F3474" s="142" t="s">
        <v>11545</v>
      </c>
      <c r="G3474" s="142" t="s">
        <v>11546</v>
      </c>
      <c r="H3474" s="142" t="s">
        <v>11547</v>
      </c>
      <c r="I3474" s="142" t="s">
        <v>11574</v>
      </c>
      <c r="J3474" s="142" t="s">
        <v>11575</v>
      </c>
      <c r="K3474" s="142" t="s">
        <v>11580</v>
      </c>
      <c r="L3474" s="142" t="s">
        <v>11581</v>
      </c>
    </row>
    <row r="3475" spans="1:12" hidden="1">
      <c r="A3475" s="142" t="s">
        <v>10782</v>
      </c>
      <c r="B3475" s="142" t="s">
        <v>10783</v>
      </c>
      <c r="C3475" s="142" t="s">
        <v>11240</v>
      </c>
      <c r="D3475" s="142" t="s">
        <v>11241</v>
      </c>
      <c r="E3475" s="142" t="s">
        <v>11544</v>
      </c>
      <c r="F3475" s="142" t="s">
        <v>11545</v>
      </c>
      <c r="G3475" s="142" t="s">
        <v>11546</v>
      </c>
      <c r="H3475" s="142" t="s">
        <v>11547</v>
      </c>
      <c r="I3475" s="142" t="s">
        <v>11574</v>
      </c>
      <c r="J3475" s="142" t="s">
        <v>11575</v>
      </c>
      <c r="K3475" s="142" t="s">
        <v>11582</v>
      </c>
      <c r="L3475" s="142" t="s">
        <v>11583</v>
      </c>
    </row>
    <row r="3476" spans="1:12" hidden="1">
      <c r="A3476" s="142" t="s">
        <v>10782</v>
      </c>
      <c r="B3476" s="142" t="s">
        <v>10783</v>
      </c>
      <c r="C3476" s="142" t="s">
        <v>11240</v>
      </c>
      <c r="D3476" s="142" t="s">
        <v>11241</v>
      </c>
      <c r="E3476" s="142" t="s">
        <v>11544</v>
      </c>
      <c r="F3476" s="142" t="s">
        <v>11545</v>
      </c>
      <c r="G3476" s="142" t="s">
        <v>11546</v>
      </c>
      <c r="H3476" s="142" t="s">
        <v>11547</v>
      </c>
      <c r="I3476" s="142" t="s">
        <v>11574</v>
      </c>
      <c r="J3476" s="142" t="s">
        <v>11575</v>
      </c>
      <c r="K3476" s="142" t="s">
        <v>11584</v>
      </c>
      <c r="L3476" s="142" t="s">
        <v>11585</v>
      </c>
    </row>
    <row r="3477" spans="1:12" hidden="1">
      <c r="A3477" s="142" t="s">
        <v>10782</v>
      </c>
      <c r="B3477" s="142" t="s">
        <v>10783</v>
      </c>
      <c r="C3477" s="142" t="s">
        <v>11240</v>
      </c>
      <c r="D3477" s="142" t="s">
        <v>11241</v>
      </c>
      <c r="E3477" s="142" t="s">
        <v>11544</v>
      </c>
      <c r="F3477" s="142" t="s">
        <v>11545</v>
      </c>
      <c r="G3477" s="142" t="s">
        <v>11546</v>
      </c>
      <c r="H3477" s="142" t="s">
        <v>11547</v>
      </c>
      <c r="I3477" s="142" t="s">
        <v>11586</v>
      </c>
      <c r="J3477" s="142" t="s">
        <v>11587</v>
      </c>
      <c r="K3477" s="142" t="s">
        <v>11588</v>
      </c>
      <c r="L3477" s="142" t="s">
        <v>11589</v>
      </c>
    </row>
    <row r="3478" spans="1:12" hidden="1">
      <c r="A3478" s="142" t="s">
        <v>10782</v>
      </c>
      <c r="B3478" s="142" t="s">
        <v>10783</v>
      </c>
      <c r="C3478" s="142" t="s">
        <v>11240</v>
      </c>
      <c r="D3478" s="142" t="s">
        <v>11241</v>
      </c>
      <c r="E3478" s="142" t="s">
        <v>11544</v>
      </c>
      <c r="F3478" s="142" t="s">
        <v>11545</v>
      </c>
      <c r="G3478" s="142" t="s">
        <v>11546</v>
      </c>
      <c r="H3478" s="142" t="s">
        <v>11547</v>
      </c>
      <c r="I3478" s="142" t="s">
        <v>11586</v>
      </c>
      <c r="J3478" s="142" t="s">
        <v>11587</v>
      </c>
      <c r="K3478" s="142" t="s">
        <v>11590</v>
      </c>
      <c r="L3478" s="142" t="s">
        <v>11591</v>
      </c>
    </row>
    <row r="3479" spans="1:12" hidden="1">
      <c r="A3479" s="142" t="s">
        <v>10782</v>
      </c>
      <c r="B3479" s="142" t="s">
        <v>10783</v>
      </c>
      <c r="C3479" s="142" t="s">
        <v>11240</v>
      </c>
      <c r="D3479" s="142" t="s">
        <v>11241</v>
      </c>
      <c r="E3479" s="142" t="s">
        <v>11544</v>
      </c>
      <c r="F3479" s="142" t="s">
        <v>11545</v>
      </c>
      <c r="G3479" s="142" t="s">
        <v>11546</v>
      </c>
      <c r="H3479" s="142" t="s">
        <v>11547</v>
      </c>
      <c r="I3479" s="142" t="s">
        <v>11586</v>
      </c>
      <c r="J3479" s="142" t="s">
        <v>11587</v>
      </c>
      <c r="K3479" s="142" t="s">
        <v>11592</v>
      </c>
      <c r="L3479" s="142" t="s">
        <v>11593</v>
      </c>
    </row>
    <row r="3480" spans="1:12" hidden="1">
      <c r="A3480" s="142" t="s">
        <v>10782</v>
      </c>
      <c r="B3480" s="142" t="s">
        <v>10783</v>
      </c>
      <c r="C3480" s="142" t="s">
        <v>11240</v>
      </c>
      <c r="D3480" s="142" t="s">
        <v>11241</v>
      </c>
      <c r="E3480" s="142" t="s">
        <v>11544</v>
      </c>
      <c r="F3480" s="142" t="s">
        <v>11545</v>
      </c>
      <c r="G3480" s="142" t="s">
        <v>11546</v>
      </c>
      <c r="H3480" s="142" t="s">
        <v>11547</v>
      </c>
      <c r="I3480" s="142" t="s">
        <v>11586</v>
      </c>
      <c r="J3480" s="142" t="s">
        <v>11587</v>
      </c>
      <c r="K3480" s="142" t="s">
        <v>11594</v>
      </c>
      <c r="L3480" s="142" t="s">
        <v>11595</v>
      </c>
    </row>
    <row r="3481" spans="1:12" hidden="1">
      <c r="A3481" s="142" t="s">
        <v>10782</v>
      </c>
      <c r="B3481" s="142" t="s">
        <v>10783</v>
      </c>
      <c r="C3481" s="142" t="s">
        <v>11240</v>
      </c>
      <c r="D3481" s="142" t="s">
        <v>11241</v>
      </c>
      <c r="E3481" s="142" t="s">
        <v>11544</v>
      </c>
      <c r="F3481" s="142" t="s">
        <v>11545</v>
      </c>
      <c r="G3481" s="142" t="s">
        <v>11546</v>
      </c>
      <c r="H3481" s="142" t="s">
        <v>11547</v>
      </c>
      <c r="I3481" s="142" t="s">
        <v>11586</v>
      </c>
      <c r="J3481" s="142" t="s">
        <v>11587</v>
      </c>
      <c r="K3481" s="142" t="s">
        <v>11596</v>
      </c>
      <c r="L3481" s="142" t="s">
        <v>11597</v>
      </c>
    </row>
    <row r="3482" spans="1:12" hidden="1">
      <c r="A3482" s="142" t="s">
        <v>10782</v>
      </c>
      <c r="B3482" s="142" t="s">
        <v>10783</v>
      </c>
      <c r="C3482" s="142" t="s">
        <v>11240</v>
      </c>
      <c r="D3482" s="142" t="s">
        <v>11241</v>
      </c>
      <c r="E3482" s="142" t="s">
        <v>11544</v>
      </c>
      <c r="F3482" s="142" t="s">
        <v>11545</v>
      </c>
      <c r="G3482" s="142" t="s">
        <v>11546</v>
      </c>
      <c r="H3482" s="142" t="s">
        <v>11547</v>
      </c>
      <c r="I3482" s="142" t="s">
        <v>11586</v>
      </c>
      <c r="J3482" s="142" t="s">
        <v>11587</v>
      </c>
      <c r="K3482" s="142" t="s">
        <v>11598</v>
      </c>
      <c r="L3482" s="142" t="s">
        <v>11599</v>
      </c>
    </row>
    <row r="3483" spans="1:12" hidden="1">
      <c r="A3483" s="142" t="s">
        <v>10782</v>
      </c>
      <c r="B3483" s="142" t="s">
        <v>10783</v>
      </c>
      <c r="C3483" s="142" t="s">
        <v>11240</v>
      </c>
      <c r="D3483" s="142" t="s">
        <v>11241</v>
      </c>
      <c r="E3483" s="142" t="s">
        <v>11544</v>
      </c>
      <c r="F3483" s="142" t="s">
        <v>11545</v>
      </c>
      <c r="G3483" s="142" t="s">
        <v>11546</v>
      </c>
      <c r="H3483" s="142" t="s">
        <v>11547</v>
      </c>
      <c r="I3483" s="142" t="s">
        <v>11586</v>
      </c>
      <c r="J3483" s="142" t="s">
        <v>11587</v>
      </c>
      <c r="K3483" s="142" t="s">
        <v>11600</v>
      </c>
      <c r="L3483" s="142" t="s">
        <v>11601</v>
      </c>
    </row>
    <row r="3484" spans="1:12" hidden="1">
      <c r="A3484" s="142" t="s">
        <v>10782</v>
      </c>
      <c r="B3484" s="142" t="s">
        <v>10783</v>
      </c>
      <c r="C3484" s="142" t="s">
        <v>11240</v>
      </c>
      <c r="D3484" s="142" t="s">
        <v>11241</v>
      </c>
      <c r="E3484" s="142" t="s">
        <v>11544</v>
      </c>
      <c r="F3484" s="142" t="s">
        <v>11545</v>
      </c>
      <c r="G3484" s="142" t="s">
        <v>11546</v>
      </c>
      <c r="H3484" s="142" t="s">
        <v>11547</v>
      </c>
      <c r="I3484" s="142" t="s">
        <v>11586</v>
      </c>
      <c r="J3484" s="142" t="s">
        <v>11587</v>
      </c>
      <c r="K3484" s="142" t="s">
        <v>11602</v>
      </c>
      <c r="L3484" s="142" t="s">
        <v>11603</v>
      </c>
    </row>
    <row r="3485" spans="1:12" hidden="1">
      <c r="A3485" s="142" t="s">
        <v>10782</v>
      </c>
      <c r="B3485" s="142" t="s">
        <v>10783</v>
      </c>
      <c r="C3485" s="142" t="s">
        <v>11240</v>
      </c>
      <c r="D3485" s="142" t="s">
        <v>11241</v>
      </c>
      <c r="E3485" s="142" t="s">
        <v>11544</v>
      </c>
      <c r="F3485" s="142" t="s">
        <v>11545</v>
      </c>
      <c r="G3485" s="142" t="s">
        <v>11546</v>
      </c>
      <c r="H3485" s="142" t="s">
        <v>11547</v>
      </c>
      <c r="I3485" s="142" t="s">
        <v>11586</v>
      </c>
      <c r="J3485" s="142" t="s">
        <v>11587</v>
      </c>
      <c r="K3485" s="142" t="s">
        <v>11604</v>
      </c>
      <c r="L3485" s="142" t="s">
        <v>11605</v>
      </c>
    </row>
    <row r="3486" spans="1:12" hidden="1">
      <c r="A3486" s="142" t="s">
        <v>10782</v>
      </c>
      <c r="B3486" s="142" t="s">
        <v>10783</v>
      </c>
      <c r="C3486" s="142" t="s">
        <v>11240</v>
      </c>
      <c r="D3486" s="142" t="s">
        <v>11241</v>
      </c>
      <c r="E3486" s="142" t="s">
        <v>11544</v>
      </c>
      <c r="F3486" s="142" t="s">
        <v>11545</v>
      </c>
      <c r="G3486" s="142" t="s">
        <v>11546</v>
      </c>
      <c r="H3486" s="142" t="s">
        <v>11547</v>
      </c>
      <c r="I3486" s="142" t="s">
        <v>11586</v>
      </c>
      <c r="J3486" s="142" t="s">
        <v>11587</v>
      </c>
      <c r="K3486" s="142" t="s">
        <v>11606</v>
      </c>
      <c r="L3486" s="142" t="s">
        <v>11607</v>
      </c>
    </row>
    <row r="3487" spans="1:12" hidden="1">
      <c r="A3487" s="142" t="s">
        <v>10782</v>
      </c>
      <c r="B3487" s="142" t="s">
        <v>10783</v>
      </c>
      <c r="C3487" s="142" t="s">
        <v>11240</v>
      </c>
      <c r="D3487" s="142" t="s">
        <v>11241</v>
      </c>
      <c r="E3487" s="142" t="s">
        <v>11544</v>
      </c>
      <c r="F3487" s="142" t="s">
        <v>11545</v>
      </c>
      <c r="G3487" s="142" t="s">
        <v>11546</v>
      </c>
      <c r="H3487" s="142" t="s">
        <v>11547</v>
      </c>
      <c r="I3487" s="142" t="s">
        <v>11586</v>
      </c>
      <c r="J3487" s="142" t="s">
        <v>11587</v>
      </c>
      <c r="K3487" s="142" t="s">
        <v>11608</v>
      </c>
      <c r="L3487" s="142" t="s">
        <v>11609</v>
      </c>
    </row>
    <row r="3488" spans="1:12" hidden="1">
      <c r="A3488" s="142" t="s">
        <v>10782</v>
      </c>
      <c r="B3488" s="142" t="s">
        <v>10783</v>
      </c>
      <c r="C3488" s="142" t="s">
        <v>11240</v>
      </c>
      <c r="D3488" s="142" t="s">
        <v>11241</v>
      </c>
      <c r="E3488" s="142" t="s">
        <v>11544</v>
      </c>
      <c r="F3488" s="142" t="s">
        <v>11545</v>
      </c>
      <c r="G3488" s="142" t="s">
        <v>11546</v>
      </c>
      <c r="H3488" s="142" t="s">
        <v>11547</v>
      </c>
      <c r="I3488" s="142" t="s">
        <v>11586</v>
      </c>
      <c r="J3488" s="142" t="s">
        <v>11587</v>
      </c>
      <c r="K3488" s="142" t="s">
        <v>11610</v>
      </c>
      <c r="L3488" s="142" t="s">
        <v>11611</v>
      </c>
    </row>
    <row r="3489" spans="1:12" hidden="1">
      <c r="A3489" s="142" t="s">
        <v>10782</v>
      </c>
      <c r="B3489" s="142" t="s">
        <v>10783</v>
      </c>
      <c r="C3489" s="142" t="s">
        <v>11240</v>
      </c>
      <c r="D3489" s="142" t="s">
        <v>11241</v>
      </c>
      <c r="E3489" s="142" t="s">
        <v>11544</v>
      </c>
      <c r="F3489" s="142" t="s">
        <v>11545</v>
      </c>
      <c r="G3489" s="142" t="s">
        <v>11546</v>
      </c>
      <c r="H3489" s="142" t="s">
        <v>11547</v>
      </c>
      <c r="I3489" s="142" t="s">
        <v>11612</v>
      </c>
      <c r="J3489" s="142" t="s">
        <v>11613</v>
      </c>
      <c r="K3489" s="142" t="s">
        <v>11614</v>
      </c>
      <c r="L3489" s="142" t="s">
        <v>11615</v>
      </c>
    </row>
    <row r="3490" spans="1:12" hidden="1">
      <c r="A3490" s="142" t="s">
        <v>10782</v>
      </c>
      <c r="B3490" s="142" t="s">
        <v>10783</v>
      </c>
      <c r="C3490" s="142" t="s">
        <v>11240</v>
      </c>
      <c r="D3490" s="142" t="s">
        <v>11241</v>
      </c>
      <c r="E3490" s="142" t="s">
        <v>11544</v>
      </c>
      <c r="F3490" s="142" t="s">
        <v>11545</v>
      </c>
      <c r="G3490" s="142" t="s">
        <v>11546</v>
      </c>
      <c r="H3490" s="142" t="s">
        <v>11547</v>
      </c>
      <c r="I3490" s="142" t="s">
        <v>11612</v>
      </c>
      <c r="J3490" s="142" t="s">
        <v>11613</v>
      </c>
      <c r="K3490" s="142" t="s">
        <v>11616</v>
      </c>
      <c r="L3490" s="142" t="s">
        <v>11617</v>
      </c>
    </row>
    <row r="3491" spans="1:12" hidden="1">
      <c r="A3491" s="142" t="s">
        <v>10782</v>
      </c>
      <c r="B3491" s="142" t="s">
        <v>10783</v>
      </c>
      <c r="C3491" s="142" t="s">
        <v>11240</v>
      </c>
      <c r="D3491" s="142" t="s">
        <v>11241</v>
      </c>
      <c r="E3491" s="142" t="s">
        <v>11544</v>
      </c>
      <c r="F3491" s="142" t="s">
        <v>11545</v>
      </c>
      <c r="G3491" s="142" t="s">
        <v>11546</v>
      </c>
      <c r="H3491" s="142" t="s">
        <v>11547</v>
      </c>
      <c r="I3491" s="142" t="s">
        <v>11612</v>
      </c>
      <c r="J3491" s="142" t="s">
        <v>11613</v>
      </c>
      <c r="K3491" s="142" t="s">
        <v>11618</v>
      </c>
      <c r="L3491" s="142" t="s">
        <v>11619</v>
      </c>
    </row>
    <row r="3492" spans="1:12" hidden="1">
      <c r="A3492" s="142" t="s">
        <v>10782</v>
      </c>
      <c r="B3492" s="142" t="s">
        <v>10783</v>
      </c>
      <c r="C3492" s="142" t="s">
        <v>11240</v>
      </c>
      <c r="D3492" s="142" t="s">
        <v>11241</v>
      </c>
      <c r="E3492" s="142" t="s">
        <v>11544</v>
      </c>
      <c r="F3492" s="142" t="s">
        <v>11545</v>
      </c>
      <c r="G3492" s="142" t="s">
        <v>11546</v>
      </c>
      <c r="H3492" s="142" t="s">
        <v>11547</v>
      </c>
      <c r="I3492" s="142" t="s">
        <v>11612</v>
      </c>
      <c r="J3492" s="142" t="s">
        <v>11613</v>
      </c>
      <c r="K3492" s="142" t="s">
        <v>11620</v>
      </c>
      <c r="L3492" s="142" t="s">
        <v>11621</v>
      </c>
    </row>
    <row r="3493" spans="1:12" hidden="1">
      <c r="A3493" s="142" t="s">
        <v>10782</v>
      </c>
      <c r="B3493" s="142" t="s">
        <v>10783</v>
      </c>
      <c r="C3493" s="142" t="s">
        <v>11240</v>
      </c>
      <c r="D3493" s="142" t="s">
        <v>11241</v>
      </c>
      <c r="E3493" s="142" t="s">
        <v>11544</v>
      </c>
      <c r="F3493" s="142" t="s">
        <v>11545</v>
      </c>
      <c r="G3493" s="142" t="s">
        <v>11546</v>
      </c>
      <c r="H3493" s="142" t="s">
        <v>11547</v>
      </c>
      <c r="I3493" s="142" t="s">
        <v>11612</v>
      </c>
      <c r="J3493" s="142" t="s">
        <v>11613</v>
      </c>
      <c r="K3493" s="142" t="s">
        <v>11622</v>
      </c>
      <c r="L3493" s="142" t="s">
        <v>11623</v>
      </c>
    </row>
    <row r="3494" spans="1:12" hidden="1">
      <c r="A3494" s="142" t="s">
        <v>10782</v>
      </c>
      <c r="B3494" s="142" t="s">
        <v>10783</v>
      </c>
      <c r="C3494" s="142" t="s">
        <v>11240</v>
      </c>
      <c r="D3494" s="142" t="s">
        <v>11241</v>
      </c>
      <c r="E3494" s="142" t="s">
        <v>11544</v>
      </c>
      <c r="F3494" s="142" t="s">
        <v>11545</v>
      </c>
      <c r="G3494" s="142" t="s">
        <v>11546</v>
      </c>
      <c r="H3494" s="142" t="s">
        <v>11547</v>
      </c>
      <c r="I3494" s="142" t="s">
        <v>11612</v>
      </c>
      <c r="J3494" s="142" t="s">
        <v>11613</v>
      </c>
      <c r="K3494" s="142" t="s">
        <v>11624</v>
      </c>
      <c r="L3494" s="142" t="s">
        <v>11625</v>
      </c>
    </row>
    <row r="3495" spans="1:12" hidden="1">
      <c r="A3495" s="142" t="s">
        <v>10782</v>
      </c>
      <c r="B3495" s="142" t="s">
        <v>10783</v>
      </c>
      <c r="C3495" s="142" t="s">
        <v>11240</v>
      </c>
      <c r="D3495" s="142" t="s">
        <v>11241</v>
      </c>
      <c r="E3495" s="142" t="s">
        <v>11544</v>
      </c>
      <c r="F3495" s="142" t="s">
        <v>11545</v>
      </c>
      <c r="G3495" s="142" t="s">
        <v>11546</v>
      </c>
      <c r="H3495" s="142" t="s">
        <v>11547</v>
      </c>
      <c r="I3495" s="142" t="s">
        <v>11612</v>
      </c>
      <c r="J3495" s="142" t="s">
        <v>11613</v>
      </c>
      <c r="K3495" s="142" t="s">
        <v>11626</v>
      </c>
      <c r="L3495" s="142" t="s">
        <v>11627</v>
      </c>
    </row>
    <row r="3496" spans="1:12" hidden="1">
      <c r="A3496" s="142" t="s">
        <v>10782</v>
      </c>
      <c r="B3496" s="142" t="s">
        <v>10783</v>
      </c>
      <c r="C3496" s="142" t="s">
        <v>11240</v>
      </c>
      <c r="D3496" s="142" t="s">
        <v>11241</v>
      </c>
      <c r="E3496" s="142" t="s">
        <v>11544</v>
      </c>
      <c r="F3496" s="142" t="s">
        <v>11545</v>
      </c>
      <c r="G3496" s="142" t="s">
        <v>11546</v>
      </c>
      <c r="H3496" s="142" t="s">
        <v>11547</v>
      </c>
      <c r="I3496" s="142" t="s">
        <v>11612</v>
      </c>
      <c r="J3496" s="142" t="s">
        <v>11613</v>
      </c>
      <c r="K3496" s="142" t="s">
        <v>11628</v>
      </c>
      <c r="L3496" s="142" t="s">
        <v>11629</v>
      </c>
    </row>
    <row r="3497" spans="1:12" hidden="1">
      <c r="A3497" s="142" t="s">
        <v>10782</v>
      </c>
      <c r="B3497" s="142" t="s">
        <v>10783</v>
      </c>
      <c r="C3497" s="142" t="s">
        <v>11240</v>
      </c>
      <c r="D3497" s="142" t="s">
        <v>11241</v>
      </c>
      <c r="E3497" s="142" t="s">
        <v>11544</v>
      </c>
      <c r="F3497" s="142" t="s">
        <v>11545</v>
      </c>
      <c r="G3497" s="142" t="s">
        <v>11546</v>
      </c>
      <c r="H3497" s="142" t="s">
        <v>11547</v>
      </c>
      <c r="I3497" s="142" t="s">
        <v>11630</v>
      </c>
      <c r="J3497" s="142" t="s">
        <v>11631</v>
      </c>
      <c r="K3497" s="142" t="s">
        <v>11632</v>
      </c>
      <c r="L3497" s="142" t="s">
        <v>11633</v>
      </c>
    </row>
    <row r="3498" spans="1:12" hidden="1">
      <c r="A3498" s="142" t="s">
        <v>10782</v>
      </c>
      <c r="B3498" s="142" t="s">
        <v>10783</v>
      </c>
      <c r="C3498" s="142" t="s">
        <v>11240</v>
      </c>
      <c r="D3498" s="142" t="s">
        <v>11241</v>
      </c>
      <c r="E3498" s="142" t="s">
        <v>11544</v>
      </c>
      <c r="F3498" s="142" t="s">
        <v>11545</v>
      </c>
      <c r="G3498" s="142" t="s">
        <v>11546</v>
      </c>
      <c r="H3498" s="142" t="s">
        <v>11547</v>
      </c>
      <c r="I3498" s="142" t="s">
        <v>11634</v>
      </c>
      <c r="J3498" s="142" t="s">
        <v>11635</v>
      </c>
      <c r="K3498" s="142" t="s">
        <v>11636</v>
      </c>
      <c r="L3498" s="142" t="s">
        <v>11637</v>
      </c>
    </row>
    <row r="3499" spans="1:12" hidden="1">
      <c r="A3499" s="142" t="s">
        <v>10782</v>
      </c>
      <c r="B3499" s="142" t="s">
        <v>10783</v>
      </c>
      <c r="C3499" s="142" t="s">
        <v>11240</v>
      </c>
      <c r="D3499" s="142" t="s">
        <v>11241</v>
      </c>
      <c r="E3499" s="142" t="s">
        <v>11544</v>
      </c>
      <c r="F3499" s="142" t="s">
        <v>11545</v>
      </c>
      <c r="G3499" s="142" t="s">
        <v>11546</v>
      </c>
      <c r="H3499" s="142" t="s">
        <v>11547</v>
      </c>
      <c r="I3499" s="142" t="s">
        <v>11634</v>
      </c>
      <c r="J3499" s="142" t="s">
        <v>11635</v>
      </c>
      <c r="K3499" s="142" t="s">
        <v>11638</v>
      </c>
      <c r="L3499" s="142" t="s">
        <v>11639</v>
      </c>
    </row>
    <row r="3500" spans="1:12" hidden="1">
      <c r="A3500" s="142" t="s">
        <v>10782</v>
      </c>
      <c r="B3500" s="142" t="s">
        <v>10783</v>
      </c>
      <c r="C3500" s="142" t="s">
        <v>11640</v>
      </c>
      <c r="D3500" s="142" t="s">
        <v>11641</v>
      </c>
      <c r="E3500" s="142" t="s">
        <v>11642</v>
      </c>
      <c r="F3500" s="142" t="s">
        <v>11643</v>
      </c>
      <c r="G3500" s="142" t="s">
        <v>11644</v>
      </c>
      <c r="H3500" s="142" t="s">
        <v>11645</v>
      </c>
      <c r="I3500" s="142" t="s">
        <v>11646</v>
      </c>
      <c r="J3500" s="142" t="s">
        <v>11647</v>
      </c>
      <c r="K3500" s="142" t="s">
        <v>11648</v>
      </c>
      <c r="L3500" s="142" t="s">
        <v>11649</v>
      </c>
    </row>
    <row r="3501" spans="1:12" hidden="1">
      <c r="A3501" s="142" t="s">
        <v>10782</v>
      </c>
      <c r="B3501" s="142" t="s">
        <v>10783</v>
      </c>
      <c r="C3501" s="142" t="s">
        <v>11640</v>
      </c>
      <c r="D3501" s="142" t="s">
        <v>11641</v>
      </c>
      <c r="E3501" s="142" t="s">
        <v>11642</v>
      </c>
      <c r="F3501" s="142" t="s">
        <v>11643</v>
      </c>
      <c r="G3501" s="142" t="s">
        <v>11644</v>
      </c>
      <c r="H3501" s="142" t="s">
        <v>11645</v>
      </c>
      <c r="I3501" s="142" t="s">
        <v>11646</v>
      </c>
      <c r="J3501" s="142" t="s">
        <v>11647</v>
      </c>
      <c r="K3501" s="142" t="s">
        <v>11650</v>
      </c>
      <c r="L3501" s="142" t="s">
        <v>11651</v>
      </c>
    </row>
    <row r="3502" spans="1:12" hidden="1">
      <c r="A3502" s="142" t="s">
        <v>10782</v>
      </c>
      <c r="B3502" s="142" t="s">
        <v>10783</v>
      </c>
      <c r="C3502" s="142" t="s">
        <v>11640</v>
      </c>
      <c r="D3502" s="142" t="s">
        <v>11641</v>
      </c>
      <c r="E3502" s="142" t="s">
        <v>11642</v>
      </c>
      <c r="F3502" s="142" t="s">
        <v>11643</v>
      </c>
      <c r="G3502" s="142" t="s">
        <v>11652</v>
      </c>
      <c r="H3502" s="142" t="s">
        <v>11653</v>
      </c>
      <c r="I3502" s="142" t="s">
        <v>11654</v>
      </c>
      <c r="J3502" s="142" t="s">
        <v>11655</v>
      </c>
      <c r="K3502" s="142" t="s">
        <v>11656</v>
      </c>
      <c r="L3502" s="142" t="s">
        <v>11657</v>
      </c>
    </row>
    <row r="3503" spans="1:12" hidden="1">
      <c r="A3503" s="142" t="s">
        <v>10782</v>
      </c>
      <c r="B3503" s="142" t="s">
        <v>10783</v>
      </c>
      <c r="C3503" s="142" t="s">
        <v>11640</v>
      </c>
      <c r="D3503" s="142" t="s">
        <v>11641</v>
      </c>
      <c r="E3503" s="142" t="s">
        <v>11642</v>
      </c>
      <c r="F3503" s="142" t="s">
        <v>11643</v>
      </c>
      <c r="G3503" s="142" t="s">
        <v>11652</v>
      </c>
      <c r="H3503" s="142" t="s">
        <v>11653</v>
      </c>
      <c r="I3503" s="142" t="s">
        <v>11654</v>
      </c>
      <c r="J3503" s="142" t="s">
        <v>11655</v>
      </c>
      <c r="K3503" s="142" t="s">
        <v>11658</v>
      </c>
      <c r="L3503" s="142" t="s">
        <v>11659</v>
      </c>
    </row>
    <row r="3504" spans="1:12" hidden="1">
      <c r="A3504" s="142" t="s">
        <v>10782</v>
      </c>
      <c r="B3504" s="142" t="s">
        <v>10783</v>
      </c>
      <c r="C3504" s="142" t="s">
        <v>11640</v>
      </c>
      <c r="D3504" s="142" t="s">
        <v>11641</v>
      </c>
      <c r="E3504" s="142" t="s">
        <v>11642</v>
      </c>
      <c r="F3504" s="142" t="s">
        <v>11643</v>
      </c>
      <c r="G3504" s="142" t="s">
        <v>11652</v>
      </c>
      <c r="H3504" s="142" t="s">
        <v>11653</v>
      </c>
      <c r="I3504" s="142" t="s">
        <v>11654</v>
      </c>
      <c r="J3504" s="142" t="s">
        <v>11655</v>
      </c>
      <c r="K3504" s="142" t="s">
        <v>11660</v>
      </c>
      <c r="L3504" s="142" t="s">
        <v>11661</v>
      </c>
    </row>
    <row r="3505" spans="1:12" hidden="1">
      <c r="A3505" s="142" t="s">
        <v>10782</v>
      </c>
      <c r="B3505" s="142" t="s">
        <v>10783</v>
      </c>
      <c r="C3505" s="142" t="s">
        <v>11640</v>
      </c>
      <c r="D3505" s="142" t="s">
        <v>11641</v>
      </c>
      <c r="E3505" s="142" t="s">
        <v>11642</v>
      </c>
      <c r="F3505" s="142" t="s">
        <v>11643</v>
      </c>
      <c r="G3505" s="142" t="s">
        <v>11652</v>
      </c>
      <c r="H3505" s="142" t="s">
        <v>11653</v>
      </c>
      <c r="I3505" s="142" t="s">
        <v>11654</v>
      </c>
      <c r="J3505" s="142" t="s">
        <v>11655</v>
      </c>
      <c r="K3505" s="142" t="s">
        <v>11662</v>
      </c>
      <c r="L3505" s="142" t="s">
        <v>11663</v>
      </c>
    </row>
    <row r="3506" spans="1:12" hidden="1">
      <c r="A3506" s="142" t="s">
        <v>10782</v>
      </c>
      <c r="B3506" s="142" t="s">
        <v>10783</v>
      </c>
      <c r="C3506" s="142" t="s">
        <v>11640</v>
      </c>
      <c r="D3506" s="142" t="s">
        <v>11641</v>
      </c>
      <c r="E3506" s="142" t="s">
        <v>11642</v>
      </c>
      <c r="F3506" s="142" t="s">
        <v>11643</v>
      </c>
      <c r="G3506" s="142" t="s">
        <v>11652</v>
      </c>
      <c r="H3506" s="142" t="s">
        <v>11653</v>
      </c>
      <c r="I3506" s="142" t="s">
        <v>11664</v>
      </c>
      <c r="J3506" s="142" t="s">
        <v>11665</v>
      </c>
      <c r="K3506" s="142" t="s">
        <v>11666</v>
      </c>
      <c r="L3506" s="142" t="s">
        <v>11667</v>
      </c>
    </row>
    <row r="3507" spans="1:12" hidden="1">
      <c r="A3507" s="142" t="s">
        <v>10782</v>
      </c>
      <c r="B3507" s="142" t="s">
        <v>10783</v>
      </c>
      <c r="C3507" s="142" t="s">
        <v>11640</v>
      </c>
      <c r="D3507" s="142" t="s">
        <v>11641</v>
      </c>
      <c r="E3507" s="142" t="s">
        <v>11642</v>
      </c>
      <c r="F3507" s="142" t="s">
        <v>11643</v>
      </c>
      <c r="G3507" s="142" t="s">
        <v>11652</v>
      </c>
      <c r="H3507" s="142" t="s">
        <v>11653</v>
      </c>
      <c r="I3507" s="142" t="s">
        <v>11664</v>
      </c>
      <c r="J3507" s="142" t="s">
        <v>11665</v>
      </c>
      <c r="K3507" s="142" t="s">
        <v>11668</v>
      </c>
      <c r="L3507" s="142" t="s">
        <v>11669</v>
      </c>
    </row>
    <row r="3508" spans="1:12" hidden="1">
      <c r="A3508" s="142" t="s">
        <v>10782</v>
      </c>
      <c r="B3508" s="142" t="s">
        <v>10783</v>
      </c>
      <c r="C3508" s="142" t="s">
        <v>11640</v>
      </c>
      <c r="D3508" s="142" t="s">
        <v>11641</v>
      </c>
      <c r="E3508" s="142" t="s">
        <v>11642</v>
      </c>
      <c r="F3508" s="142" t="s">
        <v>11643</v>
      </c>
      <c r="G3508" s="142" t="s">
        <v>11652</v>
      </c>
      <c r="H3508" s="142" t="s">
        <v>11653</v>
      </c>
      <c r="I3508" s="142" t="s">
        <v>11664</v>
      </c>
      <c r="J3508" s="142" t="s">
        <v>11665</v>
      </c>
      <c r="K3508" s="142" t="s">
        <v>11670</v>
      </c>
      <c r="L3508" s="142" t="s">
        <v>11671</v>
      </c>
    </row>
    <row r="3509" spans="1:12" hidden="1">
      <c r="A3509" s="142" t="s">
        <v>10782</v>
      </c>
      <c r="B3509" s="142" t="s">
        <v>10783</v>
      </c>
      <c r="C3509" s="142" t="s">
        <v>11640</v>
      </c>
      <c r="D3509" s="142" t="s">
        <v>11641</v>
      </c>
      <c r="E3509" s="142" t="s">
        <v>11642</v>
      </c>
      <c r="F3509" s="142" t="s">
        <v>11643</v>
      </c>
      <c r="G3509" s="142" t="s">
        <v>11652</v>
      </c>
      <c r="H3509" s="142" t="s">
        <v>11653</v>
      </c>
      <c r="I3509" s="142" t="s">
        <v>11664</v>
      </c>
      <c r="J3509" s="142" t="s">
        <v>11665</v>
      </c>
      <c r="K3509" s="142" t="s">
        <v>11672</v>
      </c>
      <c r="L3509" s="142" t="s">
        <v>11673</v>
      </c>
    </row>
    <row r="3510" spans="1:12" hidden="1">
      <c r="A3510" s="142" t="s">
        <v>10782</v>
      </c>
      <c r="B3510" s="142" t="s">
        <v>10783</v>
      </c>
      <c r="C3510" s="142" t="s">
        <v>11640</v>
      </c>
      <c r="D3510" s="142" t="s">
        <v>11641</v>
      </c>
      <c r="E3510" s="142" t="s">
        <v>11642</v>
      </c>
      <c r="F3510" s="142" t="s">
        <v>11643</v>
      </c>
      <c r="G3510" s="142" t="s">
        <v>11674</v>
      </c>
      <c r="H3510" s="142" t="s">
        <v>11675</v>
      </c>
      <c r="I3510" s="142" t="s">
        <v>11676</v>
      </c>
      <c r="J3510" s="142" t="s">
        <v>11677</v>
      </c>
      <c r="K3510" s="142" t="s">
        <v>11678</v>
      </c>
      <c r="L3510" s="142" t="s">
        <v>11679</v>
      </c>
    </row>
    <row r="3511" spans="1:12" hidden="1">
      <c r="A3511" s="142" t="s">
        <v>10782</v>
      </c>
      <c r="B3511" s="142" t="s">
        <v>10783</v>
      </c>
      <c r="C3511" s="142" t="s">
        <v>11640</v>
      </c>
      <c r="D3511" s="142" t="s">
        <v>11641</v>
      </c>
      <c r="E3511" s="142" t="s">
        <v>11642</v>
      </c>
      <c r="F3511" s="142" t="s">
        <v>11643</v>
      </c>
      <c r="G3511" s="142" t="s">
        <v>11674</v>
      </c>
      <c r="H3511" s="142" t="s">
        <v>11675</v>
      </c>
      <c r="I3511" s="142" t="s">
        <v>11676</v>
      </c>
      <c r="J3511" s="142" t="s">
        <v>11677</v>
      </c>
      <c r="K3511" s="142" t="s">
        <v>11680</v>
      </c>
      <c r="L3511" s="142" t="s">
        <v>11681</v>
      </c>
    </row>
    <row r="3512" spans="1:12" hidden="1">
      <c r="A3512" s="142" t="s">
        <v>10782</v>
      </c>
      <c r="B3512" s="142" t="s">
        <v>10783</v>
      </c>
      <c r="C3512" s="142" t="s">
        <v>11640</v>
      </c>
      <c r="D3512" s="142" t="s">
        <v>11641</v>
      </c>
      <c r="E3512" s="142" t="s">
        <v>11642</v>
      </c>
      <c r="F3512" s="142" t="s">
        <v>11643</v>
      </c>
      <c r="G3512" s="142" t="s">
        <v>11674</v>
      </c>
      <c r="H3512" s="142" t="s">
        <v>11675</v>
      </c>
      <c r="I3512" s="142" t="s">
        <v>11682</v>
      </c>
      <c r="J3512" s="142" t="s">
        <v>11683</v>
      </c>
      <c r="K3512" s="142" t="s">
        <v>11684</v>
      </c>
      <c r="L3512" s="142" t="s">
        <v>11685</v>
      </c>
    </row>
    <row r="3513" spans="1:12" hidden="1">
      <c r="A3513" s="142" t="s">
        <v>10782</v>
      </c>
      <c r="B3513" s="142" t="s">
        <v>10783</v>
      </c>
      <c r="C3513" s="142" t="s">
        <v>11640</v>
      </c>
      <c r="D3513" s="142" t="s">
        <v>11641</v>
      </c>
      <c r="E3513" s="142" t="s">
        <v>11642</v>
      </c>
      <c r="F3513" s="142" t="s">
        <v>11643</v>
      </c>
      <c r="G3513" s="142" t="s">
        <v>11674</v>
      </c>
      <c r="H3513" s="142" t="s">
        <v>11675</v>
      </c>
      <c r="I3513" s="142" t="s">
        <v>11682</v>
      </c>
      <c r="J3513" s="142" t="s">
        <v>11683</v>
      </c>
      <c r="K3513" s="142" t="s">
        <v>11686</v>
      </c>
      <c r="L3513" s="142" t="s">
        <v>11687</v>
      </c>
    </row>
    <row r="3514" spans="1:12" hidden="1">
      <c r="A3514" s="142" t="s">
        <v>10782</v>
      </c>
      <c r="B3514" s="142" t="s">
        <v>10783</v>
      </c>
      <c r="C3514" s="142" t="s">
        <v>11640</v>
      </c>
      <c r="D3514" s="142" t="s">
        <v>11641</v>
      </c>
      <c r="E3514" s="142" t="s">
        <v>11642</v>
      </c>
      <c r="F3514" s="142" t="s">
        <v>11643</v>
      </c>
      <c r="G3514" s="142" t="s">
        <v>11688</v>
      </c>
      <c r="H3514" s="142" t="s">
        <v>11689</v>
      </c>
      <c r="I3514" s="142" t="s">
        <v>11690</v>
      </c>
      <c r="J3514" s="142" t="s">
        <v>11691</v>
      </c>
      <c r="K3514" s="142" t="s">
        <v>11692</v>
      </c>
      <c r="L3514" s="142" t="s">
        <v>11693</v>
      </c>
    </row>
    <row r="3515" spans="1:12" hidden="1">
      <c r="A3515" s="142" t="s">
        <v>10782</v>
      </c>
      <c r="B3515" s="142" t="s">
        <v>10783</v>
      </c>
      <c r="C3515" s="142" t="s">
        <v>11640</v>
      </c>
      <c r="D3515" s="142" t="s">
        <v>11641</v>
      </c>
      <c r="E3515" s="142" t="s">
        <v>11642</v>
      </c>
      <c r="F3515" s="142" t="s">
        <v>11643</v>
      </c>
      <c r="G3515" s="142" t="s">
        <v>11688</v>
      </c>
      <c r="H3515" s="142" t="s">
        <v>11689</v>
      </c>
      <c r="I3515" s="142" t="s">
        <v>11690</v>
      </c>
      <c r="J3515" s="142" t="s">
        <v>11691</v>
      </c>
      <c r="K3515" s="142" t="s">
        <v>11694</v>
      </c>
      <c r="L3515" s="142" t="s">
        <v>11695</v>
      </c>
    </row>
    <row r="3516" spans="1:12" hidden="1">
      <c r="A3516" s="142" t="s">
        <v>10782</v>
      </c>
      <c r="B3516" s="142" t="s">
        <v>10783</v>
      </c>
      <c r="C3516" s="142" t="s">
        <v>11640</v>
      </c>
      <c r="D3516" s="142" t="s">
        <v>11641</v>
      </c>
      <c r="E3516" s="142" t="s">
        <v>11642</v>
      </c>
      <c r="F3516" s="142" t="s">
        <v>11643</v>
      </c>
      <c r="G3516" s="142" t="s">
        <v>11688</v>
      </c>
      <c r="H3516" s="142" t="s">
        <v>11689</v>
      </c>
      <c r="I3516" s="142" t="s">
        <v>11690</v>
      </c>
      <c r="J3516" s="142" t="s">
        <v>11691</v>
      </c>
      <c r="K3516" s="142" t="s">
        <v>11696</v>
      </c>
      <c r="L3516" s="142" t="s">
        <v>11697</v>
      </c>
    </row>
    <row r="3517" spans="1:12" hidden="1">
      <c r="A3517" s="142" t="s">
        <v>10782</v>
      </c>
      <c r="B3517" s="142" t="s">
        <v>10783</v>
      </c>
      <c r="C3517" s="142" t="s">
        <v>11640</v>
      </c>
      <c r="D3517" s="142" t="s">
        <v>11641</v>
      </c>
      <c r="E3517" s="142" t="s">
        <v>11642</v>
      </c>
      <c r="F3517" s="142" t="s">
        <v>11643</v>
      </c>
      <c r="G3517" s="142" t="s">
        <v>11688</v>
      </c>
      <c r="H3517" s="142" t="s">
        <v>11689</v>
      </c>
      <c r="I3517" s="142" t="s">
        <v>11690</v>
      </c>
      <c r="J3517" s="142" t="s">
        <v>11691</v>
      </c>
      <c r="K3517" s="142" t="s">
        <v>11698</v>
      </c>
      <c r="L3517" s="142" t="s">
        <v>11699</v>
      </c>
    </row>
    <row r="3518" spans="1:12" hidden="1">
      <c r="A3518" s="142" t="s">
        <v>10782</v>
      </c>
      <c r="B3518" s="142" t="s">
        <v>10783</v>
      </c>
      <c r="C3518" s="142" t="s">
        <v>11640</v>
      </c>
      <c r="D3518" s="142" t="s">
        <v>11641</v>
      </c>
      <c r="E3518" s="142" t="s">
        <v>11642</v>
      </c>
      <c r="F3518" s="142" t="s">
        <v>11643</v>
      </c>
      <c r="G3518" s="142" t="s">
        <v>11688</v>
      </c>
      <c r="H3518" s="142" t="s">
        <v>11689</v>
      </c>
      <c r="I3518" s="142" t="s">
        <v>11700</v>
      </c>
      <c r="J3518" s="142" t="s">
        <v>11701</v>
      </c>
      <c r="K3518" s="142" t="s">
        <v>11702</v>
      </c>
      <c r="L3518" s="142" t="s">
        <v>11703</v>
      </c>
    </row>
    <row r="3519" spans="1:12" hidden="1">
      <c r="A3519" s="142" t="s">
        <v>10782</v>
      </c>
      <c r="B3519" s="142" t="s">
        <v>10783</v>
      </c>
      <c r="C3519" s="142" t="s">
        <v>11640</v>
      </c>
      <c r="D3519" s="142" t="s">
        <v>11641</v>
      </c>
      <c r="E3519" s="142" t="s">
        <v>11642</v>
      </c>
      <c r="F3519" s="142" t="s">
        <v>11643</v>
      </c>
      <c r="G3519" s="142" t="s">
        <v>11688</v>
      </c>
      <c r="H3519" s="142" t="s">
        <v>11689</v>
      </c>
      <c r="I3519" s="142" t="s">
        <v>11700</v>
      </c>
      <c r="J3519" s="142" t="s">
        <v>11701</v>
      </c>
      <c r="K3519" s="142" t="s">
        <v>11704</v>
      </c>
      <c r="L3519" s="142" t="s">
        <v>11705</v>
      </c>
    </row>
    <row r="3520" spans="1:12" hidden="1">
      <c r="A3520" s="142" t="s">
        <v>10782</v>
      </c>
      <c r="B3520" s="142" t="s">
        <v>10783</v>
      </c>
      <c r="C3520" s="142" t="s">
        <v>11640</v>
      </c>
      <c r="D3520" s="142" t="s">
        <v>11641</v>
      </c>
      <c r="E3520" s="142" t="s">
        <v>11642</v>
      </c>
      <c r="F3520" s="142" t="s">
        <v>11643</v>
      </c>
      <c r="G3520" s="142" t="s">
        <v>11688</v>
      </c>
      <c r="H3520" s="142" t="s">
        <v>11689</v>
      </c>
      <c r="I3520" s="142" t="s">
        <v>11700</v>
      </c>
      <c r="J3520" s="142" t="s">
        <v>11701</v>
      </c>
      <c r="K3520" s="142" t="s">
        <v>11706</v>
      </c>
      <c r="L3520" s="142" t="s">
        <v>11707</v>
      </c>
    </row>
    <row r="3521" spans="1:12" hidden="1">
      <c r="A3521" s="142" t="s">
        <v>10782</v>
      </c>
      <c r="B3521" s="142" t="s">
        <v>10783</v>
      </c>
      <c r="C3521" s="142" t="s">
        <v>11640</v>
      </c>
      <c r="D3521" s="142" t="s">
        <v>11641</v>
      </c>
      <c r="E3521" s="142" t="s">
        <v>11642</v>
      </c>
      <c r="F3521" s="142" t="s">
        <v>11643</v>
      </c>
      <c r="G3521" s="142" t="s">
        <v>11688</v>
      </c>
      <c r="H3521" s="142" t="s">
        <v>11689</v>
      </c>
      <c r="I3521" s="142" t="s">
        <v>11700</v>
      </c>
      <c r="J3521" s="142" t="s">
        <v>11701</v>
      </c>
      <c r="K3521" s="142" t="s">
        <v>11708</v>
      </c>
      <c r="L3521" s="142" t="s">
        <v>11709</v>
      </c>
    </row>
    <row r="3522" spans="1:12" hidden="1">
      <c r="A3522" s="142" t="s">
        <v>10782</v>
      </c>
      <c r="B3522" s="142" t="s">
        <v>10783</v>
      </c>
      <c r="C3522" s="142" t="s">
        <v>11640</v>
      </c>
      <c r="D3522" s="142" t="s">
        <v>11641</v>
      </c>
      <c r="E3522" s="142" t="s">
        <v>11642</v>
      </c>
      <c r="F3522" s="142" t="s">
        <v>11643</v>
      </c>
      <c r="G3522" s="142" t="s">
        <v>11688</v>
      </c>
      <c r="H3522" s="142" t="s">
        <v>11689</v>
      </c>
      <c r="I3522" s="142" t="s">
        <v>11700</v>
      </c>
      <c r="J3522" s="142" t="s">
        <v>11701</v>
      </c>
      <c r="K3522" s="142" t="s">
        <v>11710</v>
      </c>
      <c r="L3522" s="142" t="s">
        <v>11711</v>
      </c>
    </row>
    <row r="3523" spans="1:12" hidden="1">
      <c r="A3523" s="142" t="s">
        <v>10782</v>
      </c>
      <c r="B3523" s="142" t="s">
        <v>10783</v>
      </c>
      <c r="C3523" s="142" t="s">
        <v>11640</v>
      </c>
      <c r="D3523" s="142" t="s">
        <v>11641</v>
      </c>
      <c r="E3523" s="142" t="s">
        <v>11642</v>
      </c>
      <c r="F3523" s="142" t="s">
        <v>11643</v>
      </c>
      <c r="G3523" s="142" t="s">
        <v>11688</v>
      </c>
      <c r="H3523" s="142" t="s">
        <v>11689</v>
      </c>
      <c r="I3523" s="142" t="s">
        <v>11700</v>
      </c>
      <c r="J3523" s="142" t="s">
        <v>11701</v>
      </c>
      <c r="K3523" s="142" t="s">
        <v>11712</v>
      </c>
      <c r="L3523" s="142" t="s">
        <v>11713</v>
      </c>
    </row>
    <row r="3524" spans="1:12" hidden="1">
      <c r="A3524" s="142" t="s">
        <v>10782</v>
      </c>
      <c r="B3524" s="142" t="s">
        <v>10783</v>
      </c>
      <c r="C3524" s="142" t="s">
        <v>11640</v>
      </c>
      <c r="D3524" s="142" t="s">
        <v>11641</v>
      </c>
      <c r="E3524" s="142" t="s">
        <v>11714</v>
      </c>
      <c r="F3524" s="142" t="s">
        <v>11715</v>
      </c>
      <c r="G3524" s="142" t="s">
        <v>11716</v>
      </c>
      <c r="H3524" s="142" t="s">
        <v>11717</v>
      </c>
      <c r="I3524" s="142" t="s">
        <v>11718</v>
      </c>
      <c r="J3524" s="142" t="s">
        <v>11719</v>
      </c>
      <c r="K3524" s="142" t="s">
        <v>11720</v>
      </c>
      <c r="L3524" s="142" t="s">
        <v>11721</v>
      </c>
    </row>
    <row r="3525" spans="1:12" hidden="1">
      <c r="A3525" s="142" t="s">
        <v>10782</v>
      </c>
      <c r="B3525" s="142" t="s">
        <v>10783</v>
      </c>
      <c r="C3525" s="142" t="s">
        <v>11640</v>
      </c>
      <c r="D3525" s="142" t="s">
        <v>11641</v>
      </c>
      <c r="E3525" s="142" t="s">
        <v>11714</v>
      </c>
      <c r="F3525" s="142" t="s">
        <v>11715</v>
      </c>
      <c r="G3525" s="142" t="s">
        <v>11716</v>
      </c>
      <c r="H3525" s="142" t="s">
        <v>11717</v>
      </c>
      <c r="I3525" s="142" t="s">
        <v>11718</v>
      </c>
      <c r="J3525" s="142" t="s">
        <v>11719</v>
      </c>
      <c r="K3525" s="142" t="s">
        <v>11722</v>
      </c>
      <c r="L3525" s="142" t="s">
        <v>11723</v>
      </c>
    </row>
    <row r="3526" spans="1:12" hidden="1">
      <c r="A3526" s="142" t="s">
        <v>10782</v>
      </c>
      <c r="B3526" s="142" t="s">
        <v>10783</v>
      </c>
      <c r="C3526" s="142" t="s">
        <v>11640</v>
      </c>
      <c r="D3526" s="142" t="s">
        <v>11641</v>
      </c>
      <c r="E3526" s="142" t="s">
        <v>11714</v>
      </c>
      <c r="F3526" s="142" t="s">
        <v>11715</v>
      </c>
      <c r="G3526" s="142" t="s">
        <v>11716</v>
      </c>
      <c r="H3526" s="142" t="s">
        <v>11717</v>
      </c>
      <c r="I3526" s="142" t="s">
        <v>11718</v>
      </c>
      <c r="J3526" s="142" t="s">
        <v>11719</v>
      </c>
      <c r="K3526" s="142" t="s">
        <v>11724</v>
      </c>
      <c r="L3526" s="142" t="s">
        <v>11725</v>
      </c>
    </row>
    <row r="3527" spans="1:12" hidden="1">
      <c r="A3527" s="142" t="s">
        <v>10782</v>
      </c>
      <c r="B3527" s="142" t="s">
        <v>10783</v>
      </c>
      <c r="C3527" s="142" t="s">
        <v>11640</v>
      </c>
      <c r="D3527" s="142" t="s">
        <v>11641</v>
      </c>
      <c r="E3527" s="142" t="s">
        <v>11714</v>
      </c>
      <c r="F3527" s="142" t="s">
        <v>11715</v>
      </c>
      <c r="G3527" s="142" t="s">
        <v>11716</v>
      </c>
      <c r="H3527" s="142" t="s">
        <v>11717</v>
      </c>
      <c r="I3527" s="142" t="s">
        <v>11718</v>
      </c>
      <c r="J3527" s="142" t="s">
        <v>11719</v>
      </c>
      <c r="K3527" s="142" t="s">
        <v>11726</v>
      </c>
      <c r="L3527" s="142" t="s">
        <v>11727</v>
      </c>
    </row>
    <row r="3528" spans="1:12" hidden="1">
      <c r="A3528" s="142" t="s">
        <v>10782</v>
      </c>
      <c r="B3528" s="142" t="s">
        <v>10783</v>
      </c>
      <c r="C3528" s="142" t="s">
        <v>11640</v>
      </c>
      <c r="D3528" s="142" t="s">
        <v>11641</v>
      </c>
      <c r="E3528" s="142" t="s">
        <v>11714</v>
      </c>
      <c r="F3528" s="142" t="s">
        <v>11715</v>
      </c>
      <c r="G3528" s="142" t="s">
        <v>11716</v>
      </c>
      <c r="H3528" s="142" t="s">
        <v>11717</v>
      </c>
      <c r="I3528" s="142" t="s">
        <v>11718</v>
      </c>
      <c r="J3528" s="142" t="s">
        <v>11719</v>
      </c>
      <c r="K3528" s="142" t="s">
        <v>11728</v>
      </c>
      <c r="L3528" s="142" t="s">
        <v>11729</v>
      </c>
    </row>
    <row r="3529" spans="1:12" hidden="1">
      <c r="A3529" s="142" t="s">
        <v>10782</v>
      </c>
      <c r="B3529" s="142" t="s">
        <v>10783</v>
      </c>
      <c r="C3529" s="142" t="s">
        <v>11640</v>
      </c>
      <c r="D3529" s="142" t="s">
        <v>11641</v>
      </c>
      <c r="E3529" s="142" t="s">
        <v>11714</v>
      </c>
      <c r="F3529" s="142" t="s">
        <v>11715</v>
      </c>
      <c r="G3529" s="142" t="s">
        <v>11730</v>
      </c>
      <c r="H3529" s="142" t="s">
        <v>11731</v>
      </c>
      <c r="I3529" s="142" t="s">
        <v>11732</v>
      </c>
      <c r="J3529" s="142" t="s">
        <v>11733</v>
      </c>
      <c r="K3529" s="142" t="s">
        <v>11734</v>
      </c>
      <c r="L3529" s="142" t="s">
        <v>11735</v>
      </c>
    </row>
    <row r="3530" spans="1:12" hidden="1">
      <c r="A3530" s="142" t="s">
        <v>10782</v>
      </c>
      <c r="B3530" s="142" t="s">
        <v>10783</v>
      </c>
      <c r="C3530" s="142" t="s">
        <v>11640</v>
      </c>
      <c r="D3530" s="142" t="s">
        <v>11641</v>
      </c>
      <c r="E3530" s="142" t="s">
        <v>11714</v>
      </c>
      <c r="F3530" s="142" t="s">
        <v>11715</v>
      </c>
      <c r="G3530" s="142" t="s">
        <v>11736</v>
      </c>
      <c r="H3530" s="142" t="s">
        <v>11737</v>
      </c>
      <c r="I3530" s="142" t="s">
        <v>11738</v>
      </c>
      <c r="J3530" s="142" t="s">
        <v>11739</v>
      </c>
      <c r="K3530" s="142" t="s">
        <v>11740</v>
      </c>
      <c r="L3530" s="142" t="s">
        <v>11741</v>
      </c>
    </row>
    <row r="3531" spans="1:12" hidden="1">
      <c r="A3531" s="142" t="s">
        <v>10782</v>
      </c>
      <c r="B3531" s="142" t="s">
        <v>10783</v>
      </c>
      <c r="C3531" s="142" t="s">
        <v>11640</v>
      </c>
      <c r="D3531" s="142" t="s">
        <v>11641</v>
      </c>
      <c r="E3531" s="142" t="s">
        <v>11714</v>
      </c>
      <c r="F3531" s="142" t="s">
        <v>11715</v>
      </c>
      <c r="G3531" s="142" t="s">
        <v>11736</v>
      </c>
      <c r="H3531" s="142" t="s">
        <v>11737</v>
      </c>
      <c r="I3531" s="142" t="s">
        <v>11738</v>
      </c>
      <c r="J3531" s="142" t="s">
        <v>11739</v>
      </c>
      <c r="K3531" s="142" t="s">
        <v>11742</v>
      </c>
      <c r="L3531" s="142" t="s">
        <v>11743</v>
      </c>
    </row>
    <row r="3532" spans="1:12" hidden="1">
      <c r="A3532" s="142" t="s">
        <v>10782</v>
      </c>
      <c r="B3532" s="142" t="s">
        <v>10783</v>
      </c>
      <c r="C3532" s="142" t="s">
        <v>11640</v>
      </c>
      <c r="D3532" s="142" t="s">
        <v>11641</v>
      </c>
      <c r="E3532" s="142" t="s">
        <v>11714</v>
      </c>
      <c r="F3532" s="142" t="s">
        <v>11715</v>
      </c>
      <c r="G3532" s="142" t="s">
        <v>11744</v>
      </c>
      <c r="H3532" s="142" t="s">
        <v>11745</v>
      </c>
      <c r="I3532" s="142" t="s">
        <v>11746</v>
      </c>
      <c r="J3532" s="142" t="s">
        <v>11747</v>
      </c>
      <c r="K3532" s="142" t="s">
        <v>11748</v>
      </c>
      <c r="L3532" s="142" t="s">
        <v>11749</v>
      </c>
    </row>
    <row r="3533" spans="1:12" hidden="1">
      <c r="A3533" s="142" t="s">
        <v>10782</v>
      </c>
      <c r="B3533" s="142" t="s">
        <v>10783</v>
      </c>
      <c r="C3533" s="142" t="s">
        <v>11640</v>
      </c>
      <c r="D3533" s="142" t="s">
        <v>11641</v>
      </c>
      <c r="E3533" s="142" t="s">
        <v>11714</v>
      </c>
      <c r="F3533" s="142" t="s">
        <v>11715</v>
      </c>
      <c r="G3533" s="142" t="s">
        <v>11744</v>
      </c>
      <c r="H3533" s="142" t="s">
        <v>11745</v>
      </c>
      <c r="I3533" s="142" t="s">
        <v>11750</v>
      </c>
      <c r="J3533" s="142" t="s">
        <v>11751</v>
      </c>
      <c r="K3533" s="142" t="s">
        <v>11752</v>
      </c>
      <c r="L3533" s="142" t="s">
        <v>11753</v>
      </c>
    </row>
    <row r="3534" spans="1:12" hidden="1">
      <c r="A3534" s="142" t="s">
        <v>10782</v>
      </c>
      <c r="B3534" s="142" t="s">
        <v>10783</v>
      </c>
      <c r="C3534" s="142" t="s">
        <v>11640</v>
      </c>
      <c r="D3534" s="142" t="s">
        <v>11641</v>
      </c>
      <c r="E3534" s="142" t="s">
        <v>11714</v>
      </c>
      <c r="F3534" s="142" t="s">
        <v>11715</v>
      </c>
      <c r="G3534" s="142" t="s">
        <v>11754</v>
      </c>
      <c r="H3534" s="142" t="s">
        <v>11755</v>
      </c>
      <c r="I3534" s="142" t="s">
        <v>11756</v>
      </c>
      <c r="J3534" s="142" t="s">
        <v>11757</v>
      </c>
      <c r="K3534" s="142" t="s">
        <v>11758</v>
      </c>
      <c r="L3534" s="142" t="s">
        <v>11759</v>
      </c>
    </row>
    <row r="3535" spans="1:12" hidden="1">
      <c r="A3535" s="142" t="s">
        <v>10782</v>
      </c>
      <c r="B3535" s="142" t="s">
        <v>10783</v>
      </c>
      <c r="C3535" s="142" t="s">
        <v>11640</v>
      </c>
      <c r="D3535" s="142" t="s">
        <v>11641</v>
      </c>
      <c r="E3535" s="142" t="s">
        <v>11714</v>
      </c>
      <c r="F3535" s="142" t="s">
        <v>11715</v>
      </c>
      <c r="G3535" s="142" t="s">
        <v>11754</v>
      </c>
      <c r="H3535" s="142" t="s">
        <v>11755</v>
      </c>
      <c r="I3535" s="142" t="s">
        <v>11756</v>
      </c>
      <c r="J3535" s="142" t="s">
        <v>11757</v>
      </c>
      <c r="K3535" s="142" t="s">
        <v>11760</v>
      </c>
      <c r="L3535" s="142" t="s">
        <v>11761</v>
      </c>
    </row>
    <row r="3536" spans="1:12" hidden="1">
      <c r="A3536" s="142" t="s">
        <v>10782</v>
      </c>
      <c r="B3536" s="142" t="s">
        <v>10783</v>
      </c>
      <c r="C3536" s="142" t="s">
        <v>11640</v>
      </c>
      <c r="D3536" s="142" t="s">
        <v>11641</v>
      </c>
      <c r="E3536" s="142" t="s">
        <v>11714</v>
      </c>
      <c r="F3536" s="142" t="s">
        <v>11715</v>
      </c>
      <c r="G3536" s="142" t="s">
        <v>11754</v>
      </c>
      <c r="H3536" s="142" t="s">
        <v>11755</v>
      </c>
      <c r="I3536" s="142" t="s">
        <v>11756</v>
      </c>
      <c r="J3536" s="142" t="s">
        <v>11757</v>
      </c>
      <c r="K3536" s="142" t="s">
        <v>11762</v>
      </c>
      <c r="L3536" s="142" t="s">
        <v>11763</v>
      </c>
    </row>
    <row r="3537" spans="1:12" hidden="1">
      <c r="A3537" s="142" t="s">
        <v>10782</v>
      </c>
      <c r="B3537" s="142" t="s">
        <v>10783</v>
      </c>
      <c r="C3537" s="142" t="s">
        <v>11640</v>
      </c>
      <c r="D3537" s="142" t="s">
        <v>11641</v>
      </c>
      <c r="E3537" s="142" t="s">
        <v>11714</v>
      </c>
      <c r="F3537" s="142" t="s">
        <v>11715</v>
      </c>
      <c r="G3537" s="142" t="s">
        <v>11754</v>
      </c>
      <c r="H3537" s="142" t="s">
        <v>11755</v>
      </c>
      <c r="I3537" s="142" t="s">
        <v>11756</v>
      </c>
      <c r="J3537" s="142" t="s">
        <v>11757</v>
      </c>
      <c r="K3537" s="142" t="s">
        <v>11764</v>
      </c>
      <c r="L3537" s="142" t="s">
        <v>11765</v>
      </c>
    </row>
    <row r="3538" spans="1:12" hidden="1">
      <c r="A3538" s="142" t="s">
        <v>10782</v>
      </c>
      <c r="B3538" s="142" t="s">
        <v>10783</v>
      </c>
      <c r="C3538" s="142" t="s">
        <v>11640</v>
      </c>
      <c r="D3538" s="142" t="s">
        <v>11641</v>
      </c>
      <c r="E3538" s="142" t="s">
        <v>11714</v>
      </c>
      <c r="F3538" s="142" t="s">
        <v>11715</v>
      </c>
      <c r="G3538" s="142" t="s">
        <v>11754</v>
      </c>
      <c r="H3538" s="142" t="s">
        <v>11755</v>
      </c>
      <c r="I3538" s="142" t="s">
        <v>11756</v>
      </c>
      <c r="J3538" s="142" t="s">
        <v>11757</v>
      </c>
      <c r="K3538" s="142" t="s">
        <v>11766</v>
      </c>
      <c r="L3538" s="142" t="s">
        <v>11767</v>
      </c>
    </row>
    <row r="3539" spans="1:12" hidden="1">
      <c r="A3539" s="142" t="s">
        <v>10782</v>
      </c>
      <c r="B3539" s="142" t="s">
        <v>10783</v>
      </c>
      <c r="C3539" s="142" t="s">
        <v>11640</v>
      </c>
      <c r="D3539" s="142" t="s">
        <v>11641</v>
      </c>
      <c r="E3539" s="142" t="s">
        <v>11714</v>
      </c>
      <c r="F3539" s="142" t="s">
        <v>11715</v>
      </c>
      <c r="G3539" s="142" t="s">
        <v>11754</v>
      </c>
      <c r="H3539" s="142" t="s">
        <v>11755</v>
      </c>
      <c r="I3539" s="142" t="s">
        <v>11756</v>
      </c>
      <c r="J3539" s="142" t="s">
        <v>11757</v>
      </c>
      <c r="K3539" s="142" t="s">
        <v>11768</v>
      </c>
      <c r="L3539" s="142" t="s">
        <v>11769</v>
      </c>
    </row>
    <row r="3540" spans="1:12" hidden="1">
      <c r="A3540" s="142" t="s">
        <v>10782</v>
      </c>
      <c r="B3540" s="142" t="s">
        <v>10783</v>
      </c>
      <c r="C3540" s="142" t="s">
        <v>11640</v>
      </c>
      <c r="D3540" s="142" t="s">
        <v>11641</v>
      </c>
      <c r="E3540" s="142" t="s">
        <v>11714</v>
      </c>
      <c r="F3540" s="142" t="s">
        <v>11715</v>
      </c>
      <c r="G3540" s="142" t="s">
        <v>11754</v>
      </c>
      <c r="H3540" s="142" t="s">
        <v>11755</v>
      </c>
      <c r="I3540" s="142" t="s">
        <v>11756</v>
      </c>
      <c r="J3540" s="142" t="s">
        <v>11757</v>
      </c>
      <c r="K3540" s="142" t="s">
        <v>11770</v>
      </c>
      <c r="L3540" s="142" t="s">
        <v>11771</v>
      </c>
    </row>
    <row r="3541" spans="1:12" hidden="1">
      <c r="A3541" s="142" t="s">
        <v>10782</v>
      </c>
      <c r="B3541" s="142" t="s">
        <v>10783</v>
      </c>
      <c r="C3541" s="142" t="s">
        <v>11640</v>
      </c>
      <c r="D3541" s="142" t="s">
        <v>11641</v>
      </c>
      <c r="E3541" s="142" t="s">
        <v>11714</v>
      </c>
      <c r="F3541" s="142" t="s">
        <v>11715</v>
      </c>
      <c r="G3541" s="142" t="s">
        <v>11754</v>
      </c>
      <c r="H3541" s="142" t="s">
        <v>11755</v>
      </c>
      <c r="I3541" s="142" t="s">
        <v>11756</v>
      </c>
      <c r="J3541" s="142" t="s">
        <v>11757</v>
      </c>
      <c r="K3541" s="142" t="s">
        <v>11772</v>
      </c>
      <c r="L3541" s="142" t="s">
        <v>11773</v>
      </c>
    </row>
    <row r="3542" spans="1:12" hidden="1">
      <c r="A3542" s="142" t="s">
        <v>10782</v>
      </c>
      <c r="B3542" s="142" t="s">
        <v>10783</v>
      </c>
      <c r="C3542" s="142" t="s">
        <v>11640</v>
      </c>
      <c r="D3542" s="142" t="s">
        <v>11641</v>
      </c>
      <c r="E3542" s="142" t="s">
        <v>11714</v>
      </c>
      <c r="F3542" s="142" t="s">
        <v>11715</v>
      </c>
      <c r="G3542" s="142" t="s">
        <v>11754</v>
      </c>
      <c r="H3542" s="142" t="s">
        <v>11755</v>
      </c>
      <c r="I3542" s="142" t="s">
        <v>11756</v>
      </c>
      <c r="J3542" s="142" t="s">
        <v>11757</v>
      </c>
      <c r="K3542" s="142" t="s">
        <v>11774</v>
      </c>
      <c r="L3542" s="142" t="s">
        <v>11775</v>
      </c>
    </row>
    <row r="3543" spans="1:12" hidden="1">
      <c r="A3543" s="142" t="s">
        <v>10782</v>
      </c>
      <c r="B3543" s="142" t="s">
        <v>10783</v>
      </c>
      <c r="C3543" s="142" t="s">
        <v>11640</v>
      </c>
      <c r="D3543" s="142" t="s">
        <v>11641</v>
      </c>
      <c r="E3543" s="142" t="s">
        <v>11714</v>
      </c>
      <c r="F3543" s="142" t="s">
        <v>11715</v>
      </c>
      <c r="G3543" s="142" t="s">
        <v>11754</v>
      </c>
      <c r="H3543" s="142" t="s">
        <v>11755</v>
      </c>
      <c r="I3543" s="142" t="s">
        <v>11756</v>
      </c>
      <c r="J3543" s="142" t="s">
        <v>11757</v>
      </c>
      <c r="K3543" s="142" t="s">
        <v>11776</v>
      </c>
      <c r="L3543" s="142" t="s">
        <v>11777</v>
      </c>
    </row>
    <row r="3544" spans="1:12" hidden="1">
      <c r="A3544" s="142" t="s">
        <v>10782</v>
      </c>
      <c r="B3544" s="142" t="s">
        <v>10783</v>
      </c>
      <c r="C3544" s="142" t="s">
        <v>11640</v>
      </c>
      <c r="D3544" s="142" t="s">
        <v>11641</v>
      </c>
      <c r="E3544" s="142" t="s">
        <v>11714</v>
      </c>
      <c r="F3544" s="142" t="s">
        <v>11715</v>
      </c>
      <c r="G3544" s="142" t="s">
        <v>11754</v>
      </c>
      <c r="H3544" s="142" t="s">
        <v>11755</v>
      </c>
      <c r="I3544" s="142" t="s">
        <v>11756</v>
      </c>
      <c r="J3544" s="142" t="s">
        <v>11757</v>
      </c>
      <c r="K3544" s="142" t="s">
        <v>11778</v>
      </c>
      <c r="L3544" s="142" t="s">
        <v>11779</v>
      </c>
    </row>
    <row r="3545" spans="1:12" hidden="1">
      <c r="A3545" s="142" t="s">
        <v>10782</v>
      </c>
      <c r="B3545" s="142" t="s">
        <v>10783</v>
      </c>
      <c r="C3545" s="142" t="s">
        <v>11640</v>
      </c>
      <c r="D3545" s="142" t="s">
        <v>11641</v>
      </c>
      <c r="E3545" s="142" t="s">
        <v>11714</v>
      </c>
      <c r="F3545" s="142" t="s">
        <v>11715</v>
      </c>
      <c r="G3545" s="142" t="s">
        <v>11754</v>
      </c>
      <c r="H3545" s="142" t="s">
        <v>11755</v>
      </c>
      <c r="I3545" s="142" t="s">
        <v>11756</v>
      </c>
      <c r="J3545" s="142" t="s">
        <v>11757</v>
      </c>
      <c r="K3545" s="142" t="s">
        <v>11780</v>
      </c>
      <c r="L3545" s="142" t="s">
        <v>11781</v>
      </c>
    </row>
    <row r="3546" spans="1:12" hidden="1">
      <c r="A3546" s="142" t="s">
        <v>10782</v>
      </c>
      <c r="B3546" s="142" t="s">
        <v>10783</v>
      </c>
      <c r="C3546" s="142" t="s">
        <v>11640</v>
      </c>
      <c r="D3546" s="142" t="s">
        <v>11641</v>
      </c>
      <c r="E3546" s="142" t="s">
        <v>11714</v>
      </c>
      <c r="F3546" s="142" t="s">
        <v>11715</v>
      </c>
      <c r="G3546" s="142" t="s">
        <v>11754</v>
      </c>
      <c r="H3546" s="142" t="s">
        <v>11755</v>
      </c>
      <c r="I3546" s="142" t="s">
        <v>11756</v>
      </c>
      <c r="J3546" s="142" t="s">
        <v>11757</v>
      </c>
      <c r="K3546" s="142" t="s">
        <v>11782</v>
      </c>
      <c r="L3546" s="142" t="s">
        <v>11783</v>
      </c>
    </row>
    <row r="3547" spans="1:12" hidden="1">
      <c r="A3547" s="142" t="s">
        <v>10782</v>
      </c>
      <c r="B3547" s="142" t="s">
        <v>10783</v>
      </c>
      <c r="C3547" s="142" t="s">
        <v>11640</v>
      </c>
      <c r="D3547" s="142" t="s">
        <v>11641</v>
      </c>
      <c r="E3547" s="142" t="s">
        <v>11714</v>
      </c>
      <c r="F3547" s="142" t="s">
        <v>11715</v>
      </c>
      <c r="G3547" s="142" t="s">
        <v>11754</v>
      </c>
      <c r="H3547" s="142" t="s">
        <v>11755</v>
      </c>
      <c r="I3547" s="142" t="s">
        <v>11756</v>
      </c>
      <c r="J3547" s="142" t="s">
        <v>11757</v>
      </c>
      <c r="K3547" s="142" t="s">
        <v>11784</v>
      </c>
      <c r="L3547" s="142" t="s">
        <v>11785</v>
      </c>
    </row>
    <row r="3548" spans="1:12" hidden="1">
      <c r="A3548" s="142" t="s">
        <v>10782</v>
      </c>
      <c r="B3548" s="142" t="s">
        <v>10783</v>
      </c>
      <c r="C3548" s="142" t="s">
        <v>11640</v>
      </c>
      <c r="D3548" s="142" t="s">
        <v>11641</v>
      </c>
      <c r="E3548" s="142" t="s">
        <v>11714</v>
      </c>
      <c r="F3548" s="142" t="s">
        <v>11715</v>
      </c>
      <c r="G3548" s="142" t="s">
        <v>11754</v>
      </c>
      <c r="H3548" s="142" t="s">
        <v>11755</v>
      </c>
      <c r="I3548" s="142" t="s">
        <v>11756</v>
      </c>
      <c r="J3548" s="142" t="s">
        <v>11757</v>
      </c>
      <c r="K3548" s="142" t="s">
        <v>11786</v>
      </c>
      <c r="L3548" s="142" t="s">
        <v>11787</v>
      </c>
    </row>
    <row r="3549" spans="1:12" hidden="1">
      <c r="A3549" s="142" t="s">
        <v>10782</v>
      </c>
      <c r="B3549" s="142" t="s">
        <v>10783</v>
      </c>
      <c r="C3549" s="142" t="s">
        <v>11640</v>
      </c>
      <c r="D3549" s="142" t="s">
        <v>11641</v>
      </c>
      <c r="E3549" s="142" t="s">
        <v>11714</v>
      </c>
      <c r="F3549" s="142" t="s">
        <v>11715</v>
      </c>
      <c r="G3549" s="142" t="s">
        <v>11788</v>
      </c>
      <c r="H3549" s="142" t="s">
        <v>11789</v>
      </c>
      <c r="I3549" s="142" t="s">
        <v>11790</v>
      </c>
      <c r="J3549" s="142" t="s">
        <v>11791</v>
      </c>
      <c r="K3549" s="142" t="s">
        <v>11792</v>
      </c>
      <c r="L3549" s="142" t="s">
        <v>11793</v>
      </c>
    </row>
    <row r="3550" spans="1:12" hidden="1">
      <c r="A3550" s="142" t="s">
        <v>10782</v>
      </c>
      <c r="B3550" s="142" t="s">
        <v>10783</v>
      </c>
      <c r="C3550" s="142" t="s">
        <v>11640</v>
      </c>
      <c r="D3550" s="142" t="s">
        <v>11641</v>
      </c>
      <c r="E3550" s="142" t="s">
        <v>11714</v>
      </c>
      <c r="F3550" s="142" t="s">
        <v>11715</v>
      </c>
      <c r="G3550" s="142" t="s">
        <v>11788</v>
      </c>
      <c r="H3550" s="142" t="s">
        <v>11789</v>
      </c>
      <c r="I3550" s="142" t="s">
        <v>11790</v>
      </c>
      <c r="J3550" s="142" t="s">
        <v>11791</v>
      </c>
      <c r="K3550" s="142" t="s">
        <v>11794</v>
      </c>
      <c r="L3550" s="142" t="s">
        <v>11795</v>
      </c>
    </row>
    <row r="3551" spans="1:12" hidden="1">
      <c r="A3551" s="142" t="s">
        <v>10782</v>
      </c>
      <c r="B3551" s="142" t="s">
        <v>10783</v>
      </c>
      <c r="C3551" s="142" t="s">
        <v>11640</v>
      </c>
      <c r="D3551" s="142" t="s">
        <v>11641</v>
      </c>
      <c r="E3551" s="142" t="s">
        <v>11714</v>
      </c>
      <c r="F3551" s="142" t="s">
        <v>11715</v>
      </c>
      <c r="G3551" s="142" t="s">
        <v>11788</v>
      </c>
      <c r="H3551" s="142" t="s">
        <v>11789</v>
      </c>
      <c r="I3551" s="142" t="s">
        <v>11790</v>
      </c>
      <c r="J3551" s="142" t="s">
        <v>11791</v>
      </c>
      <c r="K3551" s="142" t="s">
        <v>11796</v>
      </c>
      <c r="L3551" s="142" t="s">
        <v>11797</v>
      </c>
    </row>
    <row r="3552" spans="1:12" hidden="1">
      <c r="A3552" s="142" t="s">
        <v>10782</v>
      </c>
      <c r="B3552" s="142" t="s">
        <v>10783</v>
      </c>
      <c r="C3552" s="142" t="s">
        <v>11640</v>
      </c>
      <c r="D3552" s="142" t="s">
        <v>11641</v>
      </c>
      <c r="E3552" s="142" t="s">
        <v>11798</v>
      </c>
      <c r="F3552" s="142" t="s">
        <v>11799</v>
      </c>
      <c r="G3552" s="142" t="s">
        <v>11800</v>
      </c>
      <c r="H3552" s="142" t="s">
        <v>11801</v>
      </c>
      <c r="I3552" s="142" t="s">
        <v>11802</v>
      </c>
      <c r="J3552" s="142" t="s">
        <v>11803</v>
      </c>
      <c r="K3552" s="142" t="s">
        <v>11804</v>
      </c>
      <c r="L3552" s="142" t="s">
        <v>11805</v>
      </c>
    </row>
    <row r="3553" spans="1:12" hidden="1">
      <c r="A3553" s="142" t="s">
        <v>10782</v>
      </c>
      <c r="B3553" s="142" t="s">
        <v>10783</v>
      </c>
      <c r="C3553" s="142" t="s">
        <v>11640</v>
      </c>
      <c r="D3553" s="142" t="s">
        <v>11641</v>
      </c>
      <c r="E3553" s="142" t="s">
        <v>11798</v>
      </c>
      <c r="F3553" s="142" t="s">
        <v>11799</v>
      </c>
      <c r="G3553" s="142" t="s">
        <v>11800</v>
      </c>
      <c r="H3553" s="142" t="s">
        <v>11801</v>
      </c>
      <c r="I3553" s="142" t="s">
        <v>11802</v>
      </c>
      <c r="J3553" s="142" t="s">
        <v>11803</v>
      </c>
      <c r="K3553" s="142" t="s">
        <v>11806</v>
      </c>
      <c r="L3553" s="142" t="s">
        <v>11807</v>
      </c>
    </row>
    <row r="3554" spans="1:12" hidden="1">
      <c r="A3554" s="142" t="s">
        <v>10782</v>
      </c>
      <c r="B3554" s="142" t="s">
        <v>10783</v>
      </c>
      <c r="C3554" s="142" t="s">
        <v>11640</v>
      </c>
      <c r="D3554" s="142" t="s">
        <v>11641</v>
      </c>
      <c r="E3554" s="142" t="s">
        <v>11798</v>
      </c>
      <c r="F3554" s="142" t="s">
        <v>11799</v>
      </c>
      <c r="G3554" s="142" t="s">
        <v>11800</v>
      </c>
      <c r="H3554" s="142" t="s">
        <v>11801</v>
      </c>
      <c r="I3554" s="142" t="s">
        <v>11802</v>
      </c>
      <c r="J3554" s="142" t="s">
        <v>11803</v>
      </c>
      <c r="K3554" s="142" t="s">
        <v>11808</v>
      </c>
      <c r="L3554" s="142" t="s">
        <v>11809</v>
      </c>
    </row>
    <row r="3555" spans="1:12" hidden="1">
      <c r="A3555" s="142" t="s">
        <v>10782</v>
      </c>
      <c r="B3555" s="142" t="s">
        <v>10783</v>
      </c>
      <c r="C3555" s="142" t="s">
        <v>11640</v>
      </c>
      <c r="D3555" s="142" t="s">
        <v>11641</v>
      </c>
      <c r="E3555" s="142" t="s">
        <v>11798</v>
      </c>
      <c r="F3555" s="142" t="s">
        <v>11799</v>
      </c>
      <c r="G3555" s="142" t="s">
        <v>11800</v>
      </c>
      <c r="H3555" s="142" t="s">
        <v>11801</v>
      </c>
      <c r="I3555" s="142" t="s">
        <v>11802</v>
      </c>
      <c r="J3555" s="142" t="s">
        <v>11803</v>
      </c>
      <c r="K3555" s="142" t="s">
        <v>11810</v>
      </c>
      <c r="L3555" s="142" t="s">
        <v>11811</v>
      </c>
    </row>
    <row r="3556" spans="1:12" hidden="1">
      <c r="A3556" s="142" t="s">
        <v>10782</v>
      </c>
      <c r="B3556" s="142" t="s">
        <v>10783</v>
      </c>
      <c r="C3556" s="142" t="s">
        <v>11640</v>
      </c>
      <c r="D3556" s="142" t="s">
        <v>11641</v>
      </c>
      <c r="E3556" s="142" t="s">
        <v>11798</v>
      </c>
      <c r="F3556" s="142" t="s">
        <v>11799</v>
      </c>
      <c r="G3556" s="142" t="s">
        <v>11800</v>
      </c>
      <c r="H3556" s="142" t="s">
        <v>11801</v>
      </c>
      <c r="I3556" s="142" t="s">
        <v>11802</v>
      </c>
      <c r="J3556" s="142" t="s">
        <v>11803</v>
      </c>
      <c r="K3556" s="142" t="s">
        <v>11812</v>
      </c>
      <c r="L3556" s="142" t="s">
        <v>11813</v>
      </c>
    </row>
    <row r="3557" spans="1:12" hidden="1">
      <c r="A3557" s="142" t="s">
        <v>10782</v>
      </c>
      <c r="B3557" s="142" t="s">
        <v>10783</v>
      </c>
      <c r="C3557" s="142" t="s">
        <v>11640</v>
      </c>
      <c r="D3557" s="142" t="s">
        <v>11641</v>
      </c>
      <c r="E3557" s="142" t="s">
        <v>11798</v>
      </c>
      <c r="F3557" s="142" t="s">
        <v>11799</v>
      </c>
      <c r="G3557" s="142" t="s">
        <v>11800</v>
      </c>
      <c r="H3557" s="142" t="s">
        <v>11801</v>
      </c>
      <c r="I3557" s="142" t="s">
        <v>11802</v>
      </c>
      <c r="J3557" s="142" t="s">
        <v>11803</v>
      </c>
      <c r="K3557" s="142" t="s">
        <v>11814</v>
      </c>
      <c r="L3557" s="142" t="s">
        <v>11815</v>
      </c>
    </row>
    <row r="3558" spans="1:12" hidden="1">
      <c r="A3558" s="142" t="s">
        <v>10782</v>
      </c>
      <c r="B3558" s="142" t="s">
        <v>10783</v>
      </c>
      <c r="C3558" s="142" t="s">
        <v>11640</v>
      </c>
      <c r="D3558" s="142" t="s">
        <v>11641</v>
      </c>
      <c r="E3558" s="142" t="s">
        <v>11798</v>
      </c>
      <c r="F3558" s="142" t="s">
        <v>11799</v>
      </c>
      <c r="G3558" s="142" t="s">
        <v>11800</v>
      </c>
      <c r="H3558" s="142" t="s">
        <v>11801</v>
      </c>
      <c r="I3558" s="142" t="s">
        <v>11802</v>
      </c>
      <c r="J3558" s="142" t="s">
        <v>11803</v>
      </c>
      <c r="K3558" s="142" t="s">
        <v>11816</v>
      </c>
      <c r="L3558" s="142" t="s">
        <v>11817</v>
      </c>
    </row>
    <row r="3559" spans="1:12" hidden="1">
      <c r="A3559" s="142" t="s">
        <v>10782</v>
      </c>
      <c r="B3559" s="142" t="s">
        <v>10783</v>
      </c>
      <c r="C3559" s="142" t="s">
        <v>11640</v>
      </c>
      <c r="D3559" s="142" t="s">
        <v>11641</v>
      </c>
      <c r="E3559" s="142" t="s">
        <v>11798</v>
      </c>
      <c r="F3559" s="142" t="s">
        <v>11799</v>
      </c>
      <c r="G3559" s="142" t="s">
        <v>11800</v>
      </c>
      <c r="H3559" s="142" t="s">
        <v>11801</v>
      </c>
      <c r="I3559" s="142" t="s">
        <v>11802</v>
      </c>
      <c r="J3559" s="142" t="s">
        <v>11803</v>
      </c>
      <c r="K3559" s="142" t="s">
        <v>11818</v>
      </c>
      <c r="L3559" s="142" t="s">
        <v>11819</v>
      </c>
    </row>
    <row r="3560" spans="1:12" hidden="1">
      <c r="A3560" s="142" t="s">
        <v>10782</v>
      </c>
      <c r="B3560" s="142" t="s">
        <v>10783</v>
      </c>
      <c r="C3560" s="142" t="s">
        <v>11640</v>
      </c>
      <c r="D3560" s="142" t="s">
        <v>11641</v>
      </c>
      <c r="E3560" s="142" t="s">
        <v>11798</v>
      </c>
      <c r="F3560" s="142" t="s">
        <v>11799</v>
      </c>
      <c r="G3560" s="142" t="s">
        <v>11800</v>
      </c>
      <c r="H3560" s="142" t="s">
        <v>11801</v>
      </c>
      <c r="I3560" s="142" t="s">
        <v>11802</v>
      </c>
      <c r="J3560" s="142" t="s">
        <v>11803</v>
      </c>
      <c r="K3560" s="142" t="s">
        <v>11820</v>
      </c>
      <c r="L3560" s="142" t="s">
        <v>11821</v>
      </c>
    </row>
    <row r="3561" spans="1:12">
      <c r="A3561" s="142" t="s">
        <v>10782</v>
      </c>
      <c r="B3561" s="142" t="s">
        <v>10783</v>
      </c>
      <c r="C3561" s="262" t="s">
        <v>11822</v>
      </c>
      <c r="D3561" s="142" t="s">
        <v>11823</v>
      </c>
      <c r="E3561" s="142" t="s">
        <v>11824</v>
      </c>
      <c r="F3561" s="142" t="s">
        <v>11825</v>
      </c>
      <c r="G3561" s="142" t="s">
        <v>11826</v>
      </c>
      <c r="H3561" s="142" t="s">
        <v>11827</v>
      </c>
      <c r="I3561" s="142" t="s">
        <v>11828</v>
      </c>
      <c r="J3561" s="142" t="s">
        <v>11829</v>
      </c>
      <c r="K3561" s="142" t="s">
        <v>11830</v>
      </c>
      <c r="L3561" s="142" t="s">
        <v>11831</v>
      </c>
    </row>
    <row r="3562" spans="1:12">
      <c r="A3562" s="142" t="s">
        <v>10782</v>
      </c>
      <c r="B3562" s="142" t="s">
        <v>10783</v>
      </c>
      <c r="C3562" s="142" t="s">
        <v>11822</v>
      </c>
      <c r="D3562" s="142" t="s">
        <v>11823</v>
      </c>
      <c r="E3562" s="142" t="s">
        <v>11824</v>
      </c>
      <c r="F3562" s="142" t="s">
        <v>11825</v>
      </c>
      <c r="G3562" s="142" t="s">
        <v>11826</v>
      </c>
      <c r="H3562" s="142" t="s">
        <v>11827</v>
      </c>
      <c r="I3562" s="142" t="s">
        <v>11828</v>
      </c>
      <c r="J3562" s="142" t="s">
        <v>11829</v>
      </c>
      <c r="K3562" s="142" t="s">
        <v>11832</v>
      </c>
      <c r="L3562" s="142" t="s">
        <v>11833</v>
      </c>
    </row>
    <row r="3563" spans="1:12">
      <c r="A3563" s="142" t="s">
        <v>10782</v>
      </c>
      <c r="B3563" s="142" t="s">
        <v>10783</v>
      </c>
      <c r="C3563" s="142" t="s">
        <v>11822</v>
      </c>
      <c r="D3563" s="142" t="s">
        <v>11823</v>
      </c>
      <c r="E3563" s="142" t="s">
        <v>11824</v>
      </c>
      <c r="F3563" s="142" t="s">
        <v>11825</v>
      </c>
      <c r="G3563" s="142" t="s">
        <v>11834</v>
      </c>
      <c r="H3563" s="142" t="s">
        <v>11835</v>
      </c>
      <c r="I3563" s="142" t="s">
        <v>11836</v>
      </c>
      <c r="J3563" s="142" t="s">
        <v>11837</v>
      </c>
      <c r="K3563" s="142" t="s">
        <v>11838</v>
      </c>
      <c r="L3563" s="142" t="s">
        <v>11839</v>
      </c>
    </row>
    <row r="3564" spans="1:12">
      <c r="A3564" s="142" t="s">
        <v>10782</v>
      </c>
      <c r="B3564" s="142" t="s">
        <v>10783</v>
      </c>
      <c r="C3564" s="142" t="s">
        <v>11822</v>
      </c>
      <c r="D3564" s="142" t="s">
        <v>11823</v>
      </c>
      <c r="E3564" s="142" t="s">
        <v>11824</v>
      </c>
      <c r="F3564" s="142" t="s">
        <v>11825</v>
      </c>
      <c r="G3564" s="142" t="s">
        <v>11834</v>
      </c>
      <c r="H3564" s="142" t="s">
        <v>11835</v>
      </c>
      <c r="I3564" s="142" t="s">
        <v>11836</v>
      </c>
      <c r="J3564" s="142" t="s">
        <v>11837</v>
      </c>
      <c r="K3564" s="142" t="s">
        <v>11840</v>
      </c>
      <c r="L3564" s="142" t="s">
        <v>11841</v>
      </c>
    </row>
    <row r="3565" spans="1:12">
      <c r="A3565" s="142" t="s">
        <v>10782</v>
      </c>
      <c r="B3565" s="142" t="s">
        <v>10783</v>
      </c>
      <c r="C3565" s="142" t="s">
        <v>11822</v>
      </c>
      <c r="D3565" s="142" t="s">
        <v>11823</v>
      </c>
      <c r="E3565" s="142" t="s">
        <v>11824</v>
      </c>
      <c r="F3565" s="142" t="s">
        <v>11825</v>
      </c>
      <c r="G3565" s="142" t="s">
        <v>11834</v>
      </c>
      <c r="H3565" s="142" t="s">
        <v>11835</v>
      </c>
      <c r="I3565" s="142" t="s">
        <v>11836</v>
      </c>
      <c r="J3565" s="142" t="s">
        <v>11837</v>
      </c>
      <c r="K3565" s="142" t="s">
        <v>11842</v>
      </c>
      <c r="L3565" s="142" t="s">
        <v>11843</v>
      </c>
    </row>
    <row r="3566" spans="1:12">
      <c r="A3566" s="142" t="s">
        <v>10782</v>
      </c>
      <c r="B3566" s="142" t="s">
        <v>10783</v>
      </c>
      <c r="C3566" s="142" t="s">
        <v>11822</v>
      </c>
      <c r="D3566" s="142" t="s">
        <v>11823</v>
      </c>
      <c r="E3566" s="142" t="s">
        <v>11824</v>
      </c>
      <c r="F3566" s="142" t="s">
        <v>11825</v>
      </c>
      <c r="G3566" s="142" t="s">
        <v>11834</v>
      </c>
      <c r="H3566" s="142" t="s">
        <v>11835</v>
      </c>
      <c r="I3566" s="142" t="s">
        <v>11836</v>
      </c>
      <c r="J3566" s="142" t="s">
        <v>11837</v>
      </c>
      <c r="K3566" s="142" t="s">
        <v>11844</v>
      </c>
      <c r="L3566" s="142" t="s">
        <v>11845</v>
      </c>
    </row>
    <row r="3567" spans="1:12">
      <c r="A3567" s="142" t="s">
        <v>10782</v>
      </c>
      <c r="B3567" s="142" t="s">
        <v>10783</v>
      </c>
      <c r="C3567" s="142" t="s">
        <v>11822</v>
      </c>
      <c r="D3567" s="142" t="s">
        <v>11823</v>
      </c>
      <c r="E3567" s="142" t="s">
        <v>11824</v>
      </c>
      <c r="F3567" s="142" t="s">
        <v>11825</v>
      </c>
      <c r="G3567" s="142" t="s">
        <v>11834</v>
      </c>
      <c r="H3567" s="142" t="s">
        <v>11835</v>
      </c>
      <c r="I3567" s="142" t="s">
        <v>11836</v>
      </c>
      <c r="J3567" s="142" t="s">
        <v>11837</v>
      </c>
      <c r="K3567" s="142" t="s">
        <v>11846</v>
      </c>
      <c r="L3567" s="142" t="s">
        <v>11847</v>
      </c>
    </row>
    <row r="3568" spans="1:12">
      <c r="A3568" s="142" t="s">
        <v>10782</v>
      </c>
      <c r="B3568" s="142" t="s">
        <v>10783</v>
      </c>
      <c r="C3568" s="142" t="s">
        <v>11822</v>
      </c>
      <c r="D3568" s="142" t="s">
        <v>11823</v>
      </c>
      <c r="E3568" s="142" t="s">
        <v>11824</v>
      </c>
      <c r="F3568" s="142" t="s">
        <v>11825</v>
      </c>
      <c r="G3568" s="142" t="s">
        <v>11834</v>
      </c>
      <c r="H3568" s="142" t="s">
        <v>11835</v>
      </c>
      <c r="I3568" s="142" t="s">
        <v>11836</v>
      </c>
      <c r="J3568" s="142" t="s">
        <v>11837</v>
      </c>
      <c r="K3568" s="142" t="s">
        <v>11848</v>
      </c>
      <c r="L3568" s="142" t="s">
        <v>11849</v>
      </c>
    </row>
    <row r="3569" spans="1:12">
      <c r="A3569" s="142" t="s">
        <v>10782</v>
      </c>
      <c r="B3569" s="142" t="s">
        <v>10783</v>
      </c>
      <c r="C3569" s="142" t="s">
        <v>11822</v>
      </c>
      <c r="D3569" s="142" t="s">
        <v>11823</v>
      </c>
      <c r="E3569" s="142" t="s">
        <v>11824</v>
      </c>
      <c r="F3569" s="142" t="s">
        <v>11825</v>
      </c>
      <c r="G3569" s="142" t="s">
        <v>11834</v>
      </c>
      <c r="H3569" s="142" t="s">
        <v>11835</v>
      </c>
      <c r="I3569" s="142" t="s">
        <v>11836</v>
      </c>
      <c r="J3569" s="142" t="s">
        <v>11837</v>
      </c>
      <c r="K3569" s="142" t="s">
        <v>11850</v>
      </c>
      <c r="L3569" s="142" t="s">
        <v>11851</v>
      </c>
    </row>
    <row r="3570" spans="1:12">
      <c r="A3570" s="142" t="s">
        <v>10782</v>
      </c>
      <c r="B3570" s="142" t="s">
        <v>10783</v>
      </c>
      <c r="C3570" s="142" t="s">
        <v>11822</v>
      </c>
      <c r="D3570" s="142" t="s">
        <v>11823</v>
      </c>
      <c r="E3570" s="142" t="s">
        <v>11824</v>
      </c>
      <c r="F3570" s="142" t="s">
        <v>11825</v>
      </c>
      <c r="G3570" s="142" t="s">
        <v>11834</v>
      </c>
      <c r="H3570" s="142" t="s">
        <v>11835</v>
      </c>
      <c r="I3570" s="142" t="s">
        <v>11836</v>
      </c>
      <c r="J3570" s="142" t="s">
        <v>11837</v>
      </c>
      <c r="K3570" s="142" t="s">
        <v>11852</v>
      </c>
      <c r="L3570" s="142" t="s">
        <v>11853</v>
      </c>
    </row>
    <row r="3571" spans="1:12">
      <c r="A3571" s="142" t="s">
        <v>10782</v>
      </c>
      <c r="B3571" s="142" t="s">
        <v>10783</v>
      </c>
      <c r="C3571" s="142" t="s">
        <v>11822</v>
      </c>
      <c r="D3571" s="142" t="s">
        <v>11823</v>
      </c>
      <c r="E3571" s="142" t="s">
        <v>11824</v>
      </c>
      <c r="F3571" s="142" t="s">
        <v>11825</v>
      </c>
      <c r="G3571" s="142" t="s">
        <v>11834</v>
      </c>
      <c r="H3571" s="142" t="s">
        <v>11835</v>
      </c>
      <c r="I3571" s="142" t="s">
        <v>11836</v>
      </c>
      <c r="J3571" s="142" t="s">
        <v>11837</v>
      </c>
      <c r="K3571" s="142" t="s">
        <v>11854</v>
      </c>
      <c r="L3571" s="142" t="s">
        <v>11855</v>
      </c>
    </row>
    <row r="3572" spans="1:12">
      <c r="A3572" s="142" t="s">
        <v>10782</v>
      </c>
      <c r="B3572" s="142" t="s">
        <v>10783</v>
      </c>
      <c r="C3572" s="142" t="s">
        <v>11822</v>
      </c>
      <c r="D3572" s="142" t="s">
        <v>11823</v>
      </c>
      <c r="E3572" s="142" t="s">
        <v>11824</v>
      </c>
      <c r="F3572" s="142" t="s">
        <v>11825</v>
      </c>
      <c r="G3572" s="142" t="s">
        <v>11834</v>
      </c>
      <c r="H3572" s="142" t="s">
        <v>11835</v>
      </c>
      <c r="I3572" s="142" t="s">
        <v>11836</v>
      </c>
      <c r="J3572" s="142" t="s">
        <v>11837</v>
      </c>
      <c r="K3572" s="142" t="s">
        <v>11856</v>
      </c>
      <c r="L3572" s="142" t="s">
        <v>11857</v>
      </c>
    </row>
    <row r="3573" spans="1:12">
      <c r="A3573" s="142" t="s">
        <v>10782</v>
      </c>
      <c r="B3573" s="142" t="s">
        <v>10783</v>
      </c>
      <c r="C3573" s="142" t="s">
        <v>11822</v>
      </c>
      <c r="D3573" s="142" t="s">
        <v>11823</v>
      </c>
      <c r="E3573" s="142" t="s">
        <v>11824</v>
      </c>
      <c r="F3573" s="142" t="s">
        <v>11825</v>
      </c>
      <c r="G3573" s="142" t="s">
        <v>11834</v>
      </c>
      <c r="H3573" s="142" t="s">
        <v>11835</v>
      </c>
      <c r="I3573" s="142" t="s">
        <v>11836</v>
      </c>
      <c r="J3573" s="142" t="s">
        <v>11837</v>
      </c>
      <c r="K3573" s="142" t="s">
        <v>11858</v>
      </c>
      <c r="L3573" s="142" t="s">
        <v>11859</v>
      </c>
    </row>
    <row r="3574" spans="1:12">
      <c r="A3574" s="142" t="s">
        <v>10782</v>
      </c>
      <c r="B3574" s="142" t="s">
        <v>10783</v>
      </c>
      <c r="C3574" s="142" t="s">
        <v>11822</v>
      </c>
      <c r="D3574" s="142" t="s">
        <v>11823</v>
      </c>
      <c r="E3574" s="142" t="s">
        <v>11824</v>
      </c>
      <c r="F3574" s="142" t="s">
        <v>11825</v>
      </c>
      <c r="G3574" s="142" t="s">
        <v>11834</v>
      </c>
      <c r="H3574" s="142" t="s">
        <v>11835</v>
      </c>
      <c r="I3574" s="142" t="s">
        <v>11836</v>
      </c>
      <c r="J3574" s="142" t="s">
        <v>11837</v>
      </c>
      <c r="K3574" s="142" t="s">
        <v>11860</v>
      </c>
      <c r="L3574" s="142" t="s">
        <v>11861</v>
      </c>
    </row>
    <row r="3575" spans="1:12">
      <c r="A3575" s="142" t="s">
        <v>10782</v>
      </c>
      <c r="B3575" s="142" t="s">
        <v>10783</v>
      </c>
      <c r="C3575" s="142" t="s">
        <v>11822</v>
      </c>
      <c r="D3575" s="142" t="s">
        <v>11823</v>
      </c>
      <c r="E3575" s="142" t="s">
        <v>11824</v>
      </c>
      <c r="F3575" s="142" t="s">
        <v>11825</v>
      </c>
      <c r="G3575" s="142" t="s">
        <v>11834</v>
      </c>
      <c r="H3575" s="142" t="s">
        <v>11835</v>
      </c>
      <c r="I3575" s="142" t="s">
        <v>11836</v>
      </c>
      <c r="J3575" s="142" t="s">
        <v>11837</v>
      </c>
      <c r="K3575" s="142" t="s">
        <v>11862</v>
      </c>
      <c r="L3575" s="142" t="s">
        <v>11863</v>
      </c>
    </row>
    <row r="3576" spans="1:12">
      <c r="A3576" s="142" t="s">
        <v>10782</v>
      </c>
      <c r="B3576" s="142" t="s">
        <v>10783</v>
      </c>
      <c r="C3576" s="142" t="s">
        <v>11822</v>
      </c>
      <c r="D3576" s="142" t="s">
        <v>11823</v>
      </c>
      <c r="E3576" s="142" t="s">
        <v>11824</v>
      </c>
      <c r="F3576" s="142" t="s">
        <v>11825</v>
      </c>
      <c r="G3576" s="142" t="s">
        <v>11864</v>
      </c>
      <c r="H3576" s="142" t="s">
        <v>11865</v>
      </c>
      <c r="I3576" s="142" t="s">
        <v>11866</v>
      </c>
      <c r="J3576" s="142" t="s">
        <v>11867</v>
      </c>
      <c r="K3576" s="142" t="s">
        <v>11868</v>
      </c>
      <c r="L3576" s="142" t="s">
        <v>11869</v>
      </c>
    </row>
    <row r="3577" spans="1:12">
      <c r="A3577" s="142" t="s">
        <v>10782</v>
      </c>
      <c r="B3577" s="142" t="s">
        <v>10783</v>
      </c>
      <c r="C3577" s="142" t="s">
        <v>11822</v>
      </c>
      <c r="D3577" s="142" t="s">
        <v>11823</v>
      </c>
      <c r="E3577" s="142" t="s">
        <v>11824</v>
      </c>
      <c r="F3577" s="142" t="s">
        <v>11825</v>
      </c>
      <c r="G3577" s="142" t="s">
        <v>11864</v>
      </c>
      <c r="H3577" s="142" t="s">
        <v>11865</v>
      </c>
      <c r="I3577" s="142" t="s">
        <v>11866</v>
      </c>
      <c r="J3577" s="142" t="s">
        <v>11867</v>
      </c>
      <c r="K3577" s="142" t="s">
        <v>11870</v>
      </c>
      <c r="L3577" s="142" t="s">
        <v>11871</v>
      </c>
    </row>
    <row r="3578" spans="1:12">
      <c r="A3578" s="142" t="s">
        <v>10782</v>
      </c>
      <c r="B3578" s="142" t="s">
        <v>10783</v>
      </c>
      <c r="C3578" s="142" t="s">
        <v>11822</v>
      </c>
      <c r="D3578" s="142" t="s">
        <v>11823</v>
      </c>
      <c r="E3578" s="142" t="s">
        <v>11824</v>
      </c>
      <c r="F3578" s="142" t="s">
        <v>11825</v>
      </c>
      <c r="G3578" s="142" t="s">
        <v>11864</v>
      </c>
      <c r="H3578" s="142" t="s">
        <v>11865</v>
      </c>
      <c r="I3578" s="142" t="s">
        <v>11872</v>
      </c>
      <c r="J3578" s="142" t="s">
        <v>11873</v>
      </c>
      <c r="K3578" s="142" t="s">
        <v>11874</v>
      </c>
      <c r="L3578" s="142" t="s">
        <v>11875</v>
      </c>
    </row>
    <row r="3579" spans="1:12">
      <c r="A3579" s="142" t="s">
        <v>10782</v>
      </c>
      <c r="B3579" s="142" t="s">
        <v>10783</v>
      </c>
      <c r="C3579" s="142" t="s">
        <v>11822</v>
      </c>
      <c r="D3579" s="142" t="s">
        <v>11823</v>
      </c>
      <c r="E3579" s="142" t="s">
        <v>11824</v>
      </c>
      <c r="F3579" s="142" t="s">
        <v>11825</v>
      </c>
      <c r="G3579" s="142" t="s">
        <v>11864</v>
      </c>
      <c r="H3579" s="142" t="s">
        <v>11865</v>
      </c>
      <c r="I3579" s="142" t="s">
        <v>11872</v>
      </c>
      <c r="J3579" s="142" t="s">
        <v>11873</v>
      </c>
      <c r="K3579" s="142" t="s">
        <v>11876</v>
      </c>
      <c r="L3579" s="142" t="s">
        <v>11877</v>
      </c>
    </row>
    <row r="3580" spans="1:12">
      <c r="A3580" s="142" t="s">
        <v>10782</v>
      </c>
      <c r="B3580" s="142" t="s">
        <v>10783</v>
      </c>
      <c r="C3580" s="142" t="s">
        <v>11822</v>
      </c>
      <c r="D3580" s="142" t="s">
        <v>11823</v>
      </c>
      <c r="E3580" s="142" t="s">
        <v>11824</v>
      </c>
      <c r="F3580" s="142" t="s">
        <v>11825</v>
      </c>
      <c r="G3580" s="142" t="s">
        <v>11864</v>
      </c>
      <c r="H3580" s="142" t="s">
        <v>11865</v>
      </c>
      <c r="I3580" s="142" t="s">
        <v>11872</v>
      </c>
      <c r="J3580" s="142" t="s">
        <v>11873</v>
      </c>
      <c r="K3580" s="142" t="s">
        <v>11878</v>
      </c>
      <c r="L3580" s="142" t="s">
        <v>11879</v>
      </c>
    </row>
    <row r="3581" spans="1:12">
      <c r="A3581" s="142" t="s">
        <v>10782</v>
      </c>
      <c r="B3581" s="142" t="s">
        <v>10783</v>
      </c>
      <c r="C3581" s="142" t="s">
        <v>11822</v>
      </c>
      <c r="D3581" s="142" t="s">
        <v>11823</v>
      </c>
      <c r="E3581" s="142" t="s">
        <v>11824</v>
      </c>
      <c r="F3581" s="142" t="s">
        <v>11825</v>
      </c>
      <c r="G3581" s="142" t="s">
        <v>11864</v>
      </c>
      <c r="H3581" s="142" t="s">
        <v>11865</v>
      </c>
      <c r="I3581" s="142" t="s">
        <v>11872</v>
      </c>
      <c r="J3581" s="142" t="s">
        <v>11873</v>
      </c>
      <c r="K3581" s="142" t="s">
        <v>11880</v>
      </c>
      <c r="L3581" s="142" t="s">
        <v>11881</v>
      </c>
    </row>
    <row r="3582" spans="1:12">
      <c r="A3582" s="142" t="s">
        <v>10782</v>
      </c>
      <c r="B3582" s="142" t="s">
        <v>10783</v>
      </c>
      <c r="C3582" s="142" t="s">
        <v>11822</v>
      </c>
      <c r="D3582" s="142" t="s">
        <v>11823</v>
      </c>
      <c r="E3582" s="142" t="s">
        <v>11824</v>
      </c>
      <c r="F3582" s="142" t="s">
        <v>11825</v>
      </c>
      <c r="G3582" s="142" t="s">
        <v>11864</v>
      </c>
      <c r="H3582" s="142" t="s">
        <v>11865</v>
      </c>
      <c r="I3582" s="142" t="s">
        <v>11882</v>
      </c>
      <c r="J3582" s="142" t="s">
        <v>11883</v>
      </c>
      <c r="K3582" s="142" t="s">
        <v>11884</v>
      </c>
      <c r="L3582" s="142" t="s">
        <v>11885</v>
      </c>
    </row>
    <row r="3583" spans="1:12">
      <c r="A3583" s="142" t="s">
        <v>10782</v>
      </c>
      <c r="B3583" s="142" t="s">
        <v>10783</v>
      </c>
      <c r="C3583" s="142" t="s">
        <v>11822</v>
      </c>
      <c r="D3583" s="142" t="s">
        <v>11823</v>
      </c>
      <c r="E3583" s="142" t="s">
        <v>11824</v>
      </c>
      <c r="F3583" s="142" t="s">
        <v>11825</v>
      </c>
      <c r="G3583" s="142" t="s">
        <v>11864</v>
      </c>
      <c r="H3583" s="142" t="s">
        <v>11865</v>
      </c>
      <c r="I3583" s="142" t="s">
        <v>11882</v>
      </c>
      <c r="J3583" s="142" t="s">
        <v>11883</v>
      </c>
      <c r="K3583" s="142" t="s">
        <v>11886</v>
      </c>
      <c r="L3583" s="142" t="s">
        <v>11887</v>
      </c>
    </row>
    <row r="3584" spans="1:12">
      <c r="A3584" s="142" t="s">
        <v>10782</v>
      </c>
      <c r="B3584" s="142" t="s">
        <v>10783</v>
      </c>
      <c r="C3584" s="142" t="s">
        <v>11822</v>
      </c>
      <c r="D3584" s="142" t="s">
        <v>11823</v>
      </c>
      <c r="E3584" s="142" t="s">
        <v>11824</v>
      </c>
      <c r="F3584" s="142" t="s">
        <v>11825</v>
      </c>
      <c r="G3584" s="142" t="s">
        <v>11864</v>
      </c>
      <c r="H3584" s="142" t="s">
        <v>11865</v>
      </c>
      <c r="I3584" s="142" t="s">
        <v>11882</v>
      </c>
      <c r="J3584" s="142" t="s">
        <v>11883</v>
      </c>
      <c r="K3584" s="142" t="s">
        <v>11888</v>
      </c>
      <c r="L3584" s="142" t="s">
        <v>11889</v>
      </c>
    </row>
    <row r="3585" spans="1:12">
      <c r="A3585" s="142" t="s">
        <v>10782</v>
      </c>
      <c r="B3585" s="142" t="s">
        <v>10783</v>
      </c>
      <c r="C3585" s="142" t="s">
        <v>11822</v>
      </c>
      <c r="D3585" s="142" t="s">
        <v>11823</v>
      </c>
      <c r="E3585" s="142" t="s">
        <v>11824</v>
      </c>
      <c r="F3585" s="142" t="s">
        <v>11825</v>
      </c>
      <c r="G3585" s="142" t="s">
        <v>11864</v>
      </c>
      <c r="H3585" s="142" t="s">
        <v>11865</v>
      </c>
      <c r="I3585" s="142" t="s">
        <v>11882</v>
      </c>
      <c r="J3585" s="142" t="s">
        <v>11883</v>
      </c>
      <c r="K3585" s="142" t="s">
        <v>11890</v>
      </c>
      <c r="L3585" s="142" t="s">
        <v>11891</v>
      </c>
    </row>
    <row r="3586" spans="1:12">
      <c r="A3586" s="142" t="s">
        <v>10782</v>
      </c>
      <c r="B3586" s="142" t="s">
        <v>10783</v>
      </c>
      <c r="C3586" s="142" t="s">
        <v>11822</v>
      </c>
      <c r="D3586" s="142" t="s">
        <v>11823</v>
      </c>
      <c r="E3586" s="142" t="s">
        <v>11824</v>
      </c>
      <c r="F3586" s="142" t="s">
        <v>11825</v>
      </c>
      <c r="G3586" s="142" t="s">
        <v>11864</v>
      </c>
      <c r="H3586" s="142" t="s">
        <v>11865</v>
      </c>
      <c r="I3586" s="142" t="s">
        <v>11882</v>
      </c>
      <c r="J3586" s="142" t="s">
        <v>11883</v>
      </c>
      <c r="K3586" s="142" t="s">
        <v>11892</v>
      </c>
      <c r="L3586" s="142" t="s">
        <v>11893</v>
      </c>
    </row>
    <row r="3587" spans="1:12">
      <c r="A3587" s="142" t="s">
        <v>10782</v>
      </c>
      <c r="B3587" s="142" t="s">
        <v>10783</v>
      </c>
      <c r="C3587" s="142" t="s">
        <v>11822</v>
      </c>
      <c r="D3587" s="142" t="s">
        <v>11823</v>
      </c>
      <c r="E3587" s="142" t="s">
        <v>11824</v>
      </c>
      <c r="F3587" s="142" t="s">
        <v>11825</v>
      </c>
      <c r="G3587" s="142" t="s">
        <v>11864</v>
      </c>
      <c r="H3587" s="142" t="s">
        <v>11865</v>
      </c>
      <c r="I3587" s="142" t="s">
        <v>11882</v>
      </c>
      <c r="J3587" s="142" t="s">
        <v>11883</v>
      </c>
      <c r="K3587" s="142" t="s">
        <v>11894</v>
      </c>
      <c r="L3587" s="142" t="s">
        <v>11895</v>
      </c>
    </row>
    <row r="3588" spans="1:12">
      <c r="A3588" s="142" t="s">
        <v>10782</v>
      </c>
      <c r="B3588" s="142" t="s">
        <v>10783</v>
      </c>
      <c r="C3588" s="142" t="s">
        <v>11822</v>
      </c>
      <c r="D3588" s="142" t="s">
        <v>11823</v>
      </c>
      <c r="E3588" s="142" t="s">
        <v>11824</v>
      </c>
      <c r="F3588" s="142" t="s">
        <v>11825</v>
      </c>
      <c r="G3588" s="142" t="s">
        <v>11864</v>
      </c>
      <c r="H3588" s="142" t="s">
        <v>11865</v>
      </c>
      <c r="I3588" s="142" t="s">
        <v>11896</v>
      </c>
      <c r="J3588" s="142" t="s">
        <v>11897</v>
      </c>
      <c r="K3588" s="142" t="s">
        <v>11898</v>
      </c>
      <c r="L3588" s="142" t="s">
        <v>11899</v>
      </c>
    </row>
    <row r="3589" spans="1:12">
      <c r="A3589" s="142" t="s">
        <v>10782</v>
      </c>
      <c r="B3589" s="142" t="s">
        <v>10783</v>
      </c>
      <c r="C3589" s="142" t="s">
        <v>11822</v>
      </c>
      <c r="D3589" s="142" t="s">
        <v>11823</v>
      </c>
      <c r="E3589" s="142" t="s">
        <v>11824</v>
      </c>
      <c r="F3589" s="142" t="s">
        <v>11825</v>
      </c>
      <c r="G3589" s="142" t="s">
        <v>11864</v>
      </c>
      <c r="H3589" s="142" t="s">
        <v>11865</v>
      </c>
      <c r="I3589" s="142" t="s">
        <v>11896</v>
      </c>
      <c r="J3589" s="142" t="s">
        <v>11897</v>
      </c>
      <c r="K3589" s="142" t="s">
        <v>11900</v>
      </c>
      <c r="L3589" s="142" t="s">
        <v>11901</v>
      </c>
    </row>
    <row r="3590" spans="1:12">
      <c r="A3590" s="142" t="s">
        <v>10782</v>
      </c>
      <c r="B3590" s="142" t="s">
        <v>10783</v>
      </c>
      <c r="C3590" s="142" t="s">
        <v>11822</v>
      </c>
      <c r="D3590" s="142" t="s">
        <v>11823</v>
      </c>
      <c r="E3590" s="142" t="s">
        <v>11824</v>
      </c>
      <c r="F3590" s="142" t="s">
        <v>11825</v>
      </c>
      <c r="G3590" s="142" t="s">
        <v>11864</v>
      </c>
      <c r="H3590" s="142" t="s">
        <v>11865</v>
      </c>
      <c r="I3590" s="142" t="s">
        <v>11896</v>
      </c>
      <c r="J3590" s="142" t="s">
        <v>11897</v>
      </c>
      <c r="K3590" s="142" t="s">
        <v>11902</v>
      </c>
      <c r="L3590" s="142" t="s">
        <v>11903</v>
      </c>
    </row>
    <row r="3591" spans="1:12">
      <c r="A3591" s="142" t="s">
        <v>10782</v>
      </c>
      <c r="B3591" s="142" t="s">
        <v>10783</v>
      </c>
      <c r="C3591" s="142" t="s">
        <v>11822</v>
      </c>
      <c r="D3591" s="142" t="s">
        <v>11823</v>
      </c>
      <c r="E3591" s="142" t="s">
        <v>11824</v>
      </c>
      <c r="F3591" s="142" t="s">
        <v>11825</v>
      </c>
      <c r="G3591" s="142" t="s">
        <v>11864</v>
      </c>
      <c r="H3591" s="142" t="s">
        <v>11865</v>
      </c>
      <c r="I3591" s="142" t="s">
        <v>11896</v>
      </c>
      <c r="J3591" s="142" t="s">
        <v>11897</v>
      </c>
      <c r="K3591" s="142" t="s">
        <v>11904</v>
      </c>
      <c r="L3591" s="142" t="s">
        <v>11905</v>
      </c>
    </row>
    <row r="3592" spans="1:12">
      <c r="A3592" s="142" t="s">
        <v>10782</v>
      </c>
      <c r="B3592" s="142" t="s">
        <v>10783</v>
      </c>
      <c r="C3592" s="142" t="s">
        <v>11822</v>
      </c>
      <c r="D3592" s="142" t="s">
        <v>11823</v>
      </c>
      <c r="E3592" s="142" t="s">
        <v>11824</v>
      </c>
      <c r="F3592" s="142" t="s">
        <v>11825</v>
      </c>
      <c r="G3592" s="142" t="s">
        <v>11864</v>
      </c>
      <c r="H3592" s="142" t="s">
        <v>11865</v>
      </c>
      <c r="I3592" s="142" t="s">
        <v>11896</v>
      </c>
      <c r="J3592" s="142" t="s">
        <v>11897</v>
      </c>
      <c r="K3592" s="142" t="s">
        <v>11906</v>
      </c>
      <c r="L3592" s="142" t="s">
        <v>11907</v>
      </c>
    </row>
    <row r="3593" spans="1:12">
      <c r="A3593" s="142" t="s">
        <v>10782</v>
      </c>
      <c r="B3593" s="142" t="s">
        <v>10783</v>
      </c>
      <c r="C3593" s="142" t="s">
        <v>11822</v>
      </c>
      <c r="D3593" s="142" t="s">
        <v>11823</v>
      </c>
      <c r="E3593" s="142" t="s">
        <v>11824</v>
      </c>
      <c r="F3593" s="142" t="s">
        <v>11825</v>
      </c>
      <c r="G3593" s="142" t="s">
        <v>11864</v>
      </c>
      <c r="H3593" s="142" t="s">
        <v>11865</v>
      </c>
      <c r="I3593" s="142" t="s">
        <v>11896</v>
      </c>
      <c r="J3593" s="142" t="s">
        <v>11897</v>
      </c>
      <c r="K3593" s="142" t="s">
        <v>11908</v>
      </c>
      <c r="L3593" s="142" t="s">
        <v>11909</v>
      </c>
    </row>
    <row r="3594" spans="1:12">
      <c r="A3594" s="142" t="s">
        <v>10782</v>
      </c>
      <c r="B3594" s="142" t="s">
        <v>10783</v>
      </c>
      <c r="C3594" s="142" t="s">
        <v>11822</v>
      </c>
      <c r="D3594" s="142" t="s">
        <v>11823</v>
      </c>
      <c r="E3594" s="142" t="s">
        <v>11824</v>
      </c>
      <c r="F3594" s="142" t="s">
        <v>11825</v>
      </c>
      <c r="G3594" s="142" t="s">
        <v>11864</v>
      </c>
      <c r="H3594" s="142" t="s">
        <v>11865</v>
      </c>
      <c r="I3594" s="142" t="s">
        <v>11910</v>
      </c>
      <c r="J3594" s="142" t="s">
        <v>11911</v>
      </c>
      <c r="K3594" s="142" t="s">
        <v>11912</v>
      </c>
      <c r="L3594" s="142" t="s">
        <v>11913</v>
      </c>
    </row>
    <row r="3595" spans="1:12">
      <c r="A3595" s="142" t="s">
        <v>10782</v>
      </c>
      <c r="B3595" s="142" t="s">
        <v>10783</v>
      </c>
      <c r="C3595" s="142" t="s">
        <v>11822</v>
      </c>
      <c r="D3595" s="142" t="s">
        <v>11823</v>
      </c>
      <c r="E3595" s="142" t="s">
        <v>11824</v>
      </c>
      <c r="F3595" s="142" t="s">
        <v>11825</v>
      </c>
      <c r="G3595" s="142" t="s">
        <v>11864</v>
      </c>
      <c r="H3595" s="142" t="s">
        <v>11865</v>
      </c>
      <c r="I3595" s="142" t="s">
        <v>11910</v>
      </c>
      <c r="J3595" s="142" t="s">
        <v>11911</v>
      </c>
      <c r="K3595" s="142" t="s">
        <v>11914</v>
      </c>
      <c r="L3595" s="142" t="s">
        <v>11915</v>
      </c>
    </row>
    <row r="3596" spans="1:12">
      <c r="A3596" s="142" t="s">
        <v>10782</v>
      </c>
      <c r="B3596" s="142" t="s">
        <v>10783</v>
      </c>
      <c r="C3596" s="142" t="s">
        <v>11822</v>
      </c>
      <c r="D3596" s="142" t="s">
        <v>11823</v>
      </c>
      <c r="E3596" s="142" t="s">
        <v>11824</v>
      </c>
      <c r="F3596" s="142" t="s">
        <v>11825</v>
      </c>
      <c r="G3596" s="142" t="s">
        <v>11864</v>
      </c>
      <c r="H3596" s="142" t="s">
        <v>11865</v>
      </c>
      <c r="I3596" s="142" t="s">
        <v>11910</v>
      </c>
      <c r="J3596" s="142" t="s">
        <v>11911</v>
      </c>
      <c r="K3596" s="142" t="s">
        <v>11916</v>
      </c>
      <c r="L3596" s="142" t="s">
        <v>11917</v>
      </c>
    </row>
    <row r="3597" spans="1:12">
      <c r="A3597" s="142" t="s">
        <v>10782</v>
      </c>
      <c r="B3597" s="142" t="s">
        <v>10783</v>
      </c>
      <c r="C3597" s="142" t="s">
        <v>11822</v>
      </c>
      <c r="D3597" s="142" t="s">
        <v>11823</v>
      </c>
      <c r="E3597" s="142" t="s">
        <v>11824</v>
      </c>
      <c r="F3597" s="142" t="s">
        <v>11825</v>
      </c>
      <c r="G3597" s="142" t="s">
        <v>11864</v>
      </c>
      <c r="H3597" s="142" t="s">
        <v>11865</v>
      </c>
      <c r="I3597" s="142" t="s">
        <v>11910</v>
      </c>
      <c r="J3597" s="142" t="s">
        <v>11911</v>
      </c>
      <c r="K3597" s="142" t="s">
        <v>11918</v>
      </c>
      <c r="L3597" s="142" t="s">
        <v>11919</v>
      </c>
    </row>
    <row r="3598" spans="1:12">
      <c r="A3598" s="142" t="s">
        <v>10782</v>
      </c>
      <c r="B3598" s="142" t="s">
        <v>10783</v>
      </c>
      <c r="C3598" s="142" t="s">
        <v>11822</v>
      </c>
      <c r="D3598" s="142" t="s">
        <v>11823</v>
      </c>
      <c r="E3598" s="142" t="s">
        <v>11824</v>
      </c>
      <c r="F3598" s="142" t="s">
        <v>11825</v>
      </c>
      <c r="G3598" s="142" t="s">
        <v>11864</v>
      </c>
      <c r="H3598" s="142" t="s">
        <v>11865</v>
      </c>
      <c r="I3598" s="142" t="s">
        <v>11920</v>
      </c>
      <c r="J3598" s="142" t="s">
        <v>11921</v>
      </c>
      <c r="K3598" s="142" t="s">
        <v>11922</v>
      </c>
      <c r="L3598" s="142" t="s">
        <v>11923</v>
      </c>
    </row>
    <row r="3599" spans="1:12">
      <c r="A3599" s="142" t="s">
        <v>10782</v>
      </c>
      <c r="B3599" s="142" t="s">
        <v>10783</v>
      </c>
      <c r="C3599" s="142" t="s">
        <v>11822</v>
      </c>
      <c r="D3599" s="142" t="s">
        <v>11823</v>
      </c>
      <c r="E3599" s="142" t="s">
        <v>11824</v>
      </c>
      <c r="F3599" s="142" t="s">
        <v>11825</v>
      </c>
      <c r="G3599" s="142" t="s">
        <v>11864</v>
      </c>
      <c r="H3599" s="142" t="s">
        <v>11865</v>
      </c>
      <c r="I3599" s="142" t="s">
        <v>11920</v>
      </c>
      <c r="J3599" s="142" t="s">
        <v>11921</v>
      </c>
      <c r="K3599" s="142" t="s">
        <v>11924</v>
      </c>
      <c r="L3599" s="142" t="s">
        <v>11925</v>
      </c>
    </row>
    <row r="3600" spans="1:12">
      <c r="A3600" s="142" t="s">
        <v>10782</v>
      </c>
      <c r="B3600" s="142" t="s">
        <v>10783</v>
      </c>
      <c r="C3600" s="142" t="s">
        <v>11822</v>
      </c>
      <c r="D3600" s="142" t="s">
        <v>11823</v>
      </c>
      <c r="E3600" s="142" t="s">
        <v>11824</v>
      </c>
      <c r="F3600" s="142" t="s">
        <v>11825</v>
      </c>
      <c r="G3600" s="142" t="s">
        <v>11864</v>
      </c>
      <c r="H3600" s="142" t="s">
        <v>11865</v>
      </c>
      <c r="I3600" s="142" t="s">
        <v>11920</v>
      </c>
      <c r="J3600" s="142" t="s">
        <v>11921</v>
      </c>
      <c r="K3600" s="142" t="s">
        <v>11926</v>
      </c>
      <c r="L3600" s="142" t="s">
        <v>11927</v>
      </c>
    </row>
    <row r="3601" spans="1:12">
      <c r="A3601" s="142" t="s">
        <v>10782</v>
      </c>
      <c r="B3601" s="142" t="s">
        <v>10783</v>
      </c>
      <c r="C3601" s="142" t="s">
        <v>11822</v>
      </c>
      <c r="D3601" s="142" t="s">
        <v>11823</v>
      </c>
      <c r="E3601" s="142" t="s">
        <v>11824</v>
      </c>
      <c r="F3601" s="142" t="s">
        <v>11825</v>
      </c>
      <c r="G3601" s="142" t="s">
        <v>11864</v>
      </c>
      <c r="H3601" s="142" t="s">
        <v>11865</v>
      </c>
      <c r="I3601" s="142" t="s">
        <v>11920</v>
      </c>
      <c r="J3601" s="142" t="s">
        <v>11921</v>
      </c>
      <c r="K3601" s="142" t="s">
        <v>11928</v>
      </c>
      <c r="L3601" s="142" t="s">
        <v>11929</v>
      </c>
    </row>
    <row r="3602" spans="1:12">
      <c r="A3602" s="142" t="s">
        <v>10782</v>
      </c>
      <c r="B3602" s="142" t="s">
        <v>10783</v>
      </c>
      <c r="C3602" s="142" t="s">
        <v>11822</v>
      </c>
      <c r="D3602" s="142" t="s">
        <v>11823</v>
      </c>
      <c r="E3602" s="142" t="s">
        <v>11824</v>
      </c>
      <c r="F3602" s="142" t="s">
        <v>11825</v>
      </c>
      <c r="G3602" s="142" t="s">
        <v>11864</v>
      </c>
      <c r="H3602" s="142" t="s">
        <v>11865</v>
      </c>
      <c r="I3602" s="142" t="s">
        <v>11920</v>
      </c>
      <c r="J3602" s="142" t="s">
        <v>11921</v>
      </c>
      <c r="K3602" s="142" t="s">
        <v>11930</v>
      </c>
      <c r="L3602" s="142" t="s">
        <v>11931</v>
      </c>
    </row>
    <row r="3603" spans="1:12">
      <c r="A3603" s="142" t="s">
        <v>10782</v>
      </c>
      <c r="B3603" s="142" t="s">
        <v>10783</v>
      </c>
      <c r="C3603" s="142" t="s">
        <v>11822</v>
      </c>
      <c r="D3603" s="142" t="s">
        <v>11823</v>
      </c>
      <c r="E3603" s="142" t="s">
        <v>11824</v>
      </c>
      <c r="F3603" s="142" t="s">
        <v>11825</v>
      </c>
      <c r="G3603" s="142" t="s">
        <v>11864</v>
      </c>
      <c r="H3603" s="142" t="s">
        <v>11865</v>
      </c>
      <c r="I3603" s="142" t="s">
        <v>11920</v>
      </c>
      <c r="J3603" s="142" t="s">
        <v>11921</v>
      </c>
      <c r="K3603" s="142" t="s">
        <v>11932</v>
      </c>
      <c r="L3603" s="142" t="s">
        <v>11933</v>
      </c>
    </row>
    <row r="3604" spans="1:12">
      <c r="A3604" s="142" t="s">
        <v>10782</v>
      </c>
      <c r="B3604" s="142" t="s">
        <v>10783</v>
      </c>
      <c r="C3604" s="142" t="s">
        <v>11822</v>
      </c>
      <c r="D3604" s="142" t="s">
        <v>11823</v>
      </c>
      <c r="E3604" s="142" t="s">
        <v>11824</v>
      </c>
      <c r="F3604" s="142" t="s">
        <v>11825</v>
      </c>
      <c r="G3604" s="142" t="s">
        <v>11864</v>
      </c>
      <c r="H3604" s="142" t="s">
        <v>11865</v>
      </c>
      <c r="I3604" s="142" t="s">
        <v>11920</v>
      </c>
      <c r="J3604" s="142" t="s">
        <v>11921</v>
      </c>
      <c r="K3604" s="142" t="s">
        <v>11934</v>
      </c>
      <c r="L3604" s="142" t="s">
        <v>11935</v>
      </c>
    </row>
    <row r="3605" spans="1:12">
      <c r="A3605" s="142" t="s">
        <v>10782</v>
      </c>
      <c r="B3605" s="142" t="s">
        <v>10783</v>
      </c>
      <c r="C3605" s="142" t="s">
        <v>11822</v>
      </c>
      <c r="D3605" s="142" t="s">
        <v>11823</v>
      </c>
      <c r="E3605" s="142" t="s">
        <v>11936</v>
      </c>
      <c r="F3605" s="142" t="s">
        <v>11937</v>
      </c>
      <c r="G3605" s="142" t="s">
        <v>11938</v>
      </c>
      <c r="H3605" s="142" t="s">
        <v>11939</v>
      </c>
      <c r="I3605" s="142" t="s">
        <v>11940</v>
      </c>
      <c r="J3605" s="142" t="s">
        <v>11941</v>
      </c>
      <c r="K3605" s="142" t="s">
        <v>11942</v>
      </c>
      <c r="L3605" s="142" t="s">
        <v>11943</v>
      </c>
    </row>
    <row r="3606" spans="1:12">
      <c r="A3606" s="142" t="s">
        <v>10782</v>
      </c>
      <c r="B3606" s="142" t="s">
        <v>10783</v>
      </c>
      <c r="C3606" s="142" t="s">
        <v>11822</v>
      </c>
      <c r="D3606" s="142" t="s">
        <v>11823</v>
      </c>
      <c r="E3606" s="142" t="s">
        <v>11936</v>
      </c>
      <c r="F3606" s="142" t="s">
        <v>11937</v>
      </c>
      <c r="G3606" s="142" t="s">
        <v>11938</v>
      </c>
      <c r="H3606" s="142" t="s">
        <v>11939</v>
      </c>
      <c r="I3606" s="142" t="s">
        <v>11940</v>
      </c>
      <c r="J3606" s="142" t="s">
        <v>11941</v>
      </c>
      <c r="K3606" s="142" t="s">
        <v>11944</v>
      </c>
      <c r="L3606" s="142" t="s">
        <v>11945</v>
      </c>
    </row>
    <row r="3607" spans="1:12">
      <c r="A3607" s="142" t="s">
        <v>10782</v>
      </c>
      <c r="B3607" s="142" t="s">
        <v>10783</v>
      </c>
      <c r="C3607" s="142" t="s">
        <v>11822</v>
      </c>
      <c r="D3607" s="142" t="s">
        <v>11823</v>
      </c>
      <c r="E3607" s="142" t="s">
        <v>11936</v>
      </c>
      <c r="F3607" s="142" t="s">
        <v>11937</v>
      </c>
      <c r="G3607" s="142" t="s">
        <v>11938</v>
      </c>
      <c r="H3607" s="142" t="s">
        <v>11939</v>
      </c>
      <c r="I3607" s="142" t="s">
        <v>11940</v>
      </c>
      <c r="J3607" s="142" t="s">
        <v>11941</v>
      </c>
      <c r="K3607" s="142" t="s">
        <v>11946</v>
      </c>
      <c r="L3607" s="142" t="s">
        <v>11947</v>
      </c>
    </row>
    <row r="3608" spans="1:12">
      <c r="A3608" s="142" t="s">
        <v>10782</v>
      </c>
      <c r="B3608" s="142" t="s">
        <v>10783</v>
      </c>
      <c r="C3608" s="142" t="s">
        <v>11822</v>
      </c>
      <c r="D3608" s="142" t="s">
        <v>11823</v>
      </c>
      <c r="E3608" s="142" t="s">
        <v>11936</v>
      </c>
      <c r="F3608" s="142" t="s">
        <v>11937</v>
      </c>
      <c r="G3608" s="142" t="s">
        <v>11938</v>
      </c>
      <c r="H3608" s="142" t="s">
        <v>11939</v>
      </c>
      <c r="I3608" s="142" t="s">
        <v>11940</v>
      </c>
      <c r="J3608" s="142" t="s">
        <v>11941</v>
      </c>
      <c r="K3608" s="142" t="s">
        <v>11948</v>
      </c>
      <c r="L3608" s="142" t="s">
        <v>11949</v>
      </c>
    </row>
    <row r="3609" spans="1:12">
      <c r="A3609" s="142" t="s">
        <v>10782</v>
      </c>
      <c r="B3609" s="142" t="s">
        <v>10783</v>
      </c>
      <c r="C3609" s="142" t="s">
        <v>11822</v>
      </c>
      <c r="D3609" s="142" t="s">
        <v>11823</v>
      </c>
      <c r="E3609" s="142" t="s">
        <v>11936</v>
      </c>
      <c r="F3609" s="142" t="s">
        <v>11937</v>
      </c>
      <c r="G3609" s="142" t="s">
        <v>11938</v>
      </c>
      <c r="H3609" s="142" t="s">
        <v>11939</v>
      </c>
      <c r="I3609" s="142" t="s">
        <v>11940</v>
      </c>
      <c r="J3609" s="142" t="s">
        <v>11941</v>
      </c>
      <c r="K3609" s="142" t="s">
        <v>11950</v>
      </c>
      <c r="L3609" s="142" t="s">
        <v>11951</v>
      </c>
    </row>
    <row r="3610" spans="1:12">
      <c r="A3610" s="142" t="s">
        <v>10782</v>
      </c>
      <c r="B3610" s="142" t="s">
        <v>10783</v>
      </c>
      <c r="C3610" s="142" t="s">
        <v>11822</v>
      </c>
      <c r="D3610" s="142" t="s">
        <v>11823</v>
      </c>
      <c r="E3610" s="142" t="s">
        <v>11936</v>
      </c>
      <c r="F3610" s="142" t="s">
        <v>11937</v>
      </c>
      <c r="G3610" s="142" t="s">
        <v>11938</v>
      </c>
      <c r="H3610" s="142" t="s">
        <v>11939</v>
      </c>
      <c r="I3610" s="142" t="s">
        <v>11952</v>
      </c>
      <c r="J3610" s="142" t="s">
        <v>11953</v>
      </c>
      <c r="K3610" s="142" t="s">
        <v>11954</v>
      </c>
      <c r="L3610" s="142" t="s">
        <v>11955</v>
      </c>
    </row>
    <row r="3611" spans="1:12">
      <c r="A3611" s="142" t="s">
        <v>10782</v>
      </c>
      <c r="B3611" s="142" t="s">
        <v>10783</v>
      </c>
      <c r="C3611" s="142" t="s">
        <v>11822</v>
      </c>
      <c r="D3611" s="142" t="s">
        <v>11823</v>
      </c>
      <c r="E3611" s="142" t="s">
        <v>11936</v>
      </c>
      <c r="F3611" s="142" t="s">
        <v>11937</v>
      </c>
      <c r="G3611" s="142" t="s">
        <v>11938</v>
      </c>
      <c r="H3611" s="142" t="s">
        <v>11939</v>
      </c>
      <c r="I3611" s="142" t="s">
        <v>11952</v>
      </c>
      <c r="J3611" s="142" t="s">
        <v>11953</v>
      </c>
      <c r="K3611" s="142" t="s">
        <v>11956</v>
      </c>
      <c r="L3611" s="142" t="s">
        <v>11957</v>
      </c>
    </row>
    <row r="3612" spans="1:12">
      <c r="A3612" s="142" t="s">
        <v>10782</v>
      </c>
      <c r="B3612" s="142" t="s">
        <v>10783</v>
      </c>
      <c r="C3612" s="142" t="s">
        <v>11822</v>
      </c>
      <c r="D3612" s="142" t="s">
        <v>11823</v>
      </c>
      <c r="E3612" s="142" t="s">
        <v>11936</v>
      </c>
      <c r="F3612" s="142" t="s">
        <v>11937</v>
      </c>
      <c r="G3612" s="142" t="s">
        <v>11938</v>
      </c>
      <c r="H3612" s="142" t="s">
        <v>11939</v>
      </c>
      <c r="I3612" s="142" t="s">
        <v>11958</v>
      </c>
      <c r="J3612" s="142" t="s">
        <v>11959</v>
      </c>
      <c r="K3612" s="142" t="s">
        <v>11960</v>
      </c>
      <c r="L3612" s="142" t="s">
        <v>11961</v>
      </c>
    </row>
    <row r="3613" spans="1:12">
      <c r="A3613" s="142" t="s">
        <v>10782</v>
      </c>
      <c r="B3613" s="142" t="s">
        <v>10783</v>
      </c>
      <c r="C3613" s="142" t="s">
        <v>11822</v>
      </c>
      <c r="D3613" s="142" t="s">
        <v>11823</v>
      </c>
      <c r="E3613" s="142" t="s">
        <v>11936</v>
      </c>
      <c r="F3613" s="142" t="s">
        <v>11937</v>
      </c>
      <c r="G3613" s="142" t="s">
        <v>11938</v>
      </c>
      <c r="H3613" s="142" t="s">
        <v>11939</v>
      </c>
      <c r="I3613" s="142" t="s">
        <v>11958</v>
      </c>
      <c r="J3613" s="142" t="s">
        <v>11959</v>
      </c>
      <c r="K3613" s="142" t="s">
        <v>11962</v>
      </c>
      <c r="L3613" s="142" t="s">
        <v>11963</v>
      </c>
    </row>
    <row r="3614" spans="1:12">
      <c r="A3614" s="142" t="s">
        <v>10782</v>
      </c>
      <c r="B3614" s="142" t="s">
        <v>10783</v>
      </c>
      <c r="C3614" s="142" t="s">
        <v>11822</v>
      </c>
      <c r="D3614" s="142" t="s">
        <v>11823</v>
      </c>
      <c r="E3614" s="142" t="s">
        <v>11936</v>
      </c>
      <c r="F3614" s="142" t="s">
        <v>11937</v>
      </c>
      <c r="G3614" s="142" t="s">
        <v>11938</v>
      </c>
      <c r="H3614" s="142" t="s">
        <v>11939</v>
      </c>
      <c r="I3614" s="142" t="s">
        <v>11958</v>
      </c>
      <c r="J3614" s="142" t="s">
        <v>11959</v>
      </c>
      <c r="K3614" s="142" t="s">
        <v>11964</v>
      </c>
      <c r="L3614" s="142" t="s">
        <v>11965</v>
      </c>
    </row>
    <row r="3615" spans="1:12">
      <c r="A3615" s="142" t="s">
        <v>10782</v>
      </c>
      <c r="B3615" s="142" t="s">
        <v>10783</v>
      </c>
      <c r="C3615" s="142" t="s">
        <v>11822</v>
      </c>
      <c r="D3615" s="142" t="s">
        <v>11823</v>
      </c>
      <c r="E3615" s="142" t="s">
        <v>11936</v>
      </c>
      <c r="F3615" s="142" t="s">
        <v>11937</v>
      </c>
      <c r="G3615" s="142" t="s">
        <v>11938</v>
      </c>
      <c r="H3615" s="142" t="s">
        <v>11939</v>
      </c>
      <c r="I3615" s="142" t="s">
        <v>11958</v>
      </c>
      <c r="J3615" s="142" t="s">
        <v>11959</v>
      </c>
      <c r="K3615" s="142" t="s">
        <v>11966</v>
      </c>
      <c r="L3615" s="142" t="s">
        <v>11967</v>
      </c>
    </row>
    <row r="3616" spans="1:12">
      <c r="A3616" s="142" t="s">
        <v>10782</v>
      </c>
      <c r="B3616" s="142" t="s">
        <v>10783</v>
      </c>
      <c r="C3616" s="142" t="s">
        <v>11822</v>
      </c>
      <c r="D3616" s="142" t="s">
        <v>11823</v>
      </c>
      <c r="E3616" s="142" t="s">
        <v>11936</v>
      </c>
      <c r="F3616" s="142" t="s">
        <v>11937</v>
      </c>
      <c r="G3616" s="142" t="s">
        <v>11938</v>
      </c>
      <c r="H3616" s="142" t="s">
        <v>11939</v>
      </c>
      <c r="I3616" s="142" t="s">
        <v>11958</v>
      </c>
      <c r="J3616" s="142" t="s">
        <v>11959</v>
      </c>
      <c r="K3616" s="142" t="s">
        <v>11968</v>
      </c>
      <c r="L3616" s="142" t="s">
        <v>11969</v>
      </c>
    </row>
    <row r="3617" spans="1:12">
      <c r="A3617" s="142" t="s">
        <v>10782</v>
      </c>
      <c r="B3617" s="142" t="s">
        <v>10783</v>
      </c>
      <c r="C3617" s="142" t="s">
        <v>11822</v>
      </c>
      <c r="D3617" s="142" t="s">
        <v>11823</v>
      </c>
      <c r="E3617" s="142" t="s">
        <v>11936</v>
      </c>
      <c r="F3617" s="142" t="s">
        <v>11937</v>
      </c>
      <c r="G3617" s="142" t="s">
        <v>11938</v>
      </c>
      <c r="H3617" s="142" t="s">
        <v>11939</v>
      </c>
      <c r="I3617" s="142" t="s">
        <v>11970</v>
      </c>
      <c r="J3617" s="142" t="s">
        <v>11971</v>
      </c>
      <c r="K3617" s="142" t="s">
        <v>11972</v>
      </c>
      <c r="L3617" s="142" t="s">
        <v>11973</v>
      </c>
    </row>
    <row r="3618" spans="1:12">
      <c r="A3618" s="142" t="s">
        <v>10782</v>
      </c>
      <c r="B3618" s="142" t="s">
        <v>10783</v>
      </c>
      <c r="C3618" s="142" t="s">
        <v>11822</v>
      </c>
      <c r="D3618" s="142" t="s">
        <v>11823</v>
      </c>
      <c r="E3618" s="142" t="s">
        <v>11936</v>
      </c>
      <c r="F3618" s="142" t="s">
        <v>11937</v>
      </c>
      <c r="G3618" s="142" t="s">
        <v>11938</v>
      </c>
      <c r="H3618" s="142" t="s">
        <v>11939</v>
      </c>
      <c r="I3618" s="142" t="s">
        <v>11970</v>
      </c>
      <c r="J3618" s="142" t="s">
        <v>11971</v>
      </c>
      <c r="K3618" s="142" t="s">
        <v>11974</v>
      </c>
      <c r="L3618" s="142" t="s">
        <v>11975</v>
      </c>
    </row>
    <row r="3619" spans="1:12">
      <c r="A3619" s="142" t="s">
        <v>10782</v>
      </c>
      <c r="B3619" s="142" t="s">
        <v>10783</v>
      </c>
      <c r="C3619" s="142" t="s">
        <v>11822</v>
      </c>
      <c r="D3619" s="142" t="s">
        <v>11823</v>
      </c>
      <c r="E3619" s="142" t="s">
        <v>11936</v>
      </c>
      <c r="F3619" s="142" t="s">
        <v>11937</v>
      </c>
      <c r="G3619" s="142" t="s">
        <v>11938</v>
      </c>
      <c r="H3619" s="142" t="s">
        <v>11939</v>
      </c>
      <c r="I3619" s="142" t="s">
        <v>11970</v>
      </c>
      <c r="J3619" s="142" t="s">
        <v>11971</v>
      </c>
      <c r="K3619" s="142" t="s">
        <v>11976</v>
      </c>
      <c r="L3619" s="142" t="s">
        <v>11977</v>
      </c>
    </row>
    <row r="3620" spans="1:12">
      <c r="A3620" s="142" t="s">
        <v>10782</v>
      </c>
      <c r="B3620" s="142" t="s">
        <v>10783</v>
      </c>
      <c r="C3620" s="142" t="s">
        <v>11822</v>
      </c>
      <c r="D3620" s="142" t="s">
        <v>11823</v>
      </c>
      <c r="E3620" s="142" t="s">
        <v>11936</v>
      </c>
      <c r="F3620" s="142" t="s">
        <v>11937</v>
      </c>
      <c r="G3620" s="142" t="s">
        <v>11938</v>
      </c>
      <c r="H3620" s="142" t="s">
        <v>11939</v>
      </c>
      <c r="I3620" s="142" t="s">
        <v>11970</v>
      </c>
      <c r="J3620" s="142" t="s">
        <v>11971</v>
      </c>
      <c r="K3620" s="142" t="s">
        <v>11978</v>
      </c>
      <c r="L3620" s="142" t="s">
        <v>11979</v>
      </c>
    </row>
    <row r="3621" spans="1:12">
      <c r="A3621" s="142" t="s">
        <v>10782</v>
      </c>
      <c r="B3621" s="142" t="s">
        <v>10783</v>
      </c>
      <c r="C3621" s="142" t="s">
        <v>11822</v>
      </c>
      <c r="D3621" s="142" t="s">
        <v>11823</v>
      </c>
      <c r="E3621" s="142" t="s">
        <v>11936</v>
      </c>
      <c r="F3621" s="142" t="s">
        <v>11937</v>
      </c>
      <c r="G3621" s="142" t="s">
        <v>11938</v>
      </c>
      <c r="H3621" s="142" t="s">
        <v>11939</v>
      </c>
      <c r="I3621" s="142" t="s">
        <v>11970</v>
      </c>
      <c r="J3621" s="142" t="s">
        <v>11971</v>
      </c>
      <c r="K3621" s="142" t="s">
        <v>11980</v>
      </c>
      <c r="L3621" s="142" t="s">
        <v>11981</v>
      </c>
    </row>
    <row r="3622" spans="1:12">
      <c r="A3622" s="142" t="s">
        <v>10782</v>
      </c>
      <c r="B3622" s="142" t="s">
        <v>10783</v>
      </c>
      <c r="C3622" s="142" t="s">
        <v>11822</v>
      </c>
      <c r="D3622" s="142" t="s">
        <v>11823</v>
      </c>
      <c r="E3622" s="142" t="s">
        <v>11936</v>
      </c>
      <c r="F3622" s="142" t="s">
        <v>11937</v>
      </c>
      <c r="G3622" s="142" t="s">
        <v>11938</v>
      </c>
      <c r="H3622" s="142" t="s">
        <v>11939</v>
      </c>
      <c r="I3622" s="142" t="s">
        <v>11970</v>
      </c>
      <c r="J3622" s="142" t="s">
        <v>11971</v>
      </c>
      <c r="K3622" s="142" t="s">
        <v>11982</v>
      </c>
      <c r="L3622" s="142" t="s">
        <v>11983</v>
      </c>
    </row>
    <row r="3623" spans="1:12">
      <c r="A3623" s="142" t="s">
        <v>10782</v>
      </c>
      <c r="B3623" s="142" t="s">
        <v>10783</v>
      </c>
      <c r="C3623" s="142" t="s">
        <v>11822</v>
      </c>
      <c r="D3623" s="142" t="s">
        <v>11823</v>
      </c>
      <c r="E3623" s="142" t="s">
        <v>11936</v>
      </c>
      <c r="F3623" s="142" t="s">
        <v>11937</v>
      </c>
      <c r="G3623" s="142" t="s">
        <v>11984</v>
      </c>
      <c r="H3623" s="142" t="s">
        <v>11985</v>
      </c>
      <c r="I3623" s="142" t="s">
        <v>11986</v>
      </c>
      <c r="J3623" s="142" t="s">
        <v>11987</v>
      </c>
      <c r="K3623" s="142" t="s">
        <v>11988</v>
      </c>
      <c r="L3623" s="142" t="s">
        <v>11989</v>
      </c>
    </row>
    <row r="3624" spans="1:12">
      <c r="A3624" s="142" t="s">
        <v>10782</v>
      </c>
      <c r="B3624" s="142" t="s">
        <v>10783</v>
      </c>
      <c r="C3624" s="142" t="s">
        <v>11822</v>
      </c>
      <c r="D3624" s="142" t="s">
        <v>11823</v>
      </c>
      <c r="E3624" s="142" t="s">
        <v>11936</v>
      </c>
      <c r="F3624" s="142" t="s">
        <v>11937</v>
      </c>
      <c r="G3624" s="142" t="s">
        <v>11984</v>
      </c>
      <c r="H3624" s="142" t="s">
        <v>11985</v>
      </c>
      <c r="I3624" s="142" t="s">
        <v>11986</v>
      </c>
      <c r="J3624" s="142" t="s">
        <v>11987</v>
      </c>
      <c r="K3624" s="142" t="s">
        <v>11990</v>
      </c>
      <c r="L3624" s="142" t="s">
        <v>11991</v>
      </c>
    </row>
    <row r="3625" spans="1:12">
      <c r="A3625" s="142" t="s">
        <v>10782</v>
      </c>
      <c r="B3625" s="142" t="s">
        <v>10783</v>
      </c>
      <c r="C3625" s="142" t="s">
        <v>11822</v>
      </c>
      <c r="D3625" s="142" t="s">
        <v>11823</v>
      </c>
      <c r="E3625" s="142" t="s">
        <v>11992</v>
      </c>
      <c r="F3625" s="142" t="s">
        <v>11993</v>
      </c>
      <c r="G3625" s="142" t="s">
        <v>11994</v>
      </c>
      <c r="H3625" s="142" t="s">
        <v>11995</v>
      </c>
      <c r="I3625" s="142" t="s">
        <v>11996</v>
      </c>
      <c r="J3625" s="142" t="s">
        <v>11997</v>
      </c>
      <c r="K3625" s="142" t="s">
        <v>11998</v>
      </c>
      <c r="L3625" s="142" t="s">
        <v>11999</v>
      </c>
    </row>
    <row r="3626" spans="1:12">
      <c r="A3626" s="142" t="s">
        <v>10782</v>
      </c>
      <c r="B3626" s="142" t="s">
        <v>10783</v>
      </c>
      <c r="C3626" s="142" t="s">
        <v>11822</v>
      </c>
      <c r="D3626" s="142" t="s">
        <v>11823</v>
      </c>
      <c r="E3626" s="142" t="s">
        <v>11992</v>
      </c>
      <c r="F3626" s="142" t="s">
        <v>11993</v>
      </c>
      <c r="G3626" s="142" t="s">
        <v>11994</v>
      </c>
      <c r="H3626" s="142" t="s">
        <v>11995</v>
      </c>
      <c r="I3626" s="142" t="s">
        <v>11996</v>
      </c>
      <c r="J3626" s="142" t="s">
        <v>11997</v>
      </c>
      <c r="K3626" s="142" t="s">
        <v>12000</v>
      </c>
      <c r="L3626" s="142" t="s">
        <v>12001</v>
      </c>
    </row>
    <row r="3627" spans="1:12">
      <c r="A3627" s="142" t="s">
        <v>10782</v>
      </c>
      <c r="B3627" s="142" t="s">
        <v>10783</v>
      </c>
      <c r="C3627" s="142" t="s">
        <v>11822</v>
      </c>
      <c r="D3627" s="142" t="s">
        <v>11823</v>
      </c>
      <c r="E3627" s="142" t="s">
        <v>11992</v>
      </c>
      <c r="F3627" s="142" t="s">
        <v>11993</v>
      </c>
      <c r="G3627" s="142" t="s">
        <v>11994</v>
      </c>
      <c r="H3627" s="142" t="s">
        <v>11995</v>
      </c>
      <c r="I3627" s="142" t="s">
        <v>11996</v>
      </c>
      <c r="J3627" s="142" t="s">
        <v>11997</v>
      </c>
      <c r="K3627" s="142" t="s">
        <v>12002</v>
      </c>
      <c r="L3627" s="142" t="s">
        <v>12003</v>
      </c>
    </row>
    <row r="3628" spans="1:12">
      <c r="A3628" s="142" t="s">
        <v>10782</v>
      </c>
      <c r="B3628" s="142" t="s">
        <v>10783</v>
      </c>
      <c r="C3628" s="142" t="s">
        <v>11822</v>
      </c>
      <c r="D3628" s="142" t="s">
        <v>11823</v>
      </c>
      <c r="E3628" s="142" t="s">
        <v>11992</v>
      </c>
      <c r="F3628" s="142" t="s">
        <v>11993</v>
      </c>
      <c r="G3628" s="142" t="s">
        <v>11994</v>
      </c>
      <c r="H3628" s="142" t="s">
        <v>11995</v>
      </c>
      <c r="I3628" s="142" t="s">
        <v>11996</v>
      </c>
      <c r="J3628" s="142" t="s">
        <v>11997</v>
      </c>
      <c r="K3628" s="142" t="s">
        <v>12004</v>
      </c>
      <c r="L3628" s="142" t="s">
        <v>12005</v>
      </c>
    </row>
    <row r="3629" spans="1:12">
      <c r="A3629" s="142" t="s">
        <v>10782</v>
      </c>
      <c r="B3629" s="142" t="s">
        <v>10783</v>
      </c>
      <c r="C3629" s="142" t="s">
        <v>11822</v>
      </c>
      <c r="D3629" s="142" t="s">
        <v>11823</v>
      </c>
      <c r="E3629" s="142" t="s">
        <v>11992</v>
      </c>
      <c r="F3629" s="142" t="s">
        <v>11993</v>
      </c>
      <c r="G3629" s="142" t="s">
        <v>11994</v>
      </c>
      <c r="H3629" s="142" t="s">
        <v>11995</v>
      </c>
      <c r="I3629" s="142" t="s">
        <v>11996</v>
      </c>
      <c r="J3629" s="142" t="s">
        <v>11997</v>
      </c>
      <c r="K3629" s="142" t="s">
        <v>12006</v>
      </c>
      <c r="L3629" s="142" t="s">
        <v>12007</v>
      </c>
    </row>
    <row r="3630" spans="1:12">
      <c r="A3630" s="142" t="s">
        <v>10782</v>
      </c>
      <c r="B3630" s="142" t="s">
        <v>10783</v>
      </c>
      <c r="C3630" s="142" t="s">
        <v>11822</v>
      </c>
      <c r="D3630" s="142" t="s">
        <v>11823</v>
      </c>
      <c r="E3630" s="142" t="s">
        <v>11992</v>
      </c>
      <c r="F3630" s="142" t="s">
        <v>11993</v>
      </c>
      <c r="G3630" s="142" t="s">
        <v>11994</v>
      </c>
      <c r="H3630" s="142" t="s">
        <v>11995</v>
      </c>
      <c r="I3630" s="142" t="s">
        <v>11996</v>
      </c>
      <c r="J3630" s="142" t="s">
        <v>11997</v>
      </c>
      <c r="K3630" s="142" t="s">
        <v>12008</v>
      </c>
      <c r="L3630" s="142" t="s">
        <v>12009</v>
      </c>
    </row>
    <row r="3631" spans="1:12">
      <c r="A3631" s="142" t="s">
        <v>10782</v>
      </c>
      <c r="B3631" s="142" t="s">
        <v>10783</v>
      </c>
      <c r="C3631" s="142" t="s">
        <v>11822</v>
      </c>
      <c r="D3631" s="142" t="s">
        <v>11823</v>
      </c>
      <c r="E3631" s="142" t="s">
        <v>11992</v>
      </c>
      <c r="F3631" s="142" t="s">
        <v>11993</v>
      </c>
      <c r="G3631" s="142" t="s">
        <v>11994</v>
      </c>
      <c r="H3631" s="142" t="s">
        <v>11995</v>
      </c>
      <c r="I3631" s="142" t="s">
        <v>11996</v>
      </c>
      <c r="J3631" s="142" t="s">
        <v>11997</v>
      </c>
      <c r="K3631" s="142" t="s">
        <v>12010</v>
      </c>
      <c r="L3631" s="142" t="s">
        <v>12011</v>
      </c>
    </row>
    <row r="3632" spans="1:12">
      <c r="A3632" s="142" t="s">
        <v>10782</v>
      </c>
      <c r="B3632" s="142" t="s">
        <v>10783</v>
      </c>
      <c r="C3632" s="142" t="s">
        <v>11822</v>
      </c>
      <c r="D3632" s="142" t="s">
        <v>11823</v>
      </c>
      <c r="E3632" s="142" t="s">
        <v>11992</v>
      </c>
      <c r="F3632" s="142" t="s">
        <v>11993</v>
      </c>
      <c r="G3632" s="142" t="s">
        <v>11994</v>
      </c>
      <c r="H3632" s="142" t="s">
        <v>11995</v>
      </c>
      <c r="I3632" s="142" t="s">
        <v>11996</v>
      </c>
      <c r="J3632" s="142" t="s">
        <v>11997</v>
      </c>
      <c r="K3632" s="142" t="s">
        <v>12012</v>
      </c>
      <c r="L3632" s="142" t="s">
        <v>12013</v>
      </c>
    </row>
    <row r="3633" spans="1:12">
      <c r="A3633" s="142" t="s">
        <v>10782</v>
      </c>
      <c r="B3633" s="142" t="s">
        <v>10783</v>
      </c>
      <c r="C3633" s="142" t="s">
        <v>11822</v>
      </c>
      <c r="D3633" s="142" t="s">
        <v>11823</v>
      </c>
      <c r="E3633" s="142" t="s">
        <v>11992</v>
      </c>
      <c r="F3633" s="142" t="s">
        <v>11993</v>
      </c>
      <c r="G3633" s="142" t="s">
        <v>12014</v>
      </c>
      <c r="H3633" s="142" t="s">
        <v>12015</v>
      </c>
      <c r="I3633" s="142" t="s">
        <v>12016</v>
      </c>
      <c r="J3633" s="142" t="s">
        <v>12017</v>
      </c>
      <c r="K3633" s="142" t="s">
        <v>12018</v>
      </c>
      <c r="L3633" s="142" t="s">
        <v>12019</v>
      </c>
    </row>
    <row r="3634" spans="1:12">
      <c r="A3634" s="142" t="s">
        <v>10782</v>
      </c>
      <c r="B3634" s="142" t="s">
        <v>10783</v>
      </c>
      <c r="C3634" s="142" t="s">
        <v>11822</v>
      </c>
      <c r="D3634" s="142" t="s">
        <v>11823</v>
      </c>
      <c r="E3634" s="142" t="s">
        <v>11992</v>
      </c>
      <c r="F3634" s="142" t="s">
        <v>11993</v>
      </c>
      <c r="G3634" s="142" t="s">
        <v>12014</v>
      </c>
      <c r="H3634" s="142" t="s">
        <v>12015</v>
      </c>
      <c r="I3634" s="142" t="s">
        <v>12016</v>
      </c>
      <c r="J3634" s="142" t="s">
        <v>12017</v>
      </c>
      <c r="K3634" s="142" t="s">
        <v>12020</v>
      </c>
      <c r="L3634" s="142" t="s">
        <v>12021</v>
      </c>
    </row>
    <row r="3635" spans="1:12">
      <c r="A3635" s="142" t="s">
        <v>10782</v>
      </c>
      <c r="B3635" s="142" t="s">
        <v>10783</v>
      </c>
      <c r="C3635" s="142" t="s">
        <v>11822</v>
      </c>
      <c r="D3635" s="142" t="s">
        <v>11823</v>
      </c>
      <c r="E3635" s="142" t="s">
        <v>11992</v>
      </c>
      <c r="F3635" s="142" t="s">
        <v>11993</v>
      </c>
      <c r="G3635" s="142" t="s">
        <v>12014</v>
      </c>
      <c r="H3635" s="142" t="s">
        <v>12015</v>
      </c>
      <c r="I3635" s="142" t="s">
        <v>12016</v>
      </c>
      <c r="J3635" s="142" t="s">
        <v>12017</v>
      </c>
      <c r="K3635" s="142" t="s">
        <v>12022</v>
      </c>
      <c r="L3635" s="142" t="s">
        <v>12023</v>
      </c>
    </row>
    <row r="3636" spans="1:12">
      <c r="A3636" s="142" t="s">
        <v>10782</v>
      </c>
      <c r="B3636" s="142" t="s">
        <v>10783</v>
      </c>
      <c r="C3636" s="142" t="s">
        <v>11822</v>
      </c>
      <c r="D3636" s="142" t="s">
        <v>11823</v>
      </c>
      <c r="E3636" s="142" t="s">
        <v>11992</v>
      </c>
      <c r="F3636" s="142" t="s">
        <v>11993</v>
      </c>
      <c r="G3636" s="142" t="s">
        <v>12024</v>
      </c>
      <c r="H3636" s="142" t="s">
        <v>12025</v>
      </c>
      <c r="I3636" s="142" t="s">
        <v>12026</v>
      </c>
      <c r="J3636" s="142" t="s">
        <v>12027</v>
      </c>
      <c r="K3636" s="142" t="s">
        <v>12028</v>
      </c>
      <c r="L3636" s="142" t="s">
        <v>12029</v>
      </c>
    </row>
    <row r="3637" spans="1:12">
      <c r="A3637" s="142" t="s">
        <v>10782</v>
      </c>
      <c r="B3637" s="142" t="s">
        <v>10783</v>
      </c>
      <c r="C3637" s="142" t="s">
        <v>11822</v>
      </c>
      <c r="D3637" s="142" t="s">
        <v>11823</v>
      </c>
      <c r="E3637" s="142" t="s">
        <v>11992</v>
      </c>
      <c r="F3637" s="142" t="s">
        <v>11993</v>
      </c>
      <c r="G3637" s="142" t="s">
        <v>12024</v>
      </c>
      <c r="H3637" s="142" t="s">
        <v>12025</v>
      </c>
      <c r="I3637" s="142" t="s">
        <v>12026</v>
      </c>
      <c r="J3637" s="142" t="s">
        <v>12027</v>
      </c>
      <c r="K3637" s="142" t="s">
        <v>12030</v>
      </c>
      <c r="L3637" s="142" t="s">
        <v>12031</v>
      </c>
    </row>
    <row r="3638" spans="1:12">
      <c r="A3638" s="142" t="s">
        <v>10782</v>
      </c>
      <c r="B3638" s="142" t="s">
        <v>10783</v>
      </c>
      <c r="C3638" s="142" t="s">
        <v>11822</v>
      </c>
      <c r="D3638" s="142" t="s">
        <v>11823</v>
      </c>
      <c r="E3638" s="142" t="s">
        <v>11992</v>
      </c>
      <c r="F3638" s="142" t="s">
        <v>11993</v>
      </c>
      <c r="G3638" s="142" t="s">
        <v>12032</v>
      </c>
      <c r="H3638" s="142" t="s">
        <v>12033</v>
      </c>
      <c r="I3638" s="142" t="s">
        <v>12034</v>
      </c>
      <c r="J3638" s="142" t="s">
        <v>12035</v>
      </c>
      <c r="K3638" s="142" t="s">
        <v>12036</v>
      </c>
      <c r="L3638" s="142" t="s">
        <v>12037</v>
      </c>
    </row>
    <row r="3639" spans="1:12">
      <c r="A3639" s="142" t="s">
        <v>10782</v>
      </c>
      <c r="B3639" s="142" t="s">
        <v>10783</v>
      </c>
      <c r="C3639" s="142" t="s">
        <v>11822</v>
      </c>
      <c r="D3639" s="142" t="s">
        <v>11823</v>
      </c>
      <c r="E3639" s="142" t="s">
        <v>11992</v>
      </c>
      <c r="F3639" s="142" t="s">
        <v>11993</v>
      </c>
      <c r="G3639" s="142" t="s">
        <v>12032</v>
      </c>
      <c r="H3639" s="142" t="s">
        <v>12033</v>
      </c>
      <c r="I3639" s="142" t="s">
        <v>12034</v>
      </c>
      <c r="J3639" s="142" t="s">
        <v>12035</v>
      </c>
      <c r="K3639" s="142" t="s">
        <v>12038</v>
      </c>
      <c r="L3639" s="142" t="s">
        <v>12039</v>
      </c>
    </row>
    <row r="3640" spans="1:12">
      <c r="A3640" s="142" t="s">
        <v>10782</v>
      </c>
      <c r="B3640" s="142" t="s">
        <v>10783</v>
      </c>
      <c r="C3640" s="142" t="s">
        <v>11822</v>
      </c>
      <c r="D3640" s="142" t="s">
        <v>11823</v>
      </c>
      <c r="E3640" s="142" t="s">
        <v>11992</v>
      </c>
      <c r="F3640" s="142" t="s">
        <v>11993</v>
      </c>
      <c r="G3640" s="142" t="s">
        <v>12040</v>
      </c>
      <c r="H3640" s="142" t="s">
        <v>12041</v>
      </c>
      <c r="I3640" s="142" t="s">
        <v>12042</v>
      </c>
      <c r="J3640" s="142" t="s">
        <v>12043</v>
      </c>
      <c r="K3640" s="142" t="s">
        <v>12044</v>
      </c>
      <c r="L3640" s="142" t="s">
        <v>12045</v>
      </c>
    </row>
    <row r="3641" spans="1:12">
      <c r="A3641" s="142" t="s">
        <v>10782</v>
      </c>
      <c r="B3641" s="142" t="s">
        <v>10783</v>
      </c>
      <c r="C3641" s="142" t="s">
        <v>11822</v>
      </c>
      <c r="D3641" s="142" t="s">
        <v>11823</v>
      </c>
      <c r="E3641" s="142" t="s">
        <v>11992</v>
      </c>
      <c r="F3641" s="142" t="s">
        <v>11993</v>
      </c>
      <c r="G3641" s="142" t="s">
        <v>12040</v>
      </c>
      <c r="H3641" s="142" t="s">
        <v>12041</v>
      </c>
      <c r="I3641" s="142" t="s">
        <v>12042</v>
      </c>
      <c r="J3641" s="142" t="s">
        <v>12043</v>
      </c>
      <c r="K3641" s="142" t="s">
        <v>12046</v>
      </c>
      <c r="L3641" s="142" t="s">
        <v>12047</v>
      </c>
    </row>
    <row r="3642" spans="1:12" hidden="1">
      <c r="A3642" s="142" t="s">
        <v>10782</v>
      </c>
      <c r="B3642" s="142" t="s">
        <v>10783</v>
      </c>
      <c r="C3642" s="142" t="s">
        <v>12048</v>
      </c>
      <c r="D3642" s="142" t="s">
        <v>12049</v>
      </c>
      <c r="E3642" s="142" t="s">
        <v>12050</v>
      </c>
      <c r="F3642" s="142" t="s">
        <v>12051</v>
      </c>
      <c r="G3642" s="142" t="s">
        <v>12052</v>
      </c>
      <c r="H3642" s="142" t="s">
        <v>12053</v>
      </c>
      <c r="I3642" s="142" t="s">
        <v>12054</v>
      </c>
      <c r="J3642" s="142" t="s">
        <v>12055</v>
      </c>
      <c r="K3642" s="142" t="s">
        <v>12056</v>
      </c>
      <c r="L3642" s="142" t="s">
        <v>12057</v>
      </c>
    </row>
    <row r="3643" spans="1:12" hidden="1">
      <c r="A3643" s="142" t="s">
        <v>10782</v>
      </c>
      <c r="B3643" s="142" t="s">
        <v>10783</v>
      </c>
      <c r="C3643" s="142" t="s">
        <v>12048</v>
      </c>
      <c r="D3643" s="142" t="s">
        <v>12049</v>
      </c>
      <c r="E3643" s="142" t="s">
        <v>12050</v>
      </c>
      <c r="F3643" s="142" t="s">
        <v>12051</v>
      </c>
      <c r="G3643" s="142" t="s">
        <v>12052</v>
      </c>
      <c r="H3643" s="142" t="s">
        <v>12053</v>
      </c>
      <c r="I3643" s="142" t="s">
        <v>12054</v>
      </c>
      <c r="J3643" s="142" t="s">
        <v>12055</v>
      </c>
      <c r="K3643" s="142" t="s">
        <v>12058</v>
      </c>
      <c r="L3643" s="142" t="s">
        <v>12059</v>
      </c>
    </row>
    <row r="3644" spans="1:12" hidden="1">
      <c r="A3644" s="142" t="s">
        <v>10782</v>
      </c>
      <c r="B3644" s="142" t="s">
        <v>10783</v>
      </c>
      <c r="C3644" s="142" t="s">
        <v>12048</v>
      </c>
      <c r="D3644" s="142" t="s">
        <v>12049</v>
      </c>
      <c r="E3644" s="142" t="s">
        <v>12050</v>
      </c>
      <c r="F3644" s="142" t="s">
        <v>12051</v>
      </c>
      <c r="G3644" s="142" t="s">
        <v>12052</v>
      </c>
      <c r="H3644" s="142" t="s">
        <v>12053</v>
      </c>
      <c r="I3644" s="142" t="s">
        <v>12054</v>
      </c>
      <c r="J3644" s="142" t="s">
        <v>12055</v>
      </c>
      <c r="K3644" s="142" t="s">
        <v>12060</v>
      </c>
      <c r="L3644" s="142" t="s">
        <v>12061</v>
      </c>
    </row>
    <row r="3645" spans="1:12" hidden="1">
      <c r="A3645" s="142" t="s">
        <v>10782</v>
      </c>
      <c r="B3645" s="142" t="s">
        <v>10783</v>
      </c>
      <c r="C3645" s="142" t="s">
        <v>12048</v>
      </c>
      <c r="D3645" s="142" t="s">
        <v>12049</v>
      </c>
      <c r="E3645" s="142" t="s">
        <v>12050</v>
      </c>
      <c r="F3645" s="142" t="s">
        <v>12051</v>
      </c>
      <c r="G3645" s="142" t="s">
        <v>12052</v>
      </c>
      <c r="H3645" s="142" t="s">
        <v>12053</v>
      </c>
      <c r="I3645" s="142" t="s">
        <v>12054</v>
      </c>
      <c r="J3645" s="142" t="s">
        <v>12055</v>
      </c>
      <c r="K3645" s="142" t="s">
        <v>12062</v>
      </c>
      <c r="L3645" s="142" t="s">
        <v>12063</v>
      </c>
    </row>
    <row r="3646" spans="1:12" hidden="1">
      <c r="A3646" s="142" t="s">
        <v>10782</v>
      </c>
      <c r="B3646" s="142" t="s">
        <v>10783</v>
      </c>
      <c r="C3646" s="142" t="s">
        <v>12048</v>
      </c>
      <c r="D3646" s="142" t="s">
        <v>12049</v>
      </c>
      <c r="E3646" s="142" t="s">
        <v>12050</v>
      </c>
      <c r="F3646" s="142" t="s">
        <v>12051</v>
      </c>
      <c r="G3646" s="142" t="s">
        <v>12052</v>
      </c>
      <c r="H3646" s="142" t="s">
        <v>12053</v>
      </c>
      <c r="I3646" s="142" t="s">
        <v>12054</v>
      </c>
      <c r="J3646" s="142" t="s">
        <v>12055</v>
      </c>
      <c r="K3646" s="142" t="s">
        <v>12064</v>
      </c>
      <c r="L3646" s="142" t="s">
        <v>12065</v>
      </c>
    </row>
    <row r="3647" spans="1:12" hidden="1">
      <c r="A3647" s="142" t="s">
        <v>10782</v>
      </c>
      <c r="B3647" s="142" t="s">
        <v>10783</v>
      </c>
      <c r="C3647" s="142" t="s">
        <v>12048</v>
      </c>
      <c r="D3647" s="142" t="s">
        <v>12049</v>
      </c>
      <c r="E3647" s="142" t="s">
        <v>12050</v>
      </c>
      <c r="F3647" s="142" t="s">
        <v>12051</v>
      </c>
      <c r="G3647" s="142" t="s">
        <v>12052</v>
      </c>
      <c r="H3647" s="142" t="s">
        <v>12053</v>
      </c>
      <c r="I3647" s="142" t="s">
        <v>12054</v>
      </c>
      <c r="J3647" s="142" t="s">
        <v>12055</v>
      </c>
      <c r="K3647" s="142" t="s">
        <v>12066</v>
      </c>
      <c r="L3647" s="142" t="s">
        <v>12067</v>
      </c>
    </row>
    <row r="3648" spans="1:12" hidden="1">
      <c r="A3648" s="142" t="s">
        <v>10782</v>
      </c>
      <c r="B3648" s="142" t="s">
        <v>10783</v>
      </c>
      <c r="C3648" s="142" t="s">
        <v>12048</v>
      </c>
      <c r="D3648" s="142" t="s">
        <v>12049</v>
      </c>
      <c r="E3648" s="142" t="s">
        <v>12050</v>
      </c>
      <c r="F3648" s="142" t="s">
        <v>12051</v>
      </c>
      <c r="G3648" s="142" t="s">
        <v>12052</v>
      </c>
      <c r="H3648" s="142" t="s">
        <v>12053</v>
      </c>
      <c r="I3648" s="142" t="s">
        <v>12054</v>
      </c>
      <c r="J3648" s="142" t="s">
        <v>12055</v>
      </c>
      <c r="K3648" s="142" t="s">
        <v>12068</v>
      </c>
      <c r="L3648" s="142" t="s">
        <v>12069</v>
      </c>
    </row>
    <row r="3649" spans="1:12" hidden="1">
      <c r="A3649" s="142" t="s">
        <v>10782</v>
      </c>
      <c r="B3649" s="142" t="s">
        <v>10783</v>
      </c>
      <c r="C3649" s="142" t="s">
        <v>12048</v>
      </c>
      <c r="D3649" s="142" t="s">
        <v>12049</v>
      </c>
      <c r="E3649" s="142" t="s">
        <v>12050</v>
      </c>
      <c r="F3649" s="142" t="s">
        <v>12051</v>
      </c>
      <c r="G3649" s="142" t="s">
        <v>12052</v>
      </c>
      <c r="H3649" s="142" t="s">
        <v>12053</v>
      </c>
      <c r="I3649" s="142" t="s">
        <v>12054</v>
      </c>
      <c r="J3649" s="142" t="s">
        <v>12055</v>
      </c>
      <c r="K3649" s="142" t="s">
        <v>12070</v>
      </c>
      <c r="L3649" s="142" t="s">
        <v>12071</v>
      </c>
    </row>
    <row r="3650" spans="1:12" hidden="1">
      <c r="A3650" s="142" t="s">
        <v>10782</v>
      </c>
      <c r="B3650" s="142" t="s">
        <v>10783</v>
      </c>
      <c r="C3650" s="142" t="s">
        <v>12048</v>
      </c>
      <c r="D3650" s="142" t="s">
        <v>12049</v>
      </c>
      <c r="E3650" s="142" t="s">
        <v>12050</v>
      </c>
      <c r="F3650" s="142" t="s">
        <v>12051</v>
      </c>
      <c r="G3650" s="142" t="s">
        <v>12052</v>
      </c>
      <c r="H3650" s="142" t="s">
        <v>12053</v>
      </c>
      <c r="I3650" s="142" t="s">
        <v>12054</v>
      </c>
      <c r="J3650" s="142" t="s">
        <v>12055</v>
      </c>
      <c r="K3650" s="142" t="s">
        <v>12072</v>
      </c>
      <c r="L3650" s="142" t="s">
        <v>12073</v>
      </c>
    </row>
    <row r="3651" spans="1:12" hidden="1">
      <c r="A3651" s="142" t="s">
        <v>10782</v>
      </c>
      <c r="B3651" s="142" t="s">
        <v>10783</v>
      </c>
      <c r="C3651" s="142" t="s">
        <v>12048</v>
      </c>
      <c r="D3651" s="142" t="s">
        <v>12049</v>
      </c>
      <c r="E3651" s="142" t="s">
        <v>12050</v>
      </c>
      <c r="F3651" s="142" t="s">
        <v>12051</v>
      </c>
      <c r="G3651" s="142" t="s">
        <v>12052</v>
      </c>
      <c r="H3651" s="142" t="s">
        <v>12053</v>
      </c>
      <c r="I3651" s="142" t="s">
        <v>12054</v>
      </c>
      <c r="J3651" s="142" t="s">
        <v>12055</v>
      </c>
      <c r="K3651" s="142" t="s">
        <v>12074</v>
      </c>
      <c r="L3651" s="142" t="s">
        <v>12075</v>
      </c>
    </row>
    <row r="3652" spans="1:12" hidden="1">
      <c r="A3652" s="142" t="s">
        <v>10782</v>
      </c>
      <c r="B3652" s="142" t="s">
        <v>10783</v>
      </c>
      <c r="C3652" s="142" t="s">
        <v>12048</v>
      </c>
      <c r="D3652" s="142" t="s">
        <v>12049</v>
      </c>
      <c r="E3652" s="142" t="s">
        <v>12050</v>
      </c>
      <c r="F3652" s="142" t="s">
        <v>12051</v>
      </c>
      <c r="G3652" s="142" t="s">
        <v>12052</v>
      </c>
      <c r="H3652" s="142" t="s">
        <v>12053</v>
      </c>
      <c r="I3652" s="142" t="s">
        <v>12054</v>
      </c>
      <c r="J3652" s="142" t="s">
        <v>12055</v>
      </c>
      <c r="K3652" s="142" t="s">
        <v>12076</v>
      </c>
      <c r="L3652" s="142" t="s">
        <v>12077</v>
      </c>
    </row>
    <row r="3653" spans="1:12" hidden="1">
      <c r="A3653" s="142" t="s">
        <v>10782</v>
      </c>
      <c r="B3653" s="142" t="s">
        <v>10783</v>
      </c>
      <c r="C3653" s="142" t="s">
        <v>12048</v>
      </c>
      <c r="D3653" s="142" t="s">
        <v>12049</v>
      </c>
      <c r="E3653" s="142" t="s">
        <v>12050</v>
      </c>
      <c r="F3653" s="142" t="s">
        <v>12051</v>
      </c>
      <c r="G3653" s="142" t="s">
        <v>12052</v>
      </c>
      <c r="H3653" s="142" t="s">
        <v>12053</v>
      </c>
      <c r="I3653" s="142" t="s">
        <v>12054</v>
      </c>
      <c r="J3653" s="142" t="s">
        <v>12055</v>
      </c>
      <c r="K3653" s="142" t="s">
        <v>12078</v>
      </c>
      <c r="L3653" s="142" t="s">
        <v>12079</v>
      </c>
    </row>
    <row r="3654" spans="1:12" hidden="1">
      <c r="A3654" s="142" t="s">
        <v>10782</v>
      </c>
      <c r="B3654" s="142" t="s">
        <v>10783</v>
      </c>
      <c r="C3654" s="142" t="s">
        <v>12048</v>
      </c>
      <c r="D3654" s="142" t="s">
        <v>12049</v>
      </c>
      <c r="E3654" s="142" t="s">
        <v>12050</v>
      </c>
      <c r="F3654" s="142" t="s">
        <v>12051</v>
      </c>
      <c r="G3654" s="142" t="s">
        <v>12052</v>
      </c>
      <c r="H3654" s="142" t="s">
        <v>12053</v>
      </c>
      <c r="I3654" s="142" t="s">
        <v>12054</v>
      </c>
      <c r="J3654" s="142" t="s">
        <v>12055</v>
      </c>
      <c r="K3654" s="142" t="s">
        <v>12080</v>
      </c>
      <c r="L3654" s="142" t="s">
        <v>12081</v>
      </c>
    </row>
    <row r="3655" spans="1:12" hidden="1">
      <c r="A3655" s="142" t="s">
        <v>10782</v>
      </c>
      <c r="B3655" s="142" t="s">
        <v>10783</v>
      </c>
      <c r="C3655" s="142" t="s">
        <v>12048</v>
      </c>
      <c r="D3655" s="142" t="s">
        <v>12049</v>
      </c>
      <c r="E3655" s="142" t="s">
        <v>12050</v>
      </c>
      <c r="F3655" s="142" t="s">
        <v>12051</v>
      </c>
      <c r="G3655" s="142" t="s">
        <v>12052</v>
      </c>
      <c r="H3655" s="142" t="s">
        <v>12053</v>
      </c>
      <c r="I3655" s="142" t="s">
        <v>12054</v>
      </c>
      <c r="J3655" s="142" t="s">
        <v>12055</v>
      </c>
      <c r="K3655" s="142" t="s">
        <v>12082</v>
      </c>
      <c r="L3655" s="142" t="s">
        <v>12083</v>
      </c>
    </row>
    <row r="3656" spans="1:12" hidden="1">
      <c r="A3656" s="142" t="s">
        <v>10782</v>
      </c>
      <c r="B3656" s="142" t="s">
        <v>10783</v>
      </c>
      <c r="C3656" s="142" t="s">
        <v>12048</v>
      </c>
      <c r="D3656" s="142" t="s">
        <v>12049</v>
      </c>
      <c r="E3656" s="142" t="s">
        <v>12050</v>
      </c>
      <c r="F3656" s="142" t="s">
        <v>12051</v>
      </c>
      <c r="G3656" s="142" t="s">
        <v>12052</v>
      </c>
      <c r="H3656" s="142" t="s">
        <v>12053</v>
      </c>
      <c r="I3656" s="142" t="s">
        <v>12054</v>
      </c>
      <c r="J3656" s="142" t="s">
        <v>12055</v>
      </c>
      <c r="K3656" s="142" t="s">
        <v>12084</v>
      </c>
      <c r="L3656" s="142" t="s">
        <v>12085</v>
      </c>
    </row>
    <row r="3657" spans="1:12" hidden="1">
      <c r="A3657" s="142" t="s">
        <v>10782</v>
      </c>
      <c r="B3657" s="142" t="s">
        <v>10783</v>
      </c>
      <c r="C3657" s="142" t="s">
        <v>12048</v>
      </c>
      <c r="D3657" s="142" t="s">
        <v>12049</v>
      </c>
      <c r="E3657" s="142" t="s">
        <v>12050</v>
      </c>
      <c r="F3657" s="142" t="s">
        <v>12051</v>
      </c>
      <c r="G3657" s="142" t="s">
        <v>12052</v>
      </c>
      <c r="H3657" s="142" t="s">
        <v>12053</v>
      </c>
      <c r="I3657" s="142" t="s">
        <v>12054</v>
      </c>
      <c r="J3657" s="142" t="s">
        <v>12055</v>
      </c>
      <c r="K3657" s="142" t="s">
        <v>12086</v>
      </c>
      <c r="L3657" s="142" t="s">
        <v>12087</v>
      </c>
    </row>
    <row r="3658" spans="1:12" hidden="1">
      <c r="A3658" s="142" t="s">
        <v>10782</v>
      </c>
      <c r="B3658" s="142" t="s">
        <v>10783</v>
      </c>
      <c r="C3658" s="142" t="s">
        <v>12048</v>
      </c>
      <c r="D3658" s="142" t="s">
        <v>12049</v>
      </c>
      <c r="E3658" s="142" t="s">
        <v>12050</v>
      </c>
      <c r="F3658" s="142" t="s">
        <v>12051</v>
      </c>
      <c r="G3658" s="142" t="s">
        <v>12052</v>
      </c>
      <c r="H3658" s="142" t="s">
        <v>12053</v>
      </c>
      <c r="I3658" s="142" t="s">
        <v>12054</v>
      </c>
      <c r="J3658" s="142" t="s">
        <v>12055</v>
      </c>
      <c r="K3658" s="142" t="s">
        <v>12088</v>
      </c>
      <c r="L3658" s="142" t="s">
        <v>12089</v>
      </c>
    </row>
    <row r="3659" spans="1:12" hidden="1">
      <c r="A3659" s="142" t="s">
        <v>10782</v>
      </c>
      <c r="B3659" s="142" t="s">
        <v>10783</v>
      </c>
      <c r="C3659" s="142" t="s">
        <v>12048</v>
      </c>
      <c r="D3659" s="142" t="s">
        <v>12049</v>
      </c>
      <c r="E3659" s="142" t="s">
        <v>12050</v>
      </c>
      <c r="F3659" s="142" t="s">
        <v>12051</v>
      </c>
      <c r="G3659" s="142" t="s">
        <v>12090</v>
      </c>
      <c r="H3659" s="142" t="s">
        <v>12091</v>
      </c>
      <c r="I3659" s="142" t="s">
        <v>12092</v>
      </c>
      <c r="J3659" s="142" t="s">
        <v>12093</v>
      </c>
      <c r="K3659" s="142" t="s">
        <v>12094</v>
      </c>
      <c r="L3659" s="142" t="s">
        <v>12095</v>
      </c>
    </row>
    <row r="3660" spans="1:12" hidden="1">
      <c r="A3660" s="142" t="s">
        <v>10782</v>
      </c>
      <c r="B3660" s="142" t="s">
        <v>10783</v>
      </c>
      <c r="C3660" s="142" t="s">
        <v>12048</v>
      </c>
      <c r="D3660" s="142" t="s">
        <v>12049</v>
      </c>
      <c r="E3660" s="142" t="s">
        <v>12050</v>
      </c>
      <c r="F3660" s="142" t="s">
        <v>12051</v>
      </c>
      <c r="G3660" s="142" t="s">
        <v>12090</v>
      </c>
      <c r="H3660" s="142" t="s">
        <v>12091</v>
      </c>
      <c r="I3660" s="142" t="s">
        <v>12092</v>
      </c>
      <c r="J3660" s="142" t="s">
        <v>12093</v>
      </c>
      <c r="K3660" s="142" t="s">
        <v>12096</v>
      </c>
      <c r="L3660" s="142" t="s">
        <v>12097</v>
      </c>
    </row>
    <row r="3661" spans="1:12" hidden="1">
      <c r="A3661" s="142" t="s">
        <v>10782</v>
      </c>
      <c r="B3661" s="142" t="s">
        <v>10783</v>
      </c>
      <c r="C3661" s="142" t="s">
        <v>12048</v>
      </c>
      <c r="D3661" s="142" t="s">
        <v>12049</v>
      </c>
      <c r="E3661" s="142" t="s">
        <v>12050</v>
      </c>
      <c r="F3661" s="142" t="s">
        <v>12051</v>
      </c>
      <c r="G3661" s="142" t="s">
        <v>12090</v>
      </c>
      <c r="H3661" s="142" t="s">
        <v>12091</v>
      </c>
      <c r="I3661" s="142" t="s">
        <v>12092</v>
      </c>
      <c r="J3661" s="142" t="s">
        <v>12093</v>
      </c>
      <c r="K3661" s="142" t="s">
        <v>12098</v>
      </c>
      <c r="L3661" s="142" t="s">
        <v>12099</v>
      </c>
    </row>
    <row r="3662" spans="1:12" hidden="1">
      <c r="A3662" s="142" t="s">
        <v>10782</v>
      </c>
      <c r="B3662" s="142" t="s">
        <v>10783</v>
      </c>
      <c r="C3662" s="142" t="s">
        <v>12048</v>
      </c>
      <c r="D3662" s="142" t="s">
        <v>12049</v>
      </c>
      <c r="E3662" s="142" t="s">
        <v>12050</v>
      </c>
      <c r="F3662" s="142" t="s">
        <v>12051</v>
      </c>
      <c r="G3662" s="142" t="s">
        <v>12090</v>
      </c>
      <c r="H3662" s="142" t="s">
        <v>12091</v>
      </c>
      <c r="I3662" s="142" t="s">
        <v>12092</v>
      </c>
      <c r="J3662" s="142" t="s">
        <v>12093</v>
      </c>
      <c r="K3662" s="142" t="s">
        <v>12100</v>
      </c>
      <c r="L3662" s="142" t="s">
        <v>12101</v>
      </c>
    </row>
    <row r="3663" spans="1:12" hidden="1">
      <c r="A3663" s="142" t="s">
        <v>10782</v>
      </c>
      <c r="B3663" s="142" t="s">
        <v>10783</v>
      </c>
      <c r="C3663" s="142" t="s">
        <v>12048</v>
      </c>
      <c r="D3663" s="142" t="s">
        <v>12049</v>
      </c>
      <c r="E3663" s="142" t="s">
        <v>12050</v>
      </c>
      <c r="F3663" s="142" t="s">
        <v>12051</v>
      </c>
      <c r="G3663" s="142" t="s">
        <v>12090</v>
      </c>
      <c r="H3663" s="142" t="s">
        <v>12091</v>
      </c>
      <c r="I3663" s="142" t="s">
        <v>12092</v>
      </c>
      <c r="J3663" s="142" t="s">
        <v>12093</v>
      </c>
      <c r="K3663" s="142" t="s">
        <v>12102</v>
      </c>
      <c r="L3663" s="142" t="s">
        <v>12103</v>
      </c>
    </row>
    <row r="3664" spans="1:12" hidden="1">
      <c r="A3664" s="142" t="s">
        <v>10782</v>
      </c>
      <c r="B3664" s="142" t="s">
        <v>10783</v>
      </c>
      <c r="C3664" s="142" t="s">
        <v>12048</v>
      </c>
      <c r="D3664" s="142" t="s">
        <v>12049</v>
      </c>
      <c r="E3664" s="142" t="s">
        <v>12050</v>
      </c>
      <c r="F3664" s="142" t="s">
        <v>12051</v>
      </c>
      <c r="G3664" s="142" t="s">
        <v>12090</v>
      </c>
      <c r="H3664" s="142" t="s">
        <v>12091</v>
      </c>
      <c r="I3664" s="142" t="s">
        <v>12092</v>
      </c>
      <c r="J3664" s="142" t="s">
        <v>12093</v>
      </c>
      <c r="K3664" s="142" t="s">
        <v>12104</v>
      </c>
      <c r="L3664" s="142" t="s">
        <v>12105</v>
      </c>
    </row>
    <row r="3665" spans="1:12" hidden="1">
      <c r="A3665" s="142" t="s">
        <v>10782</v>
      </c>
      <c r="B3665" s="142" t="s">
        <v>10783</v>
      </c>
      <c r="C3665" s="142" t="s">
        <v>12048</v>
      </c>
      <c r="D3665" s="142" t="s">
        <v>12049</v>
      </c>
      <c r="E3665" s="142" t="s">
        <v>12050</v>
      </c>
      <c r="F3665" s="142" t="s">
        <v>12051</v>
      </c>
      <c r="G3665" s="142" t="s">
        <v>12090</v>
      </c>
      <c r="H3665" s="142" t="s">
        <v>12091</v>
      </c>
      <c r="I3665" s="142" t="s">
        <v>12092</v>
      </c>
      <c r="J3665" s="142" t="s">
        <v>12093</v>
      </c>
      <c r="K3665" s="142" t="s">
        <v>12106</v>
      </c>
      <c r="L3665" s="142" t="s">
        <v>12107</v>
      </c>
    </row>
    <row r="3666" spans="1:12" hidden="1">
      <c r="A3666" s="142" t="s">
        <v>10782</v>
      </c>
      <c r="B3666" s="142" t="s">
        <v>10783</v>
      </c>
      <c r="C3666" s="142" t="s">
        <v>12048</v>
      </c>
      <c r="D3666" s="142" t="s">
        <v>12049</v>
      </c>
      <c r="E3666" s="142" t="s">
        <v>12050</v>
      </c>
      <c r="F3666" s="142" t="s">
        <v>12051</v>
      </c>
      <c r="G3666" s="142" t="s">
        <v>12090</v>
      </c>
      <c r="H3666" s="142" t="s">
        <v>12091</v>
      </c>
      <c r="I3666" s="142" t="s">
        <v>12092</v>
      </c>
      <c r="J3666" s="142" t="s">
        <v>12093</v>
      </c>
      <c r="K3666" s="142" t="s">
        <v>12108</v>
      </c>
      <c r="L3666" s="142" t="s">
        <v>12109</v>
      </c>
    </row>
    <row r="3667" spans="1:12" hidden="1">
      <c r="A3667" s="142" t="s">
        <v>10782</v>
      </c>
      <c r="B3667" s="142" t="s">
        <v>10783</v>
      </c>
      <c r="C3667" s="142" t="s">
        <v>12048</v>
      </c>
      <c r="D3667" s="142" t="s">
        <v>12049</v>
      </c>
      <c r="E3667" s="142" t="s">
        <v>12050</v>
      </c>
      <c r="F3667" s="142" t="s">
        <v>12051</v>
      </c>
      <c r="G3667" s="142" t="s">
        <v>12090</v>
      </c>
      <c r="H3667" s="142" t="s">
        <v>12091</v>
      </c>
      <c r="I3667" s="142" t="s">
        <v>12092</v>
      </c>
      <c r="J3667" s="142" t="s">
        <v>12093</v>
      </c>
      <c r="K3667" s="142" t="s">
        <v>12110</v>
      </c>
      <c r="L3667" s="142" t="s">
        <v>12111</v>
      </c>
    </row>
    <row r="3668" spans="1:12" hidden="1">
      <c r="A3668" s="142" t="s">
        <v>10782</v>
      </c>
      <c r="B3668" s="142" t="s">
        <v>10783</v>
      </c>
      <c r="C3668" s="142" t="s">
        <v>12048</v>
      </c>
      <c r="D3668" s="142" t="s">
        <v>12049</v>
      </c>
      <c r="E3668" s="142" t="s">
        <v>12050</v>
      </c>
      <c r="F3668" s="142" t="s">
        <v>12051</v>
      </c>
      <c r="G3668" s="142" t="s">
        <v>12090</v>
      </c>
      <c r="H3668" s="142" t="s">
        <v>12091</v>
      </c>
      <c r="I3668" s="142" t="s">
        <v>12092</v>
      </c>
      <c r="J3668" s="142" t="s">
        <v>12093</v>
      </c>
      <c r="K3668" s="142" t="s">
        <v>12112</v>
      </c>
      <c r="L3668" s="142" t="s">
        <v>12113</v>
      </c>
    </row>
    <row r="3669" spans="1:12" hidden="1">
      <c r="A3669" s="142" t="s">
        <v>10782</v>
      </c>
      <c r="B3669" s="142" t="s">
        <v>10783</v>
      </c>
      <c r="C3669" s="142" t="s">
        <v>12048</v>
      </c>
      <c r="D3669" s="142" t="s">
        <v>12049</v>
      </c>
      <c r="E3669" s="142" t="s">
        <v>12050</v>
      </c>
      <c r="F3669" s="142" t="s">
        <v>12051</v>
      </c>
      <c r="G3669" s="142" t="s">
        <v>12090</v>
      </c>
      <c r="H3669" s="142" t="s">
        <v>12091</v>
      </c>
      <c r="I3669" s="142" t="s">
        <v>12092</v>
      </c>
      <c r="J3669" s="142" t="s">
        <v>12093</v>
      </c>
      <c r="K3669" s="142" t="s">
        <v>12114</v>
      </c>
      <c r="L3669" s="142" t="s">
        <v>12115</v>
      </c>
    </row>
    <row r="3670" spans="1:12" hidden="1">
      <c r="A3670" s="142" t="s">
        <v>10782</v>
      </c>
      <c r="B3670" s="142" t="s">
        <v>10783</v>
      </c>
      <c r="C3670" s="142" t="s">
        <v>12048</v>
      </c>
      <c r="D3670" s="142" t="s">
        <v>12049</v>
      </c>
      <c r="E3670" s="142" t="s">
        <v>12050</v>
      </c>
      <c r="F3670" s="142" t="s">
        <v>12051</v>
      </c>
      <c r="G3670" s="142" t="s">
        <v>12090</v>
      </c>
      <c r="H3670" s="142" t="s">
        <v>12091</v>
      </c>
      <c r="I3670" s="142" t="s">
        <v>12092</v>
      </c>
      <c r="J3670" s="142" t="s">
        <v>12093</v>
      </c>
      <c r="K3670" s="142" t="s">
        <v>12116</v>
      </c>
      <c r="L3670" s="142" t="s">
        <v>12117</v>
      </c>
    </row>
    <row r="3671" spans="1:12" hidden="1">
      <c r="A3671" s="142" t="s">
        <v>10782</v>
      </c>
      <c r="B3671" s="142" t="s">
        <v>10783</v>
      </c>
      <c r="C3671" s="142" t="s">
        <v>12048</v>
      </c>
      <c r="D3671" s="142" t="s">
        <v>12049</v>
      </c>
      <c r="E3671" s="142" t="s">
        <v>12050</v>
      </c>
      <c r="F3671" s="142" t="s">
        <v>12051</v>
      </c>
      <c r="G3671" s="142" t="s">
        <v>12118</v>
      </c>
      <c r="H3671" s="142" t="s">
        <v>12119</v>
      </c>
      <c r="I3671" s="142" t="s">
        <v>12120</v>
      </c>
      <c r="J3671" s="142" t="s">
        <v>12121</v>
      </c>
      <c r="K3671" s="142" t="s">
        <v>12122</v>
      </c>
      <c r="L3671" s="142" t="s">
        <v>12123</v>
      </c>
    </row>
    <row r="3672" spans="1:12" hidden="1">
      <c r="A3672" s="142" t="s">
        <v>10782</v>
      </c>
      <c r="B3672" s="142" t="s">
        <v>10783</v>
      </c>
      <c r="C3672" s="142" t="s">
        <v>12048</v>
      </c>
      <c r="D3672" s="142" t="s">
        <v>12049</v>
      </c>
      <c r="E3672" s="142" t="s">
        <v>12050</v>
      </c>
      <c r="F3672" s="142" t="s">
        <v>12051</v>
      </c>
      <c r="G3672" s="142" t="s">
        <v>12118</v>
      </c>
      <c r="H3672" s="142" t="s">
        <v>12119</v>
      </c>
      <c r="I3672" s="142" t="s">
        <v>12120</v>
      </c>
      <c r="J3672" s="142" t="s">
        <v>12121</v>
      </c>
      <c r="K3672" s="142" t="s">
        <v>12124</v>
      </c>
      <c r="L3672" s="142" t="s">
        <v>12125</v>
      </c>
    </row>
    <row r="3673" spans="1:12" hidden="1">
      <c r="A3673" s="142" t="s">
        <v>10782</v>
      </c>
      <c r="B3673" s="142" t="s">
        <v>10783</v>
      </c>
      <c r="C3673" s="142" t="s">
        <v>12048</v>
      </c>
      <c r="D3673" s="142" t="s">
        <v>12049</v>
      </c>
      <c r="E3673" s="142" t="s">
        <v>12050</v>
      </c>
      <c r="F3673" s="142" t="s">
        <v>12051</v>
      </c>
      <c r="G3673" s="142" t="s">
        <v>12118</v>
      </c>
      <c r="H3673" s="142" t="s">
        <v>12119</v>
      </c>
      <c r="I3673" s="142" t="s">
        <v>12120</v>
      </c>
      <c r="J3673" s="142" t="s">
        <v>12121</v>
      </c>
      <c r="K3673" s="142" t="s">
        <v>12126</v>
      </c>
      <c r="L3673" s="142" t="s">
        <v>12127</v>
      </c>
    </row>
    <row r="3674" spans="1:12" hidden="1">
      <c r="A3674" s="142" t="s">
        <v>10782</v>
      </c>
      <c r="B3674" s="142" t="s">
        <v>10783</v>
      </c>
      <c r="C3674" s="142" t="s">
        <v>12048</v>
      </c>
      <c r="D3674" s="142" t="s">
        <v>12049</v>
      </c>
      <c r="E3674" s="142" t="s">
        <v>12050</v>
      </c>
      <c r="F3674" s="142" t="s">
        <v>12051</v>
      </c>
      <c r="G3674" s="142" t="s">
        <v>12118</v>
      </c>
      <c r="H3674" s="142" t="s">
        <v>12119</v>
      </c>
      <c r="I3674" s="142" t="s">
        <v>12120</v>
      </c>
      <c r="J3674" s="142" t="s">
        <v>12121</v>
      </c>
      <c r="K3674" s="142" t="s">
        <v>12128</v>
      </c>
      <c r="L3674" s="142" t="s">
        <v>12129</v>
      </c>
    </row>
    <row r="3675" spans="1:12" hidden="1">
      <c r="A3675" s="142" t="s">
        <v>10782</v>
      </c>
      <c r="B3675" s="142" t="s">
        <v>10783</v>
      </c>
      <c r="C3675" s="142" t="s">
        <v>12048</v>
      </c>
      <c r="D3675" s="142" t="s">
        <v>12049</v>
      </c>
      <c r="E3675" s="142" t="s">
        <v>12050</v>
      </c>
      <c r="F3675" s="142" t="s">
        <v>12051</v>
      </c>
      <c r="G3675" s="142" t="s">
        <v>12118</v>
      </c>
      <c r="H3675" s="142" t="s">
        <v>12119</v>
      </c>
      <c r="I3675" s="142" t="s">
        <v>12120</v>
      </c>
      <c r="J3675" s="142" t="s">
        <v>12121</v>
      </c>
      <c r="K3675" s="142" t="s">
        <v>12130</v>
      </c>
      <c r="L3675" s="142" t="s">
        <v>12131</v>
      </c>
    </row>
    <row r="3676" spans="1:12" hidden="1">
      <c r="A3676" s="142" t="s">
        <v>10782</v>
      </c>
      <c r="B3676" s="142" t="s">
        <v>10783</v>
      </c>
      <c r="C3676" s="142" t="s">
        <v>12048</v>
      </c>
      <c r="D3676" s="142" t="s">
        <v>12049</v>
      </c>
      <c r="E3676" s="142" t="s">
        <v>12050</v>
      </c>
      <c r="F3676" s="142" t="s">
        <v>12051</v>
      </c>
      <c r="G3676" s="142" t="s">
        <v>12118</v>
      </c>
      <c r="H3676" s="142" t="s">
        <v>12119</v>
      </c>
      <c r="I3676" s="142" t="s">
        <v>12120</v>
      </c>
      <c r="J3676" s="142" t="s">
        <v>12121</v>
      </c>
      <c r="K3676" s="142" t="s">
        <v>12132</v>
      </c>
      <c r="L3676" s="142" t="s">
        <v>12133</v>
      </c>
    </row>
    <row r="3677" spans="1:12" hidden="1">
      <c r="A3677" s="142" t="s">
        <v>10782</v>
      </c>
      <c r="B3677" s="142" t="s">
        <v>10783</v>
      </c>
      <c r="C3677" s="142" t="s">
        <v>12048</v>
      </c>
      <c r="D3677" s="142" t="s">
        <v>12049</v>
      </c>
      <c r="E3677" s="142" t="s">
        <v>12050</v>
      </c>
      <c r="F3677" s="142" t="s">
        <v>12051</v>
      </c>
      <c r="G3677" s="142" t="s">
        <v>12118</v>
      </c>
      <c r="H3677" s="142" t="s">
        <v>12119</v>
      </c>
      <c r="I3677" s="142" t="s">
        <v>12120</v>
      </c>
      <c r="J3677" s="142" t="s">
        <v>12121</v>
      </c>
      <c r="K3677" s="142" t="s">
        <v>12134</v>
      </c>
      <c r="L3677" s="142" t="s">
        <v>12135</v>
      </c>
    </row>
    <row r="3678" spans="1:12" hidden="1">
      <c r="A3678" s="142" t="s">
        <v>10782</v>
      </c>
      <c r="B3678" s="142" t="s">
        <v>10783</v>
      </c>
      <c r="C3678" s="142" t="s">
        <v>12048</v>
      </c>
      <c r="D3678" s="142" t="s">
        <v>12049</v>
      </c>
      <c r="E3678" s="142" t="s">
        <v>12050</v>
      </c>
      <c r="F3678" s="142" t="s">
        <v>12051</v>
      </c>
      <c r="G3678" s="142" t="s">
        <v>12118</v>
      </c>
      <c r="H3678" s="142" t="s">
        <v>12119</v>
      </c>
      <c r="I3678" s="142" t="s">
        <v>12120</v>
      </c>
      <c r="J3678" s="142" t="s">
        <v>12121</v>
      </c>
      <c r="K3678" s="142" t="s">
        <v>12136</v>
      </c>
      <c r="L3678" s="142" t="s">
        <v>12137</v>
      </c>
    </row>
    <row r="3679" spans="1:12" hidden="1">
      <c r="A3679" s="142" t="s">
        <v>10782</v>
      </c>
      <c r="B3679" s="142" t="s">
        <v>10783</v>
      </c>
      <c r="C3679" s="142" t="s">
        <v>12048</v>
      </c>
      <c r="D3679" s="142" t="s">
        <v>12049</v>
      </c>
      <c r="E3679" s="142" t="s">
        <v>12050</v>
      </c>
      <c r="F3679" s="142" t="s">
        <v>12051</v>
      </c>
      <c r="G3679" s="142" t="s">
        <v>12138</v>
      </c>
      <c r="H3679" s="142" t="s">
        <v>12139</v>
      </c>
      <c r="I3679" s="142" t="s">
        <v>12140</v>
      </c>
      <c r="J3679" s="142" t="s">
        <v>12141</v>
      </c>
      <c r="K3679" s="142" t="s">
        <v>12142</v>
      </c>
      <c r="L3679" s="142" t="s">
        <v>12143</v>
      </c>
    </row>
    <row r="3680" spans="1:12" hidden="1">
      <c r="A3680" s="142" t="s">
        <v>10782</v>
      </c>
      <c r="B3680" s="142" t="s">
        <v>10783</v>
      </c>
      <c r="C3680" s="142" t="s">
        <v>12048</v>
      </c>
      <c r="D3680" s="142" t="s">
        <v>12049</v>
      </c>
      <c r="E3680" s="142" t="s">
        <v>12050</v>
      </c>
      <c r="F3680" s="142" t="s">
        <v>12051</v>
      </c>
      <c r="G3680" s="142" t="s">
        <v>12138</v>
      </c>
      <c r="H3680" s="142" t="s">
        <v>12139</v>
      </c>
      <c r="I3680" s="142" t="s">
        <v>12140</v>
      </c>
      <c r="J3680" s="142" t="s">
        <v>12141</v>
      </c>
      <c r="K3680" s="142" t="s">
        <v>12144</v>
      </c>
      <c r="L3680" s="142" t="s">
        <v>12145</v>
      </c>
    </row>
    <row r="3681" spans="1:12" hidden="1">
      <c r="A3681" s="142" t="s">
        <v>10782</v>
      </c>
      <c r="B3681" s="142" t="s">
        <v>10783</v>
      </c>
      <c r="C3681" s="142" t="s">
        <v>12048</v>
      </c>
      <c r="D3681" s="142" t="s">
        <v>12049</v>
      </c>
      <c r="E3681" s="142" t="s">
        <v>12050</v>
      </c>
      <c r="F3681" s="142" t="s">
        <v>12051</v>
      </c>
      <c r="G3681" s="142" t="s">
        <v>12138</v>
      </c>
      <c r="H3681" s="142" t="s">
        <v>12139</v>
      </c>
      <c r="I3681" s="142" t="s">
        <v>12140</v>
      </c>
      <c r="J3681" s="142" t="s">
        <v>12141</v>
      </c>
      <c r="K3681" s="142" t="s">
        <v>12146</v>
      </c>
      <c r="L3681" s="142" t="s">
        <v>12147</v>
      </c>
    </row>
    <row r="3682" spans="1:12" hidden="1">
      <c r="A3682" s="142" t="s">
        <v>10782</v>
      </c>
      <c r="B3682" s="142" t="s">
        <v>10783</v>
      </c>
      <c r="C3682" s="142" t="s">
        <v>12048</v>
      </c>
      <c r="D3682" s="142" t="s">
        <v>12049</v>
      </c>
      <c r="E3682" s="142" t="s">
        <v>12050</v>
      </c>
      <c r="F3682" s="142" t="s">
        <v>12051</v>
      </c>
      <c r="G3682" s="142" t="s">
        <v>12148</v>
      </c>
      <c r="H3682" s="142" t="s">
        <v>12149</v>
      </c>
      <c r="I3682" s="142" t="s">
        <v>12150</v>
      </c>
      <c r="J3682" s="142" t="s">
        <v>12151</v>
      </c>
      <c r="K3682" s="142" t="s">
        <v>12152</v>
      </c>
      <c r="L3682" s="142" t="s">
        <v>12153</v>
      </c>
    </row>
    <row r="3683" spans="1:12" hidden="1">
      <c r="A3683" s="142" t="s">
        <v>10782</v>
      </c>
      <c r="B3683" s="142" t="s">
        <v>10783</v>
      </c>
      <c r="C3683" s="142" t="s">
        <v>12048</v>
      </c>
      <c r="D3683" s="142" t="s">
        <v>12049</v>
      </c>
      <c r="E3683" s="142" t="s">
        <v>12050</v>
      </c>
      <c r="F3683" s="142" t="s">
        <v>12051</v>
      </c>
      <c r="G3683" s="142" t="s">
        <v>12148</v>
      </c>
      <c r="H3683" s="142" t="s">
        <v>12149</v>
      </c>
      <c r="I3683" s="142" t="s">
        <v>12150</v>
      </c>
      <c r="J3683" s="142" t="s">
        <v>12151</v>
      </c>
      <c r="K3683" s="142" t="s">
        <v>12154</v>
      </c>
      <c r="L3683" s="142" t="s">
        <v>12155</v>
      </c>
    </row>
    <row r="3684" spans="1:12" hidden="1">
      <c r="A3684" s="142" t="s">
        <v>10782</v>
      </c>
      <c r="B3684" s="142" t="s">
        <v>10783</v>
      </c>
      <c r="C3684" s="142" t="s">
        <v>12048</v>
      </c>
      <c r="D3684" s="142" t="s">
        <v>12049</v>
      </c>
      <c r="E3684" s="142" t="s">
        <v>12050</v>
      </c>
      <c r="F3684" s="142" t="s">
        <v>12051</v>
      </c>
      <c r="G3684" s="142" t="s">
        <v>12148</v>
      </c>
      <c r="H3684" s="142" t="s">
        <v>12149</v>
      </c>
      <c r="I3684" s="142" t="s">
        <v>12150</v>
      </c>
      <c r="J3684" s="142" t="s">
        <v>12151</v>
      </c>
      <c r="K3684" s="142" t="s">
        <v>12156</v>
      </c>
      <c r="L3684" s="142" t="s">
        <v>12157</v>
      </c>
    </row>
    <row r="3685" spans="1:12" hidden="1">
      <c r="A3685" s="142" t="s">
        <v>10782</v>
      </c>
      <c r="B3685" s="142" t="s">
        <v>10783</v>
      </c>
      <c r="C3685" s="142" t="s">
        <v>12048</v>
      </c>
      <c r="D3685" s="142" t="s">
        <v>12049</v>
      </c>
      <c r="E3685" s="142" t="s">
        <v>12050</v>
      </c>
      <c r="F3685" s="142" t="s">
        <v>12051</v>
      </c>
      <c r="G3685" s="142" t="s">
        <v>12148</v>
      </c>
      <c r="H3685" s="142" t="s">
        <v>12149</v>
      </c>
      <c r="I3685" s="142" t="s">
        <v>12150</v>
      </c>
      <c r="J3685" s="142" t="s">
        <v>12151</v>
      </c>
      <c r="K3685" s="142" t="s">
        <v>12158</v>
      </c>
      <c r="L3685" s="142" t="s">
        <v>12159</v>
      </c>
    </row>
    <row r="3686" spans="1:12" hidden="1">
      <c r="A3686" s="142" t="s">
        <v>10782</v>
      </c>
      <c r="B3686" s="142" t="s">
        <v>10783</v>
      </c>
      <c r="C3686" s="142" t="s">
        <v>12048</v>
      </c>
      <c r="D3686" s="142" t="s">
        <v>12049</v>
      </c>
      <c r="E3686" s="142" t="s">
        <v>12050</v>
      </c>
      <c r="F3686" s="142" t="s">
        <v>12051</v>
      </c>
      <c r="G3686" s="142" t="s">
        <v>12148</v>
      </c>
      <c r="H3686" s="142" t="s">
        <v>12149</v>
      </c>
      <c r="I3686" s="142" t="s">
        <v>12150</v>
      </c>
      <c r="J3686" s="142" t="s">
        <v>12151</v>
      </c>
      <c r="K3686" s="142" t="s">
        <v>12160</v>
      </c>
      <c r="L3686" s="142" t="s">
        <v>12161</v>
      </c>
    </row>
    <row r="3687" spans="1:12" hidden="1">
      <c r="A3687" s="142" t="s">
        <v>10782</v>
      </c>
      <c r="B3687" s="142" t="s">
        <v>10783</v>
      </c>
      <c r="C3687" s="142" t="s">
        <v>12048</v>
      </c>
      <c r="D3687" s="142" t="s">
        <v>12049</v>
      </c>
      <c r="E3687" s="142" t="s">
        <v>12050</v>
      </c>
      <c r="F3687" s="142" t="s">
        <v>12051</v>
      </c>
      <c r="G3687" s="142" t="s">
        <v>12148</v>
      </c>
      <c r="H3687" s="142" t="s">
        <v>12149</v>
      </c>
      <c r="I3687" s="142" t="s">
        <v>12150</v>
      </c>
      <c r="J3687" s="142" t="s">
        <v>12151</v>
      </c>
      <c r="K3687" s="142" t="s">
        <v>12162</v>
      </c>
      <c r="L3687" s="142" t="s">
        <v>12163</v>
      </c>
    </row>
    <row r="3688" spans="1:12" hidden="1">
      <c r="A3688" s="142" t="s">
        <v>10782</v>
      </c>
      <c r="B3688" s="142" t="s">
        <v>10783</v>
      </c>
      <c r="C3688" s="142" t="s">
        <v>12048</v>
      </c>
      <c r="D3688" s="142" t="s">
        <v>12049</v>
      </c>
      <c r="E3688" s="142" t="s">
        <v>12050</v>
      </c>
      <c r="F3688" s="142" t="s">
        <v>12051</v>
      </c>
      <c r="G3688" s="142" t="s">
        <v>12148</v>
      </c>
      <c r="H3688" s="142" t="s">
        <v>12149</v>
      </c>
      <c r="I3688" s="142" t="s">
        <v>12150</v>
      </c>
      <c r="J3688" s="142" t="s">
        <v>12151</v>
      </c>
      <c r="K3688" s="142" t="s">
        <v>12164</v>
      </c>
      <c r="L3688" s="142" t="s">
        <v>12165</v>
      </c>
    </row>
    <row r="3689" spans="1:12" hidden="1">
      <c r="A3689" s="142" t="s">
        <v>10782</v>
      </c>
      <c r="B3689" s="142" t="s">
        <v>10783</v>
      </c>
      <c r="C3689" s="142" t="s">
        <v>12048</v>
      </c>
      <c r="D3689" s="142" t="s">
        <v>12049</v>
      </c>
      <c r="E3689" s="142" t="s">
        <v>12050</v>
      </c>
      <c r="F3689" s="142" t="s">
        <v>12051</v>
      </c>
      <c r="G3689" s="142" t="s">
        <v>12148</v>
      </c>
      <c r="H3689" s="142" t="s">
        <v>12149</v>
      </c>
      <c r="I3689" s="142" t="s">
        <v>12150</v>
      </c>
      <c r="J3689" s="142" t="s">
        <v>12151</v>
      </c>
      <c r="K3689" s="142" t="s">
        <v>12166</v>
      </c>
      <c r="L3689" s="142" t="s">
        <v>12167</v>
      </c>
    </row>
    <row r="3690" spans="1:12" hidden="1">
      <c r="A3690" s="142" t="s">
        <v>10782</v>
      </c>
      <c r="B3690" s="142" t="s">
        <v>10783</v>
      </c>
      <c r="C3690" s="142" t="s">
        <v>12168</v>
      </c>
      <c r="D3690" s="142" t="s">
        <v>12169</v>
      </c>
      <c r="E3690" s="142" t="s">
        <v>12170</v>
      </c>
      <c r="F3690" s="142" t="s">
        <v>12171</v>
      </c>
      <c r="G3690" s="142" t="s">
        <v>12172</v>
      </c>
      <c r="H3690" s="142" t="s">
        <v>12173</v>
      </c>
      <c r="I3690" s="142" t="s">
        <v>12174</v>
      </c>
      <c r="J3690" s="142" t="s">
        <v>12175</v>
      </c>
      <c r="K3690" s="142" t="s">
        <v>12176</v>
      </c>
      <c r="L3690" s="142" t="s">
        <v>12177</v>
      </c>
    </row>
    <row r="3691" spans="1:12" hidden="1">
      <c r="A3691" s="142" t="s">
        <v>10782</v>
      </c>
      <c r="B3691" s="142" t="s">
        <v>10783</v>
      </c>
      <c r="C3691" s="142" t="s">
        <v>12168</v>
      </c>
      <c r="D3691" s="142" t="s">
        <v>12169</v>
      </c>
      <c r="E3691" s="142" t="s">
        <v>12170</v>
      </c>
      <c r="F3691" s="142" t="s">
        <v>12171</v>
      </c>
      <c r="G3691" s="142" t="s">
        <v>12172</v>
      </c>
      <c r="H3691" s="142" t="s">
        <v>12173</v>
      </c>
      <c r="I3691" s="142" t="s">
        <v>12174</v>
      </c>
      <c r="J3691" s="142" t="s">
        <v>12175</v>
      </c>
      <c r="K3691" s="142" t="s">
        <v>12178</v>
      </c>
      <c r="L3691" s="142" t="s">
        <v>12179</v>
      </c>
    </row>
    <row r="3692" spans="1:12" hidden="1">
      <c r="A3692" s="142" t="s">
        <v>10782</v>
      </c>
      <c r="B3692" s="142" t="s">
        <v>10783</v>
      </c>
      <c r="C3692" s="142" t="s">
        <v>12168</v>
      </c>
      <c r="D3692" s="142" t="s">
        <v>12169</v>
      </c>
      <c r="E3692" s="142" t="s">
        <v>12170</v>
      </c>
      <c r="F3692" s="142" t="s">
        <v>12171</v>
      </c>
      <c r="G3692" s="142" t="s">
        <v>12172</v>
      </c>
      <c r="H3692" s="142" t="s">
        <v>12173</v>
      </c>
      <c r="I3692" s="142" t="s">
        <v>12174</v>
      </c>
      <c r="J3692" s="142" t="s">
        <v>12175</v>
      </c>
      <c r="K3692" s="142" t="s">
        <v>12180</v>
      </c>
      <c r="L3692" s="142" t="s">
        <v>12181</v>
      </c>
    </row>
    <row r="3693" spans="1:12" hidden="1">
      <c r="A3693" s="142" t="s">
        <v>10782</v>
      </c>
      <c r="B3693" s="142" t="s">
        <v>10783</v>
      </c>
      <c r="C3693" s="142" t="s">
        <v>12168</v>
      </c>
      <c r="D3693" s="142" t="s">
        <v>12169</v>
      </c>
      <c r="E3693" s="142" t="s">
        <v>12170</v>
      </c>
      <c r="F3693" s="142" t="s">
        <v>12171</v>
      </c>
      <c r="G3693" s="142" t="s">
        <v>12182</v>
      </c>
      <c r="H3693" s="142" t="s">
        <v>12183</v>
      </c>
      <c r="I3693" s="142" t="s">
        <v>12184</v>
      </c>
      <c r="J3693" s="142" t="s">
        <v>12185</v>
      </c>
      <c r="K3693" s="142" t="s">
        <v>12186</v>
      </c>
      <c r="L3693" s="142" t="s">
        <v>12187</v>
      </c>
    </row>
    <row r="3694" spans="1:12" hidden="1">
      <c r="A3694" s="142" t="s">
        <v>10782</v>
      </c>
      <c r="B3694" s="142" t="s">
        <v>10783</v>
      </c>
      <c r="C3694" s="142" t="s">
        <v>12168</v>
      </c>
      <c r="D3694" s="142" t="s">
        <v>12169</v>
      </c>
      <c r="E3694" s="142" t="s">
        <v>12170</v>
      </c>
      <c r="F3694" s="142" t="s">
        <v>12171</v>
      </c>
      <c r="G3694" s="142" t="s">
        <v>12182</v>
      </c>
      <c r="H3694" s="142" t="s">
        <v>12183</v>
      </c>
      <c r="I3694" s="142" t="s">
        <v>12184</v>
      </c>
      <c r="J3694" s="142" t="s">
        <v>12185</v>
      </c>
      <c r="K3694" s="142" t="s">
        <v>12188</v>
      </c>
      <c r="L3694" s="142" t="s">
        <v>12189</v>
      </c>
    </row>
    <row r="3695" spans="1:12" hidden="1">
      <c r="A3695" s="142" t="s">
        <v>10782</v>
      </c>
      <c r="B3695" s="142" t="s">
        <v>10783</v>
      </c>
      <c r="C3695" s="142" t="s">
        <v>12168</v>
      </c>
      <c r="D3695" s="142" t="s">
        <v>12169</v>
      </c>
      <c r="E3695" s="142" t="s">
        <v>12170</v>
      </c>
      <c r="F3695" s="142" t="s">
        <v>12171</v>
      </c>
      <c r="G3695" s="142" t="s">
        <v>12182</v>
      </c>
      <c r="H3695" s="142" t="s">
        <v>12183</v>
      </c>
      <c r="I3695" s="142" t="s">
        <v>12184</v>
      </c>
      <c r="J3695" s="142" t="s">
        <v>12185</v>
      </c>
      <c r="K3695" s="142" t="s">
        <v>12190</v>
      </c>
      <c r="L3695" s="142" t="s">
        <v>12191</v>
      </c>
    </row>
    <row r="3696" spans="1:12" hidden="1">
      <c r="A3696" s="142" t="s">
        <v>10782</v>
      </c>
      <c r="B3696" s="142" t="s">
        <v>10783</v>
      </c>
      <c r="C3696" s="142" t="s">
        <v>12168</v>
      </c>
      <c r="D3696" s="142" t="s">
        <v>12169</v>
      </c>
      <c r="E3696" s="142" t="s">
        <v>12170</v>
      </c>
      <c r="F3696" s="142" t="s">
        <v>12171</v>
      </c>
      <c r="G3696" s="142" t="s">
        <v>12182</v>
      </c>
      <c r="H3696" s="142" t="s">
        <v>12183</v>
      </c>
      <c r="I3696" s="142" t="s">
        <v>12184</v>
      </c>
      <c r="J3696" s="142" t="s">
        <v>12185</v>
      </c>
      <c r="K3696" s="142" t="s">
        <v>12192</v>
      </c>
      <c r="L3696" s="142" t="s">
        <v>12193</v>
      </c>
    </row>
    <row r="3697" spans="1:12" hidden="1">
      <c r="A3697" s="142" t="s">
        <v>10782</v>
      </c>
      <c r="B3697" s="142" t="s">
        <v>10783</v>
      </c>
      <c r="C3697" s="142" t="s">
        <v>12168</v>
      </c>
      <c r="D3697" s="142" t="s">
        <v>12169</v>
      </c>
      <c r="E3697" s="142" t="s">
        <v>12170</v>
      </c>
      <c r="F3697" s="142" t="s">
        <v>12171</v>
      </c>
      <c r="G3697" s="142" t="s">
        <v>12182</v>
      </c>
      <c r="H3697" s="142" t="s">
        <v>12183</v>
      </c>
      <c r="I3697" s="142" t="s">
        <v>12184</v>
      </c>
      <c r="J3697" s="142" t="s">
        <v>12185</v>
      </c>
      <c r="K3697" s="142" t="s">
        <v>12194</v>
      </c>
      <c r="L3697" s="142" t="s">
        <v>12195</v>
      </c>
    </row>
    <row r="3698" spans="1:12" hidden="1">
      <c r="A3698" s="142" t="s">
        <v>10782</v>
      </c>
      <c r="B3698" s="142" t="s">
        <v>10783</v>
      </c>
      <c r="C3698" s="142" t="s">
        <v>12168</v>
      </c>
      <c r="D3698" s="142" t="s">
        <v>12169</v>
      </c>
      <c r="E3698" s="142" t="s">
        <v>12170</v>
      </c>
      <c r="F3698" s="142" t="s">
        <v>12171</v>
      </c>
      <c r="G3698" s="142" t="s">
        <v>12182</v>
      </c>
      <c r="H3698" s="142" t="s">
        <v>12183</v>
      </c>
      <c r="I3698" s="142" t="s">
        <v>12184</v>
      </c>
      <c r="J3698" s="142" t="s">
        <v>12185</v>
      </c>
      <c r="K3698" s="142" t="s">
        <v>12196</v>
      </c>
      <c r="L3698" s="142" t="s">
        <v>12197</v>
      </c>
    </row>
    <row r="3699" spans="1:12" hidden="1">
      <c r="A3699" s="142" t="s">
        <v>10782</v>
      </c>
      <c r="B3699" s="142" t="s">
        <v>10783</v>
      </c>
      <c r="C3699" s="142" t="s">
        <v>12168</v>
      </c>
      <c r="D3699" s="142" t="s">
        <v>12169</v>
      </c>
      <c r="E3699" s="142" t="s">
        <v>12170</v>
      </c>
      <c r="F3699" s="142" t="s">
        <v>12171</v>
      </c>
      <c r="G3699" s="142" t="s">
        <v>12182</v>
      </c>
      <c r="H3699" s="142" t="s">
        <v>12183</v>
      </c>
      <c r="I3699" s="142" t="s">
        <v>12184</v>
      </c>
      <c r="J3699" s="142" t="s">
        <v>12185</v>
      </c>
      <c r="K3699" s="142" t="s">
        <v>12198</v>
      </c>
      <c r="L3699" s="142" t="s">
        <v>12199</v>
      </c>
    </row>
    <row r="3700" spans="1:12" hidden="1">
      <c r="A3700" s="142" t="s">
        <v>10782</v>
      </c>
      <c r="B3700" s="142" t="s">
        <v>10783</v>
      </c>
      <c r="C3700" s="142" t="s">
        <v>12168</v>
      </c>
      <c r="D3700" s="142" t="s">
        <v>12169</v>
      </c>
      <c r="E3700" s="142" t="s">
        <v>12170</v>
      </c>
      <c r="F3700" s="142" t="s">
        <v>12171</v>
      </c>
      <c r="G3700" s="142" t="s">
        <v>12182</v>
      </c>
      <c r="H3700" s="142" t="s">
        <v>12183</v>
      </c>
      <c r="I3700" s="142" t="s">
        <v>12184</v>
      </c>
      <c r="J3700" s="142" t="s">
        <v>12185</v>
      </c>
      <c r="K3700" s="142" t="s">
        <v>12200</v>
      </c>
      <c r="L3700" s="142" t="s">
        <v>12201</v>
      </c>
    </row>
    <row r="3701" spans="1:12" hidden="1">
      <c r="A3701" s="142" t="s">
        <v>10782</v>
      </c>
      <c r="B3701" s="142" t="s">
        <v>10783</v>
      </c>
      <c r="C3701" s="142" t="s">
        <v>12168</v>
      </c>
      <c r="D3701" s="142" t="s">
        <v>12169</v>
      </c>
      <c r="E3701" s="142" t="s">
        <v>12170</v>
      </c>
      <c r="F3701" s="142" t="s">
        <v>12171</v>
      </c>
      <c r="G3701" s="142" t="s">
        <v>12182</v>
      </c>
      <c r="H3701" s="142" t="s">
        <v>12183</v>
      </c>
      <c r="I3701" s="142" t="s">
        <v>12184</v>
      </c>
      <c r="J3701" s="142" t="s">
        <v>12185</v>
      </c>
      <c r="K3701" s="142" t="s">
        <v>12202</v>
      </c>
      <c r="L3701" s="142" t="s">
        <v>12203</v>
      </c>
    </row>
    <row r="3702" spans="1:12" hidden="1">
      <c r="A3702" s="142" t="s">
        <v>10782</v>
      </c>
      <c r="B3702" s="142" t="s">
        <v>10783</v>
      </c>
      <c r="C3702" s="142" t="s">
        <v>12168</v>
      </c>
      <c r="D3702" s="142" t="s">
        <v>12169</v>
      </c>
      <c r="E3702" s="142" t="s">
        <v>12204</v>
      </c>
      <c r="F3702" s="142" t="s">
        <v>11415</v>
      </c>
      <c r="G3702" s="142" t="s">
        <v>12205</v>
      </c>
      <c r="H3702" s="142" t="s">
        <v>12206</v>
      </c>
      <c r="I3702" s="142" t="s">
        <v>12207</v>
      </c>
      <c r="J3702" s="142" t="s">
        <v>12208</v>
      </c>
      <c r="K3702" s="142" t="s">
        <v>12209</v>
      </c>
      <c r="L3702" s="142" t="s">
        <v>12210</v>
      </c>
    </row>
    <row r="3703" spans="1:12" hidden="1">
      <c r="A3703" s="142" t="s">
        <v>10782</v>
      </c>
      <c r="B3703" s="142" t="s">
        <v>10783</v>
      </c>
      <c r="C3703" s="142" t="s">
        <v>12168</v>
      </c>
      <c r="D3703" s="142" t="s">
        <v>12169</v>
      </c>
      <c r="E3703" s="142" t="s">
        <v>12204</v>
      </c>
      <c r="F3703" s="142" t="s">
        <v>11415</v>
      </c>
      <c r="G3703" s="142" t="s">
        <v>12205</v>
      </c>
      <c r="H3703" s="142" t="s">
        <v>12206</v>
      </c>
      <c r="I3703" s="142" t="s">
        <v>12207</v>
      </c>
      <c r="J3703" s="142" t="s">
        <v>12208</v>
      </c>
      <c r="K3703" s="142" t="s">
        <v>12211</v>
      </c>
      <c r="L3703" s="142" t="s">
        <v>12212</v>
      </c>
    </row>
    <row r="3704" spans="1:12" hidden="1">
      <c r="A3704" s="142" t="s">
        <v>10782</v>
      </c>
      <c r="B3704" s="142" t="s">
        <v>10783</v>
      </c>
      <c r="C3704" s="142" t="s">
        <v>12168</v>
      </c>
      <c r="D3704" s="142" t="s">
        <v>12169</v>
      </c>
      <c r="E3704" s="142" t="s">
        <v>12204</v>
      </c>
      <c r="F3704" s="142" t="s">
        <v>11415</v>
      </c>
      <c r="G3704" s="142" t="s">
        <v>12205</v>
      </c>
      <c r="H3704" s="142" t="s">
        <v>12206</v>
      </c>
      <c r="I3704" s="142" t="s">
        <v>12207</v>
      </c>
      <c r="J3704" s="142" t="s">
        <v>12208</v>
      </c>
      <c r="K3704" s="142" t="s">
        <v>12213</v>
      </c>
      <c r="L3704" s="142" t="s">
        <v>12214</v>
      </c>
    </row>
    <row r="3705" spans="1:12" hidden="1">
      <c r="A3705" s="142" t="s">
        <v>10782</v>
      </c>
      <c r="B3705" s="142" t="s">
        <v>10783</v>
      </c>
      <c r="C3705" s="142" t="s">
        <v>12168</v>
      </c>
      <c r="D3705" s="142" t="s">
        <v>12169</v>
      </c>
      <c r="E3705" s="142" t="s">
        <v>12204</v>
      </c>
      <c r="F3705" s="142" t="s">
        <v>11415</v>
      </c>
      <c r="G3705" s="142" t="s">
        <v>12215</v>
      </c>
      <c r="H3705" s="142" t="s">
        <v>12216</v>
      </c>
      <c r="I3705" s="142" t="s">
        <v>12217</v>
      </c>
      <c r="J3705" s="142" t="s">
        <v>12218</v>
      </c>
      <c r="K3705" s="142" t="s">
        <v>12219</v>
      </c>
      <c r="L3705" s="142" t="s">
        <v>12220</v>
      </c>
    </row>
    <row r="3706" spans="1:12" hidden="1">
      <c r="A3706" s="142" t="s">
        <v>10782</v>
      </c>
      <c r="B3706" s="142" t="s">
        <v>10783</v>
      </c>
      <c r="C3706" s="142" t="s">
        <v>12168</v>
      </c>
      <c r="D3706" s="142" t="s">
        <v>12169</v>
      </c>
      <c r="E3706" s="142" t="s">
        <v>12204</v>
      </c>
      <c r="F3706" s="142" t="s">
        <v>11415</v>
      </c>
      <c r="G3706" s="142" t="s">
        <v>12215</v>
      </c>
      <c r="H3706" s="142" t="s">
        <v>12216</v>
      </c>
      <c r="I3706" s="142" t="s">
        <v>12217</v>
      </c>
      <c r="J3706" s="142" t="s">
        <v>12218</v>
      </c>
      <c r="K3706" s="142" t="s">
        <v>12221</v>
      </c>
      <c r="L3706" s="142" t="s">
        <v>12222</v>
      </c>
    </row>
    <row r="3707" spans="1:12" hidden="1">
      <c r="A3707" s="142" t="s">
        <v>10782</v>
      </c>
      <c r="B3707" s="142" t="s">
        <v>10783</v>
      </c>
      <c r="C3707" s="142" t="s">
        <v>12168</v>
      </c>
      <c r="D3707" s="142" t="s">
        <v>12169</v>
      </c>
      <c r="E3707" s="142" t="s">
        <v>12204</v>
      </c>
      <c r="F3707" s="142" t="s">
        <v>11415</v>
      </c>
      <c r="G3707" s="142" t="s">
        <v>12215</v>
      </c>
      <c r="H3707" s="142" t="s">
        <v>12216</v>
      </c>
      <c r="I3707" s="142" t="s">
        <v>12217</v>
      </c>
      <c r="J3707" s="142" t="s">
        <v>12218</v>
      </c>
      <c r="K3707" s="142" t="s">
        <v>12223</v>
      </c>
      <c r="L3707" s="142" t="s">
        <v>12224</v>
      </c>
    </row>
    <row r="3708" spans="1:12" hidden="1">
      <c r="A3708" s="142" t="s">
        <v>10782</v>
      </c>
      <c r="B3708" s="142" t="s">
        <v>10783</v>
      </c>
      <c r="C3708" s="142" t="s">
        <v>12168</v>
      </c>
      <c r="D3708" s="142" t="s">
        <v>12169</v>
      </c>
      <c r="E3708" s="142" t="s">
        <v>12204</v>
      </c>
      <c r="F3708" s="142" t="s">
        <v>11415</v>
      </c>
      <c r="G3708" s="142" t="s">
        <v>12215</v>
      </c>
      <c r="H3708" s="142" t="s">
        <v>12216</v>
      </c>
      <c r="I3708" s="142" t="s">
        <v>12217</v>
      </c>
      <c r="J3708" s="142" t="s">
        <v>12218</v>
      </c>
      <c r="K3708" s="142" t="s">
        <v>12225</v>
      </c>
      <c r="L3708" s="142" t="s">
        <v>12226</v>
      </c>
    </row>
    <row r="3709" spans="1:12" hidden="1">
      <c r="A3709" s="142" t="s">
        <v>10782</v>
      </c>
      <c r="B3709" s="142" t="s">
        <v>10783</v>
      </c>
      <c r="C3709" s="142" t="s">
        <v>12168</v>
      </c>
      <c r="D3709" s="142" t="s">
        <v>12169</v>
      </c>
      <c r="E3709" s="142" t="s">
        <v>12204</v>
      </c>
      <c r="F3709" s="142" t="s">
        <v>11415</v>
      </c>
      <c r="G3709" s="142" t="s">
        <v>12215</v>
      </c>
      <c r="H3709" s="142" t="s">
        <v>12216</v>
      </c>
      <c r="I3709" s="142" t="s">
        <v>12217</v>
      </c>
      <c r="J3709" s="142" t="s">
        <v>12218</v>
      </c>
      <c r="K3709" s="142" t="s">
        <v>12227</v>
      </c>
      <c r="L3709" s="142" t="s">
        <v>12228</v>
      </c>
    </row>
    <row r="3710" spans="1:12" hidden="1">
      <c r="A3710" s="142" t="s">
        <v>10782</v>
      </c>
      <c r="B3710" s="142" t="s">
        <v>10783</v>
      </c>
      <c r="C3710" s="142" t="s">
        <v>12168</v>
      </c>
      <c r="D3710" s="142" t="s">
        <v>12169</v>
      </c>
      <c r="E3710" s="142" t="s">
        <v>12204</v>
      </c>
      <c r="F3710" s="142" t="s">
        <v>11415</v>
      </c>
      <c r="G3710" s="142" t="s">
        <v>12215</v>
      </c>
      <c r="H3710" s="142" t="s">
        <v>12216</v>
      </c>
      <c r="I3710" s="142" t="s">
        <v>12217</v>
      </c>
      <c r="J3710" s="142" t="s">
        <v>12218</v>
      </c>
      <c r="K3710" s="142" t="s">
        <v>12229</v>
      </c>
      <c r="L3710" s="142" t="s">
        <v>12230</v>
      </c>
    </row>
    <row r="3711" spans="1:12" hidden="1">
      <c r="A3711" s="142" t="s">
        <v>10782</v>
      </c>
      <c r="B3711" s="142" t="s">
        <v>10783</v>
      </c>
      <c r="C3711" s="142" t="s">
        <v>12168</v>
      </c>
      <c r="D3711" s="142" t="s">
        <v>12169</v>
      </c>
      <c r="E3711" s="142" t="s">
        <v>12204</v>
      </c>
      <c r="F3711" s="142" t="s">
        <v>11415</v>
      </c>
      <c r="G3711" s="142" t="s">
        <v>12215</v>
      </c>
      <c r="H3711" s="142" t="s">
        <v>12216</v>
      </c>
      <c r="I3711" s="142" t="s">
        <v>12217</v>
      </c>
      <c r="J3711" s="142" t="s">
        <v>12218</v>
      </c>
      <c r="K3711" s="142" t="s">
        <v>12231</v>
      </c>
      <c r="L3711" s="142" t="s">
        <v>12232</v>
      </c>
    </row>
    <row r="3712" spans="1:12" hidden="1">
      <c r="A3712" s="142" t="s">
        <v>10782</v>
      </c>
      <c r="B3712" s="142" t="s">
        <v>10783</v>
      </c>
      <c r="C3712" s="142" t="s">
        <v>12233</v>
      </c>
      <c r="D3712" s="142" t="s">
        <v>12234</v>
      </c>
      <c r="E3712" s="142" t="s">
        <v>12235</v>
      </c>
      <c r="F3712" s="142" t="s">
        <v>12236</v>
      </c>
      <c r="G3712" s="142" t="s">
        <v>12237</v>
      </c>
      <c r="H3712" s="142" t="s">
        <v>12238</v>
      </c>
      <c r="I3712" s="142" t="s">
        <v>12239</v>
      </c>
      <c r="J3712" s="142" t="s">
        <v>12240</v>
      </c>
      <c r="K3712" s="142" t="s">
        <v>12241</v>
      </c>
      <c r="L3712" s="142" t="s">
        <v>12242</v>
      </c>
    </row>
    <row r="3713" spans="1:12" hidden="1">
      <c r="A3713" s="142" t="s">
        <v>10782</v>
      </c>
      <c r="B3713" s="142" t="s">
        <v>10783</v>
      </c>
      <c r="C3713" s="142" t="s">
        <v>12233</v>
      </c>
      <c r="D3713" s="142" t="s">
        <v>12234</v>
      </c>
      <c r="E3713" s="142" t="s">
        <v>12235</v>
      </c>
      <c r="F3713" s="142" t="s">
        <v>12236</v>
      </c>
      <c r="G3713" s="142" t="s">
        <v>12237</v>
      </c>
      <c r="H3713" s="142" t="s">
        <v>12238</v>
      </c>
      <c r="I3713" s="142" t="s">
        <v>12239</v>
      </c>
      <c r="J3713" s="142" t="s">
        <v>12240</v>
      </c>
      <c r="K3713" s="142" t="s">
        <v>12243</v>
      </c>
      <c r="L3713" s="142" t="s">
        <v>12244</v>
      </c>
    </row>
    <row r="3714" spans="1:12" hidden="1">
      <c r="A3714" s="142" t="s">
        <v>10782</v>
      </c>
      <c r="B3714" s="142" t="s">
        <v>10783</v>
      </c>
      <c r="C3714" s="142" t="s">
        <v>12233</v>
      </c>
      <c r="D3714" s="142" t="s">
        <v>12234</v>
      </c>
      <c r="E3714" s="142" t="s">
        <v>12235</v>
      </c>
      <c r="F3714" s="142" t="s">
        <v>12236</v>
      </c>
      <c r="G3714" s="142" t="s">
        <v>12237</v>
      </c>
      <c r="H3714" s="142" t="s">
        <v>12238</v>
      </c>
      <c r="I3714" s="142" t="s">
        <v>12239</v>
      </c>
      <c r="J3714" s="142" t="s">
        <v>12240</v>
      </c>
      <c r="K3714" s="142" t="s">
        <v>12245</v>
      </c>
      <c r="L3714" s="142" t="s">
        <v>12246</v>
      </c>
    </row>
    <row r="3715" spans="1:12" hidden="1">
      <c r="A3715" s="142" t="s">
        <v>10782</v>
      </c>
      <c r="B3715" s="142" t="s">
        <v>10783</v>
      </c>
      <c r="C3715" s="142" t="s">
        <v>12233</v>
      </c>
      <c r="D3715" s="142" t="s">
        <v>12234</v>
      </c>
      <c r="E3715" s="142" t="s">
        <v>12235</v>
      </c>
      <c r="F3715" s="142" t="s">
        <v>12236</v>
      </c>
      <c r="G3715" s="142" t="s">
        <v>12237</v>
      </c>
      <c r="H3715" s="142" t="s">
        <v>12238</v>
      </c>
      <c r="I3715" s="142" t="s">
        <v>12239</v>
      </c>
      <c r="J3715" s="142" t="s">
        <v>12240</v>
      </c>
      <c r="K3715" s="142" t="s">
        <v>12247</v>
      </c>
      <c r="L3715" s="142" t="s">
        <v>12248</v>
      </c>
    </row>
    <row r="3716" spans="1:12" hidden="1">
      <c r="A3716" s="142" t="s">
        <v>10782</v>
      </c>
      <c r="B3716" s="142" t="s">
        <v>10783</v>
      </c>
      <c r="C3716" s="142" t="s">
        <v>12233</v>
      </c>
      <c r="D3716" s="142" t="s">
        <v>12234</v>
      </c>
      <c r="E3716" s="142" t="s">
        <v>12235</v>
      </c>
      <c r="F3716" s="142" t="s">
        <v>12236</v>
      </c>
      <c r="G3716" s="142" t="s">
        <v>12237</v>
      </c>
      <c r="H3716" s="142" t="s">
        <v>12238</v>
      </c>
      <c r="I3716" s="142" t="s">
        <v>12239</v>
      </c>
      <c r="J3716" s="142" t="s">
        <v>12240</v>
      </c>
      <c r="K3716" s="142" t="s">
        <v>12249</v>
      </c>
      <c r="L3716" s="142" t="s">
        <v>12250</v>
      </c>
    </row>
    <row r="3717" spans="1:12" hidden="1">
      <c r="A3717" s="142" t="s">
        <v>10782</v>
      </c>
      <c r="B3717" s="142" t="s">
        <v>10783</v>
      </c>
      <c r="C3717" s="142" t="s">
        <v>12233</v>
      </c>
      <c r="D3717" s="142" t="s">
        <v>12234</v>
      </c>
      <c r="E3717" s="142" t="s">
        <v>12235</v>
      </c>
      <c r="F3717" s="142" t="s">
        <v>12236</v>
      </c>
      <c r="G3717" s="142" t="s">
        <v>12237</v>
      </c>
      <c r="H3717" s="142" t="s">
        <v>12238</v>
      </c>
      <c r="I3717" s="142" t="s">
        <v>12239</v>
      </c>
      <c r="J3717" s="142" t="s">
        <v>12240</v>
      </c>
      <c r="K3717" s="142" t="s">
        <v>12251</v>
      </c>
      <c r="L3717" s="142" t="s">
        <v>12252</v>
      </c>
    </row>
    <row r="3718" spans="1:12" hidden="1">
      <c r="A3718" s="142" t="s">
        <v>10782</v>
      </c>
      <c r="B3718" s="142" t="s">
        <v>10783</v>
      </c>
      <c r="C3718" s="142" t="s">
        <v>12233</v>
      </c>
      <c r="D3718" s="142" t="s">
        <v>12234</v>
      </c>
      <c r="E3718" s="142" t="s">
        <v>12235</v>
      </c>
      <c r="F3718" s="142" t="s">
        <v>12236</v>
      </c>
      <c r="G3718" s="142" t="s">
        <v>12237</v>
      </c>
      <c r="H3718" s="142" t="s">
        <v>12238</v>
      </c>
      <c r="I3718" s="142" t="s">
        <v>12239</v>
      </c>
      <c r="J3718" s="142" t="s">
        <v>12240</v>
      </c>
      <c r="K3718" s="142" t="s">
        <v>12253</v>
      </c>
      <c r="L3718" s="142" t="s">
        <v>12254</v>
      </c>
    </row>
    <row r="3719" spans="1:12" hidden="1">
      <c r="A3719" s="142" t="s">
        <v>10782</v>
      </c>
      <c r="B3719" s="142" t="s">
        <v>10783</v>
      </c>
      <c r="C3719" s="142" t="s">
        <v>12233</v>
      </c>
      <c r="D3719" s="142" t="s">
        <v>12234</v>
      </c>
      <c r="E3719" s="142" t="s">
        <v>12255</v>
      </c>
      <c r="F3719" s="142" t="s">
        <v>12256</v>
      </c>
      <c r="G3719" s="142" t="s">
        <v>12257</v>
      </c>
      <c r="H3719" s="142" t="s">
        <v>12258</v>
      </c>
      <c r="I3719" s="142" t="s">
        <v>12259</v>
      </c>
      <c r="J3719" s="142" t="s">
        <v>12260</v>
      </c>
      <c r="K3719" s="142" t="s">
        <v>12261</v>
      </c>
      <c r="L3719" s="142" t="s">
        <v>12262</v>
      </c>
    </row>
    <row r="3720" spans="1:12" hidden="1">
      <c r="A3720" s="142" t="s">
        <v>10782</v>
      </c>
      <c r="B3720" s="142" t="s">
        <v>10783</v>
      </c>
      <c r="C3720" s="142" t="s">
        <v>12233</v>
      </c>
      <c r="D3720" s="142" t="s">
        <v>12234</v>
      </c>
      <c r="E3720" s="142" t="s">
        <v>12255</v>
      </c>
      <c r="F3720" s="142" t="s">
        <v>12256</v>
      </c>
      <c r="G3720" s="142" t="s">
        <v>12257</v>
      </c>
      <c r="H3720" s="142" t="s">
        <v>12258</v>
      </c>
      <c r="I3720" s="142" t="s">
        <v>12259</v>
      </c>
      <c r="J3720" s="142" t="s">
        <v>12260</v>
      </c>
      <c r="K3720" s="142" t="s">
        <v>12263</v>
      </c>
      <c r="L3720" s="142" t="s">
        <v>12264</v>
      </c>
    </row>
    <row r="3721" spans="1:12" hidden="1">
      <c r="A3721" s="142" t="s">
        <v>10782</v>
      </c>
      <c r="B3721" s="142" t="s">
        <v>10783</v>
      </c>
      <c r="C3721" s="142" t="s">
        <v>12233</v>
      </c>
      <c r="D3721" s="142" t="s">
        <v>12234</v>
      </c>
      <c r="E3721" s="142" t="s">
        <v>12265</v>
      </c>
      <c r="F3721" s="142" t="s">
        <v>11417</v>
      </c>
      <c r="G3721" s="142" t="s">
        <v>12266</v>
      </c>
      <c r="H3721" s="142" t="s">
        <v>12267</v>
      </c>
      <c r="I3721" s="142" t="s">
        <v>12268</v>
      </c>
      <c r="J3721" s="142" t="s">
        <v>12269</v>
      </c>
      <c r="K3721" s="142" t="s">
        <v>12270</v>
      </c>
      <c r="L3721" s="142" t="s">
        <v>12271</v>
      </c>
    </row>
    <row r="3722" spans="1:12" hidden="1">
      <c r="A3722" s="142" t="s">
        <v>10782</v>
      </c>
      <c r="B3722" s="142" t="s">
        <v>10783</v>
      </c>
      <c r="C3722" s="142" t="s">
        <v>12233</v>
      </c>
      <c r="D3722" s="142" t="s">
        <v>12234</v>
      </c>
      <c r="E3722" s="142" t="s">
        <v>12265</v>
      </c>
      <c r="F3722" s="142" t="s">
        <v>11417</v>
      </c>
      <c r="G3722" s="142" t="s">
        <v>12266</v>
      </c>
      <c r="H3722" s="142" t="s">
        <v>12267</v>
      </c>
      <c r="I3722" s="142" t="s">
        <v>12268</v>
      </c>
      <c r="J3722" s="142" t="s">
        <v>12269</v>
      </c>
      <c r="K3722" s="142" t="s">
        <v>12272</v>
      </c>
      <c r="L3722" s="142" t="s">
        <v>12273</v>
      </c>
    </row>
    <row r="3723" spans="1:12" hidden="1">
      <c r="A3723" s="142" t="s">
        <v>10782</v>
      </c>
      <c r="B3723" s="142" t="s">
        <v>10783</v>
      </c>
      <c r="C3723" s="142" t="s">
        <v>12274</v>
      </c>
      <c r="D3723" s="142" t="s">
        <v>12275</v>
      </c>
      <c r="E3723" s="142" t="s">
        <v>12276</v>
      </c>
      <c r="F3723" s="142" t="s">
        <v>12277</v>
      </c>
      <c r="G3723" s="142" t="s">
        <v>12278</v>
      </c>
      <c r="H3723" s="142" t="s">
        <v>12279</v>
      </c>
      <c r="I3723" s="142" t="s">
        <v>12280</v>
      </c>
      <c r="J3723" s="142" t="s">
        <v>12281</v>
      </c>
      <c r="K3723" s="142" t="s">
        <v>12282</v>
      </c>
      <c r="L3723" s="142" t="s">
        <v>12283</v>
      </c>
    </row>
    <row r="3724" spans="1:12" hidden="1">
      <c r="A3724" s="142" t="s">
        <v>10782</v>
      </c>
      <c r="B3724" s="142" t="s">
        <v>10783</v>
      </c>
      <c r="C3724" s="142" t="s">
        <v>12274</v>
      </c>
      <c r="D3724" s="142" t="s">
        <v>12275</v>
      </c>
      <c r="E3724" s="142" t="s">
        <v>12276</v>
      </c>
      <c r="F3724" s="142" t="s">
        <v>12277</v>
      </c>
      <c r="G3724" s="142" t="s">
        <v>12278</v>
      </c>
      <c r="H3724" s="142" t="s">
        <v>12279</v>
      </c>
      <c r="I3724" s="142" t="s">
        <v>12280</v>
      </c>
      <c r="J3724" s="142" t="s">
        <v>12281</v>
      </c>
      <c r="K3724" s="142" t="s">
        <v>12284</v>
      </c>
      <c r="L3724" s="142" t="s">
        <v>12285</v>
      </c>
    </row>
    <row r="3725" spans="1:12" hidden="1">
      <c r="A3725" s="142" t="s">
        <v>10782</v>
      </c>
      <c r="B3725" s="142" t="s">
        <v>10783</v>
      </c>
      <c r="C3725" s="142" t="s">
        <v>12274</v>
      </c>
      <c r="D3725" s="142" t="s">
        <v>12275</v>
      </c>
      <c r="E3725" s="142" t="s">
        <v>12276</v>
      </c>
      <c r="F3725" s="142" t="s">
        <v>12277</v>
      </c>
      <c r="G3725" s="142" t="s">
        <v>12278</v>
      </c>
      <c r="H3725" s="142" t="s">
        <v>12279</v>
      </c>
      <c r="I3725" s="142" t="s">
        <v>12286</v>
      </c>
      <c r="J3725" s="142" t="s">
        <v>12287</v>
      </c>
      <c r="K3725" s="142" t="s">
        <v>12288</v>
      </c>
      <c r="L3725" s="142" t="s">
        <v>12289</v>
      </c>
    </row>
    <row r="3726" spans="1:12" hidden="1">
      <c r="A3726" s="142" t="s">
        <v>10782</v>
      </c>
      <c r="B3726" s="142" t="s">
        <v>10783</v>
      </c>
      <c r="C3726" s="142" t="s">
        <v>12274</v>
      </c>
      <c r="D3726" s="142" t="s">
        <v>12275</v>
      </c>
      <c r="E3726" s="142" t="s">
        <v>12276</v>
      </c>
      <c r="F3726" s="142" t="s">
        <v>12277</v>
      </c>
      <c r="G3726" s="142" t="s">
        <v>12278</v>
      </c>
      <c r="H3726" s="142" t="s">
        <v>12279</v>
      </c>
      <c r="I3726" s="142" t="s">
        <v>12286</v>
      </c>
      <c r="J3726" s="142" t="s">
        <v>12287</v>
      </c>
      <c r="K3726" s="142" t="s">
        <v>12290</v>
      </c>
      <c r="L3726" s="142" t="s">
        <v>12291</v>
      </c>
    </row>
    <row r="3727" spans="1:12" hidden="1">
      <c r="A3727" s="142" t="s">
        <v>10782</v>
      </c>
      <c r="B3727" s="142" t="s">
        <v>10783</v>
      </c>
      <c r="C3727" s="142" t="s">
        <v>12274</v>
      </c>
      <c r="D3727" s="142" t="s">
        <v>12275</v>
      </c>
      <c r="E3727" s="142" t="s">
        <v>12276</v>
      </c>
      <c r="F3727" s="142" t="s">
        <v>12277</v>
      </c>
      <c r="G3727" s="142" t="s">
        <v>12278</v>
      </c>
      <c r="H3727" s="142" t="s">
        <v>12279</v>
      </c>
      <c r="I3727" s="142" t="s">
        <v>12286</v>
      </c>
      <c r="J3727" s="142" t="s">
        <v>12287</v>
      </c>
      <c r="K3727" s="142" t="s">
        <v>12292</v>
      </c>
      <c r="L3727" s="142" t="s">
        <v>12293</v>
      </c>
    </row>
    <row r="3728" spans="1:12" hidden="1">
      <c r="A3728" s="142" t="s">
        <v>10782</v>
      </c>
      <c r="B3728" s="142" t="s">
        <v>10783</v>
      </c>
      <c r="C3728" s="142" t="s">
        <v>12274</v>
      </c>
      <c r="D3728" s="142" t="s">
        <v>12275</v>
      </c>
      <c r="E3728" s="142" t="s">
        <v>12276</v>
      </c>
      <c r="F3728" s="142" t="s">
        <v>12277</v>
      </c>
      <c r="G3728" s="142" t="s">
        <v>12278</v>
      </c>
      <c r="H3728" s="142" t="s">
        <v>12279</v>
      </c>
      <c r="I3728" s="142" t="s">
        <v>12286</v>
      </c>
      <c r="J3728" s="142" t="s">
        <v>12287</v>
      </c>
      <c r="K3728" s="142" t="s">
        <v>12294</v>
      </c>
      <c r="L3728" s="142" t="s">
        <v>12295</v>
      </c>
    </row>
    <row r="3729" spans="1:12" hidden="1">
      <c r="A3729" s="142" t="s">
        <v>10782</v>
      </c>
      <c r="B3729" s="142" t="s">
        <v>10783</v>
      </c>
      <c r="C3729" s="142" t="s">
        <v>12274</v>
      </c>
      <c r="D3729" s="142" t="s">
        <v>12275</v>
      </c>
      <c r="E3729" s="142" t="s">
        <v>12276</v>
      </c>
      <c r="F3729" s="142" t="s">
        <v>12277</v>
      </c>
      <c r="G3729" s="142" t="s">
        <v>12278</v>
      </c>
      <c r="H3729" s="142" t="s">
        <v>12279</v>
      </c>
      <c r="I3729" s="142" t="s">
        <v>12286</v>
      </c>
      <c r="J3729" s="142" t="s">
        <v>12287</v>
      </c>
      <c r="K3729" s="142" t="s">
        <v>12296</v>
      </c>
      <c r="L3729" s="142" t="s">
        <v>12297</v>
      </c>
    </row>
    <row r="3730" spans="1:12" hidden="1">
      <c r="A3730" s="142" t="s">
        <v>10782</v>
      </c>
      <c r="B3730" s="142" t="s">
        <v>10783</v>
      </c>
      <c r="C3730" s="142" t="s">
        <v>12274</v>
      </c>
      <c r="D3730" s="142" t="s">
        <v>12275</v>
      </c>
      <c r="E3730" s="142" t="s">
        <v>12276</v>
      </c>
      <c r="F3730" s="142" t="s">
        <v>12277</v>
      </c>
      <c r="G3730" s="142" t="s">
        <v>12278</v>
      </c>
      <c r="H3730" s="142" t="s">
        <v>12279</v>
      </c>
      <c r="I3730" s="142" t="s">
        <v>12286</v>
      </c>
      <c r="J3730" s="142" t="s">
        <v>12287</v>
      </c>
      <c r="K3730" s="142" t="s">
        <v>12298</v>
      </c>
      <c r="L3730" s="142" t="s">
        <v>12299</v>
      </c>
    </row>
    <row r="3731" spans="1:12" hidden="1">
      <c r="A3731" s="142" t="s">
        <v>10782</v>
      </c>
      <c r="B3731" s="142" t="s">
        <v>10783</v>
      </c>
      <c r="C3731" s="142" t="s">
        <v>12274</v>
      </c>
      <c r="D3731" s="142" t="s">
        <v>12275</v>
      </c>
      <c r="E3731" s="142" t="s">
        <v>12276</v>
      </c>
      <c r="F3731" s="142" t="s">
        <v>12277</v>
      </c>
      <c r="G3731" s="142" t="s">
        <v>12278</v>
      </c>
      <c r="H3731" s="142" t="s">
        <v>12279</v>
      </c>
      <c r="I3731" s="142" t="s">
        <v>12286</v>
      </c>
      <c r="J3731" s="142" t="s">
        <v>12287</v>
      </c>
      <c r="K3731" s="142" t="s">
        <v>12300</v>
      </c>
      <c r="L3731" s="142" t="s">
        <v>12301</v>
      </c>
    </row>
    <row r="3732" spans="1:12" hidden="1">
      <c r="A3732" s="142" t="s">
        <v>10782</v>
      </c>
      <c r="B3732" s="142" t="s">
        <v>10783</v>
      </c>
      <c r="C3732" s="142" t="s">
        <v>12274</v>
      </c>
      <c r="D3732" s="142" t="s">
        <v>12275</v>
      </c>
      <c r="E3732" s="142" t="s">
        <v>12276</v>
      </c>
      <c r="F3732" s="142" t="s">
        <v>12277</v>
      </c>
      <c r="G3732" s="142" t="s">
        <v>12278</v>
      </c>
      <c r="H3732" s="142" t="s">
        <v>12279</v>
      </c>
      <c r="I3732" s="142" t="s">
        <v>12286</v>
      </c>
      <c r="J3732" s="142" t="s">
        <v>12287</v>
      </c>
      <c r="K3732" s="142" t="s">
        <v>12302</v>
      </c>
      <c r="L3732" s="142" t="s">
        <v>12303</v>
      </c>
    </row>
    <row r="3733" spans="1:12" hidden="1">
      <c r="A3733" s="142" t="s">
        <v>10782</v>
      </c>
      <c r="B3733" s="142" t="s">
        <v>10783</v>
      </c>
      <c r="C3733" s="142" t="s">
        <v>12274</v>
      </c>
      <c r="D3733" s="142" t="s">
        <v>12275</v>
      </c>
      <c r="E3733" s="142" t="s">
        <v>12276</v>
      </c>
      <c r="F3733" s="142" t="s">
        <v>12277</v>
      </c>
      <c r="G3733" s="142" t="s">
        <v>12278</v>
      </c>
      <c r="H3733" s="142" t="s">
        <v>12279</v>
      </c>
      <c r="I3733" s="142" t="s">
        <v>12286</v>
      </c>
      <c r="J3733" s="142" t="s">
        <v>12287</v>
      </c>
      <c r="K3733" s="142" t="s">
        <v>12304</v>
      </c>
      <c r="L3733" s="142" t="s">
        <v>12303</v>
      </c>
    </row>
    <row r="3734" spans="1:12" hidden="1">
      <c r="A3734" s="142" t="s">
        <v>10782</v>
      </c>
      <c r="B3734" s="142" t="s">
        <v>10783</v>
      </c>
      <c r="C3734" s="142" t="s">
        <v>12274</v>
      </c>
      <c r="D3734" s="142" t="s">
        <v>12275</v>
      </c>
      <c r="E3734" s="142" t="s">
        <v>12276</v>
      </c>
      <c r="F3734" s="142" t="s">
        <v>12277</v>
      </c>
      <c r="G3734" s="142" t="s">
        <v>12278</v>
      </c>
      <c r="H3734" s="142" t="s">
        <v>12279</v>
      </c>
      <c r="I3734" s="142" t="s">
        <v>12286</v>
      </c>
      <c r="J3734" s="142" t="s">
        <v>12287</v>
      </c>
      <c r="K3734" s="142" t="s">
        <v>12305</v>
      </c>
      <c r="L3734" s="142" t="s">
        <v>12306</v>
      </c>
    </row>
    <row r="3735" spans="1:12" hidden="1">
      <c r="A3735" s="142" t="s">
        <v>10782</v>
      </c>
      <c r="B3735" s="142" t="s">
        <v>10783</v>
      </c>
      <c r="C3735" s="142" t="s">
        <v>12274</v>
      </c>
      <c r="D3735" s="142" t="s">
        <v>12275</v>
      </c>
      <c r="E3735" s="142" t="s">
        <v>12276</v>
      </c>
      <c r="F3735" s="142" t="s">
        <v>12277</v>
      </c>
      <c r="G3735" s="142" t="s">
        <v>12278</v>
      </c>
      <c r="H3735" s="142" t="s">
        <v>12279</v>
      </c>
      <c r="I3735" s="142" t="s">
        <v>12286</v>
      </c>
      <c r="J3735" s="142" t="s">
        <v>12287</v>
      </c>
      <c r="K3735" s="142" t="s">
        <v>12307</v>
      </c>
      <c r="L3735" s="142" t="s">
        <v>12308</v>
      </c>
    </row>
    <row r="3736" spans="1:12" hidden="1">
      <c r="A3736" s="142" t="s">
        <v>10782</v>
      </c>
      <c r="B3736" s="142" t="s">
        <v>10783</v>
      </c>
      <c r="C3736" s="142" t="s">
        <v>12274</v>
      </c>
      <c r="D3736" s="142" t="s">
        <v>12275</v>
      </c>
      <c r="E3736" s="142" t="s">
        <v>12276</v>
      </c>
      <c r="F3736" s="142" t="s">
        <v>12277</v>
      </c>
      <c r="G3736" s="142" t="s">
        <v>12278</v>
      </c>
      <c r="H3736" s="142" t="s">
        <v>12279</v>
      </c>
      <c r="I3736" s="142" t="s">
        <v>12286</v>
      </c>
      <c r="J3736" s="142" t="s">
        <v>12287</v>
      </c>
      <c r="K3736" s="142" t="s">
        <v>12309</v>
      </c>
      <c r="L3736" s="142" t="s">
        <v>12310</v>
      </c>
    </row>
    <row r="3737" spans="1:12" hidden="1">
      <c r="A3737" s="142" t="s">
        <v>10782</v>
      </c>
      <c r="B3737" s="142" t="s">
        <v>10783</v>
      </c>
      <c r="C3737" s="142" t="s">
        <v>12274</v>
      </c>
      <c r="D3737" s="142" t="s">
        <v>12275</v>
      </c>
      <c r="E3737" s="142" t="s">
        <v>12276</v>
      </c>
      <c r="F3737" s="142" t="s">
        <v>12277</v>
      </c>
      <c r="G3737" s="142" t="s">
        <v>12278</v>
      </c>
      <c r="H3737" s="142" t="s">
        <v>12279</v>
      </c>
      <c r="I3737" s="142" t="s">
        <v>12286</v>
      </c>
      <c r="J3737" s="142" t="s">
        <v>12287</v>
      </c>
      <c r="K3737" s="142" t="s">
        <v>12311</v>
      </c>
      <c r="L3737" s="142" t="s">
        <v>12312</v>
      </c>
    </row>
    <row r="3738" spans="1:12" hidden="1">
      <c r="A3738" s="142" t="s">
        <v>10782</v>
      </c>
      <c r="B3738" s="142" t="s">
        <v>10783</v>
      </c>
      <c r="C3738" s="142" t="s">
        <v>12274</v>
      </c>
      <c r="D3738" s="142" t="s">
        <v>12275</v>
      </c>
      <c r="E3738" s="142" t="s">
        <v>12276</v>
      </c>
      <c r="F3738" s="142" t="s">
        <v>12277</v>
      </c>
      <c r="G3738" s="142" t="s">
        <v>12278</v>
      </c>
      <c r="H3738" s="142" t="s">
        <v>12279</v>
      </c>
      <c r="I3738" s="142" t="s">
        <v>12286</v>
      </c>
      <c r="J3738" s="142" t="s">
        <v>12287</v>
      </c>
      <c r="K3738" s="142" t="s">
        <v>12313</v>
      </c>
      <c r="L3738" s="142" t="s">
        <v>12314</v>
      </c>
    </row>
    <row r="3739" spans="1:12" hidden="1">
      <c r="A3739" s="142" t="s">
        <v>10782</v>
      </c>
      <c r="B3739" s="142" t="s">
        <v>10783</v>
      </c>
      <c r="C3739" s="142" t="s">
        <v>12274</v>
      </c>
      <c r="D3739" s="142" t="s">
        <v>12275</v>
      </c>
      <c r="E3739" s="142" t="s">
        <v>12276</v>
      </c>
      <c r="F3739" s="142" t="s">
        <v>12277</v>
      </c>
      <c r="G3739" s="142" t="s">
        <v>12278</v>
      </c>
      <c r="H3739" s="142" t="s">
        <v>12279</v>
      </c>
      <c r="I3739" s="142" t="s">
        <v>12286</v>
      </c>
      <c r="J3739" s="142" t="s">
        <v>12287</v>
      </c>
      <c r="K3739" s="142" t="s">
        <v>12315</v>
      </c>
      <c r="L3739" s="142" t="s">
        <v>12316</v>
      </c>
    </row>
    <row r="3740" spans="1:12" hidden="1">
      <c r="A3740" s="142" t="s">
        <v>10782</v>
      </c>
      <c r="B3740" s="142" t="s">
        <v>10783</v>
      </c>
      <c r="C3740" s="142" t="s">
        <v>12274</v>
      </c>
      <c r="D3740" s="142" t="s">
        <v>12275</v>
      </c>
      <c r="E3740" s="142" t="s">
        <v>12276</v>
      </c>
      <c r="F3740" s="142" t="s">
        <v>12277</v>
      </c>
      <c r="G3740" s="142" t="s">
        <v>12278</v>
      </c>
      <c r="H3740" s="142" t="s">
        <v>12279</v>
      </c>
      <c r="I3740" s="142" t="s">
        <v>12286</v>
      </c>
      <c r="J3740" s="142" t="s">
        <v>12287</v>
      </c>
      <c r="K3740" s="142" t="s">
        <v>12317</v>
      </c>
      <c r="L3740" s="142" t="s">
        <v>12316</v>
      </c>
    </row>
    <row r="3741" spans="1:12" hidden="1">
      <c r="A3741" s="142" t="s">
        <v>10782</v>
      </c>
      <c r="B3741" s="142" t="s">
        <v>10783</v>
      </c>
      <c r="C3741" s="142" t="s">
        <v>12274</v>
      </c>
      <c r="D3741" s="142" t="s">
        <v>12275</v>
      </c>
      <c r="E3741" s="142" t="s">
        <v>12276</v>
      </c>
      <c r="F3741" s="142" t="s">
        <v>12277</v>
      </c>
      <c r="G3741" s="142" t="s">
        <v>12318</v>
      </c>
      <c r="H3741" s="142" t="s">
        <v>12319</v>
      </c>
      <c r="I3741" s="142" t="s">
        <v>12320</v>
      </c>
      <c r="J3741" s="142" t="s">
        <v>12321</v>
      </c>
      <c r="K3741" s="142" t="s">
        <v>12322</v>
      </c>
      <c r="L3741" s="142" t="s">
        <v>12323</v>
      </c>
    </row>
    <row r="3742" spans="1:12" hidden="1">
      <c r="A3742" s="142" t="s">
        <v>10782</v>
      </c>
      <c r="B3742" s="142" t="s">
        <v>10783</v>
      </c>
      <c r="C3742" s="142" t="s">
        <v>12274</v>
      </c>
      <c r="D3742" s="142" t="s">
        <v>12275</v>
      </c>
      <c r="E3742" s="142" t="s">
        <v>12276</v>
      </c>
      <c r="F3742" s="142" t="s">
        <v>12277</v>
      </c>
      <c r="G3742" s="142" t="s">
        <v>12318</v>
      </c>
      <c r="H3742" s="142" t="s">
        <v>12319</v>
      </c>
      <c r="I3742" s="142" t="s">
        <v>12320</v>
      </c>
      <c r="J3742" s="142" t="s">
        <v>12321</v>
      </c>
      <c r="K3742" s="142" t="s">
        <v>12324</v>
      </c>
      <c r="L3742" s="142" t="s">
        <v>12325</v>
      </c>
    </row>
    <row r="3743" spans="1:12" hidden="1">
      <c r="A3743" s="142" t="s">
        <v>10782</v>
      </c>
      <c r="B3743" s="142" t="s">
        <v>10783</v>
      </c>
      <c r="C3743" s="142" t="s">
        <v>12274</v>
      </c>
      <c r="D3743" s="142" t="s">
        <v>12275</v>
      </c>
      <c r="E3743" s="142" t="s">
        <v>12276</v>
      </c>
      <c r="F3743" s="142" t="s">
        <v>12277</v>
      </c>
      <c r="G3743" s="142" t="s">
        <v>12318</v>
      </c>
      <c r="H3743" s="142" t="s">
        <v>12319</v>
      </c>
      <c r="I3743" s="142" t="s">
        <v>12320</v>
      </c>
      <c r="J3743" s="142" t="s">
        <v>12321</v>
      </c>
      <c r="K3743" s="142" t="s">
        <v>12326</v>
      </c>
      <c r="L3743" s="142" t="s">
        <v>12327</v>
      </c>
    </row>
    <row r="3744" spans="1:12" hidden="1">
      <c r="A3744" s="142" t="s">
        <v>10782</v>
      </c>
      <c r="B3744" s="142" t="s">
        <v>10783</v>
      </c>
      <c r="C3744" s="142" t="s">
        <v>12274</v>
      </c>
      <c r="D3744" s="142" t="s">
        <v>12275</v>
      </c>
      <c r="E3744" s="142" t="s">
        <v>12276</v>
      </c>
      <c r="F3744" s="142" t="s">
        <v>12277</v>
      </c>
      <c r="G3744" s="142" t="s">
        <v>12318</v>
      </c>
      <c r="H3744" s="142" t="s">
        <v>12319</v>
      </c>
      <c r="I3744" s="142" t="s">
        <v>12320</v>
      </c>
      <c r="J3744" s="142" t="s">
        <v>12321</v>
      </c>
      <c r="K3744" s="142" t="s">
        <v>12328</v>
      </c>
      <c r="L3744" s="142" t="s">
        <v>12329</v>
      </c>
    </row>
    <row r="3745" spans="1:12" hidden="1">
      <c r="A3745" s="142" t="s">
        <v>10782</v>
      </c>
      <c r="B3745" s="142" t="s">
        <v>10783</v>
      </c>
      <c r="C3745" s="142" t="s">
        <v>12274</v>
      </c>
      <c r="D3745" s="142" t="s">
        <v>12275</v>
      </c>
      <c r="E3745" s="142" t="s">
        <v>12330</v>
      </c>
      <c r="F3745" s="142" t="s">
        <v>12331</v>
      </c>
      <c r="G3745" s="142" t="s">
        <v>12332</v>
      </c>
      <c r="H3745" s="142" t="s">
        <v>12333</v>
      </c>
      <c r="I3745" s="142" t="s">
        <v>12334</v>
      </c>
      <c r="J3745" s="142" t="s">
        <v>12335</v>
      </c>
      <c r="K3745" s="142" t="s">
        <v>12336</v>
      </c>
      <c r="L3745" s="142" t="s">
        <v>12337</v>
      </c>
    </row>
    <row r="3746" spans="1:12" hidden="1">
      <c r="A3746" s="142" t="s">
        <v>10782</v>
      </c>
      <c r="B3746" s="142" t="s">
        <v>10783</v>
      </c>
      <c r="C3746" s="142" t="s">
        <v>12274</v>
      </c>
      <c r="D3746" s="142" t="s">
        <v>12275</v>
      </c>
      <c r="E3746" s="142" t="s">
        <v>12330</v>
      </c>
      <c r="F3746" s="142" t="s">
        <v>12331</v>
      </c>
      <c r="G3746" s="142" t="s">
        <v>12332</v>
      </c>
      <c r="H3746" s="142" t="s">
        <v>12333</v>
      </c>
      <c r="I3746" s="142" t="s">
        <v>12338</v>
      </c>
      <c r="J3746" s="142" t="s">
        <v>12339</v>
      </c>
      <c r="K3746" s="142" t="s">
        <v>12340</v>
      </c>
      <c r="L3746" s="142" t="s">
        <v>12341</v>
      </c>
    </row>
    <row r="3747" spans="1:12" hidden="1">
      <c r="A3747" s="142" t="s">
        <v>10782</v>
      </c>
      <c r="B3747" s="142" t="s">
        <v>10783</v>
      </c>
      <c r="C3747" s="142" t="s">
        <v>12274</v>
      </c>
      <c r="D3747" s="142" t="s">
        <v>12275</v>
      </c>
      <c r="E3747" s="142" t="s">
        <v>12330</v>
      </c>
      <c r="F3747" s="142" t="s">
        <v>12331</v>
      </c>
      <c r="G3747" s="142" t="s">
        <v>12342</v>
      </c>
      <c r="H3747" s="142" t="s">
        <v>12343</v>
      </c>
      <c r="I3747" s="142" t="s">
        <v>12344</v>
      </c>
      <c r="J3747" s="142" t="s">
        <v>10832</v>
      </c>
      <c r="K3747" s="142" t="s">
        <v>12345</v>
      </c>
      <c r="L3747" s="142" t="s">
        <v>12346</v>
      </c>
    </row>
    <row r="3748" spans="1:12" hidden="1">
      <c r="A3748" s="142" t="s">
        <v>10782</v>
      </c>
      <c r="B3748" s="142" t="s">
        <v>10783</v>
      </c>
      <c r="C3748" s="142" t="s">
        <v>12274</v>
      </c>
      <c r="D3748" s="142" t="s">
        <v>12275</v>
      </c>
      <c r="E3748" s="142" t="s">
        <v>12330</v>
      </c>
      <c r="F3748" s="142" t="s">
        <v>12331</v>
      </c>
      <c r="G3748" s="142" t="s">
        <v>12342</v>
      </c>
      <c r="H3748" s="142" t="s">
        <v>12343</v>
      </c>
      <c r="I3748" s="142" t="s">
        <v>12344</v>
      </c>
      <c r="J3748" s="142" t="s">
        <v>10832</v>
      </c>
      <c r="K3748" s="142" t="s">
        <v>12347</v>
      </c>
      <c r="L3748" s="142" t="s">
        <v>12348</v>
      </c>
    </row>
    <row r="3749" spans="1:12" hidden="1">
      <c r="A3749" s="142" t="s">
        <v>10782</v>
      </c>
      <c r="B3749" s="142" t="s">
        <v>10783</v>
      </c>
      <c r="C3749" s="142" t="s">
        <v>12274</v>
      </c>
      <c r="D3749" s="142" t="s">
        <v>12275</v>
      </c>
      <c r="E3749" s="142" t="s">
        <v>12330</v>
      </c>
      <c r="F3749" s="142" t="s">
        <v>12331</v>
      </c>
      <c r="G3749" s="142" t="s">
        <v>12342</v>
      </c>
      <c r="H3749" s="142" t="s">
        <v>12343</v>
      </c>
      <c r="I3749" s="142" t="s">
        <v>12344</v>
      </c>
      <c r="J3749" s="142" t="s">
        <v>10832</v>
      </c>
      <c r="K3749" s="142" t="s">
        <v>12349</v>
      </c>
      <c r="L3749" s="142" t="s">
        <v>12350</v>
      </c>
    </row>
    <row r="3750" spans="1:12" hidden="1">
      <c r="A3750" s="142" t="s">
        <v>10782</v>
      </c>
      <c r="B3750" s="142" t="s">
        <v>10783</v>
      </c>
      <c r="C3750" s="142" t="s">
        <v>12274</v>
      </c>
      <c r="D3750" s="142" t="s">
        <v>12275</v>
      </c>
      <c r="E3750" s="142" t="s">
        <v>12330</v>
      </c>
      <c r="F3750" s="142" t="s">
        <v>12331</v>
      </c>
      <c r="G3750" s="142" t="s">
        <v>12342</v>
      </c>
      <c r="H3750" s="142" t="s">
        <v>12343</v>
      </c>
      <c r="I3750" s="142" t="s">
        <v>12351</v>
      </c>
      <c r="J3750" s="142" t="s">
        <v>10731</v>
      </c>
      <c r="K3750" s="142" t="s">
        <v>12352</v>
      </c>
      <c r="L3750" s="142" t="s">
        <v>12353</v>
      </c>
    </row>
    <row r="3751" spans="1:12" hidden="1">
      <c r="A3751" s="142" t="s">
        <v>10782</v>
      </c>
      <c r="B3751" s="142" t="s">
        <v>10783</v>
      </c>
      <c r="C3751" s="142" t="s">
        <v>12274</v>
      </c>
      <c r="D3751" s="142" t="s">
        <v>12275</v>
      </c>
      <c r="E3751" s="142" t="s">
        <v>12330</v>
      </c>
      <c r="F3751" s="142" t="s">
        <v>12331</v>
      </c>
      <c r="G3751" s="142" t="s">
        <v>12342</v>
      </c>
      <c r="H3751" s="142" t="s">
        <v>12343</v>
      </c>
      <c r="I3751" s="142" t="s">
        <v>12351</v>
      </c>
      <c r="J3751" s="142" t="s">
        <v>10731</v>
      </c>
      <c r="K3751" s="142" t="s">
        <v>12354</v>
      </c>
      <c r="L3751" s="142" t="s">
        <v>12355</v>
      </c>
    </row>
    <row r="3752" spans="1:12" hidden="1">
      <c r="A3752" s="142" t="s">
        <v>10782</v>
      </c>
      <c r="B3752" s="142" t="s">
        <v>10783</v>
      </c>
      <c r="C3752" s="142" t="s">
        <v>12274</v>
      </c>
      <c r="D3752" s="142" t="s">
        <v>12275</v>
      </c>
      <c r="E3752" s="142" t="s">
        <v>12330</v>
      </c>
      <c r="F3752" s="142" t="s">
        <v>12331</v>
      </c>
      <c r="G3752" s="142" t="s">
        <v>12342</v>
      </c>
      <c r="H3752" s="142" t="s">
        <v>12343</v>
      </c>
      <c r="I3752" s="142" t="s">
        <v>12356</v>
      </c>
      <c r="J3752" s="142" t="s">
        <v>12357</v>
      </c>
      <c r="K3752" s="142" t="s">
        <v>12358</v>
      </c>
      <c r="L3752" s="142" t="s">
        <v>12359</v>
      </c>
    </row>
    <row r="3753" spans="1:12" hidden="1">
      <c r="A3753" s="142" t="s">
        <v>10782</v>
      </c>
      <c r="B3753" s="142" t="s">
        <v>10783</v>
      </c>
      <c r="C3753" s="142" t="s">
        <v>12274</v>
      </c>
      <c r="D3753" s="142" t="s">
        <v>12275</v>
      </c>
      <c r="E3753" s="142" t="s">
        <v>12330</v>
      </c>
      <c r="F3753" s="142" t="s">
        <v>12331</v>
      </c>
      <c r="G3753" s="142" t="s">
        <v>12342</v>
      </c>
      <c r="H3753" s="142" t="s">
        <v>12343</v>
      </c>
      <c r="I3753" s="142" t="s">
        <v>12356</v>
      </c>
      <c r="J3753" s="142" t="s">
        <v>12357</v>
      </c>
      <c r="K3753" s="142" t="s">
        <v>12360</v>
      </c>
      <c r="L3753" s="142" t="s">
        <v>12361</v>
      </c>
    </row>
    <row r="3754" spans="1:12" hidden="1">
      <c r="A3754" s="142" t="s">
        <v>10782</v>
      </c>
      <c r="B3754" s="142" t="s">
        <v>10783</v>
      </c>
      <c r="C3754" s="142" t="s">
        <v>12274</v>
      </c>
      <c r="D3754" s="142" t="s">
        <v>12275</v>
      </c>
      <c r="E3754" s="142" t="s">
        <v>12330</v>
      </c>
      <c r="F3754" s="142" t="s">
        <v>12331</v>
      </c>
      <c r="G3754" s="142" t="s">
        <v>12342</v>
      </c>
      <c r="H3754" s="142" t="s">
        <v>12343</v>
      </c>
      <c r="I3754" s="142" t="s">
        <v>12356</v>
      </c>
      <c r="J3754" s="142" t="s">
        <v>12357</v>
      </c>
      <c r="K3754" s="142" t="s">
        <v>12362</v>
      </c>
      <c r="L3754" s="142" t="s">
        <v>12363</v>
      </c>
    </row>
    <row r="3755" spans="1:12" hidden="1">
      <c r="A3755" s="142" t="s">
        <v>10782</v>
      </c>
      <c r="B3755" s="142" t="s">
        <v>10783</v>
      </c>
      <c r="C3755" s="142" t="s">
        <v>12274</v>
      </c>
      <c r="D3755" s="142" t="s">
        <v>12275</v>
      </c>
      <c r="E3755" s="142" t="s">
        <v>12330</v>
      </c>
      <c r="F3755" s="142" t="s">
        <v>12331</v>
      </c>
      <c r="G3755" s="142" t="s">
        <v>12342</v>
      </c>
      <c r="H3755" s="142" t="s">
        <v>12343</v>
      </c>
      <c r="I3755" s="142" t="s">
        <v>12356</v>
      </c>
      <c r="J3755" s="142" t="s">
        <v>12357</v>
      </c>
      <c r="K3755" s="142" t="s">
        <v>12364</v>
      </c>
      <c r="L3755" s="142" t="s">
        <v>12365</v>
      </c>
    </row>
    <row r="3756" spans="1:12" hidden="1">
      <c r="A3756" s="142" t="s">
        <v>10782</v>
      </c>
      <c r="B3756" s="142" t="s">
        <v>10783</v>
      </c>
      <c r="C3756" s="142" t="s">
        <v>12274</v>
      </c>
      <c r="D3756" s="142" t="s">
        <v>12275</v>
      </c>
      <c r="E3756" s="142" t="s">
        <v>12330</v>
      </c>
      <c r="F3756" s="142" t="s">
        <v>12331</v>
      </c>
      <c r="G3756" s="142" t="s">
        <v>12342</v>
      </c>
      <c r="H3756" s="142" t="s">
        <v>12343</v>
      </c>
      <c r="I3756" s="142" t="s">
        <v>12356</v>
      </c>
      <c r="J3756" s="142" t="s">
        <v>12357</v>
      </c>
      <c r="K3756" s="142" t="s">
        <v>12366</v>
      </c>
      <c r="L3756" s="142" t="s">
        <v>12367</v>
      </c>
    </row>
    <row r="3757" spans="1:12" hidden="1">
      <c r="A3757" s="142" t="s">
        <v>10782</v>
      </c>
      <c r="B3757" s="142" t="s">
        <v>10783</v>
      </c>
      <c r="C3757" s="142" t="s">
        <v>12274</v>
      </c>
      <c r="D3757" s="142" t="s">
        <v>12275</v>
      </c>
      <c r="E3757" s="142" t="s">
        <v>12330</v>
      </c>
      <c r="F3757" s="142" t="s">
        <v>12331</v>
      </c>
      <c r="G3757" s="142" t="s">
        <v>12342</v>
      </c>
      <c r="H3757" s="142" t="s">
        <v>12343</v>
      </c>
      <c r="I3757" s="142" t="s">
        <v>12368</v>
      </c>
      <c r="J3757" s="142" t="s">
        <v>1861</v>
      </c>
      <c r="K3757" s="142" t="s">
        <v>12369</v>
      </c>
      <c r="L3757" s="142" t="s">
        <v>12370</v>
      </c>
    </row>
    <row r="3758" spans="1:12" hidden="1">
      <c r="A3758" s="142" t="s">
        <v>10782</v>
      </c>
      <c r="B3758" s="142" t="s">
        <v>10783</v>
      </c>
      <c r="C3758" s="142" t="s">
        <v>12274</v>
      </c>
      <c r="D3758" s="142" t="s">
        <v>12275</v>
      </c>
      <c r="E3758" s="142" t="s">
        <v>12330</v>
      </c>
      <c r="F3758" s="142" t="s">
        <v>12331</v>
      </c>
      <c r="G3758" s="142" t="s">
        <v>12342</v>
      </c>
      <c r="H3758" s="142" t="s">
        <v>12343</v>
      </c>
      <c r="I3758" s="142" t="s">
        <v>12368</v>
      </c>
      <c r="J3758" s="142" t="s">
        <v>1861</v>
      </c>
      <c r="K3758" s="142" t="s">
        <v>12371</v>
      </c>
      <c r="L3758" s="142" t="s">
        <v>12372</v>
      </c>
    </row>
    <row r="3759" spans="1:12" hidden="1">
      <c r="A3759" s="142" t="s">
        <v>12373</v>
      </c>
      <c r="B3759" s="142" t="s">
        <v>12374</v>
      </c>
      <c r="C3759" s="142" t="s">
        <v>592</v>
      </c>
      <c r="D3759" s="142" t="s">
        <v>12375</v>
      </c>
      <c r="E3759" s="142" t="s">
        <v>12376</v>
      </c>
      <c r="F3759" s="142" t="s">
        <v>12377</v>
      </c>
      <c r="G3759" s="142" t="s">
        <v>12378</v>
      </c>
      <c r="H3759" s="142" t="s">
        <v>12379</v>
      </c>
      <c r="I3759" s="142" t="s">
        <v>12380</v>
      </c>
      <c r="J3759" s="142" t="s">
        <v>12381</v>
      </c>
      <c r="K3759" s="142" t="s">
        <v>12382</v>
      </c>
      <c r="L3759" s="142" t="s">
        <v>12383</v>
      </c>
    </row>
    <row r="3760" spans="1:12" hidden="1">
      <c r="A3760" s="142" t="s">
        <v>12373</v>
      </c>
      <c r="B3760" s="142" t="s">
        <v>12374</v>
      </c>
      <c r="C3760" s="142" t="s">
        <v>592</v>
      </c>
      <c r="D3760" s="142" t="s">
        <v>12375</v>
      </c>
      <c r="E3760" s="142" t="s">
        <v>12376</v>
      </c>
      <c r="F3760" s="142" t="s">
        <v>12377</v>
      </c>
      <c r="G3760" s="142" t="s">
        <v>12378</v>
      </c>
      <c r="H3760" s="142" t="s">
        <v>12379</v>
      </c>
      <c r="I3760" s="142" t="s">
        <v>12380</v>
      </c>
      <c r="J3760" s="142" t="s">
        <v>12381</v>
      </c>
      <c r="K3760" s="142" t="s">
        <v>12384</v>
      </c>
      <c r="L3760" s="142" t="s">
        <v>12385</v>
      </c>
    </row>
    <row r="3761" spans="1:12" hidden="1">
      <c r="A3761" s="142" t="s">
        <v>12373</v>
      </c>
      <c r="B3761" s="142" t="s">
        <v>12374</v>
      </c>
      <c r="C3761" s="142" t="s">
        <v>592</v>
      </c>
      <c r="D3761" s="142" t="s">
        <v>12375</v>
      </c>
      <c r="E3761" s="142" t="s">
        <v>12386</v>
      </c>
      <c r="F3761" s="142" t="s">
        <v>12387</v>
      </c>
      <c r="G3761" s="142" t="s">
        <v>12388</v>
      </c>
      <c r="H3761" s="142" t="s">
        <v>12389</v>
      </c>
      <c r="I3761" s="142" t="s">
        <v>12390</v>
      </c>
      <c r="J3761" s="142" t="s">
        <v>12391</v>
      </c>
      <c r="K3761" s="142" t="s">
        <v>12392</v>
      </c>
      <c r="L3761" s="142" t="s">
        <v>12393</v>
      </c>
    </row>
    <row r="3762" spans="1:12" hidden="1">
      <c r="A3762" s="142" t="s">
        <v>12373</v>
      </c>
      <c r="B3762" s="142" t="s">
        <v>12374</v>
      </c>
      <c r="C3762" s="142" t="s">
        <v>592</v>
      </c>
      <c r="D3762" s="142" t="s">
        <v>12375</v>
      </c>
      <c r="E3762" s="142" t="s">
        <v>12394</v>
      </c>
      <c r="F3762" s="142" t="s">
        <v>12395</v>
      </c>
      <c r="G3762" s="142" t="s">
        <v>12396</v>
      </c>
      <c r="H3762" s="142" t="s">
        <v>12397</v>
      </c>
      <c r="I3762" s="142" t="s">
        <v>12398</v>
      </c>
      <c r="J3762" s="142" t="s">
        <v>12399</v>
      </c>
      <c r="K3762" s="142" t="s">
        <v>12400</v>
      </c>
      <c r="L3762" s="142" t="s">
        <v>12401</v>
      </c>
    </row>
    <row r="3763" spans="1:12" hidden="1">
      <c r="A3763" s="142" t="s">
        <v>12373</v>
      </c>
      <c r="B3763" s="142" t="s">
        <v>12374</v>
      </c>
      <c r="C3763" s="142" t="s">
        <v>592</v>
      </c>
      <c r="D3763" s="142" t="s">
        <v>12375</v>
      </c>
      <c r="E3763" s="142" t="s">
        <v>12402</v>
      </c>
      <c r="F3763" s="142" t="s">
        <v>12403</v>
      </c>
      <c r="G3763" s="142" t="s">
        <v>12404</v>
      </c>
      <c r="H3763" s="142" t="s">
        <v>12405</v>
      </c>
      <c r="I3763" s="142" t="s">
        <v>12406</v>
      </c>
      <c r="J3763" s="142" t="s">
        <v>12407</v>
      </c>
      <c r="K3763" s="142" t="s">
        <v>12408</v>
      </c>
      <c r="L3763" s="142" t="s">
        <v>12409</v>
      </c>
    </row>
    <row r="3764" spans="1:12" hidden="1">
      <c r="A3764" s="142" t="s">
        <v>12373</v>
      </c>
      <c r="B3764" s="142" t="s">
        <v>12374</v>
      </c>
      <c r="C3764" s="142" t="s">
        <v>592</v>
      </c>
      <c r="D3764" s="142" t="s">
        <v>12375</v>
      </c>
      <c r="E3764" s="142" t="s">
        <v>12410</v>
      </c>
      <c r="F3764" s="142" t="s">
        <v>12411</v>
      </c>
      <c r="G3764" s="142" t="s">
        <v>12412</v>
      </c>
      <c r="H3764" s="142" t="s">
        <v>12413</v>
      </c>
      <c r="I3764" s="142" t="s">
        <v>12414</v>
      </c>
      <c r="J3764" s="142" t="s">
        <v>12415</v>
      </c>
      <c r="K3764" s="142" t="s">
        <v>12416</v>
      </c>
      <c r="L3764" s="142" t="s">
        <v>12417</v>
      </c>
    </row>
    <row r="3765" spans="1:12" hidden="1">
      <c r="A3765" s="142" t="s">
        <v>12373</v>
      </c>
      <c r="B3765" s="142" t="s">
        <v>12374</v>
      </c>
      <c r="C3765" s="142" t="s">
        <v>592</v>
      </c>
      <c r="D3765" s="142" t="s">
        <v>12375</v>
      </c>
      <c r="E3765" s="142" t="s">
        <v>12410</v>
      </c>
      <c r="F3765" s="142" t="s">
        <v>12411</v>
      </c>
      <c r="G3765" s="142" t="s">
        <v>12412</v>
      </c>
      <c r="H3765" s="142" t="s">
        <v>12413</v>
      </c>
      <c r="I3765" s="142" t="s">
        <v>12414</v>
      </c>
      <c r="J3765" s="142" t="s">
        <v>12415</v>
      </c>
      <c r="K3765" s="142" t="s">
        <v>12418</v>
      </c>
      <c r="L3765" s="142" t="s">
        <v>12419</v>
      </c>
    </row>
    <row r="3766" spans="1:12" hidden="1">
      <c r="A3766" s="142" t="s">
        <v>12373</v>
      </c>
      <c r="B3766" s="142" t="s">
        <v>12374</v>
      </c>
      <c r="C3766" s="142" t="s">
        <v>592</v>
      </c>
      <c r="D3766" s="142" t="s">
        <v>12375</v>
      </c>
      <c r="E3766" s="142" t="s">
        <v>12420</v>
      </c>
      <c r="F3766" s="142" t="s">
        <v>12421</v>
      </c>
      <c r="G3766" s="142" t="s">
        <v>12422</v>
      </c>
      <c r="H3766" s="142" t="s">
        <v>12423</v>
      </c>
      <c r="I3766" s="142" t="s">
        <v>12424</v>
      </c>
      <c r="J3766" s="142" t="s">
        <v>12425</v>
      </c>
      <c r="K3766" s="142" t="s">
        <v>12426</v>
      </c>
      <c r="L3766" s="142" t="s">
        <v>12427</v>
      </c>
    </row>
    <row r="3767" spans="1:12" hidden="1">
      <c r="A3767" s="142" t="s">
        <v>12373</v>
      </c>
      <c r="B3767" s="142" t="s">
        <v>12374</v>
      </c>
      <c r="C3767" s="142" t="s">
        <v>592</v>
      </c>
      <c r="D3767" s="142" t="s">
        <v>12375</v>
      </c>
      <c r="E3767" s="142" t="s">
        <v>12420</v>
      </c>
      <c r="F3767" s="142" t="s">
        <v>12421</v>
      </c>
      <c r="G3767" s="142" t="s">
        <v>12428</v>
      </c>
      <c r="H3767" s="142" t="s">
        <v>12429</v>
      </c>
      <c r="I3767" s="142" t="s">
        <v>12430</v>
      </c>
      <c r="J3767" s="142" t="s">
        <v>12431</v>
      </c>
      <c r="K3767" s="142" t="s">
        <v>12432</v>
      </c>
      <c r="L3767" s="142" t="s">
        <v>12433</v>
      </c>
    </row>
    <row r="3768" spans="1:12" hidden="1">
      <c r="A3768" s="142" t="s">
        <v>12373</v>
      </c>
      <c r="B3768" s="142" t="s">
        <v>12374</v>
      </c>
      <c r="C3768" s="142" t="s">
        <v>592</v>
      </c>
      <c r="D3768" s="142" t="s">
        <v>12375</v>
      </c>
      <c r="E3768" s="142" t="s">
        <v>12420</v>
      </c>
      <c r="F3768" s="142" t="s">
        <v>12421</v>
      </c>
      <c r="G3768" s="142" t="s">
        <v>12428</v>
      </c>
      <c r="H3768" s="142" t="s">
        <v>12429</v>
      </c>
      <c r="I3768" s="142" t="s">
        <v>12430</v>
      </c>
      <c r="J3768" s="142" t="s">
        <v>12431</v>
      </c>
      <c r="K3768" s="142" t="s">
        <v>12434</v>
      </c>
      <c r="L3768" s="142" t="s">
        <v>12435</v>
      </c>
    </row>
    <row r="3769" spans="1:12" hidden="1">
      <c r="A3769" s="142" t="s">
        <v>12373</v>
      </c>
      <c r="B3769" s="142" t="s">
        <v>12374</v>
      </c>
      <c r="C3769" s="142" t="s">
        <v>592</v>
      </c>
      <c r="D3769" s="142" t="s">
        <v>12375</v>
      </c>
      <c r="E3769" s="142" t="s">
        <v>12420</v>
      </c>
      <c r="F3769" s="142" t="s">
        <v>12421</v>
      </c>
      <c r="G3769" s="142" t="s">
        <v>12428</v>
      </c>
      <c r="H3769" s="142" t="s">
        <v>12429</v>
      </c>
      <c r="I3769" s="142" t="s">
        <v>12430</v>
      </c>
      <c r="J3769" s="142" t="s">
        <v>12431</v>
      </c>
      <c r="K3769" s="142" t="s">
        <v>12436</v>
      </c>
      <c r="L3769" s="142" t="s">
        <v>12437</v>
      </c>
    </row>
    <row r="3770" spans="1:12" hidden="1">
      <c r="A3770" s="142" t="s">
        <v>12373</v>
      </c>
      <c r="B3770" s="142" t="s">
        <v>12374</v>
      </c>
      <c r="C3770" s="142" t="s">
        <v>592</v>
      </c>
      <c r="D3770" s="142" t="s">
        <v>12375</v>
      </c>
      <c r="E3770" s="142" t="s">
        <v>12420</v>
      </c>
      <c r="F3770" s="142" t="s">
        <v>12421</v>
      </c>
      <c r="G3770" s="142" t="s">
        <v>12438</v>
      </c>
      <c r="H3770" s="142" t="s">
        <v>12439</v>
      </c>
      <c r="I3770" s="142" t="s">
        <v>12440</v>
      </c>
      <c r="J3770" s="142" t="s">
        <v>12441</v>
      </c>
      <c r="K3770" s="142" t="s">
        <v>12442</v>
      </c>
      <c r="L3770" s="142" t="s">
        <v>12443</v>
      </c>
    </row>
    <row r="3771" spans="1:12" hidden="1">
      <c r="A3771" s="142" t="s">
        <v>12373</v>
      </c>
      <c r="B3771" s="142" t="s">
        <v>12374</v>
      </c>
      <c r="C3771" s="142" t="s">
        <v>592</v>
      </c>
      <c r="D3771" s="142" t="s">
        <v>12375</v>
      </c>
      <c r="E3771" s="142" t="s">
        <v>12420</v>
      </c>
      <c r="F3771" s="142" t="s">
        <v>12421</v>
      </c>
      <c r="G3771" s="142" t="s">
        <v>12438</v>
      </c>
      <c r="H3771" s="142" t="s">
        <v>12439</v>
      </c>
      <c r="I3771" s="142" t="s">
        <v>12440</v>
      </c>
      <c r="J3771" s="142" t="s">
        <v>12441</v>
      </c>
      <c r="K3771" s="142" t="s">
        <v>12444</v>
      </c>
      <c r="L3771" s="142" t="s">
        <v>12445</v>
      </c>
    </row>
    <row r="3772" spans="1:12" hidden="1">
      <c r="A3772" s="142" t="s">
        <v>12373</v>
      </c>
      <c r="B3772" s="142" t="s">
        <v>12374</v>
      </c>
      <c r="C3772" s="142" t="s">
        <v>592</v>
      </c>
      <c r="D3772" s="142" t="s">
        <v>12375</v>
      </c>
      <c r="E3772" s="142" t="s">
        <v>12420</v>
      </c>
      <c r="F3772" s="142" t="s">
        <v>12421</v>
      </c>
      <c r="G3772" s="142" t="s">
        <v>12438</v>
      </c>
      <c r="H3772" s="142" t="s">
        <v>12439</v>
      </c>
      <c r="I3772" s="142" t="s">
        <v>12440</v>
      </c>
      <c r="J3772" s="142" t="s">
        <v>12441</v>
      </c>
      <c r="K3772" s="142" t="s">
        <v>12446</v>
      </c>
      <c r="L3772" s="142" t="s">
        <v>12447</v>
      </c>
    </row>
    <row r="3773" spans="1:12" hidden="1">
      <c r="A3773" s="142" t="s">
        <v>12373</v>
      </c>
      <c r="B3773" s="142" t="s">
        <v>12374</v>
      </c>
      <c r="C3773" s="142" t="s">
        <v>592</v>
      </c>
      <c r="D3773" s="142" t="s">
        <v>12375</v>
      </c>
      <c r="E3773" s="142" t="s">
        <v>12420</v>
      </c>
      <c r="F3773" s="142" t="s">
        <v>12421</v>
      </c>
      <c r="G3773" s="142" t="s">
        <v>12438</v>
      </c>
      <c r="H3773" s="142" t="s">
        <v>12439</v>
      </c>
      <c r="I3773" s="142" t="s">
        <v>12440</v>
      </c>
      <c r="J3773" s="142" t="s">
        <v>12441</v>
      </c>
      <c r="K3773" s="142" t="s">
        <v>12448</v>
      </c>
      <c r="L3773" s="142" t="s">
        <v>12449</v>
      </c>
    </row>
    <row r="3774" spans="1:12" hidden="1">
      <c r="A3774" s="142" t="s">
        <v>12373</v>
      </c>
      <c r="B3774" s="142" t="s">
        <v>12374</v>
      </c>
      <c r="C3774" s="142" t="s">
        <v>592</v>
      </c>
      <c r="D3774" s="142" t="s">
        <v>12375</v>
      </c>
      <c r="E3774" s="142" t="s">
        <v>12450</v>
      </c>
      <c r="F3774" s="142" t="s">
        <v>12451</v>
      </c>
      <c r="G3774" s="142" t="s">
        <v>12452</v>
      </c>
      <c r="H3774" s="142" t="s">
        <v>12453</v>
      </c>
      <c r="I3774" s="142" t="s">
        <v>12454</v>
      </c>
      <c r="J3774" s="142" t="s">
        <v>12455</v>
      </c>
      <c r="K3774" s="142" t="s">
        <v>12456</v>
      </c>
      <c r="L3774" s="142" t="s">
        <v>12457</v>
      </c>
    </row>
    <row r="3775" spans="1:12" hidden="1">
      <c r="A3775" s="142" t="s">
        <v>12373</v>
      </c>
      <c r="B3775" s="142" t="s">
        <v>12374</v>
      </c>
      <c r="C3775" s="142" t="s">
        <v>592</v>
      </c>
      <c r="D3775" s="142" t="s">
        <v>12375</v>
      </c>
      <c r="E3775" s="142" t="s">
        <v>12450</v>
      </c>
      <c r="F3775" s="142" t="s">
        <v>12451</v>
      </c>
      <c r="G3775" s="142" t="s">
        <v>12452</v>
      </c>
      <c r="H3775" s="142" t="s">
        <v>12453</v>
      </c>
      <c r="I3775" s="142" t="s">
        <v>12454</v>
      </c>
      <c r="J3775" s="142" t="s">
        <v>12455</v>
      </c>
      <c r="K3775" s="142" t="s">
        <v>12458</v>
      </c>
      <c r="L3775" s="142" t="s">
        <v>12459</v>
      </c>
    </row>
    <row r="3776" spans="1:12" hidden="1">
      <c r="A3776" s="142" t="s">
        <v>12373</v>
      </c>
      <c r="B3776" s="142" t="s">
        <v>12374</v>
      </c>
      <c r="C3776" s="142" t="s">
        <v>592</v>
      </c>
      <c r="D3776" s="142" t="s">
        <v>12375</v>
      </c>
      <c r="E3776" s="142" t="s">
        <v>12450</v>
      </c>
      <c r="F3776" s="142" t="s">
        <v>12451</v>
      </c>
      <c r="G3776" s="142" t="s">
        <v>12452</v>
      </c>
      <c r="H3776" s="142" t="s">
        <v>12453</v>
      </c>
      <c r="I3776" s="142" t="s">
        <v>12454</v>
      </c>
      <c r="J3776" s="142" t="s">
        <v>12455</v>
      </c>
      <c r="K3776" s="142" t="s">
        <v>12460</v>
      </c>
      <c r="L3776" s="142" t="s">
        <v>12461</v>
      </c>
    </row>
    <row r="3777" spans="1:12" hidden="1">
      <c r="A3777" s="142" t="s">
        <v>12373</v>
      </c>
      <c r="B3777" s="142" t="s">
        <v>12374</v>
      </c>
      <c r="C3777" s="142" t="s">
        <v>592</v>
      </c>
      <c r="D3777" s="142" t="s">
        <v>12375</v>
      </c>
      <c r="E3777" s="142" t="s">
        <v>12450</v>
      </c>
      <c r="F3777" s="142" t="s">
        <v>12451</v>
      </c>
      <c r="G3777" s="142" t="s">
        <v>12452</v>
      </c>
      <c r="H3777" s="142" t="s">
        <v>12453</v>
      </c>
      <c r="I3777" s="142" t="s">
        <v>12454</v>
      </c>
      <c r="J3777" s="142" t="s">
        <v>12455</v>
      </c>
      <c r="K3777" s="142" t="s">
        <v>12462</v>
      </c>
      <c r="L3777" s="142" t="s">
        <v>12463</v>
      </c>
    </row>
    <row r="3778" spans="1:12" hidden="1">
      <c r="A3778" s="142" t="s">
        <v>12373</v>
      </c>
      <c r="B3778" s="142" t="s">
        <v>12374</v>
      </c>
      <c r="C3778" s="142" t="s">
        <v>592</v>
      </c>
      <c r="D3778" s="142" t="s">
        <v>12375</v>
      </c>
      <c r="E3778" s="142" t="s">
        <v>12450</v>
      </c>
      <c r="F3778" s="142" t="s">
        <v>12451</v>
      </c>
      <c r="G3778" s="142" t="s">
        <v>12452</v>
      </c>
      <c r="H3778" s="142" t="s">
        <v>12453</v>
      </c>
      <c r="I3778" s="142" t="s">
        <v>12454</v>
      </c>
      <c r="J3778" s="142" t="s">
        <v>12455</v>
      </c>
      <c r="K3778" s="142" t="s">
        <v>12464</v>
      </c>
      <c r="L3778" s="142" t="s">
        <v>12465</v>
      </c>
    </row>
    <row r="3779" spans="1:12" hidden="1">
      <c r="A3779" s="142" t="s">
        <v>12373</v>
      </c>
      <c r="B3779" s="142" t="s">
        <v>12374</v>
      </c>
      <c r="C3779" s="142" t="s">
        <v>592</v>
      </c>
      <c r="D3779" s="142" t="s">
        <v>12375</v>
      </c>
      <c r="E3779" s="142" t="s">
        <v>12466</v>
      </c>
      <c r="F3779" s="142" t="s">
        <v>12467</v>
      </c>
      <c r="G3779" s="142" t="s">
        <v>12468</v>
      </c>
      <c r="H3779" s="142" t="s">
        <v>12469</v>
      </c>
      <c r="I3779" s="142" t="s">
        <v>12470</v>
      </c>
      <c r="J3779" s="142" t="s">
        <v>12471</v>
      </c>
      <c r="K3779" s="142" t="s">
        <v>12472</v>
      </c>
      <c r="L3779" s="142" t="s">
        <v>12473</v>
      </c>
    </row>
    <row r="3780" spans="1:12" hidden="1">
      <c r="A3780" s="142" t="s">
        <v>12373</v>
      </c>
      <c r="B3780" s="142" t="s">
        <v>12374</v>
      </c>
      <c r="C3780" s="142" t="s">
        <v>592</v>
      </c>
      <c r="D3780" s="142" t="s">
        <v>12375</v>
      </c>
      <c r="E3780" s="142" t="s">
        <v>12466</v>
      </c>
      <c r="F3780" s="142" t="s">
        <v>12467</v>
      </c>
      <c r="G3780" s="142" t="s">
        <v>12468</v>
      </c>
      <c r="H3780" s="142" t="s">
        <v>12469</v>
      </c>
      <c r="I3780" s="142" t="s">
        <v>12470</v>
      </c>
      <c r="J3780" s="142" t="s">
        <v>12471</v>
      </c>
      <c r="K3780" s="142" t="s">
        <v>12474</v>
      </c>
      <c r="L3780" s="142" t="s">
        <v>12475</v>
      </c>
    </row>
    <row r="3781" spans="1:12" hidden="1">
      <c r="A3781" s="142" t="s">
        <v>12373</v>
      </c>
      <c r="B3781" s="142" t="s">
        <v>12374</v>
      </c>
      <c r="C3781" s="142" t="s">
        <v>592</v>
      </c>
      <c r="D3781" s="142" t="s">
        <v>12375</v>
      </c>
      <c r="E3781" s="142" t="s">
        <v>591</v>
      </c>
      <c r="F3781" s="142" t="s">
        <v>12476</v>
      </c>
      <c r="G3781" s="142" t="s">
        <v>12477</v>
      </c>
      <c r="H3781" s="142" t="s">
        <v>12478</v>
      </c>
      <c r="I3781" s="142" t="s">
        <v>12479</v>
      </c>
      <c r="J3781" s="142" t="s">
        <v>12480</v>
      </c>
      <c r="K3781" s="142" t="s">
        <v>12481</v>
      </c>
      <c r="L3781" s="142" t="s">
        <v>12482</v>
      </c>
    </row>
    <row r="3782" spans="1:12" hidden="1">
      <c r="A3782" s="142" t="s">
        <v>12373</v>
      </c>
      <c r="B3782" s="142" t="s">
        <v>12374</v>
      </c>
      <c r="C3782" s="142" t="s">
        <v>592</v>
      </c>
      <c r="D3782" s="142" t="s">
        <v>12375</v>
      </c>
      <c r="E3782" s="142" t="s">
        <v>591</v>
      </c>
      <c r="F3782" s="142" t="s">
        <v>12476</v>
      </c>
      <c r="G3782" s="142" t="s">
        <v>12477</v>
      </c>
      <c r="H3782" s="142" t="s">
        <v>12478</v>
      </c>
      <c r="I3782" s="142" t="s">
        <v>12479</v>
      </c>
      <c r="J3782" s="142" t="s">
        <v>12480</v>
      </c>
      <c r="K3782" s="142" t="s">
        <v>12483</v>
      </c>
      <c r="L3782" s="142" t="s">
        <v>12484</v>
      </c>
    </row>
    <row r="3783" spans="1:12" hidden="1">
      <c r="A3783" s="142" t="s">
        <v>12373</v>
      </c>
      <c r="B3783" s="142" t="s">
        <v>12374</v>
      </c>
      <c r="C3783" s="142" t="s">
        <v>592</v>
      </c>
      <c r="D3783" s="142" t="s">
        <v>12375</v>
      </c>
      <c r="E3783" s="142" t="s">
        <v>591</v>
      </c>
      <c r="F3783" s="142" t="s">
        <v>12476</v>
      </c>
      <c r="G3783" s="142" t="s">
        <v>12477</v>
      </c>
      <c r="H3783" s="142" t="s">
        <v>12478</v>
      </c>
      <c r="I3783" s="142" t="s">
        <v>12485</v>
      </c>
      <c r="J3783" s="142" t="s">
        <v>12486</v>
      </c>
      <c r="K3783" s="142" t="s">
        <v>12487</v>
      </c>
      <c r="L3783" s="142" t="s">
        <v>12488</v>
      </c>
    </row>
    <row r="3784" spans="1:12" hidden="1">
      <c r="A3784" s="142" t="s">
        <v>12373</v>
      </c>
      <c r="B3784" s="142" t="s">
        <v>12374</v>
      </c>
      <c r="C3784" s="142" t="s">
        <v>592</v>
      </c>
      <c r="D3784" s="142" t="s">
        <v>12375</v>
      </c>
      <c r="E3784" s="142" t="s">
        <v>591</v>
      </c>
      <c r="F3784" s="142" t="s">
        <v>12476</v>
      </c>
      <c r="G3784" s="142" t="s">
        <v>12477</v>
      </c>
      <c r="H3784" s="142" t="s">
        <v>12478</v>
      </c>
      <c r="I3784" s="142" t="s">
        <v>12485</v>
      </c>
      <c r="J3784" s="142" t="s">
        <v>12486</v>
      </c>
      <c r="K3784" s="142" t="s">
        <v>12489</v>
      </c>
      <c r="L3784" s="142" t="s">
        <v>12490</v>
      </c>
    </row>
    <row r="3785" spans="1:12" hidden="1">
      <c r="A3785" s="142" t="s">
        <v>12373</v>
      </c>
      <c r="B3785" s="142" t="s">
        <v>12374</v>
      </c>
      <c r="C3785" s="142" t="s">
        <v>592</v>
      </c>
      <c r="D3785" s="142" t="s">
        <v>12375</v>
      </c>
      <c r="E3785" s="142" t="s">
        <v>591</v>
      </c>
      <c r="F3785" s="142" t="s">
        <v>12476</v>
      </c>
      <c r="G3785" s="142" t="s">
        <v>12477</v>
      </c>
      <c r="H3785" s="142" t="s">
        <v>12478</v>
      </c>
      <c r="I3785" s="142" t="s">
        <v>12485</v>
      </c>
      <c r="J3785" s="142" t="s">
        <v>12486</v>
      </c>
      <c r="K3785" s="142" t="s">
        <v>12491</v>
      </c>
      <c r="L3785" s="142" t="s">
        <v>12492</v>
      </c>
    </row>
    <row r="3786" spans="1:12" hidden="1">
      <c r="A3786" s="142" t="s">
        <v>12373</v>
      </c>
      <c r="B3786" s="142" t="s">
        <v>12374</v>
      </c>
      <c r="C3786" s="142" t="s">
        <v>592</v>
      </c>
      <c r="D3786" s="142" t="s">
        <v>12375</v>
      </c>
      <c r="E3786" s="142" t="s">
        <v>591</v>
      </c>
      <c r="F3786" s="142" t="s">
        <v>12476</v>
      </c>
      <c r="G3786" s="142" t="s">
        <v>12477</v>
      </c>
      <c r="H3786" s="142" t="s">
        <v>12478</v>
      </c>
      <c r="I3786" s="142" t="s">
        <v>12485</v>
      </c>
      <c r="J3786" s="142" t="s">
        <v>12486</v>
      </c>
      <c r="K3786" s="142" t="s">
        <v>12493</v>
      </c>
      <c r="L3786" s="142" t="s">
        <v>12494</v>
      </c>
    </row>
    <row r="3787" spans="1:12" hidden="1">
      <c r="A3787" s="142" t="s">
        <v>12373</v>
      </c>
      <c r="B3787" s="142" t="s">
        <v>12374</v>
      </c>
      <c r="C3787" s="142" t="s">
        <v>592</v>
      </c>
      <c r="D3787" s="142" t="s">
        <v>12375</v>
      </c>
      <c r="E3787" s="142" t="s">
        <v>591</v>
      </c>
      <c r="F3787" s="142" t="s">
        <v>12476</v>
      </c>
      <c r="G3787" s="142" t="s">
        <v>12495</v>
      </c>
      <c r="H3787" s="142" t="s">
        <v>12496</v>
      </c>
      <c r="I3787" s="142" t="s">
        <v>12497</v>
      </c>
      <c r="J3787" s="142" t="s">
        <v>12498</v>
      </c>
      <c r="K3787" s="142" t="s">
        <v>12499</v>
      </c>
      <c r="L3787" s="142" t="s">
        <v>12500</v>
      </c>
    </row>
    <row r="3788" spans="1:12" hidden="1">
      <c r="A3788" s="142" t="s">
        <v>12373</v>
      </c>
      <c r="B3788" s="142" t="s">
        <v>12374</v>
      </c>
      <c r="C3788" s="142" t="s">
        <v>592</v>
      </c>
      <c r="D3788" s="142" t="s">
        <v>12375</v>
      </c>
      <c r="E3788" s="142" t="s">
        <v>591</v>
      </c>
      <c r="F3788" s="142" t="s">
        <v>12476</v>
      </c>
      <c r="G3788" s="142" t="s">
        <v>12495</v>
      </c>
      <c r="H3788" s="142" t="s">
        <v>12496</v>
      </c>
      <c r="I3788" s="142" t="s">
        <v>12497</v>
      </c>
      <c r="J3788" s="142" t="s">
        <v>12498</v>
      </c>
      <c r="K3788" s="142" t="s">
        <v>12501</v>
      </c>
      <c r="L3788" s="142" t="s">
        <v>12502</v>
      </c>
    </row>
    <row r="3789" spans="1:12" hidden="1">
      <c r="A3789" s="142" t="s">
        <v>12373</v>
      </c>
      <c r="B3789" s="142" t="s">
        <v>12374</v>
      </c>
      <c r="C3789" s="142" t="s">
        <v>592</v>
      </c>
      <c r="D3789" s="142" t="s">
        <v>12375</v>
      </c>
      <c r="E3789" s="142" t="s">
        <v>591</v>
      </c>
      <c r="F3789" s="142" t="s">
        <v>12476</v>
      </c>
      <c r="G3789" s="142" t="s">
        <v>12495</v>
      </c>
      <c r="H3789" s="142" t="s">
        <v>12496</v>
      </c>
      <c r="I3789" s="142" t="s">
        <v>12497</v>
      </c>
      <c r="J3789" s="142" t="s">
        <v>12498</v>
      </c>
      <c r="K3789" s="142" t="s">
        <v>12503</v>
      </c>
      <c r="L3789" s="142" t="s">
        <v>12504</v>
      </c>
    </row>
    <row r="3790" spans="1:12" hidden="1">
      <c r="A3790" s="142" t="s">
        <v>12373</v>
      </c>
      <c r="B3790" s="142" t="s">
        <v>12374</v>
      </c>
      <c r="C3790" s="142" t="s">
        <v>592</v>
      </c>
      <c r="D3790" s="142" t="s">
        <v>12375</v>
      </c>
      <c r="E3790" s="142" t="s">
        <v>591</v>
      </c>
      <c r="F3790" s="142" t="s">
        <v>12476</v>
      </c>
      <c r="G3790" s="142" t="s">
        <v>12495</v>
      </c>
      <c r="H3790" s="142" t="s">
        <v>12496</v>
      </c>
      <c r="I3790" s="142" t="s">
        <v>12497</v>
      </c>
      <c r="J3790" s="142" t="s">
        <v>12498</v>
      </c>
      <c r="K3790" s="142" t="s">
        <v>12505</v>
      </c>
      <c r="L3790" s="142" t="s">
        <v>12506</v>
      </c>
    </row>
    <row r="3791" spans="1:12" hidden="1">
      <c r="A3791" s="142" t="s">
        <v>12373</v>
      </c>
      <c r="B3791" s="142" t="s">
        <v>12374</v>
      </c>
      <c r="C3791" s="142" t="s">
        <v>592</v>
      </c>
      <c r="D3791" s="142" t="s">
        <v>12375</v>
      </c>
      <c r="E3791" s="142" t="s">
        <v>12507</v>
      </c>
      <c r="F3791" s="142" t="s">
        <v>12508</v>
      </c>
      <c r="G3791" s="142" t="s">
        <v>12509</v>
      </c>
      <c r="H3791" s="142" t="s">
        <v>12510</v>
      </c>
      <c r="I3791" s="142" t="s">
        <v>12511</v>
      </c>
      <c r="J3791" s="142" t="s">
        <v>12512</v>
      </c>
      <c r="K3791" s="142" t="s">
        <v>12513</v>
      </c>
      <c r="L3791" s="142" t="s">
        <v>12514</v>
      </c>
    </row>
    <row r="3792" spans="1:12" hidden="1">
      <c r="A3792" s="142" t="s">
        <v>12373</v>
      </c>
      <c r="B3792" s="142" t="s">
        <v>12374</v>
      </c>
      <c r="C3792" s="142" t="s">
        <v>592</v>
      </c>
      <c r="D3792" s="142" t="s">
        <v>12375</v>
      </c>
      <c r="E3792" s="142" t="s">
        <v>12507</v>
      </c>
      <c r="F3792" s="142" t="s">
        <v>12508</v>
      </c>
      <c r="G3792" s="142" t="s">
        <v>12509</v>
      </c>
      <c r="H3792" s="142" t="s">
        <v>12510</v>
      </c>
      <c r="I3792" s="142" t="s">
        <v>12511</v>
      </c>
      <c r="J3792" s="142" t="s">
        <v>12512</v>
      </c>
      <c r="K3792" s="142" t="s">
        <v>12515</v>
      </c>
      <c r="L3792" s="142" t="s">
        <v>12516</v>
      </c>
    </row>
    <row r="3793" spans="1:12" hidden="1">
      <c r="A3793" s="142" t="s">
        <v>12373</v>
      </c>
      <c r="B3793" s="142" t="s">
        <v>12374</v>
      </c>
      <c r="C3793" s="142" t="s">
        <v>592</v>
      </c>
      <c r="D3793" s="142" t="s">
        <v>12375</v>
      </c>
      <c r="E3793" s="142" t="s">
        <v>12517</v>
      </c>
      <c r="F3793" s="142" t="s">
        <v>12518</v>
      </c>
      <c r="G3793" s="142" t="s">
        <v>12519</v>
      </c>
      <c r="H3793" s="142" t="s">
        <v>12520</v>
      </c>
      <c r="I3793" s="142" t="s">
        <v>12521</v>
      </c>
      <c r="J3793" s="142" t="s">
        <v>12522</v>
      </c>
      <c r="K3793" s="142" t="s">
        <v>12523</v>
      </c>
      <c r="L3793" s="142" t="s">
        <v>12524</v>
      </c>
    </row>
    <row r="3794" spans="1:12" hidden="1">
      <c r="A3794" s="142" t="s">
        <v>12373</v>
      </c>
      <c r="B3794" s="142" t="s">
        <v>12374</v>
      </c>
      <c r="C3794" s="142" t="s">
        <v>592</v>
      </c>
      <c r="D3794" s="142" t="s">
        <v>12375</v>
      </c>
      <c r="E3794" s="142" t="s">
        <v>595</v>
      </c>
      <c r="F3794" s="142" t="s">
        <v>12525</v>
      </c>
      <c r="G3794" s="142" t="s">
        <v>12526</v>
      </c>
      <c r="H3794" s="142" t="s">
        <v>12527</v>
      </c>
      <c r="I3794" s="142" t="s">
        <v>12528</v>
      </c>
      <c r="J3794" s="142" t="s">
        <v>12529</v>
      </c>
      <c r="K3794" s="142" t="s">
        <v>12530</v>
      </c>
      <c r="L3794" s="142" t="s">
        <v>12531</v>
      </c>
    </row>
    <row r="3795" spans="1:12" hidden="1">
      <c r="A3795" s="142" t="s">
        <v>12373</v>
      </c>
      <c r="B3795" s="142" t="s">
        <v>12374</v>
      </c>
      <c r="C3795" s="142" t="s">
        <v>592</v>
      </c>
      <c r="D3795" s="142" t="s">
        <v>12375</v>
      </c>
      <c r="E3795" s="142" t="s">
        <v>595</v>
      </c>
      <c r="F3795" s="142" t="s">
        <v>12525</v>
      </c>
      <c r="G3795" s="142" t="s">
        <v>12526</v>
      </c>
      <c r="H3795" s="142" t="s">
        <v>12527</v>
      </c>
      <c r="I3795" s="142" t="s">
        <v>12528</v>
      </c>
      <c r="J3795" s="142" t="s">
        <v>12529</v>
      </c>
      <c r="K3795" s="142" t="s">
        <v>12532</v>
      </c>
      <c r="L3795" s="142" t="s">
        <v>12533</v>
      </c>
    </row>
    <row r="3796" spans="1:12" hidden="1">
      <c r="A3796" s="142" t="s">
        <v>12373</v>
      </c>
      <c r="B3796" s="142" t="s">
        <v>12374</v>
      </c>
      <c r="C3796" s="142" t="s">
        <v>592</v>
      </c>
      <c r="D3796" s="142" t="s">
        <v>12375</v>
      </c>
      <c r="E3796" s="142" t="s">
        <v>595</v>
      </c>
      <c r="F3796" s="142" t="s">
        <v>12525</v>
      </c>
      <c r="G3796" s="142" t="s">
        <v>12526</v>
      </c>
      <c r="H3796" s="142" t="s">
        <v>12527</v>
      </c>
      <c r="I3796" s="142" t="s">
        <v>12528</v>
      </c>
      <c r="J3796" s="142" t="s">
        <v>12529</v>
      </c>
      <c r="K3796" s="142" t="s">
        <v>12534</v>
      </c>
      <c r="L3796" s="142" t="s">
        <v>12535</v>
      </c>
    </row>
    <row r="3797" spans="1:12" hidden="1">
      <c r="A3797" s="142" t="s">
        <v>12373</v>
      </c>
      <c r="B3797" s="142" t="s">
        <v>12374</v>
      </c>
      <c r="C3797" s="142" t="s">
        <v>592</v>
      </c>
      <c r="D3797" s="142" t="s">
        <v>12375</v>
      </c>
      <c r="E3797" s="142" t="s">
        <v>595</v>
      </c>
      <c r="F3797" s="142" t="s">
        <v>12525</v>
      </c>
      <c r="G3797" s="142" t="s">
        <v>12526</v>
      </c>
      <c r="H3797" s="142" t="s">
        <v>12527</v>
      </c>
      <c r="I3797" s="142" t="s">
        <v>12528</v>
      </c>
      <c r="J3797" s="142" t="s">
        <v>12529</v>
      </c>
      <c r="K3797" s="142" t="s">
        <v>12536</v>
      </c>
      <c r="L3797" s="142" t="s">
        <v>12537</v>
      </c>
    </row>
    <row r="3798" spans="1:12" hidden="1">
      <c r="A3798" s="142" t="s">
        <v>12373</v>
      </c>
      <c r="B3798" s="142" t="s">
        <v>12374</v>
      </c>
      <c r="C3798" s="142" t="s">
        <v>592</v>
      </c>
      <c r="D3798" s="142" t="s">
        <v>12375</v>
      </c>
      <c r="E3798" s="142" t="s">
        <v>595</v>
      </c>
      <c r="F3798" s="142" t="s">
        <v>12525</v>
      </c>
      <c r="G3798" s="142" t="s">
        <v>12526</v>
      </c>
      <c r="H3798" s="142" t="s">
        <v>12527</v>
      </c>
      <c r="I3798" s="142" t="s">
        <v>12528</v>
      </c>
      <c r="J3798" s="142" t="s">
        <v>12529</v>
      </c>
      <c r="K3798" s="142" t="s">
        <v>12538</v>
      </c>
      <c r="L3798" s="142" t="s">
        <v>12539</v>
      </c>
    </row>
    <row r="3799" spans="1:12" hidden="1">
      <c r="A3799" s="142" t="s">
        <v>12373</v>
      </c>
      <c r="B3799" s="142" t="s">
        <v>12374</v>
      </c>
      <c r="C3799" s="142" t="s">
        <v>592</v>
      </c>
      <c r="D3799" s="142" t="s">
        <v>12375</v>
      </c>
      <c r="E3799" s="142" t="s">
        <v>595</v>
      </c>
      <c r="F3799" s="142" t="s">
        <v>12525</v>
      </c>
      <c r="G3799" s="142" t="s">
        <v>12526</v>
      </c>
      <c r="H3799" s="142" t="s">
        <v>12527</v>
      </c>
      <c r="I3799" s="142" t="s">
        <v>12528</v>
      </c>
      <c r="J3799" s="142" t="s">
        <v>12529</v>
      </c>
      <c r="K3799" s="142" t="s">
        <v>12540</v>
      </c>
      <c r="L3799" s="142" t="s">
        <v>12541</v>
      </c>
    </row>
    <row r="3800" spans="1:12" hidden="1">
      <c r="A3800" s="142" t="s">
        <v>12373</v>
      </c>
      <c r="B3800" s="142" t="s">
        <v>12374</v>
      </c>
      <c r="C3800" s="142" t="s">
        <v>592</v>
      </c>
      <c r="D3800" s="142" t="s">
        <v>12375</v>
      </c>
      <c r="E3800" s="142" t="s">
        <v>595</v>
      </c>
      <c r="F3800" s="142" t="s">
        <v>12525</v>
      </c>
      <c r="G3800" s="142" t="s">
        <v>12526</v>
      </c>
      <c r="H3800" s="142" t="s">
        <v>12527</v>
      </c>
      <c r="I3800" s="142" t="s">
        <v>12528</v>
      </c>
      <c r="J3800" s="142" t="s">
        <v>12529</v>
      </c>
      <c r="K3800" s="142" t="s">
        <v>12542</v>
      </c>
      <c r="L3800" s="142" t="s">
        <v>12543</v>
      </c>
    </row>
    <row r="3801" spans="1:12" hidden="1">
      <c r="A3801" s="142" t="s">
        <v>12373</v>
      </c>
      <c r="B3801" s="142" t="s">
        <v>12374</v>
      </c>
      <c r="C3801" s="142" t="s">
        <v>592</v>
      </c>
      <c r="D3801" s="142" t="s">
        <v>12375</v>
      </c>
      <c r="E3801" s="142" t="s">
        <v>595</v>
      </c>
      <c r="F3801" s="142" t="s">
        <v>12525</v>
      </c>
      <c r="G3801" s="142" t="s">
        <v>12526</v>
      </c>
      <c r="H3801" s="142" t="s">
        <v>12527</v>
      </c>
      <c r="I3801" s="142" t="s">
        <v>12528</v>
      </c>
      <c r="J3801" s="142" t="s">
        <v>12529</v>
      </c>
      <c r="K3801" s="142" t="s">
        <v>12544</v>
      </c>
      <c r="L3801" s="142" t="s">
        <v>12545</v>
      </c>
    </row>
    <row r="3802" spans="1:12" hidden="1">
      <c r="A3802" s="142" t="s">
        <v>12373</v>
      </c>
      <c r="B3802" s="142" t="s">
        <v>12374</v>
      </c>
      <c r="C3802" s="142" t="s">
        <v>592</v>
      </c>
      <c r="D3802" s="142" t="s">
        <v>12375</v>
      </c>
      <c r="E3802" s="142" t="s">
        <v>595</v>
      </c>
      <c r="F3802" s="142" t="s">
        <v>12525</v>
      </c>
      <c r="G3802" s="142" t="s">
        <v>12526</v>
      </c>
      <c r="H3802" s="142" t="s">
        <v>12527</v>
      </c>
      <c r="I3802" s="142" t="s">
        <v>12528</v>
      </c>
      <c r="J3802" s="142" t="s">
        <v>12529</v>
      </c>
      <c r="K3802" s="142" t="s">
        <v>12546</v>
      </c>
      <c r="L3802" s="142" t="s">
        <v>12547</v>
      </c>
    </row>
    <row r="3803" spans="1:12" hidden="1">
      <c r="A3803" s="142" t="s">
        <v>12373</v>
      </c>
      <c r="B3803" s="142" t="s">
        <v>12374</v>
      </c>
      <c r="C3803" s="142" t="s">
        <v>592</v>
      </c>
      <c r="D3803" s="142" t="s">
        <v>12375</v>
      </c>
      <c r="E3803" s="142" t="s">
        <v>595</v>
      </c>
      <c r="F3803" s="142" t="s">
        <v>12525</v>
      </c>
      <c r="G3803" s="142" t="s">
        <v>12526</v>
      </c>
      <c r="H3803" s="142" t="s">
        <v>12527</v>
      </c>
      <c r="I3803" s="142" t="s">
        <v>12528</v>
      </c>
      <c r="J3803" s="142" t="s">
        <v>12529</v>
      </c>
      <c r="K3803" s="142" t="s">
        <v>12548</v>
      </c>
      <c r="L3803" s="142" t="s">
        <v>12549</v>
      </c>
    </row>
    <row r="3804" spans="1:12" hidden="1">
      <c r="A3804" s="142" t="s">
        <v>12373</v>
      </c>
      <c r="B3804" s="142" t="s">
        <v>12374</v>
      </c>
      <c r="C3804" s="142" t="s">
        <v>592</v>
      </c>
      <c r="D3804" s="142" t="s">
        <v>12375</v>
      </c>
      <c r="E3804" s="142" t="s">
        <v>595</v>
      </c>
      <c r="F3804" s="142" t="s">
        <v>12525</v>
      </c>
      <c r="G3804" s="142" t="s">
        <v>12526</v>
      </c>
      <c r="H3804" s="142" t="s">
        <v>12527</v>
      </c>
      <c r="I3804" s="142" t="s">
        <v>12528</v>
      </c>
      <c r="J3804" s="142" t="s">
        <v>12529</v>
      </c>
      <c r="K3804" s="142" t="s">
        <v>12550</v>
      </c>
      <c r="L3804" s="142" t="s">
        <v>12551</v>
      </c>
    </row>
    <row r="3805" spans="1:12" hidden="1">
      <c r="A3805" s="142" t="s">
        <v>12373</v>
      </c>
      <c r="B3805" s="142" t="s">
        <v>12374</v>
      </c>
      <c r="C3805" s="142" t="s">
        <v>592</v>
      </c>
      <c r="D3805" s="142" t="s">
        <v>12375</v>
      </c>
      <c r="E3805" s="142" t="s">
        <v>595</v>
      </c>
      <c r="F3805" s="142" t="s">
        <v>12525</v>
      </c>
      <c r="G3805" s="142" t="s">
        <v>12526</v>
      </c>
      <c r="H3805" s="142" t="s">
        <v>12527</v>
      </c>
      <c r="I3805" s="142" t="s">
        <v>12528</v>
      </c>
      <c r="J3805" s="142" t="s">
        <v>12529</v>
      </c>
      <c r="K3805" s="142" t="s">
        <v>12552</v>
      </c>
      <c r="L3805" s="142" t="s">
        <v>12553</v>
      </c>
    </row>
    <row r="3806" spans="1:12" hidden="1">
      <c r="A3806" s="142" t="s">
        <v>12373</v>
      </c>
      <c r="B3806" s="142" t="s">
        <v>12374</v>
      </c>
      <c r="C3806" s="142" t="s">
        <v>592</v>
      </c>
      <c r="D3806" s="142" t="s">
        <v>12375</v>
      </c>
      <c r="E3806" s="142" t="s">
        <v>595</v>
      </c>
      <c r="F3806" s="142" t="s">
        <v>12525</v>
      </c>
      <c r="G3806" s="142" t="s">
        <v>12526</v>
      </c>
      <c r="H3806" s="142" t="s">
        <v>12527</v>
      </c>
      <c r="I3806" s="142" t="s">
        <v>12528</v>
      </c>
      <c r="J3806" s="142" t="s">
        <v>12529</v>
      </c>
      <c r="K3806" s="142" t="s">
        <v>12554</v>
      </c>
      <c r="L3806" s="142" t="s">
        <v>12555</v>
      </c>
    </row>
    <row r="3807" spans="1:12" hidden="1">
      <c r="A3807" s="142" t="s">
        <v>12373</v>
      </c>
      <c r="B3807" s="142" t="s">
        <v>12374</v>
      </c>
      <c r="C3807" s="142" t="s">
        <v>592</v>
      </c>
      <c r="D3807" s="142" t="s">
        <v>12375</v>
      </c>
      <c r="E3807" s="142" t="s">
        <v>595</v>
      </c>
      <c r="F3807" s="142" t="s">
        <v>12525</v>
      </c>
      <c r="G3807" s="142" t="s">
        <v>12526</v>
      </c>
      <c r="H3807" s="142" t="s">
        <v>12527</v>
      </c>
      <c r="I3807" s="142" t="s">
        <v>12528</v>
      </c>
      <c r="J3807" s="142" t="s">
        <v>12529</v>
      </c>
      <c r="K3807" s="142" t="s">
        <v>12556</v>
      </c>
      <c r="L3807" s="142" t="s">
        <v>12557</v>
      </c>
    </row>
    <row r="3808" spans="1:12" hidden="1">
      <c r="A3808" s="142" t="s">
        <v>12373</v>
      </c>
      <c r="B3808" s="142" t="s">
        <v>12374</v>
      </c>
      <c r="C3808" s="142" t="s">
        <v>592</v>
      </c>
      <c r="D3808" s="142" t="s">
        <v>12375</v>
      </c>
      <c r="E3808" s="142" t="s">
        <v>595</v>
      </c>
      <c r="F3808" s="142" t="s">
        <v>12525</v>
      </c>
      <c r="G3808" s="142" t="s">
        <v>12526</v>
      </c>
      <c r="H3808" s="142" t="s">
        <v>12527</v>
      </c>
      <c r="I3808" s="142" t="s">
        <v>12528</v>
      </c>
      <c r="J3808" s="142" t="s">
        <v>12529</v>
      </c>
      <c r="K3808" s="142" t="s">
        <v>12558</v>
      </c>
      <c r="L3808" s="142" t="s">
        <v>12559</v>
      </c>
    </row>
    <row r="3809" spans="1:12" hidden="1">
      <c r="A3809" s="142" t="s">
        <v>12373</v>
      </c>
      <c r="B3809" s="142" t="s">
        <v>12374</v>
      </c>
      <c r="C3809" s="142" t="s">
        <v>592</v>
      </c>
      <c r="D3809" s="142" t="s">
        <v>12375</v>
      </c>
      <c r="E3809" s="142" t="s">
        <v>595</v>
      </c>
      <c r="F3809" s="142" t="s">
        <v>12525</v>
      </c>
      <c r="G3809" s="142" t="s">
        <v>12526</v>
      </c>
      <c r="H3809" s="142" t="s">
        <v>12527</v>
      </c>
      <c r="I3809" s="142" t="s">
        <v>12528</v>
      </c>
      <c r="J3809" s="142" t="s">
        <v>12529</v>
      </c>
      <c r="K3809" s="142" t="s">
        <v>12560</v>
      </c>
      <c r="L3809" s="142" t="s">
        <v>12561</v>
      </c>
    </row>
    <row r="3810" spans="1:12" hidden="1">
      <c r="A3810" s="142" t="s">
        <v>12373</v>
      </c>
      <c r="B3810" s="142" t="s">
        <v>12374</v>
      </c>
      <c r="C3810" s="142" t="s">
        <v>592</v>
      </c>
      <c r="D3810" s="142" t="s">
        <v>12375</v>
      </c>
      <c r="E3810" s="142" t="s">
        <v>12562</v>
      </c>
      <c r="F3810" s="142" t="s">
        <v>12563</v>
      </c>
      <c r="G3810" s="142" t="s">
        <v>12564</v>
      </c>
      <c r="H3810" s="142" t="s">
        <v>12565</v>
      </c>
      <c r="I3810" s="142" t="s">
        <v>12566</v>
      </c>
      <c r="J3810" s="142" t="s">
        <v>12567</v>
      </c>
      <c r="K3810" s="142" t="s">
        <v>12568</v>
      </c>
      <c r="L3810" s="142" t="s">
        <v>12569</v>
      </c>
    </row>
    <row r="3811" spans="1:12" hidden="1">
      <c r="A3811" s="142" t="s">
        <v>12373</v>
      </c>
      <c r="B3811" s="142" t="s">
        <v>12374</v>
      </c>
      <c r="C3811" s="142" t="s">
        <v>592</v>
      </c>
      <c r="D3811" s="142" t="s">
        <v>12375</v>
      </c>
      <c r="E3811" s="142" t="s">
        <v>12562</v>
      </c>
      <c r="F3811" s="142" t="s">
        <v>12563</v>
      </c>
      <c r="G3811" s="142" t="s">
        <v>12564</v>
      </c>
      <c r="H3811" s="142" t="s">
        <v>12565</v>
      </c>
      <c r="I3811" s="142" t="s">
        <v>12566</v>
      </c>
      <c r="J3811" s="142" t="s">
        <v>12567</v>
      </c>
      <c r="K3811" s="142" t="s">
        <v>12570</v>
      </c>
      <c r="L3811" s="142" t="s">
        <v>12571</v>
      </c>
    </row>
    <row r="3812" spans="1:12" hidden="1">
      <c r="A3812" s="142" t="s">
        <v>12373</v>
      </c>
      <c r="B3812" s="142" t="s">
        <v>12374</v>
      </c>
      <c r="C3812" s="142" t="s">
        <v>592</v>
      </c>
      <c r="D3812" s="142" t="s">
        <v>12375</v>
      </c>
      <c r="E3812" s="142" t="s">
        <v>12562</v>
      </c>
      <c r="F3812" s="142" t="s">
        <v>12563</v>
      </c>
      <c r="G3812" s="142" t="s">
        <v>12564</v>
      </c>
      <c r="H3812" s="142" t="s">
        <v>12565</v>
      </c>
      <c r="I3812" s="142" t="s">
        <v>12566</v>
      </c>
      <c r="J3812" s="142" t="s">
        <v>12567</v>
      </c>
      <c r="K3812" s="142" t="s">
        <v>12572</v>
      </c>
      <c r="L3812" s="142" t="s">
        <v>12573</v>
      </c>
    </row>
    <row r="3813" spans="1:12" hidden="1">
      <c r="A3813" s="142" t="s">
        <v>12373</v>
      </c>
      <c r="B3813" s="142" t="s">
        <v>12374</v>
      </c>
      <c r="C3813" s="142" t="s">
        <v>592</v>
      </c>
      <c r="D3813" s="142" t="s">
        <v>12375</v>
      </c>
      <c r="E3813" s="142" t="s">
        <v>12562</v>
      </c>
      <c r="F3813" s="142" t="s">
        <v>12563</v>
      </c>
      <c r="G3813" s="142" t="s">
        <v>12574</v>
      </c>
      <c r="H3813" s="142" t="s">
        <v>12575</v>
      </c>
      <c r="I3813" s="142" t="s">
        <v>12576</v>
      </c>
      <c r="J3813" s="142" t="s">
        <v>12577</v>
      </c>
      <c r="K3813" s="142" t="s">
        <v>12578</v>
      </c>
      <c r="L3813" s="142" t="s">
        <v>12579</v>
      </c>
    </row>
    <row r="3814" spans="1:12" hidden="1">
      <c r="A3814" s="142" t="s">
        <v>12373</v>
      </c>
      <c r="B3814" s="142" t="s">
        <v>12374</v>
      </c>
      <c r="C3814" s="142" t="s">
        <v>592</v>
      </c>
      <c r="D3814" s="142" t="s">
        <v>12375</v>
      </c>
      <c r="E3814" s="142" t="s">
        <v>12562</v>
      </c>
      <c r="F3814" s="142" t="s">
        <v>12563</v>
      </c>
      <c r="G3814" s="142" t="s">
        <v>12574</v>
      </c>
      <c r="H3814" s="142" t="s">
        <v>12575</v>
      </c>
      <c r="I3814" s="142" t="s">
        <v>12576</v>
      </c>
      <c r="J3814" s="142" t="s">
        <v>12577</v>
      </c>
      <c r="K3814" s="142" t="s">
        <v>12580</v>
      </c>
      <c r="L3814" s="142" t="s">
        <v>12581</v>
      </c>
    </row>
    <row r="3815" spans="1:12" hidden="1">
      <c r="A3815" s="142" t="s">
        <v>12373</v>
      </c>
      <c r="B3815" s="142" t="s">
        <v>12374</v>
      </c>
      <c r="C3815" s="142" t="s">
        <v>592</v>
      </c>
      <c r="D3815" s="142" t="s">
        <v>12375</v>
      </c>
      <c r="E3815" s="142" t="s">
        <v>12562</v>
      </c>
      <c r="F3815" s="142" t="s">
        <v>12563</v>
      </c>
      <c r="G3815" s="142" t="s">
        <v>12574</v>
      </c>
      <c r="H3815" s="142" t="s">
        <v>12575</v>
      </c>
      <c r="I3815" s="142" t="s">
        <v>12576</v>
      </c>
      <c r="J3815" s="142" t="s">
        <v>12577</v>
      </c>
      <c r="K3815" s="142" t="s">
        <v>12582</v>
      </c>
      <c r="L3815" s="142" t="s">
        <v>12583</v>
      </c>
    </row>
    <row r="3816" spans="1:12" hidden="1">
      <c r="A3816" s="142" t="s">
        <v>12373</v>
      </c>
      <c r="B3816" s="142" t="s">
        <v>12374</v>
      </c>
      <c r="C3816" s="142" t="s">
        <v>592</v>
      </c>
      <c r="D3816" s="142" t="s">
        <v>12375</v>
      </c>
      <c r="E3816" s="142" t="s">
        <v>12562</v>
      </c>
      <c r="F3816" s="142" t="s">
        <v>12563</v>
      </c>
      <c r="G3816" s="142" t="s">
        <v>12574</v>
      </c>
      <c r="H3816" s="142" t="s">
        <v>12575</v>
      </c>
      <c r="I3816" s="142" t="s">
        <v>12576</v>
      </c>
      <c r="J3816" s="142" t="s">
        <v>12577</v>
      </c>
      <c r="K3816" s="142" t="s">
        <v>12584</v>
      </c>
      <c r="L3816" s="142" t="s">
        <v>12585</v>
      </c>
    </row>
    <row r="3817" spans="1:12" hidden="1">
      <c r="A3817" s="142" t="s">
        <v>12373</v>
      </c>
      <c r="B3817" s="142" t="s">
        <v>12374</v>
      </c>
      <c r="C3817" s="142" t="s">
        <v>592</v>
      </c>
      <c r="D3817" s="142" t="s">
        <v>12375</v>
      </c>
      <c r="E3817" s="142" t="s">
        <v>12562</v>
      </c>
      <c r="F3817" s="142" t="s">
        <v>12563</v>
      </c>
      <c r="G3817" s="142" t="s">
        <v>12574</v>
      </c>
      <c r="H3817" s="142" t="s">
        <v>12575</v>
      </c>
      <c r="I3817" s="142" t="s">
        <v>12576</v>
      </c>
      <c r="J3817" s="142" t="s">
        <v>12577</v>
      </c>
      <c r="K3817" s="142" t="s">
        <v>12586</v>
      </c>
      <c r="L3817" s="142" t="s">
        <v>12587</v>
      </c>
    </row>
    <row r="3818" spans="1:12" hidden="1">
      <c r="A3818" s="142" t="s">
        <v>12373</v>
      </c>
      <c r="B3818" s="142" t="s">
        <v>12374</v>
      </c>
      <c r="C3818" s="142" t="s">
        <v>592</v>
      </c>
      <c r="D3818" s="142" t="s">
        <v>12375</v>
      </c>
      <c r="E3818" s="142" t="s">
        <v>12562</v>
      </c>
      <c r="F3818" s="142" t="s">
        <v>12563</v>
      </c>
      <c r="G3818" s="142" t="s">
        <v>12574</v>
      </c>
      <c r="H3818" s="142" t="s">
        <v>12575</v>
      </c>
      <c r="I3818" s="142" t="s">
        <v>12576</v>
      </c>
      <c r="J3818" s="142" t="s">
        <v>12577</v>
      </c>
      <c r="K3818" s="142" t="s">
        <v>12588</v>
      </c>
      <c r="L3818" s="142" t="s">
        <v>12589</v>
      </c>
    </row>
    <row r="3819" spans="1:12" hidden="1">
      <c r="A3819" s="142" t="s">
        <v>12373</v>
      </c>
      <c r="B3819" s="142" t="s">
        <v>12374</v>
      </c>
      <c r="C3819" s="142" t="s">
        <v>592</v>
      </c>
      <c r="D3819" s="142" t="s">
        <v>12375</v>
      </c>
      <c r="E3819" s="142" t="s">
        <v>12562</v>
      </c>
      <c r="F3819" s="142" t="s">
        <v>12563</v>
      </c>
      <c r="G3819" s="142" t="s">
        <v>12590</v>
      </c>
      <c r="H3819" s="142" t="s">
        <v>12591</v>
      </c>
      <c r="I3819" s="142" t="s">
        <v>12592</v>
      </c>
      <c r="J3819" s="142" t="s">
        <v>12593</v>
      </c>
      <c r="K3819" s="142" t="s">
        <v>12594</v>
      </c>
      <c r="L3819" s="142" t="s">
        <v>12595</v>
      </c>
    </row>
    <row r="3820" spans="1:12" hidden="1">
      <c r="A3820" s="142" t="s">
        <v>12373</v>
      </c>
      <c r="B3820" s="142" t="s">
        <v>12374</v>
      </c>
      <c r="C3820" s="142" t="s">
        <v>592</v>
      </c>
      <c r="D3820" s="142" t="s">
        <v>12375</v>
      </c>
      <c r="E3820" s="142" t="s">
        <v>12562</v>
      </c>
      <c r="F3820" s="142" t="s">
        <v>12563</v>
      </c>
      <c r="G3820" s="142" t="s">
        <v>12590</v>
      </c>
      <c r="H3820" s="142" t="s">
        <v>12591</v>
      </c>
      <c r="I3820" s="142" t="s">
        <v>12592</v>
      </c>
      <c r="J3820" s="142" t="s">
        <v>12593</v>
      </c>
      <c r="K3820" s="142" t="s">
        <v>12596</v>
      </c>
      <c r="L3820" s="142" t="s">
        <v>12597</v>
      </c>
    </row>
    <row r="3821" spans="1:12" hidden="1">
      <c r="A3821" s="142" t="s">
        <v>12373</v>
      </c>
      <c r="B3821" s="142" t="s">
        <v>12374</v>
      </c>
      <c r="C3821" s="142" t="s">
        <v>592</v>
      </c>
      <c r="D3821" s="142" t="s">
        <v>12375</v>
      </c>
      <c r="E3821" s="142" t="s">
        <v>12562</v>
      </c>
      <c r="F3821" s="142" t="s">
        <v>12563</v>
      </c>
      <c r="G3821" s="142" t="s">
        <v>12590</v>
      </c>
      <c r="H3821" s="142" t="s">
        <v>12591</v>
      </c>
      <c r="I3821" s="142" t="s">
        <v>12592</v>
      </c>
      <c r="J3821" s="142" t="s">
        <v>12593</v>
      </c>
      <c r="K3821" s="142" t="s">
        <v>12598</v>
      </c>
      <c r="L3821" s="142" t="s">
        <v>12599</v>
      </c>
    </row>
    <row r="3822" spans="1:12" hidden="1">
      <c r="A3822" s="142" t="s">
        <v>12373</v>
      </c>
      <c r="B3822" s="142" t="s">
        <v>12374</v>
      </c>
      <c r="C3822" s="142" t="s">
        <v>592</v>
      </c>
      <c r="D3822" s="142" t="s">
        <v>12375</v>
      </c>
      <c r="E3822" s="142" t="s">
        <v>12562</v>
      </c>
      <c r="F3822" s="142" t="s">
        <v>12563</v>
      </c>
      <c r="G3822" s="142" t="s">
        <v>12590</v>
      </c>
      <c r="H3822" s="142" t="s">
        <v>12591</v>
      </c>
      <c r="I3822" s="142" t="s">
        <v>12592</v>
      </c>
      <c r="J3822" s="142" t="s">
        <v>12593</v>
      </c>
      <c r="K3822" s="142" t="s">
        <v>12600</v>
      </c>
      <c r="L3822" s="142" t="s">
        <v>12601</v>
      </c>
    </row>
    <row r="3823" spans="1:12" hidden="1">
      <c r="A3823" s="142" t="s">
        <v>12373</v>
      </c>
      <c r="B3823" s="142" t="s">
        <v>12374</v>
      </c>
      <c r="C3823" s="142" t="s">
        <v>592</v>
      </c>
      <c r="D3823" s="142" t="s">
        <v>12375</v>
      </c>
      <c r="E3823" s="142" t="s">
        <v>12562</v>
      </c>
      <c r="F3823" s="142" t="s">
        <v>12563</v>
      </c>
      <c r="G3823" s="142" t="s">
        <v>12590</v>
      </c>
      <c r="H3823" s="142" t="s">
        <v>12591</v>
      </c>
      <c r="I3823" s="142" t="s">
        <v>12592</v>
      </c>
      <c r="J3823" s="142" t="s">
        <v>12593</v>
      </c>
      <c r="K3823" s="142" t="s">
        <v>12602</v>
      </c>
      <c r="L3823" s="142" t="s">
        <v>12603</v>
      </c>
    </row>
    <row r="3824" spans="1:12" hidden="1">
      <c r="A3824" s="142" t="s">
        <v>12373</v>
      </c>
      <c r="B3824" s="142" t="s">
        <v>12374</v>
      </c>
      <c r="C3824" s="142" t="s">
        <v>592</v>
      </c>
      <c r="D3824" s="142" t="s">
        <v>12375</v>
      </c>
      <c r="E3824" s="142" t="s">
        <v>991</v>
      </c>
      <c r="F3824" s="142" t="s">
        <v>12604</v>
      </c>
      <c r="G3824" s="142" t="s">
        <v>12605</v>
      </c>
      <c r="H3824" s="142" t="s">
        <v>12606</v>
      </c>
      <c r="I3824" s="142" t="s">
        <v>12607</v>
      </c>
      <c r="J3824" s="142" t="s">
        <v>12608</v>
      </c>
      <c r="K3824" s="142" t="s">
        <v>12609</v>
      </c>
      <c r="L3824" s="142" t="s">
        <v>12610</v>
      </c>
    </row>
    <row r="3825" spans="1:12" hidden="1">
      <c r="A3825" s="142" t="s">
        <v>12373</v>
      </c>
      <c r="B3825" s="142" t="s">
        <v>12374</v>
      </c>
      <c r="C3825" s="142" t="s">
        <v>592</v>
      </c>
      <c r="D3825" s="142" t="s">
        <v>12375</v>
      </c>
      <c r="E3825" s="142" t="s">
        <v>991</v>
      </c>
      <c r="F3825" s="142" t="s">
        <v>12604</v>
      </c>
      <c r="G3825" s="142" t="s">
        <v>12605</v>
      </c>
      <c r="H3825" s="142" t="s">
        <v>12606</v>
      </c>
      <c r="I3825" s="142" t="s">
        <v>12607</v>
      </c>
      <c r="J3825" s="142" t="s">
        <v>12608</v>
      </c>
      <c r="K3825" s="142" t="s">
        <v>12611</v>
      </c>
      <c r="L3825" s="142" t="s">
        <v>12612</v>
      </c>
    </row>
    <row r="3826" spans="1:12" hidden="1">
      <c r="A3826" s="142" t="s">
        <v>12373</v>
      </c>
      <c r="B3826" s="142" t="s">
        <v>12374</v>
      </c>
      <c r="C3826" s="142" t="s">
        <v>592</v>
      </c>
      <c r="D3826" s="142" t="s">
        <v>12375</v>
      </c>
      <c r="E3826" s="142" t="s">
        <v>991</v>
      </c>
      <c r="F3826" s="142" t="s">
        <v>12604</v>
      </c>
      <c r="G3826" s="142" t="s">
        <v>12605</v>
      </c>
      <c r="H3826" s="142" t="s">
        <v>12606</v>
      </c>
      <c r="I3826" s="142" t="s">
        <v>12607</v>
      </c>
      <c r="J3826" s="142" t="s">
        <v>12608</v>
      </c>
      <c r="K3826" s="142" t="s">
        <v>12613</v>
      </c>
      <c r="L3826" s="142" t="s">
        <v>12614</v>
      </c>
    </row>
    <row r="3827" spans="1:12" hidden="1">
      <c r="A3827" s="142" t="s">
        <v>12373</v>
      </c>
      <c r="B3827" s="142" t="s">
        <v>12374</v>
      </c>
      <c r="C3827" s="142" t="s">
        <v>592</v>
      </c>
      <c r="D3827" s="142" t="s">
        <v>12375</v>
      </c>
      <c r="E3827" s="142" t="s">
        <v>991</v>
      </c>
      <c r="F3827" s="142" t="s">
        <v>12604</v>
      </c>
      <c r="G3827" s="142" t="s">
        <v>12615</v>
      </c>
      <c r="H3827" s="142" t="s">
        <v>12616</v>
      </c>
      <c r="I3827" s="142" t="s">
        <v>12617</v>
      </c>
      <c r="J3827" s="142" t="s">
        <v>12618</v>
      </c>
      <c r="K3827" s="142" t="s">
        <v>12619</v>
      </c>
      <c r="L3827" s="142" t="s">
        <v>12620</v>
      </c>
    </row>
    <row r="3828" spans="1:12" hidden="1">
      <c r="A3828" s="142" t="s">
        <v>12373</v>
      </c>
      <c r="B3828" s="142" t="s">
        <v>12374</v>
      </c>
      <c r="C3828" s="142" t="s">
        <v>592</v>
      </c>
      <c r="D3828" s="142" t="s">
        <v>12375</v>
      </c>
      <c r="E3828" s="142" t="s">
        <v>991</v>
      </c>
      <c r="F3828" s="142" t="s">
        <v>12604</v>
      </c>
      <c r="G3828" s="142" t="s">
        <v>12615</v>
      </c>
      <c r="H3828" s="142" t="s">
        <v>12616</v>
      </c>
      <c r="I3828" s="142" t="s">
        <v>12617</v>
      </c>
      <c r="J3828" s="142" t="s">
        <v>12618</v>
      </c>
      <c r="K3828" s="142" t="s">
        <v>12621</v>
      </c>
      <c r="L3828" s="142" t="s">
        <v>12622</v>
      </c>
    </row>
    <row r="3829" spans="1:12" hidden="1">
      <c r="A3829" s="142" t="s">
        <v>12373</v>
      </c>
      <c r="B3829" s="142" t="s">
        <v>12374</v>
      </c>
      <c r="C3829" s="142" t="s">
        <v>592</v>
      </c>
      <c r="D3829" s="142" t="s">
        <v>12375</v>
      </c>
      <c r="E3829" s="142" t="s">
        <v>991</v>
      </c>
      <c r="F3829" s="142" t="s">
        <v>12604</v>
      </c>
      <c r="G3829" s="142" t="s">
        <v>12615</v>
      </c>
      <c r="H3829" s="142" t="s">
        <v>12616</v>
      </c>
      <c r="I3829" s="142" t="s">
        <v>12617</v>
      </c>
      <c r="J3829" s="142" t="s">
        <v>12618</v>
      </c>
      <c r="K3829" s="142" t="s">
        <v>12623</v>
      </c>
      <c r="L3829" s="142" t="s">
        <v>12624</v>
      </c>
    </row>
    <row r="3830" spans="1:12" hidden="1">
      <c r="A3830" s="142" t="s">
        <v>12373</v>
      </c>
      <c r="B3830" s="142" t="s">
        <v>12374</v>
      </c>
      <c r="C3830" s="142" t="s">
        <v>592</v>
      </c>
      <c r="D3830" s="142" t="s">
        <v>12375</v>
      </c>
      <c r="E3830" s="142" t="s">
        <v>12625</v>
      </c>
      <c r="F3830" s="142" t="s">
        <v>12626</v>
      </c>
      <c r="G3830" s="142" t="s">
        <v>12627</v>
      </c>
      <c r="H3830" s="142" t="s">
        <v>12628</v>
      </c>
      <c r="I3830" s="142" t="s">
        <v>12629</v>
      </c>
      <c r="J3830" s="142" t="s">
        <v>12630</v>
      </c>
      <c r="K3830" s="142" t="s">
        <v>12631</v>
      </c>
      <c r="L3830" s="142" t="s">
        <v>12632</v>
      </c>
    </row>
    <row r="3831" spans="1:12" hidden="1">
      <c r="A3831" s="142" t="s">
        <v>12373</v>
      </c>
      <c r="B3831" s="142" t="s">
        <v>12374</v>
      </c>
      <c r="C3831" s="142" t="s">
        <v>592</v>
      </c>
      <c r="D3831" s="142" t="s">
        <v>12375</v>
      </c>
      <c r="E3831" s="142" t="s">
        <v>12625</v>
      </c>
      <c r="F3831" s="142" t="s">
        <v>12626</v>
      </c>
      <c r="G3831" s="142" t="s">
        <v>12627</v>
      </c>
      <c r="H3831" s="142" t="s">
        <v>12628</v>
      </c>
      <c r="I3831" s="142" t="s">
        <v>12629</v>
      </c>
      <c r="J3831" s="142" t="s">
        <v>12630</v>
      </c>
      <c r="K3831" s="142" t="s">
        <v>12633</v>
      </c>
      <c r="L3831" s="142" t="s">
        <v>12634</v>
      </c>
    </row>
    <row r="3832" spans="1:12" hidden="1">
      <c r="A3832" s="142" t="s">
        <v>12373</v>
      </c>
      <c r="B3832" s="142" t="s">
        <v>12374</v>
      </c>
      <c r="C3832" s="142" t="s">
        <v>592</v>
      </c>
      <c r="D3832" s="142" t="s">
        <v>12375</v>
      </c>
      <c r="E3832" s="142" t="s">
        <v>12625</v>
      </c>
      <c r="F3832" s="142" t="s">
        <v>12626</v>
      </c>
      <c r="G3832" s="142" t="s">
        <v>12635</v>
      </c>
      <c r="H3832" s="142" t="s">
        <v>12636</v>
      </c>
      <c r="I3832" s="142" t="s">
        <v>12637</v>
      </c>
      <c r="J3832" s="142" t="s">
        <v>12638</v>
      </c>
      <c r="K3832" s="142" t="s">
        <v>12639</v>
      </c>
      <c r="L3832" s="142" t="s">
        <v>12640</v>
      </c>
    </row>
    <row r="3833" spans="1:12" hidden="1">
      <c r="A3833" s="142" t="s">
        <v>12373</v>
      </c>
      <c r="B3833" s="142" t="s">
        <v>12374</v>
      </c>
      <c r="C3833" s="142" t="s">
        <v>592</v>
      </c>
      <c r="D3833" s="142" t="s">
        <v>12375</v>
      </c>
      <c r="E3833" s="142" t="s">
        <v>12625</v>
      </c>
      <c r="F3833" s="142" t="s">
        <v>12626</v>
      </c>
      <c r="G3833" s="142" t="s">
        <v>12635</v>
      </c>
      <c r="H3833" s="142" t="s">
        <v>12636</v>
      </c>
      <c r="I3833" s="142" t="s">
        <v>12637</v>
      </c>
      <c r="J3833" s="142" t="s">
        <v>12638</v>
      </c>
      <c r="K3833" s="142" t="s">
        <v>12641</v>
      </c>
      <c r="L3833" s="142" t="s">
        <v>12642</v>
      </c>
    </row>
    <row r="3834" spans="1:12" hidden="1">
      <c r="A3834" s="142" t="s">
        <v>12373</v>
      </c>
      <c r="B3834" s="142" t="s">
        <v>12374</v>
      </c>
      <c r="C3834" s="142" t="s">
        <v>592</v>
      </c>
      <c r="D3834" s="142" t="s">
        <v>12375</v>
      </c>
      <c r="E3834" s="142" t="s">
        <v>12625</v>
      </c>
      <c r="F3834" s="142" t="s">
        <v>12626</v>
      </c>
      <c r="G3834" s="142" t="s">
        <v>12643</v>
      </c>
      <c r="H3834" s="142" t="s">
        <v>12644</v>
      </c>
      <c r="I3834" s="142" t="s">
        <v>12645</v>
      </c>
      <c r="J3834" s="142" t="s">
        <v>12646</v>
      </c>
      <c r="K3834" s="142" t="s">
        <v>12647</v>
      </c>
      <c r="L3834" s="142" t="s">
        <v>12648</v>
      </c>
    </row>
    <row r="3835" spans="1:12" hidden="1">
      <c r="A3835" s="142" t="s">
        <v>12373</v>
      </c>
      <c r="B3835" s="142" t="s">
        <v>12374</v>
      </c>
      <c r="C3835" s="142" t="s">
        <v>592</v>
      </c>
      <c r="D3835" s="142" t="s">
        <v>12375</v>
      </c>
      <c r="E3835" s="142" t="s">
        <v>12649</v>
      </c>
      <c r="F3835" s="142" t="s">
        <v>12650</v>
      </c>
      <c r="G3835" s="142" t="s">
        <v>12651</v>
      </c>
      <c r="H3835" s="142" t="s">
        <v>12652</v>
      </c>
      <c r="I3835" s="142" t="s">
        <v>12653</v>
      </c>
      <c r="J3835" s="142" t="s">
        <v>12654</v>
      </c>
      <c r="K3835" s="142" t="s">
        <v>12655</v>
      </c>
      <c r="L3835" s="142" t="s">
        <v>12656</v>
      </c>
    </row>
    <row r="3836" spans="1:12" hidden="1">
      <c r="A3836" s="142" t="s">
        <v>12373</v>
      </c>
      <c r="B3836" s="142" t="s">
        <v>12374</v>
      </c>
      <c r="C3836" s="142" t="s">
        <v>592</v>
      </c>
      <c r="D3836" s="142" t="s">
        <v>12375</v>
      </c>
      <c r="E3836" s="142" t="s">
        <v>12649</v>
      </c>
      <c r="F3836" s="142" t="s">
        <v>12650</v>
      </c>
      <c r="G3836" s="142" t="s">
        <v>12651</v>
      </c>
      <c r="H3836" s="142" t="s">
        <v>12652</v>
      </c>
      <c r="I3836" s="142" t="s">
        <v>12653</v>
      </c>
      <c r="J3836" s="142" t="s">
        <v>12654</v>
      </c>
      <c r="K3836" s="142" t="s">
        <v>12657</v>
      </c>
      <c r="L3836" s="142" t="s">
        <v>12658</v>
      </c>
    </row>
    <row r="3837" spans="1:12" hidden="1">
      <c r="A3837" s="142" t="s">
        <v>12373</v>
      </c>
      <c r="B3837" s="142" t="s">
        <v>12374</v>
      </c>
      <c r="C3837" s="142" t="s">
        <v>592</v>
      </c>
      <c r="D3837" s="142" t="s">
        <v>12375</v>
      </c>
      <c r="E3837" s="142" t="s">
        <v>12649</v>
      </c>
      <c r="F3837" s="142" t="s">
        <v>12650</v>
      </c>
      <c r="G3837" s="142" t="s">
        <v>12651</v>
      </c>
      <c r="H3837" s="142" t="s">
        <v>12652</v>
      </c>
      <c r="I3837" s="142" t="s">
        <v>12653</v>
      </c>
      <c r="J3837" s="142" t="s">
        <v>12654</v>
      </c>
      <c r="K3837" s="142" t="s">
        <v>12659</v>
      </c>
      <c r="L3837" s="142" t="s">
        <v>12660</v>
      </c>
    </row>
    <row r="3838" spans="1:12" hidden="1">
      <c r="A3838" s="142" t="s">
        <v>12373</v>
      </c>
      <c r="B3838" s="142" t="s">
        <v>12374</v>
      </c>
      <c r="C3838" s="142" t="s">
        <v>592</v>
      </c>
      <c r="D3838" s="142" t="s">
        <v>12375</v>
      </c>
      <c r="E3838" s="142" t="s">
        <v>12649</v>
      </c>
      <c r="F3838" s="142" t="s">
        <v>12650</v>
      </c>
      <c r="G3838" s="142" t="s">
        <v>12651</v>
      </c>
      <c r="H3838" s="142" t="s">
        <v>12652</v>
      </c>
      <c r="I3838" s="142" t="s">
        <v>12653</v>
      </c>
      <c r="J3838" s="142" t="s">
        <v>12654</v>
      </c>
      <c r="K3838" s="142" t="s">
        <v>12661</v>
      </c>
      <c r="L3838" s="142" t="s">
        <v>12662</v>
      </c>
    </row>
    <row r="3839" spans="1:12" hidden="1">
      <c r="A3839" s="142" t="s">
        <v>12373</v>
      </c>
      <c r="B3839" s="142" t="s">
        <v>12374</v>
      </c>
      <c r="C3839" s="142" t="s">
        <v>592</v>
      </c>
      <c r="D3839" s="142" t="s">
        <v>12375</v>
      </c>
      <c r="E3839" s="142" t="s">
        <v>12649</v>
      </c>
      <c r="F3839" s="142" t="s">
        <v>12650</v>
      </c>
      <c r="G3839" s="142" t="s">
        <v>12651</v>
      </c>
      <c r="H3839" s="142" t="s">
        <v>12652</v>
      </c>
      <c r="I3839" s="142" t="s">
        <v>12653</v>
      </c>
      <c r="J3839" s="142" t="s">
        <v>12654</v>
      </c>
      <c r="K3839" s="142" t="s">
        <v>12663</v>
      </c>
      <c r="L3839" s="142" t="s">
        <v>12664</v>
      </c>
    </row>
    <row r="3840" spans="1:12" hidden="1">
      <c r="A3840" s="142" t="s">
        <v>12373</v>
      </c>
      <c r="B3840" s="142" t="s">
        <v>12374</v>
      </c>
      <c r="C3840" s="142" t="s">
        <v>592</v>
      </c>
      <c r="D3840" s="142" t="s">
        <v>12375</v>
      </c>
      <c r="E3840" s="142" t="s">
        <v>12665</v>
      </c>
      <c r="F3840" s="142" t="s">
        <v>12666</v>
      </c>
      <c r="G3840" s="142" t="s">
        <v>12667</v>
      </c>
      <c r="H3840" s="142" t="s">
        <v>12668</v>
      </c>
      <c r="I3840" s="142" t="s">
        <v>12669</v>
      </c>
      <c r="J3840" s="142" t="s">
        <v>12670</v>
      </c>
      <c r="K3840" s="142" t="s">
        <v>12671</v>
      </c>
      <c r="L3840" s="142" t="s">
        <v>12672</v>
      </c>
    </row>
    <row r="3841" spans="1:12" hidden="1">
      <c r="A3841" s="142" t="s">
        <v>12373</v>
      </c>
      <c r="B3841" s="142" t="s">
        <v>12374</v>
      </c>
      <c r="C3841" s="142" t="s">
        <v>592</v>
      </c>
      <c r="D3841" s="142" t="s">
        <v>12375</v>
      </c>
      <c r="E3841" s="142" t="s">
        <v>12665</v>
      </c>
      <c r="F3841" s="142" t="s">
        <v>12666</v>
      </c>
      <c r="G3841" s="142" t="s">
        <v>12667</v>
      </c>
      <c r="H3841" s="142" t="s">
        <v>12668</v>
      </c>
      <c r="I3841" s="142" t="s">
        <v>12669</v>
      </c>
      <c r="J3841" s="142" t="s">
        <v>12670</v>
      </c>
      <c r="K3841" s="142" t="s">
        <v>12673</v>
      </c>
      <c r="L3841" s="142" t="s">
        <v>12674</v>
      </c>
    </row>
    <row r="3842" spans="1:12" hidden="1">
      <c r="A3842" s="142" t="s">
        <v>12373</v>
      </c>
      <c r="B3842" s="142" t="s">
        <v>12374</v>
      </c>
      <c r="C3842" s="142" t="s">
        <v>592</v>
      </c>
      <c r="D3842" s="142" t="s">
        <v>12375</v>
      </c>
      <c r="E3842" s="142" t="s">
        <v>12665</v>
      </c>
      <c r="F3842" s="142" t="s">
        <v>12666</v>
      </c>
      <c r="G3842" s="142" t="s">
        <v>12667</v>
      </c>
      <c r="H3842" s="142" t="s">
        <v>12668</v>
      </c>
      <c r="I3842" s="142" t="s">
        <v>12669</v>
      </c>
      <c r="J3842" s="142" t="s">
        <v>12670</v>
      </c>
      <c r="K3842" s="142" t="s">
        <v>12675</v>
      </c>
      <c r="L3842" s="142" t="s">
        <v>12676</v>
      </c>
    </row>
    <row r="3843" spans="1:12" hidden="1">
      <c r="A3843" s="142" t="s">
        <v>12373</v>
      </c>
      <c r="B3843" s="142" t="s">
        <v>12374</v>
      </c>
      <c r="C3843" s="142" t="s">
        <v>592</v>
      </c>
      <c r="D3843" s="142" t="s">
        <v>12375</v>
      </c>
      <c r="E3843" s="142" t="s">
        <v>12665</v>
      </c>
      <c r="F3843" s="142" t="s">
        <v>12666</v>
      </c>
      <c r="G3843" s="142" t="s">
        <v>12667</v>
      </c>
      <c r="H3843" s="142" t="s">
        <v>12668</v>
      </c>
      <c r="I3843" s="142" t="s">
        <v>12669</v>
      </c>
      <c r="J3843" s="142" t="s">
        <v>12670</v>
      </c>
      <c r="K3843" s="142" t="s">
        <v>12677</v>
      </c>
      <c r="L3843" s="142" t="s">
        <v>12678</v>
      </c>
    </row>
    <row r="3844" spans="1:12" hidden="1">
      <c r="A3844" s="142" t="s">
        <v>12373</v>
      </c>
      <c r="B3844" s="142" t="s">
        <v>12374</v>
      </c>
      <c r="C3844" s="142" t="s">
        <v>592</v>
      </c>
      <c r="D3844" s="142" t="s">
        <v>12375</v>
      </c>
      <c r="E3844" s="142" t="s">
        <v>12679</v>
      </c>
      <c r="F3844" s="142" t="s">
        <v>12680</v>
      </c>
      <c r="G3844" s="142" t="s">
        <v>12681</v>
      </c>
      <c r="H3844" s="142" t="s">
        <v>12682</v>
      </c>
      <c r="I3844" s="142" t="s">
        <v>12683</v>
      </c>
      <c r="J3844" s="142" t="s">
        <v>12684</v>
      </c>
      <c r="K3844" s="142" t="s">
        <v>12685</v>
      </c>
      <c r="L3844" s="142" t="s">
        <v>12686</v>
      </c>
    </row>
    <row r="3845" spans="1:12" hidden="1">
      <c r="A3845" s="142" t="s">
        <v>12373</v>
      </c>
      <c r="B3845" s="142" t="s">
        <v>12374</v>
      </c>
      <c r="C3845" s="142" t="s">
        <v>592</v>
      </c>
      <c r="D3845" s="142" t="s">
        <v>12375</v>
      </c>
      <c r="E3845" s="142" t="s">
        <v>12679</v>
      </c>
      <c r="F3845" s="142" t="s">
        <v>12680</v>
      </c>
      <c r="G3845" s="142" t="s">
        <v>12681</v>
      </c>
      <c r="H3845" s="142" t="s">
        <v>12682</v>
      </c>
      <c r="I3845" s="142" t="s">
        <v>12683</v>
      </c>
      <c r="J3845" s="142" t="s">
        <v>12684</v>
      </c>
      <c r="K3845" s="142" t="s">
        <v>12687</v>
      </c>
      <c r="L3845" s="142" t="s">
        <v>12688</v>
      </c>
    </row>
    <row r="3846" spans="1:12" hidden="1">
      <c r="A3846" s="142" t="s">
        <v>12373</v>
      </c>
      <c r="B3846" s="142" t="s">
        <v>12374</v>
      </c>
      <c r="C3846" s="142" t="s">
        <v>592</v>
      </c>
      <c r="D3846" s="142" t="s">
        <v>12375</v>
      </c>
      <c r="E3846" s="142" t="s">
        <v>12679</v>
      </c>
      <c r="F3846" s="142" t="s">
        <v>12680</v>
      </c>
      <c r="G3846" s="142" t="s">
        <v>12681</v>
      </c>
      <c r="H3846" s="142" t="s">
        <v>12682</v>
      </c>
      <c r="I3846" s="142" t="s">
        <v>12683</v>
      </c>
      <c r="J3846" s="142" t="s">
        <v>12684</v>
      </c>
      <c r="K3846" s="142" t="s">
        <v>12689</v>
      </c>
      <c r="L3846" s="142" t="s">
        <v>12690</v>
      </c>
    </row>
    <row r="3847" spans="1:12" hidden="1">
      <c r="A3847" s="142" t="s">
        <v>12373</v>
      </c>
      <c r="B3847" s="142" t="s">
        <v>12374</v>
      </c>
      <c r="C3847" s="142" t="s">
        <v>592</v>
      </c>
      <c r="D3847" s="142" t="s">
        <v>12375</v>
      </c>
      <c r="E3847" s="142" t="s">
        <v>12679</v>
      </c>
      <c r="F3847" s="142" t="s">
        <v>12680</v>
      </c>
      <c r="G3847" s="142" t="s">
        <v>12681</v>
      </c>
      <c r="H3847" s="142" t="s">
        <v>12682</v>
      </c>
      <c r="I3847" s="142" t="s">
        <v>12683</v>
      </c>
      <c r="J3847" s="142" t="s">
        <v>12684</v>
      </c>
      <c r="K3847" s="142" t="s">
        <v>12691</v>
      </c>
      <c r="L3847" s="142" t="s">
        <v>12692</v>
      </c>
    </row>
    <row r="3848" spans="1:12" hidden="1">
      <c r="A3848" s="142" t="s">
        <v>12373</v>
      </c>
      <c r="B3848" s="142" t="s">
        <v>12374</v>
      </c>
      <c r="C3848" s="142" t="s">
        <v>592</v>
      </c>
      <c r="D3848" s="142" t="s">
        <v>12375</v>
      </c>
      <c r="E3848" s="142" t="s">
        <v>12679</v>
      </c>
      <c r="F3848" s="142" t="s">
        <v>12680</v>
      </c>
      <c r="G3848" s="142" t="s">
        <v>12681</v>
      </c>
      <c r="H3848" s="142" t="s">
        <v>12682</v>
      </c>
      <c r="I3848" s="142" t="s">
        <v>12683</v>
      </c>
      <c r="J3848" s="142" t="s">
        <v>12684</v>
      </c>
      <c r="K3848" s="142" t="s">
        <v>12693</v>
      </c>
      <c r="L3848" s="142" t="s">
        <v>12694</v>
      </c>
    </row>
    <row r="3849" spans="1:12" hidden="1">
      <c r="A3849" s="142" t="s">
        <v>12373</v>
      </c>
      <c r="B3849" s="142" t="s">
        <v>12374</v>
      </c>
      <c r="C3849" s="142" t="s">
        <v>592</v>
      </c>
      <c r="D3849" s="142" t="s">
        <v>12375</v>
      </c>
      <c r="E3849" s="142" t="s">
        <v>12695</v>
      </c>
      <c r="F3849" s="142" t="s">
        <v>12696</v>
      </c>
      <c r="G3849" s="142" t="s">
        <v>12697</v>
      </c>
      <c r="H3849" s="142" t="s">
        <v>12698</v>
      </c>
      <c r="I3849" s="142" t="s">
        <v>12699</v>
      </c>
      <c r="J3849" s="142" t="s">
        <v>12700</v>
      </c>
      <c r="K3849" s="142" t="s">
        <v>12701</v>
      </c>
      <c r="L3849" s="142" t="s">
        <v>12702</v>
      </c>
    </row>
    <row r="3850" spans="1:12" hidden="1">
      <c r="A3850" s="142" t="s">
        <v>12373</v>
      </c>
      <c r="B3850" s="142" t="s">
        <v>12374</v>
      </c>
      <c r="C3850" s="142" t="s">
        <v>592</v>
      </c>
      <c r="D3850" s="142" t="s">
        <v>12375</v>
      </c>
      <c r="E3850" s="142" t="s">
        <v>12703</v>
      </c>
      <c r="F3850" s="142" t="s">
        <v>12704</v>
      </c>
      <c r="G3850" s="142" t="s">
        <v>12705</v>
      </c>
      <c r="H3850" s="142" t="s">
        <v>12706</v>
      </c>
      <c r="I3850" s="142" t="s">
        <v>12707</v>
      </c>
      <c r="J3850" s="142" t="s">
        <v>12708</v>
      </c>
      <c r="K3850" s="142" t="s">
        <v>12709</v>
      </c>
      <c r="L3850" s="142" t="s">
        <v>12710</v>
      </c>
    </row>
    <row r="3851" spans="1:12" hidden="1">
      <c r="A3851" s="142" t="s">
        <v>12373</v>
      </c>
      <c r="B3851" s="142" t="s">
        <v>12374</v>
      </c>
      <c r="C3851" s="142" t="s">
        <v>592</v>
      </c>
      <c r="D3851" s="142" t="s">
        <v>12375</v>
      </c>
      <c r="E3851" s="142" t="s">
        <v>12703</v>
      </c>
      <c r="F3851" s="142" t="s">
        <v>12704</v>
      </c>
      <c r="G3851" s="142" t="s">
        <v>12705</v>
      </c>
      <c r="H3851" s="142" t="s">
        <v>12706</v>
      </c>
      <c r="I3851" s="142" t="s">
        <v>12707</v>
      </c>
      <c r="J3851" s="142" t="s">
        <v>12708</v>
      </c>
      <c r="K3851" s="142" t="s">
        <v>12711</v>
      </c>
      <c r="L3851" s="142" t="s">
        <v>12712</v>
      </c>
    </row>
    <row r="3852" spans="1:12" hidden="1">
      <c r="A3852" s="142" t="s">
        <v>12373</v>
      </c>
      <c r="B3852" s="142" t="s">
        <v>12374</v>
      </c>
      <c r="C3852" s="142" t="s">
        <v>592</v>
      </c>
      <c r="D3852" s="142" t="s">
        <v>12375</v>
      </c>
      <c r="E3852" s="142" t="s">
        <v>12713</v>
      </c>
      <c r="F3852" s="142" t="s">
        <v>12714</v>
      </c>
      <c r="G3852" s="142" t="s">
        <v>12715</v>
      </c>
      <c r="H3852" s="142" t="s">
        <v>12716</v>
      </c>
      <c r="I3852" s="142" t="s">
        <v>12717</v>
      </c>
      <c r="J3852" s="142" t="s">
        <v>12718</v>
      </c>
      <c r="K3852" s="142" t="s">
        <v>12719</v>
      </c>
      <c r="L3852" s="142" t="s">
        <v>12720</v>
      </c>
    </row>
    <row r="3853" spans="1:12" hidden="1">
      <c r="A3853" s="142" t="s">
        <v>12373</v>
      </c>
      <c r="B3853" s="142" t="s">
        <v>12374</v>
      </c>
      <c r="C3853" s="142" t="s">
        <v>592</v>
      </c>
      <c r="D3853" s="142" t="s">
        <v>12375</v>
      </c>
      <c r="E3853" s="142" t="s">
        <v>12713</v>
      </c>
      <c r="F3853" s="142" t="s">
        <v>12714</v>
      </c>
      <c r="G3853" s="142" t="s">
        <v>12715</v>
      </c>
      <c r="H3853" s="142" t="s">
        <v>12716</v>
      </c>
      <c r="I3853" s="142" t="s">
        <v>12717</v>
      </c>
      <c r="J3853" s="142" t="s">
        <v>12718</v>
      </c>
      <c r="K3853" s="142" t="s">
        <v>12721</v>
      </c>
      <c r="L3853" s="142" t="s">
        <v>12722</v>
      </c>
    </row>
    <row r="3854" spans="1:12" hidden="1">
      <c r="A3854" s="142" t="s">
        <v>12373</v>
      </c>
      <c r="B3854" s="142" t="s">
        <v>12374</v>
      </c>
      <c r="C3854" s="142" t="s">
        <v>592</v>
      </c>
      <c r="D3854" s="142" t="s">
        <v>12375</v>
      </c>
      <c r="E3854" s="142" t="s">
        <v>12713</v>
      </c>
      <c r="F3854" s="142" t="s">
        <v>12714</v>
      </c>
      <c r="G3854" s="142" t="s">
        <v>12715</v>
      </c>
      <c r="H3854" s="142" t="s">
        <v>12716</v>
      </c>
      <c r="I3854" s="142" t="s">
        <v>12717</v>
      </c>
      <c r="J3854" s="142" t="s">
        <v>12718</v>
      </c>
      <c r="K3854" s="142" t="s">
        <v>12723</v>
      </c>
      <c r="L3854" s="142" t="s">
        <v>12724</v>
      </c>
    </row>
    <row r="3855" spans="1:12" hidden="1">
      <c r="A3855" s="142" t="s">
        <v>12373</v>
      </c>
      <c r="B3855" s="142" t="s">
        <v>12374</v>
      </c>
      <c r="C3855" s="142" t="s">
        <v>592</v>
      </c>
      <c r="D3855" s="142" t="s">
        <v>12375</v>
      </c>
      <c r="E3855" s="142" t="s">
        <v>12713</v>
      </c>
      <c r="F3855" s="142" t="s">
        <v>12714</v>
      </c>
      <c r="G3855" s="142" t="s">
        <v>12715</v>
      </c>
      <c r="H3855" s="142" t="s">
        <v>12716</v>
      </c>
      <c r="I3855" s="142" t="s">
        <v>12717</v>
      </c>
      <c r="J3855" s="142" t="s">
        <v>12718</v>
      </c>
      <c r="K3855" s="142" t="s">
        <v>12725</v>
      </c>
      <c r="L3855" s="142" t="s">
        <v>12726</v>
      </c>
    </row>
    <row r="3856" spans="1:12" hidden="1">
      <c r="A3856" s="142" t="s">
        <v>12373</v>
      </c>
      <c r="B3856" s="142" t="s">
        <v>12374</v>
      </c>
      <c r="C3856" s="142" t="s">
        <v>592</v>
      </c>
      <c r="D3856" s="142" t="s">
        <v>12375</v>
      </c>
      <c r="E3856" s="142" t="s">
        <v>12713</v>
      </c>
      <c r="F3856" s="142" t="s">
        <v>12714</v>
      </c>
      <c r="G3856" s="142" t="s">
        <v>12715</v>
      </c>
      <c r="H3856" s="142" t="s">
        <v>12716</v>
      </c>
      <c r="I3856" s="142" t="s">
        <v>12717</v>
      </c>
      <c r="J3856" s="142" t="s">
        <v>12718</v>
      </c>
      <c r="K3856" s="142" t="s">
        <v>12727</v>
      </c>
      <c r="L3856" s="142" t="s">
        <v>12728</v>
      </c>
    </row>
    <row r="3857" spans="1:12" hidden="1">
      <c r="A3857" s="142" t="s">
        <v>12373</v>
      </c>
      <c r="B3857" s="142" t="s">
        <v>12374</v>
      </c>
      <c r="C3857" s="142" t="s">
        <v>592</v>
      </c>
      <c r="D3857" s="142" t="s">
        <v>12375</v>
      </c>
      <c r="E3857" s="142" t="s">
        <v>12713</v>
      </c>
      <c r="F3857" s="142" t="s">
        <v>12714</v>
      </c>
      <c r="G3857" s="142" t="s">
        <v>12715</v>
      </c>
      <c r="H3857" s="142" t="s">
        <v>12716</v>
      </c>
      <c r="I3857" s="142" t="s">
        <v>12717</v>
      </c>
      <c r="J3857" s="142" t="s">
        <v>12718</v>
      </c>
      <c r="K3857" s="142" t="s">
        <v>12729</v>
      </c>
      <c r="L3857" s="142" t="s">
        <v>12730</v>
      </c>
    </row>
    <row r="3858" spans="1:12" hidden="1">
      <c r="A3858" s="142" t="s">
        <v>12373</v>
      </c>
      <c r="B3858" s="142" t="s">
        <v>12374</v>
      </c>
      <c r="C3858" s="142" t="s">
        <v>592</v>
      </c>
      <c r="D3858" s="142" t="s">
        <v>12375</v>
      </c>
      <c r="E3858" s="142" t="s">
        <v>12713</v>
      </c>
      <c r="F3858" s="142" t="s">
        <v>12714</v>
      </c>
      <c r="G3858" s="142" t="s">
        <v>12715</v>
      </c>
      <c r="H3858" s="142" t="s">
        <v>12716</v>
      </c>
      <c r="I3858" s="142" t="s">
        <v>12717</v>
      </c>
      <c r="J3858" s="142" t="s">
        <v>12718</v>
      </c>
      <c r="K3858" s="142" t="s">
        <v>12731</v>
      </c>
      <c r="L3858" s="142" t="s">
        <v>12732</v>
      </c>
    </row>
    <row r="3859" spans="1:12" hidden="1">
      <c r="A3859" s="142" t="s">
        <v>12373</v>
      </c>
      <c r="B3859" s="142" t="s">
        <v>12374</v>
      </c>
      <c r="C3859" s="142" t="s">
        <v>592</v>
      </c>
      <c r="D3859" s="142" t="s">
        <v>12375</v>
      </c>
      <c r="E3859" s="142" t="s">
        <v>12713</v>
      </c>
      <c r="F3859" s="142" t="s">
        <v>12714</v>
      </c>
      <c r="G3859" s="142" t="s">
        <v>12715</v>
      </c>
      <c r="H3859" s="142" t="s">
        <v>12716</v>
      </c>
      <c r="I3859" s="142" t="s">
        <v>12717</v>
      </c>
      <c r="J3859" s="142" t="s">
        <v>12718</v>
      </c>
      <c r="K3859" s="142" t="s">
        <v>12733</v>
      </c>
      <c r="L3859" s="142" t="s">
        <v>12734</v>
      </c>
    </row>
    <row r="3860" spans="1:12" hidden="1">
      <c r="A3860" s="142" t="s">
        <v>12373</v>
      </c>
      <c r="B3860" s="142" t="s">
        <v>12374</v>
      </c>
      <c r="C3860" s="142" t="s">
        <v>592</v>
      </c>
      <c r="D3860" s="142" t="s">
        <v>12375</v>
      </c>
      <c r="E3860" s="142" t="s">
        <v>12713</v>
      </c>
      <c r="F3860" s="142" t="s">
        <v>12714</v>
      </c>
      <c r="G3860" s="142" t="s">
        <v>12715</v>
      </c>
      <c r="H3860" s="142" t="s">
        <v>12716</v>
      </c>
      <c r="I3860" s="142" t="s">
        <v>12717</v>
      </c>
      <c r="J3860" s="142" t="s">
        <v>12718</v>
      </c>
      <c r="K3860" s="142" t="s">
        <v>12735</v>
      </c>
      <c r="L3860" s="142" t="s">
        <v>12736</v>
      </c>
    </row>
    <row r="3861" spans="1:12" hidden="1">
      <c r="A3861" s="142" t="s">
        <v>12373</v>
      </c>
      <c r="B3861" s="142" t="s">
        <v>12374</v>
      </c>
      <c r="C3861" s="142" t="s">
        <v>592</v>
      </c>
      <c r="D3861" s="142" t="s">
        <v>12375</v>
      </c>
      <c r="E3861" s="142" t="s">
        <v>12713</v>
      </c>
      <c r="F3861" s="142" t="s">
        <v>12714</v>
      </c>
      <c r="G3861" s="142" t="s">
        <v>12715</v>
      </c>
      <c r="H3861" s="142" t="s">
        <v>12716</v>
      </c>
      <c r="I3861" s="142" t="s">
        <v>12717</v>
      </c>
      <c r="J3861" s="142" t="s">
        <v>12718</v>
      </c>
      <c r="K3861" s="142" t="s">
        <v>12737</v>
      </c>
      <c r="L3861" s="142" t="s">
        <v>12738</v>
      </c>
    </row>
    <row r="3862" spans="1:12" hidden="1">
      <c r="A3862" s="142" t="s">
        <v>12373</v>
      </c>
      <c r="B3862" s="142" t="s">
        <v>12374</v>
      </c>
      <c r="C3862" s="142" t="s">
        <v>592</v>
      </c>
      <c r="D3862" s="142" t="s">
        <v>12375</v>
      </c>
      <c r="E3862" s="142" t="s">
        <v>12713</v>
      </c>
      <c r="F3862" s="142" t="s">
        <v>12714</v>
      </c>
      <c r="G3862" s="142" t="s">
        <v>12739</v>
      </c>
      <c r="H3862" s="142" t="s">
        <v>12740</v>
      </c>
      <c r="I3862" s="142" t="s">
        <v>12741</v>
      </c>
      <c r="J3862" s="142" t="s">
        <v>12742</v>
      </c>
      <c r="K3862" s="142" t="s">
        <v>12743</v>
      </c>
      <c r="L3862" s="142" t="s">
        <v>12744</v>
      </c>
    </row>
    <row r="3863" spans="1:12" hidden="1">
      <c r="A3863" s="142" t="s">
        <v>12373</v>
      </c>
      <c r="B3863" s="142" t="s">
        <v>12374</v>
      </c>
      <c r="C3863" s="142" t="s">
        <v>592</v>
      </c>
      <c r="D3863" s="142" t="s">
        <v>12375</v>
      </c>
      <c r="E3863" s="142" t="s">
        <v>12713</v>
      </c>
      <c r="F3863" s="142" t="s">
        <v>12714</v>
      </c>
      <c r="G3863" s="142" t="s">
        <v>12739</v>
      </c>
      <c r="H3863" s="142" t="s">
        <v>12740</v>
      </c>
      <c r="I3863" s="142" t="s">
        <v>12741</v>
      </c>
      <c r="J3863" s="142" t="s">
        <v>12742</v>
      </c>
      <c r="K3863" s="142" t="s">
        <v>12745</v>
      </c>
      <c r="L3863" s="142" t="s">
        <v>12746</v>
      </c>
    </row>
    <row r="3864" spans="1:12" hidden="1">
      <c r="A3864" s="142" t="s">
        <v>12373</v>
      </c>
      <c r="B3864" s="142" t="s">
        <v>12374</v>
      </c>
      <c r="C3864" s="142" t="s">
        <v>592</v>
      </c>
      <c r="D3864" s="142" t="s">
        <v>12375</v>
      </c>
      <c r="E3864" s="142" t="s">
        <v>12713</v>
      </c>
      <c r="F3864" s="142" t="s">
        <v>12714</v>
      </c>
      <c r="G3864" s="142" t="s">
        <v>12739</v>
      </c>
      <c r="H3864" s="142" t="s">
        <v>12740</v>
      </c>
      <c r="I3864" s="142" t="s">
        <v>12741</v>
      </c>
      <c r="J3864" s="142" t="s">
        <v>12742</v>
      </c>
      <c r="K3864" s="142" t="s">
        <v>12747</v>
      </c>
      <c r="L3864" s="142" t="s">
        <v>12748</v>
      </c>
    </row>
    <row r="3865" spans="1:12" hidden="1">
      <c r="A3865" s="142" t="s">
        <v>12373</v>
      </c>
      <c r="B3865" s="142" t="s">
        <v>12374</v>
      </c>
      <c r="C3865" s="142" t="s">
        <v>592</v>
      </c>
      <c r="D3865" s="142" t="s">
        <v>12375</v>
      </c>
      <c r="E3865" s="142" t="s">
        <v>12713</v>
      </c>
      <c r="F3865" s="142" t="s">
        <v>12714</v>
      </c>
      <c r="G3865" s="142" t="s">
        <v>12739</v>
      </c>
      <c r="H3865" s="142" t="s">
        <v>12740</v>
      </c>
      <c r="I3865" s="142" t="s">
        <v>12741</v>
      </c>
      <c r="J3865" s="142" t="s">
        <v>12742</v>
      </c>
      <c r="K3865" s="142" t="s">
        <v>12749</v>
      </c>
      <c r="L3865" s="142" t="s">
        <v>12750</v>
      </c>
    </row>
    <row r="3866" spans="1:12" hidden="1">
      <c r="A3866" s="142" t="s">
        <v>12373</v>
      </c>
      <c r="B3866" s="142" t="s">
        <v>12374</v>
      </c>
      <c r="C3866" s="142" t="s">
        <v>592</v>
      </c>
      <c r="D3866" s="142" t="s">
        <v>12375</v>
      </c>
      <c r="E3866" s="142" t="s">
        <v>12713</v>
      </c>
      <c r="F3866" s="142" t="s">
        <v>12714</v>
      </c>
      <c r="G3866" s="142" t="s">
        <v>12739</v>
      </c>
      <c r="H3866" s="142" t="s">
        <v>12740</v>
      </c>
      <c r="I3866" s="142" t="s">
        <v>12741</v>
      </c>
      <c r="J3866" s="142" t="s">
        <v>12742</v>
      </c>
      <c r="K3866" s="142" t="s">
        <v>12751</v>
      </c>
      <c r="L3866" s="142" t="s">
        <v>12752</v>
      </c>
    </row>
    <row r="3867" spans="1:12" hidden="1">
      <c r="A3867" s="142" t="s">
        <v>12373</v>
      </c>
      <c r="B3867" s="142" t="s">
        <v>12374</v>
      </c>
      <c r="C3867" s="142" t="s">
        <v>592</v>
      </c>
      <c r="D3867" s="142" t="s">
        <v>12375</v>
      </c>
      <c r="E3867" s="142" t="s">
        <v>12713</v>
      </c>
      <c r="F3867" s="142" t="s">
        <v>12714</v>
      </c>
      <c r="G3867" s="142" t="s">
        <v>12753</v>
      </c>
      <c r="H3867" s="142" t="s">
        <v>12754</v>
      </c>
      <c r="I3867" s="142" t="s">
        <v>12755</v>
      </c>
      <c r="J3867" s="142" t="s">
        <v>12756</v>
      </c>
      <c r="K3867" s="142" t="s">
        <v>12757</v>
      </c>
      <c r="L3867" s="142" t="s">
        <v>12758</v>
      </c>
    </row>
    <row r="3868" spans="1:12" hidden="1">
      <c r="A3868" s="142" t="s">
        <v>12373</v>
      </c>
      <c r="B3868" s="142" t="s">
        <v>12374</v>
      </c>
      <c r="C3868" s="142" t="s">
        <v>592</v>
      </c>
      <c r="D3868" s="142" t="s">
        <v>12375</v>
      </c>
      <c r="E3868" s="142" t="s">
        <v>12713</v>
      </c>
      <c r="F3868" s="142" t="s">
        <v>12714</v>
      </c>
      <c r="G3868" s="142" t="s">
        <v>12753</v>
      </c>
      <c r="H3868" s="142" t="s">
        <v>12754</v>
      </c>
      <c r="I3868" s="142" t="s">
        <v>12755</v>
      </c>
      <c r="J3868" s="142" t="s">
        <v>12756</v>
      </c>
      <c r="K3868" s="142" t="s">
        <v>12759</v>
      </c>
      <c r="L3868" s="142" t="s">
        <v>12760</v>
      </c>
    </row>
    <row r="3869" spans="1:12" hidden="1">
      <c r="A3869" s="142" t="s">
        <v>12373</v>
      </c>
      <c r="B3869" s="142" t="s">
        <v>12374</v>
      </c>
      <c r="C3869" s="142" t="s">
        <v>592</v>
      </c>
      <c r="D3869" s="142" t="s">
        <v>12375</v>
      </c>
      <c r="E3869" s="142" t="s">
        <v>12713</v>
      </c>
      <c r="F3869" s="142" t="s">
        <v>12714</v>
      </c>
      <c r="G3869" s="142" t="s">
        <v>12753</v>
      </c>
      <c r="H3869" s="142" t="s">
        <v>12754</v>
      </c>
      <c r="I3869" s="142" t="s">
        <v>12755</v>
      </c>
      <c r="J3869" s="142" t="s">
        <v>12756</v>
      </c>
      <c r="K3869" s="142" t="s">
        <v>12761</v>
      </c>
      <c r="L3869" s="142" t="s">
        <v>12762</v>
      </c>
    </row>
    <row r="3870" spans="1:12" hidden="1">
      <c r="A3870" s="142" t="s">
        <v>12373</v>
      </c>
      <c r="B3870" s="142" t="s">
        <v>12374</v>
      </c>
      <c r="C3870" s="142" t="s">
        <v>592</v>
      </c>
      <c r="D3870" s="142" t="s">
        <v>12375</v>
      </c>
      <c r="E3870" s="142" t="s">
        <v>12713</v>
      </c>
      <c r="F3870" s="142" t="s">
        <v>12714</v>
      </c>
      <c r="G3870" s="142" t="s">
        <v>12763</v>
      </c>
      <c r="H3870" s="142" t="s">
        <v>12764</v>
      </c>
      <c r="I3870" s="142" t="s">
        <v>12765</v>
      </c>
      <c r="J3870" s="142" t="s">
        <v>12766</v>
      </c>
      <c r="K3870" s="142" t="s">
        <v>12767</v>
      </c>
      <c r="L3870" s="142" t="s">
        <v>12768</v>
      </c>
    </row>
    <row r="3871" spans="1:12" hidden="1">
      <c r="A3871" s="142" t="s">
        <v>12373</v>
      </c>
      <c r="B3871" s="142" t="s">
        <v>12374</v>
      </c>
      <c r="C3871" s="142" t="s">
        <v>592</v>
      </c>
      <c r="D3871" s="142" t="s">
        <v>12375</v>
      </c>
      <c r="E3871" s="142" t="s">
        <v>12713</v>
      </c>
      <c r="F3871" s="142" t="s">
        <v>12714</v>
      </c>
      <c r="G3871" s="142" t="s">
        <v>12769</v>
      </c>
      <c r="H3871" s="142" t="s">
        <v>12770</v>
      </c>
      <c r="I3871" s="142" t="s">
        <v>12771</v>
      </c>
      <c r="J3871" s="142" t="s">
        <v>12772</v>
      </c>
      <c r="K3871" s="142" t="s">
        <v>12773</v>
      </c>
      <c r="L3871" s="142" t="s">
        <v>12774</v>
      </c>
    </row>
    <row r="3872" spans="1:12" hidden="1">
      <c r="A3872" s="142" t="s">
        <v>12373</v>
      </c>
      <c r="B3872" s="142" t="s">
        <v>12374</v>
      </c>
      <c r="C3872" s="142" t="s">
        <v>592</v>
      </c>
      <c r="D3872" s="142" t="s">
        <v>12375</v>
      </c>
      <c r="E3872" s="142" t="s">
        <v>12713</v>
      </c>
      <c r="F3872" s="142" t="s">
        <v>12714</v>
      </c>
      <c r="G3872" s="142" t="s">
        <v>12769</v>
      </c>
      <c r="H3872" s="142" t="s">
        <v>12770</v>
      </c>
      <c r="I3872" s="142" t="s">
        <v>12771</v>
      </c>
      <c r="J3872" s="142" t="s">
        <v>12772</v>
      </c>
      <c r="K3872" s="142" t="s">
        <v>12775</v>
      </c>
      <c r="L3872" s="142" t="s">
        <v>12776</v>
      </c>
    </row>
    <row r="3873" spans="1:12" hidden="1">
      <c r="A3873" s="142" t="s">
        <v>12373</v>
      </c>
      <c r="B3873" s="142" t="s">
        <v>12374</v>
      </c>
      <c r="C3873" s="142" t="s">
        <v>592</v>
      </c>
      <c r="D3873" s="142" t="s">
        <v>12375</v>
      </c>
      <c r="E3873" s="142" t="s">
        <v>12777</v>
      </c>
      <c r="F3873" s="142" t="s">
        <v>12778</v>
      </c>
      <c r="G3873" s="142" t="s">
        <v>12779</v>
      </c>
      <c r="H3873" s="142" t="s">
        <v>12780</v>
      </c>
      <c r="I3873" s="142" t="s">
        <v>12781</v>
      </c>
      <c r="J3873" s="142" t="s">
        <v>12782</v>
      </c>
      <c r="K3873" s="142" t="s">
        <v>12783</v>
      </c>
      <c r="L3873" s="142" t="s">
        <v>12784</v>
      </c>
    </row>
    <row r="3874" spans="1:12" hidden="1">
      <c r="A3874" s="142" t="s">
        <v>12373</v>
      </c>
      <c r="B3874" s="142" t="s">
        <v>12374</v>
      </c>
      <c r="C3874" s="142" t="s">
        <v>592</v>
      </c>
      <c r="D3874" s="142" t="s">
        <v>12375</v>
      </c>
      <c r="E3874" s="142" t="s">
        <v>12777</v>
      </c>
      <c r="F3874" s="142" t="s">
        <v>12778</v>
      </c>
      <c r="G3874" s="142" t="s">
        <v>12779</v>
      </c>
      <c r="H3874" s="142" t="s">
        <v>12780</v>
      </c>
      <c r="I3874" s="142" t="s">
        <v>12781</v>
      </c>
      <c r="J3874" s="142" t="s">
        <v>12782</v>
      </c>
      <c r="K3874" s="142" t="s">
        <v>12785</v>
      </c>
      <c r="L3874" s="142" t="s">
        <v>12786</v>
      </c>
    </row>
    <row r="3875" spans="1:12" hidden="1">
      <c r="A3875" s="142" t="s">
        <v>12373</v>
      </c>
      <c r="B3875" s="142" t="s">
        <v>12374</v>
      </c>
      <c r="C3875" s="142" t="s">
        <v>592</v>
      </c>
      <c r="D3875" s="142" t="s">
        <v>12375</v>
      </c>
      <c r="E3875" s="142" t="s">
        <v>12777</v>
      </c>
      <c r="F3875" s="142" t="s">
        <v>12778</v>
      </c>
      <c r="G3875" s="142" t="s">
        <v>12787</v>
      </c>
      <c r="H3875" s="142" t="s">
        <v>12788</v>
      </c>
      <c r="I3875" s="142" t="s">
        <v>12789</v>
      </c>
      <c r="J3875" s="142" t="s">
        <v>12790</v>
      </c>
      <c r="K3875" s="142" t="s">
        <v>12791</v>
      </c>
      <c r="L3875" s="142" t="s">
        <v>12792</v>
      </c>
    </row>
    <row r="3876" spans="1:12" hidden="1">
      <c r="A3876" s="142" t="s">
        <v>12373</v>
      </c>
      <c r="B3876" s="142" t="s">
        <v>12374</v>
      </c>
      <c r="C3876" s="142" t="s">
        <v>592</v>
      </c>
      <c r="D3876" s="142" t="s">
        <v>12375</v>
      </c>
      <c r="E3876" s="142" t="s">
        <v>12777</v>
      </c>
      <c r="F3876" s="142" t="s">
        <v>12778</v>
      </c>
      <c r="G3876" s="142" t="s">
        <v>12793</v>
      </c>
      <c r="H3876" s="142" t="s">
        <v>12794</v>
      </c>
      <c r="I3876" s="142" t="s">
        <v>12795</v>
      </c>
      <c r="J3876" s="142" t="s">
        <v>12796</v>
      </c>
      <c r="K3876" s="142" t="s">
        <v>12797</v>
      </c>
      <c r="L3876" s="142" t="s">
        <v>12798</v>
      </c>
    </row>
    <row r="3877" spans="1:12" hidden="1">
      <c r="A3877" s="142" t="s">
        <v>12373</v>
      </c>
      <c r="B3877" s="142" t="s">
        <v>12374</v>
      </c>
      <c r="C3877" s="142" t="s">
        <v>592</v>
      </c>
      <c r="D3877" s="142" t="s">
        <v>12375</v>
      </c>
      <c r="E3877" s="142" t="s">
        <v>12777</v>
      </c>
      <c r="F3877" s="142" t="s">
        <v>12778</v>
      </c>
      <c r="G3877" s="142" t="s">
        <v>12799</v>
      </c>
      <c r="H3877" s="142" t="s">
        <v>12800</v>
      </c>
      <c r="I3877" s="142" t="s">
        <v>12801</v>
      </c>
      <c r="J3877" s="142" t="s">
        <v>12802</v>
      </c>
      <c r="K3877" s="142" t="s">
        <v>12803</v>
      </c>
      <c r="L3877" s="142" t="s">
        <v>12804</v>
      </c>
    </row>
    <row r="3878" spans="1:12" hidden="1">
      <c r="A3878" s="142" t="s">
        <v>12373</v>
      </c>
      <c r="B3878" s="142" t="s">
        <v>12374</v>
      </c>
      <c r="C3878" s="142" t="s">
        <v>592</v>
      </c>
      <c r="D3878" s="142" t="s">
        <v>12375</v>
      </c>
      <c r="E3878" s="142" t="s">
        <v>12777</v>
      </c>
      <c r="F3878" s="142" t="s">
        <v>12778</v>
      </c>
      <c r="G3878" s="142" t="s">
        <v>12805</v>
      </c>
      <c r="H3878" s="142" t="s">
        <v>12806</v>
      </c>
      <c r="I3878" s="142" t="s">
        <v>12807</v>
      </c>
      <c r="J3878" s="142" t="s">
        <v>12808</v>
      </c>
      <c r="K3878" s="142" t="s">
        <v>12809</v>
      </c>
      <c r="L3878" s="142" t="s">
        <v>12810</v>
      </c>
    </row>
    <row r="3879" spans="1:12" hidden="1">
      <c r="A3879" s="142" t="s">
        <v>12373</v>
      </c>
      <c r="B3879" s="142" t="s">
        <v>12374</v>
      </c>
      <c r="C3879" s="142" t="s">
        <v>592</v>
      </c>
      <c r="D3879" s="142" t="s">
        <v>12375</v>
      </c>
      <c r="E3879" s="142" t="s">
        <v>12777</v>
      </c>
      <c r="F3879" s="142" t="s">
        <v>12778</v>
      </c>
      <c r="G3879" s="142" t="s">
        <v>12811</v>
      </c>
      <c r="H3879" s="142" t="s">
        <v>12812</v>
      </c>
      <c r="I3879" s="142" t="s">
        <v>12813</v>
      </c>
      <c r="J3879" s="142" t="s">
        <v>12814</v>
      </c>
      <c r="K3879" s="142" t="s">
        <v>12815</v>
      </c>
      <c r="L3879" s="142" t="s">
        <v>12816</v>
      </c>
    </row>
    <row r="3880" spans="1:12" hidden="1">
      <c r="A3880" s="142" t="s">
        <v>12373</v>
      </c>
      <c r="B3880" s="142" t="s">
        <v>12374</v>
      </c>
      <c r="C3880" s="142" t="s">
        <v>592</v>
      </c>
      <c r="D3880" s="142" t="s">
        <v>12375</v>
      </c>
      <c r="E3880" s="142" t="s">
        <v>12817</v>
      </c>
      <c r="F3880" s="142" t="s">
        <v>12818</v>
      </c>
      <c r="G3880" s="142" t="s">
        <v>12819</v>
      </c>
      <c r="H3880" s="142" t="s">
        <v>12820</v>
      </c>
      <c r="I3880" s="142" t="s">
        <v>12821</v>
      </c>
      <c r="J3880" s="142" t="s">
        <v>12822</v>
      </c>
      <c r="K3880" s="142" t="s">
        <v>12823</v>
      </c>
      <c r="L3880" s="142" t="s">
        <v>12824</v>
      </c>
    </row>
    <row r="3881" spans="1:12" hidden="1">
      <c r="A3881" s="142" t="s">
        <v>12373</v>
      </c>
      <c r="B3881" s="142" t="s">
        <v>12374</v>
      </c>
      <c r="C3881" s="142" t="s">
        <v>592</v>
      </c>
      <c r="D3881" s="142" t="s">
        <v>12375</v>
      </c>
      <c r="E3881" s="142" t="s">
        <v>12817</v>
      </c>
      <c r="F3881" s="142" t="s">
        <v>12818</v>
      </c>
      <c r="G3881" s="142" t="s">
        <v>12819</v>
      </c>
      <c r="H3881" s="142" t="s">
        <v>12820</v>
      </c>
      <c r="I3881" s="142" t="s">
        <v>12821</v>
      </c>
      <c r="J3881" s="142" t="s">
        <v>12822</v>
      </c>
      <c r="K3881" s="142" t="s">
        <v>12825</v>
      </c>
      <c r="L3881" s="142" t="s">
        <v>12826</v>
      </c>
    </row>
    <row r="3882" spans="1:12" hidden="1">
      <c r="A3882" s="142" t="s">
        <v>12373</v>
      </c>
      <c r="B3882" s="142" t="s">
        <v>12374</v>
      </c>
      <c r="C3882" s="142" t="s">
        <v>592</v>
      </c>
      <c r="D3882" s="142" t="s">
        <v>12375</v>
      </c>
      <c r="E3882" s="142" t="s">
        <v>12817</v>
      </c>
      <c r="F3882" s="142" t="s">
        <v>12818</v>
      </c>
      <c r="G3882" s="142" t="s">
        <v>12827</v>
      </c>
      <c r="H3882" s="142" t="s">
        <v>12828</v>
      </c>
      <c r="I3882" s="142" t="s">
        <v>12829</v>
      </c>
      <c r="J3882" s="142" t="s">
        <v>12830</v>
      </c>
      <c r="K3882" s="142" t="s">
        <v>12831</v>
      </c>
      <c r="L3882" s="142" t="s">
        <v>12832</v>
      </c>
    </row>
    <row r="3883" spans="1:12" hidden="1">
      <c r="A3883" s="142" t="s">
        <v>12373</v>
      </c>
      <c r="B3883" s="142" t="s">
        <v>12374</v>
      </c>
      <c r="C3883" s="142" t="s">
        <v>592</v>
      </c>
      <c r="D3883" s="142" t="s">
        <v>12375</v>
      </c>
      <c r="E3883" s="142" t="s">
        <v>12817</v>
      </c>
      <c r="F3883" s="142" t="s">
        <v>12818</v>
      </c>
      <c r="G3883" s="142" t="s">
        <v>12827</v>
      </c>
      <c r="H3883" s="142" t="s">
        <v>12828</v>
      </c>
      <c r="I3883" s="142" t="s">
        <v>12829</v>
      </c>
      <c r="J3883" s="142" t="s">
        <v>12830</v>
      </c>
      <c r="K3883" s="142" t="s">
        <v>12833</v>
      </c>
      <c r="L3883" s="142" t="s">
        <v>12834</v>
      </c>
    </row>
    <row r="3884" spans="1:12" hidden="1">
      <c r="A3884" s="142" t="s">
        <v>12373</v>
      </c>
      <c r="B3884" s="142" t="s">
        <v>12374</v>
      </c>
      <c r="C3884" s="142" t="s">
        <v>592</v>
      </c>
      <c r="D3884" s="142" t="s">
        <v>12375</v>
      </c>
      <c r="E3884" s="142" t="s">
        <v>12817</v>
      </c>
      <c r="F3884" s="142" t="s">
        <v>12818</v>
      </c>
      <c r="G3884" s="142" t="s">
        <v>12835</v>
      </c>
      <c r="H3884" s="142" t="s">
        <v>12836</v>
      </c>
      <c r="I3884" s="142" t="s">
        <v>12837</v>
      </c>
      <c r="J3884" s="142" t="s">
        <v>12838</v>
      </c>
      <c r="K3884" s="142" t="s">
        <v>12839</v>
      </c>
      <c r="L3884" s="142" t="s">
        <v>12840</v>
      </c>
    </row>
    <row r="3885" spans="1:12" hidden="1">
      <c r="A3885" s="142" t="s">
        <v>12373</v>
      </c>
      <c r="B3885" s="142" t="s">
        <v>12374</v>
      </c>
      <c r="C3885" s="142" t="s">
        <v>592</v>
      </c>
      <c r="D3885" s="142" t="s">
        <v>12375</v>
      </c>
      <c r="E3885" s="142" t="s">
        <v>12817</v>
      </c>
      <c r="F3885" s="142" t="s">
        <v>12818</v>
      </c>
      <c r="G3885" s="142" t="s">
        <v>12841</v>
      </c>
      <c r="H3885" s="142" t="s">
        <v>12842</v>
      </c>
      <c r="I3885" s="142" t="s">
        <v>12843</v>
      </c>
      <c r="J3885" s="142" t="s">
        <v>12844</v>
      </c>
      <c r="K3885" s="142" t="s">
        <v>12845</v>
      </c>
      <c r="L3885" s="142" t="s">
        <v>12846</v>
      </c>
    </row>
    <row r="3886" spans="1:12" hidden="1">
      <c r="A3886" s="142" t="s">
        <v>12373</v>
      </c>
      <c r="B3886" s="142" t="s">
        <v>12374</v>
      </c>
      <c r="C3886" s="142" t="s">
        <v>592</v>
      </c>
      <c r="D3886" s="142" t="s">
        <v>12375</v>
      </c>
      <c r="E3886" s="142" t="s">
        <v>12817</v>
      </c>
      <c r="F3886" s="142" t="s">
        <v>12818</v>
      </c>
      <c r="G3886" s="142" t="s">
        <v>12841</v>
      </c>
      <c r="H3886" s="142" t="s">
        <v>12842</v>
      </c>
      <c r="I3886" s="142" t="s">
        <v>12843</v>
      </c>
      <c r="J3886" s="142" t="s">
        <v>12844</v>
      </c>
      <c r="K3886" s="142" t="s">
        <v>12847</v>
      </c>
      <c r="L3886" s="142" t="s">
        <v>12848</v>
      </c>
    </row>
    <row r="3887" spans="1:12" hidden="1">
      <c r="A3887" s="142" t="s">
        <v>12373</v>
      </c>
      <c r="B3887" s="142" t="s">
        <v>12374</v>
      </c>
      <c r="C3887" s="142" t="s">
        <v>592</v>
      </c>
      <c r="D3887" s="142" t="s">
        <v>12375</v>
      </c>
      <c r="E3887" s="142" t="s">
        <v>12817</v>
      </c>
      <c r="F3887" s="142" t="s">
        <v>12818</v>
      </c>
      <c r="G3887" s="142" t="s">
        <v>12841</v>
      </c>
      <c r="H3887" s="142" t="s">
        <v>12842</v>
      </c>
      <c r="I3887" s="142" t="s">
        <v>12843</v>
      </c>
      <c r="J3887" s="142" t="s">
        <v>12844</v>
      </c>
      <c r="K3887" s="142" t="s">
        <v>12849</v>
      </c>
      <c r="L3887" s="142" t="s">
        <v>12850</v>
      </c>
    </row>
    <row r="3888" spans="1:12" hidden="1">
      <c r="A3888" s="142" t="s">
        <v>12373</v>
      </c>
      <c r="B3888" s="142" t="s">
        <v>12374</v>
      </c>
      <c r="C3888" s="142" t="s">
        <v>592</v>
      </c>
      <c r="D3888" s="142" t="s">
        <v>12375</v>
      </c>
      <c r="E3888" s="142" t="s">
        <v>12817</v>
      </c>
      <c r="F3888" s="142" t="s">
        <v>12818</v>
      </c>
      <c r="G3888" s="142" t="s">
        <v>12841</v>
      </c>
      <c r="H3888" s="142" t="s">
        <v>12842</v>
      </c>
      <c r="I3888" s="142" t="s">
        <v>12843</v>
      </c>
      <c r="J3888" s="142" t="s">
        <v>12844</v>
      </c>
      <c r="K3888" s="142" t="s">
        <v>12851</v>
      </c>
      <c r="L3888" s="142" t="s">
        <v>12852</v>
      </c>
    </row>
    <row r="3889" spans="1:12" hidden="1">
      <c r="A3889" s="142" t="s">
        <v>12373</v>
      </c>
      <c r="B3889" s="142" t="s">
        <v>12374</v>
      </c>
      <c r="C3889" s="142" t="s">
        <v>592</v>
      </c>
      <c r="D3889" s="142" t="s">
        <v>12375</v>
      </c>
      <c r="E3889" s="142" t="s">
        <v>12817</v>
      </c>
      <c r="F3889" s="142" t="s">
        <v>12818</v>
      </c>
      <c r="G3889" s="142" t="s">
        <v>12841</v>
      </c>
      <c r="H3889" s="142" t="s">
        <v>12842</v>
      </c>
      <c r="I3889" s="142" t="s">
        <v>12843</v>
      </c>
      <c r="J3889" s="142" t="s">
        <v>12844</v>
      </c>
      <c r="K3889" s="142" t="s">
        <v>12853</v>
      </c>
      <c r="L3889" s="142" t="s">
        <v>12854</v>
      </c>
    </row>
    <row r="3890" spans="1:12" hidden="1">
      <c r="A3890" s="142" t="s">
        <v>12373</v>
      </c>
      <c r="B3890" s="142" t="s">
        <v>12374</v>
      </c>
      <c r="C3890" s="142" t="s">
        <v>592</v>
      </c>
      <c r="D3890" s="142" t="s">
        <v>12375</v>
      </c>
      <c r="E3890" s="142" t="s">
        <v>12817</v>
      </c>
      <c r="F3890" s="142" t="s">
        <v>12818</v>
      </c>
      <c r="G3890" s="142" t="s">
        <v>12855</v>
      </c>
      <c r="H3890" s="142" t="s">
        <v>12856</v>
      </c>
      <c r="I3890" s="142" t="s">
        <v>12857</v>
      </c>
      <c r="J3890" s="142" t="s">
        <v>12858</v>
      </c>
      <c r="K3890" s="142" t="s">
        <v>12859</v>
      </c>
      <c r="L3890" s="142" t="s">
        <v>12860</v>
      </c>
    </row>
    <row r="3891" spans="1:12" hidden="1">
      <c r="A3891" s="142" t="s">
        <v>12373</v>
      </c>
      <c r="B3891" s="142" t="s">
        <v>12374</v>
      </c>
      <c r="C3891" s="142" t="s">
        <v>592</v>
      </c>
      <c r="D3891" s="142" t="s">
        <v>12375</v>
      </c>
      <c r="E3891" s="142" t="s">
        <v>12817</v>
      </c>
      <c r="F3891" s="142" t="s">
        <v>12818</v>
      </c>
      <c r="G3891" s="142" t="s">
        <v>12861</v>
      </c>
      <c r="H3891" s="142" t="s">
        <v>12862</v>
      </c>
      <c r="I3891" s="142" t="s">
        <v>12863</v>
      </c>
      <c r="J3891" s="142" t="s">
        <v>12864</v>
      </c>
      <c r="K3891" s="142" t="s">
        <v>12865</v>
      </c>
      <c r="L3891" s="142" t="s">
        <v>12866</v>
      </c>
    </row>
    <row r="3892" spans="1:12" hidden="1">
      <c r="A3892" s="142" t="s">
        <v>12373</v>
      </c>
      <c r="B3892" s="142" t="s">
        <v>12374</v>
      </c>
      <c r="C3892" s="142" t="s">
        <v>592</v>
      </c>
      <c r="D3892" s="142" t="s">
        <v>12375</v>
      </c>
      <c r="E3892" s="142" t="s">
        <v>12817</v>
      </c>
      <c r="F3892" s="142" t="s">
        <v>12818</v>
      </c>
      <c r="G3892" s="142" t="s">
        <v>12867</v>
      </c>
      <c r="H3892" s="142" t="s">
        <v>12868</v>
      </c>
      <c r="I3892" s="142" t="s">
        <v>12869</v>
      </c>
      <c r="J3892" s="142" t="s">
        <v>12870</v>
      </c>
      <c r="K3892" s="142" t="s">
        <v>12871</v>
      </c>
      <c r="L3892" s="142" t="s">
        <v>12872</v>
      </c>
    </row>
    <row r="3893" spans="1:12" hidden="1">
      <c r="A3893" s="142" t="s">
        <v>12373</v>
      </c>
      <c r="B3893" s="142" t="s">
        <v>12374</v>
      </c>
      <c r="C3893" s="142" t="s">
        <v>592</v>
      </c>
      <c r="D3893" s="142" t="s">
        <v>12375</v>
      </c>
      <c r="E3893" s="142" t="s">
        <v>12873</v>
      </c>
      <c r="F3893" s="142" t="s">
        <v>12874</v>
      </c>
      <c r="G3893" s="142" t="s">
        <v>12875</v>
      </c>
      <c r="H3893" s="142" t="s">
        <v>12876</v>
      </c>
      <c r="I3893" s="142" t="s">
        <v>12877</v>
      </c>
      <c r="J3893" s="142" t="s">
        <v>12878</v>
      </c>
      <c r="K3893" s="142" t="s">
        <v>12879</v>
      </c>
      <c r="L3893" s="142" t="s">
        <v>12880</v>
      </c>
    </row>
    <row r="3894" spans="1:12" hidden="1">
      <c r="A3894" s="142" t="s">
        <v>12373</v>
      </c>
      <c r="B3894" s="142" t="s">
        <v>12374</v>
      </c>
      <c r="C3894" s="142" t="s">
        <v>592</v>
      </c>
      <c r="D3894" s="142" t="s">
        <v>12375</v>
      </c>
      <c r="E3894" s="142" t="s">
        <v>12881</v>
      </c>
      <c r="F3894" s="142" t="s">
        <v>12882</v>
      </c>
      <c r="G3894" s="142" t="s">
        <v>12883</v>
      </c>
      <c r="H3894" s="142" t="s">
        <v>12884</v>
      </c>
      <c r="I3894" s="142" t="s">
        <v>12885</v>
      </c>
      <c r="J3894" s="142" t="s">
        <v>12886</v>
      </c>
      <c r="K3894" s="142" t="s">
        <v>12887</v>
      </c>
      <c r="L3894" s="142" t="s">
        <v>12888</v>
      </c>
    </row>
    <row r="3895" spans="1:12" hidden="1">
      <c r="A3895" s="142" t="s">
        <v>12373</v>
      </c>
      <c r="B3895" s="142" t="s">
        <v>12374</v>
      </c>
      <c r="C3895" s="142" t="s">
        <v>592</v>
      </c>
      <c r="D3895" s="142" t="s">
        <v>12375</v>
      </c>
      <c r="E3895" s="142" t="s">
        <v>12881</v>
      </c>
      <c r="F3895" s="142" t="s">
        <v>12882</v>
      </c>
      <c r="G3895" s="142" t="s">
        <v>12883</v>
      </c>
      <c r="H3895" s="142" t="s">
        <v>12884</v>
      </c>
      <c r="I3895" s="142" t="s">
        <v>12885</v>
      </c>
      <c r="J3895" s="142" t="s">
        <v>12886</v>
      </c>
      <c r="K3895" s="142" t="s">
        <v>12889</v>
      </c>
      <c r="L3895" s="142" t="s">
        <v>12890</v>
      </c>
    </row>
    <row r="3896" spans="1:12" hidden="1">
      <c r="A3896" s="142" t="s">
        <v>12373</v>
      </c>
      <c r="B3896" s="142" t="s">
        <v>12374</v>
      </c>
      <c r="C3896" s="142" t="s">
        <v>592</v>
      </c>
      <c r="D3896" s="142" t="s">
        <v>12375</v>
      </c>
      <c r="E3896" s="142" t="s">
        <v>12891</v>
      </c>
      <c r="F3896" s="142" t="s">
        <v>12892</v>
      </c>
      <c r="G3896" s="142" t="s">
        <v>12893</v>
      </c>
      <c r="H3896" s="142" t="s">
        <v>12894</v>
      </c>
      <c r="I3896" s="142" t="s">
        <v>12895</v>
      </c>
      <c r="J3896" s="142" t="s">
        <v>12896</v>
      </c>
      <c r="K3896" s="142" t="s">
        <v>12897</v>
      </c>
      <c r="L3896" s="142" t="s">
        <v>12898</v>
      </c>
    </row>
    <row r="3897" spans="1:12" hidden="1">
      <c r="A3897" s="142" t="s">
        <v>12373</v>
      </c>
      <c r="B3897" s="142" t="s">
        <v>12374</v>
      </c>
      <c r="C3897" s="142" t="s">
        <v>592</v>
      </c>
      <c r="D3897" s="142" t="s">
        <v>12375</v>
      </c>
      <c r="E3897" s="142" t="s">
        <v>12891</v>
      </c>
      <c r="F3897" s="142" t="s">
        <v>12892</v>
      </c>
      <c r="G3897" s="142" t="s">
        <v>12893</v>
      </c>
      <c r="H3897" s="142" t="s">
        <v>12894</v>
      </c>
      <c r="I3897" s="142" t="s">
        <v>12895</v>
      </c>
      <c r="J3897" s="142" t="s">
        <v>12896</v>
      </c>
      <c r="K3897" s="142" t="s">
        <v>12899</v>
      </c>
      <c r="L3897" s="142" t="s">
        <v>12900</v>
      </c>
    </row>
    <row r="3898" spans="1:12" hidden="1">
      <c r="A3898" s="142" t="s">
        <v>12373</v>
      </c>
      <c r="B3898" s="142" t="s">
        <v>12374</v>
      </c>
      <c r="C3898" s="142" t="s">
        <v>592</v>
      </c>
      <c r="D3898" s="142" t="s">
        <v>12375</v>
      </c>
      <c r="E3898" s="142" t="s">
        <v>12891</v>
      </c>
      <c r="F3898" s="142" t="s">
        <v>12892</v>
      </c>
      <c r="G3898" s="142" t="s">
        <v>12893</v>
      </c>
      <c r="H3898" s="142" t="s">
        <v>12894</v>
      </c>
      <c r="I3898" s="142" t="s">
        <v>12895</v>
      </c>
      <c r="J3898" s="142" t="s">
        <v>12896</v>
      </c>
      <c r="K3898" s="142" t="s">
        <v>12901</v>
      </c>
      <c r="L3898" s="142" t="s">
        <v>12902</v>
      </c>
    </row>
    <row r="3899" spans="1:12" hidden="1">
      <c r="A3899" s="142" t="s">
        <v>12373</v>
      </c>
      <c r="B3899" s="142" t="s">
        <v>12374</v>
      </c>
      <c r="C3899" s="142" t="s">
        <v>592</v>
      </c>
      <c r="D3899" s="142" t="s">
        <v>12375</v>
      </c>
      <c r="E3899" s="142" t="s">
        <v>12903</v>
      </c>
      <c r="F3899" s="142" t="s">
        <v>12904</v>
      </c>
      <c r="G3899" s="142" t="s">
        <v>12905</v>
      </c>
      <c r="H3899" s="142" t="s">
        <v>12906</v>
      </c>
      <c r="I3899" s="142" t="s">
        <v>12907</v>
      </c>
      <c r="J3899" s="142" t="s">
        <v>12908</v>
      </c>
      <c r="K3899" s="142" t="s">
        <v>12909</v>
      </c>
      <c r="L3899" s="142" t="s">
        <v>12910</v>
      </c>
    </row>
    <row r="3900" spans="1:12" hidden="1">
      <c r="A3900" s="142" t="s">
        <v>12373</v>
      </c>
      <c r="B3900" s="142" t="s">
        <v>12374</v>
      </c>
      <c r="C3900" s="142" t="s">
        <v>592</v>
      </c>
      <c r="D3900" s="142" t="s">
        <v>12375</v>
      </c>
      <c r="E3900" s="142" t="s">
        <v>12903</v>
      </c>
      <c r="F3900" s="142" t="s">
        <v>12904</v>
      </c>
      <c r="G3900" s="142" t="s">
        <v>12905</v>
      </c>
      <c r="H3900" s="142" t="s">
        <v>12906</v>
      </c>
      <c r="I3900" s="142" t="s">
        <v>12907</v>
      </c>
      <c r="J3900" s="142" t="s">
        <v>12908</v>
      </c>
      <c r="K3900" s="142" t="s">
        <v>12911</v>
      </c>
      <c r="L3900" s="142" t="s">
        <v>12912</v>
      </c>
    </row>
    <row r="3901" spans="1:12" hidden="1">
      <c r="A3901" s="142" t="s">
        <v>12373</v>
      </c>
      <c r="B3901" s="142" t="s">
        <v>12374</v>
      </c>
      <c r="C3901" s="142" t="s">
        <v>592</v>
      </c>
      <c r="D3901" s="142" t="s">
        <v>12375</v>
      </c>
      <c r="E3901" s="142" t="s">
        <v>12903</v>
      </c>
      <c r="F3901" s="142" t="s">
        <v>12904</v>
      </c>
      <c r="G3901" s="142" t="s">
        <v>12905</v>
      </c>
      <c r="H3901" s="142" t="s">
        <v>12906</v>
      </c>
      <c r="I3901" s="142" t="s">
        <v>12907</v>
      </c>
      <c r="J3901" s="142" t="s">
        <v>12908</v>
      </c>
      <c r="K3901" s="142" t="s">
        <v>12913</v>
      </c>
      <c r="L3901" s="142" t="s">
        <v>12914</v>
      </c>
    </row>
    <row r="3902" spans="1:12" hidden="1">
      <c r="A3902" s="142" t="s">
        <v>12373</v>
      </c>
      <c r="B3902" s="142" t="s">
        <v>12374</v>
      </c>
      <c r="C3902" s="142" t="s">
        <v>592</v>
      </c>
      <c r="D3902" s="142" t="s">
        <v>12375</v>
      </c>
      <c r="E3902" s="142" t="s">
        <v>12915</v>
      </c>
      <c r="F3902" s="142" t="s">
        <v>12916</v>
      </c>
      <c r="G3902" s="142" t="s">
        <v>12917</v>
      </c>
      <c r="H3902" s="142" t="s">
        <v>12918</v>
      </c>
      <c r="I3902" s="142" t="s">
        <v>12919</v>
      </c>
      <c r="J3902" s="142" t="s">
        <v>12920</v>
      </c>
      <c r="K3902" s="142" t="s">
        <v>12921</v>
      </c>
      <c r="L3902" s="142" t="s">
        <v>12922</v>
      </c>
    </row>
    <row r="3903" spans="1:12" hidden="1">
      <c r="A3903" s="142" t="s">
        <v>12373</v>
      </c>
      <c r="B3903" s="142" t="s">
        <v>12374</v>
      </c>
      <c r="C3903" s="142" t="s">
        <v>592</v>
      </c>
      <c r="D3903" s="142" t="s">
        <v>12375</v>
      </c>
      <c r="E3903" s="142" t="s">
        <v>12923</v>
      </c>
      <c r="F3903" s="142" t="s">
        <v>12924</v>
      </c>
      <c r="G3903" s="142" t="s">
        <v>12925</v>
      </c>
      <c r="H3903" s="142" t="s">
        <v>12926</v>
      </c>
      <c r="I3903" s="142" t="s">
        <v>12927</v>
      </c>
      <c r="J3903" s="142" t="s">
        <v>12928</v>
      </c>
      <c r="K3903" s="142" t="s">
        <v>12929</v>
      </c>
      <c r="L3903" s="142" t="s">
        <v>12930</v>
      </c>
    </row>
    <row r="3904" spans="1:12" hidden="1">
      <c r="A3904" s="142" t="s">
        <v>12373</v>
      </c>
      <c r="B3904" s="142" t="s">
        <v>12374</v>
      </c>
      <c r="C3904" s="142" t="s">
        <v>592</v>
      </c>
      <c r="D3904" s="142" t="s">
        <v>12375</v>
      </c>
      <c r="E3904" s="142" t="s">
        <v>12923</v>
      </c>
      <c r="F3904" s="142" t="s">
        <v>12924</v>
      </c>
      <c r="G3904" s="142" t="s">
        <v>12925</v>
      </c>
      <c r="H3904" s="142" t="s">
        <v>12926</v>
      </c>
      <c r="I3904" s="142" t="s">
        <v>12927</v>
      </c>
      <c r="J3904" s="142" t="s">
        <v>12928</v>
      </c>
      <c r="K3904" s="142" t="s">
        <v>12931</v>
      </c>
      <c r="L3904" s="142" t="s">
        <v>12932</v>
      </c>
    </row>
    <row r="3905" spans="1:12" hidden="1">
      <c r="A3905" s="142" t="s">
        <v>12373</v>
      </c>
      <c r="B3905" s="142" t="s">
        <v>12374</v>
      </c>
      <c r="C3905" s="142" t="s">
        <v>592</v>
      </c>
      <c r="D3905" s="142" t="s">
        <v>12375</v>
      </c>
      <c r="E3905" s="142" t="s">
        <v>12923</v>
      </c>
      <c r="F3905" s="142" t="s">
        <v>12924</v>
      </c>
      <c r="G3905" s="142" t="s">
        <v>12925</v>
      </c>
      <c r="H3905" s="142" t="s">
        <v>12926</v>
      </c>
      <c r="I3905" s="142" t="s">
        <v>12927</v>
      </c>
      <c r="J3905" s="142" t="s">
        <v>12928</v>
      </c>
      <c r="K3905" s="142" t="s">
        <v>12933</v>
      </c>
      <c r="L3905" s="142" t="s">
        <v>12934</v>
      </c>
    </row>
    <row r="3906" spans="1:12" hidden="1">
      <c r="A3906" s="142" t="s">
        <v>12373</v>
      </c>
      <c r="B3906" s="142" t="s">
        <v>12374</v>
      </c>
      <c r="C3906" s="142" t="s">
        <v>592</v>
      </c>
      <c r="D3906" s="142" t="s">
        <v>12375</v>
      </c>
      <c r="E3906" s="142" t="s">
        <v>12923</v>
      </c>
      <c r="F3906" s="142" t="s">
        <v>12924</v>
      </c>
      <c r="G3906" s="142" t="s">
        <v>12925</v>
      </c>
      <c r="H3906" s="142" t="s">
        <v>12926</v>
      </c>
      <c r="I3906" s="142" t="s">
        <v>12927</v>
      </c>
      <c r="J3906" s="142" t="s">
        <v>12928</v>
      </c>
      <c r="K3906" s="142" t="s">
        <v>12935</v>
      </c>
      <c r="L3906" s="142" t="s">
        <v>12936</v>
      </c>
    </row>
    <row r="3907" spans="1:12" hidden="1">
      <c r="A3907" s="142" t="s">
        <v>12373</v>
      </c>
      <c r="B3907" s="142" t="s">
        <v>12374</v>
      </c>
      <c r="C3907" s="142" t="s">
        <v>592</v>
      </c>
      <c r="D3907" s="142" t="s">
        <v>12375</v>
      </c>
      <c r="E3907" s="142" t="s">
        <v>12923</v>
      </c>
      <c r="F3907" s="142" t="s">
        <v>12924</v>
      </c>
      <c r="G3907" s="142" t="s">
        <v>12925</v>
      </c>
      <c r="H3907" s="142" t="s">
        <v>12926</v>
      </c>
      <c r="I3907" s="142" t="s">
        <v>12927</v>
      </c>
      <c r="J3907" s="142" t="s">
        <v>12928</v>
      </c>
      <c r="K3907" s="142" t="s">
        <v>12937</v>
      </c>
      <c r="L3907" s="142" t="s">
        <v>12938</v>
      </c>
    </row>
    <row r="3908" spans="1:12" hidden="1">
      <c r="A3908" s="142" t="s">
        <v>12373</v>
      </c>
      <c r="B3908" s="142" t="s">
        <v>12374</v>
      </c>
      <c r="C3908" s="142" t="s">
        <v>592</v>
      </c>
      <c r="D3908" s="142" t="s">
        <v>12375</v>
      </c>
      <c r="E3908" s="142" t="s">
        <v>12923</v>
      </c>
      <c r="F3908" s="142" t="s">
        <v>12924</v>
      </c>
      <c r="G3908" s="142" t="s">
        <v>12925</v>
      </c>
      <c r="H3908" s="142" t="s">
        <v>12926</v>
      </c>
      <c r="I3908" s="142" t="s">
        <v>12927</v>
      </c>
      <c r="J3908" s="142" t="s">
        <v>12928</v>
      </c>
      <c r="K3908" s="142" t="s">
        <v>12939</v>
      </c>
      <c r="L3908" s="142" t="s">
        <v>12940</v>
      </c>
    </row>
    <row r="3909" spans="1:12" hidden="1">
      <c r="A3909" s="142" t="s">
        <v>12373</v>
      </c>
      <c r="B3909" s="142" t="s">
        <v>12374</v>
      </c>
      <c r="C3909" s="142" t="s">
        <v>592</v>
      </c>
      <c r="D3909" s="142" t="s">
        <v>12375</v>
      </c>
      <c r="E3909" s="142" t="s">
        <v>12923</v>
      </c>
      <c r="F3909" s="142" t="s">
        <v>12924</v>
      </c>
      <c r="G3909" s="142" t="s">
        <v>12925</v>
      </c>
      <c r="H3909" s="142" t="s">
        <v>12926</v>
      </c>
      <c r="I3909" s="142" t="s">
        <v>12927</v>
      </c>
      <c r="J3909" s="142" t="s">
        <v>12928</v>
      </c>
      <c r="K3909" s="142" t="s">
        <v>12941</v>
      </c>
      <c r="L3909" s="142" t="s">
        <v>12942</v>
      </c>
    </row>
    <row r="3910" spans="1:12" hidden="1">
      <c r="A3910" s="142" t="s">
        <v>12373</v>
      </c>
      <c r="B3910" s="142" t="s">
        <v>12374</v>
      </c>
      <c r="C3910" s="142" t="s">
        <v>592</v>
      </c>
      <c r="D3910" s="142" t="s">
        <v>12375</v>
      </c>
      <c r="E3910" s="142" t="s">
        <v>12923</v>
      </c>
      <c r="F3910" s="142" t="s">
        <v>12924</v>
      </c>
      <c r="G3910" s="142" t="s">
        <v>12925</v>
      </c>
      <c r="H3910" s="142" t="s">
        <v>12926</v>
      </c>
      <c r="I3910" s="142" t="s">
        <v>12927</v>
      </c>
      <c r="J3910" s="142" t="s">
        <v>12928</v>
      </c>
      <c r="K3910" s="142" t="s">
        <v>12943</v>
      </c>
      <c r="L3910" s="142" t="s">
        <v>12944</v>
      </c>
    </row>
    <row r="3911" spans="1:12" hidden="1">
      <c r="A3911" s="142" t="s">
        <v>12373</v>
      </c>
      <c r="B3911" s="142" t="s">
        <v>12374</v>
      </c>
      <c r="C3911" s="142" t="s">
        <v>592</v>
      </c>
      <c r="D3911" s="142" t="s">
        <v>12375</v>
      </c>
      <c r="E3911" s="142" t="s">
        <v>12923</v>
      </c>
      <c r="F3911" s="142" t="s">
        <v>12924</v>
      </c>
      <c r="G3911" s="142" t="s">
        <v>12925</v>
      </c>
      <c r="H3911" s="142" t="s">
        <v>12926</v>
      </c>
      <c r="I3911" s="142" t="s">
        <v>12927</v>
      </c>
      <c r="J3911" s="142" t="s">
        <v>12928</v>
      </c>
      <c r="K3911" s="142" t="s">
        <v>12945</v>
      </c>
      <c r="L3911" s="142" t="s">
        <v>12946</v>
      </c>
    </row>
    <row r="3912" spans="1:12" hidden="1">
      <c r="A3912" s="142" t="s">
        <v>12373</v>
      </c>
      <c r="B3912" s="142" t="s">
        <v>12374</v>
      </c>
      <c r="C3912" s="142" t="s">
        <v>592</v>
      </c>
      <c r="D3912" s="142" t="s">
        <v>12375</v>
      </c>
      <c r="E3912" s="142" t="s">
        <v>12923</v>
      </c>
      <c r="F3912" s="142" t="s">
        <v>12924</v>
      </c>
      <c r="G3912" s="142" t="s">
        <v>12947</v>
      </c>
      <c r="H3912" s="142" t="s">
        <v>12948</v>
      </c>
      <c r="I3912" s="142" t="s">
        <v>12949</v>
      </c>
      <c r="J3912" s="142" t="s">
        <v>12950</v>
      </c>
      <c r="K3912" s="142" t="s">
        <v>12951</v>
      </c>
      <c r="L3912" s="142" t="s">
        <v>12952</v>
      </c>
    </row>
    <row r="3913" spans="1:12" hidden="1">
      <c r="A3913" s="142" t="s">
        <v>12373</v>
      </c>
      <c r="B3913" s="142" t="s">
        <v>12374</v>
      </c>
      <c r="C3913" s="142" t="s">
        <v>592</v>
      </c>
      <c r="D3913" s="142" t="s">
        <v>12375</v>
      </c>
      <c r="E3913" s="142" t="s">
        <v>12953</v>
      </c>
      <c r="F3913" s="142" t="s">
        <v>12954</v>
      </c>
      <c r="G3913" s="142" t="s">
        <v>12955</v>
      </c>
      <c r="H3913" s="142" t="s">
        <v>12956</v>
      </c>
      <c r="I3913" s="142" t="s">
        <v>12957</v>
      </c>
      <c r="J3913" s="142" t="s">
        <v>12958</v>
      </c>
      <c r="K3913" s="142" t="s">
        <v>12959</v>
      </c>
      <c r="L3913" s="142" t="s">
        <v>12960</v>
      </c>
    </row>
    <row r="3914" spans="1:12" hidden="1">
      <c r="A3914" s="142" t="s">
        <v>12373</v>
      </c>
      <c r="B3914" s="142" t="s">
        <v>12374</v>
      </c>
      <c r="C3914" s="142" t="s">
        <v>592</v>
      </c>
      <c r="D3914" s="142" t="s">
        <v>12375</v>
      </c>
      <c r="E3914" s="142" t="s">
        <v>12953</v>
      </c>
      <c r="F3914" s="142" t="s">
        <v>12954</v>
      </c>
      <c r="G3914" s="142" t="s">
        <v>12955</v>
      </c>
      <c r="H3914" s="142" t="s">
        <v>12956</v>
      </c>
      <c r="I3914" s="142" t="s">
        <v>12957</v>
      </c>
      <c r="J3914" s="142" t="s">
        <v>12958</v>
      </c>
      <c r="K3914" s="142" t="s">
        <v>12961</v>
      </c>
      <c r="L3914" s="142" t="s">
        <v>12962</v>
      </c>
    </row>
    <row r="3915" spans="1:12" hidden="1">
      <c r="A3915" s="142" t="s">
        <v>12373</v>
      </c>
      <c r="B3915" s="142" t="s">
        <v>12374</v>
      </c>
      <c r="C3915" s="142" t="s">
        <v>592</v>
      </c>
      <c r="D3915" s="142" t="s">
        <v>12375</v>
      </c>
      <c r="E3915" s="142" t="s">
        <v>12953</v>
      </c>
      <c r="F3915" s="142" t="s">
        <v>12954</v>
      </c>
      <c r="G3915" s="142" t="s">
        <v>12955</v>
      </c>
      <c r="H3915" s="142" t="s">
        <v>12956</v>
      </c>
      <c r="I3915" s="142" t="s">
        <v>12957</v>
      </c>
      <c r="J3915" s="142" t="s">
        <v>12958</v>
      </c>
      <c r="K3915" s="142" t="s">
        <v>12963</v>
      </c>
      <c r="L3915" s="142" t="s">
        <v>12964</v>
      </c>
    </row>
    <row r="3916" spans="1:12" hidden="1">
      <c r="A3916" s="142" t="s">
        <v>12373</v>
      </c>
      <c r="B3916" s="142" t="s">
        <v>12374</v>
      </c>
      <c r="C3916" s="142" t="s">
        <v>592</v>
      </c>
      <c r="D3916" s="142" t="s">
        <v>12375</v>
      </c>
      <c r="E3916" s="142" t="s">
        <v>12953</v>
      </c>
      <c r="F3916" s="142" t="s">
        <v>12954</v>
      </c>
      <c r="G3916" s="142" t="s">
        <v>12965</v>
      </c>
      <c r="H3916" s="142" t="s">
        <v>12966</v>
      </c>
      <c r="I3916" s="142" t="s">
        <v>12967</v>
      </c>
      <c r="J3916" s="142" t="s">
        <v>12968</v>
      </c>
      <c r="K3916" s="142" t="s">
        <v>12969</v>
      </c>
      <c r="L3916" s="142" t="s">
        <v>12970</v>
      </c>
    </row>
    <row r="3917" spans="1:12" hidden="1">
      <c r="A3917" s="142" t="s">
        <v>12373</v>
      </c>
      <c r="B3917" s="142" t="s">
        <v>12374</v>
      </c>
      <c r="C3917" s="142" t="s">
        <v>592</v>
      </c>
      <c r="D3917" s="142" t="s">
        <v>12375</v>
      </c>
      <c r="E3917" s="142" t="s">
        <v>12971</v>
      </c>
      <c r="F3917" s="142" t="s">
        <v>12972</v>
      </c>
      <c r="G3917" s="142" t="s">
        <v>12973</v>
      </c>
      <c r="H3917" s="142" t="s">
        <v>12974</v>
      </c>
      <c r="I3917" s="142" t="s">
        <v>12975</v>
      </c>
      <c r="J3917" s="142" t="s">
        <v>12976</v>
      </c>
      <c r="K3917" s="142" t="s">
        <v>12977</v>
      </c>
      <c r="L3917" s="142" t="s">
        <v>12978</v>
      </c>
    </row>
    <row r="3918" spans="1:12" hidden="1">
      <c r="A3918" s="142" t="s">
        <v>12373</v>
      </c>
      <c r="B3918" s="142" t="s">
        <v>12374</v>
      </c>
      <c r="C3918" s="142" t="s">
        <v>592</v>
      </c>
      <c r="D3918" s="142" t="s">
        <v>12375</v>
      </c>
      <c r="E3918" s="142" t="s">
        <v>12971</v>
      </c>
      <c r="F3918" s="142" t="s">
        <v>12972</v>
      </c>
      <c r="G3918" s="142" t="s">
        <v>12973</v>
      </c>
      <c r="H3918" s="142" t="s">
        <v>12974</v>
      </c>
      <c r="I3918" s="142" t="s">
        <v>12975</v>
      </c>
      <c r="J3918" s="142" t="s">
        <v>12976</v>
      </c>
      <c r="K3918" s="142" t="s">
        <v>12979</v>
      </c>
      <c r="L3918" s="142" t="s">
        <v>12980</v>
      </c>
    </row>
    <row r="3919" spans="1:12" hidden="1">
      <c r="A3919" s="142" t="s">
        <v>12373</v>
      </c>
      <c r="B3919" s="142" t="s">
        <v>12374</v>
      </c>
      <c r="C3919" s="142" t="s">
        <v>592</v>
      </c>
      <c r="D3919" s="142" t="s">
        <v>12375</v>
      </c>
      <c r="E3919" s="142" t="s">
        <v>12971</v>
      </c>
      <c r="F3919" s="142" t="s">
        <v>12972</v>
      </c>
      <c r="G3919" s="142" t="s">
        <v>12981</v>
      </c>
      <c r="H3919" s="142" t="s">
        <v>12982</v>
      </c>
      <c r="I3919" s="142" t="s">
        <v>12983</v>
      </c>
      <c r="J3919" s="142" t="s">
        <v>12984</v>
      </c>
      <c r="K3919" s="142" t="s">
        <v>12985</v>
      </c>
      <c r="L3919" s="142" t="s">
        <v>12986</v>
      </c>
    </row>
    <row r="3920" spans="1:12" hidden="1">
      <c r="A3920" s="142" t="s">
        <v>12373</v>
      </c>
      <c r="B3920" s="142" t="s">
        <v>12374</v>
      </c>
      <c r="C3920" s="142" t="s">
        <v>592</v>
      </c>
      <c r="D3920" s="142" t="s">
        <v>12375</v>
      </c>
      <c r="E3920" s="142" t="s">
        <v>12971</v>
      </c>
      <c r="F3920" s="142" t="s">
        <v>12972</v>
      </c>
      <c r="G3920" s="142" t="s">
        <v>12981</v>
      </c>
      <c r="H3920" s="142" t="s">
        <v>12982</v>
      </c>
      <c r="I3920" s="142" t="s">
        <v>12983</v>
      </c>
      <c r="J3920" s="142" t="s">
        <v>12984</v>
      </c>
      <c r="K3920" s="142" t="s">
        <v>12987</v>
      </c>
      <c r="L3920" s="142" t="s">
        <v>12988</v>
      </c>
    </row>
    <row r="3921" spans="1:12" hidden="1">
      <c r="A3921" s="142" t="s">
        <v>12373</v>
      </c>
      <c r="B3921" s="142" t="s">
        <v>12374</v>
      </c>
      <c r="C3921" s="142" t="s">
        <v>592</v>
      </c>
      <c r="D3921" s="142" t="s">
        <v>12375</v>
      </c>
      <c r="E3921" s="142" t="s">
        <v>12989</v>
      </c>
      <c r="F3921" s="142" t="s">
        <v>12990</v>
      </c>
      <c r="G3921" s="142" t="s">
        <v>12991</v>
      </c>
      <c r="H3921" s="142" t="s">
        <v>12992</v>
      </c>
      <c r="I3921" s="142" t="s">
        <v>12993</v>
      </c>
      <c r="J3921" s="142" t="s">
        <v>12994</v>
      </c>
      <c r="K3921" s="142" t="s">
        <v>12995</v>
      </c>
      <c r="L3921" s="142" t="s">
        <v>12996</v>
      </c>
    </row>
    <row r="3922" spans="1:12" hidden="1">
      <c r="A3922" s="142" t="s">
        <v>12373</v>
      </c>
      <c r="B3922" s="142" t="s">
        <v>12374</v>
      </c>
      <c r="C3922" s="142" t="s">
        <v>592</v>
      </c>
      <c r="D3922" s="142" t="s">
        <v>12375</v>
      </c>
      <c r="E3922" s="142" t="s">
        <v>12989</v>
      </c>
      <c r="F3922" s="142" t="s">
        <v>12990</v>
      </c>
      <c r="G3922" s="142" t="s">
        <v>12991</v>
      </c>
      <c r="H3922" s="142" t="s">
        <v>12992</v>
      </c>
      <c r="I3922" s="142" t="s">
        <v>12993</v>
      </c>
      <c r="J3922" s="142" t="s">
        <v>12994</v>
      </c>
      <c r="K3922" s="142" t="s">
        <v>12997</v>
      </c>
      <c r="L3922" s="142" t="s">
        <v>12998</v>
      </c>
    </row>
    <row r="3923" spans="1:12" hidden="1">
      <c r="A3923" s="142" t="s">
        <v>12373</v>
      </c>
      <c r="B3923" s="142" t="s">
        <v>12374</v>
      </c>
      <c r="C3923" s="142" t="s">
        <v>592</v>
      </c>
      <c r="D3923" s="142" t="s">
        <v>12375</v>
      </c>
      <c r="E3923" s="142" t="s">
        <v>12999</v>
      </c>
      <c r="F3923" s="142" t="s">
        <v>13000</v>
      </c>
      <c r="G3923" s="142" t="s">
        <v>13001</v>
      </c>
      <c r="H3923" s="142" t="s">
        <v>13002</v>
      </c>
      <c r="I3923" s="142" t="s">
        <v>13003</v>
      </c>
      <c r="J3923" s="142" t="s">
        <v>13004</v>
      </c>
      <c r="K3923" s="142" t="s">
        <v>13005</v>
      </c>
      <c r="L3923" s="142" t="s">
        <v>13006</v>
      </c>
    </row>
    <row r="3924" spans="1:12" hidden="1">
      <c r="A3924" s="142" t="s">
        <v>12373</v>
      </c>
      <c r="B3924" s="142" t="s">
        <v>12374</v>
      </c>
      <c r="C3924" s="142" t="s">
        <v>592</v>
      </c>
      <c r="D3924" s="142" t="s">
        <v>12375</v>
      </c>
      <c r="E3924" s="142" t="s">
        <v>12999</v>
      </c>
      <c r="F3924" s="142" t="s">
        <v>13000</v>
      </c>
      <c r="G3924" s="142" t="s">
        <v>13001</v>
      </c>
      <c r="H3924" s="142" t="s">
        <v>13002</v>
      </c>
      <c r="I3924" s="142" t="s">
        <v>13003</v>
      </c>
      <c r="J3924" s="142" t="s">
        <v>13004</v>
      </c>
      <c r="K3924" s="142" t="s">
        <v>13007</v>
      </c>
      <c r="L3924" s="142" t="s">
        <v>13008</v>
      </c>
    </row>
    <row r="3925" spans="1:12" hidden="1">
      <c r="A3925" s="142" t="s">
        <v>12373</v>
      </c>
      <c r="B3925" s="142" t="s">
        <v>12374</v>
      </c>
      <c r="C3925" s="142" t="s">
        <v>592</v>
      </c>
      <c r="D3925" s="142" t="s">
        <v>12375</v>
      </c>
      <c r="E3925" s="142" t="s">
        <v>12999</v>
      </c>
      <c r="F3925" s="142" t="s">
        <v>13000</v>
      </c>
      <c r="G3925" s="142" t="s">
        <v>13001</v>
      </c>
      <c r="H3925" s="142" t="s">
        <v>13002</v>
      </c>
      <c r="I3925" s="142" t="s">
        <v>13003</v>
      </c>
      <c r="J3925" s="142" t="s">
        <v>13004</v>
      </c>
      <c r="K3925" s="142" t="s">
        <v>13009</v>
      </c>
      <c r="L3925" s="142" t="s">
        <v>13010</v>
      </c>
    </row>
    <row r="3926" spans="1:12" hidden="1">
      <c r="A3926" s="142" t="s">
        <v>12373</v>
      </c>
      <c r="B3926" s="142" t="s">
        <v>12374</v>
      </c>
      <c r="C3926" s="142" t="s">
        <v>592</v>
      </c>
      <c r="D3926" s="142" t="s">
        <v>12375</v>
      </c>
      <c r="E3926" s="142" t="s">
        <v>12999</v>
      </c>
      <c r="F3926" s="142" t="s">
        <v>13000</v>
      </c>
      <c r="G3926" s="142" t="s">
        <v>13011</v>
      </c>
      <c r="H3926" s="142" t="s">
        <v>13012</v>
      </c>
      <c r="I3926" s="142" t="s">
        <v>13013</v>
      </c>
      <c r="J3926" s="142" t="s">
        <v>13014</v>
      </c>
      <c r="K3926" s="142" t="s">
        <v>13015</v>
      </c>
      <c r="L3926" s="142" t="s">
        <v>13016</v>
      </c>
    </row>
    <row r="3927" spans="1:12" hidden="1">
      <c r="A3927" s="142" t="s">
        <v>12373</v>
      </c>
      <c r="B3927" s="142" t="s">
        <v>12374</v>
      </c>
      <c r="C3927" s="142" t="s">
        <v>592</v>
      </c>
      <c r="D3927" s="142" t="s">
        <v>12375</v>
      </c>
      <c r="E3927" s="142" t="s">
        <v>12999</v>
      </c>
      <c r="F3927" s="142" t="s">
        <v>13000</v>
      </c>
      <c r="G3927" s="142" t="s">
        <v>13011</v>
      </c>
      <c r="H3927" s="142" t="s">
        <v>13012</v>
      </c>
      <c r="I3927" s="142" t="s">
        <v>13013</v>
      </c>
      <c r="J3927" s="142" t="s">
        <v>13014</v>
      </c>
      <c r="K3927" s="142" t="s">
        <v>13017</v>
      </c>
      <c r="L3927" s="142" t="s">
        <v>13018</v>
      </c>
    </row>
    <row r="3928" spans="1:12" hidden="1">
      <c r="A3928" s="142" t="s">
        <v>12373</v>
      </c>
      <c r="B3928" s="142" t="s">
        <v>12374</v>
      </c>
      <c r="C3928" s="142" t="s">
        <v>592</v>
      </c>
      <c r="D3928" s="142" t="s">
        <v>12375</v>
      </c>
      <c r="E3928" s="142" t="s">
        <v>13019</v>
      </c>
      <c r="F3928" s="142" t="s">
        <v>13020</v>
      </c>
      <c r="G3928" s="142" t="s">
        <v>13021</v>
      </c>
      <c r="H3928" s="142" t="s">
        <v>13022</v>
      </c>
      <c r="I3928" s="142" t="s">
        <v>13023</v>
      </c>
      <c r="J3928" s="142" t="s">
        <v>13024</v>
      </c>
      <c r="K3928" s="142" t="s">
        <v>13025</v>
      </c>
      <c r="L3928" s="142" t="s">
        <v>13026</v>
      </c>
    </row>
    <row r="3929" spans="1:12" hidden="1">
      <c r="A3929" s="142" t="s">
        <v>12373</v>
      </c>
      <c r="B3929" s="142" t="s">
        <v>12374</v>
      </c>
      <c r="C3929" s="142" t="s">
        <v>592</v>
      </c>
      <c r="D3929" s="142" t="s">
        <v>12375</v>
      </c>
      <c r="E3929" s="142" t="s">
        <v>13019</v>
      </c>
      <c r="F3929" s="142" t="s">
        <v>13020</v>
      </c>
      <c r="G3929" s="142" t="s">
        <v>13021</v>
      </c>
      <c r="H3929" s="142" t="s">
        <v>13022</v>
      </c>
      <c r="I3929" s="142" t="s">
        <v>13023</v>
      </c>
      <c r="J3929" s="142" t="s">
        <v>13024</v>
      </c>
      <c r="K3929" s="142" t="s">
        <v>13027</v>
      </c>
      <c r="L3929" s="142" t="s">
        <v>13028</v>
      </c>
    </row>
    <row r="3930" spans="1:12" hidden="1">
      <c r="A3930" s="142" t="s">
        <v>12373</v>
      </c>
      <c r="B3930" s="142" t="s">
        <v>12374</v>
      </c>
      <c r="C3930" s="142" t="s">
        <v>592</v>
      </c>
      <c r="D3930" s="142" t="s">
        <v>12375</v>
      </c>
      <c r="E3930" s="142" t="s">
        <v>13019</v>
      </c>
      <c r="F3930" s="142" t="s">
        <v>13020</v>
      </c>
      <c r="G3930" s="142" t="s">
        <v>13021</v>
      </c>
      <c r="H3930" s="142" t="s">
        <v>13022</v>
      </c>
      <c r="I3930" s="142" t="s">
        <v>13023</v>
      </c>
      <c r="J3930" s="142" t="s">
        <v>13024</v>
      </c>
      <c r="K3930" s="142" t="s">
        <v>13029</v>
      </c>
      <c r="L3930" s="142" t="s">
        <v>13030</v>
      </c>
    </row>
    <row r="3931" spans="1:12" hidden="1">
      <c r="A3931" s="142" t="s">
        <v>12373</v>
      </c>
      <c r="B3931" s="142" t="s">
        <v>12374</v>
      </c>
      <c r="C3931" s="142" t="s">
        <v>592</v>
      </c>
      <c r="D3931" s="142" t="s">
        <v>12375</v>
      </c>
      <c r="E3931" s="142" t="s">
        <v>13019</v>
      </c>
      <c r="F3931" s="142" t="s">
        <v>13020</v>
      </c>
      <c r="G3931" s="142" t="s">
        <v>13021</v>
      </c>
      <c r="H3931" s="142" t="s">
        <v>13022</v>
      </c>
      <c r="I3931" s="142" t="s">
        <v>13023</v>
      </c>
      <c r="J3931" s="142" t="s">
        <v>13024</v>
      </c>
      <c r="K3931" s="142" t="s">
        <v>13031</v>
      </c>
      <c r="L3931" s="142" t="s">
        <v>13032</v>
      </c>
    </row>
    <row r="3932" spans="1:12" hidden="1">
      <c r="A3932" s="142" t="s">
        <v>12373</v>
      </c>
      <c r="B3932" s="142" t="s">
        <v>12374</v>
      </c>
      <c r="C3932" s="142" t="s">
        <v>592</v>
      </c>
      <c r="D3932" s="142" t="s">
        <v>12375</v>
      </c>
      <c r="E3932" s="142" t="s">
        <v>13019</v>
      </c>
      <c r="F3932" s="142" t="s">
        <v>13020</v>
      </c>
      <c r="G3932" s="142" t="s">
        <v>13021</v>
      </c>
      <c r="H3932" s="142" t="s">
        <v>13022</v>
      </c>
      <c r="I3932" s="142" t="s">
        <v>13023</v>
      </c>
      <c r="J3932" s="142" t="s">
        <v>13024</v>
      </c>
      <c r="K3932" s="142" t="s">
        <v>13033</v>
      </c>
      <c r="L3932" s="142" t="s">
        <v>13034</v>
      </c>
    </row>
    <row r="3933" spans="1:12" hidden="1">
      <c r="A3933" s="142" t="s">
        <v>12373</v>
      </c>
      <c r="B3933" s="142" t="s">
        <v>12374</v>
      </c>
      <c r="C3933" s="142" t="s">
        <v>592</v>
      </c>
      <c r="D3933" s="142" t="s">
        <v>12375</v>
      </c>
      <c r="E3933" s="142" t="s">
        <v>13019</v>
      </c>
      <c r="F3933" s="142" t="s">
        <v>13020</v>
      </c>
      <c r="G3933" s="142" t="s">
        <v>13021</v>
      </c>
      <c r="H3933" s="142" t="s">
        <v>13022</v>
      </c>
      <c r="I3933" s="142" t="s">
        <v>13023</v>
      </c>
      <c r="J3933" s="142" t="s">
        <v>13024</v>
      </c>
      <c r="K3933" s="142" t="s">
        <v>13035</v>
      </c>
      <c r="L3933" s="142" t="s">
        <v>13036</v>
      </c>
    </row>
    <row r="3934" spans="1:12" hidden="1">
      <c r="A3934" s="142" t="s">
        <v>12373</v>
      </c>
      <c r="B3934" s="142" t="s">
        <v>12374</v>
      </c>
      <c r="C3934" s="142" t="s">
        <v>592</v>
      </c>
      <c r="D3934" s="142" t="s">
        <v>12375</v>
      </c>
      <c r="E3934" s="142" t="s">
        <v>13019</v>
      </c>
      <c r="F3934" s="142" t="s">
        <v>13020</v>
      </c>
      <c r="G3934" s="142" t="s">
        <v>13021</v>
      </c>
      <c r="H3934" s="142" t="s">
        <v>13022</v>
      </c>
      <c r="I3934" s="142" t="s">
        <v>13023</v>
      </c>
      <c r="J3934" s="142" t="s">
        <v>13024</v>
      </c>
      <c r="K3934" s="142" t="s">
        <v>13037</v>
      </c>
      <c r="L3934" s="142" t="s">
        <v>13038</v>
      </c>
    </row>
    <row r="3935" spans="1:12" hidden="1">
      <c r="A3935" s="142" t="s">
        <v>12373</v>
      </c>
      <c r="B3935" s="142" t="s">
        <v>12374</v>
      </c>
      <c r="C3935" s="142" t="s">
        <v>592</v>
      </c>
      <c r="D3935" s="142" t="s">
        <v>12375</v>
      </c>
      <c r="E3935" s="142" t="s">
        <v>13019</v>
      </c>
      <c r="F3935" s="142" t="s">
        <v>13020</v>
      </c>
      <c r="G3935" s="142" t="s">
        <v>13021</v>
      </c>
      <c r="H3935" s="142" t="s">
        <v>13022</v>
      </c>
      <c r="I3935" s="142" t="s">
        <v>13023</v>
      </c>
      <c r="J3935" s="142" t="s">
        <v>13024</v>
      </c>
      <c r="K3935" s="142" t="s">
        <v>13039</v>
      </c>
      <c r="L3935" s="142" t="s">
        <v>13040</v>
      </c>
    </row>
    <row r="3936" spans="1:12" hidden="1">
      <c r="A3936" s="142" t="s">
        <v>12373</v>
      </c>
      <c r="B3936" s="142" t="s">
        <v>12374</v>
      </c>
      <c r="C3936" s="142" t="s">
        <v>592</v>
      </c>
      <c r="D3936" s="142" t="s">
        <v>12375</v>
      </c>
      <c r="E3936" s="142" t="s">
        <v>13019</v>
      </c>
      <c r="F3936" s="142" t="s">
        <v>13020</v>
      </c>
      <c r="G3936" s="142" t="s">
        <v>13021</v>
      </c>
      <c r="H3936" s="142" t="s">
        <v>13022</v>
      </c>
      <c r="I3936" s="142" t="s">
        <v>13023</v>
      </c>
      <c r="J3936" s="142" t="s">
        <v>13024</v>
      </c>
      <c r="K3936" s="142" t="s">
        <v>13041</v>
      </c>
      <c r="L3936" s="142" t="s">
        <v>13042</v>
      </c>
    </row>
    <row r="3937" spans="1:12" hidden="1">
      <c r="A3937" s="142" t="s">
        <v>12373</v>
      </c>
      <c r="B3937" s="142" t="s">
        <v>12374</v>
      </c>
      <c r="C3937" s="142" t="s">
        <v>592</v>
      </c>
      <c r="D3937" s="142" t="s">
        <v>12375</v>
      </c>
      <c r="E3937" s="142" t="s">
        <v>13019</v>
      </c>
      <c r="F3937" s="142" t="s">
        <v>13020</v>
      </c>
      <c r="G3937" s="142" t="s">
        <v>13043</v>
      </c>
      <c r="H3937" s="142" t="s">
        <v>13044</v>
      </c>
      <c r="I3937" s="142" t="s">
        <v>13045</v>
      </c>
      <c r="J3937" s="142" t="s">
        <v>13046</v>
      </c>
      <c r="K3937" s="142" t="s">
        <v>13047</v>
      </c>
      <c r="L3937" s="142" t="s">
        <v>13048</v>
      </c>
    </row>
    <row r="3938" spans="1:12" hidden="1">
      <c r="A3938" s="142" t="s">
        <v>12373</v>
      </c>
      <c r="B3938" s="142" t="s">
        <v>12374</v>
      </c>
      <c r="C3938" s="142" t="s">
        <v>592</v>
      </c>
      <c r="D3938" s="142" t="s">
        <v>12375</v>
      </c>
      <c r="E3938" s="142" t="s">
        <v>13019</v>
      </c>
      <c r="F3938" s="142" t="s">
        <v>13020</v>
      </c>
      <c r="G3938" s="142" t="s">
        <v>13043</v>
      </c>
      <c r="H3938" s="142" t="s">
        <v>13044</v>
      </c>
      <c r="I3938" s="142" t="s">
        <v>13045</v>
      </c>
      <c r="J3938" s="142" t="s">
        <v>13046</v>
      </c>
      <c r="K3938" s="142" t="s">
        <v>13049</v>
      </c>
      <c r="L3938" s="142" t="s">
        <v>13050</v>
      </c>
    </row>
    <row r="3939" spans="1:12" hidden="1">
      <c r="A3939" s="142" t="s">
        <v>12373</v>
      </c>
      <c r="B3939" s="142" t="s">
        <v>12374</v>
      </c>
      <c r="C3939" s="142" t="s">
        <v>592</v>
      </c>
      <c r="D3939" s="142" t="s">
        <v>12375</v>
      </c>
      <c r="E3939" s="142" t="s">
        <v>13019</v>
      </c>
      <c r="F3939" s="142" t="s">
        <v>13020</v>
      </c>
      <c r="G3939" s="142" t="s">
        <v>13051</v>
      </c>
      <c r="H3939" s="142" t="s">
        <v>13052</v>
      </c>
      <c r="I3939" s="142" t="s">
        <v>13053</v>
      </c>
      <c r="J3939" s="142" t="s">
        <v>13054</v>
      </c>
      <c r="K3939" s="142" t="s">
        <v>13055</v>
      </c>
      <c r="L3939" s="142" t="s">
        <v>13056</v>
      </c>
    </row>
    <row r="3940" spans="1:12" hidden="1">
      <c r="A3940" s="142" t="s">
        <v>12373</v>
      </c>
      <c r="B3940" s="142" t="s">
        <v>12374</v>
      </c>
      <c r="C3940" s="142" t="s">
        <v>592</v>
      </c>
      <c r="D3940" s="142" t="s">
        <v>12375</v>
      </c>
      <c r="E3940" s="142" t="s">
        <v>13057</v>
      </c>
      <c r="F3940" s="142" t="s">
        <v>13058</v>
      </c>
      <c r="G3940" s="142" t="s">
        <v>13059</v>
      </c>
      <c r="H3940" s="142" t="s">
        <v>13060</v>
      </c>
      <c r="I3940" s="142" t="s">
        <v>13061</v>
      </c>
      <c r="J3940" s="142" t="s">
        <v>13062</v>
      </c>
      <c r="K3940" s="142" t="s">
        <v>13063</v>
      </c>
      <c r="L3940" s="142" t="s">
        <v>13064</v>
      </c>
    </row>
    <row r="3941" spans="1:12" hidden="1">
      <c r="A3941" s="142" t="s">
        <v>12373</v>
      </c>
      <c r="B3941" s="142" t="s">
        <v>12374</v>
      </c>
      <c r="C3941" s="142" t="s">
        <v>592</v>
      </c>
      <c r="D3941" s="142" t="s">
        <v>12375</v>
      </c>
      <c r="E3941" s="142" t="s">
        <v>13057</v>
      </c>
      <c r="F3941" s="142" t="s">
        <v>13058</v>
      </c>
      <c r="G3941" s="142" t="s">
        <v>13059</v>
      </c>
      <c r="H3941" s="142" t="s">
        <v>13060</v>
      </c>
      <c r="I3941" s="142" t="s">
        <v>13061</v>
      </c>
      <c r="J3941" s="142" t="s">
        <v>13062</v>
      </c>
      <c r="K3941" s="142" t="s">
        <v>13065</v>
      </c>
      <c r="L3941" s="142" t="s">
        <v>13066</v>
      </c>
    </row>
    <row r="3942" spans="1:12" hidden="1">
      <c r="A3942" s="142" t="s">
        <v>12373</v>
      </c>
      <c r="B3942" s="142" t="s">
        <v>12374</v>
      </c>
      <c r="C3942" s="142" t="s">
        <v>592</v>
      </c>
      <c r="D3942" s="142" t="s">
        <v>12375</v>
      </c>
      <c r="E3942" s="142" t="s">
        <v>13067</v>
      </c>
      <c r="F3942" s="142" t="s">
        <v>13068</v>
      </c>
      <c r="G3942" s="142" t="s">
        <v>13069</v>
      </c>
      <c r="H3942" s="142" t="s">
        <v>13070</v>
      </c>
      <c r="I3942" s="142" t="s">
        <v>13071</v>
      </c>
      <c r="J3942" s="142" t="s">
        <v>13072</v>
      </c>
      <c r="K3942" s="142" t="s">
        <v>13073</v>
      </c>
      <c r="L3942" s="142" t="s">
        <v>13074</v>
      </c>
    </row>
    <row r="3943" spans="1:12" hidden="1">
      <c r="A3943" s="142" t="s">
        <v>12373</v>
      </c>
      <c r="B3943" s="142" t="s">
        <v>12374</v>
      </c>
      <c r="C3943" s="142" t="s">
        <v>592</v>
      </c>
      <c r="D3943" s="142" t="s">
        <v>12375</v>
      </c>
      <c r="E3943" s="142" t="s">
        <v>13067</v>
      </c>
      <c r="F3943" s="142" t="s">
        <v>13068</v>
      </c>
      <c r="G3943" s="142" t="s">
        <v>13069</v>
      </c>
      <c r="H3943" s="142" t="s">
        <v>13070</v>
      </c>
      <c r="I3943" s="142" t="s">
        <v>13071</v>
      </c>
      <c r="J3943" s="142" t="s">
        <v>13072</v>
      </c>
      <c r="K3943" s="142" t="s">
        <v>13075</v>
      </c>
      <c r="L3943" s="142" t="s">
        <v>13076</v>
      </c>
    </row>
    <row r="3944" spans="1:12" hidden="1">
      <c r="A3944" s="142" t="s">
        <v>12373</v>
      </c>
      <c r="B3944" s="142" t="s">
        <v>12374</v>
      </c>
      <c r="C3944" s="142" t="s">
        <v>592</v>
      </c>
      <c r="D3944" s="142" t="s">
        <v>12375</v>
      </c>
      <c r="E3944" s="142" t="s">
        <v>13067</v>
      </c>
      <c r="F3944" s="142" t="s">
        <v>13068</v>
      </c>
      <c r="G3944" s="142" t="s">
        <v>13077</v>
      </c>
      <c r="H3944" s="142" t="s">
        <v>13078</v>
      </c>
      <c r="I3944" s="142" t="s">
        <v>13079</v>
      </c>
      <c r="J3944" s="142" t="s">
        <v>13080</v>
      </c>
      <c r="K3944" s="142" t="s">
        <v>13081</v>
      </c>
      <c r="L3944" s="142" t="s">
        <v>13082</v>
      </c>
    </row>
    <row r="3945" spans="1:12" hidden="1">
      <c r="A3945" s="142" t="s">
        <v>12373</v>
      </c>
      <c r="B3945" s="142" t="s">
        <v>12374</v>
      </c>
      <c r="C3945" s="142" t="s">
        <v>592</v>
      </c>
      <c r="D3945" s="142" t="s">
        <v>12375</v>
      </c>
      <c r="E3945" s="142" t="s">
        <v>13067</v>
      </c>
      <c r="F3945" s="142" t="s">
        <v>13068</v>
      </c>
      <c r="G3945" s="142" t="s">
        <v>13077</v>
      </c>
      <c r="H3945" s="142" t="s">
        <v>13078</v>
      </c>
      <c r="I3945" s="142" t="s">
        <v>13079</v>
      </c>
      <c r="J3945" s="142" t="s">
        <v>13080</v>
      </c>
      <c r="K3945" s="142" t="s">
        <v>13083</v>
      </c>
      <c r="L3945" s="142" t="s">
        <v>13084</v>
      </c>
    </row>
    <row r="3946" spans="1:12" hidden="1">
      <c r="A3946" s="142" t="s">
        <v>12373</v>
      </c>
      <c r="B3946" s="142" t="s">
        <v>12374</v>
      </c>
      <c r="C3946" s="142" t="s">
        <v>592</v>
      </c>
      <c r="D3946" s="142" t="s">
        <v>12375</v>
      </c>
      <c r="E3946" s="142" t="s">
        <v>13067</v>
      </c>
      <c r="F3946" s="142" t="s">
        <v>13068</v>
      </c>
      <c r="G3946" s="142" t="s">
        <v>13085</v>
      </c>
      <c r="H3946" s="142" t="s">
        <v>13086</v>
      </c>
      <c r="I3946" s="142" t="s">
        <v>13087</v>
      </c>
      <c r="J3946" s="142" t="s">
        <v>13088</v>
      </c>
      <c r="K3946" s="142" t="s">
        <v>13089</v>
      </c>
      <c r="L3946" s="142" t="s">
        <v>13090</v>
      </c>
    </row>
    <row r="3947" spans="1:12" hidden="1">
      <c r="A3947" s="142" t="s">
        <v>12373</v>
      </c>
      <c r="B3947" s="142" t="s">
        <v>12374</v>
      </c>
      <c r="C3947" s="142" t="s">
        <v>592</v>
      </c>
      <c r="D3947" s="142" t="s">
        <v>12375</v>
      </c>
      <c r="E3947" s="142" t="s">
        <v>13091</v>
      </c>
      <c r="F3947" s="142" t="s">
        <v>13092</v>
      </c>
      <c r="G3947" s="142" t="s">
        <v>13093</v>
      </c>
      <c r="H3947" s="142" t="s">
        <v>13094</v>
      </c>
      <c r="I3947" s="142" t="s">
        <v>13095</v>
      </c>
      <c r="J3947" s="142" t="s">
        <v>13096</v>
      </c>
      <c r="K3947" s="142" t="s">
        <v>13097</v>
      </c>
      <c r="L3947" s="142" t="s">
        <v>13098</v>
      </c>
    </row>
    <row r="3948" spans="1:12" hidden="1">
      <c r="A3948" s="142" t="s">
        <v>12373</v>
      </c>
      <c r="B3948" s="142" t="s">
        <v>12374</v>
      </c>
      <c r="C3948" s="142" t="s">
        <v>592</v>
      </c>
      <c r="D3948" s="142" t="s">
        <v>12375</v>
      </c>
      <c r="E3948" s="142" t="s">
        <v>13091</v>
      </c>
      <c r="F3948" s="142" t="s">
        <v>13092</v>
      </c>
      <c r="G3948" s="142" t="s">
        <v>13093</v>
      </c>
      <c r="H3948" s="142" t="s">
        <v>13094</v>
      </c>
      <c r="I3948" s="142" t="s">
        <v>13095</v>
      </c>
      <c r="J3948" s="142" t="s">
        <v>13096</v>
      </c>
      <c r="K3948" s="142" t="s">
        <v>13099</v>
      </c>
      <c r="L3948" s="142" t="s">
        <v>13100</v>
      </c>
    </row>
    <row r="3949" spans="1:12" hidden="1">
      <c r="A3949" s="142" t="s">
        <v>12373</v>
      </c>
      <c r="B3949" s="142" t="s">
        <v>12374</v>
      </c>
      <c r="C3949" s="142" t="s">
        <v>592</v>
      </c>
      <c r="D3949" s="142" t="s">
        <v>12375</v>
      </c>
      <c r="E3949" s="142" t="s">
        <v>13091</v>
      </c>
      <c r="F3949" s="142" t="s">
        <v>13092</v>
      </c>
      <c r="G3949" s="142" t="s">
        <v>13101</v>
      </c>
      <c r="H3949" s="142" t="s">
        <v>13102</v>
      </c>
      <c r="I3949" s="142" t="s">
        <v>13103</v>
      </c>
      <c r="J3949" s="142" t="s">
        <v>13104</v>
      </c>
      <c r="K3949" s="142" t="s">
        <v>13105</v>
      </c>
      <c r="L3949" s="142" t="s">
        <v>13106</v>
      </c>
    </row>
    <row r="3950" spans="1:12" hidden="1">
      <c r="A3950" s="142" t="s">
        <v>12373</v>
      </c>
      <c r="B3950" s="142" t="s">
        <v>12374</v>
      </c>
      <c r="C3950" s="142" t="s">
        <v>592</v>
      </c>
      <c r="D3950" s="142" t="s">
        <v>12375</v>
      </c>
      <c r="E3950" s="142" t="s">
        <v>13091</v>
      </c>
      <c r="F3950" s="142" t="s">
        <v>13092</v>
      </c>
      <c r="G3950" s="142" t="s">
        <v>13101</v>
      </c>
      <c r="H3950" s="142" t="s">
        <v>13102</v>
      </c>
      <c r="I3950" s="142" t="s">
        <v>13103</v>
      </c>
      <c r="J3950" s="142" t="s">
        <v>13104</v>
      </c>
      <c r="K3950" s="142" t="s">
        <v>13107</v>
      </c>
      <c r="L3950" s="142" t="s">
        <v>13108</v>
      </c>
    </row>
    <row r="3951" spans="1:12" hidden="1">
      <c r="A3951" s="142" t="s">
        <v>12373</v>
      </c>
      <c r="B3951" s="142" t="s">
        <v>12374</v>
      </c>
      <c r="C3951" s="142" t="s">
        <v>592</v>
      </c>
      <c r="D3951" s="142" t="s">
        <v>12375</v>
      </c>
      <c r="E3951" s="142" t="s">
        <v>13091</v>
      </c>
      <c r="F3951" s="142" t="s">
        <v>13092</v>
      </c>
      <c r="G3951" s="142" t="s">
        <v>13101</v>
      </c>
      <c r="H3951" s="142" t="s">
        <v>13102</v>
      </c>
      <c r="I3951" s="142" t="s">
        <v>13103</v>
      </c>
      <c r="J3951" s="142" t="s">
        <v>13104</v>
      </c>
      <c r="K3951" s="142" t="s">
        <v>13109</v>
      </c>
      <c r="L3951" s="142" t="s">
        <v>13110</v>
      </c>
    </row>
    <row r="3952" spans="1:12" hidden="1">
      <c r="A3952" s="142" t="s">
        <v>12373</v>
      </c>
      <c r="B3952" s="142" t="s">
        <v>12374</v>
      </c>
      <c r="C3952" s="142" t="s">
        <v>592</v>
      </c>
      <c r="D3952" s="142" t="s">
        <v>12375</v>
      </c>
      <c r="E3952" s="142" t="s">
        <v>13091</v>
      </c>
      <c r="F3952" s="142" t="s">
        <v>13092</v>
      </c>
      <c r="G3952" s="142" t="s">
        <v>13111</v>
      </c>
      <c r="H3952" s="142" t="s">
        <v>13112</v>
      </c>
      <c r="I3952" s="142" t="s">
        <v>13113</v>
      </c>
      <c r="J3952" s="142" t="s">
        <v>13114</v>
      </c>
      <c r="K3952" s="142" t="s">
        <v>13115</v>
      </c>
      <c r="L3952" s="142" t="s">
        <v>13116</v>
      </c>
    </row>
    <row r="3953" spans="1:12" hidden="1">
      <c r="A3953" s="142" t="s">
        <v>12373</v>
      </c>
      <c r="B3953" s="142" t="s">
        <v>12374</v>
      </c>
      <c r="C3953" s="142" t="s">
        <v>592</v>
      </c>
      <c r="D3953" s="142" t="s">
        <v>12375</v>
      </c>
      <c r="E3953" s="142" t="s">
        <v>13091</v>
      </c>
      <c r="F3953" s="142" t="s">
        <v>13092</v>
      </c>
      <c r="G3953" s="142" t="s">
        <v>13111</v>
      </c>
      <c r="H3953" s="142" t="s">
        <v>13112</v>
      </c>
      <c r="I3953" s="142" t="s">
        <v>13113</v>
      </c>
      <c r="J3953" s="142" t="s">
        <v>13114</v>
      </c>
      <c r="K3953" s="142" t="s">
        <v>13117</v>
      </c>
      <c r="L3953" s="142" t="s">
        <v>13118</v>
      </c>
    </row>
    <row r="3954" spans="1:12" hidden="1">
      <c r="A3954" s="142" t="s">
        <v>12373</v>
      </c>
      <c r="B3954" s="142" t="s">
        <v>12374</v>
      </c>
      <c r="C3954" s="142" t="s">
        <v>592</v>
      </c>
      <c r="D3954" s="142" t="s">
        <v>12375</v>
      </c>
      <c r="E3954" s="142" t="s">
        <v>13091</v>
      </c>
      <c r="F3954" s="142" t="s">
        <v>13092</v>
      </c>
      <c r="G3954" s="142" t="s">
        <v>13111</v>
      </c>
      <c r="H3954" s="142" t="s">
        <v>13112</v>
      </c>
      <c r="I3954" s="142" t="s">
        <v>13113</v>
      </c>
      <c r="J3954" s="142" t="s">
        <v>13114</v>
      </c>
      <c r="K3954" s="142" t="s">
        <v>13119</v>
      </c>
      <c r="L3954" s="142" t="s">
        <v>13120</v>
      </c>
    </row>
    <row r="3955" spans="1:12" hidden="1">
      <c r="A3955" s="142" t="s">
        <v>12373</v>
      </c>
      <c r="B3955" s="142" t="s">
        <v>12374</v>
      </c>
      <c r="C3955" s="142" t="s">
        <v>592</v>
      </c>
      <c r="D3955" s="142" t="s">
        <v>12375</v>
      </c>
      <c r="E3955" s="142" t="s">
        <v>13121</v>
      </c>
      <c r="F3955" s="142" t="s">
        <v>13122</v>
      </c>
      <c r="G3955" s="142" t="s">
        <v>13123</v>
      </c>
      <c r="H3955" s="142" t="s">
        <v>13124</v>
      </c>
      <c r="I3955" s="142" t="s">
        <v>13125</v>
      </c>
      <c r="J3955" s="142" t="s">
        <v>13126</v>
      </c>
      <c r="K3955" s="142" t="s">
        <v>13127</v>
      </c>
      <c r="L3955" s="142" t="s">
        <v>13128</v>
      </c>
    </row>
    <row r="3956" spans="1:12" hidden="1">
      <c r="A3956" s="142" t="s">
        <v>12373</v>
      </c>
      <c r="B3956" s="142" t="s">
        <v>12374</v>
      </c>
      <c r="C3956" s="142" t="s">
        <v>592</v>
      </c>
      <c r="D3956" s="142" t="s">
        <v>12375</v>
      </c>
      <c r="E3956" s="142" t="s">
        <v>13121</v>
      </c>
      <c r="F3956" s="142" t="s">
        <v>13122</v>
      </c>
      <c r="G3956" s="142" t="s">
        <v>13123</v>
      </c>
      <c r="H3956" s="142" t="s">
        <v>13124</v>
      </c>
      <c r="I3956" s="142" t="s">
        <v>13125</v>
      </c>
      <c r="J3956" s="142" t="s">
        <v>13126</v>
      </c>
      <c r="K3956" s="142" t="s">
        <v>13129</v>
      </c>
      <c r="L3956" s="142" t="s">
        <v>13130</v>
      </c>
    </row>
    <row r="3957" spans="1:12" hidden="1">
      <c r="A3957" s="142" t="s">
        <v>12373</v>
      </c>
      <c r="B3957" s="142" t="s">
        <v>12374</v>
      </c>
      <c r="C3957" s="142" t="s">
        <v>592</v>
      </c>
      <c r="D3957" s="142" t="s">
        <v>12375</v>
      </c>
      <c r="E3957" s="142" t="s">
        <v>13121</v>
      </c>
      <c r="F3957" s="142" t="s">
        <v>13122</v>
      </c>
      <c r="G3957" s="142" t="s">
        <v>13123</v>
      </c>
      <c r="H3957" s="142" t="s">
        <v>13124</v>
      </c>
      <c r="I3957" s="142" t="s">
        <v>13125</v>
      </c>
      <c r="J3957" s="142" t="s">
        <v>13126</v>
      </c>
      <c r="K3957" s="142" t="s">
        <v>13131</v>
      </c>
      <c r="L3957" s="142" t="s">
        <v>13132</v>
      </c>
    </row>
    <row r="3958" spans="1:12" hidden="1">
      <c r="A3958" s="142" t="s">
        <v>12373</v>
      </c>
      <c r="B3958" s="142" t="s">
        <v>12374</v>
      </c>
      <c r="C3958" s="142" t="s">
        <v>592</v>
      </c>
      <c r="D3958" s="142" t="s">
        <v>12375</v>
      </c>
      <c r="E3958" s="142" t="s">
        <v>13121</v>
      </c>
      <c r="F3958" s="142" t="s">
        <v>13122</v>
      </c>
      <c r="G3958" s="142" t="s">
        <v>13123</v>
      </c>
      <c r="H3958" s="142" t="s">
        <v>13124</v>
      </c>
      <c r="I3958" s="142" t="s">
        <v>13125</v>
      </c>
      <c r="J3958" s="142" t="s">
        <v>13126</v>
      </c>
      <c r="K3958" s="142" t="s">
        <v>13133</v>
      </c>
      <c r="L3958" s="142" t="s">
        <v>13134</v>
      </c>
    </row>
    <row r="3959" spans="1:12" hidden="1">
      <c r="A3959" s="142" t="s">
        <v>12373</v>
      </c>
      <c r="B3959" s="142" t="s">
        <v>12374</v>
      </c>
      <c r="C3959" s="142" t="s">
        <v>592</v>
      </c>
      <c r="D3959" s="142" t="s">
        <v>12375</v>
      </c>
      <c r="E3959" s="142" t="s">
        <v>13121</v>
      </c>
      <c r="F3959" s="142" t="s">
        <v>13122</v>
      </c>
      <c r="G3959" s="142" t="s">
        <v>13123</v>
      </c>
      <c r="H3959" s="142" t="s">
        <v>13124</v>
      </c>
      <c r="I3959" s="142" t="s">
        <v>13125</v>
      </c>
      <c r="J3959" s="142" t="s">
        <v>13126</v>
      </c>
      <c r="K3959" s="142" t="s">
        <v>13135</v>
      </c>
      <c r="L3959" s="142" t="s">
        <v>13136</v>
      </c>
    </row>
    <row r="3960" spans="1:12" hidden="1">
      <c r="A3960" s="142" t="s">
        <v>12373</v>
      </c>
      <c r="B3960" s="142" t="s">
        <v>12374</v>
      </c>
      <c r="C3960" s="142" t="s">
        <v>592</v>
      </c>
      <c r="D3960" s="142" t="s">
        <v>12375</v>
      </c>
      <c r="E3960" s="142" t="s">
        <v>13121</v>
      </c>
      <c r="F3960" s="142" t="s">
        <v>13122</v>
      </c>
      <c r="G3960" s="142" t="s">
        <v>13123</v>
      </c>
      <c r="H3960" s="142" t="s">
        <v>13124</v>
      </c>
      <c r="I3960" s="142" t="s">
        <v>13125</v>
      </c>
      <c r="J3960" s="142" t="s">
        <v>13126</v>
      </c>
      <c r="K3960" s="142" t="s">
        <v>13137</v>
      </c>
      <c r="L3960" s="142" t="s">
        <v>13138</v>
      </c>
    </row>
    <row r="3961" spans="1:12" hidden="1">
      <c r="A3961" s="142" t="s">
        <v>12373</v>
      </c>
      <c r="B3961" s="142" t="s">
        <v>12374</v>
      </c>
      <c r="C3961" s="142" t="s">
        <v>592</v>
      </c>
      <c r="D3961" s="142" t="s">
        <v>12375</v>
      </c>
      <c r="E3961" s="142" t="s">
        <v>13139</v>
      </c>
      <c r="F3961" s="142" t="s">
        <v>13140</v>
      </c>
      <c r="G3961" s="142" t="s">
        <v>13141</v>
      </c>
      <c r="H3961" s="142" t="s">
        <v>13142</v>
      </c>
      <c r="I3961" s="142" t="s">
        <v>13143</v>
      </c>
      <c r="J3961" s="142" t="s">
        <v>13144</v>
      </c>
      <c r="K3961" s="142" t="s">
        <v>13145</v>
      </c>
      <c r="L3961" s="142" t="s">
        <v>13146</v>
      </c>
    </row>
    <row r="3962" spans="1:12" hidden="1">
      <c r="A3962" s="142" t="s">
        <v>12373</v>
      </c>
      <c r="B3962" s="142" t="s">
        <v>12374</v>
      </c>
      <c r="C3962" s="142" t="s">
        <v>592</v>
      </c>
      <c r="D3962" s="142" t="s">
        <v>12375</v>
      </c>
      <c r="E3962" s="142" t="s">
        <v>13139</v>
      </c>
      <c r="F3962" s="142" t="s">
        <v>13140</v>
      </c>
      <c r="G3962" s="142" t="s">
        <v>13141</v>
      </c>
      <c r="H3962" s="142" t="s">
        <v>13142</v>
      </c>
      <c r="I3962" s="142" t="s">
        <v>13143</v>
      </c>
      <c r="J3962" s="142" t="s">
        <v>13144</v>
      </c>
      <c r="K3962" s="142" t="s">
        <v>13147</v>
      </c>
      <c r="L3962" s="142" t="s">
        <v>13148</v>
      </c>
    </row>
    <row r="3963" spans="1:12" hidden="1">
      <c r="A3963" s="142" t="s">
        <v>12373</v>
      </c>
      <c r="B3963" s="142" t="s">
        <v>12374</v>
      </c>
      <c r="C3963" s="142" t="s">
        <v>592</v>
      </c>
      <c r="D3963" s="142" t="s">
        <v>12375</v>
      </c>
      <c r="E3963" s="142" t="s">
        <v>13139</v>
      </c>
      <c r="F3963" s="142" t="s">
        <v>13140</v>
      </c>
      <c r="G3963" s="142" t="s">
        <v>13149</v>
      </c>
      <c r="H3963" s="142" t="s">
        <v>13150</v>
      </c>
      <c r="I3963" s="142" t="s">
        <v>13151</v>
      </c>
      <c r="J3963" s="142" t="s">
        <v>13152</v>
      </c>
      <c r="K3963" s="142" t="s">
        <v>13153</v>
      </c>
      <c r="L3963" s="142" t="s">
        <v>13154</v>
      </c>
    </row>
    <row r="3964" spans="1:12" hidden="1">
      <c r="A3964" s="142" t="s">
        <v>12373</v>
      </c>
      <c r="B3964" s="142" t="s">
        <v>12374</v>
      </c>
      <c r="C3964" s="142" t="s">
        <v>592</v>
      </c>
      <c r="D3964" s="142" t="s">
        <v>12375</v>
      </c>
      <c r="E3964" s="142" t="s">
        <v>13139</v>
      </c>
      <c r="F3964" s="142" t="s">
        <v>13140</v>
      </c>
      <c r="G3964" s="142" t="s">
        <v>13149</v>
      </c>
      <c r="H3964" s="142" t="s">
        <v>13150</v>
      </c>
      <c r="I3964" s="142" t="s">
        <v>13151</v>
      </c>
      <c r="J3964" s="142" t="s">
        <v>13152</v>
      </c>
      <c r="K3964" s="142" t="s">
        <v>13155</v>
      </c>
      <c r="L3964" s="142" t="s">
        <v>13156</v>
      </c>
    </row>
    <row r="3965" spans="1:12" hidden="1">
      <c r="A3965" s="142" t="s">
        <v>12373</v>
      </c>
      <c r="B3965" s="142" t="s">
        <v>12374</v>
      </c>
      <c r="C3965" s="142" t="s">
        <v>592</v>
      </c>
      <c r="D3965" s="142" t="s">
        <v>12375</v>
      </c>
      <c r="E3965" s="142" t="s">
        <v>13139</v>
      </c>
      <c r="F3965" s="142" t="s">
        <v>13140</v>
      </c>
      <c r="G3965" s="142" t="s">
        <v>13157</v>
      </c>
      <c r="H3965" s="142" t="s">
        <v>13158</v>
      </c>
      <c r="I3965" s="142" t="s">
        <v>13159</v>
      </c>
      <c r="J3965" s="142" t="s">
        <v>13160</v>
      </c>
      <c r="K3965" s="142" t="s">
        <v>13161</v>
      </c>
      <c r="L3965" s="142" t="s">
        <v>13162</v>
      </c>
    </row>
    <row r="3966" spans="1:12" hidden="1">
      <c r="A3966" s="142" t="s">
        <v>12373</v>
      </c>
      <c r="B3966" s="142" t="s">
        <v>12374</v>
      </c>
      <c r="C3966" s="142" t="s">
        <v>592</v>
      </c>
      <c r="D3966" s="142" t="s">
        <v>12375</v>
      </c>
      <c r="E3966" s="142" t="s">
        <v>13139</v>
      </c>
      <c r="F3966" s="142" t="s">
        <v>13140</v>
      </c>
      <c r="G3966" s="142" t="s">
        <v>13157</v>
      </c>
      <c r="H3966" s="142" t="s">
        <v>13158</v>
      </c>
      <c r="I3966" s="142" t="s">
        <v>13159</v>
      </c>
      <c r="J3966" s="142" t="s">
        <v>13160</v>
      </c>
      <c r="K3966" s="142" t="s">
        <v>13163</v>
      </c>
      <c r="L3966" s="142" t="s">
        <v>13164</v>
      </c>
    </row>
    <row r="3967" spans="1:12" hidden="1">
      <c r="A3967" s="142" t="s">
        <v>12373</v>
      </c>
      <c r="B3967" s="142" t="s">
        <v>12374</v>
      </c>
      <c r="C3967" s="142" t="s">
        <v>592</v>
      </c>
      <c r="D3967" s="142" t="s">
        <v>12375</v>
      </c>
      <c r="E3967" s="142" t="s">
        <v>13139</v>
      </c>
      <c r="F3967" s="142" t="s">
        <v>13140</v>
      </c>
      <c r="G3967" s="142" t="s">
        <v>13157</v>
      </c>
      <c r="H3967" s="142" t="s">
        <v>13158</v>
      </c>
      <c r="I3967" s="142" t="s">
        <v>13159</v>
      </c>
      <c r="J3967" s="142" t="s">
        <v>13160</v>
      </c>
      <c r="K3967" s="142" t="s">
        <v>13165</v>
      </c>
      <c r="L3967" s="142" t="s">
        <v>13166</v>
      </c>
    </row>
    <row r="3968" spans="1:12" hidden="1">
      <c r="A3968" s="142" t="s">
        <v>12373</v>
      </c>
      <c r="B3968" s="142" t="s">
        <v>12374</v>
      </c>
      <c r="C3968" s="142" t="s">
        <v>592</v>
      </c>
      <c r="D3968" s="142" t="s">
        <v>12375</v>
      </c>
      <c r="E3968" s="142" t="s">
        <v>13139</v>
      </c>
      <c r="F3968" s="142" t="s">
        <v>13140</v>
      </c>
      <c r="G3968" s="142" t="s">
        <v>13157</v>
      </c>
      <c r="H3968" s="142" t="s">
        <v>13158</v>
      </c>
      <c r="I3968" s="142" t="s">
        <v>13159</v>
      </c>
      <c r="J3968" s="142" t="s">
        <v>13160</v>
      </c>
      <c r="K3968" s="142" t="s">
        <v>13167</v>
      </c>
      <c r="L3968" s="142" t="s">
        <v>13168</v>
      </c>
    </row>
    <row r="3969" spans="1:12" hidden="1">
      <c r="A3969" s="142" t="s">
        <v>12373</v>
      </c>
      <c r="B3969" s="142" t="s">
        <v>12374</v>
      </c>
      <c r="C3969" s="142" t="s">
        <v>592</v>
      </c>
      <c r="D3969" s="142" t="s">
        <v>12375</v>
      </c>
      <c r="E3969" s="142" t="s">
        <v>13139</v>
      </c>
      <c r="F3969" s="142" t="s">
        <v>13140</v>
      </c>
      <c r="G3969" s="142" t="s">
        <v>13157</v>
      </c>
      <c r="H3969" s="142" t="s">
        <v>13158</v>
      </c>
      <c r="I3969" s="142" t="s">
        <v>13159</v>
      </c>
      <c r="J3969" s="142" t="s">
        <v>13160</v>
      </c>
      <c r="K3969" s="142" t="s">
        <v>13169</v>
      </c>
      <c r="L3969" s="142" t="s">
        <v>13170</v>
      </c>
    </row>
    <row r="3970" spans="1:12" hidden="1">
      <c r="A3970" s="142" t="s">
        <v>12373</v>
      </c>
      <c r="B3970" s="142" t="s">
        <v>12374</v>
      </c>
      <c r="C3970" s="142" t="s">
        <v>592</v>
      </c>
      <c r="D3970" s="142" t="s">
        <v>12375</v>
      </c>
      <c r="E3970" s="142" t="s">
        <v>13139</v>
      </c>
      <c r="F3970" s="142" t="s">
        <v>13140</v>
      </c>
      <c r="G3970" s="142" t="s">
        <v>13157</v>
      </c>
      <c r="H3970" s="142" t="s">
        <v>13158</v>
      </c>
      <c r="I3970" s="142" t="s">
        <v>13159</v>
      </c>
      <c r="J3970" s="142" t="s">
        <v>13160</v>
      </c>
      <c r="K3970" s="142" t="s">
        <v>13171</v>
      </c>
      <c r="L3970" s="142" t="s">
        <v>13172</v>
      </c>
    </row>
    <row r="3971" spans="1:12" hidden="1">
      <c r="A3971" s="142" t="s">
        <v>12373</v>
      </c>
      <c r="B3971" s="142" t="s">
        <v>12374</v>
      </c>
      <c r="C3971" s="142" t="s">
        <v>592</v>
      </c>
      <c r="D3971" s="142" t="s">
        <v>12375</v>
      </c>
      <c r="E3971" s="142" t="s">
        <v>13139</v>
      </c>
      <c r="F3971" s="142" t="s">
        <v>13140</v>
      </c>
      <c r="G3971" s="142" t="s">
        <v>13157</v>
      </c>
      <c r="H3971" s="142" t="s">
        <v>13158</v>
      </c>
      <c r="I3971" s="142" t="s">
        <v>13159</v>
      </c>
      <c r="J3971" s="142" t="s">
        <v>13160</v>
      </c>
      <c r="K3971" s="142" t="s">
        <v>13173</v>
      </c>
      <c r="L3971" s="142" t="s">
        <v>13174</v>
      </c>
    </row>
    <row r="3972" spans="1:12" hidden="1">
      <c r="A3972" s="142" t="s">
        <v>12373</v>
      </c>
      <c r="B3972" s="142" t="s">
        <v>12374</v>
      </c>
      <c r="C3972" s="142" t="s">
        <v>592</v>
      </c>
      <c r="D3972" s="142" t="s">
        <v>12375</v>
      </c>
      <c r="E3972" s="142" t="s">
        <v>13139</v>
      </c>
      <c r="F3972" s="142" t="s">
        <v>13140</v>
      </c>
      <c r="G3972" s="142" t="s">
        <v>13157</v>
      </c>
      <c r="H3972" s="142" t="s">
        <v>13158</v>
      </c>
      <c r="I3972" s="142" t="s">
        <v>13159</v>
      </c>
      <c r="J3972" s="142" t="s">
        <v>13160</v>
      </c>
      <c r="K3972" s="142" t="s">
        <v>13175</v>
      </c>
      <c r="L3972" s="142" t="s">
        <v>13176</v>
      </c>
    </row>
    <row r="3973" spans="1:12" hidden="1">
      <c r="A3973" s="142" t="s">
        <v>12373</v>
      </c>
      <c r="B3973" s="142" t="s">
        <v>12374</v>
      </c>
      <c r="C3973" s="142" t="s">
        <v>592</v>
      </c>
      <c r="D3973" s="142" t="s">
        <v>12375</v>
      </c>
      <c r="E3973" s="142" t="s">
        <v>13139</v>
      </c>
      <c r="F3973" s="142" t="s">
        <v>13140</v>
      </c>
      <c r="G3973" s="142" t="s">
        <v>13157</v>
      </c>
      <c r="H3973" s="142" t="s">
        <v>13158</v>
      </c>
      <c r="I3973" s="142" t="s">
        <v>13159</v>
      </c>
      <c r="J3973" s="142" t="s">
        <v>13160</v>
      </c>
      <c r="K3973" s="142" t="s">
        <v>13177</v>
      </c>
      <c r="L3973" s="142" t="s">
        <v>13178</v>
      </c>
    </row>
    <row r="3974" spans="1:12" hidden="1">
      <c r="A3974" s="142" t="s">
        <v>12373</v>
      </c>
      <c r="B3974" s="142" t="s">
        <v>12374</v>
      </c>
      <c r="C3974" s="142" t="s">
        <v>592</v>
      </c>
      <c r="D3974" s="142" t="s">
        <v>12375</v>
      </c>
      <c r="E3974" s="142" t="s">
        <v>13139</v>
      </c>
      <c r="F3974" s="142" t="s">
        <v>13140</v>
      </c>
      <c r="G3974" s="142" t="s">
        <v>13157</v>
      </c>
      <c r="H3974" s="142" t="s">
        <v>13158</v>
      </c>
      <c r="I3974" s="142" t="s">
        <v>13159</v>
      </c>
      <c r="J3974" s="142" t="s">
        <v>13160</v>
      </c>
      <c r="K3974" s="142" t="s">
        <v>13179</v>
      </c>
      <c r="L3974" s="142" t="s">
        <v>13180</v>
      </c>
    </row>
    <row r="3975" spans="1:12" hidden="1">
      <c r="A3975" s="142" t="s">
        <v>12373</v>
      </c>
      <c r="B3975" s="142" t="s">
        <v>12374</v>
      </c>
      <c r="C3975" s="142" t="s">
        <v>592</v>
      </c>
      <c r="D3975" s="142" t="s">
        <v>12375</v>
      </c>
      <c r="E3975" s="142" t="s">
        <v>13139</v>
      </c>
      <c r="F3975" s="142" t="s">
        <v>13140</v>
      </c>
      <c r="G3975" s="142" t="s">
        <v>13157</v>
      </c>
      <c r="H3975" s="142" t="s">
        <v>13158</v>
      </c>
      <c r="I3975" s="142" t="s">
        <v>13159</v>
      </c>
      <c r="J3975" s="142" t="s">
        <v>13160</v>
      </c>
      <c r="K3975" s="142" t="s">
        <v>13181</v>
      </c>
      <c r="L3975" s="142" t="s">
        <v>13182</v>
      </c>
    </row>
    <row r="3976" spans="1:12" hidden="1">
      <c r="A3976" s="142" t="s">
        <v>12373</v>
      </c>
      <c r="B3976" s="142" t="s">
        <v>12374</v>
      </c>
      <c r="C3976" s="142" t="s">
        <v>592</v>
      </c>
      <c r="D3976" s="142" t="s">
        <v>12375</v>
      </c>
      <c r="E3976" s="142" t="s">
        <v>13139</v>
      </c>
      <c r="F3976" s="142" t="s">
        <v>13140</v>
      </c>
      <c r="G3976" s="142" t="s">
        <v>13157</v>
      </c>
      <c r="H3976" s="142" t="s">
        <v>13158</v>
      </c>
      <c r="I3976" s="142" t="s">
        <v>13159</v>
      </c>
      <c r="J3976" s="142" t="s">
        <v>13160</v>
      </c>
      <c r="K3976" s="142" t="s">
        <v>13183</v>
      </c>
      <c r="L3976" s="142" t="s">
        <v>13184</v>
      </c>
    </row>
    <row r="3977" spans="1:12" hidden="1">
      <c r="A3977" s="142" t="s">
        <v>12373</v>
      </c>
      <c r="B3977" s="142" t="s">
        <v>12374</v>
      </c>
      <c r="C3977" s="142" t="s">
        <v>592</v>
      </c>
      <c r="D3977" s="142" t="s">
        <v>12375</v>
      </c>
      <c r="E3977" s="142" t="s">
        <v>13139</v>
      </c>
      <c r="F3977" s="142" t="s">
        <v>13140</v>
      </c>
      <c r="G3977" s="142" t="s">
        <v>13157</v>
      </c>
      <c r="H3977" s="142" t="s">
        <v>13158</v>
      </c>
      <c r="I3977" s="142" t="s">
        <v>13159</v>
      </c>
      <c r="J3977" s="142" t="s">
        <v>13160</v>
      </c>
      <c r="K3977" s="142" t="s">
        <v>13185</v>
      </c>
      <c r="L3977" s="142" t="s">
        <v>13186</v>
      </c>
    </row>
    <row r="3978" spans="1:12" hidden="1">
      <c r="A3978" s="142" t="s">
        <v>12373</v>
      </c>
      <c r="B3978" s="142" t="s">
        <v>12374</v>
      </c>
      <c r="C3978" s="142" t="s">
        <v>592</v>
      </c>
      <c r="D3978" s="142" t="s">
        <v>12375</v>
      </c>
      <c r="E3978" s="142" t="s">
        <v>13187</v>
      </c>
      <c r="F3978" s="142" t="s">
        <v>13188</v>
      </c>
      <c r="G3978" s="142" t="s">
        <v>13189</v>
      </c>
      <c r="H3978" s="142" t="s">
        <v>13190</v>
      </c>
      <c r="I3978" s="142" t="s">
        <v>13191</v>
      </c>
      <c r="J3978" s="142" t="s">
        <v>13192</v>
      </c>
      <c r="K3978" s="142" t="s">
        <v>13193</v>
      </c>
      <c r="L3978" s="142" t="s">
        <v>13194</v>
      </c>
    </row>
    <row r="3979" spans="1:12" hidden="1">
      <c r="A3979" s="142" t="s">
        <v>12373</v>
      </c>
      <c r="B3979" s="142" t="s">
        <v>12374</v>
      </c>
      <c r="C3979" s="142" t="s">
        <v>592</v>
      </c>
      <c r="D3979" s="142" t="s">
        <v>12375</v>
      </c>
      <c r="E3979" s="142" t="s">
        <v>13195</v>
      </c>
      <c r="F3979" s="142" t="s">
        <v>13196</v>
      </c>
      <c r="G3979" s="142" t="s">
        <v>13197</v>
      </c>
      <c r="H3979" s="142" t="s">
        <v>13198</v>
      </c>
      <c r="I3979" s="142" t="s">
        <v>13199</v>
      </c>
      <c r="J3979" s="142" t="s">
        <v>13200</v>
      </c>
      <c r="K3979" s="142" t="s">
        <v>13201</v>
      </c>
      <c r="L3979" s="142" t="s">
        <v>13202</v>
      </c>
    </row>
    <row r="3980" spans="1:12" hidden="1">
      <c r="A3980" s="142" t="s">
        <v>12373</v>
      </c>
      <c r="B3980" s="142" t="s">
        <v>12374</v>
      </c>
      <c r="C3980" s="142" t="s">
        <v>592</v>
      </c>
      <c r="D3980" s="142" t="s">
        <v>12375</v>
      </c>
      <c r="E3980" s="142" t="s">
        <v>13203</v>
      </c>
      <c r="F3980" s="142" t="s">
        <v>13204</v>
      </c>
      <c r="G3980" s="142" t="s">
        <v>13205</v>
      </c>
      <c r="H3980" s="142" t="s">
        <v>13206</v>
      </c>
      <c r="I3980" s="142" t="s">
        <v>13207</v>
      </c>
      <c r="J3980" s="142" t="s">
        <v>13208</v>
      </c>
      <c r="K3980" s="142" t="s">
        <v>13209</v>
      </c>
      <c r="L3980" s="142" t="s">
        <v>13210</v>
      </c>
    </row>
    <row r="3981" spans="1:12" hidden="1">
      <c r="A3981" s="142" t="s">
        <v>12373</v>
      </c>
      <c r="B3981" s="142" t="s">
        <v>12374</v>
      </c>
      <c r="C3981" s="142" t="s">
        <v>592</v>
      </c>
      <c r="D3981" s="142" t="s">
        <v>12375</v>
      </c>
      <c r="E3981" s="142" t="s">
        <v>13211</v>
      </c>
      <c r="F3981" s="142" t="s">
        <v>13212</v>
      </c>
      <c r="G3981" s="142" t="s">
        <v>13213</v>
      </c>
      <c r="H3981" s="142" t="s">
        <v>13214</v>
      </c>
      <c r="I3981" s="142" t="s">
        <v>13215</v>
      </c>
      <c r="J3981" s="142" t="s">
        <v>13216</v>
      </c>
      <c r="K3981" s="142" t="s">
        <v>13217</v>
      </c>
      <c r="L3981" s="142" t="s">
        <v>13218</v>
      </c>
    </row>
    <row r="3982" spans="1:12" hidden="1">
      <c r="A3982" s="142" t="s">
        <v>12373</v>
      </c>
      <c r="B3982" s="142" t="s">
        <v>12374</v>
      </c>
      <c r="C3982" s="142" t="s">
        <v>592</v>
      </c>
      <c r="D3982" s="142" t="s">
        <v>12375</v>
      </c>
      <c r="E3982" s="142" t="s">
        <v>13219</v>
      </c>
      <c r="F3982" s="142" t="s">
        <v>13220</v>
      </c>
      <c r="G3982" s="142" t="s">
        <v>13221</v>
      </c>
      <c r="H3982" s="142" t="s">
        <v>13222</v>
      </c>
      <c r="I3982" s="142" t="s">
        <v>13223</v>
      </c>
      <c r="J3982" s="142" t="s">
        <v>13224</v>
      </c>
      <c r="K3982" s="142" t="s">
        <v>13225</v>
      </c>
      <c r="L3982" s="142" t="s">
        <v>13226</v>
      </c>
    </row>
    <row r="3983" spans="1:12" hidden="1">
      <c r="A3983" s="142" t="s">
        <v>12373</v>
      </c>
      <c r="B3983" s="142" t="s">
        <v>12374</v>
      </c>
      <c r="C3983" s="142" t="s">
        <v>592</v>
      </c>
      <c r="D3983" s="142" t="s">
        <v>12375</v>
      </c>
      <c r="E3983" s="142" t="s">
        <v>13219</v>
      </c>
      <c r="F3983" s="142" t="s">
        <v>13220</v>
      </c>
      <c r="G3983" s="142" t="s">
        <v>13221</v>
      </c>
      <c r="H3983" s="142" t="s">
        <v>13222</v>
      </c>
      <c r="I3983" s="142" t="s">
        <v>13223</v>
      </c>
      <c r="J3983" s="142" t="s">
        <v>13224</v>
      </c>
      <c r="K3983" s="142" t="s">
        <v>13227</v>
      </c>
      <c r="L3983" s="142" t="s">
        <v>13228</v>
      </c>
    </row>
    <row r="3984" spans="1:12" hidden="1">
      <c r="A3984" s="142" t="s">
        <v>12373</v>
      </c>
      <c r="B3984" s="142" t="s">
        <v>12374</v>
      </c>
      <c r="C3984" s="142" t="s">
        <v>592</v>
      </c>
      <c r="D3984" s="142" t="s">
        <v>12375</v>
      </c>
      <c r="E3984" s="142" t="s">
        <v>13219</v>
      </c>
      <c r="F3984" s="142" t="s">
        <v>13220</v>
      </c>
      <c r="G3984" s="142" t="s">
        <v>13221</v>
      </c>
      <c r="H3984" s="142" t="s">
        <v>13222</v>
      </c>
      <c r="I3984" s="142" t="s">
        <v>13223</v>
      </c>
      <c r="J3984" s="142" t="s">
        <v>13224</v>
      </c>
      <c r="K3984" s="142" t="s">
        <v>13229</v>
      </c>
      <c r="L3984" s="142" t="s">
        <v>13230</v>
      </c>
    </row>
    <row r="3985" spans="1:12" hidden="1">
      <c r="A3985" s="142" t="s">
        <v>12373</v>
      </c>
      <c r="B3985" s="142" t="s">
        <v>12374</v>
      </c>
      <c r="C3985" s="142" t="s">
        <v>592</v>
      </c>
      <c r="D3985" s="142" t="s">
        <v>12375</v>
      </c>
      <c r="E3985" s="142" t="s">
        <v>13219</v>
      </c>
      <c r="F3985" s="142" t="s">
        <v>13220</v>
      </c>
      <c r="G3985" s="142" t="s">
        <v>13221</v>
      </c>
      <c r="H3985" s="142" t="s">
        <v>13222</v>
      </c>
      <c r="I3985" s="142" t="s">
        <v>13223</v>
      </c>
      <c r="J3985" s="142" t="s">
        <v>13224</v>
      </c>
      <c r="K3985" s="142" t="s">
        <v>13231</v>
      </c>
      <c r="L3985" s="142" t="s">
        <v>13232</v>
      </c>
    </row>
    <row r="3986" spans="1:12" hidden="1">
      <c r="A3986" s="142" t="s">
        <v>12373</v>
      </c>
      <c r="B3986" s="142" t="s">
        <v>12374</v>
      </c>
      <c r="C3986" s="142" t="s">
        <v>592</v>
      </c>
      <c r="D3986" s="142" t="s">
        <v>12375</v>
      </c>
      <c r="E3986" s="142" t="s">
        <v>13219</v>
      </c>
      <c r="F3986" s="142" t="s">
        <v>13220</v>
      </c>
      <c r="G3986" s="142" t="s">
        <v>13221</v>
      </c>
      <c r="H3986" s="142" t="s">
        <v>13222</v>
      </c>
      <c r="I3986" s="142" t="s">
        <v>13223</v>
      </c>
      <c r="J3986" s="142" t="s">
        <v>13224</v>
      </c>
      <c r="K3986" s="142" t="s">
        <v>13233</v>
      </c>
      <c r="L3986" s="142" t="s">
        <v>13234</v>
      </c>
    </row>
    <row r="3987" spans="1:12" hidden="1">
      <c r="A3987" s="142" t="s">
        <v>12373</v>
      </c>
      <c r="B3987" s="142" t="s">
        <v>12374</v>
      </c>
      <c r="C3987" s="142" t="s">
        <v>592</v>
      </c>
      <c r="D3987" s="142" t="s">
        <v>12375</v>
      </c>
      <c r="E3987" s="142" t="s">
        <v>13219</v>
      </c>
      <c r="F3987" s="142" t="s">
        <v>13220</v>
      </c>
      <c r="G3987" s="142" t="s">
        <v>13221</v>
      </c>
      <c r="H3987" s="142" t="s">
        <v>13222</v>
      </c>
      <c r="I3987" s="142" t="s">
        <v>13223</v>
      </c>
      <c r="J3987" s="142" t="s">
        <v>13224</v>
      </c>
      <c r="K3987" s="142" t="s">
        <v>13235</v>
      </c>
      <c r="L3987" s="142" t="s">
        <v>13236</v>
      </c>
    </row>
    <row r="3988" spans="1:12" hidden="1">
      <c r="A3988" s="142" t="s">
        <v>12373</v>
      </c>
      <c r="B3988" s="142" t="s">
        <v>12374</v>
      </c>
      <c r="C3988" s="142" t="s">
        <v>592</v>
      </c>
      <c r="D3988" s="142" t="s">
        <v>12375</v>
      </c>
      <c r="E3988" s="142" t="s">
        <v>13219</v>
      </c>
      <c r="F3988" s="142" t="s">
        <v>13220</v>
      </c>
      <c r="G3988" s="142" t="s">
        <v>13221</v>
      </c>
      <c r="H3988" s="142" t="s">
        <v>13222</v>
      </c>
      <c r="I3988" s="142" t="s">
        <v>13223</v>
      </c>
      <c r="J3988" s="142" t="s">
        <v>13224</v>
      </c>
      <c r="K3988" s="142" t="s">
        <v>13237</v>
      </c>
      <c r="L3988" s="142" t="s">
        <v>13238</v>
      </c>
    </row>
    <row r="3989" spans="1:12" hidden="1">
      <c r="A3989" s="142" t="s">
        <v>12373</v>
      </c>
      <c r="B3989" s="142" t="s">
        <v>12374</v>
      </c>
      <c r="C3989" s="142" t="s">
        <v>592</v>
      </c>
      <c r="D3989" s="142" t="s">
        <v>12375</v>
      </c>
      <c r="E3989" s="142" t="s">
        <v>13239</v>
      </c>
      <c r="F3989" s="142" t="s">
        <v>13240</v>
      </c>
      <c r="G3989" s="142" t="s">
        <v>13241</v>
      </c>
      <c r="H3989" s="142" t="s">
        <v>13242</v>
      </c>
      <c r="I3989" s="142" t="s">
        <v>13243</v>
      </c>
      <c r="J3989" s="142" t="s">
        <v>13244</v>
      </c>
      <c r="K3989" s="142" t="s">
        <v>13245</v>
      </c>
      <c r="L3989" s="142" t="s">
        <v>13246</v>
      </c>
    </row>
    <row r="3990" spans="1:12" hidden="1">
      <c r="A3990" s="142" t="s">
        <v>12373</v>
      </c>
      <c r="B3990" s="142" t="s">
        <v>12374</v>
      </c>
      <c r="C3990" s="142" t="s">
        <v>592</v>
      </c>
      <c r="D3990" s="142" t="s">
        <v>12375</v>
      </c>
      <c r="E3990" s="142" t="s">
        <v>13239</v>
      </c>
      <c r="F3990" s="142" t="s">
        <v>13240</v>
      </c>
      <c r="G3990" s="142" t="s">
        <v>13241</v>
      </c>
      <c r="H3990" s="142" t="s">
        <v>13242</v>
      </c>
      <c r="I3990" s="142" t="s">
        <v>13243</v>
      </c>
      <c r="J3990" s="142" t="s">
        <v>13244</v>
      </c>
      <c r="K3990" s="142" t="s">
        <v>13247</v>
      </c>
      <c r="L3990" s="142" t="s">
        <v>13248</v>
      </c>
    </row>
    <row r="3991" spans="1:12" hidden="1">
      <c r="A3991" s="142" t="s">
        <v>12373</v>
      </c>
      <c r="B3991" s="142" t="s">
        <v>12374</v>
      </c>
      <c r="C3991" s="142" t="s">
        <v>594</v>
      </c>
      <c r="D3991" s="142" t="s">
        <v>13249</v>
      </c>
      <c r="E3991" s="142" t="s">
        <v>600</v>
      </c>
      <c r="F3991" s="142" t="s">
        <v>13250</v>
      </c>
      <c r="G3991" s="142" t="s">
        <v>13251</v>
      </c>
      <c r="H3991" s="142" t="s">
        <v>13252</v>
      </c>
      <c r="I3991" s="142" t="s">
        <v>13253</v>
      </c>
      <c r="J3991" s="142" t="s">
        <v>13254</v>
      </c>
      <c r="K3991" s="142" t="s">
        <v>13255</v>
      </c>
      <c r="L3991" s="142" t="s">
        <v>13256</v>
      </c>
    </row>
    <row r="3992" spans="1:12" hidden="1">
      <c r="A3992" s="142" t="s">
        <v>12373</v>
      </c>
      <c r="B3992" s="142" t="s">
        <v>12374</v>
      </c>
      <c r="C3992" s="142" t="s">
        <v>594</v>
      </c>
      <c r="D3992" s="142" t="s">
        <v>13249</v>
      </c>
      <c r="E3992" s="142" t="s">
        <v>600</v>
      </c>
      <c r="F3992" s="142" t="s">
        <v>13250</v>
      </c>
      <c r="G3992" s="142" t="s">
        <v>13251</v>
      </c>
      <c r="H3992" s="142" t="s">
        <v>13252</v>
      </c>
      <c r="I3992" s="142" t="s">
        <v>13253</v>
      </c>
      <c r="J3992" s="142" t="s">
        <v>13254</v>
      </c>
      <c r="K3992" s="142" t="s">
        <v>13257</v>
      </c>
      <c r="L3992" s="142" t="s">
        <v>13258</v>
      </c>
    </row>
    <row r="3993" spans="1:12" hidden="1">
      <c r="A3993" s="142" t="s">
        <v>12373</v>
      </c>
      <c r="B3993" s="142" t="s">
        <v>12374</v>
      </c>
      <c r="C3993" s="142" t="s">
        <v>594</v>
      </c>
      <c r="D3993" s="142" t="s">
        <v>13249</v>
      </c>
      <c r="E3993" s="142" t="s">
        <v>600</v>
      </c>
      <c r="F3993" s="142" t="s">
        <v>13250</v>
      </c>
      <c r="G3993" s="142" t="s">
        <v>13259</v>
      </c>
      <c r="H3993" s="142" t="s">
        <v>13260</v>
      </c>
      <c r="I3993" s="142" t="s">
        <v>13261</v>
      </c>
      <c r="J3993" s="142" t="s">
        <v>13262</v>
      </c>
      <c r="K3993" s="142" t="s">
        <v>13263</v>
      </c>
      <c r="L3993" s="142" t="s">
        <v>13264</v>
      </c>
    </row>
    <row r="3994" spans="1:12" hidden="1">
      <c r="A3994" s="142" t="s">
        <v>12373</v>
      </c>
      <c r="B3994" s="142" t="s">
        <v>12374</v>
      </c>
      <c r="C3994" s="142" t="s">
        <v>594</v>
      </c>
      <c r="D3994" s="142" t="s">
        <v>13249</v>
      </c>
      <c r="E3994" s="142" t="s">
        <v>600</v>
      </c>
      <c r="F3994" s="142" t="s">
        <v>13250</v>
      </c>
      <c r="G3994" s="142" t="s">
        <v>13259</v>
      </c>
      <c r="H3994" s="142" t="s">
        <v>13260</v>
      </c>
      <c r="I3994" s="142" t="s">
        <v>13261</v>
      </c>
      <c r="J3994" s="142" t="s">
        <v>13262</v>
      </c>
      <c r="K3994" s="142" t="s">
        <v>13265</v>
      </c>
      <c r="L3994" s="142" t="s">
        <v>13266</v>
      </c>
    </row>
    <row r="3995" spans="1:12" hidden="1">
      <c r="A3995" s="142" t="s">
        <v>12373</v>
      </c>
      <c r="B3995" s="142" t="s">
        <v>12374</v>
      </c>
      <c r="C3995" s="142" t="s">
        <v>594</v>
      </c>
      <c r="D3995" s="142" t="s">
        <v>13249</v>
      </c>
      <c r="E3995" s="142" t="s">
        <v>600</v>
      </c>
      <c r="F3995" s="142" t="s">
        <v>13250</v>
      </c>
      <c r="G3995" s="142" t="s">
        <v>13259</v>
      </c>
      <c r="H3995" s="142" t="s">
        <v>13260</v>
      </c>
      <c r="I3995" s="142" t="s">
        <v>13261</v>
      </c>
      <c r="J3995" s="142" t="s">
        <v>13262</v>
      </c>
      <c r="K3995" s="142" t="s">
        <v>13267</v>
      </c>
      <c r="L3995" s="142" t="s">
        <v>13268</v>
      </c>
    </row>
    <row r="3996" spans="1:12" hidden="1">
      <c r="A3996" s="142" t="s">
        <v>12373</v>
      </c>
      <c r="B3996" s="142" t="s">
        <v>12374</v>
      </c>
      <c r="C3996" s="142" t="s">
        <v>594</v>
      </c>
      <c r="D3996" s="142" t="s">
        <v>13249</v>
      </c>
      <c r="E3996" s="142" t="s">
        <v>600</v>
      </c>
      <c r="F3996" s="142" t="s">
        <v>13250</v>
      </c>
      <c r="G3996" s="142" t="s">
        <v>13259</v>
      </c>
      <c r="H3996" s="142" t="s">
        <v>13260</v>
      </c>
      <c r="I3996" s="142" t="s">
        <v>13261</v>
      </c>
      <c r="J3996" s="142" t="s">
        <v>13262</v>
      </c>
      <c r="K3996" s="142" t="s">
        <v>13269</v>
      </c>
      <c r="L3996" s="142" t="s">
        <v>13270</v>
      </c>
    </row>
    <row r="3997" spans="1:12" hidden="1">
      <c r="A3997" s="142" t="s">
        <v>12373</v>
      </c>
      <c r="B3997" s="142" t="s">
        <v>12374</v>
      </c>
      <c r="C3997" s="142" t="s">
        <v>594</v>
      </c>
      <c r="D3997" s="142" t="s">
        <v>13249</v>
      </c>
      <c r="E3997" s="142" t="s">
        <v>600</v>
      </c>
      <c r="F3997" s="142" t="s">
        <v>13250</v>
      </c>
      <c r="G3997" s="142" t="s">
        <v>13259</v>
      </c>
      <c r="H3997" s="142" t="s">
        <v>13260</v>
      </c>
      <c r="I3997" s="142" t="s">
        <v>13261</v>
      </c>
      <c r="J3997" s="142" t="s">
        <v>13262</v>
      </c>
      <c r="K3997" s="142" t="s">
        <v>13271</v>
      </c>
      <c r="L3997" s="142" t="s">
        <v>13272</v>
      </c>
    </row>
    <row r="3998" spans="1:12" hidden="1">
      <c r="A3998" s="142" t="s">
        <v>12373</v>
      </c>
      <c r="B3998" s="142" t="s">
        <v>12374</v>
      </c>
      <c r="C3998" s="142" t="s">
        <v>594</v>
      </c>
      <c r="D3998" s="142" t="s">
        <v>13249</v>
      </c>
      <c r="E3998" s="142" t="s">
        <v>600</v>
      </c>
      <c r="F3998" s="142" t="s">
        <v>13250</v>
      </c>
      <c r="G3998" s="142" t="s">
        <v>13259</v>
      </c>
      <c r="H3998" s="142" t="s">
        <v>13260</v>
      </c>
      <c r="I3998" s="142" t="s">
        <v>13261</v>
      </c>
      <c r="J3998" s="142" t="s">
        <v>13262</v>
      </c>
      <c r="K3998" s="142" t="s">
        <v>13273</v>
      </c>
      <c r="L3998" s="142" t="s">
        <v>13274</v>
      </c>
    </row>
    <row r="3999" spans="1:12" hidden="1">
      <c r="A3999" s="142" t="s">
        <v>12373</v>
      </c>
      <c r="B3999" s="142" t="s">
        <v>12374</v>
      </c>
      <c r="C3999" s="142" t="s">
        <v>594</v>
      </c>
      <c r="D3999" s="142" t="s">
        <v>13249</v>
      </c>
      <c r="E3999" s="142" t="s">
        <v>600</v>
      </c>
      <c r="F3999" s="142" t="s">
        <v>13250</v>
      </c>
      <c r="G3999" s="142" t="s">
        <v>13275</v>
      </c>
      <c r="H3999" s="142" t="s">
        <v>13276</v>
      </c>
      <c r="I3999" s="142" t="s">
        <v>13277</v>
      </c>
      <c r="J3999" s="142" t="s">
        <v>13278</v>
      </c>
      <c r="K3999" s="142" t="s">
        <v>13279</v>
      </c>
      <c r="L3999" s="142" t="s">
        <v>13280</v>
      </c>
    </row>
    <row r="4000" spans="1:12" hidden="1">
      <c r="A4000" s="142" t="s">
        <v>12373</v>
      </c>
      <c r="B4000" s="142" t="s">
        <v>12374</v>
      </c>
      <c r="C4000" s="142" t="s">
        <v>594</v>
      </c>
      <c r="D4000" s="142" t="s">
        <v>13249</v>
      </c>
      <c r="E4000" s="142" t="s">
        <v>600</v>
      </c>
      <c r="F4000" s="142" t="s">
        <v>13250</v>
      </c>
      <c r="G4000" s="142" t="s">
        <v>13281</v>
      </c>
      <c r="H4000" s="142" t="s">
        <v>13282</v>
      </c>
      <c r="I4000" s="142" t="s">
        <v>13283</v>
      </c>
      <c r="J4000" s="142" t="s">
        <v>13284</v>
      </c>
      <c r="K4000" s="142" t="s">
        <v>13285</v>
      </c>
      <c r="L4000" s="142" t="s">
        <v>13286</v>
      </c>
    </row>
    <row r="4001" spans="1:12" hidden="1">
      <c r="A4001" s="142" t="s">
        <v>12373</v>
      </c>
      <c r="B4001" s="142" t="s">
        <v>12374</v>
      </c>
      <c r="C4001" s="142" t="s">
        <v>594</v>
      </c>
      <c r="D4001" s="142" t="s">
        <v>13249</v>
      </c>
      <c r="E4001" s="142" t="s">
        <v>600</v>
      </c>
      <c r="F4001" s="142" t="s">
        <v>13250</v>
      </c>
      <c r="G4001" s="142" t="s">
        <v>13281</v>
      </c>
      <c r="H4001" s="142" t="s">
        <v>13282</v>
      </c>
      <c r="I4001" s="142" t="s">
        <v>13283</v>
      </c>
      <c r="J4001" s="142" t="s">
        <v>13284</v>
      </c>
      <c r="K4001" s="142" t="s">
        <v>13287</v>
      </c>
      <c r="L4001" s="142" t="s">
        <v>13288</v>
      </c>
    </row>
    <row r="4002" spans="1:12" hidden="1">
      <c r="A4002" s="142" t="s">
        <v>12373</v>
      </c>
      <c r="B4002" s="142" t="s">
        <v>12374</v>
      </c>
      <c r="C4002" s="142" t="s">
        <v>594</v>
      </c>
      <c r="D4002" s="142" t="s">
        <v>13249</v>
      </c>
      <c r="E4002" s="142" t="s">
        <v>600</v>
      </c>
      <c r="F4002" s="142" t="s">
        <v>13250</v>
      </c>
      <c r="G4002" s="142" t="s">
        <v>13289</v>
      </c>
      <c r="H4002" s="142" t="s">
        <v>13290</v>
      </c>
      <c r="I4002" s="142" t="s">
        <v>13291</v>
      </c>
      <c r="J4002" s="142" t="s">
        <v>13292</v>
      </c>
      <c r="K4002" s="142" t="s">
        <v>13293</v>
      </c>
      <c r="L4002" s="142" t="s">
        <v>13294</v>
      </c>
    </row>
    <row r="4003" spans="1:12" hidden="1">
      <c r="A4003" s="142" t="s">
        <v>12373</v>
      </c>
      <c r="B4003" s="142" t="s">
        <v>12374</v>
      </c>
      <c r="C4003" s="142" t="s">
        <v>594</v>
      </c>
      <c r="D4003" s="142" t="s">
        <v>13249</v>
      </c>
      <c r="E4003" s="142" t="s">
        <v>600</v>
      </c>
      <c r="F4003" s="142" t="s">
        <v>13250</v>
      </c>
      <c r="G4003" s="142" t="s">
        <v>13289</v>
      </c>
      <c r="H4003" s="142" t="s">
        <v>13290</v>
      </c>
      <c r="I4003" s="142" t="s">
        <v>13291</v>
      </c>
      <c r="J4003" s="142" t="s">
        <v>13292</v>
      </c>
      <c r="K4003" s="142" t="s">
        <v>13295</v>
      </c>
      <c r="L4003" s="142" t="s">
        <v>13296</v>
      </c>
    </row>
    <row r="4004" spans="1:12" hidden="1">
      <c r="A4004" s="142" t="s">
        <v>12373</v>
      </c>
      <c r="B4004" s="142" t="s">
        <v>12374</v>
      </c>
      <c r="C4004" s="142" t="s">
        <v>594</v>
      </c>
      <c r="D4004" s="142" t="s">
        <v>13249</v>
      </c>
      <c r="E4004" s="142" t="s">
        <v>600</v>
      </c>
      <c r="F4004" s="142" t="s">
        <v>13250</v>
      </c>
      <c r="G4004" s="142" t="s">
        <v>13289</v>
      </c>
      <c r="H4004" s="142" t="s">
        <v>13290</v>
      </c>
      <c r="I4004" s="142" t="s">
        <v>13291</v>
      </c>
      <c r="J4004" s="142" t="s">
        <v>13292</v>
      </c>
      <c r="K4004" s="142" t="s">
        <v>13297</v>
      </c>
      <c r="L4004" s="142" t="s">
        <v>13298</v>
      </c>
    </row>
    <row r="4005" spans="1:12" hidden="1">
      <c r="A4005" s="142" t="s">
        <v>12373</v>
      </c>
      <c r="B4005" s="142" t="s">
        <v>12374</v>
      </c>
      <c r="C4005" s="142" t="s">
        <v>594</v>
      </c>
      <c r="D4005" s="142" t="s">
        <v>13249</v>
      </c>
      <c r="E4005" s="142" t="s">
        <v>600</v>
      </c>
      <c r="F4005" s="142" t="s">
        <v>13250</v>
      </c>
      <c r="G4005" s="142" t="s">
        <v>13289</v>
      </c>
      <c r="H4005" s="142" t="s">
        <v>13290</v>
      </c>
      <c r="I4005" s="142" t="s">
        <v>13291</v>
      </c>
      <c r="J4005" s="142" t="s">
        <v>13292</v>
      </c>
      <c r="K4005" s="142" t="s">
        <v>13299</v>
      </c>
      <c r="L4005" s="142" t="s">
        <v>13300</v>
      </c>
    </row>
    <row r="4006" spans="1:12" hidden="1">
      <c r="A4006" s="142" t="s">
        <v>12373</v>
      </c>
      <c r="B4006" s="142" t="s">
        <v>12374</v>
      </c>
      <c r="C4006" s="142" t="s">
        <v>594</v>
      </c>
      <c r="D4006" s="142" t="s">
        <v>13249</v>
      </c>
      <c r="E4006" s="142" t="s">
        <v>600</v>
      </c>
      <c r="F4006" s="142" t="s">
        <v>13250</v>
      </c>
      <c r="G4006" s="142" t="s">
        <v>13289</v>
      </c>
      <c r="H4006" s="142" t="s">
        <v>13290</v>
      </c>
      <c r="I4006" s="142" t="s">
        <v>13291</v>
      </c>
      <c r="J4006" s="142" t="s">
        <v>13292</v>
      </c>
      <c r="K4006" s="142" t="s">
        <v>13301</v>
      </c>
      <c r="L4006" s="142" t="s">
        <v>13302</v>
      </c>
    </row>
    <row r="4007" spans="1:12" hidden="1">
      <c r="A4007" s="142" t="s">
        <v>12373</v>
      </c>
      <c r="B4007" s="142" t="s">
        <v>12374</v>
      </c>
      <c r="C4007" s="142" t="s">
        <v>594</v>
      </c>
      <c r="D4007" s="142" t="s">
        <v>13249</v>
      </c>
      <c r="E4007" s="142" t="s">
        <v>600</v>
      </c>
      <c r="F4007" s="142" t="s">
        <v>13250</v>
      </c>
      <c r="G4007" s="142" t="s">
        <v>13289</v>
      </c>
      <c r="H4007" s="142" t="s">
        <v>13290</v>
      </c>
      <c r="I4007" s="142" t="s">
        <v>13291</v>
      </c>
      <c r="J4007" s="142" t="s">
        <v>13292</v>
      </c>
      <c r="K4007" s="142" t="s">
        <v>13303</v>
      </c>
      <c r="L4007" s="142" t="s">
        <v>13304</v>
      </c>
    </row>
    <row r="4008" spans="1:12" hidden="1">
      <c r="A4008" s="142" t="s">
        <v>12373</v>
      </c>
      <c r="B4008" s="142" t="s">
        <v>12374</v>
      </c>
      <c r="C4008" s="142" t="s">
        <v>594</v>
      </c>
      <c r="D4008" s="142" t="s">
        <v>13249</v>
      </c>
      <c r="E4008" s="142" t="s">
        <v>600</v>
      </c>
      <c r="F4008" s="142" t="s">
        <v>13250</v>
      </c>
      <c r="G4008" s="142" t="s">
        <v>13305</v>
      </c>
      <c r="H4008" s="142" t="s">
        <v>13306</v>
      </c>
      <c r="I4008" s="142" t="s">
        <v>13307</v>
      </c>
      <c r="J4008" s="142" t="s">
        <v>13308</v>
      </c>
      <c r="K4008" s="142" t="s">
        <v>13309</v>
      </c>
      <c r="L4008" s="142" t="s">
        <v>13310</v>
      </c>
    </row>
    <row r="4009" spans="1:12" hidden="1">
      <c r="A4009" s="142" t="s">
        <v>12373</v>
      </c>
      <c r="B4009" s="142" t="s">
        <v>12374</v>
      </c>
      <c r="C4009" s="142" t="s">
        <v>594</v>
      </c>
      <c r="D4009" s="142" t="s">
        <v>13249</v>
      </c>
      <c r="E4009" s="142" t="s">
        <v>600</v>
      </c>
      <c r="F4009" s="142" t="s">
        <v>13250</v>
      </c>
      <c r="G4009" s="142" t="s">
        <v>13305</v>
      </c>
      <c r="H4009" s="142" t="s">
        <v>13306</v>
      </c>
      <c r="I4009" s="142" t="s">
        <v>13307</v>
      </c>
      <c r="J4009" s="142" t="s">
        <v>13308</v>
      </c>
      <c r="K4009" s="142" t="s">
        <v>13311</v>
      </c>
      <c r="L4009" s="142" t="s">
        <v>13312</v>
      </c>
    </row>
    <row r="4010" spans="1:12" hidden="1">
      <c r="A4010" s="142" t="s">
        <v>12373</v>
      </c>
      <c r="B4010" s="142" t="s">
        <v>12374</v>
      </c>
      <c r="C4010" s="142" t="s">
        <v>594</v>
      </c>
      <c r="D4010" s="142" t="s">
        <v>13249</v>
      </c>
      <c r="E4010" s="142" t="s">
        <v>600</v>
      </c>
      <c r="F4010" s="142" t="s">
        <v>13250</v>
      </c>
      <c r="G4010" s="142" t="s">
        <v>13305</v>
      </c>
      <c r="H4010" s="142" t="s">
        <v>13306</v>
      </c>
      <c r="I4010" s="142" t="s">
        <v>13307</v>
      </c>
      <c r="J4010" s="142" t="s">
        <v>13308</v>
      </c>
      <c r="K4010" s="142" t="s">
        <v>13313</v>
      </c>
      <c r="L4010" s="142" t="s">
        <v>13314</v>
      </c>
    </row>
    <row r="4011" spans="1:12" hidden="1">
      <c r="A4011" s="142" t="s">
        <v>12373</v>
      </c>
      <c r="B4011" s="142" t="s">
        <v>12374</v>
      </c>
      <c r="C4011" s="142" t="s">
        <v>594</v>
      </c>
      <c r="D4011" s="142" t="s">
        <v>13249</v>
      </c>
      <c r="E4011" s="142" t="s">
        <v>600</v>
      </c>
      <c r="F4011" s="142" t="s">
        <v>13250</v>
      </c>
      <c r="G4011" s="142" t="s">
        <v>13315</v>
      </c>
      <c r="H4011" s="142" t="s">
        <v>13316</v>
      </c>
      <c r="I4011" s="142" t="s">
        <v>13317</v>
      </c>
      <c r="J4011" s="142" t="s">
        <v>13318</v>
      </c>
      <c r="K4011" s="142" t="s">
        <v>13319</v>
      </c>
      <c r="L4011" s="142" t="s">
        <v>13320</v>
      </c>
    </row>
    <row r="4012" spans="1:12" hidden="1">
      <c r="A4012" s="142" t="s">
        <v>12373</v>
      </c>
      <c r="B4012" s="142" t="s">
        <v>12374</v>
      </c>
      <c r="C4012" s="142" t="s">
        <v>594</v>
      </c>
      <c r="D4012" s="142" t="s">
        <v>13249</v>
      </c>
      <c r="E4012" s="142" t="s">
        <v>600</v>
      </c>
      <c r="F4012" s="142" t="s">
        <v>13250</v>
      </c>
      <c r="G4012" s="142" t="s">
        <v>13315</v>
      </c>
      <c r="H4012" s="142" t="s">
        <v>13316</v>
      </c>
      <c r="I4012" s="142" t="s">
        <v>13317</v>
      </c>
      <c r="J4012" s="142" t="s">
        <v>13318</v>
      </c>
      <c r="K4012" s="142" t="s">
        <v>13321</v>
      </c>
      <c r="L4012" s="142" t="s">
        <v>13322</v>
      </c>
    </row>
    <row r="4013" spans="1:12" hidden="1">
      <c r="A4013" s="142" t="s">
        <v>12373</v>
      </c>
      <c r="B4013" s="142" t="s">
        <v>12374</v>
      </c>
      <c r="C4013" s="142" t="s">
        <v>594</v>
      </c>
      <c r="D4013" s="142" t="s">
        <v>13249</v>
      </c>
      <c r="E4013" s="142" t="s">
        <v>600</v>
      </c>
      <c r="F4013" s="142" t="s">
        <v>13250</v>
      </c>
      <c r="G4013" s="142" t="s">
        <v>13315</v>
      </c>
      <c r="H4013" s="142" t="s">
        <v>13316</v>
      </c>
      <c r="I4013" s="142" t="s">
        <v>13317</v>
      </c>
      <c r="J4013" s="142" t="s">
        <v>13318</v>
      </c>
      <c r="K4013" s="142" t="s">
        <v>13323</v>
      </c>
      <c r="L4013" s="142" t="s">
        <v>13324</v>
      </c>
    </row>
    <row r="4014" spans="1:12" hidden="1">
      <c r="A4014" s="142" t="s">
        <v>12373</v>
      </c>
      <c r="B4014" s="142" t="s">
        <v>12374</v>
      </c>
      <c r="C4014" s="142" t="s">
        <v>594</v>
      </c>
      <c r="D4014" s="142" t="s">
        <v>13249</v>
      </c>
      <c r="E4014" s="142" t="s">
        <v>596</v>
      </c>
      <c r="F4014" s="142" t="s">
        <v>13325</v>
      </c>
      <c r="G4014" s="142" t="s">
        <v>13326</v>
      </c>
      <c r="H4014" s="142" t="s">
        <v>13327</v>
      </c>
      <c r="I4014" s="142" t="s">
        <v>13328</v>
      </c>
      <c r="J4014" s="142" t="s">
        <v>13329</v>
      </c>
      <c r="K4014" s="142" t="s">
        <v>13330</v>
      </c>
      <c r="L4014" s="142" t="s">
        <v>13331</v>
      </c>
    </row>
    <row r="4015" spans="1:12" hidden="1">
      <c r="A4015" s="142" t="s">
        <v>12373</v>
      </c>
      <c r="B4015" s="142" t="s">
        <v>12374</v>
      </c>
      <c r="C4015" s="142" t="s">
        <v>594</v>
      </c>
      <c r="D4015" s="142" t="s">
        <v>13249</v>
      </c>
      <c r="E4015" s="142" t="s">
        <v>596</v>
      </c>
      <c r="F4015" s="142" t="s">
        <v>13325</v>
      </c>
      <c r="G4015" s="142" t="s">
        <v>13326</v>
      </c>
      <c r="H4015" s="142" t="s">
        <v>13327</v>
      </c>
      <c r="I4015" s="142" t="s">
        <v>13328</v>
      </c>
      <c r="J4015" s="142" t="s">
        <v>13329</v>
      </c>
      <c r="K4015" s="142" t="s">
        <v>13332</v>
      </c>
      <c r="L4015" s="142" t="s">
        <v>13333</v>
      </c>
    </row>
    <row r="4016" spans="1:12" hidden="1">
      <c r="A4016" s="142" t="s">
        <v>12373</v>
      </c>
      <c r="B4016" s="142" t="s">
        <v>12374</v>
      </c>
      <c r="C4016" s="142" t="s">
        <v>594</v>
      </c>
      <c r="D4016" s="142" t="s">
        <v>13249</v>
      </c>
      <c r="E4016" s="142" t="s">
        <v>596</v>
      </c>
      <c r="F4016" s="142" t="s">
        <v>13325</v>
      </c>
      <c r="G4016" s="142" t="s">
        <v>13326</v>
      </c>
      <c r="H4016" s="142" t="s">
        <v>13327</v>
      </c>
      <c r="I4016" s="142" t="s">
        <v>13328</v>
      </c>
      <c r="J4016" s="142" t="s">
        <v>13329</v>
      </c>
      <c r="K4016" s="142" t="s">
        <v>13334</v>
      </c>
      <c r="L4016" s="142" t="s">
        <v>13335</v>
      </c>
    </row>
    <row r="4017" spans="1:12" hidden="1">
      <c r="A4017" s="142" t="s">
        <v>12373</v>
      </c>
      <c r="B4017" s="142" t="s">
        <v>12374</v>
      </c>
      <c r="C4017" s="142" t="s">
        <v>594</v>
      </c>
      <c r="D4017" s="142" t="s">
        <v>13249</v>
      </c>
      <c r="E4017" s="142" t="s">
        <v>596</v>
      </c>
      <c r="F4017" s="142" t="s">
        <v>13325</v>
      </c>
      <c r="G4017" s="142" t="s">
        <v>13336</v>
      </c>
      <c r="H4017" s="142" t="s">
        <v>13337</v>
      </c>
      <c r="I4017" s="142" t="s">
        <v>13338</v>
      </c>
      <c r="J4017" s="142" t="s">
        <v>13339</v>
      </c>
      <c r="K4017" s="142" t="s">
        <v>13340</v>
      </c>
      <c r="L4017" s="142" t="s">
        <v>13341</v>
      </c>
    </row>
    <row r="4018" spans="1:12" hidden="1">
      <c r="A4018" s="142" t="s">
        <v>12373</v>
      </c>
      <c r="B4018" s="142" t="s">
        <v>12374</v>
      </c>
      <c r="C4018" s="142" t="s">
        <v>594</v>
      </c>
      <c r="D4018" s="142" t="s">
        <v>13249</v>
      </c>
      <c r="E4018" s="142" t="s">
        <v>597</v>
      </c>
      <c r="F4018" s="142" t="s">
        <v>277</v>
      </c>
      <c r="G4018" s="142" t="s">
        <v>13342</v>
      </c>
      <c r="H4018" s="142" t="s">
        <v>13343</v>
      </c>
      <c r="I4018" s="142" t="s">
        <v>13344</v>
      </c>
      <c r="J4018" s="142" t="s">
        <v>13345</v>
      </c>
      <c r="K4018" s="142" t="s">
        <v>13346</v>
      </c>
      <c r="L4018" s="142" t="s">
        <v>13347</v>
      </c>
    </row>
    <row r="4019" spans="1:12" hidden="1">
      <c r="A4019" s="142" t="s">
        <v>12373</v>
      </c>
      <c r="B4019" s="142" t="s">
        <v>12374</v>
      </c>
      <c r="C4019" s="142" t="s">
        <v>594</v>
      </c>
      <c r="D4019" s="142" t="s">
        <v>13249</v>
      </c>
      <c r="E4019" s="142" t="s">
        <v>13348</v>
      </c>
      <c r="F4019" s="142" t="s">
        <v>13349</v>
      </c>
      <c r="G4019" s="142" t="s">
        <v>13350</v>
      </c>
      <c r="H4019" s="142" t="s">
        <v>13351</v>
      </c>
      <c r="I4019" s="142" t="s">
        <v>13352</v>
      </c>
      <c r="J4019" s="142" t="s">
        <v>13353</v>
      </c>
      <c r="K4019" s="142" t="s">
        <v>13354</v>
      </c>
      <c r="L4019" s="142" t="s">
        <v>13355</v>
      </c>
    </row>
    <row r="4020" spans="1:12" hidden="1">
      <c r="A4020" s="142" t="s">
        <v>12373</v>
      </c>
      <c r="B4020" s="142" t="s">
        <v>12374</v>
      </c>
      <c r="C4020" s="142" t="s">
        <v>594</v>
      </c>
      <c r="D4020" s="142" t="s">
        <v>13249</v>
      </c>
      <c r="E4020" s="142" t="s">
        <v>13348</v>
      </c>
      <c r="F4020" s="142" t="s">
        <v>13349</v>
      </c>
      <c r="G4020" s="142" t="s">
        <v>13356</v>
      </c>
      <c r="H4020" s="142" t="s">
        <v>13357</v>
      </c>
      <c r="I4020" s="142" t="s">
        <v>13358</v>
      </c>
      <c r="J4020" s="142" t="s">
        <v>13359</v>
      </c>
      <c r="K4020" s="142" t="s">
        <v>13360</v>
      </c>
      <c r="L4020" s="142" t="s">
        <v>13361</v>
      </c>
    </row>
    <row r="4021" spans="1:12" hidden="1">
      <c r="A4021" s="142" t="s">
        <v>12373</v>
      </c>
      <c r="B4021" s="142" t="s">
        <v>12374</v>
      </c>
      <c r="C4021" s="142" t="s">
        <v>594</v>
      </c>
      <c r="D4021" s="142" t="s">
        <v>13249</v>
      </c>
      <c r="E4021" s="142" t="s">
        <v>13348</v>
      </c>
      <c r="F4021" s="142" t="s">
        <v>13349</v>
      </c>
      <c r="G4021" s="142" t="s">
        <v>13356</v>
      </c>
      <c r="H4021" s="142" t="s">
        <v>13357</v>
      </c>
      <c r="I4021" s="142" t="s">
        <v>13358</v>
      </c>
      <c r="J4021" s="142" t="s">
        <v>13359</v>
      </c>
      <c r="K4021" s="142" t="s">
        <v>13362</v>
      </c>
      <c r="L4021" s="142" t="s">
        <v>13363</v>
      </c>
    </row>
    <row r="4022" spans="1:12" hidden="1">
      <c r="A4022" s="142" t="s">
        <v>12373</v>
      </c>
      <c r="B4022" s="142" t="s">
        <v>12374</v>
      </c>
      <c r="C4022" s="142" t="s">
        <v>594</v>
      </c>
      <c r="D4022" s="142" t="s">
        <v>13249</v>
      </c>
      <c r="E4022" s="142" t="s">
        <v>13348</v>
      </c>
      <c r="F4022" s="142" t="s">
        <v>13349</v>
      </c>
      <c r="G4022" s="142" t="s">
        <v>13356</v>
      </c>
      <c r="H4022" s="142" t="s">
        <v>13357</v>
      </c>
      <c r="I4022" s="142" t="s">
        <v>13358</v>
      </c>
      <c r="J4022" s="142" t="s">
        <v>13359</v>
      </c>
      <c r="K4022" s="142" t="s">
        <v>13364</v>
      </c>
      <c r="L4022" s="142" t="s">
        <v>13365</v>
      </c>
    </row>
    <row r="4023" spans="1:12" hidden="1">
      <c r="A4023" s="142" t="s">
        <v>12373</v>
      </c>
      <c r="B4023" s="142" t="s">
        <v>12374</v>
      </c>
      <c r="C4023" s="142" t="s">
        <v>594</v>
      </c>
      <c r="D4023" s="142" t="s">
        <v>13249</v>
      </c>
      <c r="E4023" s="142" t="s">
        <v>13348</v>
      </c>
      <c r="F4023" s="142" t="s">
        <v>13349</v>
      </c>
      <c r="G4023" s="142" t="s">
        <v>13356</v>
      </c>
      <c r="H4023" s="142" t="s">
        <v>13357</v>
      </c>
      <c r="I4023" s="142" t="s">
        <v>13358</v>
      </c>
      <c r="J4023" s="142" t="s">
        <v>13359</v>
      </c>
      <c r="K4023" s="142" t="s">
        <v>13366</v>
      </c>
      <c r="L4023" s="142" t="s">
        <v>13367</v>
      </c>
    </row>
    <row r="4024" spans="1:12" hidden="1">
      <c r="A4024" s="142" t="s">
        <v>12373</v>
      </c>
      <c r="B4024" s="142" t="s">
        <v>12374</v>
      </c>
      <c r="C4024" s="142" t="s">
        <v>594</v>
      </c>
      <c r="D4024" s="142" t="s">
        <v>13249</v>
      </c>
      <c r="E4024" s="142" t="s">
        <v>13348</v>
      </c>
      <c r="F4024" s="142" t="s">
        <v>13349</v>
      </c>
      <c r="G4024" s="142" t="s">
        <v>13356</v>
      </c>
      <c r="H4024" s="142" t="s">
        <v>13357</v>
      </c>
      <c r="I4024" s="142" t="s">
        <v>13358</v>
      </c>
      <c r="J4024" s="142" t="s">
        <v>13359</v>
      </c>
      <c r="K4024" s="142" t="s">
        <v>13368</v>
      </c>
      <c r="L4024" s="142" t="s">
        <v>13369</v>
      </c>
    </row>
    <row r="4025" spans="1:12" hidden="1">
      <c r="A4025" s="142" t="s">
        <v>12373</v>
      </c>
      <c r="B4025" s="142" t="s">
        <v>12374</v>
      </c>
      <c r="C4025" s="142" t="s">
        <v>594</v>
      </c>
      <c r="D4025" s="142" t="s">
        <v>13249</v>
      </c>
      <c r="E4025" s="142" t="s">
        <v>13348</v>
      </c>
      <c r="F4025" s="142" t="s">
        <v>13349</v>
      </c>
      <c r="G4025" s="142" t="s">
        <v>13356</v>
      </c>
      <c r="H4025" s="142" t="s">
        <v>13357</v>
      </c>
      <c r="I4025" s="142" t="s">
        <v>13358</v>
      </c>
      <c r="J4025" s="142" t="s">
        <v>13359</v>
      </c>
      <c r="K4025" s="142" t="s">
        <v>13370</v>
      </c>
      <c r="L4025" s="142" t="s">
        <v>13371</v>
      </c>
    </row>
    <row r="4026" spans="1:12" hidden="1">
      <c r="A4026" s="142" t="s">
        <v>12373</v>
      </c>
      <c r="B4026" s="142" t="s">
        <v>12374</v>
      </c>
      <c r="C4026" s="142" t="s">
        <v>594</v>
      </c>
      <c r="D4026" s="142" t="s">
        <v>13249</v>
      </c>
      <c r="E4026" s="142" t="s">
        <v>13348</v>
      </c>
      <c r="F4026" s="142" t="s">
        <v>13349</v>
      </c>
      <c r="G4026" s="142" t="s">
        <v>13356</v>
      </c>
      <c r="H4026" s="142" t="s">
        <v>13357</v>
      </c>
      <c r="I4026" s="142" t="s">
        <v>13358</v>
      </c>
      <c r="J4026" s="142" t="s">
        <v>13359</v>
      </c>
      <c r="K4026" s="142" t="s">
        <v>13372</v>
      </c>
      <c r="L4026" s="142" t="s">
        <v>13373</v>
      </c>
    </row>
    <row r="4027" spans="1:12" hidden="1">
      <c r="A4027" s="142" t="s">
        <v>12373</v>
      </c>
      <c r="B4027" s="142" t="s">
        <v>12374</v>
      </c>
      <c r="C4027" s="142" t="s">
        <v>594</v>
      </c>
      <c r="D4027" s="142" t="s">
        <v>13249</v>
      </c>
      <c r="E4027" s="142" t="s">
        <v>13348</v>
      </c>
      <c r="F4027" s="142" t="s">
        <v>13349</v>
      </c>
      <c r="G4027" s="142" t="s">
        <v>13356</v>
      </c>
      <c r="H4027" s="142" t="s">
        <v>13357</v>
      </c>
      <c r="I4027" s="142" t="s">
        <v>13358</v>
      </c>
      <c r="J4027" s="142" t="s">
        <v>13359</v>
      </c>
      <c r="K4027" s="142" t="s">
        <v>13374</v>
      </c>
      <c r="L4027" s="142" t="s">
        <v>13375</v>
      </c>
    </row>
    <row r="4028" spans="1:12" hidden="1">
      <c r="A4028" s="142" t="s">
        <v>12373</v>
      </c>
      <c r="B4028" s="142" t="s">
        <v>12374</v>
      </c>
      <c r="C4028" s="142" t="s">
        <v>594</v>
      </c>
      <c r="D4028" s="142" t="s">
        <v>13249</v>
      </c>
      <c r="E4028" s="142" t="s">
        <v>13348</v>
      </c>
      <c r="F4028" s="142" t="s">
        <v>13349</v>
      </c>
      <c r="G4028" s="142" t="s">
        <v>13356</v>
      </c>
      <c r="H4028" s="142" t="s">
        <v>13357</v>
      </c>
      <c r="I4028" s="142" t="s">
        <v>13358</v>
      </c>
      <c r="J4028" s="142" t="s">
        <v>13359</v>
      </c>
      <c r="K4028" s="142" t="s">
        <v>13376</v>
      </c>
      <c r="L4028" s="142" t="s">
        <v>13377</v>
      </c>
    </row>
    <row r="4029" spans="1:12" hidden="1">
      <c r="A4029" s="142" t="s">
        <v>12373</v>
      </c>
      <c r="B4029" s="142" t="s">
        <v>12374</v>
      </c>
      <c r="C4029" s="142" t="s">
        <v>594</v>
      </c>
      <c r="D4029" s="142" t="s">
        <v>13249</v>
      </c>
      <c r="E4029" s="142" t="s">
        <v>13348</v>
      </c>
      <c r="F4029" s="142" t="s">
        <v>13349</v>
      </c>
      <c r="G4029" s="142" t="s">
        <v>13356</v>
      </c>
      <c r="H4029" s="142" t="s">
        <v>13357</v>
      </c>
      <c r="I4029" s="142" t="s">
        <v>13358</v>
      </c>
      <c r="J4029" s="142" t="s">
        <v>13359</v>
      </c>
      <c r="K4029" s="142" t="s">
        <v>13378</v>
      </c>
      <c r="L4029" s="142" t="s">
        <v>13379</v>
      </c>
    </row>
    <row r="4030" spans="1:12" hidden="1">
      <c r="A4030" s="142" t="s">
        <v>12373</v>
      </c>
      <c r="B4030" s="142" t="s">
        <v>12374</v>
      </c>
      <c r="C4030" s="142" t="s">
        <v>594</v>
      </c>
      <c r="D4030" s="142" t="s">
        <v>13249</v>
      </c>
      <c r="E4030" s="142" t="s">
        <v>13348</v>
      </c>
      <c r="F4030" s="142" t="s">
        <v>13349</v>
      </c>
      <c r="G4030" s="142" t="s">
        <v>13380</v>
      </c>
      <c r="H4030" s="142" t="s">
        <v>13381</v>
      </c>
      <c r="I4030" s="142" t="s">
        <v>13382</v>
      </c>
      <c r="J4030" s="142" t="s">
        <v>13383</v>
      </c>
      <c r="K4030" s="142" t="s">
        <v>13384</v>
      </c>
      <c r="L4030" s="142" t="s">
        <v>13385</v>
      </c>
    </row>
    <row r="4031" spans="1:12" hidden="1">
      <c r="A4031" s="142" t="s">
        <v>12373</v>
      </c>
      <c r="B4031" s="142" t="s">
        <v>12374</v>
      </c>
      <c r="C4031" s="142" t="s">
        <v>594</v>
      </c>
      <c r="D4031" s="142" t="s">
        <v>13249</v>
      </c>
      <c r="E4031" s="142" t="s">
        <v>13348</v>
      </c>
      <c r="F4031" s="142" t="s">
        <v>13349</v>
      </c>
      <c r="G4031" s="142" t="s">
        <v>13380</v>
      </c>
      <c r="H4031" s="142" t="s">
        <v>13381</v>
      </c>
      <c r="I4031" s="142" t="s">
        <v>13382</v>
      </c>
      <c r="J4031" s="142" t="s">
        <v>13383</v>
      </c>
      <c r="K4031" s="142" t="s">
        <v>13386</v>
      </c>
      <c r="L4031" s="142" t="s">
        <v>13387</v>
      </c>
    </row>
    <row r="4032" spans="1:12" hidden="1">
      <c r="A4032" s="142" t="s">
        <v>12373</v>
      </c>
      <c r="B4032" s="142" t="s">
        <v>12374</v>
      </c>
      <c r="C4032" s="142" t="s">
        <v>594</v>
      </c>
      <c r="D4032" s="142" t="s">
        <v>13249</v>
      </c>
      <c r="E4032" s="142" t="s">
        <v>13348</v>
      </c>
      <c r="F4032" s="142" t="s">
        <v>13349</v>
      </c>
      <c r="G4032" s="142" t="s">
        <v>13380</v>
      </c>
      <c r="H4032" s="142" t="s">
        <v>13381</v>
      </c>
      <c r="I4032" s="142" t="s">
        <v>13382</v>
      </c>
      <c r="J4032" s="142" t="s">
        <v>13383</v>
      </c>
      <c r="K4032" s="142" t="s">
        <v>13388</v>
      </c>
      <c r="L4032" s="142" t="s">
        <v>13389</v>
      </c>
    </row>
    <row r="4033" spans="1:12" hidden="1">
      <c r="A4033" s="142" t="s">
        <v>12373</v>
      </c>
      <c r="B4033" s="142" t="s">
        <v>12374</v>
      </c>
      <c r="C4033" s="142" t="s">
        <v>594</v>
      </c>
      <c r="D4033" s="142" t="s">
        <v>13249</v>
      </c>
      <c r="E4033" s="142" t="s">
        <v>13348</v>
      </c>
      <c r="F4033" s="142" t="s">
        <v>13349</v>
      </c>
      <c r="G4033" s="142" t="s">
        <v>13380</v>
      </c>
      <c r="H4033" s="142" t="s">
        <v>13381</v>
      </c>
      <c r="I4033" s="142" t="s">
        <v>13382</v>
      </c>
      <c r="J4033" s="142" t="s">
        <v>13383</v>
      </c>
      <c r="K4033" s="142" t="s">
        <v>13390</v>
      </c>
      <c r="L4033" s="142" t="s">
        <v>13391</v>
      </c>
    </row>
    <row r="4034" spans="1:12" hidden="1">
      <c r="A4034" s="142" t="s">
        <v>12373</v>
      </c>
      <c r="B4034" s="142" t="s">
        <v>12374</v>
      </c>
      <c r="C4034" s="142" t="s">
        <v>594</v>
      </c>
      <c r="D4034" s="142" t="s">
        <v>13249</v>
      </c>
      <c r="E4034" s="142" t="s">
        <v>13348</v>
      </c>
      <c r="F4034" s="142" t="s">
        <v>13349</v>
      </c>
      <c r="G4034" s="142" t="s">
        <v>13380</v>
      </c>
      <c r="H4034" s="142" t="s">
        <v>13381</v>
      </c>
      <c r="I4034" s="142" t="s">
        <v>13382</v>
      </c>
      <c r="J4034" s="142" t="s">
        <v>13383</v>
      </c>
      <c r="K4034" s="142" t="s">
        <v>13392</v>
      </c>
      <c r="L4034" s="142" t="s">
        <v>13393</v>
      </c>
    </row>
    <row r="4035" spans="1:12" hidden="1">
      <c r="A4035" s="142" t="s">
        <v>12373</v>
      </c>
      <c r="B4035" s="142" t="s">
        <v>12374</v>
      </c>
      <c r="C4035" s="142" t="s">
        <v>594</v>
      </c>
      <c r="D4035" s="142" t="s">
        <v>13249</v>
      </c>
      <c r="E4035" s="142" t="s">
        <v>13348</v>
      </c>
      <c r="F4035" s="142" t="s">
        <v>13349</v>
      </c>
      <c r="G4035" s="142" t="s">
        <v>13380</v>
      </c>
      <c r="H4035" s="142" t="s">
        <v>13381</v>
      </c>
      <c r="I4035" s="142" t="s">
        <v>13382</v>
      </c>
      <c r="J4035" s="142" t="s">
        <v>13383</v>
      </c>
      <c r="K4035" s="142" t="s">
        <v>13394</v>
      </c>
      <c r="L4035" s="142" t="s">
        <v>13395</v>
      </c>
    </row>
    <row r="4036" spans="1:12" hidden="1">
      <c r="A4036" s="142" t="s">
        <v>12373</v>
      </c>
      <c r="B4036" s="142" t="s">
        <v>12374</v>
      </c>
      <c r="C4036" s="142" t="s">
        <v>594</v>
      </c>
      <c r="D4036" s="142" t="s">
        <v>13249</v>
      </c>
      <c r="E4036" s="142" t="s">
        <v>13348</v>
      </c>
      <c r="F4036" s="142" t="s">
        <v>13349</v>
      </c>
      <c r="G4036" s="142" t="s">
        <v>13396</v>
      </c>
      <c r="H4036" s="142" t="s">
        <v>13397</v>
      </c>
      <c r="I4036" s="142" t="s">
        <v>13398</v>
      </c>
      <c r="J4036" s="142" t="s">
        <v>13399</v>
      </c>
      <c r="K4036" s="142" t="s">
        <v>13400</v>
      </c>
      <c r="L4036" s="142" t="s">
        <v>13401</v>
      </c>
    </row>
    <row r="4037" spans="1:12" hidden="1">
      <c r="A4037" s="142" t="s">
        <v>12373</v>
      </c>
      <c r="B4037" s="142" t="s">
        <v>12374</v>
      </c>
      <c r="C4037" s="142" t="s">
        <v>594</v>
      </c>
      <c r="D4037" s="142" t="s">
        <v>13249</v>
      </c>
      <c r="E4037" s="142" t="s">
        <v>13348</v>
      </c>
      <c r="F4037" s="142" t="s">
        <v>13349</v>
      </c>
      <c r="G4037" s="142" t="s">
        <v>13396</v>
      </c>
      <c r="H4037" s="142" t="s">
        <v>13397</v>
      </c>
      <c r="I4037" s="142" t="s">
        <v>13398</v>
      </c>
      <c r="J4037" s="142" t="s">
        <v>13399</v>
      </c>
      <c r="K4037" s="142" t="s">
        <v>13402</v>
      </c>
      <c r="L4037" s="142" t="s">
        <v>13403</v>
      </c>
    </row>
    <row r="4038" spans="1:12" hidden="1">
      <c r="A4038" s="142" t="s">
        <v>12373</v>
      </c>
      <c r="B4038" s="142" t="s">
        <v>12374</v>
      </c>
      <c r="C4038" s="142" t="s">
        <v>594</v>
      </c>
      <c r="D4038" s="142" t="s">
        <v>13249</v>
      </c>
      <c r="E4038" s="142" t="s">
        <v>13348</v>
      </c>
      <c r="F4038" s="142" t="s">
        <v>13349</v>
      </c>
      <c r="G4038" s="142" t="s">
        <v>13396</v>
      </c>
      <c r="H4038" s="142" t="s">
        <v>13397</v>
      </c>
      <c r="I4038" s="142" t="s">
        <v>13398</v>
      </c>
      <c r="J4038" s="142" t="s">
        <v>13399</v>
      </c>
      <c r="K4038" s="142" t="s">
        <v>13404</v>
      </c>
      <c r="L4038" s="142" t="s">
        <v>13405</v>
      </c>
    </row>
    <row r="4039" spans="1:12" hidden="1">
      <c r="A4039" s="142" t="s">
        <v>12373</v>
      </c>
      <c r="B4039" s="142" t="s">
        <v>12374</v>
      </c>
      <c r="C4039" s="142" t="s">
        <v>594</v>
      </c>
      <c r="D4039" s="142" t="s">
        <v>13249</v>
      </c>
      <c r="E4039" s="142" t="s">
        <v>13348</v>
      </c>
      <c r="F4039" s="142" t="s">
        <v>13349</v>
      </c>
      <c r="G4039" s="142" t="s">
        <v>13396</v>
      </c>
      <c r="H4039" s="142" t="s">
        <v>13397</v>
      </c>
      <c r="I4039" s="142" t="s">
        <v>13398</v>
      </c>
      <c r="J4039" s="142" t="s">
        <v>13399</v>
      </c>
      <c r="K4039" s="142" t="s">
        <v>13406</v>
      </c>
      <c r="L4039" s="142" t="s">
        <v>13407</v>
      </c>
    </row>
    <row r="4040" spans="1:12" hidden="1">
      <c r="A4040" s="142" t="s">
        <v>12373</v>
      </c>
      <c r="B4040" s="142" t="s">
        <v>12374</v>
      </c>
      <c r="C4040" s="142" t="s">
        <v>594</v>
      </c>
      <c r="D4040" s="142" t="s">
        <v>13249</v>
      </c>
      <c r="E4040" s="142" t="s">
        <v>13348</v>
      </c>
      <c r="F4040" s="142" t="s">
        <v>13349</v>
      </c>
      <c r="G4040" s="142" t="s">
        <v>13396</v>
      </c>
      <c r="H4040" s="142" t="s">
        <v>13397</v>
      </c>
      <c r="I4040" s="142" t="s">
        <v>13398</v>
      </c>
      <c r="J4040" s="142" t="s">
        <v>13399</v>
      </c>
      <c r="K4040" s="142" t="s">
        <v>13408</v>
      </c>
      <c r="L4040" s="142" t="s">
        <v>13409</v>
      </c>
    </row>
    <row r="4041" spans="1:12" hidden="1">
      <c r="A4041" s="142" t="s">
        <v>12373</v>
      </c>
      <c r="B4041" s="142" t="s">
        <v>12374</v>
      </c>
      <c r="C4041" s="142" t="s">
        <v>594</v>
      </c>
      <c r="D4041" s="142" t="s">
        <v>13249</v>
      </c>
      <c r="E4041" s="142" t="s">
        <v>13410</v>
      </c>
      <c r="F4041" s="142" t="s">
        <v>13411</v>
      </c>
      <c r="G4041" s="142" t="s">
        <v>13412</v>
      </c>
      <c r="H4041" s="142" t="s">
        <v>13413</v>
      </c>
      <c r="I4041" s="142" t="s">
        <v>13414</v>
      </c>
      <c r="J4041" s="142" t="s">
        <v>13415</v>
      </c>
      <c r="K4041" s="142" t="s">
        <v>13416</v>
      </c>
      <c r="L4041" s="142" t="s">
        <v>13417</v>
      </c>
    </row>
    <row r="4042" spans="1:12" hidden="1">
      <c r="A4042" s="142" t="s">
        <v>12373</v>
      </c>
      <c r="B4042" s="142" t="s">
        <v>12374</v>
      </c>
      <c r="C4042" s="142" t="s">
        <v>594</v>
      </c>
      <c r="D4042" s="142" t="s">
        <v>13249</v>
      </c>
      <c r="E4042" s="142" t="s">
        <v>13410</v>
      </c>
      <c r="F4042" s="142" t="s">
        <v>13411</v>
      </c>
      <c r="G4042" s="142" t="s">
        <v>13418</v>
      </c>
      <c r="H4042" s="142" t="s">
        <v>13419</v>
      </c>
      <c r="I4042" s="142" t="s">
        <v>13420</v>
      </c>
      <c r="J4042" s="142" t="s">
        <v>13421</v>
      </c>
      <c r="K4042" s="142" t="s">
        <v>13422</v>
      </c>
      <c r="L4042" s="142" t="s">
        <v>13423</v>
      </c>
    </row>
    <row r="4043" spans="1:12" hidden="1">
      <c r="A4043" s="142" t="s">
        <v>12373</v>
      </c>
      <c r="B4043" s="142" t="s">
        <v>12374</v>
      </c>
      <c r="C4043" s="142" t="s">
        <v>594</v>
      </c>
      <c r="D4043" s="142" t="s">
        <v>13249</v>
      </c>
      <c r="E4043" s="142" t="s">
        <v>13410</v>
      </c>
      <c r="F4043" s="142" t="s">
        <v>13411</v>
      </c>
      <c r="G4043" s="142" t="s">
        <v>13424</v>
      </c>
      <c r="H4043" s="142" t="s">
        <v>13425</v>
      </c>
      <c r="I4043" s="142" t="s">
        <v>13426</v>
      </c>
      <c r="J4043" s="142" t="s">
        <v>13427</v>
      </c>
      <c r="K4043" s="142" t="s">
        <v>13428</v>
      </c>
      <c r="L4043" s="142" t="s">
        <v>13429</v>
      </c>
    </row>
    <row r="4044" spans="1:12" hidden="1">
      <c r="A4044" s="142" t="s">
        <v>12373</v>
      </c>
      <c r="B4044" s="142" t="s">
        <v>12374</v>
      </c>
      <c r="C4044" s="142" t="s">
        <v>594</v>
      </c>
      <c r="D4044" s="142" t="s">
        <v>13249</v>
      </c>
      <c r="E4044" s="142" t="s">
        <v>13410</v>
      </c>
      <c r="F4044" s="142" t="s">
        <v>13411</v>
      </c>
      <c r="G4044" s="142" t="s">
        <v>13424</v>
      </c>
      <c r="H4044" s="142" t="s">
        <v>13425</v>
      </c>
      <c r="I4044" s="142" t="s">
        <v>13426</v>
      </c>
      <c r="J4044" s="142" t="s">
        <v>13427</v>
      </c>
      <c r="K4044" s="142" t="s">
        <v>13430</v>
      </c>
      <c r="L4044" s="142" t="s">
        <v>13431</v>
      </c>
    </row>
    <row r="4045" spans="1:12" hidden="1">
      <c r="A4045" s="142" t="s">
        <v>12373</v>
      </c>
      <c r="B4045" s="142" t="s">
        <v>12374</v>
      </c>
      <c r="C4045" s="142" t="s">
        <v>594</v>
      </c>
      <c r="D4045" s="142" t="s">
        <v>13249</v>
      </c>
      <c r="E4045" s="142" t="s">
        <v>13410</v>
      </c>
      <c r="F4045" s="142" t="s">
        <v>13411</v>
      </c>
      <c r="G4045" s="142" t="s">
        <v>13432</v>
      </c>
      <c r="H4045" s="142" t="s">
        <v>13433</v>
      </c>
      <c r="I4045" s="142" t="s">
        <v>13434</v>
      </c>
      <c r="J4045" s="142" t="s">
        <v>13435</v>
      </c>
      <c r="K4045" s="142" t="s">
        <v>13436</v>
      </c>
      <c r="L4045" s="142" t="s">
        <v>13437</v>
      </c>
    </row>
    <row r="4046" spans="1:12" hidden="1">
      <c r="A4046" s="142" t="s">
        <v>12373</v>
      </c>
      <c r="B4046" s="142" t="s">
        <v>12374</v>
      </c>
      <c r="C4046" s="142" t="s">
        <v>594</v>
      </c>
      <c r="D4046" s="142" t="s">
        <v>13249</v>
      </c>
      <c r="E4046" s="142" t="s">
        <v>13438</v>
      </c>
      <c r="F4046" s="142" t="s">
        <v>13439</v>
      </c>
      <c r="G4046" s="142" t="s">
        <v>13440</v>
      </c>
      <c r="H4046" s="142" t="s">
        <v>13441</v>
      </c>
      <c r="I4046" s="142" t="s">
        <v>13442</v>
      </c>
      <c r="J4046" s="142" t="s">
        <v>13443</v>
      </c>
      <c r="K4046" s="142" t="s">
        <v>13444</v>
      </c>
      <c r="L4046" s="142" t="s">
        <v>13445</v>
      </c>
    </row>
    <row r="4047" spans="1:12" hidden="1">
      <c r="A4047" s="142" t="s">
        <v>12373</v>
      </c>
      <c r="B4047" s="142" t="s">
        <v>12374</v>
      </c>
      <c r="C4047" s="142" t="s">
        <v>594</v>
      </c>
      <c r="D4047" s="142" t="s">
        <v>13249</v>
      </c>
      <c r="E4047" s="142" t="s">
        <v>13438</v>
      </c>
      <c r="F4047" s="142" t="s">
        <v>13439</v>
      </c>
      <c r="G4047" s="142" t="s">
        <v>13446</v>
      </c>
      <c r="H4047" s="142" t="s">
        <v>13447</v>
      </c>
      <c r="I4047" s="142" t="s">
        <v>13448</v>
      </c>
      <c r="J4047" s="142" t="s">
        <v>13449</v>
      </c>
      <c r="K4047" s="142" t="s">
        <v>13450</v>
      </c>
      <c r="L4047" s="142" t="s">
        <v>13451</v>
      </c>
    </row>
    <row r="4048" spans="1:12" hidden="1">
      <c r="A4048" s="142" t="s">
        <v>12373</v>
      </c>
      <c r="B4048" s="142" t="s">
        <v>12374</v>
      </c>
      <c r="C4048" s="142" t="s">
        <v>594</v>
      </c>
      <c r="D4048" s="142" t="s">
        <v>13249</v>
      </c>
      <c r="E4048" s="142" t="s">
        <v>13438</v>
      </c>
      <c r="F4048" s="142" t="s">
        <v>13439</v>
      </c>
      <c r="G4048" s="142" t="s">
        <v>13446</v>
      </c>
      <c r="H4048" s="142" t="s">
        <v>13447</v>
      </c>
      <c r="I4048" s="142" t="s">
        <v>13448</v>
      </c>
      <c r="J4048" s="142" t="s">
        <v>13449</v>
      </c>
      <c r="K4048" s="142" t="s">
        <v>13452</v>
      </c>
      <c r="L4048" s="142" t="s">
        <v>13453</v>
      </c>
    </row>
    <row r="4049" spans="1:12" hidden="1">
      <c r="A4049" s="142" t="s">
        <v>12373</v>
      </c>
      <c r="B4049" s="142" t="s">
        <v>12374</v>
      </c>
      <c r="C4049" s="142" t="s">
        <v>594</v>
      </c>
      <c r="D4049" s="142" t="s">
        <v>13249</v>
      </c>
      <c r="E4049" s="142" t="s">
        <v>13438</v>
      </c>
      <c r="F4049" s="142" t="s">
        <v>13439</v>
      </c>
      <c r="G4049" s="142" t="s">
        <v>13454</v>
      </c>
      <c r="H4049" s="142" t="s">
        <v>13455</v>
      </c>
      <c r="I4049" s="142" t="s">
        <v>13456</v>
      </c>
      <c r="J4049" s="142" t="s">
        <v>13457</v>
      </c>
      <c r="K4049" s="142" t="s">
        <v>13458</v>
      </c>
      <c r="L4049" s="142" t="s">
        <v>13459</v>
      </c>
    </row>
    <row r="4050" spans="1:12" hidden="1">
      <c r="A4050" s="142" t="s">
        <v>12373</v>
      </c>
      <c r="B4050" s="142" t="s">
        <v>12374</v>
      </c>
      <c r="C4050" s="142" t="s">
        <v>594</v>
      </c>
      <c r="D4050" s="142" t="s">
        <v>13249</v>
      </c>
      <c r="E4050" s="142" t="s">
        <v>593</v>
      </c>
      <c r="F4050" s="142" t="s">
        <v>13460</v>
      </c>
      <c r="G4050" s="142" t="s">
        <v>13461</v>
      </c>
      <c r="H4050" s="142" t="s">
        <v>13462</v>
      </c>
      <c r="I4050" s="142" t="s">
        <v>13463</v>
      </c>
      <c r="J4050" s="142" t="s">
        <v>13464</v>
      </c>
      <c r="K4050" s="142" t="s">
        <v>13465</v>
      </c>
      <c r="L4050" s="142" t="s">
        <v>13466</v>
      </c>
    </row>
    <row r="4051" spans="1:12" hidden="1">
      <c r="A4051" s="142" t="s">
        <v>12373</v>
      </c>
      <c r="B4051" s="142" t="s">
        <v>12374</v>
      </c>
      <c r="C4051" s="142" t="s">
        <v>594</v>
      </c>
      <c r="D4051" s="142" t="s">
        <v>13249</v>
      </c>
      <c r="E4051" s="142" t="s">
        <v>593</v>
      </c>
      <c r="F4051" s="142" t="s">
        <v>13460</v>
      </c>
      <c r="G4051" s="142" t="s">
        <v>13461</v>
      </c>
      <c r="H4051" s="142" t="s">
        <v>13462</v>
      </c>
      <c r="I4051" s="142" t="s">
        <v>13463</v>
      </c>
      <c r="J4051" s="142" t="s">
        <v>13464</v>
      </c>
      <c r="K4051" s="142" t="s">
        <v>13467</v>
      </c>
      <c r="L4051" s="142" t="s">
        <v>13468</v>
      </c>
    </row>
    <row r="4052" spans="1:12" hidden="1">
      <c r="A4052" s="142" t="s">
        <v>12373</v>
      </c>
      <c r="B4052" s="142" t="s">
        <v>12374</v>
      </c>
      <c r="C4052" s="142" t="s">
        <v>594</v>
      </c>
      <c r="D4052" s="142" t="s">
        <v>13249</v>
      </c>
      <c r="E4052" s="142" t="s">
        <v>593</v>
      </c>
      <c r="F4052" s="142" t="s">
        <v>13460</v>
      </c>
      <c r="G4052" s="142" t="s">
        <v>13461</v>
      </c>
      <c r="H4052" s="142" t="s">
        <v>13462</v>
      </c>
      <c r="I4052" s="142" t="s">
        <v>13463</v>
      </c>
      <c r="J4052" s="142" t="s">
        <v>13464</v>
      </c>
      <c r="K4052" s="142" t="s">
        <v>13469</v>
      </c>
      <c r="L4052" s="142" t="s">
        <v>13470</v>
      </c>
    </row>
    <row r="4053" spans="1:12" hidden="1">
      <c r="A4053" s="142" t="s">
        <v>12373</v>
      </c>
      <c r="B4053" s="142" t="s">
        <v>12374</v>
      </c>
      <c r="C4053" s="142" t="s">
        <v>594</v>
      </c>
      <c r="D4053" s="142" t="s">
        <v>13249</v>
      </c>
      <c r="E4053" s="142" t="s">
        <v>593</v>
      </c>
      <c r="F4053" s="142" t="s">
        <v>13460</v>
      </c>
      <c r="G4053" s="142" t="s">
        <v>13461</v>
      </c>
      <c r="H4053" s="142" t="s">
        <v>13462</v>
      </c>
      <c r="I4053" s="142" t="s">
        <v>13463</v>
      </c>
      <c r="J4053" s="142" t="s">
        <v>13464</v>
      </c>
      <c r="K4053" s="142" t="s">
        <v>13471</v>
      </c>
      <c r="L4053" s="142" t="s">
        <v>13472</v>
      </c>
    </row>
    <row r="4054" spans="1:12" hidden="1">
      <c r="A4054" s="142" t="s">
        <v>12373</v>
      </c>
      <c r="B4054" s="142" t="s">
        <v>12374</v>
      </c>
      <c r="C4054" s="142" t="s">
        <v>594</v>
      </c>
      <c r="D4054" s="142" t="s">
        <v>13249</v>
      </c>
      <c r="E4054" s="142" t="s">
        <v>593</v>
      </c>
      <c r="F4054" s="142" t="s">
        <v>13460</v>
      </c>
      <c r="G4054" s="142" t="s">
        <v>13461</v>
      </c>
      <c r="H4054" s="142" t="s">
        <v>13462</v>
      </c>
      <c r="I4054" s="142" t="s">
        <v>13463</v>
      </c>
      <c r="J4054" s="142" t="s">
        <v>13464</v>
      </c>
      <c r="K4054" s="142" t="s">
        <v>13473</v>
      </c>
      <c r="L4054" s="142" t="s">
        <v>13474</v>
      </c>
    </row>
    <row r="4055" spans="1:12" hidden="1">
      <c r="A4055" s="142" t="s">
        <v>12373</v>
      </c>
      <c r="B4055" s="142" t="s">
        <v>12374</v>
      </c>
      <c r="C4055" s="142" t="s">
        <v>829</v>
      </c>
      <c r="D4055" s="142" t="s">
        <v>13475</v>
      </c>
      <c r="E4055" s="142" t="s">
        <v>13476</v>
      </c>
      <c r="F4055" s="142" t="s">
        <v>13477</v>
      </c>
      <c r="G4055" s="142" t="s">
        <v>13478</v>
      </c>
      <c r="H4055" s="142" t="s">
        <v>13479</v>
      </c>
      <c r="I4055" s="142" t="s">
        <v>13480</v>
      </c>
      <c r="J4055" s="142" t="s">
        <v>13481</v>
      </c>
      <c r="K4055" s="142" t="s">
        <v>13482</v>
      </c>
      <c r="L4055" s="142" t="s">
        <v>13483</v>
      </c>
    </row>
    <row r="4056" spans="1:12" hidden="1">
      <c r="A4056" s="142" t="s">
        <v>12373</v>
      </c>
      <c r="B4056" s="142" t="s">
        <v>12374</v>
      </c>
      <c r="C4056" s="142" t="s">
        <v>829</v>
      </c>
      <c r="D4056" s="142" t="s">
        <v>13475</v>
      </c>
      <c r="E4056" s="142" t="s">
        <v>13476</v>
      </c>
      <c r="F4056" s="142" t="s">
        <v>13477</v>
      </c>
      <c r="G4056" s="142" t="s">
        <v>13478</v>
      </c>
      <c r="H4056" s="142" t="s">
        <v>13479</v>
      </c>
      <c r="I4056" s="142" t="s">
        <v>13480</v>
      </c>
      <c r="J4056" s="142" t="s">
        <v>13481</v>
      </c>
      <c r="K4056" s="142" t="s">
        <v>13484</v>
      </c>
      <c r="L4056" s="142" t="s">
        <v>13485</v>
      </c>
    </row>
    <row r="4057" spans="1:12" hidden="1">
      <c r="A4057" s="142" t="s">
        <v>12373</v>
      </c>
      <c r="B4057" s="142" t="s">
        <v>12374</v>
      </c>
      <c r="C4057" s="142" t="s">
        <v>829</v>
      </c>
      <c r="D4057" s="142" t="s">
        <v>13475</v>
      </c>
      <c r="E4057" s="142" t="s">
        <v>13486</v>
      </c>
      <c r="F4057" s="142" t="s">
        <v>13487</v>
      </c>
      <c r="G4057" s="142" t="s">
        <v>13488</v>
      </c>
      <c r="H4057" s="142" t="s">
        <v>13489</v>
      </c>
      <c r="I4057" s="142" t="s">
        <v>13490</v>
      </c>
      <c r="J4057" s="142" t="s">
        <v>13491</v>
      </c>
      <c r="K4057" s="142" t="s">
        <v>13492</v>
      </c>
      <c r="L4057" s="142" t="s">
        <v>13493</v>
      </c>
    </row>
    <row r="4058" spans="1:12" hidden="1">
      <c r="A4058" s="142" t="s">
        <v>12373</v>
      </c>
      <c r="B4058" s="142" t="s">
        <v>12374</v>
      </c>
      <c r="C4058" s="142" t="s">
        <v>829</v>
      </c>
      <c r="D4058" s="142" t="s">
        <v>13475</v>
      </c>
      <c r="E4058" s="142" t="s">
        <v>13494</v>
      </c>
      <c r="F4058" s="142" t="s">
        <v>13495</v>
      </c>
      <c r="G4058" s="142" t="s">
        <v>13496</v>
      </c>
      <c r="H4058" s="142" t="s">
        <v>13497</v>
      </c>
      <c r="I4058" s="142" t="s">
        <v>13498</v>
      </c>
      <c r="J4058" s="142" t="s">
        <v>13499</v>
      </c>
      <c r="K4058" s="142" t="s">
        <v>13500</v>
      </c>
      <c r="L4058" s="142" t="s">
        <v>13501</v>
      </c>
    </row>
    <row r="4059" spans="1:12" hidden="1">
      <c r="A4059" s="142" t="s">
        <v>12373</v>
      </c>
      <c r="B4059" s="142" t="s">
        <v>12374</v>
      </c>
      <c r="C4059" s="142" t="s">
        <v>829</v>
      </c>
      <c r="D4059" s="142" t="s">
        <v>13475</v>
      </c>
      <c r="E4059" s="142" t="s">
        <v>13494</v>
      </c>
      <c r="F4059" s="142" t="s">
        <v>13495</v>
      </c>
      <c r="G4059" s="142" t="s">
        <v>13496</v>
      </c>
      <c r="H4059" s="142" t="s">
        <v>13497</v>
      </c>
      <c r="I4059" s="142" t="s">
        <v>13498</v>
      </c>
      <c r="J4059" s="142" t="s">
        <v>13499</v>
      </c>
      <c r="K4059" s="142" t="s">
        <v>13502</v>
      </c>
      <c r="L4059" s="142" t="s">
        <v>13503</v>
      </c>
    </row>
    <row r="4060" spans="1:12" hidden="1">
      <c r="A4060" s="142" t="s">
        <v>12373</v>
      </c>
      <c r="B4060" s="142" t="s">
        <v>12374</v>
      </c>
      <c r="C4060" s="142" t="s">
        <v>829</v>
      </c>
      <c r="D4060" s="142" t="s">
        <v>13475</v>
      </c>
      <c r="E4060" s="142" t="s">
        <v>13504</v>
      </c>
      <c r="F4060" s="142" t="s">
        <v>13505</v>
      </c>
      <c r="G4060" s="142" t="s">
        <v>13506</v>
      </c>
      <c r="H4060" s="142" t="s">
        <v>13507</v>
      </c>
      <c r="I4060" s="142" t="s">
        <v>13508</v>
      </c>
      <c r="J4060" s="142" t="s">
        <v>13509</v>
      </c>
      <c r="K4060" s="142" t="s">
        <v>13510</v>
      </c>
      <c r="L4060" s="142" t="s">
        <v>13511</v>
      </c>
    </row>
    <row r="4061" spans="1:12" hidden="1">
      <c r="A4061" s="142" t="s">
        <v>12373</v>
      </c>
      <c r="B4061" s="142" t="s">
        <v>12374</v>
      </c>
      <c r="C4061" s="142" t="s">
        <v>829</v>
      </c>
      <c r="D4061" s="142" t="s">
        <v>13475</v>
      </c>
      <c r="E4061" s="142" t="s">
        <v>13504</v>
      </c>
      <c r="F4061" s="142" t="s">
        <v>13505</v>
      </c>
      <c r="G4061" s="142" t="s">
        <v>13512</v>
      </c>
      <c r="H4061" s="142" t="s">
        <v>13513</v>
      </c>
      <c r="I4061" s="142" t="s">
        <v>13514</v>
      </c>
      <c r="J4061" s="142" t="s">
        <v>13515</v>
      </c>
      <c r="K4061" s="142" t="s">
        <v>13516</v>
      </c>
      <c r="L4061" s="142" t="s">
        <v>13517</v>
      </c>
    </row>
    <row r="4062" spans="1:12" hidden="1">
      <c r="A4062" s="142" t="s">
        <v>12373</v>
      </c>
      <c r="B4062" s="142" t="s">
        <v>12374</v>
      </c>
      <c r="C4062" s="142" t="s">
        <v>829</v>
      </c>
      <c r="D4062" s="142" t="s">
        <v>13475</v>
      </c>
      <c r="E4062" s="142" t="s">
        <v>13504</v>
      </c>
      <c r="F4062" s="142" t="s">
        <v>13505</v>
      </c>
      <c r="G4062" s="142" t="s">
        <v>13512</v>
      </c>
      <c r="H4062" s="142" t="s">
        <v>13513</v>
      </c>
      <c r="I4062" s="142" t="s">
        <v>13514</v>
      </c>
      <c r="J4062" s="142" t="s">
        <v>13515</v>
      </c>
      <c r="K4062" s="142" t="s">
        <v>13518</v>
      </c>
      <c r="L4062" s="142" t="s">
        <v>13519</v>
      </c>
    </row>
    <row r="4063" spans="1:12" hidden="1">
      <c r="A4063" s="142" t="s">
        <v>12373</v>
      </c>
      <c r="B4063" s="142" t="s">
        <v>12374</v>
      </c>
      <c r="C4063" s="142" t="s">
        <v>829</v>
      </c>
      <c r="D4063" s="142" t="s">
        <v>13475</v>
      </c>
      <c r="E4063" s="142" t="s">
        <v>13520</v>
      </c>
      <c r="F4063" s="142" t="s">
        <v>13521</v>
      </c>
      <c r="G4063" s="142" t="s">
        <v>13522</v>
      </c>
      <c r="H4063" s="142" t="s">
        <v>13523</v>
      </c>
      <c r="I4063" s="142" t="s">
        <v>13524</v>
      </c>
      <c r="J4063" s="142" t="s">
        <v>13525</v>
      </c>
      <c r="K4063" s="142" t="s">
        <v>13526</v>
      </c>
      <c r="L4063" s="142" t="s">
        <v>13527</v>
      </c>
    </row>
    <row r="4064" spans="1:12" hidden="1">
      <c r="A4064" s="142" t="s">
        <v>12373</v>
      </c>
      <c r="B4064" s="142" t="s">
        <v>12374</v>
      </c>
      <c r="C4064" s="142" t="s">
        <v>829</v>
      </c>
      <c r="D4064" s="142" t="s">
        <v>13475</v>
      </c>
      <c r="E4064" s="142" t="s">
        <v>13520</v>
      </c>
      <c r="F4064" s="142" t="s">
        <v>13521</v>
      </c>
      <c r="G4064" s="142" t="s">
        <v>13528</v>
      </c>
      <c r="H4064" s="142" t="s">
        <v>13529</v>
      </c>
      <c r="I4064" s="142" t="s">
        <v>13530</v>
      </c>
      <c r="J4064" s="142" t="s">
        <v>13531</v>
      </c>
      <c r="K4064" s="142" t="s">
        <v>13532</v>
      </c>
      <c r="L4064" s="142" t="s">
        <v>13533</v>
      </c>
    </row>
    <row r="4065" spans="1:12" hidden="1">
      <c r="A4065" s="142" t="s">
        <v>12373</v>
      </c>
      <c r="B4065" s="142" t="s">
        <v>12374</v>
      </c>
      <c r="C4065" s="142" t="s">
        <v>829</v>
      </c>
      <c r="D4065" s="142" t="s">
        <v>13475</v>
      </c>
      <c r="E4065" s="142" t="s">
        <v>13520</v>
      </c>
      <c r="F4065" s="142" t="s">
        <v>13521</v>
      </c>
      <c r="G4065" s="142" t="s">
        <v>13534</v>
      </c>
      <c r="H4065" s="142" t="s">
        <v>13535</v>
      </c>
      <c r="I4065" s="142" t="s">
        <v>13536</v>
      </c>
      <c r="J4065" s="142" t="s">
        <v>13537</v>
      </c>
      <c r="K4065" s="142" t="s">
        <v>13538</v>
      </c>
      <c r="L4065" s="142" t="s">
        <v>13539</v>
      </c>
    </row>
    <row r="4066" spans="1:12" hidden="1">
      <c r="A4066" s="142" t="s">
        <v>12373</v>
      </c>
      <c r="B4066" s="142" t="s">
        <v>12374</v>
      </c>
      <c r="C4066" s="142" t="s">
        <v>829</v>
      </c>
      <c r="D4066" s="142" t="s">
        <v>13475</v>
      </c>
      <c r="E4066" s="142" t="s">
        <v>13520</v>
      </c>
      <c r="F4066" s="142" t="s">
        <v>13521</v>
      </c>
      <c r="G4066" s="142" t="s">
        <v>13540</v>
      </c>
      <c r="H4066" s="142" t="s">
        <v>13541</v>
      </c>
      <c r="I4066" s="142" t="s">
        <v>13542</v>
      </c>
      <c r="J4066" s="142" t="s">
        <v>13543</v>
      </c>
      <c r="K4066" s="142" t="s">
        <v>13544</v>
      </c>
      <c r="L4066" s="142" t="s">
        <v>13545</v>
      </c>
    </row>
    <row r="4067" spans="1:12" hidden="1">
      <c r="A4067" s="142" t="s">
        <v>12373</v>
      </c>
      <c r="B4067" s="142" t="s">
        <v>12374</v>
      </c>
      <c r="C4067" s="142" t="s">
        <v>829</v>
      </c>
      <c r="D4067" s="142" t="s">
        <v>13475</v>
      </c>
      <c r="E4067" s="142" t="s">
        <v>13546</v>
      </c>
      <c r="F4067" s="142" t="s">
        <v>13547</v>
      </c>
      <c r="G4067" s="142" t="s">
        <v>13548</v>
      </c>
      <c r="H4067" s="142" t="s">
        <v>13549</v>
      </c>
      <c r="I4067" s="142" t="s">
        <v>13550</v>
      </c>
      <c r="J4067" s="142" t="s">
        <v>13551</v>
      </c>
      <c r="K4067" s="142" t="s">
        <v>13552</v>
      </c>
      <c r="L4067" s="142" t="s">
        <v>13553</v>
      </c>
    </row>
    <row r="4068" spans="1:12" hidden="1">
      <c r="A4068" s="142" t="s">
        <v>12373</v>
      </c>
      <c r="B4068" s="142" t="s">
        <v>12374</v>
      </c>
      <c r="C4068" s="142" t="s">
        <v>829</v>
      </c>
      <c r="D4068" s="142" t="s">
        <v>13475</v>
      </c>
      <c r="E4068" s="142" t="s">
        <v>13546</v>
      </c>
      <c r="F4068" s="142" t="s">
        <v>13547</v>
      </c>
      <c r="G4068" s="142" t="s">
        <v>13548</v>
      </c>
      <c r="H4068" s="142" t="s">
        <v>13549</v>
      </c>
      <c r="I4068" s="142" t="s">
        <v>13550</v>
      </c>
      <c r="J4068" s="142" t="s">
        <v>13551</v>
      </c>
      <c r="K4068" s="142" t="s">
        <v>13554</v>
      </c>
      <c r="L4068" s="142" t="s">
        <v>13555</v>
      </c>
    </row>
    <row r="4069" spans="1:12" hidden="1">
      <c r="A4069" s="142" t="s">
        <v>12373</v>
      </c>
      <c r="B4069" s="142" t="s">
        <v>12374</v>
      </c>
      <c r="C4069" s="142" t="s">
        <v>829</v>
      </c>
      <c r="D4069" s="142" t="s">
        <v>13475</v>
      </c>
      <c r="E4069" s="142" t="s">
        <v>13546</v>
      </c>
      <c r="F4069" s="142" t="s">
        <v>13547</v>
      </c>
      <c r="G4069" s="142" t="s">
        <v>13556</v>
      </c>
      <c r="H4069" s="142" t="s">
        <v>13557</v>
      </c>
      <c r="I4069" s="142" t="s">
        <v>13558</v>
      </c>
      <c r="J4069" s="142" t="s">
        <v>13559</v>
      </c>
      <c r="K4069" s="142" t="s">
        <v>13560</v>
      </c>
      <c r="L4069" s="142" t="s">
        <v>13561</v>
      </c>
    </row>
    <row r="4070" spans="1:12" hidden="1">
      <c r="A4070" s="142" t="s">
        <v>12373</v>
      </c>
      <c r="B4070" s="142" t="s">
        <v>12374</v>
      </c>
      <c r="C4070" s="142" t="s">
        <v>829</v>
      </c>
      <c r="D4070" s="142" t="s">
        <v>13475</v>
      </c>
      <c r="E4070" s="142" t="s">
        <v>13546</v>
      </c>
      <c r="F4070" s="142" t="s">
        <v>13547</v>
      </c>
      <c r="G4070" s="142" t="s">
        <v>13556</v>
      </c>
      <c r="H4070" s="142" t="s">
        <v>13557</v>
      </c>
      <c r="I4070" s="142" t="s">
        <v>13558</v>
      </c>
      <c r="J4070" s="142" t="s">
        <v>13559</v>
      </c>
      <c r="K4070" s="142" t="s">
        <v>13562</v>
      </c>
      <c r="L4070" s="142" t="s">
        <v>13563</v>
      </c>
    </row>
    <row r="4071" spans="1:12" hidden="1">
      <c r="A4071" s="142" t="s">
        <v>12373</v>
      </c>
      <c r="B4071" s="142" t="s">
        <v>12374</v>
      </c>
      <c r="C4071" s="142" t="s">
        <v>829</v>
      </c>
      <c r="D4071" s="142" t="s">
        <v>13475</v>
      </c>
      <c r="E4071" s="142" t="s">
        <v>13546</v>
      </c>
      <c r="F4071" s="142" t="s">
        <v>13547</v>
      </c>
      <c r="G4071" s="142" t="s">
        <v>13556</v>
      </c>
      <c r="H4071" s="142" t="s">
        <v>13557</v>
      </c>
      <c r="I4071" s="142" t="s">
        <v>13558</v>
      </c>
      <c r="J4071" s="142" t="s">
        <v>13559</v>
      </c>
      <c r="K4071" s="142" t="s">
        <v>13564</v>
      </c>
      <c r="L4071" s="142" t="s">
        <v>13565</v>
      </c>
    </row>
    <row r="4072" spans="1:12" hidden="1">
      <c r="A4072" s="142" t="s">
        <v>12373</v>
      </c>
      <c r="B4072" s="142" t="s">
        <v>12374</v>
      </c>
      <c r="C4072" s="142" t="s">
        <v>829</v>
      </c>
      <c r="D4072" s="142" t="s">
        <v>13475</v>
      </c>
      <c r="E4072" s="142" t="s">
        <v>13546</v>
      </c>
      <c r="F4072" s="142" t="s">
        <v>13547</v>
      </c>
      <c r="G4072" s="142" t="s">
        <v>13556</v>
      </c>
      <c r="H4072" s="142" t="s">
        <v>13557</v>
      </c>
      <c r="I4072" s="142" t="s">
        <v>13558</v>
      </c>
      <c r="J4072" s="142" t="s">
        <v>13559</v>
      </c>
      <c r="K4072" s="142" t="s">
        <v>13566</v>
      </c>
      <c r="L4072" s="142" t="s">
        <v>13567</v>
      </c>
    </row>
    <row r="4073" spans="1:12" hidden="1">
      <c r="A4073" s="142" t="s">
        <v>12373</v>
      </c>
      <c r="B4073" s="142" t="s">
        <v>12374</v>
      </c>
      <c r="C4073" s="142" t="s">
        <v>829</v>
      </c>
      <c r="D4073" s="142" t="s">
        <v>13475</v>
      </c>
      <c r="E4073" s="142" t="s">
        <v>13546</v>
      </c>
      <c r="F4073" s="142" t="s">
        <v>13547</v>
      </c>
      <c r="G4073" s="142" t="s">
        <v>13568</v>
      </c>
      <c r="H4073" s="142" t="s">
        <v>13569</v>
      </c>
      <c r="I4073" s="142" t="s">
        <v>13570</v>
      </c>
      <c r="J4073" s="142" t="s">
        <v>13571</v>
      </c>
      <c r="K4073" s="142" t="s">
        <v>13572</v>
      </c>
      <c r="L4073" s="142" t="s">
        <v>13573</v>
      </c>
    </row>
    <row r="4074" spans="1:12" hidden="1">
      <c r="A4074" s="142" t="s">
        <v>12373</v>
      </c>
      <c r="B4074" s="142" t="s">
        <v>12374</v>
      </c>
      <c r="C4074" s="142" t="s">
        <v>829</v>
      </c>
      <c r="D4074" s="142" t="s">
        <v>13475</v>
      </c>
      <c r="E4074" s="142" t="s">
        <v>13546</v>
      </c>
      <c r="F4074" s="142" t="s">
        <v>13547</v>
      </c>
      <c r="G4074" s="142" t="s">
        <v>13568</v>
      </c>
      <c r="H4074" s="142" t="s">
        <v>13569</v>
      </c>
      <c r="I4074" s="142" t="s">
        <v>13570</v>
      </c>
      <c r="J4074" s="142" t="s">
        <v>13571</v>
      </c>
      <c r="K4074" s="142" t="s">
        <v>13574</v>
      </c>
      <c r="L4074" s="142" t="s">
        <v>13575</v>
      </c>
    </row>
    <row r="4075" spans="1:12" hidden="1">
      <c r="A4075" s="142" t="s">
        <v>12373</v>
      </c>
      <c r="B4075" s="142" t="s">
        <v>12374</v>
      </c>
      <c r="C4075" s="142" t="s">
        <v>829</v>
      </c>
      <c r="D4075" s="142" t="s">
        <v>13475</v>
      </c>
      <c r="E4075" s="142" t="s">
        <v>13546</v>
      </c>
      <c r="F4075" s="142" t="s">
        <v>13547</v>
      </c>
      <c r="G4075" s="142" t="s">
        <v>13576</v>
      </c>
      <c r="H4075" s="142" t="s">
        <v>13577</v>
      </c>
      <c r="I4075" s="142" t="s">
        <v>13578</v>
      </c>
      <c r="J4075" s="142" t="s">
        <v>13579</v>
      </c>
      <c r="K4075" s="142" t="s">
        <v>13580</v>
      </c>
      <c r="L4075" s="142" t="s">
        <v>13581</v>
      </c>
    </row>
    <row r="4076" spans="1:12" hidden="1">
      <c r="A4076" s="142" t="s">
        <v>12373</v>
      </c>
      <c r="B4076" s="142" t="s">
        <v>12374</v>
      </c>
      <c r="C4076" s="142" t="s">
        <v>829</v>
      </c>
      <c r="D4076" s="142" t="s">
        <v>13475</v>
      </c>
      <c r="E4076" s="142" t="s">
        <v>13546</v>
      </c>
      <c r="F4076" s="142" t="s">
        <v>13547</v>
      </c>
      <c r="G4076" s="142" t="s">
        <v>13582</v>
      </c>
      <c r="H4076" s="142" t="s">
        <v>13583</v>
      </c>
      <c r="I4076" s="142" t="s">
        <v>13584</v>
      </c>
      <c r="J4076" s="142" t="s">
        <v>13585</v>
      </c>
      <c r="K4076" s="142" t="s">
        <v>13586</v>
      </c>
      <c r="L4076" s="142" t="s">
        <v>13587</v>
      </c>
    </row>
    <row r="4077" spans="1:12" hidden="1">
      <c r="A4077" s="142" t="s">
        <v>12373</v>
      </c>
      <c r="B4077" s="142" t="s">
        <v>12374</v>
      </c>
      <c r="C4077" s="142" t="s">
        <v>829</v>
      </c>
      <c r="D4077" s="142" t="s">
        <v>13475</v>
      </c>
      <c r="E4077" s="142" t="s">
        <v>984</v>
      </c>
      <c r="F4077" s="142" t="s">
        <v>13588</v>
      </c>
      <c r="G4077" s="142" t="s">
        <v>13589</v>
      </c>
      <c r="H4077" s="142" t="s">
        <v>13590</v>
      </c>
      <c r="I4077" s="142" t="s">
        <v>13591</v>
      </c>
      <c r="J4077" s="142" t="s">
        <v>13592</v>
      </c>
      <c r="K4077" s="142" t="s">
        <v>13593</v>
      </c>
      <c r="L4077" s="142" t="s">
        <v>13594</v>
      </c>
    </row>
    <row r="4078" spans="1:12" hidden="1">
      <c r="A4078" s="142" t="s">
        <v>12373</v>
      </c>
      <c r="B4078" s="142" t="s">
        <v>12374</v>
      </c>
      <c r="C4078" s="142" t="s">
        <v>829</v>
      </c>
      <c r="D4078" s="142" t="s">
        <v>13475</v>
      </c>
      <c r="E4078" s="142" t="s">
        <v>984</v>
      </c>
      <c r="F4078" s="142" t="s">
        <v>13588</v>
      </c>
      <c r="G4078" s="142" t="s">
        <v>13589</v>
      </c>
      <c r="H4078" s="142" t="s">
        <v>13590</v>
      </c>
      <c r="I4078" s="142" t="s">
        <v>13591</v>
      </c>
      <c r="J4078" s="142" t="s">
        <v>13592</v>
      </c>
      <c r="K4078" s="142" t="s">
        <v>13595</v>
      </c>
      <c r="L4078" s="142" t="s">
        <v>13596</v>
      </c>
    </row>
    <row r="4079" spans="1:12" hidden="1">
      <c r="A4079" s="142" t="s">
        <v>12373</v>
      </c>
      <c r="B4079" s="142" t="s">
        <v>12374</v>
      </c>
      <c r="C4079" s="142" t="s">
        <v>829</v>
      </c>
      <c r="D4079" s="142" t="s">
        <v>13475</v>
      </c>
      <c r="E4079" s="142" t="s">
        <v>984</v>
      </c>
      <c r="F4079" s="142" t="s">
        <v>13588</v>
      </c>
      <c r="G4079" s="142" t="s">
        <v>13597</v>
      </c>
      <c r="H4079" s="142" t="s">
        <v>13598</v>
      </c>
      <c r="I4079" s="142" t="s">
        <v>13599</v>
      </c>
      <c r="J4079" s="142" t="s">
        <v>13600</v>
      </c>
      <c r="K4079" s="142" t="s">
        <v>13601</v>
      </c>
      <c r="L4079" s="142" t="s">
        <v>13602</v>
      </c>
    </row>
    <row r="4080" spans="1:12" hidden="1">
      <c r="A4080" s="142" t="s">
        <v>12373</v>
      </c>
      <c r="B4080" s="142" t="s">
        <v>12374</v>
      </c>
      <c r="C4080" s="142" t="s">
        <v>829</v>
      </c>
      <c r="D4080" s="142" t="s">
        <v>13475</v>
      </c>
      <c r="E4080" s="142" t="s">
        <v>984</v>
      </c>
      <c r="F4080" s="142" t="s">
        <v>13588</v>
      </c>
      <c r="G4080" s="142" t="s">
        <v>13603</v>
      </c>
      <c r="H4080" s="142" t="s">
        <v>13604</v>
      </c>
      <c r="I4080" s="142" t="s">
        <v>13605</v>
      </c>
      <c r="J4080" s="142" t="s">
        <v>13606</v>
      </c>
      <c r="K4080" s="142" t="s">
        <v>13607</v>
      </c>
      <c r="L4080" s="142" t="s">
        <v>13608</v>
      </c>
    </row>
    <row r="4081" spans="1:12" hidden="1">
      <c r="A4081" s="142" t="s">
        <v>12373</v>
      </c>
      <c r="B4081" s="142" t="s">
        <v>12374</v>
      </c>
      <c r="C4081" s="142" t="s">
        <v>829</v>
      </c>
      <c r="D4081" s="142" t="s">
        <v>13475</v>
      </c>
      <c r="E4081" s="142" t="s">
        <v>984</v>
      </c>
      <c r="F4081" s="142" t="s">
        <v>13588</v>
      </c>
      <c r="G4081" s="142" t="s">
        <v>13603</v>
      </c>
      <c r="H4081" s="142" t="s">
        <v>13604</v>
      </c>
      <c r="I4081" s="142" t="s">
        <v>13605</v>
      </c>
      <c r="J4081" s="142" t="s">
        <v>13606</v>
      </c>
      <c r="K4081" s="142" t="s">
        <v>13609</v>
      </c>
      <c r="L4081" s="142" t="s">
        <v>13610</v>
      </c>
    </row>
    <row r="4082" spans="1:12" hidden="1">
      <c r="A4082" s="142" t="s">
        <v>12373</v>
      </c>
      <c r="B4082" s="142" t="s">
        <v>12374</v>
      </c>
      <c r="C4082" s="142" t="s">
        <v>829</v>
      </c>
      <c r="D4082" s="142" t="s">
        <v>13475</v>
      </c>
      <c r="E4082" s="142" t="s">
        <v>984</v>
      </c>
      <c r="F4082" s="142" t="s">
        <v>13588</v>
      </c>
      <c r="G4082" s="142" t="s">
        <v>13611</v>
      </c>
      <c r="H4082" s="142" t="s">
        <v>13612</v>
      </c>
      <c r="I4082" s="142" t="s">
        <v>13613</v>
      </c>
      <c r="J4082" s="142" t="s">
        <v>13614</v>
      </c>
      <c r="K4082" s="142" t="s">
        <v>13615</v>
      </c>
      <c r="L4082" s="142" t="s">
        <v>13616</v>
      </c>
    </row>
    <row r="4083" spans="1:12" hidden="1">
      <c r="A4083" s="142" t="s">
        <v>12373</v>
      </c>
      <c r="B4083" s="142" t="s">
        <v>12374</v>
      </c>
      <c r="C4083" s="142" t="s">
        <v>829</v>
      </c>
      <c r="D4083" s="142" t="s">
        <v>13475</v>
      </c>
      <c r="E4083" s="142" t="s">
        <v>984</v>
      </c>
      <c r="F4083" s="142" t="s">
        <v>13588</v>
      </c>
      <c r="G4083" s="142" t="s">
        <v>13611</v>
      </c>
      <c r="H4083" s="142" t="s">
        <v>13612</v>
      </c>
      <c r="I4083" s="142" t="s">
        <v>13613</v>
      </c>
      <c r="J4083" s="142" t="s">
        <v>13614</v>
      </c>
      <c r="K4083" s="142" t="s">
        <v>13617</v>
      </c>
      <c r="L4083" s="142" t="s">
        <v>13618</v>
      </c>
    </row>
    <row r="4084" spans="1:12" hidden="1">
      <c r="A4084" s="142" t="s">
        <v>12373</v>
      </c>
      <c r="B4084" s="142" t="s">
        <v>12374</v>
      </c>
      <c r="C4084" s="142" t="s">
        <v>829</v>
      </c>
      <c r="D4084" s="142" t="s">
        <v>13475</v>
      </c>
      <c r="E4084" s="142" t="s">
        <v>984</v>
      </c>
      <c r="F4084" s="142" t="s">
        <v>13588</v>
      </c>
      <c r="G4084" s="142" t="s">
        <v>13611</v>
      </c>
      <c r="H4084" s="142" t="s">
        <v>13612</v>
      </c>
      <c r="I4084" s="142" t="s">
        <v>13613</v>
      </c>
      <c r="J4084" s="142" t="s">
        <v>13614</v>
      </c>
      <c r="K4084" s="142" t="s">
        <v>13619</v>
      </c>
      <c r="L4084" s="142" t="s">
        <v>13620</v>
      </c>
    </row>
    <row r="4085" spans="1:12" hidden="1">
      <c r="A4085" s="142" t="s">
        <v>12373</v>
      </c>
      <c r="B4085" s="142" t="s">
        <v>12374</v>
      </c>
      <c r="C4085" s="142" t="s">
        <v>829</v>
      </c>
      <c r="D4085" s="142" t="s">
        <v>13475</v>
      </c>
      <c r="E4085" s="142" t="s">
        <v>984</v>
      </c>
      <c r="F4085" s="142" t="s">
        <v>13588</v>
      </c>
      <c r="G4085" s="142" t="s">
        <v>13611</v>
      </c>
      <c r="H4085" s="142" t="s">
        <v>13612</v>
      </c>
      <c r="I4085" s="142" t="s">
        <v>13613</v>
      </c>
      <c r="J4085" s="142" t="s">
        <v>13614</v>
      </c>
      <c r="K4085" s="142" t="s">
        <v>13621</v>
      </c>
      <c r="L4085" s="142" t="s">
        <v>13622</v>
      </c>
    </row>
    <row r="4086" spans="1:12" hidden="1">
      <c r="A4086" s="142" t="s">
        <v>12373</v>
      </c>
      <c r="B4086" s="142" t="s">
        <v>12374</v>
      </c>
      <c r="C4086" s="142" t="s">
        <v>829</v>
      </c>
      <c r="D4086" s="142" t="s">
        <v>13475</v>
      </c>
      <c r="E4086" s="142" t="s">
        <v>13623</v>
      </c>
      <c r="F4086" s="142" t="s">
        <v>13624</v>
      </c>
      <c r="G4086" s="142" t="s">
        <v>13625</v>
      </c>
      <c r="H4086" s="142" t="s">
        <v>13626</v>
      </c>
      <c r="I4086" s="142" t="s">
        <v>13627</v>
      </c>
      <c r="J4086" s="142" t="s">
        <v>13628</v>
      </c>
      <c r="K4086" s="142" t="s">
        <v>13629</v>
      </c>
      <c r="L4086" s="142" t="s">
        <v>13630</v>
      </c>
    </row>
    <row r="4087" spans="1:12" hidden="1">
      <c r="A4087" s="142" t="s">
        <v>12373</v>
      </c>
      <c r="B4087" s="142" t="s">
        <v>12374</v>
      </c>
      <c r="C4087" s="142" t="s">
        <v>829</v>
      </c>
      <c r="D4087" s="142" t="s">
        <v>13475</v>
      </c>
      <c r="E4087" s="142" t="s">
        <v>13623</v>
      </c>
      <c r="F4087" s="142" t="s">
        <v>13624</v>
      </c>
      <c r="G4087" s="142" t="s">
        <v>13631</v>
      </c>
      <c r="H4087" s="142" t="s">
        <v>13632</v>
      </c>
      <c r="I4087" s="142" t="s">
        <v>13633</v>
      </c>
      <c r="J4087" s="142" t="s">
        <v>13634</v>
      </c>
      <c r="K4087" s="142" t="s">
        <v>13635</v>
      </c>
      <c r="L4087" s="142" t="s">
        <v>13636</v>
      </c>
    </row>
    <row r="4088" spans="1:12" hidden="1">
      <c r="A4088" s="142" t="s">
        <v>12373</v>
      </c>
      <c r="B4088" s="142" t="s">
        <v>12374</v>
      </c>
      <c r="C4088" s="142" t="s">
        <v>829</v>
      </c>
      <c r="D4088" s="142" t="s">
        <v>13475</v>
      </c>
      <c r="E4088" s="142" t="s">
        <v>13623</v>
      </c>
      <c r="F4088" s="142" t="s">
        <v>13624</v>
      </c>
      <c r="G4088" s="142" t="s">
        <v>13637</v>
      </c>
      <c r="H4088" s="142" t="s">
        <v>13638</v>
      </c>
      <c r="I4088" s="142" t="s">
        <v>13639</v>
      </c>
      <c r="J4088" s="142" t="s">
        <v>13640</v>
      </c>
      <c r="K4088" s="142" t="s">
        <v>13641</v>
      </c>
      <c r="L4088" s="142" t="s">
        <v>13642</v>
      </c>
    </row>
    <row r="4089" spans="1:12" hidden="1">
      <c r="A4089" s="142" t="s">
        <v>12373</v>
      </c>
      <c r="B4089" s="142" t="s">
        <v>12374</v>
      </c>
      <c r="C4089" s="142" t="s">
        <v>829</v>
      </c>
      <c r="D4089" s="142" t="s">
        <v>13475</v>
      </c>
      <c r="E4089" s="142" t="s">
        <v>13623</v>
      </c>
      <c r="F4089" s="142" t="s">
        <v>13624</v>
      </c>
      <c r="G4089" s="142" t="s">
        <v>13637</v>
      </c>
      <c r="H4089" s="142" t="s">
        <v>13638</v>
      </c>
      <c r="I4089" s="142" t="s">
        <v>13639</v>
      </c>
      <c r="J4089" s="142" t="s">
        <v>13640</v>
      </c>
      <c r="K4089" s="142" t="s">
        <v>13643</v>
      </c>
      <c r="L4089" s="142" t="s">
        <v>13644</v>
      </c>
    </row>
    <row r="4090" spans="1:12" hidden="1">
      <c r="A4090" s="142" t="s">
        <v>12373</v>
      </c>
      <c r="B4090" s="142" t="s">
        <v>12374</v>
      </c>
      <c r="C4090" s="142" t="s">
        <v>829</v>
      </c>
      <c r="D4090" s="142" t="s">
        <v>13475</v>
      </c>
      <c r="E4090" s="142" t="s">
        <v>13645</v>
      </c>
      <c r="F4090" s="142" t="s">
        <v>13646</v>
      </c>
      <c r="G4090" s="142" t="s">
        <v>13647</v>
      </c>
      <c r="H4090" s="142" t="s">
        <v>13648</v>
      </c>
      <c r="I4090" s="142" t="s">
        <v>13649</v>
      </c>
      <c r="J4090" s="142" t="s">
        <v>13650</v>
      </c>
      <c r="K4090" s="142" t="s">
        <v>13651</v>
      </c>
      <c r="L4090" s="142" t="s">
        <v>13652</v>
      </c>
    </row>
    <row r="4091" spans="1:12" hidden="1">
      <c r="A4091" s="142" t="s">
        <v>12373</v>
      </c>
      <c r="B4091" s="142" t="s">
        <v>12374</v>
      </c>
      <c r="C4091" s="142" t="s">
        <v>829</v>
      </c>
      <c r="D4091" s="142" t="s">
        <v>13475</v>
      </c>
      <c r="E4091" s="142" t="s">
        <v>13645</v>
      </c>
      <c r="F4091" s="142" t="s">
        <v>13646</v>
      </c>
      <c r="G4091" s="142" t="s">
        <v>13647</v>
      </c>
      <c r="H4091" s="142" t="s">
        <v>13648</v>
      </c>
      <c r="I4091" s="142" t="s">
        <v>13649</v>
      </c>
      <c r="J4091" s="142" t="s">
        <v>13650</v>
      </c>
      <c r="K4091" s="142" t="s">
        <v>13653</v>
      </c>
      <c r="L4091" s="142" t="s">
        <v>13654</v>
      </c>
    </row>
    <row r="4092" spans="1:12" hidden="1">
      <c r="A4092" s="142" t="s">
        <v>12373</v>
      </c>
      <c r="B4092" s="142" t="s">
        <v>12374</v>
      </c>
      <c r="C4092" s="142" t="s">
        <v>829</v>
      </c>
      <c r="D4092" s="142" t="s">
        <v>13475</v>
      </c>
      <c r="E4092" s="142" t="s">
        <v>13645</v>
      </c>
      <c r="F4092" s="142" t="s">
        <v>13646</v>
      </c>
      <c r="G4092" s="142" t="s">
        <v>13647</v>
      </c>
      <c r="H4092" s="142" t="s">
        <v>13648</v>
      </c>
      <c r="I4092" s="142" t="s">
        <v>13649</v>
      </c>
      <c r="J4092" s="142" t="s">
        <v>13650</v>
      </c>
      <c r="K4092" s="142" t="s">
        <v>13655</v>
      </c>
      <c r="L4092" s="142" t="s">
        <v>13656</v>
      </c>
    </row>
    <row r="4093" spans="1:12" hidden="1">
      <c r="A4093" s="142" t="s">
        <v>12373</v>
      </c>
      <c r="B4093" s="142" t="s">
        <v>12374</v>
      </c>
      <c r="C4093" s="142" t="s">
        <v>829</v>
      </c>
      <c r="D4093" s="142" t="s">
        <v>13475</v>
      </c>
      <c r="E4093" s="142" t="s">
        <v>13645</v>
      </c>
      <c r="F4093" s="142" t="s">
        <v>13646</v>
      </c>
      <c r="G4093" s="142" t="s">
        <v>13647</v>
      </c>
      <c r="H4093" s="142" t="s">
        <v>13648</v>
      </c>
      <c r="I4093" s="142" t="s">
        <v>13649</v>
      </c>
      <c r="J4093" s="142" t="s">
        <v>13650</v>
      </c>
      <c r="K4093" s="142" t="s">
        <v>13657</v>
      </c>
      <c r="L4093" s="142" t="s">
        <v>13658</v>
      </c>
    </row>
    <row r="4094" spans="1:12" hidden="1">
      <c r="A4094" s="142" t="s">
        <v>12373</v>
      </c>
      <c r="B4094" s="142" t="s">
        <v>12374</v>
      </c>
      <c r="C4094" s="142" t="s">
        <v>829</v>
      </c>
      <c r="D4094" s="142" t="s">
        <v>13475</v>
      </c>
      <c r="E4094" s="142" t="s">
        <v>13645</v>
      </c>
      <c r="F4094" s="142" t="s">
        <v>13646</v>
      </c>
      <c r="G4094" s="142" t="s">
        <v>13647</v>
      </c>
      <c r="H4094" s="142" t="s">
        <v>13648</v>
      </c>
      <c r="I4094" s="142" t="s">
        <v>13649</v>
      </c>
      <c r="J4094" s="142" t="s">
        <v>13650</v>
      </c>
      <c r="K4094" s="142" t="s">
        <v>13659</v>
      </c>
      <c r="L4094" s="142" t="s">
        <v>13660</v>
      </c>
    </row>
    <row r="4095" spans="1:12" hidden="1">
      <c r="A4095" s="142" t="s">
        <v>12373</v>
      </c>
      <c r="B4095" s="142" t="s">
        <v>12374</v>
      </c>
      <c r="C4095" s="142" t="s">
        <v>829</v>
      </c>
      <c r="D4095" s="142" t="s">
        <v>13475</v>
      </c>
      <c r="E4095" s="142" t="s">
        <v>13645</v>
      </c>
      <c r="F4095" s="142" t="s">
        <v>13646</v>
      </c>
      <c r="G4095" s="142" t="s">
        <v>13647</v>
      </c>
      <c r="H4095" s="142" t="s">
        <v>13648</v>
      </c>
      <c r="I4095" s="142" t="s">
        <v>13649</v>
      </c>
      <c r="J4095" s="142" t="s">
        <v>13650</v>
      </c>
      <c r="K4095" s="142" t="s">
        <v>13661</v>
      </c>
      <c r="L4095" s="142" t="s">
        <v>13662</v>
      </c>
    </row>
    <row r="4096" spans="1:12" hidden="1">
      <c r="A4096" s="142" t="s">
        <v>12373</v>
      </c>
      <c r="B4096" s="142" t="s">
        <v>12374</v>
      </c>
      <c r="C4096" s="142" t="s">
        <v>829</v>
      </c>
      <c r="D4096" s="142" t="s">
        <v>13475</v>
      </c>
      <c r="E4096" s="142" t="s">
        <v>13645</v>
      </c>
      <c r="F4096" s="142" t="s">
        <v>13646</v>
      </c>
      <c r="G4096" s="142" t="s">
        <v>13647</v>
      </c>
      <c r="H4096" s="142" t="s">
        <v>13648</v>
      </c>
      <c r="I4096" s="142" t="s">
        <v>13649</v>
      </c>
      <c r="J4096" s="142" t="s">
        <v>13650</v>
      </c>
      <c r="K4096" s="142" t="s">
        <v>13663</v>
      </c>
      <c r="L4096" s="142" t="s">
        <v>13664</v>
      </c>
    </row>
    <row r="4097" spans="1:12" hidden="1">
      <c r="A4097" s="142" t="s">
        <v>12373</v>
      </c>
      <c r="B4097" s="142" t="s">
        <v>12374</v>
      </c>
      <c r="C4097" s="142" t="s">
        <v>829</v>
      </c>
      <c r="D4097" s="142" t="s">
        <v>13475</v>
      </c>
      <c r="E4097" s="142" t="s">
        <v>13665</v>
      </c>
      <c r="F4097" s="142" t="s">
        <v>13666</v>
      </c>
      <c r="G4097" s="142" t="s">
        <v>13667</v>
      </c>
      <c r="H4097" s="142" t="s">
        <v>13668</v>
      </c>
      <c r="I4097" s="142" t="s">
        <v>13669</v>
      </c>
      <c r="J4097" s="142" t="s">
        <v>13670</v>
      </c>
      <c r="K4097" s="142" t="s">
        <v>13671</v>
      </c>
      <c r="L4097" s="142" t="s">
        <v>13672</v>
      </c>
    </row>
    <row r="4098" spans="1:12" hidden="1">
      <c r="A4098" s="142" t="s">
        <v>12373</v>
      </c>
      <c r="B4098" s="142" t="s">
        <v>12374</v>
      </c>
      <c r="C4098" s="142" t="s">
        <v>829</v>
      </c>
      <c r="D4098" s="142" t="s">
        <v>13475</v>
      </c>
      <c r="E4098" s="142" t="s">
        <v>13665</v>
      </c>
      <c r="F4098" s="142" t="s">
        <v>13666</v>
      </c>
      <c r="G4098" s="142" t="s">
        <v>13667</v>
      </c>
      <c r="H4098" s="142" t="s">
        <v>13668</v>
      </c>
      <c r="I4098" s="142" t="s">
        <v>13669</v>
      </c>
      <c r="J4098" s="142" t="s">
        <v>13670</v>
      </c>
      <c r="K4098" s="142" t="s">
        <v>13673</v>
      </c>
      <c r="L4098" s="142" t="s">
        <v>13674</v>
      </c>
    </row>
    <row r="4099" spans="1:12" hidden="1">
      <c r="A4099" s="142" t="s">
        <v>12373</v>
      </c>
      <c r="B4099" s="142" t="s">
        <v>12374</v>
      </c>
      <c r="C4099" s="142" t="s">
        <v>829</v>
      </c>
      <c r="D4099" s="142" t="s">
        <v>13475</v>
      </c>
      <c r="E4099" s="142" t="s">
        <v>13665</v>
      </c>
      <c r="F4099" s="142" t="s">
        <v>13666</v>
      </c>
      <c r="G4099" s="142" t="s">
        <v>13667</v>
      </c>
      <c r="H4099" s="142" t="s">
        <v>13668</v>
      </c>
      <c r="I4099" s="142" t="s">
        <v>13669</v>
      </c>
      <c r="J4099" s="142" t="s">
        <v>13670</v>
      </c>
      <c r="K4099" s="142" t="s">
        <v>13675</v>
      </c>
      <c r="L4099" s="142" t="s">
        <v>13676</v>
      </c>
    </row>
    <row r="4100" spans="1:12" hidden="1">
      <c r="A4100" s="142" t="s">
        <v>12373</v>
      </c>
      <c r="B4100" s="142" t="s">
        <v>12374</v>
      </c>
      <c r="C4100" s="142" t="s">
        <v>829</v>
      </c>
      <c r="D4100" s="142" t="s">
        <v>13475</v>
      </c>
      <c r="E4100" s="142" t="s">
        <v>13665</v>
      </c>
      <c r="F4100" s="142" t="s">
        <v>13666</v>
      </c>
      <c r="G4100" s="142" t="s">
        <v>13677</v>
      </c>
      <c r="H4100" s="142" t="s">
        <v>13678</v>
      </c>
      <c r="I4100" s="142" t="s">
        <v>13679</v>
      </c>
      <c r="J4100" s="142" t="s">
        <v>13680</v>
      </c>
      <c r="K4100" s="142" t="s">
        <v>13681</v>
      </c>
      <c r="L4100" s="142" t="s">
        <v>13682</v>
      </c>
    </row>
    <row r="4101" spans="1:12" hidden="1">
      <c r="A4101" s="142" t="s">
        <v>12373</v>
      </c>
      <c r="B4101" s="142" t="s">
        <v>12374</v>
      </c>
      <c r="C4101" s="142" t="s">
        <v>829</v>
      </c>
      <c r="D4101" s="142" t="s">
        <v>13475</v>
      </c>
      <c r="E4101" s="142" t="s">
        <v>13665</v>
      </c>
      <c r="F4101" s="142" t="s">
        <v>13666</v>
      </c>
      <c r="G4101" s="142" t="s">
        <v>13677</v>
      </c>
      <c r="H4101" s="142" t="s">
        <v>13678</v>
      </c>
      <c r="I4101" s="142" t="s">
        <v>13679</v>
      </c>
      <c r="J4101" s="142" t="s">
        <v>13680</v>
      </c>
      <c r="K4101" s="142" t="s">
        <v>13683</v>
      </c>
      <c r="L4101" s="142" t="s">
        <v>13684</v>
      </c>
    </row>
    <row r="4102" spans="1:12" hidden="1">
      <c r="A4102" s="142" t="s">
        <v>12373</v>
      </c>
      <c r="B4102" s="142" t="s">
        <v>12374</v>
      </c>
      <c r="C4102" s="142" t="s">
        <v>829</v>
      </c>
      <c r="D4102" s="142" t="s">
        <v>13475</v>
      </c>
      <c r="E4102" s="142" t="s">
        <v>13665</v>
      </c>
      <c r="F4102" s="142" t="s">
        <v>13666</v>
      </c>
      <c r="G4102" s="142" t="s">
        <v>13685</v>
      </c>
      <c r="H4102" s="142" t="s">
        <v>13686</v>
      </c>
      <c r="I4102" s="142" t="s">
        <v>13687</v>
      </c>
      <c r="J4102" s="142" t="s">
        <v>13688</v>
      </c>
      <c r="K4102" s="142" t="s">
        <v>13689</v>
      </c>
      <c r="L4102" s="142" t="s">
        <v>13690</v>
      </c>
    </row>
    <row r="4103" spans="1:12" hidden="1">
      <c r="A4103" s="142" t="s">
        <v>12373</v>
      </c>
      <c r="B4103" s="142" t="s">
        <v>12374</v>
      </c>
      <c r="C4103" s="142" t="s">
        <v>829</v>
      </c>
      <c r="D4103" s="142" t="s">
        <v>13475</v>
      </c>
      <c r="E4103" s="142" t="s">
        <v>13691</v>
      </c>
      <c r="F4103" s="142" t="s">
        <v>13692</v>
      </c>
      <c r="G4103" s="142" t="s">
        <v>13693</v>
      </c>
      <c r="H4103" s="142" t="s">
        <v>13694</v>
      </c>
      <c r="I4103" s="142" t="s">
        <v>13695</v>
      </c>
      <c r="J4103" s="142" t="s">
        <v>13696</v>
      </c>
      <c r="K4103" s="142" t="s">
        <v>13697</v>
      </c>
      <c r="L4103" s="142" t="s">
        <v>13698</v>
      </c>
    </row>
    <row r="4104" spans="1:12" hidden="1">
      <c r="A4104" s="142" t="s">
        <v>12373</v>
      </c>
      <c r="B4104" s="142" t="s">
        <v>12374</v>
      </c>
      <c r="C4104" s="142" t="s">
        <v>829</v>
      </c>
      <c r="D4104" s="142" t="s">
        <v>13475</v>
      </c>
      <c r="E4104" s="142" t="s">
        <v>13691</v>
      </c>
      <c r="F4104" s="142" t="s">
        <v>13692</v>
      </c>
      <c r="G4104" s="142" t="s">
        <v>13693</v>
      </c>
      <c r="H4104" s="142" t="s">
        <v>13694</v>
      </c>
      <c r="I4104" s="142" t="s">
        <v>13695</v>
      </c>
      <c r="J4104" s="142" t="s">
        <v>13696</v>
      </c>
      <c r="K4104" s="142" t="s">
        <v>13699</v>
      </c>
      <c r="L4104" s="142" t="s">
        <v>13700</v>
      </c>
    </row>
    <row r="4105" spans="1:12" hidden="1">
      <c r="A4105" s="142" t="s">
        <v>12373</v>
      </c>
      <c r="B4105" s="142" t="s">
        <v>12374</v>
      </c>
      <c r="C4105" s="142" t="s">
        <v>829</v>
      </c>
      <c r="D4105" s="142" t="s">
        <v>13475</v>
      </c>
      <c r="E4105" s="142" t="s">
        <v>13691</v>
      </c>
      <c r="F4105" s="142" t="s">
        <v>13692</v>
      </c>
      <c r="G4105" s="142" t="s">
        <v>13693</v>
      </c>
      <c r="H4105" s="142" t="s">
        <v>13694</v>
      </c>
      <c r="I4105" s="142" t="s">
        <v>13695</v>
      </c>
      <c r="J4105" s="142" t="s">
        <v>13696</v>
      </c>
      <c r="K4105" s="142" t="s">
        <v>13701</v>
      </c>
      <c r="L4105" s="142" t="s">
        <v>13702</v>
      </c>
    </row>
    <row r="4106" spans="1:12" hidden="1">
      <c r="A4106" s="142" t="s">
        <v>12373</v>
      </c>
      <c r="B4106" s="142" t="s">
        <v>12374</v>
      </c>
      <c r="C4106" s="142" t="s">
        <v>829</v>
      </c>
      <c r="D4106" s="142" t="s">
        <v>13475</v>
      </c>
      <c r="E4106" s="142" t="s">
        <v>13691</v>
      </c>
      <c r="F4106" s="142" t="s">
        <v>13692</v>
      </c>
      <c r="G4106" s="142" t="s">
        <v>13693</v>
      </c>
      <c r="H4106" s="142" t="s">
        <v>13694</v>
      </c>
      <c r="I4106" s="142" t="s">
        <v>13703</v>
      </c>
      <c r="J4106" s="142" t="s">
        <v>13704</v>
      </c>
      <c r="K4106" s="142" t="s">
        <v>13705</v>
      </c>
      <c r="L4106" s="142" t="s">
        <v>13706</v>
      </c>
    </row>
    <row r="4107" spans="1:12" hidden="1">
      <c r="A4107" s="142" t="s">
        <v>12373</v>
      </c>
      <c r="B4107" s="142" t="s">
        <v>12374</v>
      </c>
      <c r="C4107" s="142" t="s">
        <v>829</v>
      </c>
      <c r="D4107" s="142" t="s">
        <v>13475</v>
      </c>
      <c r="E4107" s="142" t="s">
        <v>13691</v>
      </c>
      <c r="F4107" s="142" t="s">
        <v>13692</v>
      </c>
      <c r="G4107" s="142" t="s">
        <v>13693</v>
      </c>
      <c r="H4107" s="142" t="s">
        <v>13694</v>
      </c>
      <c r="I4107" s="142" t="s">
        <v>13703</v>
      </c>
      <c r="J4107" s="142" t="s">
        <v>13704</v>
      </c>
      <c r="K4107" s="142" t="s">
        <v>13707</v>
      </c>
      <c r="L4107" s="142" t="s">
        <v>13708</v>
      </c>
    </row>
    <row r="4108" spans="1:12" hidden="1">
      <c r="A4108" s="142" t="s">
        <v>12373</v>
      </c>
      <c r="B4108" s="142" t="s">
        <v>12374</v>
      </c>
      <c r="C4108" s="142" t="s">
        <v>829</v>
      </c>
      <c r="D4108" s="142" t="s">
        <v>13475</v>
      </c>
      <c r="E4108" s="142" t="s">
        <v>13691</v>
      </c>
      <c r="F4108" s="142" t="s">
        <v>13692</v>
      </c>
      <c r="G4108" s="142" t="s">
        <v>13693</v>
      </c>
      <c r="H4108" s="142" t="s">
        <v>13694</v>
      </c>
      <c r="I4108" s="142" t="s">
        <v>13709</v>
      </c>
      <c r="J4108" s="142" t="s">
        <v>13710</v>
      </c>
      <c r="K4108" s="142" t="s">
        <v>13711</v>
      </c>
      <c r="L4108" s="142" t="s">
        <v>13712</v>
      </c>
    </row>
    <row r="4109" spans="1:12" hidden="1">
      <c r="A4109" s="142" t="s">
        <v>12373</v>
      </c>
      <c r="B4109" s="142" t="s">
        <v>12374</v>
      </c>
      <c r="C4109" s="142" t="s">
        <v>829</v>
      </c>
      <c r="D4109" s="142" t="s">
        <v>13475</v>
      </c>
      <c r="E4109" s="142" t="s">
        <v>13691</v>
      </c>
      <c r="F4109" s="142" t="s">
        <v>13692</v>
      </c>
      <c r="G4109" s="142" t="s">
        <v>13693</v>
      </c>
      <c r="H4109" s="142" t="s">
        <v>13694</v>
      </c>
      <c r="I4109" s="142" t="s">
        <v>13713</v>
      </c>
      <c r="J4109" s="142" t="s">
        <v>13714</v>
      </c>
      <c r="K4109" s="142" t="s">
        <v>13715</v>
      </c>
      <c r="L4109" s="142" t="s">
        <v>13716</v>
      </c>
    </row>
    <row r="4110" spans="1:12" hidden="1">
      <c r="A4110" s="142" t="s">
        <v>12373</v>
      </c>
      <c r="B4110" s="142" t="s">
        <v>12374</v>
      </c>
      <c r="C4110" s="142" t="s">
        <v>829</v>
      </c>
      <c r="D4110" s="142" t="s">
        <v>13475</v>
      </c>
      <c r="E4110" s="142" t="s">
        <v>13691</v>
      </c>
      <c r="F4110" s="142" t="s">
        <v>13692</v>
      </c>
      <c r="G4110" s="142" t="s">
        <v>13693</v>
      </c>
      <c r="H4110" s="142" t="s">
        <v>13694</v>
      </c>
      <c r="I4110" s="142" t="s">
        <v>13713</v>
      </c>
      <c r="J4110" s="142" t="s">
        <v>13714</v>
      </c>
      <c r="K4110" s="142" t="s">
        <v>13717</v>
      </c>
      <c r="L4110" s="142" t="s">
        <v>13718</v>
      </c>
    </row>
    <row r="4111" spans="1:12" hidden="1">
      <c r="A4111" s="142" t="s">
        <v>12373</v>
      </c>
      <c r="B4111" s="142" t="s">
        <v>12374</v>
      </c>
      <c r="C4111" s="142" t="s">
        <v>829</v>
      </c>
      <c r="D4111" s="142" t="s">
        <v>13475</v>
      </c>
      <c r="E4111" s="142" t="s">
        <v>13691</v>
      </c>
      <c r="F4111" s="142" t="s">
        <v>13692</v>
      </c>
      <c r="G4111" s="142" t="s">
        <v>13693</v>
      </c>
      <c r="H4111" s="142" t="s">
        <v>13694</v>
      </c>
      <c r="I4111" s="142" t="s">
        <v>13713</v>
      </c>
      <c r="J4111" s="142" t="s">
        <v>13714</v>
      </c>
      <c r="K4111" s="142" t="s">
        <v>13719</v>
      </c>
      <c r="L4111" s="142" t="s">
        <v>13720</v>
      </c>
    </row>
    <row r="4112" spans="1:12" hidden="1">
      <c r="A4112" s="142" t="s">
        <v>12373</v>
      </c>
      <c r="B4112" s="142" t="s">
        <v>12374</v>
      </c>
      <c r="C4112" s="142" t="s">
        <v>829</v>
      </c>
      <c r="D4112" s="142" t="s">
        <v>13475</v>
      </c>
      <c r="E4112" s="142" t="s">
        <v>13691</v>
      </c>
      <c r="F4112" s="142" t="s">
        <v>13692</v>
      </c>
      <c r="G4112" s="142" t="s">
        <v>13693</v>
      </c>
      <c r="H4112" s="142" t="s">
        <v>13694</v>
      </c>
      <c r="I4112" s="142" t="s">
        <v>13713</v>
      </c>
      <c r="J4112" s="142" t="s">
        <v>13714</v>
      </c>
      <c r="K4112" s="142" t="s">
        <v>13721</v>
      </c>
      <c r="L4112" s="142" t="s">
        <v>13722</v>
      </c>
    </row>
    <row r="4113" spans="1:12" hidden="1">
      <c r="A4113" s="142" t="s">
        <v>12373</v>
      </c>
      <c r="B4113" s="142" t="s">
        <v>12374</v>
      </c>
      <c r="C4113" s="142" t="s">
        <v>829</v>
      </c>
      <c r="D4113" s="142" t="s">
        <v>13475</v>
      </c>
      <c r="E4113" s="142" t="s">
        <v>13691</v>
      </c>
      <c r="F4113" s="142" t="s">
        <v>13692</v>
      </c>
      <c r="G4113" s="142" t="s">
        <v>13693</v>
      </c>
      <c r="H4113" s="142" t="s">
        <v>13694</v>
      </c>
      <c r="I4113" s="142" t="s">
        <v>13713</v>
      </c>
      <c r="J4113" s="142" t="s">
        <v>13714</v>
      </c>
      <c r="K4113" s="142" t="s">
        <v>13723</v>
      </c>
      <c r="L4113" s="142" t="s">
        <v>13724</v>
      </c>
    </row>
    <row r="4114" spans="1:12" hidden="1">
      <c r="A4114" s="142" t="s">
        <v>12373</v>
      </c>
      <c r="B4114" s="142" t="s">
        <v>12374</v>
      </c>
      <c r="C4114" s="142" t="s">
        <v>829</v>
      </c>
      <c r="D4114" s="142" t="s">
        <v>13475</v>
      </c>
      <c r="E4114" s="142" t="s">
        <v>13691</v>
      </c>
      <c r="F4114" s="142" t="s">
        <v>13692</v>
      </c>
      <c r="G4114" s="142" t="s">
        <v>13693</v>
      </c>
      <c r="H4114" s="142" t="s">
        <v>13694</v>
      </c>
      <c r="I4114" s="142" t="s">
        <v>13713</v>
      </c>
      <c r="J4114" s="142" t="s">
        <v>13714</v>
      </c>
      <c r="K4114" s="142" t="s">
        <v>13725</v>
      </c>
      <c r="L4114" s="142" t="s">
        <v>13726</v>
      </c>
    </row>
    <row r="4115" spans="1:12" hidden="1">
      <c r="A4115" s="142" t="s">
        <v>12373</v>
      </c>
      <c r="B4115" s="142" t="s">
        <v>12374</v>
      </c>
      <c r="C4115" s="142" t="s">
        <v>829</v>
      </c>
      <c r="D4115" s="142" t="s">
        <v>13475</v>
      </c>
      <c r="E4115" s="142" t="s">
        <v>13691</v>
      </c>
      <c r="F4115" s="142" t="s">
        <v>13692</v>
      </c>
      <c r="G4115" s="142" t="s">
        <v>13727</v>
      </c>
      <c r="H4115" s="142" t="s">
        <v>13728</v>
      </c>
      <c r="I4115" s="142" t="s">
        <v>13729</v>
      </c>
      <c r="J4115" s="142" t="s">
        <v>13730</v>
      </c>
      <c r="K4115" s="142" t="s">
        <v>13731</v>
      </c>
      <c r="L4115" s="142" t="s">
        <v>13732</v>
      </c>
    </row>
    <row r="4116" spans="1:12" hidden="1">
      <c r="A4116" s="142" t="s">
        <v>12373</v>
      </c>
      <c r="B4116" s="142" t="s">
        <v>12374</v>
      </c>
      <c r="C4116" s="142" t="s">
        <v>829</v>
      </c>
      <c r="D4116" s="142" t="s">
        <v>13475</v>
      </c>
      <c r="E4116" s="142" t="s">
        <v>13691</v>
      </c>
      <c r="F4116" s="142" t="s">
        <v>13692</v>
      </c>
      <c r="G4116" s="142" t="s">
        <v>13727</v>
      </c>
      <c r="H4116" s="142" t="s">
        <v>13728</v>
      </c>
      <c r="I4116" s="142" t="s">
        <v>13729</v>
      </c>
      <c r="J4116" s="142" t="s">
        <v>13730</v>
      </c>
      <c r="K4116" s="142" t="s">
        <v>13733</v>
      </c>
      <c r="L4116" s="142" t="s">
        <v>13734</v>
      </c>
    </row>
    <row r="4117" spans="1:12" hidden="1">
      <c r="A4117" s="142" t="s">
        <v>12373</v>
      </c>
      <c r="B4117" s="142" t="s">
        <v>12374</v>
      </c>
      <c r="C4117" s="142" t="s">
        <v>829</v>
      </c>
      <c r="D4117" s="142" t="s">
        <v>13475</v>
      </c>
      <c r="E4117" s="142" t="s">
        <v>13691</v>
      </c>
      <c r="F4117" s="142" t="s">
        <v>13692</v>
      </c>
      <c r="G4117" s="142" t="s">
        <v>13727</v>
      </c>
      <c r="H4117" s="142" t="s">
        <v>13728</v>
      </c>
      <c r="I4117" s="142" t="s">
        <v>13729</v>
      </c>
      <c r="J4117" s="142" t="s">
        <v>13730</v>
      </c>
      <c r="K4117" s="142" t="s">
        <v>13735</v>
      </c>
      <c r="L4117" s="142" t="s">
        <v>13732</v>
      </c>
    </row>
    <row r="4118" spans="1:12" hidden="1">
      <c r="A4118" s="142" t="s">
        <v>12373</v>
      </c>
      <c r="B4118" s="142" t="s">
        <v>12374</v>
      </c>
      <c r="C4118" s="142" t="s">
        <v>829</v>
      </c>
      <c r="D4118" s="142" t="s">
        <v>13475</v>
      </c>
      <c r="E4118" s="142" t="s">
        <v>13691</v>
      </c>
      <c r="F4118" s="142" t="s">
        <v>13692</v>
      </c>
      <c r="G4118" s="142" t="s">
        <v>13727</v>
      </c>
      <c r="H4118" s="142" t="s">
        <v>13728</v>
      </c>
      <c r="I4118" s="142" t="s">
        <v>13736</v>
      </c>
      <c r="J4118" s="142" t="s">
        <v>13737</v>
      </c>
      <c r="K4118" s="142" t="s">
        <v>13738</v>
      </c>
      <c r="L4118" s="142" t="s">
        <v>13739</v>
      </c>
    </row>
    <row r="4119" spans="1:12" hidden="1">
      <c r="A4119" s="142" t="s">
        <v>12373</v>
      </c>
      <c r="B4119" s="142" t="s">
        <v>12374</v>
      </c>
      <c r="C4119" s="142" t="s">
        <v>829</v>
      </c>
      <c r="D4119" s="142" t="s">
        <v>13475</v>
      </c>
      <c r="E4119" s="142" t="s">
        <v>13691</v>
      </c>
      <c r="F4119" s="142" t="s">
        <v>13692</v>
      </c>
      <c r="G4119" s="142" t="s">
        <v>13727</v>
      </c>
      <c r="H4119" s="142" t="s">
        <v>13728</v>
      </c>
      <c r="I4119" s="142" t="s">
        <v>13736</v>
      </c>
      <c r="J4119" s="142" t="s">
        <v>13737</v>
      </c>
      <c r="K4119" s="142" t="s">
        <v>13740</v>
      </c>
      <c r="L4119" s="142" t="s">
        <v>13741</v>
      </c>
    </row>
    <row r="4120" spans="1:12" hidden="1">
      <c r="A4120" s="142" t="s">
        <v>12373</v>
      </c>
      <c r="B4120" s="142" t="s">
        <v>12374</v>
      </c>
      <c r="C4120" s="142" t="s">
        <v>829</v>
      </c>
      <c r="D4120" s="142" t="s">
        <v>13475</v>
      </c>
      <c r="E4120" s="142" t="s">
        <v>13691</v>
      </c>
      <c r="F4120" s="142" t="s">
        <v>13692</v>
      </c>
      <c r="G4120" s="142" t="s">
        <v>13727</v>
      </c>
      <c r="H4120" s="142" t="s">
        <v>13728</v>
      </c>
      <c r="I4120" s="142" t="s">
        <v>13736</v>
      </c>
      <c r="J4120" s="142" t="s">
        <v>13737</v>
      </c>
      <c r="K4120" s="142" t="s">
        <v>13742</v>
      </c>
      <c r="L4120" s="142" t="s">
        <v>13743</v>
      </c>
    </row>
    <row r="4121" spans="1:12" hidden="1">
      <c r="A4121" s="142" t="s">
        <v>12373</v>
      </c>
      <c r="B4121" s="142" t="s">
        <v>12374</v>
      </c>
      <c r="C4121" s="142" t="s">
        <v>829</v>
      </c>
      <c r="D4121" s="142" t="s">
        <v>13475</v>
      </c>
      <c r="E4121" s="142" t="s">
        <v>13691</v>
      </c>
      <c r="F4121" s="142" t="s">
        <v>13692</v>
      </c>
      <c r="G4121" s="142" t="s">
        <v>13727</v>
      </c>
      <c r="H4121" s="142" t="s">
        <v>13728</v>
      </c>
      <c r="I4121" s="142" t="s">
        <v>13736</v>
      </c>
      <c r="J4121" s="142" t="s">
        <v>13737</v>
      </c>
      <c r="K4121" s="142" t="s">
        <v>13744</v>
      </c>
      <c r="L4121" s="142" t="s">
        <v>13745</v>
      </c>
    </row>
    <row r="4122" spans="1:12" hidden="1">
      <c r="A4122" s="142" t="s">
        <v>12373</v>
      </c>
      <c r="B4122" s="142" t="s">
        <v>12374</v>
      </c>
      <c r="C4122" s="142" t="s">
        <v>829</v>
      </c>
      <c r="D4122" s="142" t="s">
        <v>13475</v>
      </c>
      <c r="E4122" s="142" t="s">
        <v>13691</v>
      </c>
      <c r="F4122" s="142" t="s">
        <v>13692</v>
      </c>
      <c r="G4122" s="142" t="s">
        <v>13727</v>
      </c>
      <c r="H4122" s="142" t="s">
        <v>13728</v>
      </c>
      <c r="I4122" s="142" t="s">
        <v>13746</v>
      </c>
      <c r="J4122" s="142" t="s">
        <v>13747</v>
      </c>
      <c r="K4122" s="142" t="s">
        <v>13748</v>
      </c>
      <c r="L4122" s="142" t="s">
        <v>13749</v>
      </c>
    </row>
    <row r="4123" spans="1:12" hidden="1">
      <c r="A4123" s="142" t="s">
        <v>12373</v>
      </c>
      <c r="B4123" s="142" t="s">
        <v>12374</v>
      </c>
      <c r="C4123" s="142" t="s">
        <v>829</v>
      </c>
      <c r="D4123" s="142" t="s">
        <v>13475</v>
      </c>
      <c r="E4123" s="142" t="s">
        <v>13691</v>
      </c>
      <c r="F4123" s="142" t="s">
        <v>13692</v>
      </c>
      <c r="G4123" s="142" t="s">
        <v>13727</v>
      </c>
      <c r="H4123" s="142" t="s">
        <v>13728</v>
      </c>
      <c r="I4123" s="142" t="s">
        <v>13746</v>
      </c>
      <c r="J4123" s="142" t="s">
        <v>13747</v>
      </c>
      <c r="K4123" s="142" t="s">
        <v>13750</v>
      </c>
      <c r="L4123" s="142" t="s">
        <v>13751</v>
      </c>
    </row>
    <row r="4124" spans="1:12" hidden="1">
      <c r="A4124" s="142" t="s">
        <v>12373</v>
      </c>
      <c r="B4124" s="142" t="s">
        <v>12374</v>
      </c>
      <c r="C4124" s="142" t="s">
        <v>829</v>
      </c>
      <c r="D4124" s="142" t="s">
        <v>13475</v>
      </c>
      <c r="E4124" s="142" t="s">
        <v>13691</v>
      </c>
      <c r="F4124" s="142" t="s">
        <v>13692</v>
      </c>
      <c r="G4124" s="142" t="s">
        <v>13727</v>
      </c>
      <c r="H4124" s="142" t="s">
        <v>13728</v>
      </c>
      <c r="I4124" s="142" t="s">
        <v>13746</v>
      </c>
      <c r="J4124" s="142" t="s">
        <v>13747</v>
      </c>
      <c r="K4124" s="142" t="s">
        <v>13752</v>
      </c>
      <c r="L4124" s="142" t="s">
        <v>13753</v>
      </c>
    </row>
    <row r="4125" spans="1:12" hidden="1">
      <c r="A4125" s="142" t="s">
        <v>12373</v>
      </c>
      <c r="B4125" s="142" t="s">
        <v>12374</v>
      </c>
      <c r="C4125" s="142" t="s">
        <v>829</v>
      </c>
      <c r="D4125" s="142" t="s">
        <v>13475</v>
      </c>
      <c r="E4125" s="142" t="s">
        <v>13691</v>
      </c>
      <c r="F4125" s="142" t="s">
        <v>13692</v>
      </c>
      <c r="G4125" s="142" t="s">
        <v>13727</v>
      </c>
      <c r="H4125" s="142" t="s">
        <v>13728</v>
      </c>
      <c r="I4125" s="142" t="s">
        <v>13754</v>
      </c>
      <c r="J4125" s="142" t="s">
        <v>13755</v>
      </c>
      <c r="K4125" s="142" t="s">
        <v>13756</v>
      </c>
      <c r="L4125" s="142" t="s">
        <v>13757</v>
      </c>
    </row>
    <row r="4126" spans="1:12" hidden="1">
      <c r="A4126" s="142" t="s">
        <v>12373</v>
      </c>
      <c r="B4126" s="142" t="s">
        <v>12374</v>
      </c>
      <c r="C4126" s="142" t="s">
        <v>829</v>
      </c>
      <c r="D4126" s="142" t="s">
        <v>13475</v>
      </c>
      <c r="E4126" s="142" t="s">
        <v>13691</v>
      </c>
      <c r="F4126" s="142" t="s">
        <v>13692</v>
      </c>
      <c r="G4126" s="142" t="s">
        <v>13727</v>
      </c>
      <c r="H4126" s="142" t="s">
        <v>13728</v>
      </c>
      <c r="I4126" s="142" t="s">
        <v>13754</v>
      </c>
      <c r="J4126" s="142" t="s">
        <v>13755</v>
      </c>
      <c r="K4126" s="142" t="s">
        <v>13758</v>
      </c>
      <c r="L4126" s="142" t="s">
        <v>13759</v>
      </c>
    </row>
    <row r="4127" spans="1:12" hidden="1">
      <c r="A4127" s="142" t="s">
        <v>12373</v>
      </c>
      <c r="B4127" s="142" t="s">
        <v>12374</v>
      </c>
      <c r="C4127" s="142" t="s">
        <v>829</v>
      </c>
      <c r="D4127" s="142" t="s">
        <v>13475</v>
      </c>
      <c r="E4127" s="142" t="s">
        <v>13691</v>
      </c>
      <c r="F4127" s="142" t="s">
        <v>13692</v>
      </c>
      <c r="G4127" s="142" t="s">
        <v>13727</v>
      </c>
      <c r="H4127" s="142" t="s">
        <v>13728</v>
      </c>
      <c r="I4127" s="142" t="s">
        <v>13754</v>
      </c>
      <c r="J4127" s="142" t="s">
        <v>13755</v>
      </c>
      <c r="K4127" s="142" t="s">
        <v>13760</v>
      </c>
      <c r="L4127" s="142" t="s">
        <v>13761</v>
      </c>
    </row>
    <row r="4128" spans="1:12" hidden="1">
      <c r="A4128" s="142" t="s">
        <v>12373</v>
      </c>
      <c r="B4128" s="142" t="s">
        <v>12374</v>
      </c>
      <c r="C4128" s="142" t="s">
        <v>829</v>
      </c>
      <c r="D4128" s="142" t="s">
        <v>13475</v>
      </c>
      <c r="E4128" s="142" t="s">
        <v>13691</v>
      </c>
      <c r="F4128" s="142" t="s">
        <v>13692</v>
      </c>
      <c r="G4128" s="142" t="s">
        <v>13762</v>
      </c>
      <c r="H4128" s="142" t="s">
        <v>13763</v>
      </c>
      <c r="I4128" s="142" t="s">
        <v>13764</v>
      </c>
      <c r="J4128" s="142" t="s">
        <v>13765</v>
      </c>
      <c r="K4128" s="142" t="s">
        <v>13766</v>
      </c>
      <c r="L4128" s="142" t="s">
        <v>13767</v>
      </c>
    </row>
    <row r="4129" spans="1:12" hidden="1">
      <c r="A4129" s="142" t="s">
        <v>12373</v>
      </c>
      <c r="B4129" s="142" t="s">
        <v>12374</v>
      </c>
      <c r="C4129" s="142" t="s">
        <v>829</v>
      </c>
      <c r="D4129" s="142" t="s">
        <v>13475</v>
      </c>
      <c r="E4129" s="142" t="s">
        <v>13691</v>
      </c>
      <c r="F4129" s="142" t="s">
        <v>13692</v>
      </c>
      <c r="G4129" s="142" t="s">
        <v>13762</v>
      </c>
      <c r="H4129" s="142" t="s">
        <v>13763</v>
      </c>
      <c r="I4129" s="142" t="s">
        <v>13768</v>
      </c>
      <c r="J4129" s="142" t="s">
        <v>13769</v>
      </c>
      <c r="K4129" s="142" t="s">
        <v>13770</v>
      </c>
      <c r="L4129" s="142" t="s">
        <v>13771</v>
      </c>
    </row>
    <row r="4130" spans="1:12" hidden="1">
      <c r="A4130" s="142" t="s">
        <v>12373</v>
      </c>
      <c r="B4130" s="142" t="s">
        <v>12374</v>
      </c>
      <c r="C4130" s="142" t="s">
        <v>829</v>
      </c>
      <c r="D4130" s="142" t="s">
        <v>13475</v>
      </c>
      <c r="E4130" s="142" t="s">
        <v>13691</v>
      </c>
      <c r="F4130" s="142" t="s">
        <v>13692</v>
      </c>
      <c r="G4130" s="142" t="s">
        <v>13762</v>
      </c>
      <c r="H4130" s="142" t="s">
        <v>13763</v>
      </c>
      <c r="I4130" s="142" t="s">
        <v>13772</v>
      </c>
      <c r="J4130" s="142" t="s">
        <v>13773</v>
      </c>
      <c r="K4130" s="142" t="s">
        <v>13774</v>
      </c>
      <c r="L4130" s="142" t="s">
        <v>13775</v>
      </c>
    </row>
    <row r="4131" spans="1:12" hidden="1">
      <c r="A4131" s="142" t="s">
        <v>12373</v>
      </c>
      <c r="B4131" s="142" t="s">
        <v>12374</v>
      </c>
      <c r="C4131" s="142" t="s">
        <v>829</v>
      </c>
      <c r="D4131" s="142" t="s">
        <v>13475</v>
      </c>
      <c r="E4131" s="142" t="s">
        <v>13691</v>
      </c>
      <c r="F4131" s="142" t="s">
        <v>13692</v>
      </c>
      <c r="G4131" s="142" t="s">
        <v>13762</v>
      </c>
      <c r="H4131" s="142" t="s">
        <v>13763</v>
      </c>
      <c r="I4131" s="142" t="s">
        <v>13776</v>
      </c>
      <c r="J4131" s="142" t="s">
        <v>13777</v>
      </c>
      <c r="K4131" s="142" t="s">
        <v>13778</v>
      </c>
      <c r="L4131" s="142" t="s">
        <v>13779</v>
      </c>
    </row>
    <row r="4132" spans="1:12" hidden="1">
      <c r="A4132" s="142" t="s">
        <v>12373</v>
      </c>
      <c r="B4132" s="142" t="s">
        <v>12374</v>
      </c>
      <c r="C4132" s="142" t="s">
        <v>829</v>
      </c>
      <c r="D4132" s="142" t="s">
        <v>13475</v>
      </c>
      <c r="E4132" s="142" t="s">
        <v>13691</v>
      </c>
      <c r="F4132" s="142" t="s">
        <v>13692</v>
      </c>
      <c r="G4132" s="142" t="s">
        <v>13780</v>
      </c>
      <c r="H4132" s="142" t="s">
        <v>13781</v>
      </c>
      <c r="I4132" s="142" t="s">
        <v>13782</v>
      </c>
      <c r="J4132" s="142" t="s">
        <v>13783</v>
      </c>
      <c r="K4132" s="142" t="s">
        <v>13784</v>
      </c>
      <c r="L4132" s="142" t="s">
        <v>13785</v>
      </c>
    </row>
    <row r="4133" spans="1:12" hidden="1">
      <c r="A4133" s="142" t="s">
        <v>12373</v>
      </c>
      <c r="B4133" s="142" t="s">
        <v>12374</v>
      </c>
      <c r="C4133" s="142" t="s">
        <v>829</v>
      </c>
      <c r="D4133" s="142" t="s">
        <v>13475</v>
      </c>
      <c r="E4133" s="142" t="s">
        <v>13691</v>
      </c>
      <c r="F4133" s="142" t="s">
        <v>13692</v>
      </c>
      <c r="G4133" s="142" t="s">
        <v>13780</v>
      </c>
      <c r="H4133" s="142" t="s">
        <v>13781</v>
      </c>
      <c r="I4133" s="142" t="s">
        <v>13782</v>
      </c>
      <c r="J4133" s="142" t="s">
        <v>13783</v>
      </c>
      <c r="K4133" s="142" t="s">
        <v>13786</v>
      </c>
      <c r="L4133" s="142" t="s">
        <v>13787</v>
      </c>
    </row>
    <row r="4134" spans="1:12" hidden="1">
      <c r="A4134" s="142" t="s">
        <v>12373</v>
      </c>
      <c r="B4134" s="142" t="s">
        <v>12374</v>
      </c>
      <c r="C4134" s="142" t="s">
        <v>829</v>
      </c>
      <c r="D4134" s="142" t="s">
        <v>13475</v>
      </c>
      <c r="E4134" s="142" t="s">
        <v>13691</v>
      </c>
      <c r="F4134" s="142" t="s">
        <v>13692</v>
      </c>
      <c r="G4134" s="142" t="s">
        <v>13780</v>
      </c>
      <c r="H4134" s="142" t="s">
        <v>13781</v>
      </c>
      <c r="I4134" s="142" t="s">
        <v>13782</v>
      </c>
      <c r="J4134" s="142" t="s">
        <v>13783</v>
      </c>
      <c r="K4134" s="142" t="s">
        <v>13788</v>
      </c>
      <c r="L4134" s="142" t="s">
        <v>13789</v>
      </c>
    </row>
    <row r="4135" spans="1:12" hidden="1">
      <c r="A4135" s="142" t="s">
        <v>12373</v>
      </c>
      <c r="B4135" s="142" t="s">
        <v>12374</v>
      </c>
      <c r="C4135" s="142" t="s">
        <v>829</v>
      </c>
      <c r="D4135" s="142" t="s">
        <v>13475</v>
      </c>
      <c r="E4135" s="142" t="s">
        <v>13691</v>
      </c>
      <c r="F4135" s="142" t="s">
        <v>13692</v>
      </c>
      <c r="G4135" s="142" t="s">
        <v>13790</v>
      </c>
      <c r="H4135" s="142" t="s">
        <v>13791</v>
      </c>
      <c r="I4135" s="142" t="s">
        <v>13792</v>
      </c>
      <c r="J4135" s="142" t="s">
        <v>13793</v>
      </c>
      <c r="K4135" s="142" t="s">
        <v>13794</v>
      </c>
      <c r="L4135" s="142" t="s">
        <v>13795</v>
      </c>
    </row>
    <row r="4136" spans="1:12" hidden="1">
      <c r="A4136" s="142" t="s">
        <v>12373</v>
      </c>
      <c r="B4136" s="142" t="s">
        <v>12374</v>
      </c>
      <c r="C4136" s="142" t="s">
        <v>829</v>
      </c>
      <c r="D4136" s="142" t="s">
        <v>13475</v>
      </c>
      <c r="E4136" s="142" t="s">
        <v>13691</v>
      </c>
      <c r="F4136" s="142" t="s">
        <v>13692</v>
      </c>
      <c r="G4136" s="142" t="s">
        <v>13790</v>
      </c>
      <c r="H4136" s="142" t="s">
        <v>13791</v>
      </c>
      <c r="I4136" s="142" t="s">
        <v>13796</v>
      </c>
      <c r="J4136" s="142" t="s">
        <v>13797</v>
      </c>
      <c r="K4136" s="142" t="s">
        <v>13798</v>
      </c>
      <c r="L4136" s="142" t="s">
        <v>13799</v>
      </c>
    </row>
    <row r="4137" spans="1:12" hidden="1">
      <c r="A4137" s="142" t="s">
        <v>12373</v>
      </c>
      <c r="B4137" s="142" t="s">
        <v>12374</v>
      </c>
      <c r="C4137" s="142" t="s">
        <v>829</v>
      </c>
      <c r="D4137" s="142" t="s">
        <v>13475</v>
      </c>
      <c r="E4137" s="142" t="s">
        <v>13691</v>
      </c>
      <c r="F4137" s="142" t="s">
        <v>13692</v>
      </c>
      <c r="G4137" s="142" t="s">
        <v>13790</v>
      </c>
      <c r="H4137" s="142" t="s">
        <v>13791</v>
      </c>
      <c r="I4137" s="142" t="s">
        <v>13796</v>
      </c>
      <c r="J4137" s="142" t="s">
        <v>13797</v>
      </c>
      <c r="K4137" s="142" t="s">
        <v>13800</v>
      </c>
      <c r="L4137" s="142" t="s">
        <v>13801</v>
      </c>
    </row>
    <row r="4138" spans="1:12" hidden="1">
      <c r="A4138" s="142" t="s">
        <v>12373</v>
      </c>
      <c r="B4138" s="142" t="s">
        <v>12374</v>
      </c>
      <c r="C4138" s="142" t="s">
        <v>829</v>
      </c>
      <c r="D4138" s="142" t="s">
        <v>13475</v>
      </c>
      <c r="E4138" s="142" t="s">
        <v>13691</v>
      </c>
      <c r="F4138" s="142" t="s">
        <v>13692</v>
      </c>
      <c r="G4138" s="142" t="s">
        <v>13790</v>
      </c>
      <c r="H4138" s="142" t="s">
        <v>13791</v>
      </c>
      <c r="I4138" s="142" t="s">
        <v>13796</v>
      </c>
      <c r="J4138" s="142" t="s">
        <v>13797</v>
      </c>
      <c r="K4138" s="142" t="s">
        <v>13802</v>
      </c>
      <c r="L4138" s="142" t="s">
        <v>13803</v>
      </c>
    </row>
    <row r="4139" spans="1:12" hidden="1">
      <c r="A4139" s="144" t="s">
        <v>12373</v>
      </c>
      <c r="B4139" s="144" t="s">
        <v>12374</v>
      </c>
      <c r="C4139" s="144" t="s">
        <v>829</v>
      </c>
      <c r="D4139" s="144" t="s">
        <v>13475</v>
      </c>
      <c r="E4139" s="144" t="s">
        <v>13691</v>
      </c>
      <c r="F4139" s="144" t="s">
        <v>13692</v>
      </c>
      <c r="G4139" s="144" t="s">
        <v>13790</v>
      </c>
      <c r="H4139" s="144" t="s">
        <v>13791</v>
      </c>
      <c r="I4139" s="144" t="s">
        <v>13804</v>
      </c>
      <c r="J4139" s="144" t="s">
        <v>13805</v>
      </c>
      <c r="K4139" s="144" t="s">
        <v>13806</v>
      </c>
      <c r="L4139" s="144" t="s">
        <v>13807</v>
      </c>
    </row>
    <row r="4140" spans="1:12" hidden="1">
      <c r="A4140" s="144" t="s">
        <v>12373</v>
      </c>
      <c r="B4140" s="144" t="s">
        <v>12374</v>
      </c>
      <c r="C4140" s="144" t="s">
        <v>829</v>
      </c>
      <c r="D4140" s="144" t="s">
        <v>13475</v>
      </c>
      <c r="E4140" s="144" t="s">
        <v>13691</v>
      </c>
      <c r="F4140" s="144" t="s">
        <v>13692</v>
      </c>
      <c r="G4140" s="144" t="s">
        <v>13790</v>
      </c>
      <c r="H4140" s="144" t="s">
        <v>13791</v>
      </c>
      <c r="I4140" s="144" t="s">
        <v>13808</v>
      </c>
      <c r="J4140" s="144" t="s">
        <v>13809</v>
      </c>
      <c r="K4140" s="144" t="s">
        <v>13810</v>
      </c>
      <c r="L4140" s="144" t="s">
        <v>13811</v>
      </c>
    </row>
    <row r="4141" spans="1:12" hidden="1">
      <c r="A4141" s="144" t="s">
        <v>12373</v>
      </c>
      <c r="B4141" s="144" t="s">
        <v>12374</v>
      </c>
      <c r="C4141" s="144" t="s">
        <v>829</v>
      </c>
      <c r="D4141" s="144" t="s">
        <v>13475</v>
      </c>
      <c r="E4141" s="144" t="s">
        <v>13691</v>
      </c>
      <c r="F4141" s="144" t="s">
        <v>13692</v>
      </c>
      <c r="G4141" s="144" t="s">
        <v>13790</v>
      </c>
      <c r="H4141" s="144" t="s">
        <v>13791</v>
      </c>
      <c r="I4141" s="144" t="s">
        <v>13808</v>
      </c>
      <c r="J4141" s="144" t="s">
        <v>13809</v>
      </c>
      <c r="K4141" s="144" t="s">
        <v>13812</v>
      </c>
      <c r="L4141" s="144" t="s">
        <v>13813</v>
      </c>
    </row>
    <row r="4142" spans="1:12" hidden="1">
      <c r="A4142" s="144" t="s">
        <v>12373</v>
      </c>
      <c r="B4142" s="144" t="s">
        <v>12374</v>
      </c>
      <c r="C4142" s="144" t="s">
        <v>829</v>
      </c>
      <c r="D4142" s="144" t="s">
        <v>13475</v>
      </c>
      <c r="E4142" s="144" t="s">
        <v>13691</v>
      </c>
      <c r="F4142" s="144" t="s">
        <v>13692</v>
      </c>
      <c r="G4142" s="144" t="s">
        <v>13790</v>
      </c>
      <c r="H4142" s="144" t="s">
        <v>13791</v>
      </c>
      <c r="I4142" s="144" t="s">
        <v>13808</v>
      </c>
      <c r="J4142" s="144" t="s">
        <v>13809</v>
      </c>
      <c r="K4142" s="144" t="s">
        <v>13814</v>
      </c>
      <c r="L4142" s="144" t="s">
        <v>13815</v>
      </c>
    </row>
    <row r="4143" spans="1:12" hidden="1">
      <c r="A4143" s="144" t="s">
        <v>12373</v>
      </c>
      <c r="B4143" s="144" t="s">
        <v>12374</v>
      </c>
      <c r="C4143" s="144" t="s">
        <v>829</v>
      </c>
      <c r="D4143" s="144" t="s">
        <v>13475</v>
      </c>
      <c r="E4143" s="144" t="s">
        <v>13816</v>
      </c>
      <c r="F4143" s="144" t="s">
        <v>13817</v>
      </c>
      <c r="G4143" s="144" t="s">
        <v>13818</v>
      </c>
      <c r="H4143" s="144" t="s">
        <v>13819</v>
      </c>
      <c r="I4143" s="144" t="s">
        <v>13820</v>
      </c>
      <c r="J4143" s="144" t="s">
        <v>13821</v>
      </c>
      <c r="K4143" s="144" t="s">
        <v>13822</v>
      </c>
      <c r="L4143" s="144" t="s">
        <v>13823</v>
      </c>
    </row>
    <row r="4144" spans="1:12" hidden="1">
      <c r="A4144" s="144" t="s">
        <v>12373</v>
      </c>
      <c r="B4144" s="144" t="s">
        <v>12374</v>
      </c>
      <c r="C4144" s="144" t="s">
        <v>829</v>
      </c>
      <c r="D4144" s="144" t="s">
        <v>13475</v>
      </c>
      <c r="E4144" s="144" t="s">
        <v>13816</v>
      </c>
      <c r="F4144" s="144" t="s">
        <v>13817</v>
      </c>
      <c r="G4144" s="144" t="s">
        <v>13818</v>
      </c>
      <c r="H4144" s="144" t="s">
        <v>13819</v>
      </c>
      <c r="I4144" s="144" t="s">
        <v>13820</v>
      </c>
      <c r="J4144" s="144" t="s">
        <v>13821</v>
      </c>
      <c r="K4144" s="144" t="s">
        <v>13824</v>
      </c>
      <c r="L4144" s="144" t="s">
        <v>13825</v>
      </c>
    </row>
    <row r="4145" spans="1:12" hidden="1">
      <c r="A4145" s="144" t="s">
        <v>12373</v>
      </c>
      <c r="B4145" s="144" t="s">
        <v>12374</v>
      </c>
      <c r="C4145" s="144" t="s">
        <v>829</v>
      </c>
      <c r="D4145" s="144" t="s">
        <v>13475</v>
      </c>
      <c r="E4145" s="144" t="s">
        <v>13816</v>
      </c>
      <c r="F4145" s="144" t="s">
        <v>13817</v>
      </c>
      <c r="G4145" s="144" t="s">
        <v>13818</v>
      </c>
      <c r="H4145" s="144" t="s">
        <v>13819</v>
      </c>
      <c r="I4145" s="144" t="s">
        <v>13820</v>
      </c>
      <c r="J4145" s="144" t="s">
        <v>13821</v>
      </c>
      <c r="K4145" s="144" t="s">
        <v>13826</v>
      </c>
      <c r="L4145" s="144" t="s">
        <v>13827</v>
      </c>
    </row>
    <row r="4146" spans="1:12" hidden="1">
      <c r="A4146" s="144" t="s">
        <v>12373</v>
      </c>
      <c r="B4146" s="144" t="s">
        <v>12374</v>
      </c>
      <c r="C4146" s="144" t="s">
        <v>829</v>
      </c>
      <c r="D4146" s="144" t="s">
        <v>13475</v>
      </c>
      <c r="E4146" s="144" t="s">
        <v>982</v>
      </c>
      <c r="F4146" s="144" t="s">
        <v>13828</v>
      </c>
      <c r="G4146" s="144" t="s">
        <v>13829</v>
      </c>
      <c r="H4146" s="144" t="s">
        <v>13830</v>
      </c>
      <c r="I4146" s="144" t="s">
        <v>13831</v>
      </c>
      <c r="J4146" s="144" t="s">
        <v>13832</v>
      </c>
      <c r="K4146" s="144" t="s">
        <v>13833</v>
      </c>
      <c r="L4146" s="144" t="s">
        <v>13834</v>
      </c>
    </row>
    <row r="4147" spans="1:12" hidden="1">
      <c r="A4147" s="144" t="s">
        <v>12373</v>
      </c>
      <c r="B4147" s="144" t="s">
        <v>12374</v>
      </c>
      <c r="C4147" s="144" t="s">
        <v>829</v>
      </c>
      <c r="D4147" s="144" t="s">
        <v>13475</v>
      </c>
      <c r="E4147" s="144" t="s">
        <v>982</v>
      </c>
      <c r="F4147" s="144" t="s">
        <v>13828</v>
      </c>
      <c r="G4147" s="144" t="s">
        <v>13829</v>
      </c>
      <c r="H4147" s="144" t="s">
        <v>13830</v>
      </c>
      <c r="I4147" s="144" t="s">
        <v>13831</v>
      </c>
      <c r="J4147" s="144" t="s">
        <v>13832</v>
      </c>
      <c r="K4147" s="144" t="s">
        <v>13835</v>
      </c>
      <c r="L4147" s="144" t="s">
        <v>13836</v>
      </c>
    </row>
    <row r="4148" spans="1:12" hidden="1">
      <c r="A4148" s="144" t="s">
        <v>12373</v>
      </c>
      <c r="B4148" s="144" t="s">
        <v>12374</v>
      </c>
      <c r="C4148" s="144" t="s">
        <v>829</v>
      </c>
      <c r="D4148" s="144" t="s">
        <v>13475</v>
      </c>
      <c r="E4148" s="144" t="s">
        <v>982</v>
      </c>
      <c r="F4148" s="144" t="s">
        <v>13828</v>
      </c>
      <c r="G4148" s="144" t="s">
        <v>13829</v>
      </c>
      <c r="H4148" s="144" t="s">
        <v>13830</v>
      </c>
      <c r="I4148" s="144" t="s">
        <v>13831</v>
      </c>
      <c r="J4148" s="144" t="s">
        <v>13832</v>
      </c>
      <c r="K4148" s="144" t="s">
        <v>13837</v>
      </c>
      <c r="L4148" s="144" t="s">
        <v>13838</v>
      </c>
    </row>
    <row r="4149" spans="1:12" hidden="1">
      <c r="A4149" s="144" t="s">
        <v>12373</v>
      </c>
      <c r="B4149" s="144" t="s">
        <v>12374</v>
      </c>
      <c r="C4149" s="144" t="s">
        <v>829</v>
      </c>
      <c r="D4149" s="144" t="s">
        <v>13475</v>
      </c>
      <c r="E4149" s="144" t="s">
        <v>982</v>
      </c>
      <c r="F4149" s="144" t="s">
        <v>13828</v>
      </c>
      <c r="G4149" s="144" t="s">
        <v>13829</v>
      </c>
      <c r="H4149" s="144" t="s">
        <v>13830</v>
      </c>
      <c r="I4149" s="144" t="s">
        <v>13831</v>
      </c>
      <c r="J4149" s="144" t="s">
        <v>13832</v>
      </c>
      <c r="K4149" s="144" t="s">
        <v>13839</v>
      </c>
      <c r="L4149" s="144" t="s">
        <v>13840</v>
      </c>
    </row>
    <row r="4150" spans="1:12" hidden="1">
      <c r="A4150" s="144" t="s">
        <v>12373</v>
      </c>
      <c r="B4150" s="144" t="s">
        <v>12374</v>
      </c>
      <c r="C4150" s="144" t="s">
        <v>829</v>
      </c>
      <c r="D4150" s="144" t="s">
        <v>13475</v>
      </c>
      <c r="E4150" s="144" t="s">
        <v>982</v>
      </c>
      <c r="F4150" s="144" t="s">
        <v>13828</v>
      </c>
      <c r="G4150" s="144" t="s">
        <v>13829</v>
      </c>
      <c r="H4150" s="144" t="s">
        <v>13830</v>
      </c>
      <c r="I4150" s="144" t="s">
        <v>13831</v>
      </c>
      <c r="J4150" s="144" t="s">
        <v>13832</v>
      </c>
      <c r="K4150" s="144" t="s">
        <v>13841</v>
      </c>
      <c r="L4150" s="144" t="s">
        <v>13842</v>
      </c>
    </row>
  </sheetData>
  <autoFilter ref="A2:L4150">
    <filterColumn colId="3">
      <filters>
        <filter val="School of Public Health"/>
      </filters>
    </filterColumn>
  </autoFilter>
  <pageMargins left="0.75" right="0.75" top="1" bottom="1" header="0.5" footer="0.5"/>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
  <sheetViews>
    <sheetView workbookViewId="0">
      <selection activeCell="E10" sqref="E10"/>
    </sheetView>
  </sheetViews>
  <sheetFormatPr defaultRowHeight="14.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59"/>
  <sheetViews>
    <sheetView workbookViewId="0">
      <pane xSplit="1" ySplit="7" topLeftCell="B8" activePane="bottomRight" state="frozen"/>
      <selection activeCell="E10" sqref="E10"/>
      <selection pane="topRight" activeCell="E10" sqref="E10"/>
      <selection pane="bottomLeft" activeCell="E10" sqref="E10"/>
      <selection pane="bottomRight" activeCell="E10" sqref="E10"/>
    </sheetView>
  </sheetViews>
  <sheetFormatPr defaultRowHeight="14.5"/>
  <cols>
    <col min="1" max="1" width="13.81640625" customWidth="1"/>
    <col min="2" max="2" width="28.453125" style="1" customWidth="1"/>
    <col min="3" max="3" width="40.7265625" customWidth="1"/>
    <col min="4" max="4" width="50" customWidth="1"/>
    <col min="5" max="5" width="11.54296875" customWidth="1"/>
    <col min="6" max="6" width="11.1796875" customWidth="1"/>
  </cols>
  <sheetData>
    <row r="1" spans="1:5" ht="18.5">
      <c r="A1" s="73" t="s">
        <v>14334</v>
      </c>
    </row>
    <row r="4" spans="1:5">
      <c r="A4" s="4" t="s">
        <v>1152</v>
      </c>
      <c r="B4" s="1" t="s">
        <v>1773</v>
      </c>
    </row>
    <row r="5" spans="1:5" ht="13.5" customHeight="1"/>
    <row r="6" spans="1:5" hidden="1">
      <c r="A6" s="4" t="s">
        <v>13909</v>
      </c>
      <c r="B6"/>
    </row>
    <row r="7" spans="1:5">
      <c r="A7" s="4" t="s">
        <v>1240</v>
      </c>
      <c r="B7" s="4" t="s">
        <v>780</v>
      </c>
      <c r="C7" s="4" t="s">
        <v>3</v>
      </c>
      <c r="D7" s="4" t="s">
        <v>1051</v>
      </c>
      <c r="E7" t="s">
        <v>767</v>
      </c>
    </row>
    <row r="8" spans="1:5">
      <c r="A8" t="s">
        <v>589</v>
      </c>
      <c r="B8" t="s">
        <v>63</v>
      </c>
      <c r="C8" t="s">
        <v>120</v>
      </c>
      <c r="D8" t="s">
        <v>1092</v>
      </c>
      <c r="E8" s="6">
        <v>15</v>
      </c>
    </row>
    <row r="9" spans="1:5">
      <c r="B9"/>
      <c r="C9" t="s">
        <v>94</v>
      </c>
      <c r="D9" t="s">
        <v>1158</v>
      </c>
      <c r="E9" s="6">
        <v>5728</v>
      </c>
    </row>
    <row r="10" spans="1:5">
      <c r="B10"/>
      <c r="C10" t="s">
        <v>1189</v>
      </c>
      <c r="D10" t="s">
        <v>1126</v>
      </c>
      <c r="E10" s="6">
        <v>6840</v>
      </c>
    </row>
    <row r="11" spans="1:5">
      <c r="B11"/>
      <c r="C11" t="s">
        <v>1160</v>
      </c>
      <c r="D11" t="s">
        <v>1158</v>
      </c>
      <c r="E11" s="6">
        <v>4796</v>
      </c>
    </row>
    <row r="12" spans="1:5">
      <c r="B12"/>
      <c r="C12" t="s">
        <v>74</v>
      </c>
      <c r="D12" t="s">
        <v>1158</v>
      </c>
      <c r="E12" s="6">
        <v>3677</v>
      </c>
    </row>
    <row r="13" spans="1:5">
      <c r="B13"/>
      <c r="C13" t="s">
        <v>14316</v>
      </c>
      <c r="D13" t="s">
        <v>1126</v>
      </c>
      <c r="E13" s="6">
        <v>5689</v>
      </c>
    </row>
    <row r="14" spans="1:5">
      <c r="A14" t="s">
        <v>768</v>
      </c>
      <c r="B14"/>
      <c r="E14" s="6">
        <v>26745</v>
      </c>
    </row>
    <row r="15" spans="1:5">
      <c r="A15" t="s">
        <v>734</v>
      </c>
      <c r="B15" t="s">
        <v>642</v>
      </c>
      <c r="C15" t="s">
        <v>14245</v>
      </c>
      <c r="D15" t="s">
        <v>1057</v>
      </c>
      <c r="E15" s="6">
        <v>22</v>
      </c>
    </row>
    <row r="16" spans="1:5">
      <c r="B16" t="s">
        <v>1269</v>
      </c>
      <c r="C16" t="s">
        <v>1271</v>
      </c>
      <c r="D16" t="s">
        <v>1057</v>
      </c>
      <c r="E16" s="6">
        <v>69</v>
      </c>
    </row>
    <row r="17" spans="1:5">
      <c r="B17"/>
      <c r="C17" t="s">
        <v>1270</v>
      </c>
      <c r="D17" t="s">
        <v>1057</v>
      </c>
      <c r="E17" s="6">
        <v>88</v>
      </c>
    </row>
    <row r="18" spans="1:5">
      <c r="B18" t="s">
        <v>669</v>
      </c>
      <c r="C18" t="s">
        <v>14314</v>
      </c>
      <c r="D18" t="s">
        <v>1167</v>
      </c>
      <c r="E18" s="6">
        <v>0.37</v>
      </c>
    </row>
    <row r="19" spans="1:5">
      <c r="B19"/>
      <c r="C19" t="s">
        <v>14315</v>
      </c>
      <c r="D19" t="s">
        <v>1167</v>
      </c>
      <c r="E19" s="6">
        <v>0.32</v>
      </c>
    </row>
    <row r="20" spans="1:5">
      <c r="B20"/>
      <c r="C20" t="s">
        <v>14292</v>
      </c>
      <c r="D20" t="s">
        <v>1167</v>
      </c>
      <c r="E20" s="6">
        <v>0.3</v>
      </c>
    </row>
    <row r="21" spans="1:5" ht="16.5" customHeight="1">
      <c r="B21"/>
      <c r="C21" t="s">
        <v>14293</v>
      </c>
      <c r="D21" t="s">
        <v>1167</v>
      </c>
      <c r="E21" s="6">
        <v>0.49</v>
      </c>
    </row>
    <row r="22" spans="1:5">
      <c r="B22"/>
      <c r="C22" t="s">
        <v>14294</v>
      </c>
      <c r="D22" t="s">
        <v>1167</v>
      </c>
      <c r="E22" s="6">
        <v>0.12</v>
      </c>
    </row>
    <row r="23" spans="1:5">
      <c r="B23"/>
      <c r="C23" t="s">
        <v>14295</v>
      </c>
      <c r="D23" t="s">
        <v>1167</v>
      </c>
      <c r="E23" s="6">
        <v>0.11</v>
      </c>
    </row>
    <row r="24" spans="1:5">
      <c r="B24"/>
      <c r="C24" t="s">
        <v>14296</v>
      </c>
      <c r="D24" t="s">
        <v>1167</v>
      </c>
      <c r="E24" s="6">
        <v>0.12</v>
      </c>
    </row>
    <row r="25" spans="1:5">
      <c r="B25"/>
      <c r="C25" t="s">
        <v>14298</v>
      </c>
      <c r="D25" t="s">
        <v>1166</v>
      </c>
      <c r="E25" s="6">
        <v>6.38</v>
      </c>
    </row>
    <row r="26" spans="1:5">
      <c r="B26"/>
      <c r="C26" t="s">
        <v>14299</v>
      </c>
      <c r="D26" t="s">
        <v>1166</v>
      </c>
      <c r="E26" s="6">
        <v>7.16</v>
      </c>
    </row>
    <row r="27" spans="1:5">
      <c r="A27" t="s">
        <v>769</v>
      </c>
      <c r="B27"/>
      <c r="E27" s="6">
        <v>194.37000000000003</v>
      </c>
    </row>
    <row r="28" spans="1:5">
      <c r="A28" t="s">
        <v>606</v>
      </c>
      <c r="B28" t="s">
        <v>399</v>
      </c>
      <c r="C28" t="s">
        <v>400</v>
      </c>
      <c r="D28" t="s">
        <v>1075</v>
      </c>
      <c r="E28" s="6">
        <v>72</v>
      </c>
    </row>
    <row r="29" spans="1:5">
      <c r="B29"/>
      <c r="C29" t="s">
        <v>402</v>
      </c>
      <c r="D29" t="s">
        <v>1075</v>
      </c>
      <c r="E29" s="6">
        <v>109</v>
      </c>
    </row>
    <row r="30" spans="1:5">
      <c r="B30"/>
      <c r="C30" t="s">
        <v>401</v>
      </c>
      <c r="D30" t="s">
        <v>1075</v>
      </c>
      <c r="E30" s="6">
        <v>117</v>
      </c>
    </row>
    <row r="31" spans="1:5">
      <c r="B31"/>
      <c r="C31" t="s">
        <v>403</v>
      </c>
      <c r="D31" t="s">
        <v>1057</v>
      </c>
      <c r="E31" s="6">
        <v>79</v>
      </c>
    </row>
    <row r="32" spans="1:5">
      <c r="B32" t="s">
        <v>413</v>
      </c>
      <c r="C32" t="s">
        <v>414</v>
      </c>
      <c r="D32" t="s">
        <v>1057</v>
      </c>
      <c r="E32" s="6">
        <v>110</v>
      </c>
    </row>
    <row r="33" spans="2:5">
      <c r="B33" t="s">
        <v>999</v>
      </c>
      <c r="C33" t="s">
        <v>14288</v>
      </c>
      <c r="D33" t="s">
        <v>14221</v>
      </c>
      <c r="E33" s="6">
        <v>20</v>
      </c>
    </row>
    <row r="34" spans="2:5">
      <c r="B34"/>
      <c r="C34" t="s">
        <v>14289</v>
      </c>
      <c r="D34" t="s">
        <v>14221</v>
      </c>
      <c r="E34" s="6">
        <v>7.9000000000000008E-3</v>
      </c>
    </row>
    <row r="35" spans="2:5">
      <c r="B35"/>
      <c r="C35" t="s">
        <v>14290</v>
      </c>
      <c r="D35" t="s">
        <v>14221</v>
      </c>
      <c r="E35" s="6">
        <v>0.37</v>
      </c>
    </row>
    <row r="36" spans="2:5">
      <c r="B36"/>
      <c r="C36" t="s">
        <v>14291</v>
      </c>
      <c r="D36" t="s">
        <v>14221</v>
      </c>
      <c r="E36" s="6">
        <v>0.4</v>
      </c>
    </row>
    <row r="37" spans="2:5">
      <c r="B37" t="s">
        <v>394</v>
      </c>
      <c r="C37" t="s">
        <v>396</v>
      </c>
      <c r="D37" t="s">
        <v>1056</v>
      </c>
      <c r="E37" s="6">
        <v>1.37</v>
      </c>
    </row>
    <row r="38" spans="2:5">
      <c r="B38"/>
      <c r="C38" t="s">
        <v>395</v>
      </c>
      <c r="D38" t="s">
        <v>1057</v>
      </c>
      <c r="E38" s="6">
        <v>97</v>
      </c>
    </row>
    <row r="39" spans="2:5">
      <c r="B39"/>
      <c r="C39" t="s">
        <v>397</v>
      </c>
      <c r="D39" t="s">
        <v>1057</v>
      </c>
      <c r="E39" s="6">
        <v>5.8999999999999997E-2</v>
      </c>
    </row>
    <row r="40" spans="2:5">
      <c r="B40"/>
      <c r="C40" t="s">
        <v>398</v>
      </c>
      <c r="D40" t="s">
        <v>1076</v>
      </c>
      <c r="E40" s="6">
        <v>4</v>
      </c>
    </row>
    <row r="41" spans="2:5">
      <c r="B41" t="s">
        <v>404</v>
      </c>
      <c r="C41" t="s">
        <v>1483</v>
      </c>
      <c r="D41" t="s">
        <v>1057</v>
      </c>
      <c r="E41" s="6">
        <v>18</v>
      </c>
    </row>
    <row r="42" spans="2:5">
      <c r="B42"/>
      <c r="C42" t="s">
        <v>1482</v>
      </c>
      <c r="D42" t="s">
        <v>1057</v>
      </c>
      <c r="E42" s="6">
        <v>25</v>
      </c>
    </row>
    <row r="43" spans="2:5">
      <c r="B43"/>
      <c r="C43" t="s">
        <v>1341</v>
      </c>
      <c r="D43" t="s">
        <v>1057</v>
      </c>
      <c r="E43" s="6">
        <v>117</v>
      </c>
    </row>
    <row r="44" spans="2:5">
      <c r="B44"/>
      <c r="C44" t="s">
        <v>1249</v>
      </c>
      <c r="D44" t="s">
        <v>1057</v>
      </c>
      <c r="E44" s="6">
        <v>18</v>
      </c>
    </row>
    <row r="45" spans="2:5">
      <c r="B45"/>
      <c r="C45" t="s">
        <v>1250</v>
      </c>
      <c r="D45" t="s">
        <v>1057</v>
      </c>
      <c r="E45" s="6">
        <v>25</v>
      </c>
    </row>
    <row r="46" spans="2:5">
      <c r="B46"/>
      <c r="C46" t="s">
        <v>1245</v>
      </c>
      <c r="D46" t="s">
        <v>1057</v>
      </c>
      <c r="E46" s="6">
        <v>12.5</v>
      </c>
    </row>
    <row r="47" spans="2:5">
      <c r="B47"/>
      <c r="C47" t="s">
        <v>1246</v>
      </c>
      <c r="D47" t="s">
        <v>1057</v>
      </c>
      <c r="E47" s="6">
        <v>18</v>
      </c>
    </row>
    <row r="48" spans="2:5">
      <c r="B48"/>
      <c r="C48" t="s">
        <v>1485</v>
      </c>
      <c r="D48" t="s">
        <v>1057</v>
      </c>
      <c r="E48" s="6">
        <v>9</v>
      </c>
    </row>
    <row r="49" spans="1:5">
      <c r="B49"/>
      <c r="C49" t="s">
        <v>1484</v>
      </c>
      <c r="D49" t="s">
        <v>1057</v>
      </c>
      <c r="E49" s="6">
        <v>25</v>
      </c>
    </row>
    <row r="50" spans="1:5">
      <c r="B50" t="s">
        <v>388</v>
      </c>
      <c r="C50" t="s">
        <v>393</v>
      </c>
      <c r="D50" t="s">
        <v>1057</v>
      </c>
      <c r="E50" s="6">
        <v>70</v>
      </c>
    </row>
    <row r="51" spans="1:5">
      <c r="B51" t="s">
        <v>411</v>
      </c>
      <c r="C51" t="s">
        <v>412</v>
      </c>
      <c r="D51" t="s">
        <v>1057</v>
      </c>
      <c r="E51" s="6">
        <v>81</v>
      </c>
    </row>
    <row r="52" spans="1:5">
      <c r="A52" t="s">
        <v>770</v>
      </c>
      <c r="B52"/>
      <c r="E52" s="6">
        <v>1028.7068999999999</v>
      </c>
    </row>
    <row r="53" spans="1:5">
      <c r="A53" t="s">
        <v>587</v>
      </c>
      <c r="B53" t="s">
        <v>58</v>
      </c>
      <c r="C53" t="s">
        <v>60</v>
      </c>
      <c r="D53" t="s">
        <v>1057</v>
      </c>
      <c r="E53" s="6">
        <v>108.4</v>
      </c>
    </row>
    <row r="54" spans="1:5">
      <c r="B54" t="s">
        <v>556</v>
      </c>
      <c r="C54" t="s">
        <v>576</v>
      </c>
      <c r="D54" t="s">
        <v>1057</v>
      </c>
      <c r="E54" s="6">
        <v>43.2</v>
      </c>
    </row>
    <row r="55" spans="1:5">
      <c r="B55"/>
      <c r="C55" t="s">
        <v>582</v>
      </c>
      <c r="D55" t="s">
        <v>1057</v>
      </c>
      <c r="E55" s="6">
        <v>90.6</v>
      </c>
    </row>
    <row r="56" spans="1:5">
      <c r="B56"/>
      <c r="C56" t="s">
        <v>579</v>
      </c>
      <c r="D56" t="s">
        <v>1057</v>
      </c>
      <c r="E56" s="6">
        <v>21.6</v>
      </c>
    </row>
    <row r="57" spans="1:5">
      <c r="B57"/>
      <c r="C57" t="s">
        <v>577</v>
      </c>
      <c r="D57" t="s">
        <v>1057</v>
      </c>
      <c r="E57" s="6">
        <v>45</v>
      </c>
    </row>
    <row r="58" spans="1:5">
      <c r="A58" t="s">
        <v>771</v>
      </c>
      <c r="B58"/>
      <c r="E58" s="6">
        <v>308.8</v>
      </c>
    </row>
    <row r="59" spans="1:5">
      <c r="A59" t="s">
        <v>731</v>
      </c>
      <c r="B59" t="s">
        <v>911</v>
      </c>
      <c r="C59" t="s">
        <v>934</v>
      </c>
      <c r="D59" t="s">
        <v>1057</v>
      </c>
      <c r="E59" s="6">
        <v>8</v>
      </c>
    </row>
    <row r="60" spans="1:5">
      <c r="B60"/>
      <c r="C60" t="s">
        <v>1007</v>
      </c>
      <c r="D60" t="s">
        <v>1057</v>
      </c>
      <c r="E60" s="6">
        <v>9</v>
      </c>
    </row>
    <row r="61" spans="1:5">
      <c r="B61"/>
      <c r="C61" t="s">
        <v>1353</v>
      </c>
      <c r="D61" t="s">
        <v>1057</v>
      </c>
      <c r="E61" s="6">
        <v>250</v>
      </c>
    </row>
    <row r="62" spans="1:5">
      <c r="B62"/>
      <c r="C62" t="s">
        <v>945</v>
      </c>
      <c r="D62" t="s">
        <v>1057</v>
      </c>
      <c r="E62" s="6">
        <v>16</v>
      </c>
    </row>
    <row r="63" spans="1:5">
      <c r="B63"/>
      <c r="C63" t="s">
        <v>926</v>
      </c>
      <c r="D63" t="s">
        <v>1057</v>
      </c>
      <c r="E63" s="6">
        <v>9</v>
      </c>
    </row>
    <row r="64" spans="1:5">
      <c r="B64" t="s">
        <v>1253</v>
      </c>
      <c r="C64" t="s">
        <v>1289</v>
      </c>
      <c r="D64" t="s">
        <v>1287</v>
      </c>
      <c r="E64" s="6">
        <v>10</v>
      </c>
    </row>
    <row r="65" spans="1:5">
      <c r="B65" t="s">
        <v>717</v>
      </c>
      <c r="C65" t="s">
        <v>725</v>
      </c>
      <c r="D65" t="s">
        <v>1158</v>
      </c>
      <c r="E65" s="6">
        <v>33</v>
      </c>
    </row>
    <row r="66" spans="1:5">
      <c r="B66" t="s">
        <v>702</v>
      </c>
      <c r="C66" t="s">
        <v>711</v>
      </c>
      <c r="D66" t="s">
        <v>1158</v>
      </c>
      <c r="E66" s="6">
        <v>0.2</v>
      </c>
    </row>
    <row r="67" spans="1:5">
      <c r="A67" t="s">
        <v>773</v>
      </c>
      <c r="B67"/>
      <c r="E67" s="6">
        <v>335.2</v>
      </c>
    </row>
    <row r="68" spans="1:5">
      <c r="A68" t="s">
        <v>602</v>
      </c>
      <c r="B68" t="s">
        <v>352</v>
      </c>
      <c r="C68" t="s">
        <v>60</v>
      </c>
      <c r="D68" t="s">
        <v>1057</v>
      </c>
      <c r="E68" s="6">
        <v>108</v>
      </c>
    </row>
    <row r="69" spans="1:5">
      <c r="A69" t="s">
        <v>774</v>
      </c>
      <c r="B69"/>
      <c r="E69" s="6">
        <v>108</v>
      </c>
    </row>
    <row r="70" spans="1:5">
      <c r="A70" t="s">
        <v>585</v>
      </c>
      <c r="B70" t="s">
        <v>1486</v>
      </c>
      <c r="C70" t="s">
        <v>1302</v>
      </c>
      <c r="D70" t="s">
        <v>14229</v>
      </c>
      <c r="E70" s="6">
        <v>7</v>
      </c>
    </row>
    <row r="71" spans="1:5">
      <c r="B71"/>
      <c r="C71" t="s">
        <v>1304</v>
      </c>
      <c r="D71" t="s">
        <v>14227</v>
      </c>
      <c r="E71" s="6">
        <v>10</v>
      </c>
    </row>
    <row r="72" spans="1:5">
      <c r="B72"/>
      <c r="C72" t="s">
        <v>1301</v>
      </c>
      <c r="D72" t="s">
        <v>14230</v>
      </c>
      <c r="E72" s="6">
        <v>6</v>
      </c>
    </row>
    <row r="73" spans="1:5">
      <c r="B73"/>
      <c r="C73" t="s">
        <v>14223</v>
      </c>
      <c r="D73" t="s">
        <v>14231</v>
      </c>
      <c r="E73" s="6">
        <v>5</v>
      </c>
    </row>
    <row r="74" spans="1:5">
      <c r="B74"/>
      <c r="C74" t="s">
        <v>14224</v>
      </c>
      <c r="D74" t="s">
        <v>14232</v>
      </c>
      <c r="E74" s="6">
        <v>2</v>
      </c>
    </row>
    <row r="75" spans="1:5">
      <c r="B75" t="s">
        <v>526</v>
      </c>
      <c r="C75" t="s">
        <v>538</v>
      </c>
      <c r="D75" t="s">
        <v>1112</v>
      </c>
      <c r="E75" s="6">
        <v>23</v>
      </c>
    </row>
    <row r="76" spans="1:5">
      <c r="B76"/>
      <c r="C76" t="s">
        <v>383</v>
      </c>
      <c r="D76" t="s">
        <v>1158</v>
      </c>
      <c r="E76" s="6">
        <v>340</v>
      </c>
    </row>
    <row r="77" spans="1:5">
      <c r="B77"/>
      <c r="C77" t="s">
        <v>384</v>
      </c>
      <c r="D77" t="s">
        <v>1158</v>
      </c>
      <c r="E77" s="6">
        <v>672</v>
      </c>
    </row>
    <row r="78" spans="1:5">
      <c r="B78"/>
      <c r="C78" t="s">
        <v>382</v>
      </c>
      <c r="D78" t="s">
        <v>1158</v>
      </c>
      <c r="E78" s="6">
        <v>340</v>
      </c>
    </row>
    <row r="79" spans="1:5">
      <c r="B79"/>
      <c r="C79" t="s">
        <v>380</v>
      </c>
      <c r="D79" t="s">
        <v>1158</v>
      </c>
      <c r="E79" s="6">
        <v>254</v>
      </c>
    </row>
    <row r="80" spans="1:5">
      <c r="B80"/>
      <c r="C80" t="s">
        <v>381</v>
      </c>
      <c r="D80" t="s">
        <v>1158</v>
      </c>
      <c r="E80" s="6">
        <v>505</v>
      </c>
    </row>
    <row r="81" spans="2:5">
      <c r="B81"/>
      <c r="C81" t="s">
        <v>379</v>
      </c>
      <c r="D81" t="s">
        <v>1158</v>
      </c>
      <c r="E81" s="6">
        <v>254</v>
      </c>
    </row>
    <row r="82" spans="2:5">
      <c r="B82"/>
      <c r="C82" t="s">
        <v>377</v>
      </c>
      <c r="D82" t="s">
        <v>1158</v>
      </c>
      <c r="E82" s="6">
        <v>170</v>
      </c>
    </row>
    <row r="83" spans="2:5">
      <c r="B83"/>
      <c r="C83" t="s">
        <v>378</v>
      </c>
      <c r="D83" t="s">
        <v>1158</v>
      </c>
      <c r="E83" s="6">
        <v>340</v>
      </c>
    </row>
    <row r="84" spans="2:5">
      <c r="B84"/>
      <c r="C84" t="s">
        <v>376</v>
      </c>
      <c r="D84" t="s">
        <v>1158</v>
      </c>
      <c r="E84" s="6">
        <v>170</v>
      </c>
    </row>
    <row r="85" spans="2:5">
      <c r="B85" t="s">
        <v>1233</v>
      </c>
      <c r="C85" t="s">
        <v>358</v>
      </c>
      <c r="D85" t="s">
        <v>1158</v>
      </c>
      <c r="E85" s="6">
        <v>105</v>
      </c>
    </row>
    <row r="86" spans="2:5">
      <c r="B86" t="s">
        <v>1232</v>
      </c>
      <c r="C86" t="s">
        <v>368</v>
      </c>
      <c r="D86" t="s">
        <v>1057</v>
      </c>
      <c r="E86" s="6">
        <v>35</v>
      </c>
    </row>
    <row r="87" spans="2:5">
      <c r="B87"/>
      <c r="C87" t="s">
        <v>367</v>
      </c>
      <c r="D87" t="s">
        <v>1057</v>
      </c>
      <c r="E87" s="6">
        <v>25</v>
      </c>
    </row>
    <row r="88" spans="2:5">
      <c r="B88"/>
      <c r="C88" t="s">
        <v>361</v>
      </c>
      <c r="D88" t="s">
        <v>1057</v>
      </c>
      <c r="E88" s="6">
        <v>163</v>
      </c>
    </row>
    <row r="89" spans="2:5">
      <c r="B89"/>
      <c r="C89" t="s">
        <v>364</v>
      </c>
      <c r="D89" t="s">
        <v>1057</v>
      </c>
      <c r="E89" s="6">
        <v>262</v>
      </c>
    </row>
    <row r="90" spans="2:5">
      <c r="B90"/>
      <c r="C90" t="s">
        <v>363</v>
      </c>
      <c r="D90" t="s">
        <v>1057</v>
      </c>
      <c r="E90" s="6">
        <v>193</v>
      </c>
    </row>
    <row r="91" spans="2:5">
      <c r="B91"/>
      <c r="C91" t="s">
        <v>366</v>
      </c>
      <c r="D91" t="s">
        <v>1057</v>
      </c>
      <c r="E91" s="6">
        <v>86</v>
      </c>
    </row>
    <row r="92" spans="2:5">
      <c r="B92"/>
      <c r="C92" t="s">
        <v>365</v>
      </c>
      <c r="D92" t="s">
        <v>1057</v>
      </c>
      <c r="E92" s="6">
        <v>63</v>
      </c>
    </row>
    <row r="93" spans="2:5">
      <c r="B93" t="s">
        <v>1403</v>
      </c>
      <c r="C93" t="s">
        <v>839</v>
      </c>
      <c r="D93" t="s">
        <v>1200</v>
      </c>
      <c r="E93" s="6">
        <v>230</v>
      </c>
    </row>
    <row r="94" spans="2:5">
      <c r="B94" t="s">
        <v>1405</v>
      </c>
      <c r="C94" t="s">
        <v>854</v>
      </c>
      <c r="D94" t="s">
        <v>1061</v>
      </c>
      <c r="E94" s="6">
        <v>2.4</v>
      </c>
    </row>
    <row r="95" spans="2:5">
      <c r="B95"/>
      <c r="C95" t="s">
        <v>858</v>
      </c>
      <c r="D95" t="s">
        <v>1056</v>
      </c>
      <c r="E95" s="6">
        <v>0.04</v>
      </c>
    </row>
    <row r="96" spans="2:5">
      <c r="B96" t="s">
        <v>14274</v>
      </c>
      <c r="C96" t="s">
        <v>372</v>
      </c>
      <c r="D96" t="s">
        <v>1092</v>
      </c>
      <c r="E96" s="6">
        <v>18</v>
      </c>
    </row>
    <row r="97" spans="1:5">
      <c r="A97" t="s">
        <v>775</v>
      </c>
      <c r="B97"/>
      <c r="E97" s="6">
        <v>4280.4399999999996</v>
      </c>
    </row>
    <row r="98" spans="1:5">
      <c r="A98" t="s">
        <v>592</v>
      </c>
      <c r="B98" t="s">
        <v>1452</v>
      </c>
      <c r="C98" t="s">
        <v>1433</v>
      </c>
      <c r="D98" t="s">
        <v>1126</v>
      </c>
      <c r="E98" s="6">
        <v>1153</v>
      </c>
    </row>
    <row r="99" spans="1:5">
      <c r="B99"/>
      <c r="C99" t="s">
        <v>1432</v>
      </c>
      <c r="D99" t="s">
        <v>1126</v>
      </c>
      <c r="E99" s="6">
        <v>1505</v>
      </c>
    </row>
    <row r="100" spans="1:5">
      <c r="B100" t="s">
        <v>182</v>
      </c>
      <c r="C100" t="s">
        <v>190</v>
      </c>
      <c r="D100" t="s">
        <v>1075</v>
      </c>
      <c r="E100" s="6">
        <v>301</v>
      </c>
    </row>
    <row r="101" spans="1:5">
      <c r="B101"/>
      <c r="C101" t="s">
        <v>197</v>
      </c>
      <c r="D101" t="s">
        <v>1075</v>
      </c>
      <c r="E101" s="6">
        <v>50</v>
      </c>
    </row>
    <row r="102" spans="1:5">
      <c r="B102"/>
      <c r="C102" t="s">
        <v>193</v>
      </c>
      <c r="D102" t="s">
        <v>1075</v>
      </c>
      <c r="E102" s="6">
        <v>728</v>
      </c>
    </row>
    <row r="103" spans="1:5">
      <c r="B103" t="s">
        <v>210</v>
      </c>
      <c r="C103" t="s">
        <v>211</v>
      </c>
      <c r="D103" t="s">
        <v>1057</v>
      </c>
      <c r="E103" s="6">
        <v>25</v>
      </c>
    </row>
    <row r="104" spans="1:5">
      <c r="B104"/>
      <c r="C104" t="s">
        <v>213</v>
      </c>
      <c r="D104" t="s">
        <v>1057</v>
      </c>
      <c r="E104" s="6">
        <v>19</v>
      </c>
    </row>
    <row r="105" spans="1:5">
      <c r="B105" t="s">
        <v>1173</v>
      </c>
      <c r="C105" t="s">
        <v>1316</v>
      </c>
      <c r="D105" t="s">
        <v>1075</v>
      </c>
      <c r="E105" s="6">
        <v>375</v>
      </c>
    </row>
    <row r="106" spans="1:5">
      <c r="B106"/>
      <c r="C106" t="s">
        <v>1124</v>
      </c>
      <c r="D106" t="s">
        <v>1075</v>
      </c>
      <c r="E106" s="6">
        <v>25</v>
      </c>
    </row>
    <row r="107" spans="1:5">
      <c r="B107"/>
      <c r="C107" t="s">
        <v>1461</v>
      </c>
      <c r="D107" t="s">
        <v>1075</v>
      </c>
      <c r="E107" s="6">
        <v>10</v>
      </c>
    </row>
    <row r="108" spans="1:5">
      <c r="B108"/>
      <c r="C108" t="s">
        <v>1312</v>
      </c>
      <c r="D108" t="s">
        <v>1075</v>
      </c>
      <c r="E108" s="6">
        <v>100</v>
      </c>
    </row>
    <row r="109" spans="1:5">
      <c r="B109"/>
      <c r="C109" t="s">
        <v>1310</v>
      </c>
      <c r="D109" t="s">
        <v>1075</v>
      </c>
      <c r="E109" s="6">
        <v>200</v>
      </c>
    </row>
    <row r="110" spans="1:5">
      <c r="B110"/>
      <c r="C110" t="s">
        <v>1311</v>
      </c>
      <c r="D110" t="s">
        <v>1075</v>
      </c>
      <c r="E110" s="6">
        <v>250</v>
      </c>
    </row>
    <row r="111" spans="1:5">
      <c r="B111"/>
      <c r="C111" t="s">
        <v>132</v>
      </c>
      <c r="D111" t="s">
        <v>1182</v>
      </c>
      <c r="E111" s="6">
        <v>1300</v>
      </c>
    </row>
    <row r="112" spans="1:5">
      <c r="B112"/>
      <c r="C112" t="s">
        <v>1313</v>
      </c>
      <c r="D112" t="s">
        <v>1287</v>
      </c>
      <c r="E112" s="6">
        <v>20</v>
      </c>
    </row>
    <row r="113" spans="1:5">
      <c r="B113"/>
      <c r="C113" t="s">
        <v>147</v>
      </c>
      <c r="D113" t="s">
        <v>1182</v>
      </c>
      <c r="E113" s="6">
        <v>1500</v>
      </c>
    </row>
    <row r="114" spans="1:5">
      <c r="B114"/>
      <c r="C114" t="s">
        <v>148</v>
      </c>
      <c r="D114" t="s">
        <v>1182</v>
      </c>
      <c r="E114" s="6">
        <v>2500</v>
      </c>
    </row>
    <row r="115" spans="1:5">
      <c r="B115"/>
      <c r="C115" t="s">
        <v>1717</v>
      </c>
      <c r="D115" t="s">
        <v>1182</v>
      </c>
      <c r="E115" s="6">
        <v>3600</v>
      </c>
    </row>
    <row r="116" spans="1:5">
      <c r="B116"/>
      <c r="C116" t="s">
        <v>1719</v>
      </c>
      <c r="D116" t="s">
        <v>1182</v>
      </c>
      <c r="E116" s="6">
        <v>2700</v>
      </c>
    </row>
    <row r="117" spans="1:5">
      <c r="B117"/>
      <c r="C117" t="s">
        <v>1714</v>
      </c>
      <c r="D117" t="s">
        <v>1182</v>
      </c>
      <c r="E117" s="6">
        <v>2000</v>
      </c>
    </row>
    <row r="118" spans="1:5">
      <c r="B118"/>
      <c r="C118" t="s">
        <v>1716</v>
      </c>
      <c r="D118" t="s">
        <v>1182</v>
      </c>
      <c r="E118" s="6">
        <v>3600</v>
      </c>
    </row>
    <row r="119" spans="1:5">
      <c r="B119"/>
      <c r="C119" t="s">
        <v>1308</v>
      </c>
      <c r="D119" t="s">
        <v>1075</v>
      </c>
      <c r="E119" s="6">
        <v>500</v>
      </c>
    </row>
    <row r="120" spans="1:5">
      <c r="B120"/>
      <c r="C120" t="s">
        <v>1121</v>
      </c>
      <c r="D120" t="s">
        <v>1075</v>
      </c>
      <c r="E120" s="6">
        <v>40</v>
      </c>
    </row>
    <row r="121" spans="1:5">
      <c r="B121"/>
      <c r="C121" t="s">
        <v>162</v>
      </c>
      <c r="D121" t="s">
        <v>1075</v>
      </c>
      <c r="E121" s="6">
        <v>6</v>
      </c>
    </row>
    <row r="122" spans="1:5">
      <c r="B122"/>
      <c r="C122" t="s">
        <v>13886</v>
      </c>
      <c r="D122" t="s">
        <v>1182</v>
      </c>
      <c r="E122" s="6">
        <v>500</v>
      </c>
    </row>
    <row r="123" spans="1:5">
      <c r="A123" t="s">
        <v>776</v>
      </c>
      <c r="B123"/>
      <c r="E123" s="6">
        <v>23007</v>
      </c>
    </row>
    <row r="124" spans="1:5">
      <c r="A124" t="s">
        <v>594</v>
      </c>
      <c r="B124" t="s">
        <v>335</v>
      </c>
      <c r="C124" t="s">
        <v>336</v>
      </c>
      <c r="D124" t="s">
        <v>1068</v>
      </c>
      <c r="E124" s="6">
        <v>6.76</v>
      </c>
    </row>
    <row r="125" spans="1:5">
      <c r="B125"/>
      <c r="C125" t="s">
        <v>343</v>
      </c>
      <c r="D125" t="s">
        <v>1115</v>
      </c>
      <c r="E125" s="6">
        <v>0.74</v>
      </c>
    </row>
    <row r="126" spans="1:5">
      <c r="B126"/>
      <c r="C126" t="s">
        <v>344</v>
      </c>
      <c r="D126" t="s">
        <v>1115</v>
      </c>
      <c r="E126" s="6">
        <v>1.75</v>
      </c>
    </row>
    <row r="127" spans="1:5">
      <c r="B127"/>
      <c r="C127" t="s">
        <v>1331</v>
      </c>
      <c r="D127" t="s">
        <v>1115</v>
      </c>
      <c r="E127" s="6">
        <v>2.88</v>
      </c>
    </row>
    <row r="128" spans="1:5">
      <c r="B128" t="s">
        <v>328</v>
      </c>
      <c r="C128" t="s">
        <v>330</v>
      </c>
      <c r="D128" t="s">
        <v>1057</v>
      </c>
      <c r="E128" s="6">
        <v>244</v>
      </c>
    </row>
    <row r="129" spans="1:5">
      <c r="B129"/>
      <c r="C129" t="s">
        <v>329</v>
      </c>
      <c r="D129" t="s">
        <v>1057</v>
      </c>
      <c r="E129" s="6">
        <v>224</v>
      </c>
    </row>
    <row r="130" spans="1:5">
      <c r="B130"/>
      <c r="C130" t="s">
        <v>331</v>
      </c>
      <c r="D130" t="s">
        <v>1057</v>
      </c>
      <c r="E130" s="6">
        <v>356</v>
      </c>
    </row>
    <row r="131" spans="1:5">
      <c r="B131"/>
      <c r="C131" t="s">
        <v>333</v>
      </c>
      <c r="D131" t="s">
        <v>1057</v>
      </c>
      <c r="E131" s="6">
        <v>190</v>
      </c>
    </row>
    <row r="132" spans="1:5">
      <c r="B132"/>
      <c r="C132" t="s">
        <v>332</v>
      </c>
      <c r="D132" t="s">
        <v>1057</v>
      </c>
      <c r="E132" s="6">
        <v>174</v>
      </c>
    </row>
    <row r="133" spans="1:5">
      <c r="B133"/>
      <c r="C133" t="s">
        <v>334</v>
      </c>
      <c r="D133" t="s">
        <v>1057</v>
      </c>
      <c r="E133" s="6">
        <v>277</v>
      </c>
    </row>
    <row r="134" spans="1:5">
      <c r="A134" t="s">
        <v>777</v>
      </c>
      <c r="B134"/>
      <c r="E134" s="6">
        <v>1477.13</v>
      </c>
    </row>
    <row r="135" spans="1:5">
      <c r="A135" t="s">
        <v>608</v>
      </c>
      <c r="B135" t="s">
        <v>418</v>
      </c>
      <c r="C135" t="s">
        <v>493</v>
      </c>
      <c r="D135" t="s">
        <v>1158</v>
      </c>
      <c r="E135" s="6">
        <v>130</v>
      </c>
    </row>
    <row r="136" spans="1:5">
      <c r="B136"/>
      <c r="C136" t="s">
        <v>494</v>
      </c>
      <c r="D136" t="s">
        <v>1158</v>
      </c>
      <c r="E136" s="6">
        <v>140</v>
      </c>
    </row>
    <row r="137" spans="1:5">
      <c r="B137"/>
      <c r="C137" t="s">
        <v>423</v>
      </c>
      <c r="D137" t="s">
        <v>1057</v>
      </c>
      <c r="E137" s="6">
        <v>82</v>
      </c>
    </row>
    <row r="138" spans="1:5">
      <c r="B138"/>
      <c r="C138" t="s">
        <v>421</v>
      </c>
      <c r="D138" t="s">
        <v>1057</v>
      </c>
      <c r="E138" s="6">
        <v>22</v>
      </c>
    </row>
    <row r="139" spans="1:5">
      <c r="B139"/>
      <c r="C139" t="s">
        <v>14262</v>
      </c>
      <c r="D139" t="s">
        <v>1126</v>
      </c>
      <c r="E139" s="6">
        <v>750</v>
      </c>
    </row>
    <row r="140" spans="1:5">
      <c r="B140"/>
      <c r="C140" t="s">
        <v>14260</v>
      </c>
      <c r="D140" t="s">
        <v>1126</v>
      </c>
      <c r="E140" s="6">
        <v>750</v>
      </c>
    </row>
    <row r="141" spans="1:5">
      <c r="A141" t="s">
        <v>778</v>
      </c>
      <c r="B141"/>
      <c r="E141" s="6">
        <v>1874</v>
      </c>
    </row>
    <row r="142" spans="1:5">
      <c r="A142" t="s">
        <v>779</v>
      </c>
      <c r="B142"/>
      <c r="E142" s="6">
        <v>59358.6469</v>
      </c>
    </row>
    <row r="143" spans="1:5">
      <c r="B143"/>
    </row>
    <row r="144" spans="1:5">
      <c r="B144"/>
    </row>
    <row r="145" spans="2:2">
      <c r="B145"/>
    </row>
    <row r="146" spans="2:2">
      <c r="B146"/>
    </row>
    <row r="147" spans="2:2">
      <c r="B147"/>
    </row>
    <row r="148" spans="2:2">
      <c r="B148"/>
    </row>
    <row r="149" spans="2:2">
      <c r="B149"/>
    </row>
    <row r="150" spans="2:2">
      <c r="B150"/>
    </row>
    <row r="151" spans="2:2">
      <c r="B151"/>
    </row>
    <row r="152" spans="2:2">
      <c r="B152"/>
    </row>
    <row r="153" spans="2:2">
      <c r="B153"/>
    </row>
    <row r="154" spans="2:2">
      <c r="B154"/>
    </row>
    <row r="155" spans="2:2">
      <c r="B155"/>
    </row>
    <row r="156" spans="2:2">
      <c r="B156"/>
    </row>
    <row r="157" spans="2:2">
      <c r="B157"/>
    </row>
    <row r="158" spans="2:2">
      <c r="B158"/>
    </row>
    <row r="159" spans="2:2">
      <c r="B159"/>
    </row>
  </sheetData>
  <pageMargins left="0.7" right="0.7" top="0" bottom="0" header="0.3" footer="0.3"/>
  <pageSetup paperSize="17" scale="55"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0"/>
  <sheetViews>
    <sheetView workbookViewId="0">
      <pane xSplit="1" ySplit="7" topLeftCell="B8" activePane="bottomRight" state="frozen"/>
      <selection activeCell="E10" sqref="E10"/>
      <selection pane="topRight" activeCell="E10" sqref="E10"/>
      <selection pane="bottomLeft" activeCell="E10" sqref="E10"/>
      <selection pane="bottomRight" activeCell="E10" sqref="E10"/>
    </sheetView>
  </sheetViews>
  <sheetFormatPr defaultRowHeight="14.5"/>
  <cols>
    <col min="1" max="1" width="9.81640625" style="1" customWidth="1"/>
    <col min="2" max="2" width="27.54296875" customWidth="1"/>
    <col min="3" max="3" width="42.7265625" customWidth="1"/>
    <col min="4" max="4" width="18.36328125" customWidth="1"/>
    <col min="5" max="6" width="11.1796875" customWidth="1"/>
    <col min="7" max="7" width="8.1796875" customWidth="1"/>
  </cols>
  <sheetData>
    <row r="1" spans="1:5" ht="18.5">
      <c r="A1" s="248" t="s">
        <v>14335</v>
      </c>
    </row>
    <row r="4" spans="1:5">
      <c r="A4" s="7" t="s">
        <v>1152</v>
      </c>
      <c r="B4" t="s">
        <v>13843</v>
      </c>
    </row>
    <row r="6" spans="1:5" ht="0.75" customHeight="1">
      <c r="A6" s="7" t="s">
        <v>13909</v>
      </c>
      <c r="B6" s="1"/>
      <c r="C6" s="1"/>
      <c r="D6" s="1"/>
    </row>
    <row r="7" spans="1:5">
      <c r="A7" s="4" t="s">
        <v>1240</v>
      </c>
      <c r="B7" s="7" t="s">
        <v>780</v>
      </c>
      <c r="C7" s="4" t="s">
        <v>3</v>
      </c>
      <c r="D7" s="4" t="s">
        <v>1051</v>
      </c>
      <c r="E7" t="s">
        <v>767</v>
      </c>
    </row>
    <row r="8" spans="1:5">
      <c r="A8" t="s">
        <v>589</v>
      </c>
      <c r="B8" s="1" t="s">
        <v>63</v>
      </c>
      <c r="C8" t="s">
        <v>14317</v>
      </c>
      <c r="D8" t="s">
        <v>1126</v>
      </c>
      <c r="E8" s="6">
        <v>3686</v>
      </c>
    </row>
    <row r="9" spans="1:5">
      <c r="A9" t="s">
        <v>734</v>
      </c>
      <c r="B9" s="1" t="s">
        <v>1649</v>
      </c>
      <c r="C9" t="s">
        <v>1750</v>
      </c>
      <c r="D9" t="s">
        <v>1756</v>
      </c>
      <c r="E9" s="6">
        <v>52</v>
      </c>
    </row>
    <row r="10" spans="1:5">
      <c r="A10"/>
      <c r="B10" s="1"/>
      <c r="C10" t="s">
        <v>1752</v>
      </c>
      <c r="D10" t="s">
        <v>1757</v>
      </c>
      <c r="E10" s="6">
        <v>153</v>
      </c>
    </row>
    <row r="11" spans="1:5">
      <c r="A11"/>
      <c r="B11" s="1"/>
      <c r="C11" t="s">
        <v>1748</v>
      </c>
      <c r="D11" t="s">
        <v>1756</v>
      </c>
      <c r="E11" s="6">
        <v>15</v>
      </c>
    </row>
    <row r="12" spans="1:5">
      <c r="A12"/>
      <c r="B12" s="1"/>
      <c r="C12" t="s">
        <v>1749</v>
      </c>
      <c r="D12" t="s">
        <v>1757</v>
      </c>
      <c r="E12" s="6">
        <v>51</v>
      </c>
    </row>
    <row r="13" spans="1:5">
      <c r="A13"/>
      <c r="B13" s="1"/>
      <c r="C13" t="s">
        <v>1753</v>
      </c>
      <c r="D13" t="s">
        <v>1757</v>
      </c>
      <c r="E13" s="6">
        <v>43</v>
      </c>
    </row>
    <row r="14" spans="1:5">
      <c r="A14"/>
      <c r="B14" s="1"/>
      <c r="C14" t="s">
        <v>1754</v>
      </c>
      <c r="D14" t="s">
        <v>1758</v>
      </c>
      <c r="E14" s="6">
        <v>65</v>
      </c>
    </row>
    <row r="15" spans="1:5">
      <c r="A15"/>
      <c r="B15" s="1"/>
      <c r="C15" t="s">
        <v>1745</v>
      </c>
      <c r="D15" t="s">
        <v>1450</v>
      </c>
      <c r="E15" s="6">
        <v>1022</v>
      </c>
    </row>
    <row r="16" spans="1:5">
      <c r="A16"/>
      <c r="B16" s="1"/>
      <c r="C16" t="s">
        <v>1746</v>
      </c>
      <c r="D16" t="s">
        <v>1450</v>
      </c>
      <c r="E16" s="6">
        <v>764</v>
      </c>
    </row>
    <row r="17" spans="1:5">
      <c r="A17"/>
      <c r="B17" s="1"/>
      <c r="C17" t="s">
        <v>1744</v>
      </c>
      <c r="D17" t="s">
        <v>1450</v>
      </c>
      <c r="E17" s="6">
        <v>1542</v>
      </c>
    </row>
    <row r="18" spans="1:5">
      <c r="A18"/>
      <c r="B18" s="1"/>
      <c r="C18" t="s">
        <v>1747</v>
      </c>
      <c r="D18" t="s">
        <v>1450</v>
      </c>
      <c r="E18" s="6">
        <v>512</v>
      </c>
    </row>
    <row r="19" spans="1:5">
      <c r="A19"/>
      <c r="B19" s="1" t="s">
        <v>669</v>
      </c>
      <c r="C19" t="s">
        <v>14297</v>
      </c>
      <c r="D19" t="s">
        <v>1057</v>
      </c>
      <c r="E19" s="6">
        <v>25</v>
      </c>
    </row>
    <row r="20" spans="1:5">
      <c r="A20"/>
      <c r="B20" s="1"/>
      <c r="C20" t="s">
        <v>14300</v>
      </c>
      <c r="D20" t="s">
        <v>1057</v>
      </c>
      <c r="E20" s="6">
        <v>25</v>
      </c>
    </row>
    <row r="21" spans="1:5">
      <c r="A21" t="s">
        <v>606</v>
      </c>
      <c r="B21" t="s">
        <v>1218</v>
      </c>
      <c r="C21" t="s">
        <v>14430</v>
      </c>
      <c r="D21" t="s">
        <v>14369</v>
      </c>
      <c r="E21" s="6">
        <v>32</v>
      </c>
    </row>
    <row r="22" spans="1:5" ht="29">
      <c r="A22"/>
      <c r="B22" s="1" t="s">
        <v>404</v>
      </c>
      <c r="C22" t="s">
        <v>1483</v>
      </c>
      <c r="D22" t="s">
        <v>1057</v>
      </c>
      <c r="E22" s="6">
        <v>18</v>
      </c>
    </row>
    <row r="23" spans="1:5">
      <c r="A23"/>
      <c r="B23" s="1"/>
      <c r="C23" t="s">
        <v>1482</v>
      </c>
      <c r="D23" t="s">
        <v>1057</v>
      </c>
      <c r="E23" s="6">
        <v>25</v>
      </c>
    </row>
    <row r="24" spans="1:5">
      <c r="A24"/>
      <c r="B24" s="1"/>
      <c r="C24" t="s">
        <v>1341</v>
      </c>
      <c r="D24" t="s">
        <v>1057</v>
      </c>
      <c r="E24" s="6">
        <v>117</v>
      </c>
    </row>
    <row r="25" spans="1:5">
      <c r="A25"/>
      <c r="B25" s="1"/>
      <c r="C25" t="s">
        <v>1249</v>
      </c>
      <c r="D25" t="s">
        <v>1057</v>
      </c>
      <c r="E25" s="6">
        <v>18</v>
      </c>
    </row>
    <row r="26" spans="1:5">
      <c r="A26"/>
      <c r="B26" s="1"/>
      <c r="C26" t="s">
        <v>1250</v>
      </c>
      <c r="D26" t="s">
        <v>1057</v>
      </c>
      <c r="E26" s="6">
        <v>25</v>
      </c>
    </row>
    <row r="27" spans="1:5">
      <c r="A27"/>
      <c r="B27" s="1"/>
      <c r="C27" t="s">
        <v>1245</v>
      </c>
      <c r="D27" t="s">
        <v>1057</v>
      </c>
      <c r="E27" s="6">
        <v>12.5</v>
      </c>
    </row>
    <row r="28" spans="1:5">
      <c r="A28"/>
      <c r="B28" s="1"/>
      <c r="C28" t="s">
        <v>1246</v>
      </c>
      <c r="D28" t="s">
        <v>1057</v>
      </c>
      <c r="E28" s="6">
        <v>18</v>
      </c>
    </row>
    <row r="29" spans="1:5">
      <c r="A29"/>
      <c r="B29" s="1"/>
      <c r="C29" t="s">
        <v>1485</v>
      </c>
      <c r="D29" t="s">
        <v>1057</v>
      </c>
      <c r="E29" s="6">
        <v>9</v>
      </c>
    </row>
    <row r="30" spans="1:5">
      <c r="A30"/>
      <c r="B30" s="1"/>
      <c r="C30" t="s">
        <v>1484</v>
      </c>
      <c r="D30" t="s">
        <v>1057</v>
      </c>
      <c r="E30" s="6">
        <v>25</v>
      </c>
    </row>
    <row r="31" spans="1:5">
      <c r="A31" t="s">
        <v>587</v>
      </c>
      <c r="B31" t="s">
        <v>1009</v>
      </c>
      <c r="C31" t="s">
        <v>1273</v>
      </c>
      <c r="D31" t="s">
        <v>1057</v>
      </c>
      <c r="E31" s="6">
        <v>102</v>
      </c>
    </row>
    <row r="32" spans="1:5">
      <c r="A32"/>
      <c r="C32" t="s">
        <v>1087</v>
      </c>
      <c r="D32" t="s">
        <v>1057</v>
      </c>
      <c r="E32" s="6">
        <v>127</v>
      </c>
    </row>
    <row r="33" spans="1:5" ht="29">
      <c r="A33"/>
      <c r="B33" s="1" t="s">
        <v>1015</v>
      </c>
      <c r="C33" t="s">
        <v>1021</v>
      </c>
      <c r="D33" t="s">
        <v>1057</v>
      </c>
      <c r="E33" s="6">
        <v>425</v>
      </c>
    </row>
    <row r="34" spans="1:5">
      <c r="A34"/>
      <c r="B34" s="1"/>
      <c r="C34" t="s">
        <v>1018</v>
      </c>
      <c r="D34" t="s">
        <v>1057</v>
      </c>
      <c r="E34" s="6">
        <v>109.61</v>
      </c>
    </row>
    <row r="35" spans="1:5">
      <c r="A35"/>
      <c r="B35" s="1"/>
      <c r="C35" t="s">
        <v>1274</v>
      </c>
      <c r="D35" t="s">
        <v>1057</v>
      </c>
      <c r="E35" s="6">
        <v>146.37</v>
      </c>
    </row>
    <row r="36" spans="1:5">
      <c r="A36"/>
      <c r="B36" s="1"/>
      <c r="C36" t="s">
        <v>1275</v>
      </c>
      <c r="D36" t="s">
        <v>1057</v>
      </c>
      <c r="E36" s="6">
        <v>62.88</v>
      </c>
    </row>
    <row r="37" spans="1:5">
      <c r="A37"/>
      <c r="B37" s="1"/>
      <c r="C37" t="s">
        <v>1020</v>
      </c>
      <c r="D37" t="s">
        <v>1057</v>
      </c>
      <c r="E37" s="6">
        <v>750</v>
      </c>
    </row>
    <row r="38" spans="1:5">
      <c r="A38"/>
      <c r="B38" s="1" t="s">
        <v>556</v>
      </c>
      <c r="C38" t="s">
        <v>575</v>
      </c>
      <c r="D38" t="s">
        <v>1053</v>
      </c>
      <c r="E38" s="6">
        <v>85</v>
      </c>
    </row>
    <row r="39" spans="1:5">
      <c r="A39"/>
      <c r="B39" s="1"/>
      <c r="C39" t="s">
        <v>580</v>
      </c>
      <c r="D39" t="s">
        <v>1057</v>
      </c>
      <c r="E39" s="6">
        <v>61.8</v>
      </c>
    </row>
    <row r="40" spans="1:5">
      <c r="A40" t="s">
        <v>583</v>
      </c>
      <c r="B40" t="s">
        <v>1</v>
      </c>
      <c r="C40" t="s">
        <v>13904</v>
      </c>
      <c r="D40" t="s">
        <v>1057</v>
      </c>
      <c r="E40" s="6">
        <v>100</v>
      </c>
    </row>
    <row r="41" spans="1:5" ht="43.5">
      <c r="A41"/>
      <c r="B41" s="1" t="s">
        <v>1276</v>
      </c>
      <c r="C41" t="s">
        <v>1526</v>
      </c>
      <c r="D41" t="s">
        <v>1057</v>
      </c>
      <c r="E41" s="6">
        <v>100</v>
      </c>
    </row>
    <row r="42" spans="1:5">
      <c r="A42" t="s">
        <v>731</v>
      </c>
      <c r="B42" s="1" t="s">
        <v>911</v>
      </c>
      <c r="C42" t="s">
        <v>949</v>
      </c>
      <c r="D42" t="s">
        <v>1057</v>
      </c>
      <c r="E42" s="6">
        <v>48</v>
      </c>
    </row>
    <row r="43" spans="1:5">
      <c r="A43"/>
      <c r="B43" s="1"/>
      <c r="C43" t="s">
        <v>947</v>
      </c>
      <c r="D43" t="s">
        <v>1057</v>
      </c>
      <c r="E43" s="6">
        <v>48</v>
      </c>
    </row>
    <row r="44" spans="1:5">
      <c r="A44"/>
      <c r="B44" s="1"/>
      <c r="C44" t="s">
        <v>933</v>
      </c>
      <c r="D44" t="s">
        <v>1057</v>
      </c>
      <c r="E44" s="6">
        <v>24</v>
      </c>
    </row>
    <row r="45" spans="1:5">
      <c r="A45"/>
      <c r="B45" s="1"/>
      <c r="C45" t="s">
        <v>1008</v>
      </c>
      <c r="D45" t="s">
        <v>1057</v>
      </c>
      <c r="E45" s="6">
        <v>65</v>
      </c>
    </row>
    <row r="46" spans="1:5">
      <c r="A46"/>
      <c r="B46" s="1"/>
      <c r="C46" t="s">
        <v>961</v>
      </c>
      <c r="D46" t="s">
        <v>1057</v>
      </c>
      <c r="E46" s="6">
        <v>44</v>
      </c>
    </row>
    <row r="47" spans="1:5">
      <c r="A47"/>
      <c r="B47" s="1"/>
      <c r="C47" t="s">
        <v>962</v>
      </c>
      <c r="D47" t="s">
        <v>1057</v>
      </c>
      <c r="E47" s="6">
        <v>9</v>
      </c>
    </row>
    <row r="48" spans="1:5">
      <c r="A48"/>
      <c r="B48" s="1"/>
      <c r="C48" t="s">
        <v>921</v>
      </c>
      <c r="D48" t="s">
        <v>1057</v>
      </c>
      <c r="E48" s="6">
        <v>44</v>
      </c>
    </row>
    <row r="49" spans="1:5">
      <c r="A49"/>
      <c r="B49" s="1"/>
      <c r="C49" t="s">
        <v>922</v>
      </c>
      <c r="D49" t="s">
        <v>1057</v>
      </c>
      <c r="E49" s="6">
        <v>9</v>
      </c>
    </row>
    <row r="50" spans="1:5">
      <c r="A50"/>
      <c r="B50" s="1"/>
      <c r="C50" t="s">
        <v>928</v>
      </c>
      <c r="D50" t="s">
        <v>1057</v>
      </c>
      <c r="E50" s="6">
        <v>44</v>
      </c>
    </row>
    <row r="51" spans="1:5">
      <c r="A51"/>
      <c r="B51" s="1"/>
      <c r="C51" t="s">
        <v>929</v>
      </c>
      <c r="D51" t="s">
        <v>1057</v>
      </c>
      <c r="E51" s="6">
        <v>9</v>
      </c>
    </row>
    <row r="52" spans="1:5">
      <c r="A52"/>
      <c r="B52" s="1"/>
      <c r="C52" t="s">
        <v>931</v>
      </c>
      <c r="D52" t="s">
        <v>1057</v>
      </c>
      <c r="E52" s="6">
        <v>48</v>
      </c>
    </row>
    <row r="53" spans="1:5">
      <c r="A53"/>
      <c r="B53" s="1"/>
      <c r="C53" t="s">
        <v>957</v>
      </c>
      <c r="D53" t="s">
        <v>1057</v>
      </c>
      <c r="E53" s="6">
        <v>48</v>
      </c>
    </row>
    <row r="54" spans="1:5">
      <c r="A54"/>
      <c r="B54" s="1"/>
      <c r="C54" t="s">
        <v>14273</v>
      </c>
      <c r="D54" t="s">
        <v>1057</v>
      </c>
      <c r="E54" s="6">
        <v>40</v>
      </c>
    </row>
    <row r="55" spans="1:5">
      <c r="A55"/>
      <c r="B55" s="1"/>
      <c r="C55" t="s">
        <v>14272</v>
      </c>
      <c r="D55" t="s">
        <v>1057</v>
      </c>
      <c r="E55" s="6">
        <v>48</v>
      </c>
    </row>
    <row r="56" spans="1:5" ht="29">
      <c r="A56"/>
      <c r="B56" s="1" t="s">
        <v>1253</v>
      </c>
      <c r="C56" t="s">
        <v>1286</v>
      </c>
      <c r="D56" t="s">
        <v>1057</v>
      </c>
      <c r="E56" s="6">
        <v>43</v>
      </c>
    </row>
    <row r="57" spans="1:5">
      <c r="A57"/>
      <c r="B57" s="1" t="s">
        <v>641</v>
      </c>
      <c r="C57" t="s">
        <v>639</v>
      </c>
      <c r="D57" t="s">
        <v>1083</v>
      </c>
      <c r="E57" s="6">
        <v>8</v>
      </c>
    </row>
    <row r="58" spans="1:5">
      <c r="A58"/>
      <c r="B58" s="1"/>
      <c r="C58" t="s">
        <v>14458</v>
      </c>
      <c r="D58" t="s">
        <v>14369</v>
      </c>
      <c r="E58" s="6">
        <v>15</v>
      </c>
    </row>
    <row r="59" spans="1:5">
      <c r="A59"/>
      <c r="B59" s="1" t="s">
        <v>632</v>
      </c>
      <c r="C59" t="s">
        <v>14456</v>
      </c>
      <c r="D59" t="s">
        <v>14369</v>
      </c>
      <c r="E59" s="6">
        <v>17.2</v>
      </c>
    </row>
    <row r="60" spans="1:5">
      <c r="A60" t="s">
        <v>585</v>
      </c>
      <c r="B60" s="1" t="s">
        <v>526</v>
      </c>
      <c r="C60" t="s">
        <v>370</v>
      </c>
      <c r="D60" t="s">
        <v>1158</v>
      </c>
      <c r="E60" s="6">
        <v>560</v>
      </c>
    </row>
    <row r="61" spans="1:5">
      <c r="A61"/>
      <c r="B61" s="1"/>
      <c r="C61" t="s">
        <v>1498</v>
      </c>
      <c r="D61" t="s">
        <v>1057</v>
      </c>
      <c r="E61" s="6">
        <v>177</v>
      </c>
    </row>
    <row r="62" spans="1:5">
      <c r="A62"/>
      <c r="B62" t="s">
        <v>288</v>
      </c>
      <c r="C62" t="s">
        <v>295</v>
      </c>
      <c r="D62" t="s">
        <v>1057</v>
      </c>
      <c r="E62" s="6">
        <v>96.72</v>
      </c>
    </row>
    <row r="63" spans="1:5">
      <c r="A63"/>
      <c r="C63" t="s">
        <v>289</v>
      </c>
      <c r="D63" t="s">
        <v>14369</v>
      </c>
      <c r="E63" s="6">
        <v>24</v>
      </c>
    </row>
    <row r="64" spans="1:5">
      <c r="A64"/>
      <c r="C64" t="s">
        <v>292</v>
      </c>
      <c r="D64" t="s">
        <v>1252</v>
      </c>
      <c r="E64" s="6">
        <v>5.17</v>
      </c>
    </row>
    <row r="65" spans="1:5">
      <c r="A65"/>
      <c r="C65" t="s">
        <v>294</v>
      </c>
      <c r="D65" t="s">
        <v>1108</v>
      </c>
      <c r="E65" s="6">
        <v>89.23</v>
      </c>
    </row>
    <row r="66" spans="1:5">
      <c r="A66"/>
      <c r="C66" t="s">
        <v>291</v>
      </c>
      <c r="D66" t="s">
        <v>1107</v>
      </c>
      <c r="E66" s="6">
        <v>7.2</v>
      </c>
    </row>
    <row r="67" spans="1:5">
      <c r="A67"/>
      <c r="C67" t="s">
        <v>290</v>
      </c>
      <c r="D67" t="s">
        <v>1176</v>
      </c>
      <c r="E67" s="6">
        <v>11.56</v>
      </c>
    </row>
    <row r="68" spans="1:5">
      <c r="A68"/>
      <c r="B68" s="1" t="s">
        <v>9</v>
      </c>
      <c r="C68" t="s">
        <v>1291</v>
      </c>
      <c r="D68" t="s">
        <v>1057</v>
      </c>
      <c r="E68" s="6">
        <v>81</v>
      </c>
    </row>
    <row r="69" spans="1:5">
      <c r="A69"/>
      <c r="B69" s="1"/>
      <c r="C69" t="s">
        <v>15</v>
      </c>
      <c r="D69" t="s">
        <v>1155</v>
      </c>
      <c r="E69" s="6">
        <v>81</v>
      </c>
    </row>
    <row r="70" spans="1:5">
      <c r="A70"/>
      <c r="B70" s="1"/>
      <c r="C70" t="s">
        <v>11</v>
      </c>
      <c r="D70" t="s">
        <v>1094</v>
      </c>
      <c r="E70" s="6">
        <v>385</v>
      </c>
    </row>
    <row r="71" spans="1:5">
      <c r="A71"/>
      <c r="B71" s="1"/>
      <c r="C71" t="s">
        <v>14</v>
      </c>
      <c r="D71" t="s">
        <v>1094</v>
      </c>
      <c r="E71" s="6">
        <v>103</v>
      </c>
    </row>
    <row r="72" spans="1:5">
      <c r="A72"/>
      <c r="B72" s="1"/>
      <c r="C72" t="s">
        <v>1195</v>
      </c>
      <c r="D72" t="s">
        <v>1156</v>
      </c>
      <c r="E72" s="6">
        <v>40.5</v>
      </c>
    </row>
    <row r="73" spans="1:5">
      <c r="A73"/>
      <c r="B73" s="1"/>
      <c r="C73" t="s">
        <v>1196</v>
      </c>
      <c r="D73" t="s">
        <v>1156</v>
      </c>
      <c r="E73" s="6">
        <v>40.5</v>
      </c>
    </row>
    <row r="74" spans="1:5">
      <c r="A74"/>
      <c r="B74" s="1"/>
      <c r="C74" t="s">
        <v>12</v>
      </c>
      <c r="D74" t="s">
        <v>1095</v>
      </c>
      <c r="E74" s="6">
        <v>81</v>
      </c>
    </row>
    <row r="75" spans="1:5">
      <c r="A75"/>
      <c r="B75" s="1"/>
      <c r="C75" t="s">
        <v>13</v>
      </c>
      <c r="D75" t="s">
        <v>1095</v>
      </c>
      <c r="E75" s="6">
        <v>22</v>
      </c>
    </row>
    <row r="76" spans="1:5">
      <c r="A76"/>
      <c r="B76" s="1"/>
      <c r="C76" t="s">
        <v>13849</v>
      </c>
      <c r="D76" t="s">
        <v>1158</v>
      </c>
      <c r="E76" s="6">
        <v>81</v>
      </c>
    </row>
    <row r="77" spans="1:5">
      <c r="A77"/>
      <c r="B77" s="1"/>
      <c r="C77" t="s">
        <v>13850</v>
      </c>
      <c r="D77" t="s">
        <v>1158</v>
      </c>
      <c r="E77" s="6">
        <v>81</v>
      </c>
    </row>
    <row r="78" spans="1:5">
      <c r="A78"/>
      <c r="B78" t="s">
        <v>34</v>
      </c>
      <c r="C78" t="s">
        <v>35</v>
      </c>
      <c r="D78" t="s">
        <v>1057</v>
      </c>
      <c r="E78" s="6">
        <v>83</v>
      </c>
    </row>
    <row r="79" spans="1:5">
      <c r="A79"/>
      <c r="B79" t="s">
        <v>18</v>
      </c>
      <c r="C79" t="s">
        <v>29</v>
      </c>
      <c r="D79" t="s">
        <v>1057</v>
      </c>
      <c r="E79" s="6">
        <v>58</v>
      </c>
    </row>
    <row r="80" spans="1:5">
      <c r="A80"/>
      <c r="C80" t="s">
        <v>33</v>
      </c>
      <c r="D80" t="s">
        <v>1057</v>
      </c>
      <c r="E80" s="6">
        <v>58</v>
      </c>
    </row>
    <row r="81" spans="1:5">
      <c r="A81"/>
      <c r="C81" t="s">
        <v>26</v>
      </c>
      <c r="D81" t="s">
        <v>1057</v>
      </c>
      <c r="E81" s="6">
        <v>58</v>
      </c>
    </row>
    <row r="82" spans="1:5">
      <c r="A82"/>
      <c r="C82" t="s">
        <v>31</v>
      </c>
      <c r="D82" t="s">
        <v>1057</v>
      </c>
      <c r="E82" s="6">
        <v>58</v>
      </c>
    </row>
    <row r="83" spans="1:5">
      <c r="A83"/>
      <c r="C83" t="s">
        <v>30</v>
      </c>
      <c r="D83" t="s">
        <v>1057</v>
      </c>
      <c r="E83" s="6">
        <v>58</v>
      </c>
    </row>
    <row r="84" spans="1:5">
      <c r="A84"/>
      <c r="C84" t="s">
        <v>32</v>
      </c>
      <c r="D84" t="s">
        <v>1057</v>
      </c>
      <c r="E84" s="6">
        <v>58</v>
      </c>
    </row>
    <row r="85" spans="1:5">
      <c r="A85"/>
      <c r="B85" s="1" t="s">
        <v>1232</v>
      </c>
      <c r="C85" t="s">
        <v>362</v>
      </c>
      <c r="D85" t="s">
        <v>1057</v>
      </c>
      <c r="E85" s="6">
        <v>222</v>
      </c>
    </row>
    <row r="86" spans="1:5">
      <c r="A86"/>
      <c r="B86" t="s">
        <v>1403</v>
      </c>
      <c r="C86" t="s">
        <v>838</v>
      </c>
      <c r="D86" t="s">
        <v>1071</v>
      </c>
      <c r="E86" s="6">
        <v>353</v>
      </c>
    </row>
    <row r="87" spans="1:5">
      <c r="A87"/>
      <c r="B87" t="s">
        <v>1766</v>
      </c>
      <c r="C87" t="s">
        <v>1490</v>
      </c>
      <c r="D87" t="s">
        <v>1058</v>
      </c>
      <c r="E87" s="6">
        <v>114</v>
      </c>
    </row>
    <row r="88" spans="1:5">
      <c r="A88"/>
      <c r="B88" t="s">
        <v>1405</v>
      </c>
      <c r="C88" t="s">
        <v>853</v>
      </c>
      <c r="D88" t="s">
        <v>1060</v>
      </c>
      <c r="E88" s="6">
        <v>13.3</v>
      </c>
    </row>
    <row r="89" spans="1:5">
      <c r="A89"/>
      <c r="C89" t="s">
        <v>857</v>
      </c>
      <c r="D89" t="s">
        <v>1056</v>
      </c>
      <c r="E89" s="6">
        <v>0.15</v>
      </c>
    </row>
    <row r="90" spans="1:5">
      <c r="A90"/>
      <c r="B90" t="s">
        <v>1407</v>
      </c>
      <c r="C90" t="s">
        <v>1204</v>
      </c>
      <c r="D90" t="s">
        <v>1054</v>
      </c>
      <c r="E90" s="6">
        <v>18.170000000000002</v>
      </c>
    </row>
    <row r="91" spans="1:5">
      <c r="A91" t="s">
        <v>592</v>
      </c>
      <c r="B91" s="1" t="s">
        <v>182</v>
      </c>
      <c r="C91" t="s">
        <v>191</v>
      </c>
      <c r="D91" t="s">
        <v>1075</v>
      </c>
      <c r="E91" s="6">
        <v>306</v>
      </c>
    </row>
    <row r="92" spans="1:5">
      <c r="A92"/>
      <c r="B92" s="1"/>
      <c r="C92" t="s">
        <v>184</v>
      </c>
      <c r="D92" t="s">
        <v>1075</v>
      </c>
      <c r="E92" s="6">
        <v>100</v>
      </c>
    </row>
    <row r="93" spans="1:5">
      <c r="A93"/>
      <c r="B93" s="1"/>
      <c r="C93" t="s">
        <v>196</v>
      </c>
      <c r="D93" t="s">
        <v>1057</v>
      </c>
      <c r="E93" s="6">
        <v>60</v>
      </c>
    </row>
    <row r="94" spans="1:5">
      <c r="A94"/>
      <c r="B94" s="1"/>
      <c r="C94" t="s">
        <v>186</v>
      </c>
      <c r="D94" t="s">
        <v>1075</v>
      </c>
      <c r="E94" s="6">
        <v>198</v>
      </c>
    </row>
    <row r="95" spans="1:5">
      <c r="A95"/>
      <c r="B95" s="1"/>
      <c r="C95" t="s">
        <v>198</v>
      </c>
      <c r="D95" t="s">
        <v>1075</v>
      </c>
      <c r="E95" s="6">
        <v>64</v>
      </c>
    </row>
    <row r="96" spans="1:5">
      <c r="A96"/>
      <c r="B96" s="1"/>
      <c r="C96" t="s">
        <v>201</v>
      </c>
      <c r="D96" t="s">
        <v>1075</v>
      </c>
      <c r="E96" s="6">
        <v>52</v>
      </c>
    </row>
    <row r="97" spans="1:5">
      <c r="A97"/>
      <c r="B97" s="1"/>
      <c r="C97" t="s">
        <v>13856</v>
      </c>
      <c r="D97" t="s">
        <v>1075</v>
      </c>
      <c r="E97" s="6">
        <v>90</v>
      </c>
    </row>
    <row r="98" spans="1:5" ht="29">
      <c r="A98"/>
      <c r="B98" s="1" t="s">
        <v>210</v>
      </c>
      <c r="C98" t="s">
        <v>214</v>
      </c>
      <c r="D98" t="s">
        <v>1057</v>
      </c>
      <c r="E98" s="6">
        <v>35</v>
      </c>
    </row>
    <row r="99" spans="1:5">
      <c r="A99"/>
      <c r="B99" s="1"/>
      <c r="C99" t="s">
        <v>216</v>
      </c>
      <c r="D99" t="s">
        <v>1057</v>
      </c>
      <c r="E99" s="6">
        <v>24</v>
      </c>
    </row>
    <row r="100" spans="1:5">
      <c r="A100"/>
      <c r="B100" s="1"/>
      <c r="C100" t="s">
        <v>215</v>
      </c>
      <c r="D100" t="s">
        <v>1057</v>
      </c>
      <c r="E100" s="6">
        <v>29</v>
      </c>
    </row>
    <row r="101" spans="1:5" ht="29">
      <c r="A101"/>
      <c r="B101" s="1" t="s">
        <v>990</v>
      </c>
      <c r="C101" t="s">
        <v>974</v>
      </c>
      <c r="D101" t="s">
        <v>1057</v>
      </c>
      <c r="E101" s="6">
        <v>105</v>
      </c>
    </row>
    <row r="102" spans="1:5">
      <c r="A102"/>
      <c r="B102" s="1" t="s">
        <v>1434</v>
      </c>
      <c r="C102" t="s">
        <v>1444</v>
      </c>
      <c r="D102" t="s">
        <v>1450</v>
      </c>
      <c r="E102" s="6">
        <v>20005</v>
      </c>
    </row>
    <row r="103" spans="1:5">
      <c r="A103"/>
      <c r="B103" s="1"/>
      <c r="C103" t="s">
        <v>1438</v>
      </c>
      <c r="D103" t="s">
        <v>1449</v>
      </c>
      <c r="E103" s="6">
        <v>1467</v>
      </c>
    </row>
    <row r="104" spans="1:5">
      <c r="A104"/>
      <c r="B104" s="1"/>
      <c r="C104" t="s">
        <v>1443</v>
      </c>
      <c r="D104" t="s">
        <v>1450</v>
      </c>
      <c r="E104" s="6">
        <v>9443</v>
      </c>
    </row>
    <row r="105" spans="1:5">
      <c r="A105"/>
      <c r="B105" s="1"/>
      <c r="C105" t="s">
        <v>1442</v>
      </c>
      <c r="D105" t="s">
        <v>1450</v>
      </c>
      <c r="E105" s="6">
        <v>9068</v>
      </c>
    </row>
    <row r="106" spans="1:5">
      <c r="A106"/>
      <c r="B106" s="1"/>
      <c r="C106" t="s">
        <v>1437</v>
      </c>
      <c r="D106" t="s">
        <v>1449</v>
      </c>
      <c r="E106" s="6">
        <v>3724</v>
      </c>
    </row>
    <row r="107" spans="1:5">
      <c r="A107"/>
      <c r="B107" s="1"/>
      <c r="C107" t="s">
        <v>1448</v>
      </c>
      <c r="D107" t="s">
        <v>1449</v>
      </c>
      <c r="E107" s="6">
        <v>529</v>
      </c>
    </row>
    <row r="108" spans="1:5">
      <c r="A108"/>
      <c r="B108" s="1"/>
      <c r="C108" t="s">
        <v>1446</v>
      </c>
      <c r="D108" t="s">
        <v>1449</v>
      </c>
      <c r="E108" s="6">
        <v>145</v>
      </c>
    </row>
    <row r="109" spans="1:5">
      <c r="A109"/>
      <c r="B109" s="1"/>
      <c r="C109" t="s">
        <v>1439</v>
      </c>
      <c r="D109" t="s">
        <v>1449</v>
      </c>
      <c r="E109" s="6">
        <v>1542</v>
      </c>
    </row>
    <row r="110" spans="1:5">
      <c r="A110"/>
      <c r="B110" s="1"/>
      <c r="C110" t="s">
        <v>1441</v>
      </c>
      <c r="D110" t="s">
        <v>1449</v>
      </c>
      <c r="E110" s="6">
        <v>431</v>
      </c>
    </row>
    <row r="111" spans="1:5">
      <c r="A111"/>
      <c r="B111" s="1"/>
      <c r="C111" t="s">
        <v>1445</v>
      </c>
      <c r="D111" t="s">
        <v>1449</v>
      </c>
      <c r="E111" s="6">
        <v>145</v>
      </c>
    </row>
    <row r="112" spans="1:5">
      <c r="A112"/>
      <c r="B112" s="1"/>
      <c r="C112" t="s">
        <v>1435</v>
      </c>
      <c r="D112" t="s">
        <v>1449</v>
      </c>
      <c r="E112" s="6">
        <v>285</v>
      </c>
    </row>
    <row r="113" spans="1:5">
      <c r="A113"/>
      <c r="B113" s="1"/>
      <c r="C113" t="s">
        <v>1447</v>
      </c>
      <c r="D113" t="s">
        <v>1449</v>
      </c>
      <c r="E113" s="6">
        <v>902</v>
      </c>
    </row>
    <row r="114" spans="1:5">
      <c r="A114"/>
      <c r="B114" t="s">
        <v>124</v>
      </c>
      <c r="C114" t="s">
        <v>126</v>
      </c>
      <c r="D114" t="s">
        <v>1161</v>
      </c>
      <c r="E114" s="6">
        <v>1.8</v>
      </c>
    </row>
    <row r="115" spans="1:5">
      <c r="A115"/>
      <c r="B115" s="1" t="s">
        <v>1173</v>
      </c>
      <c r="C115" t="s">
        <v>1466</v>
      </c>
      <c r="D115" t="s">
        <v>1075</v>
      </c>
      <c r="E115" s="6">
        <v>175</v>
      </c>
    </row>
    <row r="116" spans="1:5">
      <c r="A116"/>
      <c r="B116" s="1"/>
      <c r="C116" t="s">
        <v>1465</v>
      </c>
      <c r="D116" t="s">
        <v>1075</v>
      </c>
      <c r="E116" s="6">
        <v>225</v>
      </c>
    </row>
    <row r="117" spans="1:5">
      <c r="A117"/>
      <c r="B117" s="1"/>
      <c r="C117" t="s">
        <v>1464</v>
      </c>
      <c r="D117" t="s">
        <v>1075</v>
      </c>
      <c r="E117" s="6">
        <v>1000</v>
      </c>
    </row>
    <row r="118" spans="1:5">
      <c r="A118"/>
      <c r="B118" s="1"/>
      <c r="C118" t="s">
        <v>1718</v>
      </c>
      <c r="D118" t="s">
        <v>1182</v>
      </c>
      <c r="E118" s="6">
        <v>4000</v>
      </c>
    </row>
    <row r="119" spans="1:5">
      <c r="A119"/>
      <c r="B119" s="1"/>
      <c r="C119" t="s">
        <v>1715</v>
      </c>
      <c r="D119" t="s">
        <v>1182</v>
      </c>
      <c r="E119" s="6">
        <v>2800</v>
      </c>
    </row>
    <row r="120" spans="1:5">
      <c r="A120"/>
      <c r="B120" s="1"/>
      <c r="C120" t="s">
        <v>1468</v>
      </c>
      <c r="D120" t="s">
        <v>1075</v>
      </c>
      <c r="E120" s="6">
        <v>250</v>
      </c>
    </row>
    <row r="121" spans="1:5">
      <c r="A121"/>
      <c r="B121" t="s">
        <v>14255</v>
      </c>
      <c r="C121" t="s">
        <v>227</v>
      </c>
      <c r="D121" t="s">
        <v>1057</v>
      </c>
      <c r="E121" s="6">
        <v>28</v>
      </c>
    </row>
    <row r="122" spans="1:5" ht="29">
      <c r="A122" t="s">
        <v>594</v>
      </c>
      <c r="B122" s="1" t="s">
        <v>335</v>
      </c>
      <c r="C122" t="s">
        <v>348</v>
      </c>
      <c r="D122" t="s">
        <v>1057</v>
      </c>
      <c r="E122" s="6">
        <v>77</v>
      </c>
    </row>
    <row r="123" spans="1:5">
      <c r="A123"/>
      <c r="B123" s="1"/>
      <c r="C123" t="s">
        <v>349</v>
      </c>
      <c r="D123" t="s">
        <v>1057</v>
      </c>
      <c r="E123" s="6">
        <v>98</v>
      </c>
    </row>
    <row r="124" spans="1:5" ht="29">
      <c r="A124"/>
      <c r="B124" s="1" t="s">
        <v>316</v>
      </c>
      <c r="C124" t="s">
        <v>1251</v>
      </c>
      <c r="D124" t="s">
        <v>1057</v>
      </c>
      <c r="E124" s="6">
        <v>240.61</v>
      </c>
    </row>
    <row r="125" spans="1:5">
      <c r="A125"/>
      <c r="B125" s="1"/>
      <c r="C125" t="s">
        <v>1117</v>
      </c>
      <c r="D125" t="s">
        <v>1057</v>
      </c>
      <c r="E125" s="6">
        <v>170.53</v>
      </c>
    </row>
    <row r="126" spans="1:5">
      <c r="A126"/>
      <c r="B126" s="1"/>
      <c r="C126" t="s">
        <v>1116</v>
      </c>
      <c r="D126" t="s">
        <v>1057</v>
      </c>
      <c r="E126" s="6">
        <v>109.01</v>
      </c>
    </row>
    <row r="127" spans="1:5">
      <c r="A127"/>
      <c r="B127" s="1"/>
      <c r="C127" t="s">
        <v>325</v>
      </c>
      <c r="D127" t="s">
        <v>1162</v>
      </c>
      <c r="E127" s="6">
        <v>403.35</v>
      </c>
    </row>
    <row r="128" spans="1:5">
      <c r="A128"/>
      <c r="B128" s="1"/>
      <c r="C128" t="s">
        <v>324</v>
      </c>
      <c r="D128" t="s">
        <v>1053</v>
      </c>
      <c r="E128" s="6">
        <v>46.8</v>
      </c>
    </row>
    <row r="129" spans="1:5">
      <c r="A129"/>
      <c r="B129" s="1"/>
      <c r="C129" t="s">
        <v>319</v>
      </c>
      <c r="D129" t="s">
        <v>1053</v>
      </c>
      <c r="E129" s="6">
        <v>269.33</v>
      </c>
    </row>
    <row r="130" spans="1:5">
      <c r="A130"/>
      <c r="B130" s="1"/>
      <c r="C130" t="s">
        <v>318</v>
      </c>
      <c r="D130" t="s">
        <v>1053</v>
      </c>
      <c r="E130" s="6">
        <v>378.25</v>
      </c>
    </row>
    <row r="131" spans="1:5">
      <c r="A131"/>
      <c r="B131" s="1"/>
      <c r="C131" t="s">
        <v>317</v>
      </c>
      <c r="D131" t="s">
        <v>1053</v>
      </c>
      <c r="E131" s="6">
        <v>417.99</v>
      </c>
    </row>
    <row r="132" spans="1:5">
      <c r="A132"/>
      <c r="B132" s="1"/>
      <c r="C132" t="s">
        <v>320</v>
      </c>
      <c r="D132" t="s">
        <v>1053</v>
      </c>
      <c r="E132" s="6">
        <v>73.849999999999994</v>
      </c>
    </row>
    <row r="133" spans="1:5">
      <c r="A133"/>
      <c r="B133" s="1"/>
      <c r="C133" t="s">
        <v>321</v>
      </c>
      <c r="D133" t="s">
        <v>1053</v>
      </c>
      <c r="E133" s="6">
        <v>70.540000000000006</v>
      </c>
    </row>
    <row r="134" spans="1:5">
      <c r="A134"/>
      <c r="B134" s="1"/>
      <c r="C134" t="s">
        <v>322</v>
      </c>
      <c r="D134" t="s">
        <v>1053</v>
      </c>
      <c r="E134" s="6">
        <v>122.96</v>
      </c>
    </row>
    <row r="135" spans="1:5">
      <c r="A135"/>
      <c r="B135" s="1"/>
      <c r="C135" t="s">
        <v>323</v>
      </c>
      <c r="D135" t="s">
        <v>1053</v>
      </c>
      <c r="E135" s="6">
        <v>313.58</v>
      </c>
    </row>
    <row r="136" spans="1:5">
      <c r="A136"/>
      <c r="B136" t="s">
        <v>231</v>
      </c>
      <c r="C136" t="s">
        <v>233</v>
      </c>
      <c r="D136" t="s">
        <v>1126</v>
      </c>
      <c r="E136" s="6">
        <v>0.29408421262500006</v>
      </c>
    </row>
    <row r="137" spans="1:5">
      <c r="A137"/>
      <c r="C137" t="s">
        <v>234</v>
      </c>
      <c r="D137" t="s">
        <v>1126</v>
      </c>
      <c r="E137" s="6">
        <v>0.10131070950000001</v>
      </c>
    </row>
    <row r="138" spans="1:5">
      <c r="A138"/>
      <c r="C138" t="s">
        <v>235</v>
      </c>
      <c r="D138" t="s">
        <v>1126</v>
      </c>
      <c r="E138" s="6">
        <v>5.4877213125000018E-2</v>
      </c>
    </row>
    <row r="139" spans="1:5">
      <c r="A139"/>
      <c r="C139" t="s">
        <v>1524</v>
      </c>
      <c r="D139" t="s">
        <v>1126</v>
      </c>
      <c r="E139" s="6">
        <v>1.6170000000000002</v>
      </c>
    </row>
    <row r="140" spans="1:5">
      <c r="A140"/>
      <c r="C140" t="s">
        <v>1523</v>
      </c>
      <c r="D140" t="s">
        <v>1126</v>
      </c>
      <c r="E140" s="6">
        <v>1.218</v>
      </c>
    </row>
    <row r="141" spans="1:5">
      <c r="A141"/>
      <c r="C141" t="s">
        <v>1522</v>
      </c>
      <c r="D141" t="s">
        <v>1126</v>
      </c>
      <c r="E141" s="6">
        <v>15.4245</v>
      </c>
    </row>
    <row r="142" spans="1:5">
      <c r="A142"/>
      <c r="C142" t="s">
        <v>236</v>
      </c>
      <c r="D142" t="s">
        <v>1126</v>
      </c>
      <c r="E142" s="6">
        <v>36.453032437499999</v>
      </c>
    </row>
    <row r="143" spans="1:5">
      <c r="A143"/>
      <c r="C143" t="s">
        <v>238</v>
      </c>
      <c r="D143" t="s">
        <v>1126</v>
      </c>
      <c r="E143" s="6">
        <v>13.706453643750002</v>
      </c>
    </row>
    <row r="144" spans="1:5">
      <c r="A144"/>
      <c r="C144" t="s">
        <v>241</v>
      </c>
      <c r="D144" t="s">
        <v>1126</v>
      </c>
      <c r="E144" s="6">
        <v>11.519556473250001</v>
      </c>
    </row>
    <row r="145" spans="1:5">
      <c r="A145"/>
      <c r="C145" t="s">
        <v>240</v>
      </c>
      <c r="D145" t="s">
        <v>1126</v>
      </c>
      <c r="E145" s="6">
        <v>8.7270663060000011</v>
      </c>
    </row>
    <row r="146" spans="1:5">
      <c r="A146"/>
      <c r="C146" t="s">
        <v>239</v>
      </c>
      <c r="D146" t="s">
        <v>1126</v>
      </c>
      <c r="E146" s="6">
        <v>3.1889767297500002</v>
      </c>
    </row>
    <row r="147" spans="1:5">
      <c r="A147"/>
      <c r="C147" t="s">
        <v>242</v>
      </c>
      <c r="D147" t="s">
        <v>1126</v>
      </c>
      <c r="E147" s="6">
        <v>1.7537636733750002</v>
      </c>
    </row>
    <row r="148" spans="1:5">
      <c r="A148"/>
      <c r="C148" t="s">
        <v>243</v>
      </c>
      <c r="D148" t="s">
        <v>1126</v>
      </c>
      <c r="E148" s="6">
        <v>0.33790842225000006</v>
      </c>
    </row>
    <row r="149" spans="1:5">
      <c r="A149"/>
      <c r="C149" t="s">
        <v>246</v>
      </c>
      <c r="D149" t="s">
        <v>1126</v>
      </c>
      <c r="E149" s="6">
        <v>3.3774774390000006</v>
      </c>
    </row>
    <row r="150" spans="1:5">
      <c r="A150"/>
      <c r="C150" t="s">
        <v>247</v>
      </c>
      <c r="D150" t="s">
        <v>1126</v>
      </c>
      <c r="E150" s="6">
        <v>1.8842025431250005</v>
      </c>
    </row>
    <row r="151" spans="1:5">
      <c r="A151"/>
      <c r="C151" t="s">
        <v>248</v>
      </c>
      <c r="D151" t="s">
        <v>1126</v>
      </c>
      <c r="E151" s="6">
        <v>1.1799486405000001</v>
      </c>
    </row>
    <row r="152" spans="1:5">
      <c r="A152"/>
      <c r="C152" t="s">
        <v>249</v>
      </c>
      <c r="D152" t="s">
        <v>1126</v>
      </c>
      <c r="E152" s="6">
        <v>0.68902303050000002</v>
      </c>
    </row>
    <row r="153" spans="1:5">
      <c r="A153"/>
      <c r="C153" t="s">
        <v>250</v>
      </c>
      <c r="D153" t="s">
        <v>1126</v>
      </c>
      <c r="E153" s="6">
        <v>1.1459723467500003</v>
      </c>
    </row>
    <row r="154" spans="1:5">
      <c r="A154"/>
      <c r="C154" t="s">
        <v>251</v>
      </c>
      <c r="D154" t="s">
        <v>1126</v>
      </c>
      <c r="E154" s="6">
        <v>0.67853379037500006</v>
      </c>
    </row>
    <row r="155" spans="1:5">
      <c r="A155"/>
      <c r="C155" t="s">
        <v>244</v>
      </c>
      <c r="D155" t="s">
        <v>1126</v>
      </c>
      <c r="E155" s="6">
        <v>4.3783241276250005</v>
      </c>
    </row>
    <row r="156" spans="1:5">
      <c r="A156"/>
      <c r="C156" t="s">
        <v>245</v>
      </c>
      <c r="D156" t="s">
        <v>1126</v>
      </c>
      <c r="E156" s="6">
        <v>2.4246478777500005</v>
      </c>
    </row>
    <row r="157" spans="1:5">
      <c r="A157"/>
      <c r="C157" t="s">
        <v>252</v>
      </c>
      <c r="D157" t="s">
        <v>1126</v>
      </c>
      <c r="E157" s="6">
        <v>2.8082755417500005</v>
      </c>
    </row>
    <row r="158" spans="1:5">
      <c r="A158"/>
      <c r="C158" t="s">
        <v>253</v>
      </c>
      <c r="D158" t="s">
        <v>1126</v>
      </c>
      <c r="E158" s="6">
        <v>5.6171449451250011</v>
      </c>
    </row>
    <row r="159" spans="1:5">
      <c r="A159"/>
      <c r="C159" t="s">
        <v>255</v>
      </c>
      <c r="D159" t="s">
        <v>1126</v>
      </c>
      <c r="E159" s="6">
        <v>1.3050427556250004</v>
      </c>
    </row>
    <row r="160" spans="1:5">
      <c r="A160"/>
      <c r="C160" t="s">
        <v>254</v>
      </c>
      <c r="D160" t="s">
        <v>1126</v>
      </c>
      <c r="E160" s="6">
        <v>0.65861569462500003</v>
      </c>
    </row>
    <row r="161" spans="1:5">
      <c r="A161"/>
      <c r="C161" t="s">
        <v>256</v>
      </c>
      <c r="D161" t="s">
        <v>1126</v>
      </c>
      <c r="E161" s="6">
        <v>3.2596045886250002</v>
      </c>
    </row>
    <row r="162" spans="1:5">
      <c r="A162"/>
      <c r="C162" t="s">
        <v>258</v>
      </c>
      <c r="D162" t="s">
        <v>1126</v>
      </c>
      <c r="E162" s="6">
        <v>1.2417542392500001</v>
      </c>
    </row>
    <row r="163" spans="1:5">
      <c r="A163"/>
      <c r="C163" t="s">
        <v>259</v>
      </c>
      <c r="D163" t="s">
        <v>1126</v>
      </c>
      <c r="E163" s="6">
        <v>1.5450404130000002</v>
      </c>
    </row>
    <row r="164" spans="1:5">
      <c r="A164"/>
      <c r="C164" t="s">
        <v>261</v>
      </c>
      <c r="D164" t="s">
        <v>1126</v>
      </c>
      <c r="E164" s="6">
        <v>2.7163184422500004</v>
      </c>
    </row>
    <row r="165" spans="1:5">
      <c r="A165"/>
      <c r="C165" t="s">
        <v>262</v>
      </c>
      <c r="D165" t="s">
        <v>1126</v>
      </c>
      <c r="E165" s="6">
        <v>1.0862817288750002</v>
      </c>
    </row>
    <row r="166" spans="1:5">
      <c r="A166"/>
      <c r="C166" t="s">
        <v>263</v>
      </c>
      <c r="D166" t="s">
        <v>1126</v>
      </c>
      <c r="E166" s="6">
        <v>0.27157072162500001</v>
      </c>
    </row>
    <row r="167" spans="1:5">
      <c r="A167"/>
      <c r="C167" t="s">
        <v>260</v>
      </c>
      <c r="D167" t="s">
        <v>1126</v>
      </c>
      <c r="E167" s="6">
        <v>8.1471112301250006</v>
      </c>
    </row>
    <row r="168" spans="1:5">
      <c r="A168"/>
      <c r="C168" t="s">
        <v>266</v>
      </c>
      <c r="D168" t="s">
        <v>1126</v>
      </c>
      <c r="E168" s="6">
        <v>1.6363886017500002</v>
      </c>
    </row>
    <row r="169" spans="1:5">
      <c r="A169"/>
      <c r="C169" t="s">
        <v>267</v>
      </c>
      <c r="D169" t="s">
        <v>1126</v>
      </c>
      <c r="E169" s="6">
        <v>3.2723859262500006</v>
      </c>
    </row>
    <row r="170" spans="1:5">
      <c r="A170"/>
      <c r="C170" t="s">
        <v>265</v>
      </c>
      <c r="D170" t="s">
        <v>1126</v>
      </c>
      <c r="E170" s="6">
        <v>0.7237564110000001</v>
      </c>
    </row>
    <row r="171" spans="1:5">
      <c r="A171"/>
      <c r="C171" t="s">
        <v>1332</v>
      </c>
      <c r="D171" t="s">
        <v>1126</v>
      </c>
      <c r="E171" s="6">
        <v>1.10565</v>
      </c>
    </row>
    <row r="172" spans="1:5">
      <c r="A172"/>
      <c r="C172" t="s">
        <v>1525</v>
      </c>
      <c r="D172" t="s">
        <v>1126</v>
      </c>
      <c r="E172" s="6">
        <v>1.1697000000000002</v>
      </c>
    </row>
    <row r="173" spans="1:5">
      <c r="A173"/>
      <c r="C173" t="s">
        <v>264</v>
      </c>
      <c r="D173" t="s">
        <v>1126</v>
      </c>
      <c r="E173" s="6">
        <v>0.94955348250000016</v>
      </c>
    </row>
    <row r="174" spans="1:5">
      <c r="A174"/>
      <c r="C174" t="s">
        <v>270</v>
      </c>
      <c r="D174" t="s">
        <v>1126</v>
      </c>
      <c r="E174" s="6">
        <v>1.13170577625</v>
      </c>
    </row>
    <row r="175" spans="1:5">
      <c r="A175"/>
      <c r="C175" t="s">
        <v>271</v>
      </c>
      <c r="D175" t="s">
        <v>1126</v>
      </c>
      <c r="E175" s="6">
        <v>3.5977109647500005</v>
      </c>
    </row>
    <row r="176" spans="1:5">
      <c r="A176"/>
      <c r="C176" t="s">
        <v>272</v>
      </c>
      <c r="D176" t="s">
        <v>1126</v>
      </c>
      <c r="E176" s="6">
        <v>1.1453796427500003</v>
      </c>
    </row>
    <row r="177" spans="1:5">
      <c r="A177"/>
      <c r="C177" t="s">
        <v>273</v>
      </c>
      <c r="D177" t="s">
        <v>1126</v>
      </c>
      <c r="E177" s="6">
        <v>0.27157072162500001</v>
      </c>
    </row>
    <row r="178" spans="1:5">
      <c r="A178"/>
      <c r="C178" t="s">
        <v>275</v>
      </c>
      <c r="D178" t="s">
        <v>1126</v>
      </c>
      <c r="E178" s="6">
        <v>23.637614332500004</v>
      </c>
    </row>
    <row r="179" spans="1:5">
      <c r="A179"/>
      <c r="C179" t="s">
        <v>276</v>
      </c>
      <c r="D179" t="s">
        <v>1126</v>
      </c>
      <c r="E179" s="6">
        <v>1.6840283433750003</v>
      </c>
    </row>
    <row r="180" spans="1:5">
      <c r="A180"/>
      <c r="C180" t="s">
        <v>13854</v>
      </c>
      <c r="D180" t="s">
        <v>1126</v>
      </c>
      <c r="E180" s="6">
        <v>26.513550000000002</v>
      </c>
    </row>
    <row r="181" spans="1:5">
      <c r="A181"/>
      <c r="C181" t="s">
        <v>14266</v>
      </c>
      <c r="D181" t="s">
        <v>1126</v>
      </c>
      <c r="E181" s="6">
        <v>0.98</v>
      </c>
    </row>
    <row r="182" spans="1:5">
      <c r="A182"/>
      <c r="C182" t="s">
        <v>14267</v>
      </c>
      <c r="D182" t="s">
        <v>1126</v>
      </c>
      <c r="E182" s="6">
        <v>0.95</v>
      </c>
    </row>
    <row r="183" spans="1:5">
      <c r="A183"/>
      <c r="C183" t="s">
        <v>14268</v>
      </c>
      <c r="D183" t="s">
        <v>1126</v>
      </c>
      <c r="E183" s="6">
        <v>0.95</v>
      </c>
    </row>
    <row r="184" spans="1:5">
      <c r="A184"/>
      <c r="B184" t="s">
        <v>1574</v>
      </c>
      <c r="C184" t="s">
        <v>1528</v>
      </c>
      <c r="D184" t="s">
        <v>1057</v>
      </c>
      <c r="E184" s="6">
        <v>17.324999999999999</v>
      </c>
    </row>
    <row r="185" spans="1:5">
      <c r="A185"/>
      <c r="C185" t="s">
        <v>1527</v>
      </c>
      <c r="D185" t="s">
        <v>1057</v>
      </c>
      <c r="E185" s="6">
        <v>28.875000000000004</v>
      </c>
    </row>
    <row r="186" spans="1:5">
      <c r="A186"/>
      <c r="C186" t="s">
        <v>1529</v>
      </c>
      <c r="D186" t="s">
        <v>1057</v>
      </c>
      <c r="E186" s="6">
        <v>17.324999999999999</v>
      </c>
    </row>
    <row r="187" spans="1:5">
      <c r="A187"/>
      <c r="C187" t="s">
        <v>1530</v>
      </c>
      <c r="D187" t="s">
        <v>1057</v>
      </c>
      <c r="E187" s="6">
        <v>5.7750000000000004</v>
      </c>
    </row>
    <row r="188" spans="1:5">
      <c r="A188"/>
      <c r="C188" t="s">
        <v>1531</v>
      </c>
      <c r="D188" t="s">
        <v>1158</v>
      </c>
      <c r="E188" s="6">
        <v>68.25</v>
      </c>
    </row>
    <row r="189" spans="1:5">
      <c r="A189"/>
      <c r="C189" t="s">
        <v>1532</v>
      </c>
      <c r="D189" t="s">
        <v>1158</v>
      </c>
      <c r="E189" s="6">
        <v>12.705000000000002</v>
      </c>
    </row>
    <row r="190" spans="1:5">
      <c r="A190"/>
      <c r="C190" t="s">
        <v>1533</v>
      </c>
      <c r="D190" t="s">
        <v>1158</v>
      </c>
      <c r="E190" s="6">
        <v>17.324999999999999</v>
      </c>
    </row>
    <row r="191" spans="1:5">
      <c r="A191"/>
      <c r="C191" t="s">
        <v>1535</v>
      </c>
      <c r="D191" t="s">
        <v>1158</v>
      </c>
      <c r="E191" s="6">
        <v>11.55</v>
      </c>
    </row>
    <row r="192" spans="1:5">
      <c r="A192"/>
      <c r="C192" t="s">
        <v>1534</v>
      </c>
      <c r="D192" t="s">
        <v>1158</v>
      </c>
      <c r="E192" s="6">
        <v>17.324999999999999</v>
      </c>
    </row>
    <row r="193" spans="1:5">
      <c r="A193"/>
      <c r="C193" t="s">
        <v>1536</v>
      </c>
      <c r="D193" t="s">
        <v>1158</v>
      </c>
      <c r="E193" s="6">
        <v>13.860000000000001</v>
      </c>
    </row>
    <row r="194" spans="1:5">
      <c r="A194"/>
      <c r="C194" t="s">
        <v>1537</v>
      </c>
      <c r="D194" t="s">
        <v>1158</v>
      </c>
      <c r="E194" s="6">
        <v>18.480000000000004</v>
      </c>
    </row>
    <row r="195" spans="1:5">
      <c r="A195"/>
      <c r="C195" t="s">
        <v>1539</v>
      </c>
      <c r="D195" t="s">
        <v>1158</v>
      </c>
      <c r="E195" s="6">
        <v>288.75</v>
      </c>
    </row>
    <row r="196" spans="1:5">
      <c r="A196"/>
      <c r="C196" t="s">
        <v>1540</v>
      </c>
      <c r="D196" t="s">
        <v>1057</v>
      </c>
      <c r="E196" s="6">
        <v>17.324999999999999</v>
      </c>
    </row>
    <row r="197" spans="1:5">
      <c r="A197"/>
      <c r="C197" t="s">
        <v>1541</v>
      </c>
      <c r="D197" t="s">
        <v>1057</v>
      </c>
      <c r="E197" s="6">
        <v>5.7750000000000004</v>
      </c>
    </row>
    <row r="198" spans="1:5">
      <c r="A198"/>
      <c r="C198" t="s">
        <v>1542</v>
      </c>
      <c r="D198" t="s">
        <v>1158</v>
      </c>
      <c r="E198" s="6">
        <v>12.705000000000002</v>
      </c>
    </row>
    <row r="199" spans="1:5">
      <c r="A199"/>
      <c r="C199" t="s">
        <v>1543</v>
      </c>
      <c r="D199" t="s">
        <v>1158</v>
      </c>
      <c r="E199" s="6">
        <v>6.9300000000000006</v>
      </c>
    </row>
    <row r="200" spans="1:5">
      <c r="A200"/>
      <c r="C200" t="s">
        <v>1544</v>
      </c>
      <c r="D200" t="s">
        <v>1158</v>
      </c>
      <c r="E200" s="6">
        <v>21.945000000000004</v>
      </c>
    </row>
    <row r="201" spans="1:5">
      <c r="A201"/>
      <c r="C201" t="s">
        <v>1545</v>
      </c>
      <c r="D201" t="s">
        <v>1158</v>
      </c>
      <c r="E201" s="6">
        <v>9.240000000000002</v>
      </c>
    </row>
    <row r="202" spans="1:5">
      <c r="A202"/>
      <c r="C202" t="s">
        <v>1546</v>
      </c>
      <c r="D202" t="s">
        <v>1158</v>
      </c>
      <c r="E202" s="6">
        <v>6.9300000000000006</v>
      </c>
    </row>
    <row r="203" spans="1:5">
      <c r="A203"/>
      <c r="C203" t="s">
        <v>1547</v>
      </c>
      <c r="D203" t="s">
        <v>1057</v>
      </c>
      <c r="E203" s="6">
        <v>35.805</v>
      </c>
    </row>
    <row r="204" spans="1:5">
      <c r="A204"/>
      <c r="C204" t="s">
        <v>1548</v>
      </c>
      <c r="D204" t="s">
        <v>1057</v>
      </c>
      <c r="E204" s="6">
        <v>15.592500000000003</v>
      </c>
    </row>
    <row r="205" spans="1:5">
      <c r="A205"/>
      <c r="C205" t="s">
        <v>1549</v>
      </c>
      <c r="D205" t="s">
        <v>1057</v>
      </c>
      <c r="E205" s="6">
        <v>248.32500000000005</v>
      </c>
    </row>
    <row r="206" spans="1:5">
      <c r="A206"/>
      <c r="C206" t="s">
        <v>1550</v>
      </c>
      <c r="D206" t="s">
        <v>1057</v>
      </c>
      <c r="E206" s="6">
        <v>84.892500000000013</v>
      </c>
    </row>
    <row r="207" spans="1:5">
      <c r="A207"/>
      <c r="C207" t="s">
        <v>1551</v>
      </c>
      <c r="D207" t="s">
        <v>1158</v>
      </c>
      <c r="E207" s="6">
        <v>17.324999999999999</v>
      </c>
    </row>
    <row r="208" spans="1:5">
      <c r="A208"/>
      <c r="C208" t="s">
        <v>1564</v>
      </c>
      <c r="D208" t="s">
        <v>1158</v>
      </c>
      <c r="E208" s="6">
        <v>10.5</v>
      </c>
    </row>
    <row r="209" spans="1:5">
      <c r="A209"/>
      <c r="C209" t="s">
        <v>1552</v>
      </c>
      <c r="D209" t="s">
        <v>1158</v>
      </c>
      <c r="E209" s="6">
        <v>109.72500000000002</v>
      </c>
    </row>
    <row r="210" spans="1:5">
      <c r="A210"/>
      <c r="C210" t="s">
        <v>1553</v>
      </c>
      <c r="D210" t="s">
        <v>1158</v>
      </c>
      <c r="E210" s="6">
        <v>6.9300000000000006</v>
      </c>
    </row>
    <row r="211" spans="1:5">
      <c r="A211"/>
      <c r="C211" t="s">
        <v>1554</v>
      </c>
      <c r="D211" t="s">
        <v>1158</v>
      </c>
      <c r="E211" s="6">
        <v>9.8175000000000026</v>
      </c>
    </row>
    <row r="212" spans="1:5">
      <c r="A212"/>
      <c r="C212" t="s">
        <v>1555</v>
      </c>
      <c r="D212" t="s">
        <v>1158</v>
      </c>
      <c r="E212" s="6">
        <v>5.7750000000000004</v>
      </c>
    </row>
    <row r="213" spans="1:5">
      <c r="A213"/>
      <c r="C213" t="s">
        <v>1556</v>
      </c>
      <c r="D213" t="s">
        <v>1158</v>
      </c>
      <c r="E213" s="6">
        <v>12.705000000000002</v>
      </c>
    </row>
    <row r="214" spans="1:5">
      <c r="A214"/>
      <c r="C214" t="s">
        <v>1557</v>
      </c>
      <c r="D214" t="s">
        <v>1057</v>
      </c>
      <c r="E214" s="6">
        <v>80.850000000000009</v>
      </c>
    </row>
    <row r="215" spans="1:5">
      <c r="A215"/>
      <c r="C215" t="s">
        <v>1558</v>
      </c>
      <c r="D215" t="s">
        <v>1057</v>
      </c>
      <c r="E215" s="6">
        <v>40.425000000000004</v>
      </c>
    </row>
    <row r="216" spans="1:5">
      <c r="A216"/>
      <c r="C216" t="s">
        <v>1559</v>
      </c>
      <c r="D216" t="s">
        <v>1057</v>
      </c>
      <c r="E216" s="6">
        <v>13.860000000000001</v>
      </c>
    </row>
    <row r="217" spans="1:5">
      <c r="A217"/>
      <c r="C217" t="s">
        <v>1560</v>
      </c>
      <c r="D217" t="s">
        <v>1158</v>
      </c>
      <c r="E217" s="6">
        <v>5.7750000000000004</v>
      </c>
    </row>
    <row r="218" spans="1:5">
      <c r="A218"/>
      <c r="C218" t="s">
        <v>1561</v>
      </c>
      <c r="D218" t="s">
        <v>1158</v>
      </c>
      <c r="E218" s="6">
        <v>17.324999999999999</v>
      </c>
    </row>
    <row r="219" spans="1:5">
      <c r="A219"/>
      <c r="C219" t="s">
        <v>1562</v>
      </c>
      <c r="D219" t="s">
        <v>1158</v>
      </c>
      <c r="E219" s="6">
        <v>317.625</v>
      </c>
    </row>
    <row r="220" spans="1:5">
      <c r="A220"/>
      <c r="C220" t="s">
        <v>1563</v>
      </c>
      <c r="D220" t="s">
        <v>1158</v>
      </c>
      <c r="E220" s="6">
        <v>11.55</v>
      </c>
    </row>
    <row r="221" spans="1:5">
      <c r="A221"/>
      <c r="C221" t="s">
        <v>1565</v>
      </c>
      <c r="D221" t="s">
        <v>1158</v>
      </c>
      <c r="E221" s="6">
        <v>80.850000000000009</v>
      </c>
    </row>
    <row r="222" spans="1:5">
      <c r="A222"/>
      <c r="C222" t="s">
        <v>1566</v>
      </c>
      <c r="D222" t="s">
        <v>1158</v>
      </c>
      <c r="E222" s="6">
        <v>17.324999999999999</v>
      </c>
    </row>
    <row r="223" spans="1:5">
      <c r="A223"/>
      <c r="C223" t="s">
        <v>1567</v>
      </c>
      <c r="D223" t="s">
        <v>1158</v>
      </c>
      <c r="E223" s="6">
        <v>6.9300000000000006</v>
      </c>
    </row>
    <row r="224" spans="1:5">
      <c r="A224"/>
      <c r="C224" t="s">
        <v>1568</v>
      </c>
      <c r="D224" t="s">
        <v>1158</v>
      </c>
      <c r="E224" s="6">
        <v>28.875000000000004</v>
      </c>
    </row>
    <row r="225" spans="1:5">
      <c r="A225"/>
      <c r="C225" t="s">
        <v>1569</v>
      </c>
      <c r="D225" t="s">
        <v>1158</v>
      </c>
      <c r="E225" s="6">
        <v>12.705000000000002</v>
      </c>
    </row>
    <row r="226" spans="1:5">
      <c r="A226"/>
      <c r="C226" t="s">
        <v>1570</v>
      </c>
      <c r="D226" t="s">
        <v>1158</v>
      </c>
      <c r="E226" s="6">
        <v>5.7750000000000004</v>
      </c>
    </row>
    <row r="227" spans="1:5">
      <c r="A227"/>
      <c r="C227" t="s">
        <v>1571</v>
      </c>
      <c r="D227" t="s">
        <v>1158</v>
      </c>
      <c r="E227" s="6">
        <v>46.2</v>
      </c>
    </row>
    <row r="228" spans="1:5">
      <c r="A228"/>
      <c r="C228" t="s">
        <v>1572</v>
      </c>
      <c r="D228" t="s">
        <v>1158</v>
      </c>
      <c r="E228" s="6">
        <v>6.9300000000000006</v>
      </c>
    </row>
    <row r="229" spans="1:5">
      <c r="A229"/>
      <c r="C229" t="s">
        <v>1573</v>
      </c>
      <c r="D229" t="s">
        <v>1158</v>
      </c>
      <c r="E229" s="6">
        <v>11.55</v>
      </c>
    </row>
    <row r="230" spans="1:5">
      <c r="A230" t="s">
        <v>829</v>
      </c>
      <c r="B230" t="s">
        <v>977</v>
      </c>
      <c r="C230" t="s">
        <v>1478</v>
      </c>
      <c r="D230" t="s">
        <v>1477</v>
      </c>
      <c r="E230" s="6">
        <v>30</v>
      </c>
    </row>
    <row r="231" spans="1:5">
      <c r="A231"/>
      <c r="C231" t="s">
        <v>980</v>
      </c>
      <c r="D231" t="s">
        <v>1168</v>
      </c>
      <c r="E231" s="6">
        <v>36</v>
      </c>
    </row>
    <row r="232" spans="1:5">
      <c r="A232"/>
      <c r="C232" t="s">
        <v>979</v>
      </c>
      <c r="D232" t="s">
        <v>1168</v>
      </c>
      <c r="E232" s="6">
        <v>50</v>
      </c>
    </row>
    <row r="233" spans="1:5" ht="29">
      <c r="A233" t="s">
        <v>608</v>
      </c>
      <c r="B233" s="1" t="s">
        <v>418</v>
      </c>
      <c r="C233" t="s">
        <v>495</v>
      </c>
      <c r="D233" t="s">
        <v>1158</v>
      </c>
      <c r="E233" s="6">
        <v>150</v>
      </c>
    </row>
    <row r="234" spans="1:5">
      <c r="A234"/>
      <c r="B234" s="1"/>
      <c r="C234" t="s">
        <v>425</v>
      </c>
      <c r="D234" t="s">
        <v>1057</v>
      </c>
      <c r="E234" s="6">
        <v>102</v>
      </c>
    </row>
    <row r="235" spans="1:5">
      <c r="A235"/>
      <c r="B235" s="1"/>
      <c r="C235" t="s">
        <v>424</v>
      </c>
      <c r="D235" t="s">
        <v>1057</v>
      </c>
      <c r="E235" s="6">
        <v>103</v>
      </c>
    </row>
    <row r="236" spans="1:5">
      <c r="A236"/>
      <c r="B236" s="1"/>
      <c r="C236" t="s">
        <v>426</v>
      </c>
      <c r="D236" t="s">
        <v>1057</v>
      </c>
      <c r="E236" s="6">
        <v>112</v>
      </c>
    </row>
    <row r="237" spans="1:5">
      <c r="A237"/>
      <c r="B237" s="1"/>
      <c r="C237" t="s">
        <v>14261</v>
      </c>
      <c r="D237" t="s">
        <v>1057</v>
      </c>
      <c r="E237" s="6">
        <v>105</v>
      </c>
    </row>
    <row r="238" spans="1:5">
      <c r="A238"/>
      <c r="B238" s="1"/>
      <c r="C238" t="s">
        <v>14259</v>
      </c>
      <c r="D238" t="s">
        <v>1057</v>
      </c>
      <c r="E238" s="6">
        <v>105</v>
      </c>
    </row>
    <row r="239" spans="1:5" ht="29">
      <c r="A239" s="1" t="s">
        <v>779</v>
      </c>
      <c r="B239" s="1"/>
      <c r="C239" s="1"/>
      <c r="D239" s="1"/>
      <c r="E239" s="6">
        <v>76936.327914120367</v>
      </c>
    </row>
    <row r="240" spans="1:5">
      <c r="A24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7"/>
  <sheetViews>
    <sheetView workbookViewId="0">
      <pane xSplit="1" ySplit="7" topLeftCell="B281" activePane="bottomRight" state="frozen"/>
      <selection activeCell="E10" sqref="E10"/>
      <selection pane="topRight" activeCell="E10" sqref="E10"/>
      <selection pane="bottomLeft" activeCell="E10" sqref="E10"/>
      <selection pane="bottomRight" activeCell="E10" sqref="E10"/>
    </sheetView>
  </sheetViews>
  <sheetFormatPr defaultRowHeight="14.5"/>
  <cols>
    <col min="1" max="1" width="36.54296875" customWidth="1"/>
    <col min="2" max="2" width="81.54296875" customWidth="1"/>
    <col min="3" max="3" width="47.36328125" customWidth="1"/>
    <col min="4" max="4" width="11" customWidth="1"/>
    <col min="5" max="5" width="11.1796875" customWidth="1"/>
    <col min="6" max="6" width="11.7265625" customWidth="1"/>
  </cols>
  <sheetData>
    <row r="1" spans="1:5" ht="18.5">
      <c r="A1" s="73" t="s">
        <v>14336</v>
      </c>
    </row>
    <row r="3" spans="1:5">
      <c r="A3" s="4" t="s">
        <v>14211</v>
      </c>
      <c r="B3" t="s">
        <v>14212</v>
      </c>
    </row>
    <row r="4" spans="1:5">
      <c r="A4" s="4" t="s">
        <v>1152</v>
      </c>
      <c r="B4" t="s">
        <v>1149</v>
      </c>
    </row>
    <row r="5" spans="1:5" ht="14.25" customHeight="1"/>
    <row r="6" spans="1:5" hidden="1">
      <c r="D6" s="4" t="s">
        <v>1151</v>
      </c>
    </row>
    <row r="7" spans="1:5" ht="43.5">
      <c r="A7" s="4" t="s">
        <v>780</v>
      </c>
      <c r="B7" s="4" t="s">
        <v>3</v>
      </c>
      <c r="C7" s="4" t="s">
        <v>1051</v>
      </c>
      <c r="D7" s="1" t="s">
        <v>1774</v>
      </c>
      <c r="E7" s="1" t="s">
        <v>13909</v>
      </c>
    </row>
    <row r="8" spans="1:5">
      <c r="A8" t="s">
        <v>1649</v>
      </c>
      <c r="B8" t="s">
        <v>1751</v>
      </c>
      <c r="C8" t="s">
        <v>1757</v>
      </c>
      <c r="D8" s="6">
        <v>0</v>
      </c>
      <c r="E8" s="6">
        <v>258</v>
      </c>
    </row>
    <row r="9" spans="1:5">
      <c r="A9" t="s">
        <v>277</v>
      </c>
      <c r="B9" t="s">
        <v>1333</v>
      </c>
      <c r="C9" t="s">
        <v>1158</v>
      </c>
      <c r="D9" s="6">
        <v>2000</v>
      </c>
      <c r="E9" s="6">
        <v>2200</v>
      </c>
    </row>
    <row r="10" spans="1:5">
      <c r="B10" t="s">
        <v>1334</v>
      </c>
      <c r="C10" t="s">
        <v>1158</v>
      </c>
      <c r="D10" s="6">
        <v>2500</v>
      </c>
      <c r="E10" s="6">
        <v>2500</v>
      </c>
    </row>
    <row r="11" spans="1:5">
      <c r="B11" t="s">
        <v>281</v>
      </c>
      <c r="C11" t="s">
        <v>1158</v>
      </c>
      <c r="D11" s="6">
        <v>250</v>
      </c>
      <c r="E11" s="6">
        <v>300</v>
      </c>
    </row>
    <row r="12" spans="1:5">
      <c r="B12" t="s">
        <v>280</v>
      </c>
      <c r="C12" t="s">
        <v>1158</v>
      </c>
      <c r="D12" s="6">
        <v>250</v>
      </c>
      <c r="E12" s="6">
        <v>400</v>
      </c>
    </row>
    <row r="13" spans="1:5">
      <c r="B13" t="s">
        <v>279</v>
      </c>
      <c r="C13" t="s">
        <v>1158</v>
      </c>
      <c r="D13" s="6">
        <v>500</v>
      </c>
      <c r="E13" s="6">
        <v>600</v>
      </c>
    </row>
    <row r="14" spans="1:5">
      <c r="B14" t="s">
        <v>284</v>
      </c>
      <c r="C14" t="s">
        <v>1158</v>
      </c>
      <c r="D14" s="6">
        <v>1000</v>
      </c>
      <c r="E14" s="6">
        <v>1000</v>
      </c>
    </row>
    <row r="15" spans="1:5">
      <c r="B15" t="s">
        <v>286</v>
      </c>
      <c r="C15" t="s">
        <v>1158</v>
      </c>
      <c r="D15" s="6">
        <v>500</v>
      </c>
      <c r="E15" s="6">
        <v>500</v>
      </c>
    </row>
    <row r="16" spans="1:5">
      <c r="B16" t="s">
        <v>278</v>
      </c>
      <c r="C16" t="s">
        <v>1158</v>
      </c>
      <c r="D16" s="6">
        <v>1800</v>
      </c>
      <c r="E16" s="6">
        <v>1845</v>
      </c>
    </row>
    <row r="17" spans="1:5">
      <c r="B17" t="s">
        <v>283</v>
      </c>
      <c r="C17" t="s">
        <v>1158</v>
      </c>
      <c r="D17" s="6">
        <v>160</v>
      </c>
      <c r="E17" s="6">
        <v>200</v>
      </c>
    </row>
    <row r="18" spans="1:5">
      <c r="B18" t="s">
        <v>285</v>
      </c>
      <c r="C18" t="s">
        <v>1158</v>
      </c>
      <c r="D18" s="6">
        <v>420</v>
      </c>
      <c r="E18" s="6">
        <v>420</v>
      </c>
    </row>
    <row r="19" spans="1:5">
      <c r="B19" t="s">
        <v>14250</v>
      </c>
      <c r="C19" t="s">
        <v>1158</v>
      </c>
      <c r="D19" s="6"/>
      <c r="E19" s="6">
        <v>100</v>
      </c>
    </row>
    <row r="20" spans="1:5">
      <c r="B20" t="s">
        <v>14251</v>
      </c>
      <c r="C20" t="s">
        <v>1158</v>
      </c>
      <c r="D20" s="6"/>
      <c r="E20" s="6">
        <v>250</v>
      </c>
    </row>
    <row r="21" spans="1:5">
      <c r="A21" t="s">
        <v>985</v>
      </c>
      <c r="B21" t="s">
        <v>575</v>
      </c>
      <c r="C21" t="s">
        <v>1158</v>
      </c>
      <c r="D21" s="6">
        <v>62</v>
      </c>
      <c r="E21" s="6">
        <v>62</v>
      </c>
    </row>
    <row r="22" spans="1:5">
      <c r="B22" t="s">
        <v>987</v>
      </c>
      <c r="C22" t="s">
        <v>1158</v>
      </c>
      <c r="D22" s="6">
        <v>80</v>
      </c>
      <c r="E22" s="6">
        <v>80</v>
      </c>
    </row>
    <row r="23" spans="1:5">
      <c r="B23" t="s">
        <v>989</v>
      </c>
      <c r="C23" t="s">
        <v>1158</v>
      </c>
      <c r="D23" s="6">
        <v>43</v>
      </c>
      <c r="E23" s="6">
        <v>43</v>
      </c>
    </row>
    <row r="24" spans="1:5">
      <c r="B24" t="s">
        <v>986</v>
      </c>
      <c r="C24" t="s">
        <v>1158</v>
      </c>
      <c r="D24" s="6">
        <v>30</v>
      </c>
      <c r="E24" s="6">
        <v>29</v>
      </c>
    </row>
    <row r="25" spans="1:5">
      <c r="B25" t="s">
        <v>988</v>
      </c>
      <c r="C25" t="s">
        <v>1158</v>
      </c>
      <c r="D25" s="6">
        <v>110</v>
      </c>
      <c r="E25" s="6">
        <v>110</v>
      </c>
    </row>
    <row r="26" spans="1:5">
      <c r="A26" t="s">
        <v>121</v>
      </c>
      <c r="B26" t="s">
        <v>14370</v>
      </c>
      <c r="C26" t="s">
        <v>1057</v>
      </c>
      <c r="D26" s="6">
        <v>600</v>
      </c>
      <c r="E26" s="6">
        <v>600</v>
      </c>
    </row>
    <row r="27" spans="1:5">
      <c r="B27" t="s">
        <v>14371</v>
      </c>
      <c r="C27" t="s">
        <v>1057</v>
      </c>
      <c r="D27" s="6">
        <v>600</v>
      </c>
      <c r="E27" s="6">
        <v>600</v>
      </c>
    </row>
    <row r="28" spans="1:5">
      <c r="B28" t="s">
        <v>14372</v>
      </c>
      <c r="C28" t="s">
        <v>1057</v>
      </c>
      <c r="D28" s="6">
        <v>600</v>
      </c>
      <c r="E28" s="6">
        <v>600</v>
      </c>
    </row>
    <row r="29" spans="1:5">
      <c r="B29" t="s">
        <v>14373</v>
      </c>
      <c r="C29" t="s">
        <v>1057</v>
      </c>
      <c r="D29" s="6">
        <v>600</v>
      </c>
      <c r="E29" s="6">
        <v>600</v>
      </c>
    </row>
    <row r="30" spans="1:5">
      <c r="B30" t="s">
        <v>14374</v>
      </c>
      <c r="C30" t="s">
        <v>1057</v>
      </c>
      <c r="D30" s="6">
        <v>600</v>
      </c>
      <c r="E30" s="6">
        <v>600</v>
      </c>
    </row>
    <row r="31" spans="1:5">
      <c r="B31" t="s">
        <v>14375</v>
      </c>
      <c r="C31" t="s">
        <v>1057</v>
      </c>
      <c r="D31" s="6">
        <v>600</v>
      </c>
      <c r="E31" s="6">
        <v>600</v>
      </c>
    </row>
    <row r="32" spans="1:5">
      <c r="A32" t="s">
        <v>63</v>
      </c>
      <c r="B32" t="s">
        <v>1506</v>
      </c>
      <c r="C32" t="s">
        <v>14369</v>
      </c>
      <c r="D32" s="6">
        <v>14.1</v>
      </c>
      <c r="E32" s="6">
        <v>15</v>
      </c>
    </row>
    <row r="33" spans="1:5">
      <c r="B33" t="s">
        <v>1508</v>
      </c>
      <c r="C33" t="s">
        <v>14369</v>
      </c>
      <c r="D33" s="6">
        <v>15</v>
      </c>
      <c r="E33" s="6">
        <v>15</v>
      </c>
    </row>
    <row r="34" spans="1:5">
      <c r="A34" t="s">
        <v>911</v>
      </c>
      <c r="B34" t="s">
        <v>917</v>
      </c>
      <c r="C34" t="s">
        <v>1057</v>
      </c>
      <c r="D34" s="6">
        <v>3700</v>
      </c>
      <c r="E34" s="6">
        <v>3700</v>
      </c>
    </row>
    <row r="35" spans="1:5">
      <c r="B35" t="s">
        <v>919</v>
      </c>
      <c r="C35" t="s">
        <v>1057</v>
      </c>
      <c r="D35" s="6">
        <v>3200</v>
      </c>
      <c r="E35" s="6">
        <v>3200</v>
      </c>
    </row>
    <row r="36" spans="1:5">
      <c r="B36" t="s">
        <v>918</v>
      </c>
      <c r="C36" t="s">
        <v>1057</v>
      </c>
      <c r="D36" s="6">
        <v>400</v>
      </c>
      <c r="E36" s="6">
        <v>400</v>
      </c>
    </row>
    <row r="37" spans="1:5">
      <c r="B37" t="s">
        <v>916</v>
      </c>
      <c r="C37" t="s">
        <v>1057</v>
      </c>
      <c r="D37" s="6">
        <v>3700</v>
      </c>
      <c r="E37" s="6">
        <v>3700</v>
      </c>
    </row>
    <row r="38" spans="1:5">
      <c r="B38" t="s">
        <v>920</v>
      </c>
      <c r="C38" t="s">
        <v>1057</v>
      </c>
      <c r="D38" s="6">
        <v>300</v>
      </c>
      <c r="E38" s="6">
        <v>300</v>
      </c>
    </row>
    <row r="39" spans="1:5">
      <c r="B39" t="s">
        <v>13880</v>
      </c>
      <c r="C39" t="s">
        <v>1057</v>
      </c>
      <c r="D39" s="6">
        <v>75</v>
      </c>
      <c r="E39" s="6">
        <v>85</v>
      </c>
    </row>
    <row r="40" spans="1:5">
      <c r="B40" t="s">
        <v>13882</v>
      </c>
      <c r="C40" t="s">
        <v>1057</v>
      </c>
      <c r="D40" s="6">
        <v>40</v>
      </c>
      <c r="E40" s="6">
        <v>40</v>
      </c>
    </row>
    <row r="41" spans="1:5">
      <c r="B41" t="s">
        <v>13883</v>
      </c>
      <c r="C41" t="s">
        <v>1057</v>
      </c>
      <c r="D41" s="6">
        <v>75</v>
      </c>
      <c r="E41" s="6">
        <v>85</v>
      </c>
    </row>
    <row r="42" spans="1:5">
      <c r="B42" t="s">
        <v>13881</v>
      </c>
      <c r="C42" t="s">
        <v>1057</v>
      </c>
      <c r="D42" s="6">
        <v>0</v>
      </c>
      <c r="E42" s="6">
        <v>65</v>
      </c>
    </row>
    <row r="43" spans="1:5">
      <c r="A43" t="s">
        <v>1486</v>
      </c>
      <c r="B43" t="s">
        <v>965</v>
      </c>
      <c r="C43" t="s">
        <v>1113</v>
      </c>
      <c r="D43" s="6">
        <v>14</v>
      </c>
      <c r="E43" s="6">
        <v>15</v>
      </c>
    </row>
    <row r="44" spans="1:5">
      <c r="B44" t="s">
        <v>1303</v>
      </c>
      <c r="C44" t="s">
        <v>14228</v>
      </c>
      <c r="D44" s="6">
        <v>8</v>
      </c>
      <c r="E44" s="6">
        <v>10</v>
      </c>
    </row>
    <row r="45" spans="1:5">
      <c r="B45" t="s">
        <v>14225</v>
      </c>
      <c r="C45" t="s">
        <v>14233</v>
      </c>
      <c r="D45" s="6">
        <v>2</v>
      </c>
      <c r="E45" s="6">
        <v>2</v>
      </c>
    </row>
    <row r="46" spans="1:5">
      <c r="B46" t="s">
        <v>14235</v>
      </c>
      <c r="C46" t="s">
        <v>1057</v>
      </c>
      <c r="D46" s="6">
        <v>595</v>
      </c>
      <c r="E46" s="6">
        <v>950</v>
      </c>
    </row>
    <row r="47" spans="1:5">
      <c r="B47" t="s">
        <v>14342</v>
      </c>
      <c r="C47" t="s">
        <v>14343</v>
      </c>
      <c r="D47" s="6">
        <v>3</v>
      </c>
      <c r="E47" s="6">
        <v>3</v>
      </c>
    </row>
    <row r="48" spans="1:5">
      <c r="A48" t="s">
        <v>399</v>
      </c>
      <c r="B48" t="s">
        <v>400</v>
      </c>
      <c r="C48" t="s">
        <v>1075</v>
      </c>
      <c r="D48" s="6">
        <v>68</v>
      </c>
      <c r="E48" s="6">
        <v>72</v>
      </c>
    </row>
    <row r="49" spans="1:5">
      <c r="B49" t="s">
        <v>402</v>
      </c>
      <c r="C49" t="s">
        <v>1075</v>
      </c>
      <c r="D49" s="6">
        <v>109</v>
      </c>
      <c r="E49" s="6">
        <v>109</v>
      </c>
    </row>
    <row r="50" spans="1:5">
      <c r="B50" t="s">
        <v>401</v>
      </c>
      <c r="C50" t="s">
        <v>1075</v>
      </c>
      <c r="D50" s="6">
        <v>112</v>
      </c>
      <c r="E50" s="6">
        <v>117</v>
      </c>
    </row>
    <row r="51" spans="1:5">
      <c r="B51" t="s">
        <v>403</v>
      </c>
      <c r="C51" t="s">
        <v>1057</v>
      </c>
      <c r="D51" s="6">
        <v>67</v>
      </c>
      <c r="E51" s="6">
        <v>79</v>
      </c>
    </row>
    <row r="52" spans="1:5">
      <c r="A52" t="s">
        <v>1009</v>
      </c>
      <c r="B52" t="s">
        <v>1013</v>
      </c>
      <c r="C52" t="s">
        <v>1170</v>
      </c>
      <c r="D52" s="6">
        <v>1</v>
      </c>
      <c r="E52" s="6">
        <v>1</v>
      </c>
    </row>
    <row r="53" spans="1:5">
      <c r="B53" t="s">
        <v>1494</v>
      </c>
      <c r="C53" t="s">
        <v>1170</v>
      </c>
      <c r="D53" s="6">
        <v>25</v>
      </c>
      <c r="E53" s="6">
        <v>25</v>
      </c>
    </row>
    <row r="54" spans="1:5">
      <c r="B54" t="s">
        <v>1020</v>
      </c>
      <c r="C54" t="s">
        <v>1057</v>
      </c>
      <c r="D54" s="6">
        <v>200</v>
      </c>
      <c r="E54" s="6">
        <v>200</v>
      </c>
    </row>
    <row r="55" spans="1:5">
      <c r="B55" t="s">
        <v>13855</v>
      </c>
      <c r="C55" t="s">
        <v>1057</v>
      </c>
      <c r="D55" s="6">
        <v>0</v>
      </c>
      <c r="E55" s="6">
        <v>400</v>
      </c>
    </row>
    <row r="56" spans="1:5">
      <c r="A56" t="s">
        <v>642</v>
      </c>
      <c r="B56" t="s">
        <v>647</v>
      </c>
      <c r="C56" t="s">
        <v>1057</v>
      </c>
      <c r="D56" s="6">
        <v>19</v>
      </c>
      <c r="E56" s="6">
        <v>25</v>
      </c>
    </row>
    <row r="57" spans="1:5">
      <c r="B57" t="s">
        <v>649</v>
      </c>
      <c r="C57" t="s">
        <v>1057</v>
      </c>
      <c r="D57" s="6">
        <v>21</v>
      </c>
      <c r="E57" s="6">
        <v>27</v>
      </c>
    </row>
    <row r="58" spans="1:5">
      <c r="B58" t="s">
        <v>1267</v>
      </c>
      <c r="C58" t="s">
        <v>1057</v>
      </c>
      <c r="D58" s="6">
        <v>37</v>
      </c>
      <c r="E58" s="6">
        <v>40</v>
      </c>
    </row>
    <row r="59" spans="1:5">
      <c r="B59" t="s">
        <v>653</v>
      </c>
      <c r="C59" t="s">
        <v>1057</v>
      </c>
      <c r="D59" s="6">
        <v>27</v>
      </c>
      <c r="E59" s="6">
        <v>32</v>
      </c>
    </row>
    <row r="60" spans="1:5">
      <c r="B60" t="s">
        <v>1268</v>
      </c>
      <c r="C60" t="s">
        <v>1057</v>
      </c>
      <c r="D60" s="6">
        <v>33</v>
      </c>
      <c r="E60" s="6">
        <v>35</v>
      </c>
    </row>
    <row r="61" spans="1:5">
      <c r="B61" t="s">
        <v>646</v>
      </c>
      <c r="C61" t="s">
        <v>1057</v>
      </c>
      <c r="D61" s="6">
        <v>40</v>
      </c>
      <c r="E61" s="6">
        <v>45</v>
      </c>
    </row>
    <row r="62" spans="1:5">
      <c r="B62" t="s">
        <v>665</v>
      </c>
      <c r="C62" t="s">
        <v>1057</v>
      </c>
      <c r="D62" s="6">
        <v>69</v>
      </c>
      <c r="E62" s="6">
        <v>70</v>
      </c>
    </row>
    <row r="63" spans="1:5">
      <c r="B63" t="s">
        <v>14247</v>
      </c>
      <c r="C63" t="s">
        <v>1057</v>
      </c>
      <c r="D63" s="6">
        <v>14</v>
      </c>
      <c r="E63" s="6">
        <v>22</v>
      </c>
    </row>
    <row r="64" spans="1:5">
      <c r="B64" t="s">
        <v>14246</v>
      </c>
      <c r="C64" t="s">
        <v>1057</v>
      </c>
      <c r="D64" s="6">
        <v>19</v>
      </c>
      <c r="E64" s="6">
        <v>26</v>
      </c>
    </row>
    <row r="65" spans="1:5">
      <c r="B65" t="s">
        <v>14248</v>
      </c>
      <c r="C65" t="s">
        <v>1057</v>
      </c>
      <c r="D65" s="6">
        <v>100</v>
      </c>
      <c r="E65" s="6">
        <v>101</v>
      </c>
    </row>
    <row r="66" spans="1:5">
      <c r="B66" t="s">
        <v>14244</v>
      </c>
      <c r="C66" t="s">
        <v>1057</v>
      </c>
      <c r="D66" s="6">
        <v>40</v>
      </c>
      <c r="E66" s="6">
        <v>49</v>
      </c>
    </row>
    <row r="67" spans="1:5">
      <c r="B67" t="s">
        <v>14427</v>
      </c>
      <c r="C67" t="s">
        <v>1057</v>
      </c>
      <c r="D67" s="6">
        <v>49</v>
      </c>
      <c r="E67" s="6">
        <v>56</v>
      </c>
    </row>
    <row r="68" spans="1:5">
      <c r="A68" t="s">
        <v>413</v>
      </c>
      <c r="B68" t="s">
        <v>14423</v>
      </c>
      <c r="C68" t="s">
        <v>14369</v>
      </c>
      <c r="D68" s="6" t="e">
        <v>#REF!</v>
      </c>
      <c r="E68" s="6">
        <v>20</v>
      </c>
    </row>
    <row r="69" spans="1:5">
      <c r="A69" t="s">
        <v>394</v>
      </c>
      <c r="B69" t="s">
        <v>398</v>
      </c>
      <c r="C69" t="s">
        <v>1076</v>
      </c>
      <c r="D69" s="6">
        <v>4</v>
      </c>
      <c r="E69" s="6">
        <v>4</v>
      </c>
    </row>
    <row r="70" spans="1:5">
      <c r="A70" t="s">
        <v>1218</v>
      </c>
      <c r="B70" t="s">
        <v>14340</v>
      </c>
      <c r="C70" t="s">
        <v>1115</v>
      </c>
      <c r="D70" s="6">
        <v>0.75</v>
      </c>
      <c r="E70" s="6">
        <v>0.75</v>
      </c>
    </row>
    <row r="71" spans="1:5">
      <c r="A71" t="s">
        <v>404</v>
      </c>
      <c r="B71" t="s">
        <v>14428</v>
      </c>
      <c r="C71" t="s">
        <v>1057</v>
      </c>
      <c r="D71" s="6"/>
      <c r="E71" s="6"/>
    </row>
    <row r="72" spans="1:5">
      <c r="B72" t="s">
        <v>14429</v>
      </c>
      <c r="C72" t="s">
        <v>1057</v>
      </c>
      <c r="D72" s="6"/>
      <c r="E72" s="6"/>
    </row>
    <row r="73" spans="1:5">
      <c r="A73" t="s">
        <v>388</v>
      </c>
      <c r="B73" t="s">
        <v>1350</v>
      </c>
      <c r="C73" t="s">
        <v>1351</v>
      </c>
      <c r="D73" s="6">
        <v>2</v>
      </c>
      <c r="E73" s="6">
        <v>2</v>
      </c>
    </row>
    <row r="74" spans="1:5">
      <c r="A74" t="s">
        <v>1</v>
      </c>
      <c r="B74" t="s">
        <v>1643</v>
      </c>
      <c r="C74" t="s">
        <v>1645</v>
      </c>
      <c r="D74" s="6">
        <v>15</v>
      </c>
      <c r="E74" s="6">
        <v>20</v>
      </c>
    </row>
    <row r="75" spans="1:5">
      <c r="B75" t="s">
        <v>14242</v>
      </c>
      <c r="C75" t="s">
        <v>1645</v>
      </c>
      <c r="D75" s="6">
        <v>9</v>
      </c>
      <c r="E75" s="6">
        <v>10</v>
      </c>
    </row>
    <row r="76" spans="1:5">
      <c r="A76" t="s">
        <v>1276</v>
      </c>
      <c r="B76" t="s">
        <v>1277</v>
      </c>
      <c r="C76" t="s">
        <v>1057</v>
      </c>
      <c r="D76" s="6">
        <v>115</v>
      </c>
      <c r="E76" s="6">
        <v>145</v>
      </c>
    </row>
    <row r="77" spans="1:5">
      <c r="B77" t="s">
        <v>14455</v>
      </c>
      <c r="C77" t="s">
        <v>14369</v>
      </c>
      <c r="D77" s="6">
        <v>10</v>
      </c>
      <c r="E77" s="6">
        <v>15</v>
      </c>
    </row>
    <row r="78" spans="1:5">
      <c r="A78" t="s">
        <v>1418</v>
      </c>
      <c r="B78" t="s">
        <v>1422</v>
      </c>
      <c r="C78" t="s">
        <v>1057</v>
      </c>
      <c r="D78" s="6">
        <v>15</v>
      </c>
      <c r="E78" s="6">
        <v>15</v>
      </c>
    </row>
    <row r="79" spans="1:5">
      <c r="B79" t="s">
        <v>1423</v>
      </c>
      <c r="C79" t="s">
        <v>1057</v>
      </c>
      <c r="D79" s="6">
        <v>40</v>
      </c>
      <c r="E79" s="6">
        <v>40</v>
      </c>
    </row>
    <row r="80" spans="1:5">
      <c r="B80" t="s">
        <v>1495</v>
      </c>
      <c r="C80" t="s">
        <v>1057</v>
      </c>
      <c r="D80" s="6">
        <v>15</v>
      </c>
      <c r="E80" s="6">
        <v>15</v>
      </c>
    </row>
    <row r="81" spans="1:5">
      <c r="B81" t="s">
        <v>1496</v>
      </c>
      <c r="C81" t="s">
        <v>1057</v>
      </c>
      <c r="D81" s="6">
        <v>40</v>
      </c>
      <c r="E81" s="6">
        <v>40</v>
      </c>
    </row>
    <row r="82" spans="1:5">
      <c r="B82" t="s">
        <v>1421</v>
      </c>
      <c r="C82" t="s">
        <v>1057</v>
      </c>
      <c r="D82" s="6">
        <v>70</v>
      </c>
      <c r="E82" s="6">
        <v>70</v>
      </c>
    </row>
    <row r="83" spans="1:5">
      <c r="B83" t="s">
        <v>1497</v>
      </c>
      <c r="C83" t="s">
        <v>1057</v>
      </c>
      <c r="D83" s="6">
        <v>70</v>
      </c>
      <c r="E83" s="6">
        <v>70</v>
      </c>
    </row>
    <row r="84" spans="1:5">
      <c r="A84" t="s">
        <v>1015</v>
      </c>
      <c r="B84" t="s">
        <v>1024</v>
      </c>
      <c r="C84" t="s">
        <v>1057</v>
      </c>
      <c r="D84" s="6">
        <v>168</v>
      </c>
      <c r="E84" s="6">
        <v>168</v>
      </c>
    </row>
    <row r="85" spans="1:5">
      <c r="B85" t="s">
        <v>1023</v>
      </c>
      <c r="C85" t="s">
        <v>1057</v>
      </c>
      <c r="D85" s="6">
        <v>158</v>
      </c>
      <c r="E85" s="6">
        <v>158</v>
      </c>
    </row>
    <row r="86" spans="1:5">
      <c r="B86" t="s">
        <v>1025</v>
      </c>
      <c r="C86" t="s">
        <v>1057</v>
      </c>
      <c r="D86" s="6">
        <v>176</v>
      </c>
      <c r="E86" s="6">
        <v>176</v>
      </c>
    </row>
    <row r="87" spans="1:5">
      <c r="B87" t="s">
        <v>1022</v>
      </c>
      <c r="C87" t="s">
        <v>1057</v>
      </c>
      <c r="D87" s="6">
        <v>166</v>
      </c>
      <c r="E87" s="6">
        <v>166</v>
      </c>
    </row>
    <row r="88" spans="1:5">
      <c r="B88" t="s">
        <v>14419</v>
      </c>
      <c r="C88" t="s">
        <v>1057</v>
      </c>
      <c r="D88" s="6"/>
      <c r="E88" s="6"/>
    </row>
    <row r="89" spans="1:5">
      <c r="A89" t="s">
        <v>418</v>
      </c>
      <c r="B89" t="s">
        <v>1139</v>
      </c>
      <c r="C89" t="s">
        <v>1158</v>
      </c>
      <c r="D89" s="6">
        <v>350</v>
      </c>
      <c r="E89" s="6">
        <v>350</v>
      </c>
    </row>
    <row r="90" spans="1:5">
      <c r="B90" t="s">
        <v>508</v>
      </c>
      <c r="C90" t="s">
        <v>1158</v>
      </c>
      <c r="D90" s="6">
        <v>550</v>
      </c>
      <c r="E90" s="6">
        <v>550</v>
      </c>
    </row>
    <row r="91" spans="1:5">
      <c r="B91" t="s">
        <v>523</v>
      </c>
      <c r="C91" t="s">
        <v>1158</v>
      </c>
      <c r="D91" s="6">
        <v>200</v>
      </c>
      <c r="E91" s="6">
        <v>200</v>
      </c>
    </row>
    <row r="92" spans="1:5">
      <c r="B92" t="s">
        <v>524</v>
      </c>
      <c r="C92" t="s">
        <v>1158</v>
      </c>
      <c r="D92" s="6">
        <v>250</v>
      </c>
      <c r="E92" s="6">
        <v>250</v>
      </c>
    </row>
    <row r="93" spans="1:5">
      <c r="B93" t="s">
        <v>509</v>
      </c>
      <c r="C93" t="s">
        <v>1158</v>
      </c>
      <c r="D93" s="6">
        <v>150</v>
      </c>
      <c r="E93" s="6">
        <v>150</v>
      </c>
    </row>
    <row r="94" spans="1:5">
      <c r="B94" t="s">
        <v>1335</v>
      </c>
      <c r="C94" t="s">
        <v>1158</v>
      </c>
      <c r="D94" s="6">
        <v>400</v>
      </c>
      <c r="E94" s="6">
        <v>400</v>
      </c>
    </row>
    <row r="95" spans="1:5">
      <c r="B95" t="s">
        <v>511</v>
      </c>
      <c r="C95" t="s">
        <v>1158</v>
      </c>
      <c r="D95" s="6">
        <v>50</v>
      </c>
      <c r="E95" s="6">
        <v>50</v>
      </c>
    </row>
    <row r="96" spans="1:5">
      <c r="B96" t="s">
        <v>510</v>
      </c>
      <c r="C96" t="s">
        <v>1158</v>
      </c>
      <c r="D96" s="6">
        <v>150</v>
      </c>
      <c r="E96" s="6">
        <v>150</v>
      </c>
    </row>
    <row r="97" spans="2:5">
      <c r="B97" t="s">
        <v>517</v>
      </c>
      <c r="C97" t="s">
        <v>1158</v>
      </c>
      <c r="D97" s="6">
        <v>125</v>
      </c>
      <c r="E97" s="6">
        <v>125</v>
      </c>
    </row>
    <row r="98" spans="2:5">
      <c r="B98" t="s">
        <v>1594</v>
      </c>
      <c r="C98" t="s">
        <v>1126</v>
      </c>
      <c r="D98" s="6">
        <v>75</v>
      </c>
      <c r="E98" s="6">
        <v>75</v>
      </c>
    </row>
    <row r="99" spans="2:5">
      <c r="B99" t="s">
        <v>1596</v>
      </c>
      <c r="C99" t="s">
        <v>1126</v>
      </c>
      <c r="D99" s="6">
        <v>75</v>
      </c>
      <c r="E99" s="6">
        <v>75</v>
      </c>
    </row>
    <row r="100" spans="2:5">
      <c r="B100" t="s">
        <v>1586</v>
      </c>
      <c r="C100" t="s">
        <v>1126</v>
      </c>
      <c r="D100" s="6">
        <v>25</v>
      </c>
      <c r="E100" s="6">
        <v>25</v>
      </c>
    </row>
    <row r="101" spans="2:5">
      <c r="B101" t="s">
        <v>1588</v>
      </c>
      <c r="C101" t="s">
        <v>1126</v>
      </c>
      <c r="D101" s="6">
        <v>50</v>
      </c>
      <c r="E101" s="6">
        <v>50</v>
      </c>
    </row>
    <row r="102" spans="2:5">
      <c r="B102" t="s">
        <v>1590</v>
      </c>
      <c r="C102" t="s">
        <v>1126</v>
      </c>
      <c r="D102" s="6">
        <v>50</v>
      </c>
      <c r="E102" s="6">
        <v>50</v>
      </c>
    </row>
    <row r="103" spans="2:5">
      <c r="B103" t="s">
        <v>1592</v>
      </c>
      <c r="C103" t="s">
        <v>1126</v>
      </c>
      <c r="D103" s="6">
        <v>50</v>
      </c>
      <c r="E103" s="6">
        <v>50</v>
      </c>
    </row>
    <row r="104" spans="2:5">
      <c r="B104" t="s">
        <v>1605</v>
      </c>
      <c r="C104" t="s">
        <v>1126</v>
      </c>
      <c r="D104" s="6">
        <v>75</v>
      </c>
      <c r="E104" s="6">
        <v>75</v>
      </c>
    </row>
    <row r="105" spans="2:5">
      <c r="B105" t="s">
        <v>1617</v>
      </c>
      <c r="C105" t="s">
        <v>1158</v>
      </c>
      <c r="D105" s="6">
        <v>25</v>
      </c>
      <c r="E105" s="6">
        <v>25</v>
      </c>
    </row>
    <row r="106" spans="2:5">
      <c r="B106" t="s">
        <v>1611</v>
      </c>
      <c r="C106" t="s">
        <v>1158</v>
      </c>
      <c r="D106" s="6">
        <v>20</v>
      </c>
      <c r="E106" s="6">
        <v>20</v>
      </c>
    </row>
    <row r="107" spans="2:5">
      <c r="B107" t="s">
        <v>1619</v>
      </c>
      <c r="C107" t="s">
        <v>1126</v>
      </c>
      <c r="D107" s="6">
        <v>125</v>
      </c>
      <c r="E107" s="6">
        <v>125</v>
      </c>
    </row>
    <row r="108" spans="2:5">
      <c r="B108" t="s">
        <v>1620</v>
      </c>
      <c r="C108" t="s">
        <v>1126</v>
      </c>
      <c r="D108" s="6">
        <v>175</v>
      </c>
      <c r="E108" s="6">
        <v>175</v>
      </c>
    </row>
    <row r="109" spans="2:5">
      <c r="B109" t="s">
        <v>1578</v>
      </c>
      <c r="C109" t="s">
        <v>1164</v>
      </c>
      <c r="D109" s="6">
        <v>25</v>
      </c>
      <c r="E109" s="6">
        <v>25</v>
      </c>
    </row>
    <row r="110" spans="2:5">
      <c r="B110" t="s">
        <v>1634</v>
      </c>
      <c r="C110" t="s">
        <v>1126</v>
      </c>
      <c r="D110" s="6">
        <v>150</v>
      </c>
      <c r="E110" s="6">
        <v>150</v>
      </c>
    </row>
    <row r="111" spans="2:5">
      <c r="B111" t="s">
        <v>1613</v>
      </c>
      <c r="C111" t="s">
        <v>1158</v>
      </c>
      <c r="D111" s="6">
        <v>25</v>
      </c>
      <c r="E111" s="6">
        <v>25</v>
      </c>
    </row>
    <row r="112" spans="2:5">
      <c r="B112" t="s">
        <v>1614</v>
      </c>
      <c r="C112" t="s">
        <v>1158</v>
      </c>
      <c r="D112" s="6">
        <v>20</v>
      </c>
      <c r="E112" s="6">
        <v>15</v>
      </c>
    </row>
    <row r="113" spans="2:5">
      <c r="B113" t="s">
        <v>1610</v>
      </c>
      <c r="C113" t="s">
        <v>1126</v>
      </c>
      <c r="D113" s="6">
        <v>25</v>
      </c>
      <c r="E113" s="6">
        <v>25</v>
      </c>
    </row>
    <row r="114" spans="2:5">
      <c r="B114" t="s">
        <v>1581</v>
      </c>
      <c r="C114" t="s">
        <v>1126</v>
      </c>
      <c r="D114" s="6">
        <v>40</v>
      </c>
      <c r="E114" s="6">
        <v>40</v>
      </c>
    </row>
    <row r="115" spans="2:5">
      <c r="B115" t="s">
        <v>1621</v>
      </c>
      <c r="C115" t="s">
        <v>1158</v>
      </c>
      <c r="D115" s="6">
        <v>5</v>
      </c>
      <c r="E115" s="6">
        <v>5</v>
      </c>
    </row>
    <row r="116" spans="2:5">
      <c r="B116" t="s">
        <v>1600</v>
      </c>
      <c r="C116" t="s">
        <v>1126</v>
      </c>
      <c r="D116" s="6">
        <v>75</v>
      </c>
      <c r="E116" s="6">
        <v>75</v>
      </c>
    </row>
    <row r="117" spans="2:5">
      <c r="B117" t="s">
        <v>1632</v>
      </c>
      <c r="C117" t="s">
        <v>1126</v>
      </c>
      <c r="D117" s="6">
        <v>50</v>
      </c>
      <c r="E117" s="6">
        <v>50</v>
      </c>
    </row>
    <row r="118" spans="2:5">
      <c r="B118" t="s">
        <v>1622</v>
      </c>
      <c r="C118" t="s">
        <v>1158</v>
      </c>
      <c r="D118" s="6">
        <v>100</v>
      </c>
      <c r="E118" s="6">
        <v>100</v>
      </c>
    </row>
    <row r="119" spans="2:5">
      <c r="B119" t="s">
        <v>1598</v>
      </c>
      <c r="C119" t="s">
        <v>1126</v>
      </c>
      <c r="D119" s="6">
        <v>60</v>
      </c>
      <c r="E119" s="6">
        <v>60</v>
      </c>
    </row>
    <row r="120" spans="2:5">
      <c r="B120" t="s">
        <v>1624</v>
      </c>
      <c r="C120" t="s">
        <v>1158</v>
      </c>
      <c r="D120" s="6">
        <v>10</v>
      </c>
      <c r="E120" s="6">
        <v>10</v>
      </c>
    </row>
    <row r="121" spans="2:5">
      <c r="B121" t="s">
        <v>1626</v>
      </c>
      <c r="C121" t="s">
        <v>1126</v>
      </c>
      <c r="D121" s="6">
        <v>175</v>
      </c>
      <c r="E121" s="6">
        <v>175</v>
      </c>
    </row>
    <row r="122" spans="2:5">
      <c r="B122" t="s">
        <v>1627</v>
      </c>
      <c r="C122" t="s">
        <v>1158</v>
      </c>
      <c r="D122" s="6">
        <v>15</v>
      </c>
      <c r="E122" s="6">
        <v>15</v>
      </c>
    </row>
    <row r="123" spans="2:5">
      <c r="B123" t="s">
        <v>1582</v>
      </c>
      <c r="C123" t="s">
        <v>1158</v>
      </c>
      <c r="D123" s="6">
        <v>25</v>
      </c>
      <c r="E123" s="6">
        <v>25</v>
      </c>
    </row>
    <row r="124" spans="2:5">
      <c r="B124" t="s">
        <v>1636</v>
      </c>
      <c r="C124" t="s">
        <v>1126</v>
      </c>
      <c r="D124" s="6">
        <v>100</v>
      </c>
      <c r="E124" s="6">
        <v>100</v>
      </c>
    </row>
    <row r="125" spans="2:5">
      <c r="B125" t="s">
        <v>1601</v>
      </c>
      <c r="C125" t="s">
        <v>1165</v>
      </c>
      <c r="D125" s="6">
        <v>40</v>
      </c>
      <c r="E125" s="6">
        <v>40</v>
      </c>
    </row>
    <row r="126" spans="2:5">
      <c r="B126" t="s">
        <v>1637</v>
      </c>
      <c r="C126" t="s">
        <v>1158</v>
      </c>
      <c r="D126" s="6">
        <v>10</v>
      </c>
      <c r="E126" s="6">
        <v>10</v>
      </c>
    </row>
    <row r="127" spans="2:5">
      <c r="B127" t="s">
        <v>1641</v>
      </c>
      <c r="C127" t="s">
        <v>1126</v>
      </c>
      <c r="D127" s="6">
        <v>25</v>
      </c>
      <c r="E127" s="6">
        <v>25</v>
      </c>
    </row>
    <row r="128" spans="2:5">
      <c r="B128" t="s">
        <v>1615</v>
      </c>
      <c r="C128" t="s">
        <v>1158</v>
      </c>
      <c r="D128" s="6">
        <v>15</v>
      </c>
      <c r="E128" s="6">
        <v>15</v>
      </c>
    </row>
    <row r="129" spans="1:5">
      <c r="B129" t="s">
        <v>1616</v>
      </c>
      <c r="C129" t="s">
        <v>1158</v>
      </c>
      <c r="D129" s="6">
        <v>10</v>
      </c>
      <c r="E129" s="6">
        <v>10</v>
      </c>
    </row>
    <row r="130" spans="1:5">
      <c r="B130" t="s">
        <v>1607</v>
      </c>
      <c r="C130" t="s">
        <v>1126</v>
      </c>
      <c r="D130" s="6">
        <v>50</v>
      </c>
      <c r="E130" s="6">
        <v>50</v>
      </c>
    </row>
    <row r="131" spans="1:5">
      <c r="B131" t="s">
        <v>1628</v>
      </c>
      <c r="C131" t="s">
        <v>1158</v>
      </c>
      <c r="D131" s="6">
        <v>5</v>
      </c>
      <c r="E131" s="6">
        <v>5</v>
      </c>
    </row>
    <row r="132" spans="1:5">
      <c r="B132" t="s">
        <v>1609</v>
      </c>
      <c r="C132" t="s">
        <v>1126</v>
      </c>
      <c r="D132" s="6">
        <v>200</v>
      </c>
      <c r="E132" s="6">
        <v>200</v>
      </c>
    </row>
    <row r="133" spans="1:5">
      <c r="B133" t="s">
        <v>499</v>
      </c>
      <c r="C133" t="s">
        <v>1126</v>
      </c>
      <c r="D133" s="6">
        <v>300</v>
      </c>
      <c r="E133" s="6">
        <v>300</v>
      </c>
    </row>
    <row r="134" spans="1:5">
      <c r="B134" t="s">
        <v>503</v>
      </c>
      <c r="C134" t="s">
        <v>1126</v>
      </c>
      <c r="D134" s="6">
        <v>305</v>
      </c>
      <c r="E134" s="6">
        <v>305</v>
      </c>
    </row>
    <row r="135" spans="1:5">
      <c r="B135" t="s">
        <v>505</v>
      </c>
      <c r="C135" t="s">
        <v>1126</v>
      </c>
      <c r="D135" s="6">
        <v>335</v>
      </c>
      <c r="E135" s="6">
        <v>335</v>
      </c>
    </row>
    <row r="136" spans="1:5">
      <c r="B136" t="s">
        <v>501</v>
      </c>
      <c r="C136" t="s">
        <v>1126</v>
      </c>
      <c r="D136" s="6">
        <v>100</v>
      </c>
      <c r="E136" s="6">
        <v>100</v>
      </c>
    </row>
    <row r="137" spans="1:5">
      <c r="A137" t="s">
        <v>555</v>
      </c>
      <c r="B137" t="s">
        <v>570</v>
      </c>
      <c r="C137" t="s">
        <v>1519</v>
      </c>
      <c r="D137" s="6">
        <v>900</v>
      </c>
      <c r="E137" s="6">
        <v>900</v>
      </c>
    </row>
    <row r="138" spans="1:5">
      <c r="B138" t="s">
        <v>573</v>
      </c>
      <c r="C138" t="s">
        <v>1519</v>
      </c>
      <c r="D138" s="6">
        <v>150</v>
      </c>
      <c r="E138" s="6">
        <v>150</v>
      </c>
    </row>
    <row r="139" spans="1:5">
      <c r="B139" t="s">
        <v>571</v>
      </c>
      <c r="C139" t="s">
        <v>1519</v>
      </c>
      <c r="D139" s="6">
        <v>2700</v>
      </c>
      <c r="E139" s="6">
        <v>2700</v>
      </c>
    </row>
    <row r="140" spans="1:5">
      <c r="B140" t="s">
        <v>574</v>
      </c>
      <c r="C140" t="s">
        <v>1057</v>
      </c>
      <c r="D140" s="6">
        <v>95</v>
      </c>
      <c r="E140" s="6">
        <v>95</v>
      </c>
    </row>
    <row r="141" spans="1:5">
      <c r="B141" t="s">
        <v>572</v>
      </c>
      <c r="C141" t="s">
        <v>1519</v>
      </c>
      <c r="D141" s="6">
        <v>1800</v>
      </c>
      <c r="E141" s="6">
        <v>1800</v>
      </c>
    </row>
    <row r="142" spans="1:5">
      <c r="A142" t="s">
        <v>546</v>
      </c>
      <c r="B142" t="s">
        <v>569</v>
      </c>
      <c r="C142" t="s">
        <v>1520</v>
      </c>
      <c r="D142" s="6">
        <v>0.03</v>
      </c>
      <c r="E142" s="6">
        <v>0.02</v>
      </c>
    </row>
    <row r="143" spans="1:5">
      <c r="B143" t="s">
        <v>568</v>
      </c>
      <c r="C143" t="s">
        <v>1520</v>
      </c>
      <c r="D143" s="6">
        <v>0.05</v>
      </c>
      <c r="E143" s="6">
        <v>0.04</v>
      </c>
    </row>
    <row r="144" spans="1:5">
      <c r="B144" t="s">
        <v>566</v>
      </c>
      <c r="C144" t="s">
        <v>1521</v>
      </c>
      <c r="D144" s="6">
        <v>10</v>
      </c>
      <c r="E144" s="6">
        <v>10</v>
      </c>
    </row>
    <row r="145" spans="1:5">
      <c r="B145" t="s">
        <v>567</v>
      </c>
      <c r="C145" t="s">
        <v>1521</v>
      </c>
      <c r="D145" s="6">
        <v>5</v>
      </c>
      <c r="E145" s="6">
        <v>5</v>
      </c>
    </row>
    <row r="146" spans="1:5">
      <c r="B146" t="s">
        <v>564</v>
      </c>
      <c r="C146" t="s">
        <v>1521</v>
      </c>
      <c r="D146" s="6">
        <v>10</v>
      </c>
      <c r="E146" s="6">
        <v>5</v>
      </c>
    </row>
    <row r="147" spans="1:5">
      <c r="B147" t="s">
        <v>565</v>
      </c>
      <c r="C147" t="s">
        <v>1521</v>
      </c>
      <c r="D147" s="6">
        <v>3</v>
      </c>
      <c r="E147" s="6">
        <v>2</v>
      </c>
    </row>
    <row r="148" spans="1:5">
      <c r="A148" t="s">
        <v>335</v>
      </c>
      <c r="B148" t="s">
        <v>342</v>
      </c>
      <c r="C148" t="s">
        <v>1115</v>
      </c>
      <c r="D148" s="6">
        <v>18.48</v>
      </c>
      <c r="E148" s="6">
        <v>18.48</v>
      </c>
    </row>
    <row r="149" spans="1:5">
      <c r="B149" t="s">
        <v>346</v>
      </c>
      <c r="C149" t="s">
        <v>14369</v>
      </c>
      <c r="D149" s="6">
        <v>30</v>
      </c>
      <c r="E149" s="6">
        <v>30</v>
      </c>
    </row>
    <row r="150" spans="1:5">
      <c r="B150" t="s">
        <v>347</v>
      </c>
      <c r="C150" t="s">
        <v>14369</v>
      </c>
      <c r="D150" s="6">
        <v>48</v>
      </c>
      <c r="E150" s="6">
        <v>48</v>
      </c>
    </row>
    <row r="151" spans="1:5">
      <c r="A151" t="s">
        <v>1253</v>
      </c>
      <c r="B151" t="s">
        <v>1262</v>
      </c>
      <c r="C151" t="s">
        <v>1287</v>
      </c>
      <c r="D151" s="6">
        <v>35</v>
      </c>
      <c r="E151" s="6">
        <v>35</v>
      </c>
    </row>
    <row r="152" spans="1:5">
      <c r="B152" t="s">
        <v>1264</v>
      </c>
      <c r="C152" t="s">
        <v>1057</v>
      </c>
      <c r="D152" s="6">
        <v>75</v>
      </c>
      <c r="E152" s="6">
        <v>77</v>
      </c>
    </row>
    <row r="153" spans="1:5">
      <c r="B153" t="s">
        <v>1255</v>
      </c>
      <c r="C153" t="s">
        <v>1287</v>
      </c>
      <c r="D153" s="6">
        <v>70</v>
      </c>
      <c r="E153" s="6">
        <v>70</v>
      </c>
    </row>
    <row r="154" spans="1:5">
      <c r="B154" t="s">
        <v>1254</v>
      </c>
      <c r="C154" t="s">
        <v>1287</v>
      </c>
      <c r="D154" s="6">
        <v>140</v>
      </c>
      <c r="E154" s="6">
        <v>140</v>
      </c>
    </row>
    <row r="155" spans="1:5">
      <c r="B155" t="s">
        <v>1256</v>
      </c>
      <c r="C155" t="s">
        <v>1287</v>
      </c>
      <c r="D155" s="6">
        <v>18</v>
      </c>
      <c r="E155" s="6">
        <v>18</v>
      </c>
    </row>
    <row r="156" spans="1:5">
      <c r="B156" t="s">
        <v>1263</v>
      </c>
      <c r="C156" t="s">
        <v>1287</v>
      </c>
      <c r="D156" s="6">
        <v>20</v>
      </c>
      <c r="E156" s="6">
        <v>15</v>
      </c>
    </row>
    <row r="157" spans="1:5">
      <c r="B157" t="s">
        <v>14461</v>
      </c>
      <c r="C157" t="s">
        <v>1287</v>
      </c>
      <c r="D157" s="6">
        <v>0</v>
      </c>
      <c r="E157" s="6">
        <v>0</v>
      </c>
    </row>
    <row r="158" spans="1:5">
      <c r="B158" t="s">
        <v>14468</v>
      </c>
      <c r="C158" t="s">
        <v>14369</v>
      </c>
      <c r="D158" s="6">
        <v>10</v>
      </c>
      <c r="E158" s="6">
        <v>12</v>
      </c>
    </row>
    <row r="159" spans="1:5">
      <c r="A159" t="s">
        <v>526</v>
      </c>
      <c r="B159" t="s">
        <v>369</v>
      </c>
      <c r="C159" t="s">
        <v>14369</v>
      </c>
      <c r="D159" s="6">
        <v>28</v>
      </c>
      <c r="E159" s="6">
        <v>28</v>
      </c>
    </row>
    <row r="160" spans="1:5">
      <c r="B160" t="s">
        <v>371</v>
      </c>
      <c r="C160" t="s">
        <v>1158</v>
      </c>
      <c r="D160" s="6">
        <v>13</v>
      </c>
      <c r="E160" s="6">
        <v>14</v>
      </c>
    </row>
    <row r="161" spans="1:5">
      <c r="B161" t="s">
        <v>375</v>
      </c>
      <c r="C161" t="s">
        <v>14369</v>
      </c>
      <c r="D161" s="6">
        <v>28</v>
      </c>
      <c r="E161" s="6">
        <v>28</v>
      </c>
    </row>
    <row r="162" spans="1:5">
      <c r="B162" t="s">
        <v>1297</v>
      </c>
      <c r="C162" t="s">
        <v>1113</v>
      </c>
      <c r="D162" s="6">
        <v>1.8</v>
      </c>
      <c r="E162" s="6">
        <v>1.8</v>
      </c>
    </row>
    <row r="163" spans="1:5">
      <c r="B163" t="s">
        <v>1299</v>
      </c>
      <c r="C163" t="s">
        <v>1113</v>
      </c>
      <c r="D163" s="6">
        <v>0.8</v>
      </c>
      <c r="E163" s="6">
        <v>0.8</v>
      </c>
    </row>
    <row r="164" spans="1:5">
      <c r="B164" t="s">
        <v>1298</v>
      </c>
      <c r="C164" t="s">
        <v>1113</v>
      </c>
      <c r="D164" s="6">
        <v>1.4</v>
      </c>
      <c r="E164" s="6">
        <v>1.4</v>
      </c>
    </row>
    <row r="165" spans="1:5">
      <c r="B165" t="s">
        <v>1300</v>
      </c>
      <c r="C165" t="s">
        <v>1113</v>
      </c>
      <c r="D165" s="6">
        <v>0.4</v>
      </c>
      <c r="E165" s="6">
        <v>0.4</v>
      </c>
    </row>
    <row r="166" spans="1:5">
      <c r="B166" t="s">
        <v>537</v>
      </c>
      <c r="C166" t="s">
        <v>1057</v>
      </c>
      <c r="D166" s="6">
        <v>73</v>
      </c>
      <c r="E166" s="6">
        <v>75</v>
      </c>
    </row>
    <row r="167" spans="1:5">
      <c r="B167" t="s">
        <v>536</v>
      </c>
      <c r="C167" t="s">
        <v>1057</v>
      </c>
      <c r="D167" s="6">
        <v>79</v>
      </c>
      <c r="E167" s="6">
        <v>82</v>
      </c>
    </row>
    <row r="168" spans="1:5">
      <c r="B168" t="s">
        <v>528</v>
      </c>
      <c r="C168" t="s">
        <v>1057</v>
      </c>
      <c r="D168" s="6">
        <v>141</v>
      </c>
      <c r="E168" s="6">
        <v>147</v>
      </c>
    </row>
    <row r="169" spans="1:5">
      <c r="B169" t="s">
        <v>527</v>
      </c>
      <c r="C169" t="s">
        <v>1057</v>
      </c>
      <c r="D169" s="6">
        <v>226</v>
      </c>
      <c r="E169" s="6">
        <v>250</v>
      </c>
    </row>
    <row r="170" spans="1:5">
      <c r="B170" t="s">
        <v>530</v>
      </c>
      <c r="C170" t="s">
        <v>1057</v>
      </c>
      <c r="D170" s="6">
        <v>98</v>
      </c>
      <c r="E170" s="6">
        <v>99</v>
      </c>
    </row>
    <row r="171" spans="1:5">
      <c r="B171" t="s">
        <v>533</v>
      </c>
      <c r="C171" t="s">
        <v>1057</v>
      </c>
      <c r="D171" s="6">
        <v>96</v>
      </c>
      <c r="E171" s="6">
        <v>97</v>
      </c>
    </row>
    <row r="172" spans="1:5">
      <c r="B172" t="s">
        <v>535</v>
      </c>
      <c r="C172" t="s">
        <v>1057</v>
      </c>
      <c r="D172" s="6">
        <v>115</v>
      </c>
      <c r="E172" s="6">
        <v>121</v>
      </c>
    </row>
    <row r="173" spans="1:5">
      <c r="B173" t="s">
        <v>529</v>
      </c>
      <c r="C173" t="s">
        <v>1057</v>
      </c>
      <c r="D173" s="6">
        <v>119</v>
      </c>
      <c r="E173" s="6">
        <v>124</v>
      </c>
    </row>
    <row r="174" spans="1:5">
      <c r="A174" t="s">
        <v>898</v>
      </c>
      <c r="B174" t="s">
        <v>14286</v>
      </c>
      <c r="C174" t="s">
        <v>1158</v>
      </c>
      <c r="D174" s="6">
        <v>299</v>
      </c>
      <c r="E174" s="6">
        <v>122</v>
      </c>
    </row>
    <row r="175" spans="1:5">
      <c r="B175" t="s">
        <v>906</v>
      </c>
      <c r="C175" t="s">
        <v>1158</v>
      </c>
      <c r="D175" s="6">
        <v>530</v>
      </c>
      <c r="E175" s="6">
        <v>531</v>
      </c>
    </row>
    <row r="176" spans="1:5">
      <c r="B176" t="s">
        <v>909</v>
      </c>
      <c r="C176" t="s">
        <v>1057</v>
      </c>
      <c r="D176" s="6">
        <v>89</v>
      </c>
      <c r="E176" s="6">
        <v>92</v>
      </c>
    </row>
    <row r="177" spans="1:5">
      <c r="B177" t="s">
        <v>900</v>
      </c>
      <c r="C177" t="s">
        <v>1057</v>
      </c>
      <c r="D177" s="6">
        <v>112</v>
      </c>
      <c r="E177" s="6">
        <v>114</v>
      </c>
    </row>
    <row r="178" spans="1:5">
      <c r="B178" t="s">
        <v>1458</v>
      </c>
      <c r="C178" t="s">
        <v>1158</v>
      </c>
      <c r="D178" s="6">
        <v>20</v>
      </c>
      <c r="E178" s="6">
        <v>20</v>
      </c>
    </row>
    <row r="179" spans="1:5">
      <c r="B179" t="s">
        <v>907</v>
      </c>
      <c r="C179" t="s">
        <v>1158</v>
      </c>
      <c r="D179" s="6">
        <v>668</v>
      </c>
      <c r="E179" s="6">
        <v>668</v>
      </c>
    </row>
    <row r="180" spans="1:5">
      <c r="B180" t="s">
        <v>1459</v>
      </c>
      <c r="C180" t="s">
        <v>1460</v>
      </c>
      <c r="D180" s="6">
        <v>867</v>
      </c>
      <c r="E180" s="6">
        <v>869</v>
      </c>
    </row>
    <row r="181" spans="1:5">
      <c r="B181" t="s">
        <v>1456</v>
      </c>
      <c r="C181" t="s">
        <v>1057</v>
      </c>
      <c r="D181" s="6">
        <v>408</v>
      </c>
      <c r="E181" s="6">
        <v>250</v>
      </c>
    </row>
    <row r="182" spans="1:5">
      <c r="B182" t="s">
        <v>903</v>
      </c>
      <c r="C182" t="s">
        <v>1158</v>
      </c>
      <c r="D182" s="6">
        <v>72</v>
      </c>
      <c r="E182" s="6">
        <v>27</v>
      </c>
    </row>
    <row r="183" spans="1:5">
      <c r="B183" t="s">
        <v>14421</v>
      </c>
      <c r="C183" t="s">
        <v>1057</v>
      </c>
      <c r="D183" s="6">
        <v>67</v>
      </c>
      <c r="E183" s="6">
        <v>68</v>
      </c>
    </row>
    <row r="184" spans="1:5">
      <c r="B184" t="s">
        <v>14422</v>
      </c>
      <c r="C184" t="s">
        <v>1057</v>
      </c>
      <c r="D184" s="6"/>
      <c r="E184" s="6"/>
    </row>
    <row r="185" spans="1:5">
      <c r="B185" t="s">
        <v>14423</v>
      </c>
      <c r="C185" t="s">
        <v>14369</v>
      </c>
      <c r="D185" s="6">
        <v>18</v>
      </c>
      <c r="E185" s="6">
        <v>17</v>
      </c>
    </row>
    <row r="186" spans="1:5">
      <c r="A186" t="s">
        <v>182</v>
      </c>
      <c r="B186" t="s">
        <v>200</v>
      </c>
      <c r="C186" t="s">
        <v>1075</v>
      </c>
      <c r="D186" s="6">
        <v>10</v>
      </c>
      <c r="E186" s="6">
        <v>10</v>
      </c>
    </row>
    <row r="187" spans="1:5">
      <c r="A187" t="s">
        <v>202</v>
      </c>
      <c r="B187" t="s">
        <v>1327</v>
      </c>
      <c r="C187" t="s">
        <v>1057</v>
      </c>
      <c r="D187" s="6">
        <v>108</v>
      </c>
      <c r="E187" s="6">
        <v>130</v>
      </c>
    </row>
    <row r="188" spans="1:5">
      <c r="B188" t="s">
        <v>1487</v>
      </c>
      <c r="C188" t="s">
        <v>1158</v>
      </c>
      <c r="D188" s="6">
        <v>100</v>
      </c>
      <c r="E188" s="6">
        <v>120</v>
      </c>
    </row>
    <row r="189" spans="1:5">
      <c r="B189" t="s">
        <v>1488</v>
      </c>
      <c r="C189" t="s">
        <v>1158</v>
      </c>
      <c r="D189" s="6">
        <v>100</v>
      </c>
      <c r="E189" s="6">
        <v>120</v>
      </c>
    </row>
    <row r="190" spans="1:5">
      <c r="B190" t="s">
        <v>1489</v>
      </c>
      <c r="C190" t="s">
        <v>1158</v>
      </c>
      <c r="D190" s="6">
        <v>80</v>
      </c>
      <c r="E190" s="6">
        <v>90</v>
      </c>
    </row>
    <row r="191" spans="1:5">
      <c r="B191" t="s">
        <v>13876</v>
      </c>
      <c r="C191" t="s">
        <v>1158</v>
      </c>
      <c r="D191" s="6">
        <v>75</v>
      </c>
      <c r="E191" s="6">
        <v>90</v>
      </c>
    </row>
    <row r="192" spans="1:5">
      <c r="A192" t="s">
        <v>717</v>
      </c>
      <c r="B192" t="s">
        <v>722</v>
      </c>
      <c r="C192" t="s">
        <v>1158</v>
      </c>
      <c r="D192" s="6">
        <v>60</v>
      </c>
      <c r="E192" s="6">
        <v>60</v>
      </c>
    </row>
    <row r="193" spans="1:5">
      <c r="B193" t="s">
        <v>721</v>
      </c>
      <c r="C193" t="s">
        <v>1158</v>
      </c>
      <c r="D193" s="6">
        <v>10</v>
      </c>
      <c r="E193" s="6">
        <v>10</v>
      </c>
    </row>
    <row r="194" spans="1:5">
      <c r="B194" t="s">
        <v>719</v>
      </c>
      <c r="C194" t="s">
        <v>1090</v>
      </c>
      <c r="D194" s="6">
        <v>1</v>
      </c>
      <c r="E194" s="6">
        <v>1</v>
      </c>
    </row>
    <row r="195" spans="1:5">
      <c r="B195" t="s">
        <v>718</v>
      </c>
      <c r="C195" t="s">
        <v>1089</v>
      </c>
      <c r="D195" s="6">
        <v>3.6</v>
      </c>
      <c r="E195" s="6">
        <v>3.6</v>
      </c>
    </row>
    <row r="196" spans="1:5">
      <c r="B196" t="s">
        <v>723</v>
      </c>
      <c r="C196" t="s">
        <v>1158</v>
      </c>
      <c r="D196" s="6">
        <v>0.5</v>
      </c>
      <c r="E196" s="6">
        <v>1</v>
      </c>
    </row>
    <row r="197" spans="1:5">
      <c r="B197" t="s">
        <v>1505</v>
      </c>
      <c r="C197" t="s">
        <v>1158</v>
      </c>
      <c r="D197" s="6">
        <v>2</v>
      </c>
      <c r="E197" s="6">
        <v>2</v>
      </c>
    </row>
    <row r="198" spans="1:5">
      <c r="B198" t="s">
        <v>1088</v>
      </c>
      <c r="C198" t="s">
        <v>1057</v>
      </c>
      <c r="D198" s="6">
        <v>50</v>
      </c>
      <c r="E198" s="6">
        <v>50</v>
      </c>
    </row>
    <row r="199" spans="1:5">
      <c r="B199" t="s">
        <v>1283</v>
      </c>
      <c r="C199" t="s">
        <v>1285</v>
      </c>
      <c r="D199" s="6">
        <v>200</v>
      </c>
      <c r="E199" s="6">
        <v>200</v>
      </c>
    </row>
    <row r="200" spans="1:5">
      <c r="B200" t="s">
        <v>720</v>
      </c>
      <c r="C200" t="s">
        <v>1091</v>
      </c>
      <c r="D200" s="6">
        <v>60</v>
      </c>
      <c r="E200" s="6">
        <v>60</v>
      </c>
    </row>
    <row r="201" spans="1:5">
      <c r="B201" t="s">
        <v>724</v>
      </c>
      <c r="C201" t="s">
        <v>1158</v>
      </c>
      <c r="D201" s="6">
        <v>2</v>
      </c>
      <c r="E201" s="6">
        <v>2</v>
      </c>
    </row>
    <row r="202" spans="1:5">
      <c r="B202" t="s">
        <v>726</v>
      </c>
      <c r="C202" t="s">
        <v>1158</v>
      </c>
      <c r="D202" s="6">
        <v>100</v>
      </c>
      <c r="E202" s="6">
        <v>100</v>
      </c>
    </row>
    <row r="203" spans="1:5">
      <c r="B203" t="s">
        <v>14462</v>
      </c>
      <c r="C203" t="s">
        <v>1158</v>
      </c>
      <c r="D203" s="6"/>
      <c r="E203" s="6"/>
    </row>
    <row r="204" spans="1:5">
      <c r="B204" t="s">
        <v>14463</v>
      </c>
      <c r="C204" t="s">
        <v>14466</v>
      </c>
      <c r="D204" s="6"/>
      <c r="E204" s="6"/>
    </row>
    <row r="205" spans="1:5">
      <c r="B205" t="s">
        <v>14464</v>
      </c>
      <c r="C205" t="s">
        <v>1057</v>
      </c>
      <c r="D205" s="6"/>
      <c r="E205" s="6"/>
    </row>
    <row r="206" spans="1:5">
      <c r="B206" t="s">
        <v>14465</v>
      </c>
      <c r="C206" t="s">
        <v>1057</v>
      </c>
      <c r="D206" s="6"/>
      <c r="E206" s="6"/>
    </row>
    <row r="207" spans="1:5">
      <c r="A207" t="s">
        <v>702</v>
      </c>
      <c r="B207" t="s">
        <v>713</v>
      </c>
      <c r="C207" t="s">
        <v>1158</v>
      </c>
      <c r="D207" s="6">
        <v>0.4</v>
      </c>
      <c r="E207" s="6">
        <v>0.4</v>
      </c>
    </row>
    <row r="208" spans="1:5">
      <c r="B208" t="s">
        <v>712</v>
      </c>
      <c r="C208" t="s">
        <v>1158</v>
      </c>
      <c r="D208" s="6">
        <v>0.3</v>
      </c>
      <c r="E208" s="6">
        <v>0.3</v>
      </c>
    </row>
    <row r="209" spans="1:5">
      <c r="B209" t="s">
        <v>714</v>
      </c>
      <c r="C209" t="s">
        <v>1158</v>
      </c>
      <c r="D209" s="6">
        <v>1</v>
      </c>
      <c r="E209" s="6">
        <v>1</v>
      </c>
    </row>
    <row r="210" spans="1:5">
      <c r="B210" t="s">
        <v>716</v>
      </c>
      <c r="C210" t="s">
        <v>1158</v>
      </c>
      <c r="D210" s="6">
        <v>0.4</v>
      </c>
      <c r="E210" s="6">
        <v>0.4</v>
      </c>
    </row>
    <row r="211" spans="1:5">
      <c r="B211" t="s">
        <v>715</v>
      </c>
      <c r="C211" t="s">
        <v>1158</v>
      </c>
      <c r="D211" s="6">
        <v>0.4</v>
      </c>
      <c r="E211" s="6">
        <v>0.4</v>
      </c>
    </row>
    <row r="212" spans="1:5">
      <c r="B212" t="s">
        <v>706</v>
      </c>
      <c r="C212" t="s">
        <v>1158</v>
      </c>
      <c r="D212" s="6">
        <v>95</v>
      </c>
      <c r="E212" s="6">
        <v>95</v>
      </c>
    </row>
    <row r="213" spans="1:5">
      <c r="B213" t="s">
        <v>707</v>
      </c>
      <c r="C213" t="s">
        <v>1158</v>
      </c>
      <c r="D213" s="6">
        <v>108</v>
      </c>
      <c r="E213" s="6">
        <v>108</v>
      </c>
    </row>
    <row r="214" spans="1:5">
      <c r="B214" t="s">
        <v>708</v>
      </c>
      <c r="C214" t="s">
        <v>1158</v>
      </c>
      <c r="D214" s="6">
        <v>134</v>
      </c>
      <c r="E214" s="6">
        <v>134</v>
      </c>
    </row>
    <row r="215" spans="1:5">
      <c r="B215" t="s">
        <v>703</v>
      </c>
      <c r="C215" t="s">
        <v>1158</v>
      </c>
      <c r="D215" s="6">
        <v>95</v>
      </c>
      <c r="E215" s="6">
        <v>95</v>
      </c>
    </row>
    <row r="216" spans="1:5">
      <c r="B216" t="s">
        <v>704</v>
      </c>
      <c r="C216" t="s">
        <v>1158</v>
      </c>
      <c r="D216" s="6">
        <v>108</v>
      </c>
      <c r="E216" s="6">
        <v>108</v>
      </c>
    </row>
    <row r="217" spans="1:5">
      <c r="B217" t="s">
        <v>705</v>
      </c>
      <c r="C217" t="s">
        <v>1158</v>
      </c>
      <c r="D217" s="6">
        <v>134</v>
      </c>
      <c r="E217" s="6">
        <v>134</v>
      </c>
    </row>
    <row r="218" spans="1:5">
      <c r="B218" t="s">
        <v>710</v>
      </c>
      <c r="C218" t="s">
        <v>1158</v>
      </c>
      <c r="D218" s="6">
        <v>24</v>
      </c>
      <c r="E218" s="6">
        <v>24</v>
      </c>
    </row>
    <row r="219" spans="1:5">
      <c r="B219" t="s">
        <v>709</v>
      </c>
      <c r="C219" t="s">
        <v>1158</v>
      </c>
      <c r="D219" s="6">
        <v>40</v>
      </c>
      <c r="E219" s="6">
        <v>40</v>
      </c>
    </row>
    <row r="220" spans="1:5">
      <c r="A220" t="s">
        <v>637</v>
      </c>
      <c r="B220" t="s">
        <v>638</v>
      </c>
      <c r="C220" t="s">
        <v>1057</v>
      </c>
      <c r="D220" s="6">
        <v>30</v>
      </c>
      <c r="E220" s="6">
        <v>31</v>
      </c>
    </row>
    <row r="221" spans="1:5">
      <c r="A221" t="s">
        <v>636</v>
      </c>
      <c r="B221" t="s">
        <v>634</v>
      </c>
      <c r="C221" t="s">
        <v>1057</v>
      </c>
      <c r="D221" s="6">
        <v>64</v>
      </c>
      <c r="E221" s="6">
        <v>64</v>
      </c>
    </row>
    <row r="222" spans="1:5">
      <c r="B222" t="s">
        <v>14457</v>
      </c>
      <c r="C222" t="s">
        <v>14369</v>
      </c>
      <c r="D222" s="6">
        <v>10</v>
      </c>
      <c r="E222" s="6">
        <v>10</v>
      </c>
    </row>
    <row r="223" spans="1:5">
      <c r="A223" t="s">
        <v>556</v>
      </c>
      <c r="B223" t="s">
        <v>578</v>
      </c>
      <c r="C223" t="s">
        <v>1057</v>
      </c>
      <c r="D223" s="6">
        <v>5.7</v>
      </c>
      <c r="E223" s="6">
        <v>5.9</v>
      </c>
    </row>
    <row r="224" spans="1:5">
      <c r="B224" t="s">
        <v>581</v>
      </c>
      <c r="C224" t="s">
        <v>1057</v>
      </c>
      <c r="D224" s="6">
        <v>19</v>
      </c>
      <c r="E224" s="6">
        <v>19.5</v>
      </c>
    </row>
    <row r="225" spans="1:5">
      <c r="A225" t="s">
        <v>210</v>
      </c>
      <c r="B225" t="s">
        <v>212</v>
      </c>
      <c r="C225" t="s">
        <v>1057</v>
      </c>
      <c r="D225" s="6">
        <v>23</v>
      </c>
      <c r="E225" s="6">
        <v>24</v>
      </c>
    </row>
    <row r="226" spans="1:5">
      <c r="A226" t="s">
        <v>1574</v>
      </c>
      <c r="B226" t="s">
        <v>1538</v>
      </c>
      <c r="C226" t="s">
        <v>1158</v>
      </c>
      <c r="D226" s="6">
        <v>0</v>
      </c>
      <c r="E226" s="6">
        <v>0</v>
      </c>
    </row>
    <row r="227" spans="1:5">
      <c r="A227" t="s">
        <v>669</v>
      </c>
      <c r="B227" t="s">
        <v>14301</v>
      </c>
      <c r="C227" t="s">
        <v>1158</v>
      </c>
      <c r="D227" s="6">
        <v>5.24</v>
      </c>
      <c r="E227" s="6">
        <v>5.42</v>
      </c>
    </row>
    <row r="228" spans="1:5">
      <c r="B228" t="s">
        <v>14302</v>
      </c>
      <c r="C228" t="s">
        <v>1158</v>
      </c>
      <c r="D228" s="6">
        <v>15.71</v>
      </c>
      <c r="E228" s="6">
        <v>16.45</v>
      </c>
    </row>
    <row r="229" spans="1:5">
      <c r="B229" t="s">
        <v>14303</v>
      </c>
      <c r="C229" t="s">
        <v>1158</v>
      </c>
      <c r="D229" s="6">
        <v>1.1399999999999999</v>
      </c>
      <c r="E229" s="6">
        <v>1.21</v>
      </c>
    </row>
    <row r="230" spans="1:5">
      <c r="B230" t="s">
        <v>14304</v>
      </c>
      <c r="C230" t="s">
        <v>1158</v>
      </c>
      <c r="D230" s="6">
        <v>14.95</v>
      </c>
      <c r="E230" s="6">
        <v>15.87</v>
      </c>
    </row>
    <row r="231" spans="1:5">
      <c r="B231" t="s">
        <v>14305</v>
      </c>
      <c r="C231" t="s">
        <v>1158</v>
      </c>
      <c r="D231" s="6">
        <v>1.45</v>
      </c>
      <c r="E231" s="6">
        <v>1.55</v>
      </c>
    </row>
    <row r="232" spans="1:5">
      <c r="B232" t="s">
        <v>14306</v>
      </c>
      <c r="C232" t="s">
        <v>1158</v>
      </c>
      <c r="D232" s="6">
        <v>15.26</v>
      </c>
      <c r="E232" s="6">
        <v>16.18</v>
      </c>
    </row>
    <row r="233" spans="1:5">
      <c r="B233" t="s">
        <v>14307</v>
      </c>
      <c r="C233" t="s">
        <v>1158</v>
      </c>
      <c r="D233" s="6">
        <v>1.47</v>
      </c>
      <c r="E233" s="6">
        <v>1.58</v>
      </c>
    </row>
    <row r="234" spans="1:5">
      <c r="B234" t="s">
        <v>14308</v>
      </c>
      <c r="C234" t="s">
        <v>1158</v>
      </c>
      <c r="D234" s="6">
        <v>0.11</v>
      </c>
      <c r="E234" s="6">
        <v>0.1235</v>
      </c>
    </row>
    <row r="235" spans="1:5">
      <c r="B235" t="s">
        <v>14309</v>
      </c>
      <c r="C235" t="s">
        <v>1158</v>
      </c>
      <c r="D235" s="6">
        <v>0.1</v>
      </c>
      <c r="E235" s="6">
        <v>0.12</v>
      </c>
    </row>
    <row r="236" spans="1:5">
      <c r="B236" t="s">
        <v>14310</v>
      </c>
      <c r="C236" t="s">
        <v>1158</v>
      </c>
      <c r="D236" s="6">
        <v>0.04</v>
      </c>
      <c r="E236" s="6">
        <v>0.12</v>
      </c>
    </row>
    <row r="237" spans="1:5">
      <c r="B237" t="s">
        <v>14311</v>
      </c>
      <c r="C237" t="s">
        <v>1158</v>
      </c>
      <c r="D237" s="6">
        <v>0.31</v>
      </c>
      <c r="E237" s="6">
        <v>0.33</v>
      </c>
    </row>
    <row r="238" spans="1:5">
      <c r="B238" t="s">
        <v>14312</v>
      </c>
      <c r="C238" t="s">
        <v>1158</v>
      </c>
      <c r="D238" s="6">
        <v>7.0000000000000007E-2</v>
      </c>
      <c r="E238" s="6">
        <v>0.12</v>
      </c>
    </row>
    <row r="239" spans="1:5">
      <c r="B239" t="s">
        <v>14313</v>
      </c>
      <c r="C239" t="s">
        <v>1158</v>
      </c>
      <c r="D239" s="6">
        <v>7.0000000000000007E-2</v>
      </c>
      <c r="E239" s="6">
        <v>0.08</v>
      </c>
    </row>
    <row r="240" spans="1:5">
      <c r="A240" t="s">
        <v>352</v>
      </c>
      <c r="B240" t="s">
        <v>14420</v>
      </c>
      <c r="C240" t="s">
        <v>14369</v>
      </c>
      <c r="D240" s="6">
        <v>20</v>
      </c>
      <c r="E240" s="6">
        <v>20</v>
      </c>
    </row>
    <row r="241" spans="1:5">
      <c r="A241" t="s">
        <v>9</v>
      </c>
      <c r="B241" t="s">
        <v>1194</v>
      </c>
      <c r="C241" t="s">
        <v>1157</v>
      </c>
      <c r="D241" s="6">
        <v>6</v>
      </c>
      <c r="E241" s="6">
        <v>6.25</v>
      </c>
    </row>
    <row r="242" spans="1:5">
      <c r="A242" t="s">
        <v>34</v>
      </c>
      <c r="B242" t="s">
        <v>38</v>
      </c>
      <c r="C242" t="s">
        <v>1158</v>
      </c>
      <c r="D242" s="6">
        <v>4.75</v>
      </c>
      <c r="E242" s="6">
        <v>4.75</v>
      </c>
    </row>
    <row r="243" spans="1:5">
      <c r="B243" t="s">
        <v>1197</v>
      </c>
      <c r="C243" t="s">
        <v>1158</v>
      </c>
      <c r="D243" s="6">
        <v>4.5</v>
      </c>
      <c r="E243" s="6">
        <v>4.5</v>
      </c>
    </row>
    <row r="244" spans="1:5">
      <c r="B244" t="s">
        <v>36</v>
      </c>
      <c r="C244" t="s">
        <v>1158</v>
      </c>
      <c r="D244" s="6">
        <v>2.75</v>
      </c>
      <c r="E244" s="6">
        <v>2.75</v>
      </c>
    </row>
    <row r="245" spans="1:5">
      <c r="B245" t="s">
        <v>37</v>
      </c>
      <c r="C245" t="s">
        <v>1158</v>
      </c>
      <c r="D245" s="6">
        <v>4.75</v>
      </c>
      <c r="E245" s="6">
        <v>4.75</v>
      </c>
    </row>
    <row r="246" spans="1:5">
      <c r="B246" t="s">
        <v>39</v>
      </c>
      <c r="C246" t="s">
        <v>1158</v>
      </c>
      <c r="D246" s="6">
        <v>0.75</v>
      </c>
      <c r="E246" s="6">
        <v>0.75</v>
      </c>
    </row>
    <row r="247" spans="1:5">
      <c r="B247" t="s">
        <v>40</v>
      </c>
      <c r="C247" t="s">
        <v>1158</v>
      </c>
      <c r="D247" s="6">
        <v>14.75</v>
      </c>
      <c r="E247" s="6">
        <v>14.75</v>
      </c>
    </row>
    <row r="248" spans="1:5">
      <c r="B248" t="s">
        <v>43</v>
      </c>
      <c r="C248" t="s">
        <v>1158</v>
      </c>
      <c r="D248" s="6">
        <v>12</v>
      </c>
      <c r="E248" s="6">
        <v>12</v>
      </c>
    </row>
    <row r="249" spans="1:5">
      <c r="B249" t="s">
        <v>1096</v>
      </c>
      <c r="C249" t="s">
        <v>1158</v>
      </c>
      <c r="D249" s="6">
        <v>14.5</v>
      </c>
      <c r="E249" s="6">
        <v>14.5</v>
      </c>
    </row>
    <row r="250" spans="1:5">
      <c r="B250" t="s">
        <v>1103</v>
      </c>
      <c r="C250" t="s">
        <v>1158</v>
      </c>
      <c r="D250" s="6">
        <v>61.75</v>
      </c>
      <c r="E250" s="6">
        <v>61.75</v>
      </c>
    </row>
    <row r="251" spans="1:5">
      <c r="B251" t="s">
        <v>42</v>
      </c>
      <c r="C251" t="s">
        <v>1158</v>
      </c>
      <c r="D251" s="6">
        <v>12</v>
      </c>
      <c r="E251" s="6">
        <v>12</v>
      </c>
    </row>
    <row r="252" spans="1:5">
      <c r="B252" t="s">
        <v>1101</v>
      </c>
      <c r="C252" t="s">
        <v>1158</v>
      </c>
      <c r="D252" s="6">
        <v>49.25</v>
      </c>
      <c r="E252" s="6">
        <v>49.25</v>
      </c>
    </row>
    <row r="253" spans="1:5">
      <c r="B253" t="s">
        <v>1102</v>
      </c>
      <c r="C253" t="s">
        <v>1158</v>
      </c>
      <c r="D253" s="6">
        <v>46</v>
      </c>
      <c r="E253" s="6">
        <v>46</v>
      </c>
    </row>
    <row r="254" spans="1:5">
      <c r="B254" t="s">
        <v>1100</v>
      </c>
      <c r="C254" t="s">
        <v>1158</v>
      </c>
      <c r="D254" s="6">
        <v>50.25</v>
      </c>
      <c r="E254" s="6">
        <v>50.25</v>
      </c>
    </row>
    <row r="255" spans="1:5">
      <c r="B255" t="s">
        <v>1099</v>
      </c>
      <c r="C255" t="s">
        <v>1158</v>
      </c>
      <c r="D255" s="6">
        <v>14.75</v>
      </c>
      <c r="E255" s="6">
        <v>14.75</v>
      </c>
    </row>
    <row r="256" spans="1:5">
      <c r="A256" t="s">
        <v>217</v>
      </c>
      <c r="B256" t="s">
        <v>1328</v>
      </c>
      <c r="C256" t="s">
        <v>1075</v>
      </c>
      <c r="D256" s="6">
        <v>289</v>
      </c>
      <c r="E256" s="6">
        <v>289</v>
      </c>
    </row>
    <row r="257" spans="1:5">
      <c r="B257" t="s">
        <v>1329</v>
      </c>
      <c r="C257" t="s">
        <v>1075</v>
      </c>
      <c r="D257" s="6">
        <v>780</v>
      </c>
      <c r="E257" s="6">
        <v>780</v>
      </c>
    </row>
    <row r="258" spans="1:5">
      <c r="B258" t="s">
        <v>218</v>
      </c>
      <c r="C258" t="s">
        <v>1075</v>
      </c>
      <c r="D258" s="6">
        <v>100</v>
      </c>
      <c r="E258" s="6">
        <v>100</v>
      </c>
    </row>
    <row r="259" spans="1:5">
      <c r="B259" t="s">
        <v>219</v>
      </c>
      <c r="C259" t="s">
        <v>1075</v>
      </c>
      <c r="D259" s="6">
        <v>230</v>
      </c>
      <c r="E259" s="6">
        <v>230</v>
      </c>
    </row>
    <row r="260" spans="1:5">
      <c r="B260" t="s">
        <v>223</v>
      </c>
      <c r="C260" t="s">
        <v>1075</v>
      </c>
      <c r="D260" s="6">
        <v>10</v>
      </c>
      <c r="E260" s="6">
        <v>10</v>
      </c>
    </row>
    <row r="261" spans="1:5">
      <c r="B261" t="s">
        <v>224</v>
      </c>
      <c r="C261" t="s">
        <v>1075</v>
      </c>
      <c r="D261" s="6">
        <v>25</v>
      </c>
      <c r="E261" s="6">
        <v>25</v>
      </c>
    </row>
    <row r="262" spans="1:5">
      <c r="B262" t="s">
        <v>225</v>
      </c>
      <c r="C262" t="s">
        <v>1075</v>
      </c>
      <c r="D262" s="6">
        <v>138</v>
      </c>
      <c r="E262" s="6">
        <v>137</v>
      </c>
    </row>
    <row r="263" spans="1:5">
      <c r="B263" t="s">
        <v>222</v>
      </c>
      <c r="C263" t="s">
        <v>1075</v>
      </c>
      <c r="D263" s="6">
        <v>70</v>
      </c>
      <c r="E263" s="6">
        <v>70</v>
      </c>
    </row>
    <row r="264" spans="1:5">
      <c r="A264" t="s">
        <v>977</v>
      </c>
      <c r="B264" t="s">
        <v>13873</v>
      </c>
      <c r="C264" t="s">
        <v>1477</v>
      </c>
      <c r="D264" s="6">
        <v>24</v>
      </c>
      <c r="E264" s="6">
        <v>24</v>
      </c>
    </row>
    <row r="265" spans="1:5">
      <c r="B265" t="s">
        <v>13874</v>
      </c>
      <c r="C265" t="s">
        <v>1057</v>
      </c>
      <c r="D265" s="6">
        <v>33</v>
      </c>
      <c r="E265" s="6">
        <v>33</v>
      </c>
    </row>
    <row r="266" spans="1:5">
      <c r="B266" t="s">
        <v>13875</v>
      </c>
      <c r="C266" t="s">
        <v>1477</v>
      </c>
      <c r="D266" s="6">
        <v>780</v>
      </c>
      <c r="E266" s="6">
        <v>780</v>
      </c>
    </row>
    <row r="267" spans="1:5">
      <c r="B267" t="s">
        <v>14467</v>
      </c>
      <c r="C267" t="s">
        <v>14369</v>
      </c>
      <c r="D267" s="6">
        <v>0</v>
      </c>
      <c r="E267" s="6">
        <v>0</v>
      </c>
    </row>
    <row r="268" spans="1:5">
      <c r="B268" t="s">
        <v>14376</v>
      </c>
      <c r="C268" t="s">
        <v>1477</v>
      </c>
      <c r="D268" s="6"/>
      <c r="E268" s="6"/>
    </row>
    <row r="269" spans="1:5">
      <c r="A269" t="s">
        <v>992</v>
      </c>
      <c r="B269" t="s">
        <v>994</v>
      </c>
      <c r="C269" t="s">
        <v>763</v>
      </c>
      <c r="D269" s="6">
        <v>5</v>
      </c>
      <c r="E269" s="6">
        <v>38</v>
      </c>
    </row>
    <row r="270" spans="1:5">
      <c r="B270" t="s">
        <v>1217</v>
      </c>
      <c r="C270" t="s">
        <v>1169</v>
      </c>
      <c r="D270" s="6">
        <v>9</v>
      </c>
      <c r="E270" s="6">
        <v>12</v>
      </c>
    </row>
    <row r="271" spans="1:5">
      <c r="B271" t="s">
        <v>993</v>
      </c>
      <c r="C271" t="s">
        <v>763</v>
      </c>
      <c r="D271" s="6">
        <v>0.12</v>
      </c>
      <c r="E271" s="6">
        <v>0.22</v>
      </c>
    </row>
    <row r="272" spans="1:5">
      <c r="B272" t="s">
        <v>1214</v>
      </c>
      <c r="C272" t="s">
        <v>1169</v>
      </c>
      <c r="D272" s="6">
        <v>18</v>
      </c>
      <c r="E272" s="6">
        <v>13</v>
      </c>
    </row>
    <row r="273" spans="1:5">
      <c r="B273" t="s">
        <v>996</v>
      </c>
      <c r="C273" t="s">
        <v>763</v>
      </c>
      <c r="D273" s="6">
        <v>104</v>
      </c>
      <c r="E273" s="6">
        <v>138</v>
      </c>
    </row>
    <row r="274" spans="1:5">
      <c r="B274" t="s">
        <v>1215</v>
      </c>
      <c r="C274" t="s">
        <v>1169</v>
      </c>
      <c r="D274" s="6">
        <v>23</v>
      </c>
      <c r="E274" s="6">
        <v>42</v>
      </c>
    </row>
    <row r="275" spans="1:5">
      <c r="B275" t="s">
        <v>997</v>
      </c>
      <c r="C275" t="s">
        <v>763</v>
      </c>
      <c r="D275" s="6">
        <v>211</v>
      </c>
      <c r="E275" s="6">
        <v>206</v>
      </c>
    </row>
    <row r="276" spans="1:5">
      <c r="A276" t="s">
        <v>1499</v>
      </c>
      <c r="B276" t="s">
        <v>1500</v>
      </c>
      <c r="C276" t="s">
        <v>14369</v>
      </c>
      <c r="D276" s="6">
        <v>10</v>
      </c>
      <c r="E276" s="6">
        <v>10</v>
      </c>
    </row>
    <row r="277" spans="1:5">
      <c r="A277" t="s">
        <v>124</v>
      </c>
      <c r="B277" t="s">
        <v>14377</v>
      </c>
      <c r="C277" t="s">
        <v>14369</v>
      </c>
      <c r="D277" s="6">
        <v>8</v>
      </c>
      <c r="E277" s="6">
        <v>8</v>
      </c>
    </row>
    <row r="278" spans="1:5">
      <c r="A278" t="s">
        <v>1173</v>
      </c>
      <c r="B278" t="s">
        <v>1467</v>
      </c>
      <c r="C278" t="s">
        <v>1075</v>
      </c>
      <c r="D278" s="6">
        <v>75</v>
      </c>
      <c r="E278" s="6">
        <v>75</v>
      </c>
    </row>
    <row r="279" spans="1:5">
      <c r="B279" t="s">
        <v>1317</v>
      </c>
      <c r="C279" t="s">
        <v>1075</v>
      </c>
      <c r="D279" s="6">
        <v>2055</v>
      </c>
      <c r="E279" s="6">
        <v>2055</v>
      </c>
    </row>
    <row r="280" spans="1:5">
      <c r="B280" t="s">
        <v>1318</v>
      </c>
      <c r="C280" t="s">
        <v>1075</v>
      </c>
      <c r="D280" s="6">
        <v>20</v>
      </c>
      <c r="E280" s="6">
        <v>25</v>
      </c>
    </row>
    <row r="281" spans="1:5">
      <c r="B281" t="s">
        <v>1309</v>
      </c>
      <c r="C281" t="s">
        <v>1075</v>
      </c>
      <c r="D281" s="6">
        <v>1000</v>
      </c>
      <c r="E281" s="6">
        <v>1500</v>
      </c>
    </row>
    <row r="282" spans="1:5">
      <c r="B282" t="s">
        <v>179</v>
      </c>
      <c r="C282" t="s">
        <v>1057</v>
      </c>
      <c r="D282" s="6">
        <v>100</v>
      </c>
      <c r="E282" s="6">
        <v>100</v>
      </c>
    </row>
    <row r="283" spans="1:5">
      <c r="B283" t="s">
        <v>13887</v>
      </c>
      <c r="C283" t="s">
        <v>1480</v>
      </c>
      <c r="D283" s="6">
        <v>250</v>
      </c>
      <c r="E283" s="6">
        <v>250</v>
      </c>
    </row>
    <row r="284" spans="1:5">
      <c r="B284" t="s">
        <v>13888</v>
      </c>
      <c r="C284" t="s">
        <v>1480</v>
      </c>
      <c r="D284" s="6">
        <v>85</v>
      </c>
      <c r="E284" s="6">
        <v>50</v>
      </c>
    </row>
    <row r="285" spans="1:5">
      <c r="B285" t="s">
        <v>14378</v>
      </c>
      <c r="C285" t="s">
        <v>1182</v>
      </c>
      <c r="D285" s="6">
        <v>6300</v>
      </c>
      <c r="E285" s="6">
        <v>6300</v>
      </c>
    </row>
    <row r="286" spans="1:5">
      <c r="B286" t="s">
        <v>14399</v>
      </c>
      <c r="C286" t="s">
        <v>1287</v>
      </c>
      <c r="D286" s="6">
        <v>2000</v>
      </c>
      <c r="E286" s="6">
        <v>2000</v>
      </c>
    </row>
    <row r="287" spans="1:5">
      <c r="B287" t="s">
        <v>14400</v>
      </c>
      <c r="C287" t="s">
        <v>1075</v>
      </c>
      <c r="D287" s="6"/>
      <c r="E287" s="6"/>
    </row>
    <row r="288" spans="1:5">
      <c r="B288" t="s">
        <v>14401</v>
      </c>
      <c r="C288" t="s">
        <v>1075</v>
      </c>
      <c r="D288" s="6"/>
      <c r="E288" s="6"/>
    </row>
    <row r="289" spans="1:5">
      <c r="B289" t="s">
        <v>14384</v>
      </c>
      <c r="C289" t="s">
        <v>1075</v>
      </c>
      <c r="D289" s="6">
        <v>10</v>
      </c>
      <c r="E289" s="6">
        <v>10</v>
      </c>
    </row>
    <row r="290" spans="1:5">
      <c r="B290" t="s">
        <v>14385</v>
      </c>
      <c r="C290" t="s">
        <v>1075</v>
      </c>
      <c r="D290" s="6">
        <v>10</v>
      </c>
      <c r="E290" s="6">
        <v>10</v>
      </c>
    </row>
    <row r="291" spans="1:5">
      <c r="A291" t="s">
        <v>1233</v>
      </c>
      <c r="B291" t="s">
        <v>357</v>
      </c>
      <c r="C291" t="s">
        <v>1158</v>
      </c>
      <c r="D291" s="6">
        <v>10</v>
      </c>
      <c r="E291" s="6">
        <v>10</v>
      </c>
    </row>
    <row r="292" spans="1:5">
      <c r="A292" t="s">
        <v>1766</v>
      </c>
      <c r="B292" t="s">
        <v>1491</v>
      </c>
      <c r="C292" t="s">
        <v>1058</v>
      </c>
      <c r="D292" s="6">
        <v>226</v>
      </c>
      <c r="E292" s="6">
        <v>227</v>
      </c>
    </row>
    <row r="293" spans="1:5">
      <c r="A293" t="s">
        <v>14214</v>
      </c>
      <c r="B293" t="s">
        <v>844</v>
      </c>
      <c r="C293" t="s">
        <v>1056</v>
      </c>
      <c r="D293" s="6">
        <v>0.04</v>
      </c>
      <c r="E293" s="6">
        <v>0.04</v>
      </c>
    </row>
    <row r="294" spans="1:5">
      <c r="A294" t="s">
        <v>14215</v>
      </c>
      <c r="B294" t="s">
        <v>14345</v>
      </c>
      <c r="C294" t="s">
        <v>1064</v>
      </c>
      <c r="D294" s="6">
        <v>40.75</v>
      </c>
      <c r="E294" s="6">
        <v>40.75</v>
      </c>
    </row>
    <row r="295" spans="1:5">
      <c r="B295" t="s">
        <v>14346</v>
      </c>
      <c r="C295" t="s">
        <v>1064</v>
      </c>
      <c r="D295" s="6">
        <v>28</v>
      </c>
      <c r="E295" s="6">
        <v>28</v>
      </c>
    </row>
    <row r="296" spans="1:5">
      <c r="B296" t="s">
        <v>14347</v>
      </c>
      <c r="C296" t="s">
        <v>1064</v>
      </c>
      <c r="D296" s="6">
        <v>20.25</v>
      </c>
      <c r="E296" s="6">
        <v>20.25</v>
      </c>
    </row>
    <row r="297" spans="1:5">
      <c r="A297" t="s">
        <v>14255</v>
      </c>
      <c r="B297" t="s">
        <v>229</v>
      </c>
      <c r="C297" t="s">
        <v>1057</v>
      </c>
      <c r="D297" s="6">
        <v>7</v>
      </c>
      <c r="E297" s="6">
        <v>7</v>
      </c>
    </row>
    <row r="298" spans="1:5">
      <c r="B298" t="s">
        <v>228</v>
      </c>
      <c r="C298" t="s">
        <v>1057</v>
      </c>
      <c r="D298" s="6">
        <v>15</v>
      </c>
      <c r="E298" s="6">
        <v>15</v>
      </c>
    </row>
    <row r="299" spans="1:5">
      <c r="B299" t="s">
        <v>1330</v>
      </c>
      <c r="C299" t="s">
        <v>1126</v>
      </c>
      <c r="D299" s="6">
        <v>110</v>
      </c>
      <c r="E299" s="6">
        <v>110</v>
      </c>
    </row>
    <row r="300" spans="1:5">
      <c r="B300" t="s">
        <v>230</v>
      </c>
      <c r="C300" t="s">
        <v>1057</v>
      </c>
      <c r="D300" s="6">
        <v>160</v>
      </c>
      <c r="E300" s="6">
        <v>50</v>
      </c>
    </row>
    <row r="301" spans="1:5">
      <c r="A301" t="s">
        <v>14274</v>
      </c>
      <c r="B301" t="s">
        <v>374</v>
      </c>
      <c r="C301" t="s">
        <v>1053</v>
      </c>
      <c r="D301" s="6"/>
      <c r="E301" s="6"/>
    </row>
    <row r="302" spans="1:5">
      <c r="B302" t="s">
        <v>14437</v>
      </c>
      <c r="C302" t="s">
        <v>14369</v>
      </c>
      <c r="D302" s="6"/>
      <c r="E302" s="6"/>
    </row>
    <row r="303" spans="1:5">
      <c r="B303" t="s">
        <v>14438</v>
      </c>
      <c r="C303" t="s">
        <v>14439</v>
      </c>
      <c r="D303" s="6"/>
      <c r="E303" s="6"/>
    </row>
    <row r="304" spans="1:5">
      <c r="A304" t="s">
        <v>14339</v>
      </c>
      <c r="B304" t="s">
        <v>1343</v>
      </c>
      <c r="C304" t="s">
        <v>1287</v>
      </c>
      <c r="D304" s="6">
        <v>36</v>
      </c>
      <c r="E304" s="6">
        <v>40</v>
      </c>
    </row>
    <row r="305" spans="1:5">
      <c r="B305" t="s">
        <v>14377</v>
      </c>
      <c r="C305" t="s">
        <v>14369</v>
      </c>
      <c r="D305" s="6">
        <v>25</v>
      </c>
      <c r="E305" s="6">
        <v>30</v>
      </c>
    </row>
    <row r="306" spans="1:5">
      <c r="A306" t="s">
        <v>14341</v>
      </c>
      <c r="B306" t="s">
        <v>1281</v>
      </c>
      <c r="C306" t="s">
        <v>1158</v>
      </c>
      <c r="D306" s="6">
        <v>13</v>
      </c>
      <c r="E306" s="6">
        <v>13</v>
      </c>
    </row>
    <row r="307" spans="1:5">
      <c r="B307" t="s">
        <v>1282</v>
      </c>
      <c r="C307" t="s">
        <v>1158</v>
      </c>
      <c r="D307" s="6">
        <v>13</v>
      </c>
      <c r="E307" s="6">
        <v>13</v>
      </c>
    </row>
    <row r="308" spans="1:5">
      <c r="B308" t="s">
        <v>620</v>
      </c>
      <c r="C308" t="s">
        <v>1158</v>
      </c>
      <c r="D308" s="6"/>
      <c r="E308" s="6">
        <v>15</v>
      </c>
    </row>
    <row r="309" spans="1:5">
      <c r="B309" t="s">
        <v>1279</v>
      </c>
      <c r="C309" t="s">
        <v>1158</v>
      </c>
      <c r="D309" s="6">
        <v>15</v>
      </c>
      <c r="E309" s="6">
        <v>17</v>
      </c>
    </row>
    <row r="310" spans="1:5">
      <c r="B310" t="s">
        <v>1503</v>
      </c>
      <c r="C310" t="s">
        <v>1158</v>
      </c>
      <c r="D310" s="6">
        <v>10</v>
      </c>
      <c r="E310" s="6">
        <v>13</v>
      </c>
    </row>
    <row r="311" spans="1:5">
      <c r="B311" t="s">
        <v>625</v>
      </c>
      <c r="C311" t="s">
        <v>1158</v>
      </c>
      <c r="D311" s="6">
        <v>24</v>
      </c>
      <c r="E311" s="6">
        <v>24</v>
      </c>
    </row>
    <row r="312" spans="1:5">
      <c r="B312" t="s">
        <v>626</v>
      </c>
      <c r="C312" t="s">
        <v>1158</v>
      </c>
      <c r="D312" s="6">
        <v>30</v>
      </c>
      <c r="E312" s="6">
        <v>30</v>
      </c>
    </row>
    <row r="313" spans="1:5">
      <c r="B313" t="s">
        <v>1504</v>
      </c>
      <c r="C313" t="s">
        <v>1158</v>
      </c>
      <c r="D313" s="6">
        <v>36</v>
      </c>
      <c r="E313" s="6">
        <v>36</v>
      </c>
    </row>
    <row r="314" spans="1:5">
      <c r="A314" t="s">
        <v>14344</v>
      </c>
      <c r="B314" t="s">
        <v>1324</v>
      </c>
      <c r="C314" t="s">
        <v>895</v>
      </c>
      <c r="D314" s="6">
        <v>0</v>
      </c>
      <c r="E314" s="6">
        <v>0</v>
      </c>
    </row>
    <row r="315" spans="1:5">
      <c r="A315" t="s">
        <v>14351</v>
      </c>
      <c r="B315" t="s">
        <v>14353</v>
      </c>
      <c r="C315" t="s">
        <v>1114</v>
      </c>
      <c r="D315" s="6"/>
      <c r="E315" s="6">
        <v>6552.7347200000004</v>
      </c>
    </row>
    <row r="316" spans="1:5">
      <c r="B316" t="s">
        <v>14354</v>
      </c>
      <c r="C316" t="s">
        <v>1114</v>
      </c>
      <c r="D316" s="6"/>
      <c r="E316" s="6">
        <v>12390.126799999998</v>
      </c>
    </row>
    <row r="317" spans="1:5">
      <c r="A317" t="s">
        <v>779</v>
      </c>
      <c r="D317" s="6" t="e">
        <v>#REF!</v>
      </c>
      <c r="E317" s="6">
        <v>82310.465020000032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9"/>
  <sheetViews>
    <sheetView workbookViewId="0">
      <selection activeCell="E10" sqref="E10"/>
    </sheetView>
  </sheetViews>
  <sheetFormatPr defaultRowHeight="14.5"/>
  <cols>
    <col min="1" max="1" width="68" customWidth="1"/>
    <col min="2" max="2" width="42.81640625" customWidth="1"/>
    <col min="3" max="3" width="50" customWidth="1"/>
    <col min="4" max="4" width="11" customWidth="1"/>
    <col min="5" max="5" width="11.1796875" customWidth="1"/>
    <col min="6" max="6" width="11.7265625" customWidth="1"/>
  </cols>
  <sheetData>
    <row r="1" spans="1:5" ht="18.5">
      <c r="A1" s="73" t="s">
        <v>14337</v>
      </c>
      <c r="B1" s="73"/>
    </row>
    <row r="3" spans="1:5">
      <c r="A3" s="4" t="s">
        <v>14211</v>
      </c>
      <c r="B3" t="s">
        <v>14212</v>
      </c>
    </row>
    <row r="4" spans="1:5">
      <c r="A4" s="4" t="s">
        <v>1152</v>
      </c>
      <c r="B4" t="s">
        <v>1150</v>
      </c>
    </row>
    <row r="6" spans="1:5" ht="2.25" customHeight="1">
      <c r="D6" s="4" t="s">
        <v>1151</v>
      </c>
    </row>
    <row r="7" spans="1:5" ht="43.5">
      <c r="A7" s="4" t="s">
        <v>780</v>
      </c>
      <c r="B7" s="4" t="s">
        <v>3</v>
      </c>
      <c r="C7" s="4" t="s">
        <v>1051</v>
      </c>
      <c r="D7" s="1" t="s">
        <v>1774</v>
      </c>
      <c r="E7" s="1" t="s">
        <v>13909</v>
      </c>
    </row>
    <row r="8" spans="1:5">
      <c r="A8" t="s">
        <v>63</v>
      </c>
      <c r="B8" t="s">
        <v>119</v>
      </c>
      <c r="C8" t="s">
        <v>1057</v>
      </c>
      <c r="D8" s="6">
        <v>24.7</v>
      </c>
      <c r="E8" s="6">
        <v>25.44</v>
      </c>
    </row>
    <row r="9" spans="1:5">
      <c r="B9" t="s">
        <v>112</v>
      </c>
      <c r="C9" t="s">
        <v>1057</v>
      </c>
      <c r="D9" s="6">
        <v>53.25</v>
      </c>
      <c r="E9" s="6">
        <v>53.57</v>
      </c>
    </row>
    <row r="10" spans="1:5">
      <c r="B10" t="s">
        <v>82</v>
      </c>
      <c r="C10" t="s">
        <v>1158</v>
      </c>
      <c r="D10" s="6">
        <v>3116</v>
      </c>
      <c r="E10" s="6">
        <v>3349</v>
      </c>
    </row>
    <row r="11" spans="1:5">
      <c r="B11" t="s">
        <v>1191</v>
      </c>
      <c r="C11" t="s">
        <v>1126</v>
      </c>
      <c r="D11" s="6">
        <v>3101</v>
      </c>
      <c r="E11" s="6">
        <v>3423</v>
      </c>
    </row>
    <row r="12" spans="1:5">
      <c r="A12" t="s">
        <v>911</v>
      </c>
      <c r="B12" t="s">
        <v>953</v>
      </c>
      <c r="C12" t="s">
        <v>1057</v>
      </c>
      <c r="D12" s="6">
        <v>40</v>
      </c>
      <c r="E12" s="6">
        <v>40</v>
      </c>
    </row>
    <row r="13" spans="1:5">
      <c r="A13" t="s">
        <v>1486</v>
      </c>
      <c r="B13" t="s">
        <v>14226</v>
      </c>
      <c r="C13" t="s">
        <v>14234</v>
      </c>
      <c r="D13" s="6">
        <v>2</v>
      </c>
      <c r="E13" s="6">
        <v>2</v>
      </c>
    </row>
    <row r="14" spans="1:5">
      <c r="A14" t="s">
        <v>999</v>
      </c>
      <c r="B14" t="s">
        <v>14432</v>
      </c>
      <c r="C14" t="s">
        <v>14275</v>
      </c>
      <c r="D14" s="6">
        <v>-11.3</v>
      </c>
      <c r="E14" s="6">
        <v>-10</v>
      </c>
    </row>
    <row r="15" spans="1:5">
      <c r="B15" t="s">
        <v>14433</v>
      </c>
      <c r="C15" t="s">
        <v>14369</v>
      </c>
      <c r="D15" s="6">
        <v>52</v>
      </c>
      <c r="E15" s="6">
        <v>52</v>
      </c>
    </row>
    <row r="16" spans="1:5">
      <c r="A16" t="s">
        <v>394</v>
      </c>
      <c r="B16" t="s">
        <v>396</v>
      </c>
      <c r="C16" t="s">
        <v>1056</v>
      </c>
      <c r="D16" s="6">
        <v>1.37</v>
      </c>
      <c r="E16" s="6">
        <v>1.37</v>
      </c>
    </row>
    <row r="17" spans="1:5">
      <c r="B17" t="s">
        <v>395</v>
      </c>
      <c r="C17" t="s">
        <v>1057</v>
      </c>
      <c r="D17" s="6">
        <v>97</v>
      </c>
      <c r="E17" s="6">
        <v>97</v>
      </c>
    </row>
    <row r="18" spans="1:5">
      <c r="B18" t="s">
        <v>397</v>
      </c>
      <c r="C18" t="s">
        <v>1057</v>
      </c>
      <c r="D18" s="6">
        <v>6.2E-2</v>
      </c>
      <c r="E18" s="6">
        <v>5.8999999999999997E-2</v>
      </c>
    </row>
    <row r="19" spans="1:5">
      <c r="A19" t="s">
        <v>388</v>
      </c>
      <c r="B19" t="s">
        <v>1481</v>
      </c>
      <c r="C19" t="s">
        <v>1352</v>
      </c>
      <c r="D19" s="6">
        <v>270</v>
      </c>
      <c r="E19" s="6">
        <v>300</v>
      </c>
    </row>
    <row r="20" spans="1:5">
      <c r="B20" t="s">
        <v>1348</v>
      </c>
      <c r="C20" t="s">
        <v>1352</v>
      </c>
      <c r="D20" s="6">
        <v>536</v>
      </c>
      <c r="E20" s="6">
        <v>575</v>
      </c>
    </row>
    <row r="21" spans="1:5">
      <c r="B21" t="s">
        <v>391</v>
      </c>
      <c r="C21" t="s">
        <v>1185</v>
      </c>
      <c r="D21" s="6">
        <v>536</v>
      </c>
      <c r="E21" s="6">
        <v>575</v>
      </c>
    </row>
    <row r="22" spans="1:5">
      <c r="A22" t="s">
        <v>1</v>
      </c>
      <c r="B22" t="s">
        <v>14243</v>
      </c>
      <c r="C22" t="s">
        <v>1645</v>
      </c>
      <c r="D22" s="6">
        <v>9</v>
      </c>
      <c r="E22" s="6">
        <v>10</v>
      </c>
    </row>
    <row r="23" spans="1:5">
      <c r="A23" t="s">
        <v>418</v>
      </c>
      <c r="B23" t="s">
        <v>1612</v>
      </c>
      <c r="C23" t="s">
        <v>1158</v>
      </c>
      <c r="D23" s="6">
        <v>15</v>
      </c>
      <c r="E23" s="6">
        <v>15</v>
      </c>
    </row>
    <row r="24" spans="1:5">
      <c r="B24" t="s">
        <v>1580</v>
      </c>
      <c r="C24" t="s">
        <v>1126</v>
      </c>
      <c r="D24" s="6">
        <v>75</v>
      </c>
      <c r="E24" s="6">
        <v>75</v>
      </c>
    </row>
    <row r="25" spans="1:5">
      <c r="B25" t="s">
        <v>1623</v>
      </c>
      <c r="C25" t="s">
        <v>1158</v>
      </c>
      <c r="D25" s="6">
        <v>50</v>
      </c>
      <c r="E25" s="6">
        <v>50</v>
      </c>
    </row>
    <row r="26" spans="1:5">
      <c r="B26" t="s">
        <v>1583</v>
      </c>
      <c r="C26" t="s">
        <v>1126</v>
      </c>
      <c r="D26" s="6">
        <v>45</v>
      </c>
      <c r="E26" s="6">
        <v>45</v>
      </c>
    </row>
    <row r="27" spans="1:5">
      <c r="A27" t="s">
        <v>546</v>
      </c>
      <c r="B27" t="s">
        <v>562</v>
      </c>
      <c r="C27" t="s">
        <v>1521</v>
      </c>
      <c r="D27" s="6">
        <v>94</v>
      </c>
      <c r="E27" s="6">
        <v>98</v>
      </c>
    </row>
    <row r="28" spans="1:5">
      <c r="B28" t="s">
        <v>563</v>
      </c>
      <c r="C28" t="s">
        <v>1521</v>
      </c>
      <c r="D28" s="6">
        <v>30</v>
      </c>
      <c r="E28" s="6">
        <v>31</v>
      </c>
    </row>
    <row r="29" spans="1:5">
      <c r="A29" t="s">
        <v>316</v>
      </c>
      <c r="B29" t="s">
        <v>326</v>
      </c>
      <c r="C29" t="s">
        <v>1163</v>
      </c>
      <c r="D29" s="6">
        <v>100.98</v>
      </c>
      <c r="E29" s="6">
        <v>112.33</v>
      </c>
    </row>
    <row r="30" spans="1:5">
      <c r="A30" t="s">
        <v>526</v>
      </c>
      <c r="B30" t="s">
        <v>534</v>
      </c>
      <c r="C30" t="s">
        <v>1057</v>
      </c>
      <c r="D30" s="6">
        <v>146</v>
      </c>
      <c r="E30" s="6">
        <v>148</v>
      </c>
    </row>
    <row r="31" spans="1:5">
      <c r="B31" t="s">
        <v>532</v>
      </c>
      <c r="C31" t="s">
        <v>1057</v>
      </c>
      <c r="D31" s="6">
        <v>151</v>
      </c>
      <c r="E31" s="6">
        <v>156</v>
      </c>
    </row>
    <row r="32" spans="1:5">
      <c r="B32" t="s">
        <v>531</v>
      </c>
      <c r="C32" t="s">
        <v>1057</v>
      </c>
      <c r="D32" s="6">
        <v>187</v>
      </c>
      <c r="E32" s="6">
        <v>182</v>
      </c>
    </row>
    <row r="33" spans="1:5">
      <c r="A33" t="s">
        <v>411</v>
      </c>
      <c r="B33" t="s">
        <v>412</v>
      </c>
      <c r="C33" t="s">
        <v>1057</v>
      </c>
      <c r="D33" s="6">
        <v>75</v>
      </c>
      <c r="E33" s="6">
        <v>81</v>
      </c>
    </row>
    <row r="34" spans="1:5">
      <c r="A34" t="s">
        <v>992</v>
      </c>
      <c r="B34" t="s">
        <v>998</v>
      </c>
      <c r="C34" t="s">
        <v>763</v>
      </c>
      <c r="D34" s="6">
        <v>335</v>
      </c>
      <c r="E34" s="6">
        <v>377</v>
      </c>
    </row>
    <row r="35" spans="1:5">
      <c r="A35" t="s">
        <v>1434</v>
      </c>
      <c r="B35" t="s">
        <v>1440</v>
      </c>
      <c r="C35" t="s">
        <v>1449</v>
      </c>
      <c r="D35" s="6">
        <v>328</v>
      </c>
      <c r="E35" s="6">
        <v>361</v>
      </c>
    </row>
    <row r="36" spans="1:5">
      <c r="B36" t="s">
        <v>1436</v>
      </c>
      <c r="C36" t="s">
        <v>1449</v>
      </c>
      <c r="D36" s="6">
        <v>241</v>
      </c>
      <c r="E36" s="6">
        <v>244</v>
      </c>
    </row>
    <row r="37" spans="1:5">
      <c r="A37" t="s">
        <v>18</v>
      </c>
      <c r="B37" t="s">
        <v>28</v>
      </c>
      <c r="C37" t="s">
        <v>1057</v>
      </c>
      <c r="D37" s="6" t="e">
        <v>#REF!</v>
      </c>
      <c r="E37" s="6">
        <v>58</v>
      </c>
    </row>
    <row r="38" spans="1:5">
      <c r="B38" t="s">
        <v>27</v>
      </c>
      <c r="C38" t="s">
        <v>1057</v>
      </c>
      <c r="D38" s="6" t="e">
        <v>#REF!</v>
      </c>
      <c r="E38" s="6">
        <v>58</v>
      </c>
    </row>
    <row r="39" spans="1:5">
      <c r="B39" t="s">
        <v>20</v>
      </c>
      <c r="C39" t="s">
        <v>1057</v>
      </c>
      <c r="D39" s="6" t="e">
        <v>#REF!</v>
      </c>
      <c r="E39" s="6">
        <v>58</v>
      </c>
    </row>
    <row r="40" spans="1:5">
      <c r="B40" t="s">
        <v>21</v>
      </c>
      <c r="C40" t="s">
        <v>1057</v>
      </c>
      <c r="D40" s="6" t="e">
        <v>#REF!</v>
      </c>
      <c r="E40" s="6">
        <v>58</v>
      </c>
    </row>
    <row r="41" spans="1:5">
      <c r="B41" t="s">
        <v>23</v>
      </c>
      <c r="C41" t="s">
        <v>1057</v>
      </c>
      <c r="D41" s="6" t="e">
        <v>#REF!</v>
      </c>
      <c r="E41" s="6">
        <v>58</v>
      </c>
    </row>
    <row r="42" spans="1:5">
      <c r="B42" t="s">
        <v>25</v>
      </c>
      <c r="C42" t="s">
        <v>1057</v>
      </c>
      <c r="D42" s="6" t="e">
        <v>#REF!</v>
      </c>
      <c r="E42" s="6">
        <v>58</v>
      </c>
    </row>
    <row r="43" spans="1:5">
      <c r="B43" t="s">
        <v>14424</v>
      </c>
      <c r="C43" t="s">
        <v>1057</v>
      </c>
      <c r="D43" s="6" t="e">
        <v>#REF!</v>
      </c>
      <c r="E43" s="6">
        <v>58</v>
      </c>
    </row>
    <row r="44" spans="1:5">
      <c r="B44" t="s">
        <v>14425</v>
      </c>
      <c r="C44" t="s">
        <v>1057</v>
      </c>
      <c r="D44" s="6" t="e">
        <v>#REF!</v>
      </c>
      <c r="E44" s="6">
        <v>58</v>
      </c>
    </row>
    <row r="45" spans="1:5">
      <c r="A45" t="s">
        <v>1380</v>
      </c>
      <c r="B45" t="s">
        <v>1501</v>
      </c>
      <c r="C45" t="s">
        <v>1210</v>
      </c>
      <c r="D45" s="6">
        <v>32.64</v>
      </c>
      <c r="E45" s="6">
        <v>32.97</v>
      </c>
    </row>
    <row r="46" spans="1:5">
      <c r="B46" t="s">
        <v>1502</v>
      </c>
      <c r="C46" t="s">
        <v>1210</v>
      </c>
      <c r="D46" s="6">
        <v>23.38</v>
      </c>
      <c r="E46" s="6">
        <v>23.19</v>
      </c>
    </row>
    <row r="47" spans="1:5">
      <c r="A47" t="s">
        <v>1381</v>
      </c>
      <c r="B47" t="s">
        <v>1207</v>
      </c>
      <c r="C47" t="s">
        <v>14369</v>
      </c>
      <c r="D47" s="6">
        <v>18</v>
      </c>
      <c r="E47" s="6">
        <v>18</v>
      </c>
    </row>
    <row r="48" spans="1:5">
      <c r="A48" t="s">
        <v>1711</v>
      </c>
      <c r="B48" t="s">
        <v>1320</v>
      </c>
      <c r="C48" t="s">
        <v>1057</v>
      </c>
      <c r="D48" s="6">
        <v>115</v>
      </c>
      <c r="E48" s="6">
        <v>117</v>
      </c>
    </row>
    <row r="49" spans="1:5">
      <c r="A49" t="s">
        <v>1401</v>
      </c>
      <c r="B49" t="s">
        <v>841</v>
      </c>
      <c r="C49" t="s">
        <v>1057</v>
      </c>
      <c r="D49" s="6">
        <v>130</v>
      </c>
      <c r="E49" s="6">
        <v>136</v>
      </c>
    </row>
    <row r="50" spans="1:5">
      <c r="A50" t="s">
        <v>1403</v>
      </c>
      <c r="B50" t="s">
        <v>840</v>
      </c>
      <c r="C50" t="s">
        <v>1201</v>
      </c>
      <c r="D50" s="6">
        <v>636</v>
      </c>
      <c r="E50" s="6">
        <v>694</v>
      </c>
    </row>
    <row r="51" spans="1:5">
      <c r="B51" t="s">
        <v>836</v>
      </c>
      <c r="C51" t="s">
        <v>1200</v>
      </c>
      <c r="D51" s="6">
        <v>426</v>
      </c>
      <c r="E51" s="6">
        <v>612</v>
      </c>
    </row>
    <row r="52" spans="1:5">
      <c r="B52" t="s">
        <v>835</v>
      </c>
      <c r="C52" t="s">
        <v>1071</v>
      </c>
      <c r="D52" s="6">
        <v>391</v>
      </c>
      <c r="E52" s="6">
        <v>517</v>
      </c>
    </row>
    <row r="53" spans="1:5">
      <c r="B53" t="s">
        <v>1202</v>
      </c>
      <c r="C53" t="s">
        <v>1203</v>
      </c>
      <c r="D53" s="6">
        <v>3.49</v>
      </c>
      <c r="E53" s="6">
        <v>3</v>
      </c>
    </row>
    <row r="54" spans="1:5">
      <c r="A54" t="s">
        <v>14214</v>
      </c>
      <c r="B54" t="s">
        <v>843</v>
      </c>
      <c r="C54" t="s">
        <v>1055</v>
      </c>
      <c r="D54" s="6">
        <v>0.15</v>
      </c>
      <c r="E54" s="6">
        <v>0.13</v>
      </c>
    </row>
    <row r="55" spans="1:5">
      <c r="A55" t="s">
        <v>1405</v>
      </c>
      <c r="B55" t="s">
        <v>856</v>
      </c>
      <c r="C55" t="s">
        <v>1063</v>
      </c>
      <c r="D55" s="6">
        <v>2.9</v>
      </c>
      <c r="E55" s="6">
        <v>2.6</v>
      </c>
    </row>
    <row r="56" spans="1:5">
      <c r="B56" t="s">
        <v>855</v>
      </c>
      <c r="C56" t="s">
        <v>1062</v>
      </c>
      <c r="D56" s="6">
        <v>685</v>
      </c>
      <c r="E56" s="6">
        <v>780</v>
      </c>
    </row>
    <row r="57" spans="1:5">
      <c r="A57" t="s">
        <v>1406</v>
      </c>
      <c r="B57" t="s">
        <v>1205</v>
      </c>
      <c r="C57" t="s">
        <v>1056</v>
      </c>
      <c r="D57" s="6">
        <v>0.13</v>
      </c>
      <c r="E57" s="6">
        <v>0.11</v>
      </c>
    </row>
    <row r="58" spans="1:5">
      <c r="A58" t="s">
        <v>14341</v>
      </c>
      <c r="B58" t="s">
        <v>624</v>
      </c>
      <c r="C58" t="s">
        <v>1158</v>
      </c>
      <c r="D58" s="6">
        <v>7</v>
      </c>
      <c r="E58" s="6">
        <v>9</v>
      </c>
    </row>
    <row r="59" spans="1:5">
      <c r="A59" t="s">
        <v>779</v>
      </c>
      <c r="D59" s="6" t="e">
        <v>#REF!</v>
      </c>
      <c r="E59" s="6">
        <v>13877.769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D3945"/>
  <sheetViews>
    <sheetView zoomScaleNormal="100" workbookViewId="0">
      <pane xSplit="12" ySplit="4" topLeftCell="M5" activePane="bottomRight" state="frozen"/>
      <selection pane="topRight" activeCell="M1" sqref="M1"/>
      <selection pane="bottomLeft" activeCell="A5" sqref="A5"/>
      <selection pane="bottomRight" activeCell="AB6" sqref="AB6"/>
    </sheetView>
  </sheetViews>
  <sheetFormatPr defaultColWidth="9.1796875" defaultRowHeight="14.5" outlineLevelCol="3"/>
  <cols>
    <col min="1" max="1" width="4.54296875" style="20" customWidth="1"/>
    <col min="2" max="2" width="10.54296875" style="49" customWidth="1"/>
    <col min="3" max="3" width="12.7265625" style="19" hidden="1" customWidth="1" outlineLevel="1"/>
    <col min="4" max="4" width="9.54296875" style="50" hidden="1" customWidth="1" outlineLevel="1"/>
    <col min="5" max="5" width="13.1796875" style="19" customWidth="1" collapsed="1"/>
    <col min="6" max="6" width="13.81640625" style="19" hidden="1" customWidth="1" outlineLevel="1"/>
    <col min="7" max="7" width="20" style="208" customWidth="1" collapsed="1"/>
    <col min="8" max="8" width="9.7265625" style="20" customWidth="1"/>
    <col min="9" max="9" width="13.7265625" style="51" hidden="1" customWidth="1" outlineLevel="1"/>
    <col min="10" max="10" width="10.453125" style="52" hidden="1" customWidth="1" outlineLevel="1"/>
    <col min="11" max="11" width="13" style="62" hidden="1" customWidth="1" outlineLevel="3"/>
    <col min="12" max="12" width="11.1796875" style="62" hidden="1" customWidth="1" outlineLevel="3"/>
    <col min="13" max="13" width="16.1796875" style="52" customWidth="1" collapsed="1"/>
    <col min="14" max="14" width="18.1796875" style="54" customWidth="1"/>
    <col min="15" max="15" width="8.453125" style="56" hidden="1" customWidth="1" outlineLevel="1"/>
    <col min="16" max="16" width="12" style="71" hidden="1" customWidth="1" outlineLevel="1"/>
    <col min="17" max="17" width="8.7265625" style="20" hidden="1" customWidth="1" outlineLevel="1"/>
    <col min="18" max="18" width="12.54296875" style="20" hidden="1" customWidth="1" outlineLevel="1"/>
    <col min="19" max="19" width="11.1796875" style="20" bestFit="1" customWidth="1" collapsed="1"/>
    <col min="20" max="20" width="18.1796875" style="20" customWidth="1"/>
    <col min="21" max="21" width="10.26953125" style="20" hidden="1" customWidth="1" outlineLevel="1"/>
    <col min="22" max="22" width="12" style="20" customWidth="1" collapsed="1"/>
    <col min="23" max="23" width="12" style="52" customWidth="1"/>
    <col min="24" max="24" width="55" style="68" customWidth="1"/>
    <col min="25" max="25" width="9.54296875" style="62" customWidth="1" outlineLevel="1"/>
    <col min="26" max="26" width="10.1796875" style="19" customWidth="1" outlineLevel="1"/>
    <col min="27" max="27" width="14.81640625" style="20" customWidth="1" outlineLevel="1"/>
    <col min="28" max="28" width="18.7265625" style="20" customWidth="1"/>
    <col min="29" max="29" width="7.26953125" style="58" customWidth="1"/>
    <col min="30" max="32" width="5.26953125" style="19" customWidth="1"/>
    <col min="33" max="16384" width="9.1796875" style="19"/>
  </cols>
  <sheetData>
    <row r="1" spans="1:30" s="24" customFormat="1" ht="20.25" customHeight="1">
      <c r="A1" s="30" t="s">
        <v>13911</v>
      </c>
      <c r="B1" s="23"/>
      <c r="D1" s="25"/>
      <c r="F1" s="26"/>
      <c r="G1" s="199"/>
      <c r="H1" s="22"/>
      <c r="I1" s="27"/>
      <c r="J1" s="28"/>
      <c r="K1" s="31"/>
      <c r="L1" s="31"/>
      <c r="M1" s="28"/>
      <c r="N1" s="29"/>
      <c r="O1" s="55"/>
      <c r="P1" s="69"/>
      <c r="Q1" s="22"/>
      <c r="R1" s="22"/>
      <c r="S1" s="22"/>
      <c r="T1" s="22"/>
      <c r="U1" s="22"/>
      <c r="V1" s="22"/>
      <c r="W1" s="28"/>
      <c r="X1" s="65"/>
      <c r="Y1" s="31"/>
      <c r="AA1" s="22"/>
      <c r="AB1" s="22"/>
      <c r="AC1" s="59"/>
    </row>
    <row r="2" spans="1:30" s="24" customFormat="1" ht="20.25" customHeight="1">
      <c r="A2" s="109"/>
      <c r="B2" s="30"/>
      <c r="D2" s="25"/>
      <c r="F2" s="26"/>
      <c r="G2" s="199"/>
      <c r="H2" s="22"/>
      <c r="I2" s="27"/>
      <c r="J2" s="28"/>
      <c r="K2" s="31"/>
      <c r="L2" s="31"/>
      <c r="M2" s="28"/>
      <c r="N2" s="29"/>
      <c r="O2" s="55"/>
      <c r="P2" s="69"/>
      <c r="Q2" s="22"/>
      <c r="R2" s="22"/>
      <c r="S2" s="22"/>
      <c r="T2" s="22"/>
      <c r="U2" s="22"/>
      <c r="V2" s="22"/>
      <c r="W2" s="28"/>
      <c r="X2" s="65"/>
      <c r="Y2" s="31"/>
      <c r="AA2" s="22"/>
      <c r="AB2" s="22"/>
      <c r="AC2" s="59"/>
    </row>
    <row r="3" spans="1:30" s="24" customFormat="1">
      <c r="A3" s="22"/>
      <c r="B3" s="23"/>
      <c r="D3" s="25"/>
      <c r="G3" s="199"/>
      <c r="H3" s="22"/>
      <c r="I3" s="27"/>
      <c r="J3" s="28"/>
      <c r="K3" s="31"/>
      <c r="L3" s="31"/>
      <c r="M3" s="28" t="s">
        <v>1410</v>
      </c>
      <c r="N3" s="29" t="s">
        <v>1411</v>
      </c>
      <c r="O3" s="55" t="s">
        <v>1412</v>
      </c>
      <c r="P3" s="69" t="s">
        <v>1413</v>
      </c>
      <c r="Q3" s="22"/>
      <c r="R3" s="22" t="s">
        <v>1414</v>
      </c>
      <c r="S3" s="22"/>
      <c r="T3" s="22"/>
      <c r="U3" s="22"/>
      <c r="V3" s="22"/>
      <c r="W3" s="28"/>
      <c r="X3" s="65"/>
      <c r="Y3" s="31"/>
      <c r="AA3" s="22"/>
      <c r="AB3" s="22"/>
      <c r="AC3" s="59"/>
    </row>
    <row r="4" spans="1:30" ht="87">
      <c r="A4" s="32" t="s">
        <v>5</v>
      </c>
      <c r="B4" s="33" t="s">
        <v>1240</v>
      </c>
      <c r="C4" s="34" t="s">
        <v>561</v>
      </c>
      <c r="D4" s="33" t="s">
        <v>560</v>
      </c>
      <c r="E4" s="34" t="s">
        <v>1391</v>
      </c>
      <c r="F4" s="34" t="s">
        <v>0</v>
      </c>
      <c r="G4" s="200" t="s">
        <v>1392</v>
      </c>
      <c r="H4" s="34" t="s">
        <v>1241</v>
      </c>
      <c r="I4" s="35" t="s">
        <v>1408</v>
      </c>
      <c r="J4" s="36" t="s">
        <v>1393</v>
      </c>
      <c r="K4" s="36" t="s">
        <v>1409</v>
      </c>
      <c r="L4" s="36" t="s">
        <v>1416</v>
      </c>
      <c r="M4" s="37" t="s">
        <v>13912</v>
      </c>
      <c r="N4" s="37" t="s">
        <v>13913</v>
      </c>
      <c r="O4" s="38" t="s">
        <v>1390</v>
      </c>
      <c r="P4" s="70" t="s">
        <v>1430</v>
      </c>
      <c r="Q4" s="39" t="s">
        <v>1242</v>
      </c>
      <c r="R4" s="38" t="s">
        <v>1431</v>
      </c>
      <c r="S4" s="40" t="s">
        <v>1221</v>
      </c>
      <c r="T4" s="40" t="s">
        <v>1222</v>
      </c>
      <c r="U4" s="40" t="s">
        <v>1223</v>
      </c>
      <c r="V4" s="41" t="s">
        <v>1235</v>
      </c>
      <c r="W4" s="42" t="s">
        <v>1385</v>
      </c>
      <c r="X4" s="66" t="s">
        <v>1395</v>
      </c>
      <c r="Y4" s="60" t="s">
        <v>1239</v>
      </c>
      <c r="Z4" s="57" t="s">
        <v>1220</v>
      </c>
      <c r="AA4" s="57" t="s">
        <v>1373</v>
      </c>
      <c r="AB4" s="66" t="s">
        <v>13844</v>
      </c>
    </row>
    <row r="5" spans="1:30" s="88" customFormat="1">
      <c r="A5" s="139">
        <v>1</v>
      </c>
      <c r="B5" s="47" t="s">
        <v>589</v>
      </c>
      <c r="C5" s="76" t="s">
        <v>61</v>
      </c>
      <c r="D5" s="77" t="s">
        <v>590</v>
      </c>
      <c r="E5" s="76" t="s">
        <v>61</v>
      </c>
      <c r="F5" s="76" t="s">
        <v>62</v>
      </c>
      <c r="G5" s="198" t="s">
        <v>63</v>
      </c>
      <c r="H5" s="112">
        <v>30</v>
      </c>
      <c r="I5" s="82">
        <v>0.14499999999999999</v>
      </c>
      <c r="J5" s="83">
        <v>90</v>
      </c>
      <c r="K5" s="87"/>
      <c r="L5" s="87"/>
      <c r="M5" s="93">
        <v>1200</v>
      </c>
      <c r="N5" s="46">
        <v>1200</v>
      </c>
      <c r="O5" s="82">
        <v>0</v>
      </c>
      <c r="P5" s="83">
        <f t="shared" ref="P5:P37" si="0">M5-N5</f>
        <v>0</v>
      </c>
      <c r="Q5" s="84" t="s">
        <v>830</v>
      </c>
      <c r="R5" s="46">
        <f t="shared" ref="R5:R25" si="1">P5*O5</f>
        <v>0</v>
      </c>
      <c r="S5" s="84" t="s">
        <v>1224</v>
      </c>
      <c r="T5" s="84" t="s">
        <v>1229</v>
      </c>
      <c r="U5" s="84" t="s">
        <v>1224</v>
      </c>
      <c r="V5" s="84" t="s">
        <v>1646</v>
      </c>
      <c r="W5" s="83" t="s">
        <v>1375</v>
      </c>
      <c r="X5" s="67"/>
      <c r="Y5" s="61" t="s">
        <v>1383</v>
      </c>
      <c r="Z5" s="135"/>
      <c r="AA5" s="138"/>
      <c r="AB5" s="138" t="s">
        <v>13846</v>
      </c>
      <c r="AC5" s="117"/>
      <c r="AD5" s="11"/>
    </row>
    <row r="6" spans="1:30" s="88" customFormat="1" ht="91">
      <c r="A6" s="139">
        <v>2</v>
      </c>
      <c r="B6" s="78" t="s">
        <v>606</v>
      </c>
      <c r="C6" s="79" t="s">
        <v>387</v>
      </c>
      <c r="D6" s="80" t="s">
        <v>605</v>
      </c>
      <c r="E6" s="79" t="s">
        <v>1654</v>
      </c>
      <c r="F6" s="79" t="s">
        <v>1654</v>
      </c>
      <c r="G6" s="81" t="s">
        <v>399</v>
      </c>
      <c r="H6" s="112">
        <f>'8.Sum by rchg center original'!H11</f>
        <v>4</v>
      </c>
      <c r="I6" s="112">
        <f>'8.Sum by rchg center original'!I11</f>
        <v>0.35</v>
      </c>
      <c r="J6" s="112">
        <f>'8.Sum by rchg center original'!J11</f>
        <v>2</v>
      </c>
      <c r="K6" s="112" t="str">
        <f>'8.Sum by rchg center original'!K11</f>
        <v>No</v>
      </c>
      <c r="L6" s="112">
        <f>'8.Sum by rchg center original'!L11</f>
        <v>0</v>
      </c>
      <c r="M6" s="112">
        <f>'8.Sum by rchg center original'!M11</f>
        <v>160.655</v>
      </c>
      <c r="N6" s="112">
        <f>'8.Sum by rchg center original'!N11</f>
        <v>160.655</v>
      </c>
      <c r="O6" s="112">
        <f>'8.Sum by rchg center original'!O11</f>
        <v>0.7</v>
      </c>
      <c r="P6" s="112">
        <f>'8.Sum by rchg center original'!P11</f>
        <v>0</v>
      </c>
      <c r="Q6" s="112" t="str">
        <f>'8.Sum by rchg center original'!Q11</f>
        <v>Low</v>
      </c>
      <c r="R6" s="112">
        <f>'8.Sum by rchg center original'!R11</f>
        <v>0</v>
      </c>
      <c r="S6" s="112" t="str">
        <f>'8.Sum by rchg center original'!S11</f>
        <v>Decrease</v>
      </c>
      <c r="T6" s="112" t="str">
        <f>'8.Sum by rchg center original'!T11</f>
        <v>Decrease</v>
      </c>
      <c r="U6" s="112" t="str">
        <f>'8.Sum by rchg center original'!U11</f>
        <v>Flat</v>
      </c>
      <c r="V6" s="112" t="str">
        <f>'8.Sum by rchg center original'!V11</f>
        <v>-4% to 0%</v>
      </c>
      <c r="W6" s="112" t="str">
        <f>'8.Sum by rchg center original'!W11</f>
        <v>Balanced</v>
      </c>
      <c r="X6" s="213" t="str">
        <f>'8.Sum by rchg center original'!X11</f>
        <v>Currently working on identifying external clients who will require ongoing MicroAnalytical services. The surcharge rate of 25% was previously used for external customers, we are increasing it to 35% this year and willl continue to increase it annually to be within compliance. The unit will clear its FY20 beginning deficit by June, and operation has become more efficient due to newer equipment. Because of these factors we have reduced the rates.</v>
      </c>
      <c r="Y6" s="61" t="s">
        <v>1383</v>
      </c>
      <c r="Z6" s="112">
        <f>'8.Sum by rchg center original'!AH11</f>
        <v>0</v>
      </c>
      <c r="AA6" s="112">
        <f>'8.Sum by rchg center original'!AJ11</f>
        <v>0</v>
      </c>
      <c r="AB6" s="112" t="e">
        <f>'8.Sum by rchg center original'!#REF!</f>
        <v>#REF!</v>
      </c>
      <c r="AC6" s="211"/>
    </row>
    <row r="7" spans="1:30" s="88" customFormat="1" ht="52">
      <c r="A7" s="139">
        <v>3</v>
      </c>
      <c r="B7" s="78" t="s">
        <v>606</v>
      </c>
      <c r="C7" s="79" t="s">
        <v>387</v>
      </c>
      <c r="D7" s="80" t="s">
        <v>605</v>
      </c>
      <c r="E7" s="79" t="s">
        <v>1654</v>
      </c>
      <c r="F7" s="79" t="s">
        <v>1654</v>
      </c>
      <c r="G7" s="81" t="s">
        <v>388</v>
      </c>
      <c r="H7" s="112">
        <f>'8.Sum by rchg center original'!H14</f>
        <v>6</v>
      </c>
      <c r="I7" s="112">
        <f>'8.Sum by rchg center original'!I14</f>
        <v>0.55000000000000004</v>
      </c>
      <c r="J7" s="112">
        <f>'8.Sum by rchg center original'!J14</f>
        <v>7.5</v>
      </c>
      <c r="K7" s="112" t="str">
        <f>'8.Sum by rchg center original'!K14</f>
        <v>No</v>
      </c>
      <c r="L7" s="112">
        <f>'8.Sum by rchg center original'!L14</f>
        <v>0</v>
      </c>
      <c r="M7" s="112">
        <f>'8.Sum by rchg center original'!M14</f>
        <v>154.875</v>
      </c>
      <c r="N7" s="112">
        <f>'8.Sum by rchg center original'!N14</f>
        <v>154.875</v>
      </c>
      <c r="O7" s="112">
        <f>'8.Sum by rchg center original'!O14</f>
        <v>0.75</v>
      </c>
      <c r="P7" s="112">
        <f>'8.Sum by rchg center original'!P14</f>
        <v>0</v>
      </c>
      <c r="Q7" s="112" t="str">
        <f>'8.Sum by rchg center original'!Q14</f>
        <v>Low</v>
      </c>
      <c r="R7" s="112">
        <f>'8.Sum by rchg center original'!R14</f>
        <v>0</v>
      </c>
      <c r="S7" s="112" t="str">
        <f>'8.Sum by rchg center original'!S14</f>
        <v>Decrease</v>
      </c>
      <c r="T7" s="112" t="str">
        <f>'8.Sum by rchg center original'!T14</f>
        <v>Below 5% increase</v>
      </c>
      <c r="U7" s="112" t="str">
        <f>'8.Sum by rchg center original'!U14</f>
        <v>Flat</v>
      </c>
      <c r="V7" s="112">
        <f>'8.Sum by rchg center original'!V14</f>
        <v>0</v>
      </c>
      <c r="W7" s="112" t="str">
        <f>'8.Sum by rchg center original'!W14</f>
        <v>Deficit</v>
      </c>
      <c r="X7" s="213" t="str">
        <f>'8.Sum by rchg center original'!X14</f>
        <v>We anticipate a 40% decline in revenue and have reduced the expected volume of Rigaku (&lt;4 hr) services by 66% given this year's trends. We are in the process of finalizing an agreement with LBNL to support 50% of the Facility Director's salary during FY21</v>
      </c>
      <c r="Y7" s="61" t="s">
        <v>1383</v>
      </c>
      <c r="Z7" s="112">
        <f>'8.Sum by rchg center original'!AH14</f>
        <v>0</v>
      </c>
      <c r="AA7" s="112">
        <f>'8.Sum by rchg center original'!AJ14</f>
        <v>0</v>
      </c>
      <c r="AB7" s="112" t="e">
        <f>'8.Sum by rchg center original'!#REF!</f>
        <v>#REF!</v>
      </c>
      <c r="AC7" s="209"/>
    </row>
    <row r="8" spans="1:30" s="88" customFormat="1" ht="130">
      <c r="A8" s="139">
        <v>4</v>
      </c>
      <c r="B8" s="78" t="s">
        <v>606</v>
      </c>
      <c r="C8" s="79" t="s">
        <v>387</v>
      </c>
      <c r="D8" s="80" t="s">
        <v>605</v>
      </c>
      <c r="E8" s="79" t="s">
        <v>1654</v>
      </c>
      <c r="F8" s="79" t="s">
        <v>1654</v>
      </c>
      <c r="G8" s="91" t="s">
        <v>404</v>
      </c>
      <c r="H8" s="113">
        <f>'8.Sum by rchg center original'!H16</f>
        <v>9</v>
      </c>
      <c r="I8" s="113">
        <f>'8.Sum by rchg center original'!I16</f>
        <v>1</v>
      </c>
      <c r="J8" s="113">
        <f>'8.Sum by rchg center original'!J16</f>
        <v>8</v>
      </c>
      <c r="K8" s="113">
        <f>'8.Sum by rchg center original'!K16</f>
        <v>0</v>
      </c>
      <c r="L8" s="113">
        <f>'8.Sum by rchg center original'!L16</f>
        <v>0</v>
      </c>
      <c r="M8" s="113">
        <f>'8.Sum by rchg center original'!M16</f>
        <v>468.54899999999998</v>
      </c>
      <c r="N8" s="113">
        <f>'8.Sum by rchg center original'!N16</f>
        <v>468.54899999999998</v>
      </c>
      <c r="O8" s="113">
        <f>'8.Sum by rchg center original'!O16</f>
        <v>0.65</v>
      </c>
      <c r="P8" s="113">
        <f>'8.Sum by rchg center original'!P16</f>
        <v>0</v>
      </c>
      <c r="Q8" s="113" t="str">
        <f>'8.Sum by rchg center original'!Q16</f>
        <v>Low</v>
      </c>
      <c r="R8" s="113">
        <f>'8.Sum by rchg center original'!R16</f>
        <v>0</v>
      </c>
      <c r="S8" s="113" t="str">
        <f>'8.Sum by rchg center original'!S16</f>
        <v>Increase</v>
      </c>
      <c r="T8" s="113" t="str">
        <f>'8.Sum by rchg center original'!T16</f>
        <v>Above 5% increase</v>
      </c>
      <c r="U8" s="113" t="str">
        <f>'8.Sum by rchg center original'!U16</f>
        <v>Flat</v>
      </c>
      <c r="V8" s="113" t="str">
        <f>'8.Sum by rchg center original'!V16</f>
        <v>4% to 16%</v>
      </c>
      <c r="W8" s="113" t="str">
        <f>'8.Sum by rchg center original'!W16</f>
        <v>Balanced</v>
      </c>
      <c r="X8" s="214" t="str">
        <f>'8.Sum by rchg center original'!X16</f>
        <v>We are still accessing the demand of the new instrumentation installed in May, 2019. The PG&amp;E power outages in the fall caused major disruptions to this facility which skewed the data. The operation mode for the new equipment has changed the usage levels for remaining instruments. We tried to include these factors in our hourly rate projections for FY2020-21 to the best of our ability and adjusted the proposed rates to balance the operating costs. The rate increases are higher than 5% for the majority of the recharge rates, given the expected increase in compensation for Dr. Hasan Celik per new contract agreement, effective July 2020.</v>
      </c>
      <c r="Y8" s="61" t="s">
        <v>1383</v>
      </c>
      <c r="Z8" s="113"/>
      <c r="AA8" s="113"/>
      <c r="AB8" s="113" t="e">
        <f>'8.Sum by rchg center original'!#REF!</f>
        <v>#REF!</v>
      </c>
      <c r="AC8" s="209"/>
    </row>
    <row r="9" spans="1:30" s="88" customFormat="1" ht="29">
      <c r="A9" s="139">
        <v>5</v>
      </c>
      <c r="B9" s="78" t="s">
        <v>606</v>
      </c>
      <c r="C9" s="79" t="s">
        <v>387</v>
      </c>
      <c r="D9" s="80" t="s">
        <v>605</v>
      </c>
      <c r="E9" s="79" t="s">
        <v>1654</v>
      </c>
      <c r="F9" s="79" t="s">
        <v>1654</v>
      </c>
      <c r="G9" s="201" t="s">
        <v>999</v>
      </c>
      <c r="H9" s="112">
        <v>6</v>
      </c>
      <c r="I9" s="82" t="s">
        <v>764</v>
      </c>
      <c r="J9" s="83">
        <v>0</v>
      </c>
      <c r="K9" s="120"/>
      <c r="L9" s="120"/>
      <c r="M9" s="83">
        <v>848.53399999999999</v>
      </c>
      <c r="N9" s="46">
        <f>M9</f>
        <v>848.53399999999999</v>
      </c>
      <c r="O9" s="82">
        <v>0.6</v>
      </c>
      <c r="P9" s="83">
        <f t="shared" si="0"/>
        <v>0</v>
      </c>
      <c r="Q9" s="84" t="s">
        <v>1227</v>
      </c>
      <c r="R9" s="46">
        <f t="shared" si="1"/>
        <v>0</v>
      </c>
      <c r="S9" s="84" t="s">
        <v>1150</v>
      </c>
      <c r="T9" s="84" t="s">
        <v>1150</v>
      </c>
      <c r="U9" s="84" t="s">
        <v>1224</v>
      </c>
      <c r="V9" s="100" t="s">
        <v>13916</v>
      </c>
      <c r="W9" s="83" t="s">
        <v>1399</v>
      </c>
      <c r="X9" s="86" t="s">
        <v>1724</v>
      </c>
      <c r="Y9" s="61" t="s">
        <v>1383</v>
      </c>
      <c r="Z9" s="110">
        <v>43622</v>
      </c>
      <c r="AA9" s="138">
        <v>43627</v>
      </c>
      <c r="AB9" s="138" t="s">
        <v>13846</v>
      </c>
      <c r="AC9" s="118"/>
    </row>
    <row r="10" spans="1:30" s="88" customFormat="1" ht="58">
      <c r="A10" s="139">
        <v>6</v>
      </c>
      <c r="B10" s="78" t="s">
        <v>606</v>
      </c>
      <c r="C10" s="79" t="s">
        <v>387</v>
      </c>
      <c r="D10" s="80" t="s">
        <v>605</v>
      </c>
      <c r="E10" s="79" t="s">
        <v>1654</v>
      </c>
      <c r="F10" s="79" t="s">
        <v>1654</v>
      </c>
      <c r="G10" s="201" t="s">
        <v>1218</v>
      </c>
      <c r="H10" s="112">
        <v>2</v>
      </c>
      <c r="I10" s="82" t="s">
        <v>764</v>
      </c>
      <c r="J10" s="83">
        <v>0</v>
      </c>
      <c r="K10" s="116"/>
      <c r="L10" s="116"/>
      <c r="M10" s="83">
        <v>406</v>
      </c>
      <c r="N10" s="46">
        <f>M10*0.7</f>
        <v>284.2</v>
      </c>
      <c r="O10" s="82">
        <v>0.5</v>
      </c>
      <c r="P10" s="83">
        <f t="shared" si="0"/>
        <v>121.80000000000001</v>
      </c>
      <c r="Q10" s="84" t="s">
        <v>1227</v>
      </c>
      <c r="R10" s="46">
        <f t="shared" si="1"/>
        <v>60.900000000000006</v>
      </c>
      <c r="S10" s="84" t="s">
        <v>1150</v>
      </c>
      <c r="T10" s="84" t="s">
        <v>1236</v>
      </c>
      <c r="U10" s="84" t="s">
        <v>1224</v>
      </c>
      <c r="V10" s="101" t="s">
        <v>1658</v>
      </c>
      <c r="W10" s="83" t="s">
        <v>1225</v>
      </c>
      <c r="X10" s="86" t="s">
        <v>1659</v>
      </c>
      <c r="Y10" s="61" t="s">
        <v>1383</v>
      </c>
      <c r="Z10" s="110"/>
      <c r="AA10" s="137"/>
      <c r="AB10" s="138" t="s">
        <v>13846</v>
      </c>
      <c r="AC10" s="121"/>
      <c r="AD10" s="96"/>
    </row>
    <row r="11" spans="1:30" s="88" customFormat="1" ht="43.5">
      <c r="A11" s="139">
        <v>7</v>
      </c>
      <c r="B11" s="78" t="s">
        <v>587</v>
      </c>
      <c r="C11" s="79" t="s">
        <v>614</v>
      </c>
      <c r="D11" s="80" t="s">
        <v>1014</v>
      </c>
      <c r="E11" s="79" t="s">
        <v>545</v>
      </c>
      <c r="F11" s="79" t="s">
        <v>1010</v>
      </c>
      <c r="G11" s="202" t="s">
        <v>1009</v>
      </c>
      <c r="H11" s="113">
        <v>5</v>
      </c>
      <c r="I11" s="82">
        <v>0.56999999999999995</v>
      </c>
      <c r="J11" s="83">
        <v>91</v>
      </c>
      <c r="K11" s="116"/>
      <c r="L11" s="116"/>
      <c r="M11" s="83">
        <v>570</v>
      </c>
      <c r="N11" s="46">
        <v>563</v>
      </c>
      <c r="O11" s="82">
        <v>0.02</v>
      </c>
      <c r="P11" s="83">
        <f t="shared" si="0"/>
        <v>7</v>
      </c>
      <c r="Q11" s="84" t="s">
        <v>1227</v>
      </c>
      <c r="R11" s="46">
        <f t="shared" si="1"/>
        <v>0.14000000000000001</v>
      </c>
      <c r="S11" s="84" t="s">
        <v>1228</v>
      </c>
      <c r="T11" s="84" t="s">
        <v>1236</v>
      </c>
      <c r="U11" s="84" t="s">
        <v>1150</v>
      </c>
      <c r="V11" s="100" t="s">
        <v>1663</v>
      </c>
      <c r="W11" s="83" t="s">
        <v>1225</v>
      </c>
      <c r="X11" s="86" t="s">
        <v>1664</v>
      </c>
      <c r="Y11" s="87"/>
      <c r="Z11" s="110"/>
      <c r="AA11" s="137"/>
      <c r="AB11" s="138" t="s">
        <v>13846</v>
      </c>
      <c r="AC11" s="117"/>
    </row>
    <row r="12" spans="1:30" s="88" customFormat="1" ht="58">
      <c r="A12" s="139">
        <v>8</v>
      </c>
      <c r="B12" s="78" t="s">
        <v>731</v>
      </c>
      <c r="C12" s="79" t="s">
        <v>1278</v>
      </c>
      <c r="D12" s="80" t="s">
        <v>730</v>
      </c>
      <c r="E12" s="79" t="s">
        <v>13898</v>
      </c>
      <c r="F12" s="79" t="s">
        <v>1211</v>
      </c>
      <c r="G12" s="202" t="s">
        <v>1397</v>
      </c>
      <c r="H12" s="113">
        <v>16</v>
      </c>
      <c r="I12" s="82">
        <v>0.22</v>
      </c>
      <c r="J12" s="83">
        <v>15</v>
      </c>
      <c r="K12" s="116"/>
      <c r="L12" s="116"/>
      <c r="M12" s="83">
        <v>290</v>
      </c>
      <c r="N12" s="46">
        <v>180</v>
      </c>
      <c r="O12" s="82">
        <v>0.76</v>
      </c>
      <c r="P12" s="83">
        <f t="shared" si="0"/>
        <v>110</v>
      </c>
      <c r="Q12" s="84" t="s">
        <v>1226</v>
      </c>
      <c r="R12" s="46">
        <f t="shared" si="1"/>
        <v>83.6</v>
      </c>
      <c r="S12" s="84" t="s">
        <v>1228</v>
      </c>
      <c r="T12" s="84" t="s">
        <v>1236</v>
      </c>
      <c r="U12" s="84" t="s">
        <v>1224</v>
      </c>
      <c r="V12" s="100" t="s">
        <v>1667</v>
      </c>
      <c r="W12" s="83" t="s">
        <v>1375</v>
      </c>
      <c r="X12" s="86" t="s">
        <v>1668</v>
      </c>
      <c r="Y12" s="87" t="s">
        <v>13976</v>
      </c>
      <c r="Z12" s="110"/>
      <c r="AA12" s="137"/>
      <c r="AB12" s="138" t="s">
        <v>13846</v>
      </c>
      <c r="AC12" s="117"/>
    </row>
    <row r="13" spans="1:30" s="88" customFormat="1" ht="58">
      <c r="A13" s="139">
        <v>9</v>
      </c>
      <c r="B13" s="78" t="s">
        <v>731</v>
      </c>
      <c r="C13" s="79" t="s">
        <v>1278</v>
      </c>
      <c r="D13" s="80" t="s">
        <v>732</v>
      </c>
      <c r="E13" s="79" t="s">
        <v>13898</v>
      </c>
      <c r="F13" s="79" t="s">
        <v>1211</v>
      </c>
      <c r="G13" s="202" t="s">
        <v>717</v>
      </c>
      <c r="H13" s="113">
        <v>13</v>
      </c>
      <c r="I13" s="82">
        <v>0.57999999999999996</v>
      </c>
      <c r="J13" s="83">
        <v>60</v>
      </c>
      <c r="K13" s="116"/>
      <c r="L13" s="116"/>
      <c r="M13" s="83">
        <v>1000</v>
      </c>
      <c r="N13" s="46">
        <v>1000</v>
      </c>
      <c r="O13" s="82">
        <v>0.49</v>
      </c>
      <c r="P13" s="83">
        <f t="shared" si="0"/>
        <v>0</v>
      </c>
      <c r="Q13" s="84" t="s">
        <v>830</v>
      </c>
      <c r="R13" s="46">
        <f t="shared" si="1"/>
        <v>0</v>
      </c>
      <c r="S13" s="84" t="s">
        <v>1224</v>
      </c>
      <c r="T13" s="84" t="s">
        <v>1236</v>
      </c>
      <c r="U13" s="84" t="s">
        <v>1224</v>
      </c>
      <c r="V13" s="100" t="s">
        <v>1669</v>
      </c>
      <c r="W13" s="83" t="s">
        <v>1399</v>
      </c>
      <c r="X13" s="86" t="s">
        <v>1670</v>
      </c>
      <c r="Y13" s="87" t="s">
        <v>13976</v>
      </c>
      <c r="Z13" s="110"/>
      <c r="AA13" s="137"/>
      <c r="AB13" s="138" t="s">
        <v>13846</v>
      </c>
      <c r="AC13" s="117"/>
    </row>
    <row r="14" spans="1:30" s="88" customFormat="1" ht="29">
      <c r="A14" s="139">
        <v>10</v>
      </c>
      <c r="B14" s="78" t="s">
        <v>602</v>
      </c>
      <c r="C14" s="79" t="s">
        <v>354</v>
      </c>
      <c r="D14" s="80" t="s">
        <v>729</v>
      </c>
      <c r="E14" s="79" t="s">
        <v>354</v>
      </c>
      <c r="F14" s="79" t="s">
        <v>1259</v>
      </c>
      <c r="G14" s="202" t="s">
        <v>1234</v>
      </c>
      <c r="H14" s="113">
        <v>2</v>
      </c>
      <c r="I14" s="82" t="s">
        <v>764</v>
      </c>
      <c r="J14" s="83" t="s">
        <v>764</v>
      </c>
      <c r="K14" s="116"/>
      <c r="L14" s="116"/>
      <c r="M14" s="83">
        <v>60</v>
      </c>
      <c r="N14" s="46">
        <v>60</v>
      </c>
      <c r="O14" s="82">
        <v>0.94</v>
      </c>
      <c r="P14" s="83">
        <f t="shared" si="0"/>
        <v>0</v>
      </c>
      <c r="Q14" s="84" t="s">
        <v>830</v>
      </c>
      <c r="R14" s="46">
        <f t="shared" si="1"/>
        <v>0</v>
      </c>
      <c r="S14" s="84" t="s">
        <v>1150</v>
      </c>
      <c r="T14" s="84" t="s">
        <v>1236</v>
      </c>
      <c r="U14" s="84" t="s">
        <v>1224</v>
      </c>
      <c r="V14" s="84" t="s">
        <v>1674</v>
      </c>
      <c r="W14" s="83" t="s">
        <v>1225</v>
      </c>
      <c r="X14" s="86" t="s">
        <v>1675</v>
      </c>
      <c r="Y14" s="87" t="s">
        <v>651</v>
      </c>
      <c r="Z14" s="110"/>
      <c r="AA14" s="137"/>
      <c r="AB14" s="138" t="s">
        <v>13846</v>
      </c>
      <c r="AC14" s="118"/>
    </row>
    <row r="15" spans="1:30" s="88" customFormat="1" ht="58">
      <c r="A15" s="139">
        <v>11</v>
      </c>
      <c r="B15" s="78" t="s">
        <v>602</v>
      </c>
      <c r="C15" s="79" t="s">
        <v>354</v>
      </c>
      <c r="D15" s="80" t="s">
        <v>1417</v>
      </c>
      <c r="E15" s="79" t="s">
        <v>354</v>
      </c>
      <c r="F15" s="79" t="s">
        <v>1290</v>
      </c>
      <c r="G15" s="202" t="s">
        <v>1418</v>
      </c>
      <c r="H15" s="113">
        <v>9</v>
      </c>
      <c r="I15" s="82" t="s">
        <v>764</v>
      </c>
      <c r="J15" s="83" t="s">
        <v>764</v>
      </c>
      <c r="K15" s="116"/>
      <c r="L15" s="116"/>
      <c r="M15" s="83">
        <v>40</v>
      </c>
      <c r="N15" s="46">
        <v>40</v>
      </c>
      <c r="O15" s="82">
        <v>0.3</v>
      </c>
      <c r="P15" s="83">
        <f t="shared" si="0"/>
        <v>0</v>
      </c>
      <c r="Q15" s="84" t="s">
        <v>830</v>
      </c>
      <c r="R15" s="46">
        <f t="shared" si="1"/>
        <v>0</v>
      </c>
      <c r="S15" s="84" t="s">
        <v>1228</v>
      </c>
      <c r="T15" s="84" t="s">
        <v>1229</v>
      </c>
      <c r="U15" s="84" t="s">
        <v>1224</v>
      </c>
      <c r="V15" s="84" t="s">
        <v>1676</v>
      </c>
      <c r="W15" s="83" t="s">
        <v>1225</v>
      </c>
      <c r="X15" s="86" t="s">
        <v>1677</v>
      </c>
      <c r="Y15" s="87" t="s">
        <v>13976</v>
      </c>
      <c r="Z15" s="110"/>
      <c r="AA15" s="137"/>
      <c r="AB15" s="138" t="s">
        <v>13846</v>
      </c>
      <c r="AC15" s="118"/>
    </row>
    <row r="16" spans="1:30" s="88" customFormat="1" ht="43.5">
      <c r="A16" s="139">
        <v>12</v>
      </c>
      <c r="B16" s="78" t="s">
        <v>602</v>
      </c>
      <c r="C16" s="79" t="s">
        <v>354</v>
      </c>
      <c r="D16" s="80" t="s">
        <v>601</v>
      </c>
      <c r="E16" s="79" t="s">
        <v>354</v>
      </c>
      <c r="F16" s="79" t="s">
        <v>1354</v>
      </c>
      <c r="G16" s="201" t="s">
        <v>1387</v>
      </c>
      <c r="H16" s="112">
        <v>2</v>
      </c>
      <c r="I16" s="82">
        <v>0.56999999999999995</v>
      </c>
      <c r="J16" s="83">
        <v>3</v>
      </c>
      <c r="K16" s="116"/>
      <c r="L16" s="116"/>
      <c r="M16" s="83">
        <v>673</v>
      </c>
      <c r="N16" s="83">
        <v>673</v>
      </c>
      <c r="O16" s="82">
        <v>0.68</v>
      </c>
      <c r="P16" s="83">
        <f t="shared" si="0"/>
        <v>0</v>
      </c>
      <c r="Q16" s="84" t="s">
        <v>830</v>
      </c>
      <c r="R16" s="46">
        <f t="shared" si="1"/>
        <v>0</v>
      </c>
      <c r="S16" s="84" t="s">
        <v>1228</v>
      </c>
      <c r="T16" s="84" t="s">
        <v>1229</v>
      </c>
      <c r="U16" s="84" t="s">
        <v>1228</v>
      </c>
      <c r="V16" s="84" t="s">
        <v>1678</v>
      </c>
      <c r="W16" s="83" t="s">
        <v>1225</v>
      </c>
      <c r="X16" s="86" t="s">
        <v>1679</v>
      </c>
      <c r="Y16" s="87" t="s">
        <v>13976</v>
      </c>
      <c r="Z16" s="110"/>
      <c r="AA16" s="137"/>
      <c r="AB16" s="138" t="s">
        <v>13846</v>
      </c>
      <c r="AC16" s="118"/>
    </row>
    <row r="17" spans="1:30" s="88" customFormat="1" ht="87">
      <c r="A17" s="139">
        <v>13</v>
      </c>
      <c r="B17" s="78" t="s">
        <v>585</v>
      </c>
      <c r="C17" s="79" t="s">
        <v>1106</v>
      </c>
      <c r="D17" s="102" t="s">
        <v>603</v>
      </c>
      <c r="E17" s="79" t="s">
        <v>10</v>
      </c>
      <c r="F17" s="79" t="s">
        <v>1198</v>
      </c>
      <c r="G17" s="202" t="s">
        <v>18</v>
      </c>
      <c r="H17" s="113">
        <v>16</v>
      </c>
      <c r="I17" s="82" t="s">
        <v>1230</v>
      </c>
      <c r="J17" s="83">
        <v>283</v>
      </c>
      <c r="K17" s="116"/>
      <c r="L17" s="116"/>
      <c r="M17" s="83">
        <v>615</v>
      </c>
      <c r="N17" s="46">
        <v>615</v>
      </c>
      <c r="O17" s="82">
        <v>0</v>
      </c>
      <c r="P17" s="83">
        <f t="shared" si="0"/>
        <v>0</v>
      </c>
      <c r="Q17" s="84" t="s">
        <v>1227</v>
      </c>
      <c r="R17" s="46">
        <f t="shared" si="1"/>
        <v>0</v>
      </c>
      <c r="S17" s="84" t="s">
        <v>1228</v>
      </c>
      <c r="T17" s="84" t="s">
        <v>1236</v>
      </c>
      <c r="U17" s="84" t="s">
        <v>1224</v>
      </c>
      <c r="V17" s="122" t="s">
        <v>1683</v>
      </c>
      <c r="W17" s="83" t="s">
        <v>1399</v>
      </c>
      <c r="X17" s="86" t="s">
        <v>1684</v>
      </c>
      <c r="Y17" s="87"/>
      <c r="Z17" s="110"/>
      <c r="AA17" s="137"/>
      <c r="AB17" s="138" t="s">
        <v>13846</v>
      </c>
      <c r="AC17" s="118"/>
    </row>
    <row r="18" spans="1:30" s="88" customFormat="1" ht="29">
      <c r="A18" s="139">
        <v>14</v>
      </c>
      <c r="B18" s="78" t="s">
        <v>585</v>
      </c>
      <c r="C18" s="79" t="s">
        <v>1106</v>
      </c>
      <c r="D18" s="80" t="s">
        <v>603</v>
      </c>
      <c r="E18" s="79" t="s">
        <v>355</v>
      </c>
      <c r="F18" s="79" t="s">
        <v>355</v>
      </c>
      <c r="G18" s="201" t="s">
        <v>1231</v>
      </c>
      <c r="H18" s="112">
        <v>16</v>
      </c>
      <c r="I18" s="82" t="s">
        <v>764</v>
      </c>
      <c r="J18" s="83" t="s">
        <v>764</v>
      </c>
      <c r="K18" s="116"/>
      <c r="L18" s="116"/>
      <c r="M18" s="83">
        <v>1454</v>
      </c>
      <c r="N18" s="46">
        <v>1454</v>
      </c>
      <c r="O18" s="82">
        <v>0</v>
      </c>
      <c r="P18" s="83">
        <f t="shared" si="0"/>
        <v>0</v>
      </c>
      <c r="Q18" s="84" t="s">
        <v>830</v>
      </c>
      <c r="R18" s="46">
        <f t="shared" si="1"/>
        <v>0</v>
      </c>
      <c r="S18" s="84" t="s">
        <v>1228</v>
      </c>
      <c r="T18" s="84" t="s">
        <v>1236</v>
      </c>
      <c r="U18" s="84" t="s">
        <v>1224</v>
      </c>
      <c r="V18" s="99" t="s">
        <v>1685</v>
      </c>
      <c r="W18" s="83" t="s">
        <v>1225</v>
      </c>
      <c r="X18" s="86" t="s">
        <v>1394</v>
      </c>
      <c r="Y18" s="87"/>
      <c r="Z18" s="110"/>
      <c r="AA18" s="137"/>
      <c r="AB18" s="138" t="s">
        <v>13846</v>
      </c>
      <c r="AC18" s="117"/>
    </row>
    <row r="19" spans="1:30" s="88" customFormat="1" ht="58">
      <c r="A19" s="139">
        <v>15</v>
      </c>
      <c r="B19" s="78" t="s">
        <v>585</v>
      </c>
      <c r="C19" s="79" t="s">
        <v>1106</v>
      </c>
      <c r="D19" s="80" t="s">
        <v>603</v>
      </c>
      <c r="E19" s="79" t="s">
        <v>355</v>
      </c>
      <c r="F19" s="79" t="s">
        <v>355</v>
      </c>
      <c r="G19" s="201" t="s">
        <v>1232</v>
      </c>
      <c r="H19" s="112">
        <v>8</v>
      </c>
      <c r="I19" s="82" t="s">
        <v>764</v>
      </c>
      <c r="J19" s="83" t="s">
        <v>764</v>
      </c>
      <c r="K19" s="116"/>
      <c r="L19" s="116"/>
      <c r="M19" s="83">
        <v>1552</v>
      </c>
      <c r="N19" s="46">
        <v>1552</v>
      </c>
      <c r="O19" s="82">
        <v>0</v>
      </c>
      <c r="P19" s="83">
        <f t="shared" si="0"/>
        <v>0</v>
      </c>
      <c r="Q19" s="84" t="s">
        <v>830</v>
      </c>
      <c r="R19" s="46">
        <f t="shared" si="1"/>
        <v>0</v>
      </c>
      <c r="S19" s="84" t="s">
        <v>1228</v>
      </c>
      <c r="T19" s="84" t="s">
        <v>1229</v>
      </c>
      <c r="U19" s="84" t="s">
        <v>1224</v>
      </c>
      <c r="V19" s="100" t="s">
        <v>1686</v>
      </c>
      <c r="W19" s="83" t="s">
        <v>1375</v>
      </c>
      <c r="X19" s="86" t="s">
        <v>1687</v>
      </c>
      <c r="Y19" s="87"/>
      <c r="Z19" s="110"/>
      <c r="AA19" s="137"/>
      <c r="AB19" s="138" t="s">
        <v>13846</v>
      </c>
      <c r="AC19" s="117"/>
    </row>
    <row r="20" spans="1:30" s="88" customFormat="1" ht="29">
      <c r="A20" s="139">
        <v>16</v>
      </c>
      <c r="B20" s="78" t="s">
        <v>585</v>
      </c>
      <c r="C20" s="79" t="s">
        <v>1106</v>
      </c>
      <c r="D20" s="80" t="s">
        <v>613</v>
      </c>
      <c r="E20" s="79" t="s">
        <v>828</v>
      </c>
      <c r="F20" s="79" t="s">
        <v>1177</v>
      </c>
      <c r="G20" s="201" t="s">
        <v>1378</v>
      </c>
      <c r="H20" s="112">
        <v>1</v>
      </c>
      <c r="I20" s="82">
        <v>0</v>
      </c>
      <c r="J20" s="83">
        <v>0</v>
      </c>
      <c r="K20" s="116"/>
      <c r="L20" s="116"/>
      <c r="M20" s="83">
        <v>233</v>
      </c>
      <c r="N20" s="83">
        <v>233</v>
      </c>
      <c r="O20" s="103">
        <v>0.04</v>
      </c>
      <c r="P20" s="104">
        <f t="shared" si="0"/>
        <v>0</v>
      </c>
      <c r="Q20" s="84" t="s">
        <v>830</v>
      </c>
      <c r="R20" s="46">
        <f t="shared" si="1"/>
        <v>0</v>
      </c>
      <c r="S20" s="84" t="s">
        <v>1150</v>
      </c>
      <c r="T20" s="84" t="s">
        <v>1236</v>
      </c>
      <c r="U20" s="84" t="s">
        <v>1224</v>
      </c>
      <c r="V20" s="92">
        <v>0.06</v>
      </c>
      <c r="W20" s="83" t="s">
        <v>1225</v>
      </c>
      <c r="X20" s="86" t="s">
        <v>1689</v>
      </c>
      <c r="Y20" s="87"/>
      <c r="Z20" s="110"/>
      <c r="AA20" s="137"/>
      <c r="AB20" s="138" t="s">
        <v>13846</v>
      </c>
      <c r="AC20" s="118"/>
    </row>
    <row r="21" spans="1:30" s="88" customFormat="1" ht="43.5">
      <c r="A21" s="139">
        <v>17</v>
      </c>
      <c r="B21" s="78" t="s">
        <v>585</v>
      </c>
      <c r="C21" s="79" t="s">
        <v>1106</v>
      </c>
      <c r="D21" s="80" t="s">
        <v>613</v>
      </c>
      <c r="E21" s="79" t="s">
        <v>828</v>
      </c>
      <c r="F21" s="79" t="s">
        <v>1177</v>
      </c>
      <c r="G21" s="201" t="s">
        <v>1711</v>
      </c>
      <c r="H21" s="112">
        <v>1</v>
      </c>
      <c r="I21" s="82">
        <v>0</v>
      </c>
      <c r="J21" s="83">
        <v>0</v>
      </c>
      <c r="K21" s="116"/>
      <c r="L21" s="116"/>
      <c r="M21" s="83">
        <v>389</v>
      </c>
      <c r="N21" s="83">
        <v>389</v>
      </c>
      <c r="O21" s="103">
        <v>0</v>
      </c>
      <c r="P21" s="104">
        <f t="shared" si="0"/>
        <v>0</v>
      </c>
      <c r="Q21" s="84" t="s">
        <v>830</v>
      </c>
      <c r="R21" s="46">
        <f t="shared" si="1"/>
        <v>0</v>
      </c>
      <c r="S21" s="84" t="s">
        <v>1150</v>
      </c>
      <c r="T21" s="84" t="s">
        <v>1236</v>
      </c>
      <c r="U21" s="84" t="s">
        <v>1150</v>
      </c>
      <c r="V21" s="122">
        <v>0.28000000000000003</v>
      </c>
      <c r="W21" s="83" t="s">
        <v>1225</v>
      </c>
      <c r="X21" s="86" t="s">
        <v>1703</v>
      </c>
      <c r="Y21" s="87"/>
      <c r="Z21" s="110"/>
      <c r="AA21" s="137"/>
      <c r="AB21" s="138" t="s">
        <v>13846</v>
      </c>
      <c r="AC21" s="118"/>
    </row>
    <row r="22" spans="1:30" s="88" customFormat="1" ht="58">
      <c r="A22" s="139">
        <v>18</v>
      </c>
      <c r="B22" s="78" t="s">
        <v>585</v>
      </c>
      <c r="C22" s="79" t="s">
        <v>1106</v>
      </c>
      <c r="D22" s="80" t="s">
        <v>613</v>
      </c>
      <c r="E22" s="79" t="s">
        <v>828</v>
      </c>
      <c r="F22" s="79" t="s">
        <v>1177</v>
      </c>
      <c r="G22" s="202" t="s">
        <v>1402</v>
      </c>
      <c r="H22" s="113">
        <v>2</v>
      </c>
      <c r="I22" s="82">
        <v>0</v>
      </c>
      <c r="J22" s="83">
        <v>0</v>
      </c>
      <c r="K22" s="116"/>
      <c r="L22" s="116"/>
      <c r="M22" s="83">
        <v>330</v>
      </c>
      <c r="N22" s="83">
        <v>330</v>
      </c>
      <c r="O22" s="103">
        <v>0</v>
      </c>
      <c r="P22" s="104">
        <f t="shared" si="0"/>
        <v>0</v>
      </c>
      <c r="Q22" s="84" t="s">
        <v>830</v>
      </c>
      <c r="R22" s="46">
        <f t="shared" si="1"/>
        <v>0</v>
      </c>
      <c r="S22" s="84" t="s">
        <v>1150</v>
      </c>
      <c r="T22" s="84" t="s">
        <v>1229</v>
      </c>
      <c r="U22" s="84" t="s">
        <v>1224</v>
      </c>
      <c r="V22" s="100" t="s">
        <v>1760</v>
      </c>
      <c r="W22" s="83" t="s">
        <v>1225</v>
      </c>
      <c r="X22" s="86" t="s">
        <v>1759</v>
      </c>
      <c r="Y22" s="87"/>
      <c r="Z22" s="12"/>
      <c r="AA22" s="138"/>
      <c r="AB22" s="138" t="s">
        <v>13846</v>
      </c>
      <c r="AC22" s="117"/>
    </row>
    <row r="23" spans="1:30" s="88" customFormat="1" ht="29">
      <c r="A23" s="139">
        <v>19</v>
      </c>
      <c r="B23" s="78" t="s">
        <v>585</v>
      </c>
      <c r="C23" s="79" t="s">
        <v>1106</v>
      </c>
      <c r="D23" s="80" t="s">
        <v>613</v>
      </c>
      <c r="E23" s="79" t="s">
        <v>828</v>
      </c>
      <c r="F23" s="79" t="s">
        <v>1177</v>
      </c>
      <c r="G23" s="202" t="s">
        <v>1403</v>
      </c>
      <c r="H23" s="113">
        <v>8</v>
      </c>
      <c r="I23" s="82">
        <v>0</v>
      </c>
      <c r="J23" s="83">
        <v>0</v>
      </c>
      <c r="K23" s="87">
        <v>0</v>
      </c>
      <c r="L23" s="116"/>
      <c r="M23" s="83">
        <v>1944</v>
      </c>
      <c r="N23" s="83">
        <v>1944</v>
      </c>
      <c r="O23" s="103">
        <v>0</v>
      </c>
      <c r="P23" s="104">
        <f t="shared" si="0"/>
        <v>0</v>
      </c>
      <c r="Q23" s="84" t="s">
        <v>830</v>
      </c>
      <c r="R23" s="46">
        <f t="shared" si="1"/>
        <v>0</v>
      </c>
      <c r="S23" s="84" t="s">
        <v>1150</v>
      </c>
      <c r="T23" s="84" t="s">
        <v>1236</v>
      </c>
      <c r="U23" s="84" t="s">
        <v>1224</v>
      </c>
      <c r="V23" s="100" t="s">
        <v>1701</v>
      </c>
      <c r="W23" s="83" t="s">
        <v>1225</v>
      </c>
      <c r="X23" s="86" t="s">
        <v>1702</v>
      </c>
      <c r="Y23" s="87"/>
      <c r="Z23" s="110"/>
      <c r="AA23" s="137"/>
      <c r="AB23" s="138" t="s">
        <v>13846</v>
      </c>
      <c r="AC23" s="118"/>
    </row>
    <row r="24" spans="1:30" s="88" customFormat="1" ht="43.5">
      <c r="A24" s="139">
        <v>20</v>
      </c>
      <c r="B24" s="78" t="s">
        <v>585</v>
      </c>
      <c r="C24" s="79" t="s">
        <v>1106</v>
      </c>
      <c r="D24" s="80" t="s">
        <v>613</v>
      </c>
      <c r="E24" s="79" t="s">
        <v>828</v>
      </c>
      <c r="F24" s="79" t="s">
        <v>1177</v>
      </c>
      <c r="G24" s="201" t="s">
        <v>1766</v>
      </c>
      <c r="H24" s="112">
        <v>2</v>
      </c>
      <c r="I24" s="82">
        <v>0</v>
      </c>
      <c r="J24" s="83">
        <v>0</v>
      </c>
      <c r="K24" s="87">
        <v>0</v>
      </c>
      <c r="L24" s="116"/>
      <c r="M24" s="83">
        <v>1851</v>
      </c>
      <c r="N24" s="83">
        <v>1851</v>
      </c>
      <c r="O24" s="103">
        <v>0</v>
      </c>
      <c r="P24" s="104">
        <f t="shared" si="0"/>
        <v>0</v>
      </c>
      <c r="Q24" s="84" t="s">
        <v>830</v>
      </c>
      <c r="R24" s="46">
        <f t="shared" si="1"/>
        <v>0</v>
      </c>
      <c r="S24" s="84" t="s">
        <v>1150</v>
      </c>
      <c r="T24" s="84" t="s">
        <v>1236</v>
      </c>
      <c r="U24" s="84" t="s">
        <v>1224</v>
      </c>
      <c r="V24" s="123" t="s">
        <v>1704</v>
      </c>
      <c r="W24" s="83" t="s">
        <v>1225</v>
      </c>
      <c r="X24" s="107" t="s">
        <v>1705</v>
      </c>
      <c r="Y24" s="87"/>
      <c r="Z24" s="110"/>
      <c r="AA24" s="137"/>
      <c r="AB24" s="138" t="s">
        <v>13846</v>
      </c>
      <c r="AC24" s="58"/>
      <c r="AD24" s="19"/>
    </row>
    <row r="25" spans="1:30" s="88" customFormat="1" ht="29">
      <c r="A25" s="139">
        <v>21</v>
      </c>
      <c r="B25" s="78" t="s">
        <v>585</v>
      </c>
      <c r="C25" s="79" t="s">
        <v>1106</v>
      </c>
      <c r="D25" s="80" t="s">
        <v>613</v>
      </c>
      <c r="E25" s="79" t="s">
        <v>828</v>
      </c>
      <c r="F25" s="79" t="s">
        <v>1177</v>
      </c>
      <c r="G25" s="201" t="s">
        <v>1405</v>
      </c>
      <c r="H25" s="112">
        <v>6</v>
      </c>
      <c r="I25" s="82">
        <v>0</v>
      </c>
      <c r="J25" s="83">
        <v>0</v>
      </c>
      <c r="K25" s="87">
        <v>0</v>
      </c>
      <c r="L25" s="116"/>
      <c r="M25" s="83">
        <v>1660</v>
      </c>
      <c r="N25" s="83">
        <v>1660</v>
      </c>
      <c r="O25" s="103">
        <v>0</v>
      </c>
      <c r="P25" s="104">
        <f t="shared" si="0"/>
        <v>0</v>
      </c>
      <c r="Q25" s="84" t="s">
        <v>830</v>
      </c>
      <c r="R25" s="46">
        <f t="shared" si="1"/>
        <v>0</v>
      </c>
      <c r="S25" s="84" t="s">
        <v>1150</v>
      </c>
      <c r="T25" s="84" t="s">
        <v>1236</v>
      </c>
      <c r="U25" s="84" t="s">
        <v>1224</v>
      </c>
      <c r="V25" s="100" t="s">
        <v>1698</v>
      </c>
      <c r="W25" s="83" t="s">
        <v>1225</v>
      </c>
      <c r="X25" s="86" t="s">
        <v>1699</v>
      </c>
      <c r="Y25" s="87"/>
      <c r="Z25" s="110"/>
      <c r="AA25" s="137"/>
      <c r="AB25" s="138" t="s">
        <v>13846</v>
      </c>
      <c r="AC25" s="58"/>
      <c r="AD25" s="19"/>
    </row>
    <row r="26" spans="1:30" s="88" customFormat="1" ht="29">
      <c r="A26" s="139">
        <v>22</v>
      </c>
      <c r="B26" s="78" t="s">
        <v>585</v>
      </c>
      <c r="C26" s="79" t="s">
        <v>1106</v>
      </c>
      <c r="D26" s="80" t="s">
        <v>613</v>
      </c>
      <c r="E26" s="79" t="s">
        <v>828</v>
      </c>
      <c r="F26" s="79" t="s">
        <v>1177</v>
      </c>
      <c r="G26" s="201" t="s">
        <v>1407</v>
      </c>
      <c r="H26" s="112">
        <v>1</v>
      </c>
      <c r="I26" s="82">
        <v>0</v>
      </c>
      <c r="J26" s="83">
        <v>0</v>
      </c>
      <c r="K26" s="87">
        <v>0</v>
      </c>
      <c r="L26" s="116"/>
      <c r="M26" s="83">
        <v>1035</v>
      </c>
      <c r="N26" s="83">
        <v>1035</v>
      </c>
      <c r="O26" s="103">
        <v>0.05</v>
      </c>
      <c r="P26" s="104">
        <f t="shared" si="0"/>
        <v>0</v>
      </c>
      <c r="Q26" s="84" t="s">
        <v>830</v>
      </c>
      <c r="R26" s="46">
        <v>0</v>
      </c>
      <c r="S26" s="84" t="s">
        <v>1150</v>
      </c>
      <c r="T26" s="84" t="s">
        <v>1236</v>
      </c>
      <c r="U26" s="84" t="s">
        <v>1224</v>
      </c>
      <c r="V26" s="100" t="s">
        <v>765</v>
      </c>
      <c r="W26" s="83" t="s">
        <v>1225</v>
      </c>
      <c r="X26" s="86" t="s">
        <v>1695</v>
      </c>
      <c r="Y26" s="87"/>
      <c r="Z26" s="110"/>
      <c r="AA26" s="137"/>
      <c r="AB26" s="138" t="s">
        <v>13846</v>
      </c>
      <c r="AC26" s="58"/>
      <c r="AD26" s="19"/>
    </row>
    <row r="27" spans="1:30" s="88" customFormat="1" ht="58">
      <c r="A27" s="139">
        <v>23</v>
      </c>
      <c r="B27" s="78" t="s">
        <v>592</v>
      </c>
      <c r="C27" s="79" t="s">
        <v>123</v>
      </c>
      <c r="D27" s="80" t="s">
        <v>595</v>
      </c>
      <c r="E27" s="79" t="s">
        <v>123</v>
      </c>
      <c r="F27" s="79" t="s">
        <v>127</v>
      </c>
      <c r="G27" s="201" t="s">
        <v>1173</v>
      </c>
      <c r="H27" s="112">
        <v>41</v>
      </c>
      <c r="I27" s="82">
        <v>0.56999999999999995</v>
      </c>
      <c r="J27" s="83">
        <v>220</v>
      </c>
      <c r="K27" s="116"/>
      <c r="L27" s="116"/>
      <c r="M27" s="83">
        <f>N27+288</f>
        <v>5875</v>
      </c>
      <c r="N27" s="46">
        <v>5587</v>
      </c>
      <c r="O27" s="82">
        <v>0.55000000000000004</v>
      </c>
      <c r="P27" s="83">
        <f t="shared" si="0"/>
        <v>288</v>
      </c>
      <c r="Q27" s="84" t="s">
        <v>1227</v>
      </c>
      <c r="R27" s="46">
        <f t="shared" ref="R27:R59" si="2">P27*O27</f>
        <v>158.4</v>
      </c>
      <c r="S27" s="84" t="s">
        <v>1228</v>
      </c>
      <c r="T27" s="84" t="s">
        <v>1236</v>
      </c>
      <c r="U27" s="84" t="s">
        <v>1224</v>
      </c>
      <c r="V27" s="84" t="s">
        <v>1663</v>
      </c>
      <c r="W27" s="83" t="s">
        <v>1399</v>
      </c>
      <c r="X27" s="86" t="s">
        <v>1710</v>
      </c>
      <c r="Y27" s="87"/>
      <c r="Z27" s="110"/>
      <c r="AA27" s="138"/>
      <c r="AB27" s="138" t="s">
        <v>13846</v>
      </c>
      <c r="AC27" s="117"/>
    </row>
    <row r="28" spans="1:30" s="88" customFormat="1" ht="58">
      <c r="A28" s="139">
        <v>24</v>
      </c>
      <c r="B28" s="78" t="s">
        <v>592</v>
      </c>
      <c r="C28" s="79" t="s">
        <v>123</v>
      </c>
      <c r="D28" s="80" t="s">
        <v>595</v>
      </c>
      <c r="E28" s="79" t="s">
        <v>123</v>
      </c>
      <c r="F28" s="79" t="s">
        <v>1179</v>
      </c>
      <c r="G28" s="201" t="s">
        <v>202</v>
      </c>
      <c r="H28" s="112">
        <v>5</v>
      </c>
      <c r="I28" s="82">
        <v>0.56999999999999995</v>
      </c>
      <c r="J28" s="83">
        <v>30</v>
      </c>
      <c r="K28" s="116"/>
      <c r="L28" s="116"/>
      <c r="M28" s="83">
        <v>782</v>
      </c>
      <c r="N28" s="46">
        <v>585</v>
      </c>
      <c r="O28" s="82">
        <v>0.48</v>
      </c>
      <c r="P28" s="83">
        <f t="shared" si="0"/>
        <v>197</v>
      </c>
      <c r="Q28" s="84" t="s">
        <v>1227</v>
      </c>
      <c r="R28" s="46">
        <f t="shared" si="2"/>
        <v>94.56</v>
      </c>
      <c r="S28" s="84" t="s">
        <v>1228</v>
      </c>
      <c r="T28" s="84" t="s">
        <v>1236</v>
      </c>
      <c r="U28" s="84" t="s">
        <v>1224</v>
      </c>
      <c r="V28" s="84" t="s">
        <v>1743</v>
      </c>
      <c r="W28" s="83" t="s">
        <v>1225</v>
      </c>
      <c r="X28" s="86" t="s">
        <v>1764</v>
      </c>
      <c r="Y28" s="87"/>
      <c r="Z28" s="110"/>
      <c r="AA28" s="138"/>
      <c r="AB28" s="138" t="s">
        <v>13846</v>
      </c>
      <c r="AC28" s="118"/>
    </row>
    <row r="29" spans="1:30" s="88" customFormat="1" ht="58">
      <c r="A29" s="139">
        <v>25</v>
      </c>
      <c r="B29" s="78" t="s">
        <v>592</v>
      </c>
      <c r="C29" s="79" t="s">
        <v>123</v>
      </c>
      <c r="D29" s="80" t="s">
        <v>595</v>
      </c>
      <c r="E29" s="79" t="s">
        <v>123</v>
      </c>
      <c r="F29" s="79" t="s">
        <v>1178</v>
      </c>
      <c r="G29" s="201" t="s">
        <v>226</v>
      </c>
      <c r="H29" s="112">
        <v>5</v>
      </c>
      <c r="I29" s="82">
        <v>0.56999999999999995</v>
      </c>
      <c r="J29" s="83">
        <v>18</v>
      </c>
      <c r="K29" s="116"/>
      <c r="L29" s="116"/>
      <c r="M29" s="83">
        <v>91</v>
      </c>
      <c r="N29" s="46">
        <v>90</v>
      </c>
      <c r="O29" s="82">
        <v>0.75</v>
      </c>
      <c r="P29" s="83">
        <f t="shared" si="0"/>
        <v>1</v>
      </c>
      <c r="Q29" s="84" t="s">
        <v>1227</v>
      </c>
      <c r="R29" s="46">
        <f t="shared" si="2"/>
        <v>0.75</v>
      </c>
      <c r="S29" s="84" t="s">
        <v>1228</v>
      </c>
      <c r="T29" s="84" t="s">
        <v>1236</v>
      </c>
      <c r="U29" s="84" t="s">
        <v>1224</v>
      </c>
      <c r="V29" s="100" t="s">
        <v>1726</v>
      </c>
      <c r="W29" s="83" t="s">
        <v>1225</v>
      </c>
      <c r="X29" s="86" t="s">
        <v>1765</v>
      </c>
      <c r="Y29" s="87"/>
      <c r="Z29" s="110"/>
      <c r="AA29" s="138"/>
      <c r="AB29" s="138" t="s">
        <v>13846</v>
      </c>
      <c r="AC29" s="118"/>
    </row>
    <row r="30" spans="1:30" s="88" customFormat="1" ht="58">
      <c r="A30" s="139">
        <v>26</v>
      </c>
      <c r="B30" s="78" t="s">
        <v>592</v>
      </c>
      <c r="C30" s="79" t="s">
        <v>123</v>
      </c>
      <c r="D30" s="80" t="s">
        <v>595</v>
      </c>
      <c r="E30" s="79" t="s">
        <v>123</v>
      </c>
      <c r="F30" s="79" t="s">
        <v>1178</v>
      </c>
      <c r="G30" s="201" t="s">
        <v>898</v>
      </c>
      <c r="H30" s="112">
        <v>12</v>
      </c>
      <c r="I30" s="82">
        <v>0.56999999999999995</v>
      </c>
      <c r="J30" s="83">
        <v>3</v>
      </c>
      <c r="K30" s="116"/>
      <c r="L30" s="116"/>
      <c r="M30" s="83">
        <v>170</v>
      </c>
      <c r="N30" s="46">
        <v>170</v>
      </c>
      <c r="O30" s="82">
        <v>0.72</v>
      </c>
      <c r="P30" s="83">
        <f t="shared" si="0"/>
        <v>0</v>
      </c>
      <c r="Q30" s="84" t="s">
        <v>830</v>
      </c>
      <c r="R30" s="46">
        <f t="shared" si="2"/>
        <v>0</v>
      </c>
      <c r="S30" s="84" t="s">
        <v>1224</v>
      </c>
      <c r="T30" s="84" t="s">
        <v>1236</v>
      </c>
      <c r="U30" s="84" t="s">
        <v>1224</v>
      </c>
      <c r="V30" s="100" t="s">
        <v>1728</v>
      </c>
      <c r="W30" s="83" t="s">
        <v>1399</v>
      </c>
      <c r="X30" s="86" t="s">
        <v>1729</v>
      </c>
      <c r="Y30" s="87"/>
      <c r="Z30" s="110"/>
      <c r="AA30" s="138"/>
      <c r="AB30" s="138" t="s">
        <v>13846</v>
      </c>
      <c r="AC30" s="118"/>
    </row>
    <row r="31" spans="1:30" s="88" customFormat="1" ht="43.5">
      <c r="A31" s="139">
        <v>27</v>
      </c>
      <c r="B31" s="78" t="s">
        <v>592</v>
      </c>
      <c r="C31" s="79" t="s">
        <v>123</v>
      </c>
      <c r="D31" s="80" t="s">
        <v>991</v>
      </c>
      <c r="E31" s="79" t="s">
        <v>123</v>
      </c>
      <c r="F31" s="79" t="s">
        <v>127</v>
      </c>
      <c r="G31" s="201" t="s">
        <v>992</v>
      </c>
      <c r="H31" s="112">
        <v>11</v>
      </c>
      <c r="I31" s="82" t="s">
        <v>764</v>
      </c>
      <c r="J31" s="83" t="s">
        <v>764</v>
      </c>
      <c r="K31" s="116"/>
      <c r="L31" s="116"/>
      <c r="M31" s="83">
        <v>1000</v>
      </c>
      <c r="N31" s="46">
        <v>1000</v>
      </c>
      <c r="O31" s="82">
        <v>0.85</v>
      </c>
      <c r="P31" s="83">
        <f t="shared" si="0"/>
        <v>0</v>
      </c>
      <c r="Q31" s="84" t="s">
        <v>830</v>
      </c>
      <c r="R31" s="46">
        <f t="shared" si="2"/>
        <v>0</v>
      </c>
      <c r="S31" s="84" t="s">
        <v>1228</v>
      </c>
      <c r="T31" s="84" t="s">
        <v>1229</v>
      </c>
      <c r="U31" s="84" t="s">
        <v>1224</v>
      </c>
      <c r="V31" s="100" t="s">
        <v>1732</v>
      </c>
      <c r="W31" s="83" t="s">
        <v>1225</v>
      </c>
      <c r="X31" s="86" t="s">
        <v>1733</v>
      </c>
      <c r="Y31" s="87"/>
      <c r="Z31" s="110"/>
      <c r="AA31" s="138"/>
      <c r="AB31" s="138" t="s">
        <v>13846</v>
      </c>
      <c r="AC31" s="118"/>
    </row>
    <row r="32" spans="1:30" s="88" customFormat="1" ht="72.5">
      <c r="A32" s="139">
        <v>28</v>
      </c>
      <c r="B32" s="78" t="s">
        <v>594</v>
      </c>
      <c r="C32" s="79" t="s">
        <v>123</v>
      </c>
      <c r="D32" s="80" t="s">
        <v>600</v>
      </c>
      <c r="E32" s="79" t="s">
        <v>123</v>
      </c>
      <c r="F32" s="79" t="s">
        <v>1767</v>
      </c>
      <c r="G32" s="201" t="s">
        <v>335</v>
      </c>
      <c r="H32" s="112">
        <v>10</v>
      </c>
      <c r="I32" s="82" t="s">
        <v>764</v>
      </c>
      <c r="J32" s="83" t="s">
        <v>764</v>
      </c>
      <c r="K32" s="116"/>
      <c r="L32" s="116"/>
      <c r="M32" s="83">
        <v>1085</v>
      </c>
      <c r="N32" s="46">
        <f>M32-517</f>
        <v>568</v>
      </c>
      <c r="O32" s="82">
        <v>0.38</v>
      </c>
      <c r="P32" s="83">
        <f t="shared" si="0"/>
        <v>517</v>
      </c>
      <c r="Q32" s="84" t="s">
        <v>1226</v>
      </c>
      <c r="R32" s="46">
        <f t="shared" si="2"/>
        <v>196.46</v>
      </c>
      <c r="S32" s="84" t="s">
        <v>1228</v>
      </c>
      <c r="T32" s="84" t="s">
        <v>1229</v>
      </c>
      <c r="U32" s="84" t="s">
        <v>1224</v>
      </c>
      <c r="V32" s="100" t="s">
        <v>13847</v>
      </c>
      <c r="W32" s="83" t="s">
        <v>1225</v>
      </c>
      <c r="X32" s="86" t="s">
        <v>13848</v>
      </c>
      <c r="Y32" s="87"/>
      <c r="Z32" s="110"/>
      <c r="AA32" s="138"/>
      <c r="AB32" s="138" t="s">
        <v>13846</v>
      </c>
      <c r="AC32" s="118"/>
    </row>
    <row r="33" spans="1:30" s="88" customFormat="1" ht="43.5">
      <c r="A33" s="139">
        <v>29</v>
      </c>
      <c r="B33" s="78" t="s">
        <v>594</v>
      </c>
      <c r="C33" s="79" t="s">
        <v>123</v>
      </c>
      <c r="D33" s="80" t="s">
        <v>600</v>
      </c>
      <c r="E33" s="79" t="s">
        <v>123</v>
      </c>
      <c r="F33" s="79" t="s">
        <v>1767</v>
      </c>
      <c r="G33" s="201" t="s">
        <v>316</v>
      </c>
      <c r="H33" s="112">
        <v>13</v>
      </c>
      <c r="I33" s="82" t="s">
        <v>764</v>
      </c>
      <c r="J33" s="83" t="s">
        <v>764</v>
      </c>
      <c r="K33" s="116"/>
      <c r="L33" s="116"/>
      <c r="M33" s="83">
        <v>1174</v>
      </c>
      <c r="N33" s="46">
        <v>374</v>
      </c>
      <c r="O33" s="82">
        <v>0.33</v>
      </c>
      <c r="P33" s="83">
        <f t="shared" si="0"/>
        <v>800</v>
      </c>
      <c r="Q33" s="84" t="s">
        <v>1226</v>
      </c>
      <c r="R33" s="46">
        <f t="shared" si="2"/>
        <v>264</v>
      </c>
      <c r="S33" s="84" t="s">
        <v>1150</v>
      </c>
      <c r="T33" s="84" t="s">
        <v>1236</v>
      </c>
      <c r="U33" s="84" t="s">
        <v>1224</v>
      </c>
      <c r="V33" s="100" t="s">
        <v>1736</v>
      </c>
      <c r="W33" s="83" t="s">
        <v>1225</v>
      </c>
      <c r="X33" s="86" t="s">
        <v>1768</v>
      </c>
      <c r="Y33" s="87"/>
      <c r="Z33" s="110"/>
      <c r="AA33" s="138"/>
      <c r="AB33" s="138" t="s">
        <v>13846</v>
      </c>
      <c r="AC33" s="118"/>
    </row>
    <row r="34" spans="1:30" s="88" customFormat="1" ht="44" thickBot="1">
      <c r="A34" s="147">
        <v>30</v>
      </c>
      <c r="B34" s="148" t="s">
        <v>594</v>
      </c>
      <c r="C34" s="149" t="s">
        <v>123</v>
      </c>
      <c r="D34" s="150" t="s">
        <v>597</v>
      </c>
      <c r="E34" s="149" t="s">
        <v>123</v>
      </c>
      <c r="F34" s="149" t="s">
        <v>127</v>
      </c>
      <c r="G34" s="203" t="s">
        <v>277</v>
      </c>
      <c r="H34" s="151">
        <v>10</v>
      </c>
      <c r="I34" s="152">
        <v>0.56999999999999995</v>
      </c>
      <c r="J34" s="153">
        <v>3</v>
      </c>
      <c r="K34" s="154"/>
      <c r="L34" s="154"/>
      <c r="M34" s="153">
        <v>2020</v>
      </c>
      <c r="N34" s="155">
        <v>2020</v>
      </c>
      <c r="O34" s="152">
        <v>0.03</v>
      </c>
      <c r="P34" s="153">
        <f t="shared" si="0"/>
        <v>0</v>
      </c>
      <c r="Q34" s="156" t="s">
        <v>830</v>
      </c>
      <c r="R34" s="155">
        <f t="shared" si="2"/>
        <v>0</v>
      </c>
      <c r="S34" s="156" t="s">
        <v>1228</v>
      </c>
      <c r="T34" s="156" t="s">
        <v>1236</v>
      </c>
      <c r="U34" s="156" t="s">
        <v>1224</v>
      </c>
      <c r="V34" s="156" t="s">
        <v>1738</v>
      </c>
      <c r="W34" s="153" t="s">
        <v>1375</v>
      </c>
      <c r="X34" s="157" t="s">
        <v>1739</v>
      </c>
      <c r="Y34" s="158"/>
      <c r="Z34" s="159"/>
      <c r="AA34" s="160"/>
      <c r="AB34" s="160" t="s">
        <v>13846</v>
      </c>
      <c r="AC34" s="118"/>
    </row>
    <row r="35" spans="1:30" s="88" customFormat="1">
      <c r="A35" s="139">
        <v>31</v>
      </c>
      <c r="B35" s="43" t="s">
        <v>734</v>
      </c>
      <c r="C35" s="74" t="s">
        <v>735</v>
      </c>
      <c r="D35" s="75" t="s">
        <v>733</v>
      </c>
      <c r="E35" s="74" t="s">
        <v>558</v>
      </c>
      <c r="F35" s="108"/>
      <c r="G35" s="204" t="s">
        <v>1269</v>
      </c>
      <c r="H35" s="113">
        <v>2</v>
      </c>
      <c r="I35" s="189"/>
      <c r="J35" s="190"/>
      <c r="K35" s="191"/>
      <c r="L35" s="191"/>
      <c r="M35" s="190"/>
      <c r="N35" s="192"/>
      <c r="O35" s="189"/>
      <c r="P35" s="190"/>
      <c r="Q35" s="85"/>
      <c r="R35" s="192"/>
      <c r="S35" s="85"/>
      <c r="T35" s="85"/>
      <c r="U35" s="85"/>
      <c r="V35" s="85"/>
      <c r="W35" s="190"/>
      <c r="X35" s="193"/>
      <c r="Y35" s="194" t="s">
        <v>1383</v>
      </c>
      <c r="Z35" s="195"/>
      <c r="AA35" s="196"/>
      <c r="AB35" s="196"/>
      <c r="AC35" s="118"/>
    </row>
    <row r="36" spans="1:30" s="88" customFormat="1" ht="29">
      <c r="A36" s="139">
        <v>32</v>
      </c>
      <c r="B36" s="43" t="s">
        <v>734</v>
      </c>
      <c r="C36" s="74" t="s">
        <v>735</v>
      </c>
      <c r="D36" s="75" t="s">
        <v>733</v>
      </c>
      <c r="E36" s="74" t="s">
        <v>558</v>
      </c>
      <c r="F36" s="74" t="s">
        <v>1647</v>
      </c>
      <c r="G36" s="204" t="s">
        <v>642</v>
      </c>
      <c r="H36" s="113">
        <v>13</v>
      </c>
      <c r="I36" s="82">
        <v>0.1</v>
      </c>
      <c r="J36" s="83">
        <v>0.1</v>
      </c>
      <c r="K36" s="116"/>
      <c r="L36" s="116"/>
      <c r="M36" s="83">
        <v>415</v>
      </c>
      <c r="N36" s="46">
        <v>193</v>
      </c>
      <c r="O36" s="82">
        <v>0.48</v>
      </c>
      <c r="P36" s="83">
        <f t="shared" si="0"/>
        <v>222</v>
      </c>
      <c r="Q36" s="84" t="s">
        <v>1226</v>
      </c>
      <c r="R36" s="46">
        <f t="shared" si="2"/>
        <v>106.56</v>
      </c>
      <c r="S36" s="84" t="s">
        <v>1228</v>
      </c>
      <c r="T36" s="84" t="s">
        <v>1236</v>
      </c>
      <c r="U36" s="84" t="s">
        <v>1224</v>
      </c>
      <c r="V36" s="84" t="s">
        <v>1389</v>
      </c>
      <c r="W36" s="83" t="s">
        <v>1225</v>
      </c>
      <c r="X36" s="86" t="s">
        <v>1394</v>
      </c>
      <c r="Y36" s="87" t="s">
        <v>1383</v>
      </c>
      <c r="Z36" s="110"/>
      <c r="AA36" s="137"/>
      <c r="AB36" s="137" t="s">
        <v>13845</v>
      </c>
      <c r="AC36" s="117"/>
      <c r="AD36" s="11"/>
    </row>
    <row r="37" spans="1:30" s="88" customFormat="1" ht="29">
      <c r="A37" s="139">
        <v>33</v>
      </c>
      <c r="B37" s="47" t="s">
        <v>734</v>
      </c>
      <c r="C37" s="76" t="s">
        <v>735</v>
      </c>
      <c r="D37" s="77" t="s">
        <v>733</v>
      </c>
      <c r="E37" s="76" t="s">
        <v>558</v>
      </c>
      <c r="F37" s="76" t="s">
        <v>1648</v>
      </c>
      <c r="G37" s="205" t="s">
        <v>1649</v>
      </c>
      <c r="H37" s="112">
        <v>11</v>
      </c>
      <c r="I37" s="82">
        <v>0.35</v>
      </c>
      <c r="J37" s="83">
        <v>6</v>
      </c>
      <c r="K37" s="116"/>
      <c r="L37" s="116"/>
      <c r="M37" s="83">
        <v>37</v>
      </c>
      <c r="N37" s="46">
        <v>31</v>
      </c>
      <c r="O37" s="82">
        <v>0.16</v>
      </c>
      <c r="P37" s="83">
        <f t="shared" si="0"/>
        <v>6</v>
      </c>
      <c r="Q37" s="84" t="s">
        <v>1227</v>
      </c>
      <c r="R37" s="46">
        <f t="shared" si="2"/>
        <v>0.96</v>
      </c>
      <c r="S37" s="85" t="s">
        <v>1224</v>
      </c>
      <c r="T37" s="84" t="s">
        <v>1236</v>
      </c>
      <c r="U37" s="84" t="s">
        <v>1224</v>
      </c>
      <c r="V37" s="84" t="s">
        <v>1389</v>
      </c>
      <c r="W37" s="83" t="s">
        <v>1225</v>
      </c>
      <c r="X37" s="86" t="s">
        <v>1394</v>
      </c>
      <c r="Y37" s="87" t="s">
        <v>1386</v>
      </c>
      <c r="Z37" s="110"/>
      <c r="AA37" s="137"/>
      <c r="AB37" s="137" t="s">
        <v>13845</v>
      </c>
      <c r="AC37" s="13"/>
      <c r="AD37" s="11"/>
    </row>
    <row r="38" spans="1:30" ht="29">
      <c r="A38" s="139">
        <v>34</v>
      </c>
      <c r="B38" s="47" t="s">
        <v>734</v>
      </c>
      <c r="C38" s="76" t="s">
        <v>735</v>
      </c>
      <c r="D38" s="77" t="s">
        <v>733</v>
      </c>
      <c r="E38" s="76" t="s">
        <v>558</v>
      </c>
      <c r="F38" s="76" t="s">
        <v>1650</v>
      </c>
      <c r="G38" s="205" t="s">
        <v>669</v>
      </c>
      <c r="H38" s="112">
        <v>24</v>
      </c>
      <c r="I38" s="82">
        <v>0.66</v>
      </c>
      <c r="J38" s="83">
        <v>3</v>
      </c>
      <c r="K38" s="116"/>
      <c r="L38" s="116"/>
      <c r="M38" s="83">
        <v>623</v>
      </c>
      <c r="N38" s="46">
        <v>185</v>
      </c>
      <c r="O38" s="82">
        <v>0.28999999999999998</v>
      </c>
      <c r="P38" s="83">
        <f t="shared" ref="P38:P69" si="3">M38-N38</f>
        <v>438</v>
      </c>
      <c r="Q38" s="84" t="s">
        <v>1226</v>
      </c>
      <c r="R38" s="46">
        <f t="shared" si="2"/>
        <v>127.02</v>
      </c>
      <c r="S38" s="85" t="s">
        <v>1224</v>
      </c>
      <c r="T38" s="84" t="s">
        <v>1236</v>
      </c>
      <c r="U38" s="85" t="s">
        <v>1224</v>
      </c>
      <c r="V38" s="84" t="s">
        <v>1652</v>
      </c>
      <c r="W38" s="83" t="s">
        <v>1225</v>
      </c>
      <c r="X38" s="86" t="s">
        <v>1653</v>
      </c>
      <c r="Y38" s="87" t="s">
        <v>1383</v>
      </c>
      <c r="Z38" s="110"/>
      <c r="AA38" s="137"/>
      <c r="AB38" s="137" t="s">
        <v>13845</v>
      </c>
      <c r="AC38" s="13"/>
      <c r="AD38" s="11"/>
    </row>
    <row r="39" spans="1:30" ht="72.5">
      <c r="A39" s="139">
        <v>35</v>
      </c>
      <c r="B39" s="78" t="s">
        <v>606</v>
      </c>
      <c r="C39" s="79" t="s">
        <v>387</v>
      </c>
      <c r="D39" s="80" t="s">
        <v>605</v>
      </c>
      <c r="E39" s="79" t="s">
        <v>1654</v>
      </c>
      <c r="F39" s="79" t="s">
        <v>1654</v>
      </c>
      <c r="G39" s="205" t="s">
        <v>413</v>
      </c>
      <c r="H39" s="112">
        <v>2</v>
      </c>
      <c r="I39" s="82">
        <v>0.6</v>
      </c>
      <c r="J39" s="83">
        <v>1</v>
      </c>
      <c r="K39" s="116"/>
      <c r="L39" s="116"/>
      <c r="M39" s="83">
        <v>1365</v>
      </c>
      <c r="N39" s="46">
        <v>1174</v>
      </c>
      <c r="O39" s="82">
        <v>0.5</v>
      </c>
      <c r="P39" s="83">
        <f t="shared" si="3"/>
        <v>191</v>
      </c>
      <c r="Q39" s="84" t="s">
        <v>1227</v>
      </c>
      <c r="R39" s="46">
        <f t="shared" si="2"/>
        <v>95.5</v>
      </c>
      <c r="S39" s="84" t="s">
        <v>1150</v>
      </c>
      <c r="T39" s="84" t="s">
        <v>1229</v>
      </c>
      <c r="U39" s="85" t="s">
        <v>1655</v>
      </c>
      <c r="V39" s="99">
        <v>0.03</v>
      </c>
      <c r="W39" s="83" t="s">
        <v>1399</v>
      </c>
      <c r="X39" s="86" t="s">
        <v>1656</v>
      </c>
      <c r="Y39" s="87" t="s">
        <v>1383</v>
      </c>
      <c r="Z39" s="110"/>
      <c r="AA39" s="137"/>
      <c r="AB39" s="137" t="s">
        <v>13845</v>
      </c>
      <c r="AC39" s="118"/>
      <c r="AD39" s="88"/>
    </row>
    <row r="40" spans="1:30" ht="43.5">
      <c r="A40" s="139">
        <v>36</v>
      </c>
      <c r="B40" s="78" t="s">
        <v>606</v>
      </c>
      <c r="C40" s="79" t="s">
        <v>387</v>
      </c>
      <c r="D40" s="80" t="s">
        <v>605</v>
      </c>
      <c r="E40" s="79" t="s">
        <v>1654</v>
      </c>
      <c r="F40" s="79" t="s">
        <v>1654</v>
      </c>
      <c r="G40" s="205" t="s">
        <v>394</v>
      </c>
      <c r="H40" s="112">
        <v>4</v>
      </c>
      <c r="I40" s="92">
        <v>0.56999999999999995</v>
      </c>
      <c r="J40" s="93">
        <v>1</v>
      </c>
      <c r="K40" s="119"/>
      <c r="L40" s="119"/>
      <c r="M40" s="93">
        <v>394</v>
      </c>
      <c r="N40" s="46">
        <f>M40*0.7</f>
        <v>275.79999999999995</v>
      </c>
      <c r="O40" s="82">
        <v>0.45</v>
      </c>
      <c r="P40" s="83">
        <f t="shared" si="3"/>
        <v>118.20000000000005</v>
      </c>
      <c r="Q40" s="84" t="s">
        <v>1227</v>
      </c>
      <c r="R40" s="46">
        <f t="shared" si="2"/>
        <v>53.190000000000019</v>
      </c>
      <c r="S40" s="84" t="s">
        <v>1224</v>
      </c>
      <c r="T40" s="84" t="s">
        <v>1236</v>
      </c>
      <c r="U40" s="85" t="s">
        <v>1224</v>
      </c>
      <c r="V40" s="94" t="s">
        <v>1761</v>
      </c>
      <c r="W40" s="87" t="s">
        <v>1375</v>
      </c>
      <c r="X40" s="86" t="s">
        <v>1723</v>
      </c>
      <c r="Y40" s="87" t="s">
        <v>1383</v>
      </c>
      <c r="Z40" s="110"/>
      <c r="AA40" s="138"/>
      <c r="AB40" s="137" t="s">
        <v>13845</v>
      </c>
      <c r="AC40" s="118"/>
      <c r="AD40" s="88"/>
    </row>
    <row r="41" spans="1:30" ht="29">
      <c r="A41" s="139">
        <v>37</v>
      </c>
      <c r="B41" s="78" t="s">
        <v>606</v>
      </c>
      <c r="C41" s="79" t="s">
        <v>387</v>
      </c>
      <c r="D41" s="80" t="s">
        <v>605</v>
      </c>
      <c r="E41" s="79" t="s">
        <v>1654</v>
      </c>
      <c r="F41" s="79" t="s">
        <v>1654</v>
      </c>
      <c r="G41" s="205" t="s">
        <v>411</v>
      </c>
      <c r="H41" s="112">
        <v>1</v>
      </c>
      <c r="I41" s="82" t="s">
        <v>764</v>
      </c>
      <c r="J41" s="83">
        <v>0</v>
      </c>
      <c r="K41" s="116"/>
      <c r="L41" s="116"/>
      <c r="M41" s="83">
        <v>108</v>
      </c>
      <c r="N41" s="46">
        <f>M41*0.7</f>
        <v>75.599999999999994</v>
      </c>
      <c r="O41" s="82">
        <v>0.55000000000000004</v>
      </c>
      <c r="P41" s="83">
        <f t="shared" si="3"/>
        <v>32.400000000000006</v>
      </c>
      <c r="Q41" s="84" t="s">
        <v>1227</v>
      </c>
      <c r="R41" s="46">
        <f t="shared" si="2"/>
        <v>17.820000000000004</v>
      </c>
      <c r="S41" s="84" t="s">
        <v>1224</v>
      </c>
      <c r="T41" s="84" t="s">
        <v>1236</v>
      </c>
      <c r="U41" s="85" t="s">
        <v>1224</v>
      </c>
      <c r="V41" s="95">
        <v>0.03</v>
      </c>
      <c r="W41" s="83" t="s">
        <v>1225</v>
      </c>
      <c r="X41" s="86" t="s">
        <v>1394</v>
      </c>
      <c r="Y41" s="87" t="s">
        <v>1383</v>
      </c>
      <c r="Z41" s="110"/>
      <c r="AA41" s="137"/>
      <c r="AB41" s="137" t="s">
        <v>13845</v>
      </c>
      <c r="AC41" s="118"/>
      <c r="AD41" s="88"/>
    </row>
    <row r="42" spans="1:30" ht="29">
      <c r="A42" s="139">
        <v>38</v>
      </c>
      <c r="B42" s="78" t="s">
        <v>587</v>
      </c>
      <c r="C42" s="79" t="s">
        <v>614</v>
      </c>
      <c r="D42" s="80" t="s">
        <v>588</v>
      </c>
      <c r="E42" s="79" t="s">
        <v>545</v>
      </c>
      <c r="F42" s="79" t="s">
        <v>59</v>
      </c>
      <c r="G42" s="205" t="s">
        <v>58</v>
      </c>
      <c r="H42" s="112">
        <v>1</v>
      </c>
      <c r="I42" s="82">
        <v>0.59</v>
      </c>
      <c r="J42" s="83">
        <v>3</v>
      </c>
      <c r="K42" s="116"/>
      <c r="L42" s="116"/>
      <c r="M42" s="83">
        <v>752</v>
      </c>
      <c r="N42" s="46">
        <v>670</v>
      </c>
      <c r="O42" s="82">
        <v>0.11</v>
      </c>
      <c r="P42" s="83">
        <f t="shared" si="3"/>
        <v>82</v>
      </c>
      <c r="Q42" s="84" t="s">
        <v>1227</v>
      </c>
      <c r="R42" s="46">
        <f t="shared" si="2"/>
        <v>9.02</v>
      </c>
      <c r="S42" s="84" t="s">
        <v>1228</v>
      </c>
      <c r="T42" s="84" t="s">
        <v>1236</v>
      </c>
      <c r="U42" s="84" t="s">
        <v>1228</v>
      </c>
      <c r="V42" s="99">
        <v>3.3000000000000002E-2</v>
      </c>
      <c r="W42" s="83" t="s">
        <v>1375</v>
      </c>
      <c r="X42" s="86" t="s">
        <v>1394</v>
      </c>
      <c r="Y42" s="87" t="s">
        <v>1386</v>
      </c>
      <c r="Z42" s="110"/>
      <c r="AA42" s="137"/>
      <c r="AB42" s="137" t="s">
        <v>13845</v>
      </c>
      <c r="AC42" s="117"/>
      <c r="AD42" s="88"/>
    </row>
    <row r="43" spans="1:30" s="88" customFormat="1" ht="29">
      <c r="A43" s="139">
        <v>39</v>
      </c>
      <c r="B43" s="78" t="s">
        <v>587</v>
      </c>
      <c r="C43" s="79" t="s">
        <v>614</v>
      </c>
      <c r="D43" s="80" t="s">
        <v>612</v>
      </c>
      <c r="E43" s="79" t="s">
        <v>545</v>
      </c>
      <c r="F43" s="79" t="s">
        <v>557</v>
      </c>
      <c r="G43" s="201" t="s">
        <v>556</v>
      </c>
      <c r="H43" s="112">
        <v>8</v>
      </c>
      <c r="I43" s="82">
        <v>0.59</v>
      </c>
      <c r="J43" s="83">
        <v>980</v>
      </c>
      <c r="K43" s="116"/>
      <c r="L43" s="116"/>
      <c r="M43" s="83">
        <f>N43+111+23+485+128+210+70+210+140</f>
        <v>5952</v>
      </c>
      <c r="N43" s="46">
        <v>4575</v>
      </c>
      <c r="O43" s="82">
        <v>0.31</v>
      </c>
      <c r="P43" s="83">
        <f t="shared" si="3"/>
        <v>1377</v>
      </c>
      <c r="Q43" s="84" t="s">
        <v>1227</v>
      </c>
      <c r="R43" s="46">
        <f t="shared" si="2"/>
        <v>426.87</v>
      </c>
      <c r="S43" s="84" t="s">
        <v>1228</v>
      </c>
      <c r="T43" s="84" t="s">
        <v>1236</v>
      </c>
      <c r="U43" s="84" t="s">
        <v>1224</v>
      </c>
      <c r="V43" s="100" t="s">
        <v>1657</v>
      </c>
      <c r="W43" s="83" t="s">
        <v>1225</v>
      </c>
      <c r="X43" s="86" t="s">
        <v>1394</v>
      </c>
      <c r="Y43" s="87" t="s">
        <v>1386</v>
      </c>
      <c r="Z43" s="110"/>
      <c r="AA43" s="137"/>
      <c r="AB43" s="137" t="s">
        <v>13845</v>
      </c>
      <c r="AC43" s="117"/>
    </row>
    <row r="44" spans="1:30" s="88" customFormat="1" ht="43.5">
      <c r="A44" s="139">
        <v>40</v>
      </c>
      <c r="B44" s="78" t="s">
        <v>587</v>
      </c>
      <c r="C44" s="79" t="s">
        <v>614</v>
      </c>
      <c r="D44" s="80" t="s">
        <v>611</v>
      </c>
      <c r="E44" s="79" t="s">
        <v>545</v>
      </c>
      <c r="F44" s="79" t="s">
        <v>547</v>
      </c>
      <c r="G44" s="201" t="s">
        <v>1238</v>
      </c>
      <c r="H44" s="112">
        <v>8</v>
      </c>
      <c r="I44" s="82" t="s">
        <v>764</v>
      </c>
      <c r="J44" s="83" t="s">
        <v>764</v>
      </c>
      <c r="K44" s="116"/>
      <c r="L44" s="116"/>
      <c r="M44" s="83">
        <v>1991</v>
      </c>
      <c r="N44" s="46">
        <f>1991-381</f>
        <v>1610</v>
      </c>
      <c r="O44" s="82">
        <v>0.08</v>
      </c>
      <c r="P44" s="83">
        <f t="shared" si="3"/>
        <v>381</v>
      </c>
      <c r="Q44" s="84" t="s">
        <v>1227</v>
      </c>
      <c r="R44" s="46">
        <f t="shared" si="2"/>
        <v>30.48</v>
      </c>
      <c r="S44" s="84" t="s">
        <v>1224</v>
      </c>
      <c r="T44" s="84" t="s">
        <v>1236</v>
      </c>
      <c r="U44" s="84" t="s">
        <v>1224</v>
      </c>
      <c r="V44" s="100" t="s">
        <v>1661</v>
      </c>
      <c r="W44" s="83" t="s">
        <v>1225</v>
      </c>
      <c r="X44" s="86" t="s">
        <v>1662</v>
      </c>
      <c r="Y44" s="87" t="s">
        <v>13976</v>
      </c>
      <c r="Z44" s="110"/>
      <c r="AA44" s="137"/>
      <c r="AB44" s="137" t="s">
        <v>13845</v>
      </c>
      <c r="AC44" s="117"/>
    </row>
    <row r="45" spans="1:30" s="88" customFormat="1" ht="29">
      <c r="A45" s="139">
        <v>41</v>
      </c>
      <c r="B45" s="89" t="s">
        <v>587</v>
      </c>
      <c r="C45" s="90" t="s">
        <v>614</v>
      </c>
      <c r="D45" s="80" t="s">
        <v>610</v>
      </c>
      <c r="E45" s="79" t="s">
        <v>545</v>
      </c>
      <c r="F45" s="79" t="s">
        <v>1046</v>
      </c>
      <c r="G45" s="201" t="s">
        <v>1374</v>
      </c>
      <c r="H45" s="112">
        <v>2</v>
      </c>
      <c r="I45" s="82">
        <v>0.56999999999999995</v>
      </c>
      <c r="J45" s="83">
        <v>5</v>
      </c>
      <c r="K45" s="116"/>
      <c r="L45" s="116"/>
      <c r="M45" s="83">
        <v>135</v>
      </c>
      <c r="N45" s="83">
        <v>135</v>
      </c>
      <c r="O45" s="82">
        <v>0</v>
      </c>
      <c r="P45" s="83">
        <f t="shared" si="3"/>
        <v>0</v>
      </c>
      <c r="Q45" s="84" t="s">
        <v>830</v>
      </c>
      <c r="R45" s="46">
        <f t="shared" si="2"/>
        <v>0</v>
      </c>
      <c r="S45" s="84" t="s">
        <v>1150</v>
      </c>
      <c r="T45" s="84" t="s">
        <v>1236</v>
      </c>
      <c r="U45" s="84" t="s">
        <v>1228</v>
      </c>
      <c r="V45" s="99">
        <v>0.03</v>
      </c>
      <c r="W45" s="83" t="s">
        <v>1225</v>
      </c>
      <c r="X45" s="86" t="s">
        <v>1388</v>
      </c>
      <c r="Y45" s="87"/>
      <c r="Z45" s="110"/>
      <c r="AA45" s="124"/>
      <c r="AB45" s="137" t="s">
        <v>13845</v>
      </c>
      <c r="AC45" s="117"/>
    </row>
    <row r="46" spans="1:30" s="88" customFormat="1" ht="43.5">
      <c r="A46" s="139">
        <v>42</v>
      </c>
      <c r="B46" s="78" t="s">
        <v>587</v>
      </c>
      <c r="C46" s="79" t="s">
        <v>614</v>
      </c>
      <c r="D46" s="80" t="s">
        <v>1030</v>
      </c>
      <c r="E46" s="79" t="s">
        <v>545</v>
      </c>
      <c r="F46" s="79" t="s">
        <v>1016</v>
      </c>
      <c r="G46" s="201" t="s">
        <v>1015</v>
      </c>
      <c r="H46" s="112">
        <v>13</v>
      </c>
      <c r="I46" s="82">
        <v>0.67</v>
      </c>
      <c r="J46" s="83">
        <v>80</v>
      </c>
      <c r="K46" s="116"/>
      <c r="L46" s="116"/>
      <c r="M46" s="83">
        <v>779</v>
      </c>
      <c r="N46" s="83">
        <v>779</v>
      </c>
      <c r="O46" s="82">
        <v>0</v>
      </c>
      <c r="P46" s="83">
        <f t="shared" si="3"/>
        <v>0</v>
      </c>
      <c r="Q46" s="84" t="s">
        <v>830</v>
      </c>
      <c r="R46" s="46">
        <f t="shared" si="2"/>
        <v>0</v>
      </c>
      <c r="S46" s="84" t="s">
        <v>1228</v>
      </c>
      <c r="T46" s="84" t="s">
        <v>1236</v>
      </c>
      <c r="U46" s="84" t="s">
        <v>1224</v>
      </c>
      <c r="V46" s="84" t="s">
        <v>1377</v>
      </c>
      <c r="W46" s="83" t="s">
        <v>1225</v>
      </c>
      <c r="X46" s="86" t="s">
        <v>1394</v>
      </c>
      <c r="Y46" s="87" t="s">
        <v>13976</v>
      </c>
      <c r="Z46" s="110"/>
      <c r="AA46" s="137"/>
      <c r="AB46" s="137" t="s">
        <v>13845</v>
      </c>
      <c r="AC46" s="118"/>
    </row>
    <row r="47" spans="1:30" s="88" customFormat="1" ht="43.5">
      <c r="A47" s="139">
        <v>43</v>
      </c>
      <c r="B47" s="78" t="s">
        <v>585</v>
      </c>
      <c r="C47" s="79" t="s">
        <v>1106</v>
      </c>
      <c r="D47" s="80" t="s">
        <v>603</v>
      </c>
      <c r="E47" s="79" t="s">
        <v>10</v>
      </c>
      <c r="F47" s="79" t="s">
        <v>10</v>
      </c>
      <c r="G47" s="201" t="s">
        <v>34</v>
      </c>
      <c r="H47" s="112">
        <v>20</v>
      </c>
      <c r="I47" s="82" t="s">
        <v>764</v>
      </c>
      <c r="J47" s="83" t="s">
        <v>764</v>
      </c>
      <c r="K47" s="116"/>
      <c r="L47" s="116"/>
      <c r="M47" s="83">
        <v>1480</v>
      </c>
      <c r="N47" s="46">
        <v>1480</v>
      </c>
      <c r="O47" s="82">
        <v>0.02</v>
      </c>
      <c r="P47" s="83">
        <f t="shared" si="3"/>
        <v>0</v>
      </c>
      <c r="Q47" s="84" t="s">
        <v>830</v>
      </c>
      <c r="R47" s="46">
        <f t="shared" si="2"/>
        <v>0</v>
      </c>
      <c r="S47" s="84" t="s">
        <v>1224</v>
      </c>
      <c r="T47" s="84" t="s">
        <v>1236</v>
      </c>
      <c r="U47" s="84" t="s">
        <v>1224</v>
      </c>
      <c r="V47" s="122" t="s">
        <v>1681</v>
      </c>
      <c r="W47" s="83" t="s">
        <v>1225</v>
      </c>
      <c r="X47" s="86" t="s">
        <v>1394</v>
      </c>
      <c r="Y47" s="87"/>
      <c r="Z47" s="110"/>
      <c r="AA47" s="137"/>
      <c r="AB47" s="137" t="s">
        <v>13845</v>
      </c>
      <c r="AC47" s="118"/>
    </row>
    <row r="48" spans="1:30" s="88" customFormat="1" ht="29">
      <c r="A48" s="139">
        <v>44</v>
      </c>
      <c r="B48" s="78" t="s">
        <v>585</v>
      </c>
      <c r="C48" s="79" t="s">
        <v>1106</v>
      </c>
      <c r="D48" s="80" t="s">
        <v>603</v>
      </c>
      <c r="E48" s="79" t="s">
        <v>355</v>
      </c>
      <c r="F48" s="79" t="s">
        <v>355</v>
      </c>
      <c r="G48" s="202" t="s">
        <v>1233</v>
      </c>
      <c r="H48" s="113">
        <v>2</v>
      </c>
      <c r="I48" s="82" t="s">
        <v>764</v>
      </c>
      <c r="J48" s="83" t="s">
        <v>764</v>
      </c>
      <c r="K48" s="116"/>
      <c r="L48" s="116"/>
      <c r="M48" s="83">
        <v>258</v>
      </c>
      <c r="N48" s="46">
        <v>250</v>
      </c>
      <c r="O48" s="82">
        <v>0</v>
      </c>
      <c r="P48" s="83">
        <f t="shared" si="3"/>
        <v>8</v>
      </c>
      <c r="Q48" s="84" t="s">
        <v>1227</v>
      </c>
      <c r="R48" s="46">
        <f t="shared" si="2"/>
        <v>0</v>
      </c>
      <c r="S48" s="84" t="s">
        <v>1228</v>
      </c>
      <c r="T48" s="84" t="s">
        <v>1236</v>
      </c>
      <c r="U48" s="84" t="s">
        <v>1224</v>
      </c>
      <c r="V48" s="99" t="s">
        <v>1389</v>
      </c>
      <c r="W48" s="83" t="s">
        <v>1375</v>
      </c>
      <c r="X48" s="86" t="s">
        <v>1688</v>
      </c>
      <c r="Y48" s="87"/>
      <c r="Z48" s="110"/>
      <c r="AA48" s="137"/>
      <c r="AB48" s="137" t="s">
        <v>13845</v>
      </c>
      <c r="AC48" s="118"/>
    </row>
    <row r="49" spans="1:29" s="88" customFormat="1" ht="43.5">
      <c r="A49" s="139">
        <v>45</v>
      </c>
      <c r="B49" s="78" t="s">
        <v>585</v>
      </c>
      <c r="C49" s="79" t="s">
        <v>1106</v>
      </c>
      <c r="D49" s="80" t="s">
        <v>613</v>
      </c>
      <c r="E49" s="79" t="s">
        <v>828</v>
      </c>
      <c r="F49" s="79" t="s">
        <v>1177</v>
      </c>
      <c r="G49" s="202" t="s">
        <v>1379</v>
      </c>
      <c r="H49" s="113">
        <v>2</v>
      </c>
      <c r="I49" s="82">
        <v>0.57999999999999996</v>
      </c>
      <c r="J49" s="83">
        <v>4</v>
      </c>
      <c r="K49" s="116"/>
      <c r="L49" s="116"/>
      <c r="M49" s="83">
        <v>5593</v>
      </c>
      <c r="N49" s="83">
        <v>5593</v>
      </c>
      <c r="O49" s="103">
        <v>0</v>
      </c>
      <c r="P49" s="104">
        <f t="shared" si="3"/>
        <v>0</v>
      </c>
      <c r="Q49" s="84" t="s">
        <v>830</v>
      </c>
      <c r="R49" s="46">
        <f t="shared" si="2"/>
        <v>0</v>
      </c>
      <c r="S49" s="84" t="s">
        <v>1224</v>
      </c>
      <c r="T49" s="84" t="s">
        <v>1236</v>
      </c>
      <c r="U49" s="84" t="s">
        <v>1224</v>
      </c>
      <c r="V49" s="105" t="s">
        <v>1690</v>
      </c>
      <c r="W49" s="83" t="s">
        <v>1399</v>
      </c>
      <c r="X49" s="107" t="s">
        <v>1691</v>
      </c>
      <c r="Y49" s="87"/>
      <c r="Z49" s="110"/>
      <c r="AA49" s="137"/>
      <c r="AB49" s="137" t="s">
        <v>13845</v>
      </c>
      <c r="AC49" s="118"/>
    </row>
    <row r="50" spans="1:29" s="88" customFormat="1" ht="29">
      <c r="A50" s="139">
        <v>46</v>
      </c>
      <c r="B50" s="78" t="s">
        <v>585</v>
      </c>
      <c r="C50" s="79" t="s">
        <v>1106</v>
      </c>
      <c r="D50" s="80" t="s">
        <v>613</v>
      </c>
      <c r="E50" s="79" t="s">
        <v>828</v>
      </c>
      <c r="F50" s="79" t="s">
        <v>1177</v>
      </c>
      <c r="G50" s="201" t="s">
        <v>1380</v>
      </c>
      <c r="H50" s="112">
        <v>1</v>
      </c>
      <c r="I50" s="82">
        <v>0.57999999999999996</v>
      </c>
      <c r="J50" s="83">
        <v>2</v>
      </c>
      <c r="K50" s="116"/>
      <c r="L50" s="116"/>
      <c r="M50" s="83">
        <v>449</v>
      </c>
      <c r="N50" s="83">
        <v>449</v>
      </c>
      <c r="O50" s="103">
        <v>0.03</v>
      </c>
      <c r="P50" s="104">
        <f t="shared" si="3"/>
        <v>0</v>
      </c>
      <c r="Q50" s="84" t="s">
        <v>830</v>
      </c>
      <c r="R50" s="46">
        <f t="shared" si="2"/>
        <v>0</v>
      </c>
      <c r="S50" s="84" t="s">
        <v>1150</v>
      </c>
      <c r="T50" s="84" t="s">
        <v>1236</v>
      </c>
      <c r="U50" s="84" t="s">
        <v>1224</v>
      </c>
      <c r="V50" s="105" t="s">
        <v>1690</v>
      </c>
      <c r="W50" s="83" t="s">
        <v>1225</v>
      </c>
      <c r="X50" s="107" t="s">
        <v>1692</v>
      </c>
      <c r="Y50" s="87"/>
      <c r="Z50" s="110"/>
      <c r="AA50" s="137"/>
      <c r="AB50" s="137" t="s">
        <v>13845</v>
      </c>
      <c r="AC50" s="118"/>
    </row>
    <row r="51" spans="1:29" s="88" customFormat="1" ht="43.5">
      <c r="A51" s="139">
        <v>47</v>
      </c>
      <c r="B51" s="78" t="s">
        <v>585</v>
      </c>
      <c r="C51" s="79" t="s">
        <v>1106</v>
      </c>
      <c r="D51" s="80" t="s">
        <v>613</v>
      </c>
      <c r="E51" s="79" t="s">
        <v>828</v>
      </c>
      <c r="F51" s="79" t="s">
        <v>1177</v>
      </c>
      <c r="G51" s="202" t="s">
        <v>1381</v>
      </c>
      <c r="H51" s="113">
        <v>2</v>
      </c>
      <c r="I51" s="82">
        <v>0</v>
      </c>
      <c r="J51" s="83">
        <v>0</v>
      </c>
      <c r="K51" s="116"/>
      <c r="L51" s="116"/>
      <c r="M51" s="83">
        <v>1583</v>
      </c>
      <c r="N51" s="83">
        <v>1583</v>
      </c>
      <c r="O51" s="103">
        <v>0.02</v>
      </c>
      <c r="P51" s="104">
        <f t="shared" si="3"/>
        <v>0</v>
      </c>
      <c r="Q51" s="84" t="s">
        <v>830</v>
      </c>
      <c r="R51" s="46">
        <f t="shared" si="2"/>
        <v>0</v>
      </c>
      <c r="S51" s="84" t="s">
        <v>1150</v>
      </c>
      <c r="T51" s="84" t="s">
        <v>1236</v>
      </c>
      <c r="U51" s="84" t="s">
        <v>1224</v>
      </c>
      <c r="V51" s="101" t="s">
        <v>1693</v>
      </c>
      <c r="W51" s="83" t="s">
        <v>1225</v>
      </c>
      <c r="X51" s="86" t="s">
        <v>1694</v>
      </c>
      <c r="Y51" s="87"/>
      <c r="Z51" s="110"/>
      <c r="AA51" s="137"/>
      <c r="AB51" s="137" t="s">
        <v>13845</v>
      </c>
      <c r="AC51" s="118"/>
    </row>
    <row r="52" spans="1:29" s="88" customFormat="1" ht="29">
      <c r="A52" s="139">
        <v>48</v>
      </c>
      <c r="B52" s="78" t="s">
        <v>585</v>
      </c>
      <c r="C52" s="79" t="s">
        <v>1106</v>
      </c>
      <c r="D52" s="80" t="s">
        <v>613</v>
      </c>
      <c r="E52" s="79" t="s">
        <v>828</v>
      </c>
      <c r="F52" s="79" t="s">
        <v>1177</v>
      </c>
      <c r="G52" s="201" t="s">
        <v>1401</v>
      </c>
      <c r="H52" s="112">
        <v>1</v>
      </c>
      <c r="I52" s="82">
        <v>0</v>
      </c>
      <c r="J52" s="83">
        <v>0</v>
      </c>
      <c r="K52" s="116"/>
      <c r="L52" s="116"/>
      <c r="M52" s="83">
        <v>234</v>
      </c>
      <c r="N52" s="83">
        <v>234</v>
      </c>
      <c r="O52" s="103">
        <v>0</v>
      </c>
      <c r="P52" s="104">
        <f t="shared" si="3"/>
        <v>0</v>
      </c>
      <c r="Q52" s="84" t="s">
        <v>830</v>
      </c>
      <c r="R52" s="46">
        <f t="shared" si="2"/>
        <v>0</v>
      </c>
      <c r="S52" s="84" t="s">
        <v>1150</v>
      </c>
      <c r="T52" s="84" t="s">
        <v>1236</v>
      </c>
      <c r="U52" s="84" t="s">
        <v>1224</v>
      </c>
      <c r="V52" s="100" t="s">
        <v>1044</v>
      </c>
      <c r="W52" s="83" t="s">
        <v>1225</v>
      </c>
      <c r="X52" s="86" t="s">
        <v>1400</v>
      </c>
      <c r="Y52" s="87"/>
      <c r="Z52" s="110"/>
      <c r="AA52" s="137"/>
      <c r="AB52" s="137" t="s">
        <v>13845</v>
      </c>
      <c r="AC52" s="118"/>
    </row>
    <row r="53" spans="1:29" s="88" customFormat="1" ht="116">
      <c r="A53" s="139">
        <v>49</v>
      </c>
      <c r="B53" s="78" t="s">
        <v>585</v>
      </c>
      <c r="C53" s="79" t="s">
        <v>1106</v>
      </c>
      <c r="D53" s="80" t="s">
        <v>609</v>
      </c>
      <c r="E53" s="79" t="s">
        <v>1296</v>
      </c>
      <c r="F53" s="79" t="s">
        <v>1296</v>
      </c>
      <c r="G53" s="201" t="s">
        <v>526</v>
      </c>
      <c r="H53" s="112">
        <v>17</v>
      </c>
      <c r="I53" s="82" t="s">
        <v>764</v>
      </c>
      <c r="J53" s="83" t="s">
        <v>764</v>
      </c>
      <c r="K53" s="87"/>
      <c r="L53" s="116"/>
      <c r="M53" s="83">
        <v>16000</v>
      </c>
      <c r="N53" s="46">
        <v>16000</v>
      </c>
      <c r="O53" s="82">
        <v>0</v>
      </c>
      <c r="P53" s="83">
        <f t="shared" si="3"/>
        <v>0</v>
      </c>
      <c r="Q53" s="84" t="s">
        <v>830</v>
      </c>
      <c r="R53" s="46">
        <f t="shared" si="2"/>
        <v>0</v>
      </c>
      <c r="S53" s="84" t="s">
        <v>1228</v>
      </c>
      <c r="T53" s="84" t="s">
        <v>1236</v>
      </c>
      <c r="U53" s="84" t="s">
        <v>1224</v>
      </c>
      <c r="V53" s="105" t="s">
        <v>1706</v>
      </c>
      <c r="W53" s="83" t="s">
        <v>1707</v>
      </c>
      <c r="X53" s="86" t="s">
        <v>1712</v>
      </c>
      <c r="Y53" s="87"/>
      <c r="Z53" s="110"/>
      <c r="AA53" s="137"/>
      <c r="AB53" s="137" t="s">
        <v>13845</v>
      </c>
      <c r="AC53" s="118"/>
    </row>
    <row r="54" spans="1:29" s="88" customFormat="1" ht="43.5">
      <c r="A54" s="139">
        <v>50</v>
      </c>
      <c r="B54" s="78" t="s">
        <v>585</v>
      </c>
      <c r="C54" s="79" t="s">
        <v>1106</v>
      </c>
      <c r="D54" s="80" t="s">
        <v>598</v>
      </c>
      <c r="E54" s="79" t="s">
        <v>287</v>
      </c>
      <c r="F54" s="79" t="s">
        <v>287</v>
      </c>
      <c r="G54" s="206" t="s">
        <v>288</v>
      </c>
      <c r="H54" s="113">
        <v>6</v>
      </c>
      <c r="I54" s="82">
        <v>0.09</v>
      </c>
      <c r="J54" s="83">
        <v>2</v>
      </c>
      <c r="K54" s="116"/>
      <c r="L54" s="116"/>
      <c r="M54" s="83">
        <v>872</v>
      </c>
      <c r="N54" s="46">
        <v>872</v>
      </c>
      <c r="O54" s="82">
        <v>0.01</v>
      </c>
      <c r="P54" s="83">
        <f t="shared" si="3"/>
        <v>0</v>
      </c>
      <c r="Q54" s="84" t="s">
        <v>830</v>
      </c>
      <c r="R54" s="46">
        <f t="shared" si="2"/>
        <v>0</v>
      </c>
      <c r="S54" s="84" t="s">
        <v>1150</v>
      </c>
      <c r="T54" s="84" t="s">
        <v>1236</v>
      </c>
      <c r="U54" s="84" t="s">
        <v>1224</v>
      </c>
      <c r="V54" s="100" t="s">
        <v>1708</v>
      </c>
      <c r="W54" s="83" t="s">
        <v>1225</v>
      </c>
      <c r="X54" s="86" t="s">
        <v>1709</v>
      </c>
      <c r="Y54" s="87"/>
      <c r="Z54" s="110"/>
      <c r="AA54" s="137"/>
      <c r="AB54" s="137" t="s">
        <v>13845</v>
      </c>
      <c r="AC54" s="118"/>
    </row>
    <row r="55" spans="1:29" s="88" customFormat="1" ht="45" customHeight="1">
      <c r="A55" s="139">
        <v>51</v>
      </c>
      <c r="B55" s="78" t="s">
        <v>592</v>
      </c>
      <c r="C55" s="79" t="s">
        <v>123</v>
      </c>
      <c r="D55" s="80" t="s">
        <v>595</v>
      </c>
      <c r="E55" s="79" t="s">
        <v>123</v>
      </c>
      <c r="F55" s="108" t="s">
        <v>127</v>
      </c>
      <c r="G55" s="202" t="s">
        <v>182</v>
      </c>
      <c r="H55" s="113">
        <v>16</v>
      </c>
      <c r="I55" s="82">
        <v>0.56999999999999995</v>
      </c>
      <c r="J55" s="83">
        <v>15</v>
      </c>
      <c r="K55" s="116"/>
      <c r="L55" s="116"/>
      <c r="M55" s="83">
        <v>341</v>
      </c>
      <c r="N55" s="46">
        <v>219</v>
      </c>
      <c r="O55" s="82">
        <v>0.16</v>
      </c>
      <c r="P55" s="83">
        <f t="shared" si="3"/>
        <v>122</v>
      </c>
      <c r="Q55" s="84" t="s">
        <v>1226</v>
      </c>
      <c r="R55" s="46">
        <f t="shared" si="2"/>
        <v>19.52</v>
      </c>
      <c r="S55" s="84" t="s">
        <v>1150</v>
      </c>
      <c r="T55" s="84" t="s">
        <v>1236</v>
      </c>
      <c r="U55" s="84" t="s">
        <v>1224</v>
      </c>
      <c r="V55" s="84" t="s">
        <v>1376</v>
      </c>
      <c r="W55" s="83" t="s">
        <v>1225</v>
      </c>
      <c r="X55" s="86" t="s">
        <v>1394</v>
      </c>
      <c r="Y55" s="87"/>
      <c r="Z55" s="110"/>
      <c r="AA55" s="137"/>
      <c r="AB55" s="137" t="s">
        <v>13845</v>
      </c>
      <c r="AC55" s="118"/>
    </row>
    <row r="56" spans="1:29" s="88" customFormat="1" ht="43.5">
      <c r="A56" s="139">
        <v>52</v>
      </c>
      <c r="B56" s="78" t="s">
        <v>592</v>
      </c>
      <c r="C56" s="79" t="s">
        <v>123</v>
      </c>
      <c r="D56" s="80" t="s">
        <v>595</v>
      </c>
      <c r="E56" s="79" t="s">
        <v>123</v>
      </c>
      <c r="F56" s="79" t="s">
        <v>127</v>
      </c>
      <c r="G56" s="201" t="s">
        <v>985</v>
      </c>
      <c r="H56" s="112">
        <v>5</v>
      </c>
      <c r="I56" s="82">
        <v>1</v>
      </c>
      <c r="J56" s="83">
        <v>60</v>
      </c>
      <c r="K56" s="116"/>
      <c r="L56" s="116"/>
      <c r="M56" s="83">
        <v>877</v>
      </c>
      <c r="N56" s="46">
        <v>680</v>
      </c>
      <c r="O56" s="82">
        <v>0.31</v>
      </c>
      <c r="P56" s="83">
        <f t="shared" si="3"/>
        <v>197</v>
      </c>
      <c r="Q56" s="84" t="s">
        <v>1227</v>
      </c>
      <c r="R56" s="46">
        <f t="shared" si="2"/>
        <v>61.07</v>
      </c>
      <c r="S56" s="84" t="s">
        <v>1228</v>
      </c>
      <c r="T56" s="84" t="s">
        <v>1236</v>
      </c>
      <c r="U56" s="84" t="s">
        <v>1224</v>
      </c>
      <c r="V56" s="84" t="s">
        <v>1377</v>
      </c>
      <c r="W56" s="83" t="s">
        <v>1225</v>
      </c>
      <c r="X56" s="86" t="s">
        <v>1666</v>
      </c>
      <c r="Y56" s="87"/>
      <c r="Z56" s="110"/>
      <c r="AA56" s="137"/>
      <c r="AB56" s="137" t="s">
        <v>13845</v>
      </c>
      <c r="AC56" s="118"/>
    </row>
    <row r="57" spans="1:29" s="88" customFormat="1" ht="43.5">
      <c r="A57" s="139">
        <v>53</v>
      </c>
      <c r="B57" s="78" t="s">
        <v>592</v>
      </c>
      <c r="C57" s="79" t="s">
        <v>123</v>
      </c>
      <c r="D57" s="80" t="s">
        <v>595</v>
      </c>
      <c r="E57" s="79" t="s">
        <v>123</v>
      </c>
      <c r="F57" s="79" t="s">
        <v>1179</v>
      </c>
      <c r="G57" s="202" t="s">
        <v>210</v>
      </c>
      <c r="H57" s="113">
        <v>6</v>
      </c>
      <c r="I57" s="82" t="s">
        <v>1725</v>
      </c>
      <c r="J57" s="83">
        <v>10</v>
      </c>
      <c r="K57" s="116"/>
      <c r="L57" s="116"/>
      <c r="M57" s="83">
        <v>227</v>
      </c>
      <c r="N57" s="46">
        <v>31</v>
      </c>
      <c r="O57" s="82">
        <v>0.8</v>
      </c>
      <c r="P57" s="83">
        <f t="shared" si="3"/>
        <v>196</v>
      </c>
      <c r="Q57" s="84" t="s">
        <v>1226</v>
      </c>
      <c r="R57" s="46">
        <f t="shared" si="2"/>
        <v>156.80000000000001</v>
      </c>
      <c r="S57" s="84" t="s">
        <v>1228</v>
      </c>
      <c r="T57" s="84" t="s">
        <v>1236</v>
      </c>
      <c r="U57" s="84" t="s">
        <v>1224</v>
      </c>
      <c r="V57" s="84" t="s">
        <v>1661</v>
      </c>
      <c r="W57" s="83" t="s">
        <v>1225</v>
      </c>
      <c r="X57" s="86" t="s">
        <v>1394</v>
      </c>
      <c r="Y57" s="87"/>
      <c r="Z57" s="110"/>
      <c r="AA57" s="138"/>
      <c r="AB57" s="137" t="s">
        <v>13845</v>
      </c>
      <c r="AC57" s="118"/>
    </row>
    <row r="58" spans="1:29" s="88" customFormat="1" ht="43.5">
      <c r="A58" s="139">
        <v>54</v>
      </c>
      <c r="B58" s="78" t="s">
        <v>592</v>
      </c>
      <c r="C58" s="79" t="s">
        <v>123</v>
      </c>
      <c r="D58" s="80" t="s">
        <v>595</v>
      </c>
      <c r="E58" s="79" t="s">
        <v>123</v>
      </c>
      <c r="F58" s="79" t="s">
        <v>1181</v>
      </c>
      <c r="G58" s="201" t="s">
        <v>1398</v>
      </c>
      <c r="H58" s="112">
        <v>8</v>
      </c>
      <c r="I58" s="82">
        <v>0.56999999999999995</v>
      </c>
      <c r="J58" s="83">
        <v>19</v>
      </c>
      <c r="K58" s="116"/>
      <c r="L58" s="116"/>
      <c r="M58" s="83">
        <v>405</v>
      </c>
      <c r="N58" s="46">
        <v>247</v>
      </c>
      <c r="O58" s="82">
        <v>0.24</v>
      </c>
      <c r="P58" s="83">
        <f t="shared" si="3"/>
        <v>158</v>
      </c>
      <c r="Q58" s="84" t="s">
        <v>1226</v>
      </c>
      <c r="R58" s="46">
        <f t="shared" si="2"/>
        <v>37.92</v>
      </c>
      <c r="S58" s="84" t="s">
        <v>1228</v>
      </c>
      <c r="T58" s="84" t="s">
        <v>1236</v>
      </c>
      <c r="U58" s="84" t="s">
        <v>1224</v>
      </c>
      <c r="V58" s="84" t="s">
        <v>1389</v>
      </c>
      <c r="W58" s="83" t="s">
        <v>1399</v>
      </c>
      <c r="X58" s="86" t="s">
        <v>1394</v>
      </c>
      <c r="Y58" s="87"/>
      <c r="Z58" s="110"/>
      <c r="AA58" s="138"/>
      <c r="AB58" s="137" t="s">
        <v>13845</v>
      </c>
      <c r="AC58" s="118"/>
    </row>
    <row r="59" spans="1:29" s="88" customFormat="1" ht="29">
      <c r="A59" s="139">
        <v>55</v>
      </c>
      <c r="B59" s="78" t="s">
        <v>592</v>
      </c>
      <c r="C59" s="79" t="s">
        <v>123</v>
      </c>
      <c r="D59" s="80" t="s">
        <v>991</v>
      </c>
      <c r="E59" s="79" t="s">
        <v>123</v>
      </c>
      <c r="F59" s="79" t="s">
        <v>127</v>
      </c>
      <c r="G59" s="202" t="s">
        <v>990</v>
      </c>
      <c r="H59" s="113">
        <v>1</v>
      </c>
      <c r="I59" s="82">
        <v>0.5</v>
      </c>
      <c r="J59" s="83">
        <v>25</v>
      </c>
      <c r="K59" s="116"/>
      <c r="L59" s="116"/>
      <c r="M59" s="83">
        <v>499</v>
      </c>
      <c r="N59" s="46">
        <v>499</v>
      </c>
      <c r="O59" s="82">
        <v>0.75</v>
      </c>
      <c r="P59" s="83">
        <f t="shared" si="3"/>
        <v>0</v>
      </c>
      <c r="Q59" s="84" t="s">
        <v>830</v>
      </c>
      <c r="R59" s="46">
        <f t="shared" si="2"/>
        <v>0</v>
      </c>
      <c r="S59" s="84" t="s">
        <v>1228</v>
      </c>
      <c r="T59" s="84" t="s">
        <v>1229</v>
      </c>
      <c r="U59" s="84" t="s">
        <v>1224</v>
      </c>
      <c r="V59" s="99">
        <v>0.04</v>
      </c>
      <c r="W59" s="83" t="s">
        <v>1225</v>
      </c>
      <c r="X59" s="86" t="s">
        <v>1731</v>
      </c>
      <c r="Y59" s="87"/>
      <c r="Z59" s="110"/>
      <c r="AA59" s="138"/>
      <c r="AB59" s="137" t="s">
        <v>13845</v>
      </c>
      <c r="AC59" s="118"/>
    </row>
    <row r="60" spans="1:29" s="88" customFormat="1" ht="29">
      <c r="A60" s="139">
        <v>56</v>
      </c>
      <c r="B60" s="78" t="s">
        <v>594</v>
      </c>
      <c r="C60" s="79" t="s">
        <v>123</v>
      </c>
      <c r="D60" s="80" t="s">
        <v>600</v>
      </c>
      <c r="E60" s="79" t="s">
        <v>123</v>
      </c>
      <c r="F60" s="79" t="s">
        <v>1767</v>
      </c>
      <c r="G60" s="202" t="s">
        <v>328</v>
      </c>
      <c r="H60" s="113">
        <v>6</v>
      </c>
      <c r="I60" s="82">
        <v>0.56999999999999995</v>
      </c>
      <c r="J60" s="83">
        <v>20</v>
      </c>
      <c r="K60" s="116"/>
      <c r="L60" s="116"/>
      <c r="M60" s="83">
        <v>530</v>
      </c>
      <c r="N60" s="46">
        <v>530</v>
      </c>
      <c r="O60" s="82">
        <v>0</v>
      </c>
      <c r="P60" s="83">
        <f t="shared" si="3"/>
        <v>0</v>
      </c>
      <c r="Q60" s="84" t="s">
        <v>830</v>
      </c>
      <c r="R60" s="46">
        <f t="shared" ref="R60:R85" si="4">P60*O60</f>
        <v>0</v>
      </c>
      <c r="S60" s="84" t="s">
        <v>1150</v>
      </c>
      <c r="T60" s="84" t="s">
        <v>1236</v>
      </c>
      <c r="U60" s="84" t="s">
        <v>1224</v>
      </c>
      <c r="V60" s="100" t="s">
        <v>1734</v>
      </c>
      <c r="W60" s="83" t="s">
        <v>1225</v>
      </c>
      <c r="X60" s="86" t="s">
        <v>1735</v>
      </c>
      <c r="Y60" s="87"/>
      <c r="Z60" s="110"/>
      <c r="AA60" s="138"/>
      <c r="AB60" s="137" t="s">
        <v>13845</v>
      </c>
      <c r="AC60" s="118"/>
    </row>
    <row r="61" spans="1:29" s="88" customFormat="1" ht="43.5">
      <c r="A61" s="139">
        <v>57</v>
      </c>
      <c r="B61" s="78" t="s">
        <v>594</v>
      </c>
      <c r="C61" s="79" t="s">
        <v>123</v>
      </c>
      <c r="D61" s="80" t="s">
        <v>596</v>
      </c>
      <c r="E61" s="79" t="s">
        <v>123</v>
      </c>
      <c r="F61" s="79" t="s">
        <v>232</v>
      </c>
      <c r="G61" s="201" t="s">
        <v>231</v>
      </c>
      <c r="H61" s="112">
        <v>46</v>
      </c>
      <c r="I61" s="82" t="s">
        <v>764</v>
      </c>
      <c r="J61" s="83" t="s">
        <v>764</v>
      </c>
      <c r="K61" s="116"/>
      <c r="L61" s="116"/>
      <c r="M61" s="83">
        <v>6778</v>
      </c>
      <c r="N61" s="46">
        <v>4100</v>
      </c>
      <c r="O61" s="82">
        <v>0.8</v>
      </c>
      <c r="P61" s="83">
        <f t="shared" si="3"/>
        <v>2678</v>
      </c>
      <c r="Q61" s="84" t="s">
        <v>1226</v>
      </c>
      <c r="R61" s="46">
        <f t="shared" si="4"/>
        <v>2142.4</v>
      </c>
      <c r="S61" s="84" t="s">
        <v>1224</v>
      </c>
      <c r="T61" s="84" t="s">
        <v>1236</v>
      </c>
      <c r="U61" s="84" t="s">
        <v>1224</v>
      </c>
      <c r="V61" s="101">
        <v>0.05</v>
      </c>
      <c r="W61" s="83" t="s">
        <v>1225</v>
      </c>
      <c r="X61" s="86" t="s">
        <v>1737</v>
      </c>
      <c r="Y61" s="87"/>
      <c r="Z61" s="110"/>
      <c r="AA61" s="138"/>
      <c r="AB61" s="137" t="s">
        <v>13845</v>
      </c>
      <c r="AC61" s="118"/>
    </row>
    <row r="62" spans="1:29" s="88" customFormat="1" ht="29">
      <c r="A62" s="139">
        <v>58</v>
      </c>
      <c r="B62" s="78" t="s">
        <v>594</v>
      </c>
      <c r="C62" s="79" t="s">
        <v>123</v>
      </c>
      <c r="D62" s="80" t="s">
        <v>593</v>
      </c>
      <c r="E62" s="79" t="s">
        <v>123</v>
      </c>
      <c r="F62" s="79" t="s">
        <v>127</v>
      </c>
      <c r="G62" s="201" t="s">
        <v>124</v>
      </c>
      <c r="H62" s="112">
        <v>2</v>
      </c>
      <c r="I62" s="82">
        <v>0.8</v>
      </c>
      <c r="J62" s="83">
        <v>7</v>
      </c>
      <c r="K62" s="116"/>
      <c r="L62" s="116"/>
      <c r="M62" s="83">
        <v>239</v>
      </c>
      <c r="N62" s="46">
        <v>239</v>
      </c>
      <c r="O62" s="82">
        <v>0.42</v>
      </c>
      <c r="P62" s="83">
        <f t="shared" si="3"/>
        <v>0</v>
      </c>
      <c r="Q62" s="84" t="s">
        <v>830</v>
      </c>
      <c r="R62" s="46">
        <f t="shared" si="4"/>
        <v>0</v>
      </c>
      <c r="S62" s="84" t="s">
        <v>1224</v>
      </c>
      <c r="T62" s="84" t="s">
        <v>1236</v>
      </c>
      <c r="U62" s="84" t="s">
        <v>1224</v>
      </c>
      <c r="V62" s="84" t="s">
        <v>1377</v>
      </c>
      <c r="W62" s="83" t="s">
        <v>1225</v>
      </c>
      <c r="X62" s="86" t="s">
        <v>1396</v>
      </c>
      <c r="Y62" s="87"/>
      <c r="Z62" s="110"/>
      <c r="AA62" s="138"/>
      <c r="AB62" s="137" t="s">
        <v>13845</v>
      </c>
      <c r="AC62" s="118"/>
    </row>
    <row r="63" spans="1:29" s="88" customFormat="1" ht="29.5" thickBot="1">
      <c r="A63" s="147">
        <v>59</v>
      </c>
      <c r="B63" s="78" t="s">
        <v>608</v>
      </c>
      <c r="C63" s="79" t="s">
        <v>1493</v>
      </c>
      <c r="D63" s="80" t="s">
        <v>607</v>
      </c>
      <c r="E63" s="79" t="s">
        <v>1493</v>
      </c>
      <c r="F63" s="79" t="s">
        <v>1493</v>
      </c>
      <c r="G63" s="201" t="s">
        <v>418</v>
      </c>
      <c r="H63" s="112">
        <v>104</v>
      </c>
      <c r="I63" s="82">
        <v>0.63</v>
      </c>
      <c r="J63" s="83">
        <v>1</v>
      </c>
      <c r="K63" s="116"/>
      <c r="L63" s="116"/>
      <c r="M63" s="83">
        <v>1010</v>
      </c>
      <c r="N63" s="83">
        <v>1010</v>
      </c>
      <c r="O63" s="82">
        <v>0.05</v>
      </c>
      <c r="P63" s="104">
        <f t="shared" si="3"/>
        <v>0</v>
      </c>
      <c r="Q63" s="84" t="s">
        <v>830</v>
      </c>
      <c r="R63" s="46">
        <f t="shared" si="4"/>
        <v>0</v>
      </c>
      <c r="S63" s="84" t="s">
        <v>1224</v>
      </c>
      <c r="T63" s="84" t="s">
        <v>1236</v>
      </c>
      <c r="U63" s="84" t="s">
        <v>1224</v>
      </c>
      <c r="V63" s="105" t="s">
        <v>1661</v>
      </c>
      <c r="W63" s="83" t="s">
        <v>1225</v>
      </c>
      <c r="X63" s="86" t="s">
        <v>1740</v>
      </c>
      <c r="Y63" s="87"/>
      <c r="Z63" s="110"/>
      <c r="AA63" s="138"/>
      <c r="AB63" s="137" t="s">
        <v>13845</v>
      </c>
      <c r="AC63" s="118"/>
    </row>
    <row r="64" spans="1:29" s="88" customFormat="1" ht="44.25" customHeight="1" thickBot="1">
      <c r="A64" s="139">
        <v>60</v>
      </c>
      <c r="B64" s="148" t="s">
        <v>829</v>
      </c>
      <c r="C64" s="149" t="s">
        <v>123</v>
      </c>
      <c r="D64" s="150" t="s">
        <v>982</v>
      </c>
      <c r="E64" s="149" t="s">
        <v>123</v>
      </c>
      <c r="F64" s="149" t="s">
        <v>127</v>
      </c>
      <c r="G64" s="207" t="s">
        <v>977</v>
      </c>
      <c r="H64" s="151">
        <v>4</v>
      </c>
      <c r="I64" s="152">
        <v>0.56999999999999995</v>
      </c>
      <c r="J64" s="153">
        <v>50</v>
      </c>
      <c r="K64" s="154"/>
      <c r="L64" s="154"/>
      <c r="M64" s="153">
        <v>771</v>
      </c>
      <c r="N64" s="155">
        <v>424</v>
      </c>
      <c r="O64" s="161">
        <v>0.59</v>
      </c>
      <c r="P64" s="153">
        <f t="shared" si="3"/>
        <v>347</v>
      </c>
      <c r="Q64" s="156" t="s">
        <v>1226</v>
      </c>
      <c r="R64" s="155">
        <f t="shared" si="4"/>
        <v>204.73</v>
      </c>
      <c r="S64" s="156" t="s">
        <v>1224</v>
      </c>
      <c r="T64" s="156" t="s">
        <v>1236</v>
      </c>
      <c r="U64" s="156" t="s">
        <v>1224</v>
      </c>
      <c r="V64" s="162" t="s">
        <v>1741</v>
      </c>
      <c r="W64" s="153" t="s">
        <v>1399</v>
      </c>
      <c r="X64" s="157" t="s">
        <v>1394</v>
      </c>
      <c r="Y64" s="158"/>
      <c r="Z64" s="159"/>
      <c r="AA64" s="160"/>
      <c r="AB64" s="163" t="s">
        <v>13845</v>
      </c>
      <c r="AC64" s="118"/>
    </row>
    <row r="65" spans="1:30" s="11" customFormat="1" ht="29">
      <c r="A65" s="139">
        <v>61</v>
      </c>
      <c r="B65" s="43" t="s">
        <v>734</v>
      </c>
      <c r="C65" s="74" t="s">
        <v>735</v>
      </c>
      <c r="D65" s="75" t="s">
        <v>733</v>
      </c>
      <c r="E65" s="74" t="s">
        <v>558</v>
      </c>
      <c r="F65" s="146" t="s">
        <v>1650</v>
      </c>
      <c r="G65" s="202" t="s">
        <v>1269</v>
      </c>
      <c r="H65" s="113">
        <v>2</v>
      </c>
      <c r="I65" s="82">
        <v>0.66</v>
      </c>
      <c r="J65" s="83">
        <v>0.1</v>
      </c>
      <c r="K65" s="116"/>
      <c r="L65" s="116"/>
      <c r="M65" s="83">
        <v>43</v>
      </c>
      <c r="N65" s="46">
        <v>39</v>
      </c>
      <c r="O65" s="82">
        <v>0.67</v>
      </c>
      <c r="P65" s="83">
        <f t="shared" si="3"/>
        <v>4</v>
      </c>
      <c r="Q65" s="84" t="s">
        <v>1227</v>
      </c>
      <c r="R65" s="46">
        <f t="shared" si="4"/>
        <v>2.68</v>
      </c>
      <c r="S65" s="84" t="s">
        <v>1228</v>
      </c>
      <c r="T65" s="84" t="s">
        <v>1236</v>
      </c>
      <c r="U65" s="84" t="s">
        <v>1224</v>
      </c>
      <c r="V65" s="99">
        <v>0</v>
      </c>
      <c r="W65" s="83" t="s">
        <v>1225</v>
      </c>
      <c r="X65" s="86" t="s">
        <v>1651</v>
      </c>
      <c r="Y65" s="87" t="s">
        <v>1383</v>
      </c>
      <c r="Z65" s="110"/>
      <c r="AA65" s="137"/>
      <c r="AB65" s="99">
        <v>0</v>
      </c>
      <c r="AC65" s="13"/>
    </row>
    <row r="66" spans="1:30" s="11" customFormat="1" ht="29">
      <c r="A66" s="139">
        <v>62</v>
      </c>
      <c r="B66" s="78" t="s">
        <v>587</v>
      </c>
      <c r="C66" s="79" t="s">
        <v>614</v>
      </c>
      <c r="D66" s="80" t="s">
        <v>611</v>
      </c>
      <c r="E66" s="79" t="s">
        <v>545</v>
      </c>
      <c r="F66" s="79" t="s">
        <v>547</v>
      </c>
      <c r="G66" s="201" t="s">
        <v>1237</v>
      </c>
      <c r="H66" s="112">
        <v>5</v>
      </c>
      <c r="I66" s="82" t="s">
        <v>764</v>
      </c>
      <c r="J66" s="83" t="s">
        <v>764</v>
      </c>
      <c r="K66" s="116"/>
      <c r="L66" s="116"/>
      <c r="M66" s="83">
        <v>170</v>
      </c>
      <c r="N66" s="46">
        <v>170</v>
      </c>
      <c r="O66" s="82">
        <v>7.0000000000000007E-2</v>
      </c>
      <c r="P66" s="83">
        <f t="shared" si="3"/>
        <v>0</v>
      </c>
      <c r="Q66" s="84" t="s">
        <v>830</v>
      </c>
      <c r="R66" s="46">
        <f t="shared" si="4"/>
        <v>0</v>
      </c>
      <c r="S66" s="84" t="s">
        <v>1224</v>
      </c>
      <c r="T66" s="84" t="s">
        <v>1236</v>
      </c>
      <c r="U66" s="84" t="s">
        <v>1224</v>
      </c>
      <c r="V66" s="84" t="s">
        <v>1224</v>
      </c>
      <c r="W66" s="83" t="s">
        <v>1225</v>
      </c>
      <c r="X66" s="86" t="s">
        <v>1660</v>
      </c>
      <c r="Y66" s="87" t="s">
        <v>13976</v>
      </c>
      <c r="Z66" s="110"/>
      <c r="AA66" s="137"/>
      <c r="AB66" s="99">
        <v>0</v>
      </c>
      <c r="AC66" s="117"/>
      <c r="AD66" s="88"/>
    </row>
    <row r="67" spans="1:30" s="11" customFormat="1" ht="43.5">
      <c r="A67" s="139">
        <v>63</v>
      </c>
      <c r="B67" s="78" t="s">
        <v>583</v>
      </c>
      <c r="C67" s="79" t="s">
        <v>618</v>
      </c>
      <c r="D67" s="80" t="s">
        <v>584</v>
      </c>
      <c r="E67" s="79" t="s">
        <v>618</v>
      </c>
      <c r="F67" s="79" t="s">
        <v>1260</v>
      </c>
      <c r="G67" s="201" t="s">
        <v>630</v>
      </c>
      <c r="H67" s="112">
        <v>3</v>
      </c>
      <c r="I67" s="82" t="s">
        <v>764</v>
      </c>
      <c r="J67" s="83" t="s">
        <v>764</v>
      </c>
      <c r="K67" s="116"/>
      <c r="L67" s="116"/>
      <c r="M67" s="83">
        <v>236</v>
      </c>
      <c r="N67" s="46">
        <v>236</v>
      </c>
      <c r="O67" s="82">
        <v>0.39</v>
      </c>
      <c r="P67" s="83">
        <f t="shared" si="3"/>
        <v>0</v>
      </c>
      <c r="Q67" s="84" t="s">
        <v>830</v>
      </c>
      <c r="R67" s="46">
        <f t="shared" si="4"/>
        <v>0</v>
      </c>
      <c r="S67" s="84" t="s">
        <v>1228</v>
      </c>
      <c r="T67" s="84" t="s">
        <v>1236</v>
      </c>
      <c r="U67" s="84" t="s">
        <v>1224</v>
      </c>
      <c r="V67" s="99">
        <v>0</v>
      </c>
      <c r="W67" s="83" t="s">
        <v>1225</v>
      </c>
      <c r="X67" s="86" t="s">
        <v>1666</v>
      </c>
      <c r="Y67" s="87" t="s">
        <v>13976</v>
      </c>
      <c r="Z67" s="110"/>
      <c r="AA67" s="137"/>
      <c r="AB67" s="99">
        <v>0</v>
      </c>
      <c r="AC67" s="118"/>
      <c r="AD67" s="88"/>
    </row>
    <row r="68" spans="1:30" s="11" customFormat="1" ht="29">
      <c r="A68" s="139">
        <v>64</v>
      </c>
      <c r="B68" s="78" t="s">
        <v>731</v>
      </c>
      <c r="C68" s="79" t="s">
        <v>1278</v>
      </c>
      <c r="D68" s="80" t="s">
        <v>732</v>
      </c>
      <c r="E68" s="79" t="s">
        <v>13898</v>
      </c>
      <c r="F68" s="79" t="s">
        <v>1211</v>
      </c>
      <c r="G68" s="201" t="s">
        <v>641</v>
      </c>
      <c r="H68" s="112">
        <v>2</v>
      </c>
      <c r="I68" s="82">
        <v>0.57999999999999996</v>
      </c>
      <c r="J68" s="83">
        <v>4</v>
      </c>
      <c r="K68" s="116"/>
      <c r="L68" s="116"/>
      <c r="M68" s="83">
        <v>150</v>
      </c>
      <c r="N68" s="46">
        <v>150</v>
      </c>
      <c r="O68" s="82">
        <v>0.64</v>
      </c>
      <c r="P68" s="83">
        <f t="shared" si="3"/>
        <v>0</v>
      </c>
      <c r="Q68" s="84" t="s">
        <v>830</v>
      </c>
      <c r="R68" s="46">
        <f t="shared" si="4"/>
        <v>0</v>
      </c>
      <c r="S68" s="84" t="s">
        <v>1224</v>
      </c>
      <c r="T68" s="84" t="s">
        <v>1236</v>
      </c>
      <c r="U68" s="84" t="s">
        <v>1224</v>
      </c>
      <c r="V68" s="99">
        <v>0</v>
      </c>
      <c r="W68" s="83" t="s">
        <v>1375</v>
      </c>
      <c r="X68" s="86" t="s">
        <v>1671</v>
      </c>
      <c r="Y68" s="87" t="s">
        <v>1386</v>
      </c>
      <c r="Z68" s="110"/>
      <c r="AA68" s="137"/>
      <c r="AB68" s="99">
        <v>0</v>
      </c>
      <c r="AC68" s="117"/>
      <c r="AD68" s="88"/>
    </row>
    <row r="69" spans="1:30" s="11" customFormat="1" ht="29">
      <c r="A69" s="139">
        <v>65</v>
      </c>
      <c r="B69" s="78" t="s">
        <v>731</v>
      </c>
      <c r="C69" s="79" t="s">
        <v>1278</v>
      </c>
      <c r="D69" s="80" t="s">
        <v>732</v>
      </c>
      <c r="E69" s="79" t="s">
        <v>13898</v>
      </c>
      <c r="F69" s="79" t="s">
        <v>1211</v>
      </c>
      <c r="G69" s="201" t="s">
        <v>702</v>
      </c>
      <c r="H69" s="112">
        <v>14</v>
      </c>
      <c r="I69" s="82" t="s">
        <v>764</v>
      </c>
      <c r="J69" s="83" t="s">
        <v>764</v>
      </c>
      <c r="K69" s="116"/>
      <c r="L69" s="116"/>
      <c r="M69" s="83">
        <v>61</v>
      </c>
      <c r="N69" s="46">
        <v>61</v>
      </c>
      <c r="O69" s="82">
        <v>0.72</v>
      </c>
      <c r="P69" s="83">
        <f t="shared" si="3"/>
        <v>0</v>
      </c>
      <c r="Q69" s="84" t="s">
        <v>830</v>
      </c>
      <c r="R69" s="46">
        <f t="shared" si="4"/>
        <v>0</v>
      </c>
      <c r="S69" s="84" t="s">
        <v>1224</v>
      </c>
      <c r="T69" s="84" t="s">
        <v>1236</v>
      </c>
      <c r="U69" s="84" t="s">
        <v>1228</v>
      </c>
      <c r="V69" s="99">
        <v>0</v>
      </c>
      <c r="W69" s="83" t="s">
        <v>1225</v>
      </c>
      <c r="X69" s="86" t="s">
        <v>1672</v>
      </c>
      <c r="Y69" s="87" t="s">
        <v>1386</v>
      </c>
      <c r="Z69" s="110"/>
      <c r="AA69" s="137"/>
      <c r="AB69" s="99">
        <v>0</v>
      </c>
      <c r="AC69" s="117"/>
      <c r="AD69" s="88"/>
    </row>
    <row r="70" spans="1:30" s="88" customFormat="1" ht="29" collapsed="1">
      <c r="A70" s="139">
        <v>66</v>
      </c>
      <c r="B70" s="78" t="s">
        <v>731</v>
      </c>
      <c r="C70" s="79" t="s">
        <v>1278</v>
      </c>
      <c r="D70" s="80" t="s">
        <v>732</v>
      </c>
      <c r="E70" s="79" t="s">
        <v>13898</v>
      </c>
      <c r="F70" s="79" t="s">
        <v>1211</v>
      </c>
      <c r="G70" s="201" t="s">
        <v>637</v>
      </c>
      <c r="H70" s="112">
        <v>1</v>
      </c>
      <c r="I70" s="82" t="s">
        <v>764</v>
      </c>
      <c r="J70" s="83" t="s">
        <v>764</v>
      </c>
      <c r="K70" s="116"/>
      <c r="L70" s="116"/>
      <c r="M70" s="83">
        <v>128</v>
      </c>
      <c r="N70" s="46">
        <v>128</v>
      </c>
      <c r="O70" s="82">
        <v>0.54</v>
      </c>
      <c r="P70" s="83">
        <f t="shared" ref="P70:P85" si="5">M70-N70</f>
        <v>0</v>
      </c>
      <c r="Q70" s="84" t="s">
        <v>830</v>
      </c>
      <c r="R70" s="46">
        <f t="shared" si="4"/>
        <v>0</v>
      </c>
      <c r="S70" s="84" t="s">
        <v>1150</v>
      </c>
      <c r="T70" s="84" t="s">
        <v>1236</v>
      </c>
      <c r="U70" s="84" t="s">
        <v>1224</v>
      </c>
      <c r="V70" s="99">
        <v>0</v>
      </c>
      <c r="W70" s="83" t="s">
        <v>1375</v>
      </c>
      <c r="X70" s="86" t="s">
        <v>1671</v>
      </c>
      <c r="Y70" s="87" t="s">
        <v>1386</v>
      </c>
      <c r="Z70" s="110"/>
      <c r="AA70" s="137"/>
      <c r="AB70" s="99">
        <v>0</v>
      </c>
      <c r="AC70" s="117"/>
    </row>
    <row r="71" spans="1:30" s="88" customFormat="1" ht="29">
      <c r="A71" s="139">
        <v>67</v>
      </c>
      <c r="B71" s="78" t="s">
        <v>731</v>
      </c>
      <c r="C71" s="79" t="s">
        <v>1278</v>
      </c>
      <c r="D71" s="80" t="s">
        <v>732</v>
      </c>
      <c r="E71" s="79" t="s">
        <v>13898</v>
      </c>
      <c r="F71" s="79" t="s">
        <v>1211</v>
      </c>
      <c r="G71" s="202" t="s">
        <v>632</v>
      </c>
      <c r="H71" s="113">
        <v>1</v>
      </c>
      <c r="I71" s="82">
        <v>0.57999999999999996</v>
      </c>
      <c r="J71" s="83">
        <v>23</v>
      </c>
      <c r="K71" s="116"/>
      <c r="L71" s="116"/>
      <c r="M71" s="83">
        <v>3063</v>
      </c>
      <c r="N71" s="46">
        <v>3063</v>
      </c>
      <c r="O71" s="82">
        <v>0.37</v>
      </c>
      <c r="P71" s="83">
        <f t="shared" si="5"/>
        <v>0</v>
      </c>
      <c r="Q71" s="84" t="s">
        <v>830</v>
      </c>
      <c r="R71" s="46">
        <f t="shared" si="4"/>
        <v>0</v>
      </c>
      <c r="S71" s="84" t="s">
        <v>1228</v>
      </c>
      <c r="T71" s="84" t="s">
        <v>1236</v>
      </c>
      <c r="U71" s="84" t="s">
        <v>1224</v>
      </c>
      <c r="V71" s="99">
        <v>0</v>
      </c>
      <c r="W71" s="83" t="s">
        <v>1399</v>
      </c>
      <c r="X71" s="86" t="s">
        <v>1673</v>
      </c>
      <c r="Y71" s="87" t="s">
        <v>13976</v>
      </c>
      <c r="Z71" s="110"/>
      <c r="AA71" s="137"/>
      <c r="AB71" s="99">
        <v>0</v>
      </c>
      <c r="AC71" s="118"/>
    </row>
    <row r="72" spans="1:30" s="88" customFormat="1" ht="43.5">
      <c r="A72" s="139">
        <v>68</v>
      </c>
      <c r="B72" s="78" t="s">
        <v>731</v>
      </c>
      <c r="C72" s="79" t="s">
        <v>1278</v>
      </c>
      <c r="D72" s="80" t="s">
        <v>732</v>
      </c>
      <c r="E72" s="79" t="s">
        <v>13898</v>
      </c>
      <c r="F72" s="79" t="s">
        <v>1211</v>
      </c>
      <c r="G72" s="202" t="s">
        <v>636</v>
      </c>
      <c r="H72" s="113">
        <v>2</v>
      </c>
      <c r="I72" s="82">
        <v>0.57999999999999996</v>
      </c>
      <c r="J72" s="83">
        <v>28</v>
      </c>
      <c r="K72" s="116"/>
      <c r="L72" s="116"/>
      <c r="M72" s="83">
        <v>516</v>
      </c>
      <c r="N72" s="46">
        <v>516</v>
      </c>
      <c r="O72" s="82">
        <v>0.15</v>
      </c>
      <c r="P72" s="83">
        <f t="shared" si="5"/>
        <v>0</v>
      </c>
      <c r="Q72" s="84" t="s">
        <v>830</v>
      </c>
      <c r="R72" s="46">
        <f t="shared" si="4"/>
        <v>0</v>
      </c>
      <c r="S72" s="84" t="s">
        <v>1224</v>
      </c>
      <c r="T72" s="84" t="s">
        <v>1236</v>
      </c>
      <c r="U72" s="84" t="s">
        <v>1224</v>
      </c>
      <c r="V72" s="99">
        <v>0</v>
      </c>
      <c r="W72" s="83" t="s">
        <v>1375</v>
      </c>
      <c r="X72" s="86" t="s">
        <v>1769</v>
      </c>
      <c r="Y72" s="87" t="s">
        <v>1386</v>
      </c>
      <c r="Z72" s="110"/>
      <c r="AA72" s="137"/>
      <c r="AB72" s="99">
        <v>0</v>
      </c>
      <c r="AC72" s="117"/>
    </row>
    <row r="73" spans="1:30" s="88" customFormat="1" ht="43.5">
      <c r="A73" s="139">
        <v>69</v>
      </c>
      <c r="B73" s="78" t="s">
        <v>731</v>
      </c>
      <c r="C73" s="79" t="s">
        <v>1278</v>
      </c>
      <c r="D73" s="80" t="s">
        <v>910</v>
      </c>
      <c r="E73" s="79" t="s">
        <v>13898</v>
      </c>
      <c r="F73" s="79" t="s">
        <v>912</v>
      </c>
      <c r="G73" s="202" t="s">
        <v>911</v>
      </c>
      <c r="H73" s="113">
        <v>32</v>
      </c>
      <c r="I73" s="82">
        <v>1</v>
      </c>
      <c r="J73" s="83">
        <v>9</v>
      </c>
      <c r="K73" s="116"/>
      <c r="L73" s="116"/>
      <c r="M73" s="83">
        <f>868+448</f>
        <v>1316</v>
      </c>
      <c r="N73" s="83">
        <f>868</f>
        <v>868</v>
      </c>
      <c r="O73" s="103">
        <v>0.59</v>
      </c>
      <c r="P73" s="83">
        <f t="shared" si="5"/>
        <v>448</v>
      </c>
      <c r="Q73" s="84" t="s">
        <v>1226</v>
      </c>
      <c r="R73" s="46">
        <f t="shared" si="4"/>
        <v>264.32</v>
      </c>
      <c r="S73" s="84" t="s">
        <v>1224</v>
      </c>
      <c r="T73" s="84" t="s">
        <v>1236</v>
      </c>
      <c r="U73" s="84" t="s">
        <v>1224</v>
      </c>
      <c r="V73" s="122">
        <v>0</v>
      </c>
      <c r="W73" s="83" t="s">
        <v>1375</v>
      </c>
      <c r="X73" s="86" t="s">
        <v>1769</v>
      </c>
      <c r="Y73" s="87" t="s">
        <v>13976</v>
      </c>
      <c r="Z73" s="110"/>
      <c r="AA73" s="137"/>
      <c r="AB73" s="99">
        <v>0</v>
      </c>
      <c r="AC73" s="118"/>
    </row>
    <row r="74" spans="1:30" s="88" customFormat="1" ht="29">
      <c r="A74" s="139">
        <v>70</v>
      </c>
      <c r="B74" s="78" t="s">
        <v>731</v>
      </c>
      <c r="C74" s="79" t="s">
        <v>1278</v>
      </c>
      <c r="D74" s="80" t="s">
        <v>1257</v>
      </c>
      <c r="E74" s="79" t="s">
        <v>13898</v>
      </c>
      <c r="F74" s="79" t="s">
        <v>618</v>
      </c>
      <c r="G74" s="202" t="s">
        <v>1258</v>
      </c>
      <c r="H74" s="113">
        <v>10</v>
      </c>
      <c r="I74" s="82">
        <v>2</v>
      </c>
      <c r="J74" s="83">
        <v>24</v>
      </c>
      <c r="K74" s="116"/>
      <c r="L74" s="116"/>
      <c r="M74" s="83">
        <v>438</v>
      </c>
      <c r="N74" s="46">
        <v>116</v>
      </c>
      <c r="O74" s="82">
        <v>0.5</v>
      </c>
      <c r="P74" s="83">
        <f t="shared" si="5"/>
        <v>322</v>
      </c>
      <c r="Q74" s="84" t="s">
        <v>1226</v>
      </c>
      <c r="R74" s="46">
        <f t="shared" si="4"/>
        <v>161</v>
      </c>
      <c r="S74" s="84" t="s">
        <v>1228</v>
      </c>
      <c r="T74" s="84" t="s">
        <v>1236</v>
      </c>
      <c r="U74" s="84" t="s">
        <v>1224</v>
      </c>
      <c r="V74" s="122">
        <v>0</v>
      </c>
      <c r="W74" s="83" t="s">
        <v>1225</v>
      </c>
      <c r="X74" s="86" t="s">
        <v>1770</v>
      </c>
      <c r="Y74" s="87" t="s">
        <v>13976</v>
      </c>
      <c r="Z74" s="110"/>
      <c r="AA74" s="137"/>
      <c r="AB74" s="99">
        <v>0</v>
      </c>
      <c r="AC74" s="118"/>
    </row>
    <row r="75" spans="1:30" s="88" customFormat="1" ht="29">
      <c r="A75" s="139">
        <v>71</v>
      </c>
      <c r="B75" s="78" t="s">
        <v>585</v>
      </c>
      <c r="C75" s="79" t="s">
        <v>1106</v>
      </c>
      <c r="D75" s="80" t="s">
        <v>603</v>
      </c>
      <c r="E75" s="79" t="s">
        <v>10</v>
      </c>
      <c r="F75" s="79" t="s">
        <v>10</v>
      </c>
      <c r="G75" s="201" t="s">
        <v>9</v>
      </c>
      <c r="H75" s="112">
        <v>9</v>
      </c>
      <c r="I75" s="82" t="s">
        <v>764</v>
      </c>
      <c r="J75" s="83" t="s">
        <v>764</v>
      </c>
      <c r="K75" s="116"/>
      <c r="L75" s="116"/>
      <c r="M75" s="83">
        <v>1260</v>
      </c>
      <c r="N75" s="46">
        <v>1260</v>
      </c>
      <c r="O75" s="82">
        <v>0.04</v>
      </c>
      <c r="P75" s="83">
        <f t="shared" si="5"/>
        <v>0</v>
      </c>
      <c r="Q75" s="84" t="s">
        <v>830</v>
      </c>
      <c r="R75" s="46">
        <f t="shared" si="4"/>
        <v>0</v>
      </c>
      <c r="S75" s="84" t="s">
        <v>1224</v>
      </c>
      <c r="T75" s="84" t="s">
        <v>1236</v>
      </c>
      <c r="U75" s="84" t="s">
        <v>1224</v>
      </c>
      <c r="V75" s="99">
        <v>0</v>
      </c>
      <c r="W75" s="83" t="s">
        <v>1375</v>
      </c>
      <c r="X75" s="86" t="s">
        <v>1680</v>
      </c>
      <c r="Y75" s="87"/>
      <c r="Z75" s="110"/>
      <c r="AA75" s="137"/>
      <c r="AB75" s="99">
        <v>0</v>
      </c>
      <c r="AC75" s="118"/>
    </row>
    <row r="76" spans="1:30" s="88" customFormat="1" ht="43.5">
      <c r="A76" s="139">
        <v>72</v>
      </c>
      <c r="B76" s="78" t="s">
        <v>585</v>
      </c>
      <c r="C76" s="79" t="s">
        <v>1106</v>
      </c>
      <c r="D76" s="80" t="s">
        <v>603</v>
      </c>
      <c r="E76" s="79" t="s">
        <v>10</v>
      </c>
      <c r="F76" s="79" t="s">
        <v>10</v>
      </c>
      <c r="G76" s="202" t="s">
        <v>46</v>
      </c>
      <c r="H76" s="113">
        <v>12</v>
      </c>
      <c r="I76" s="82" t="s">
        <v>764</v>
      </c>
      <c r="J76" s="83" t="s">
        <v>764</v>
      </c>
      <c r="K76" s="116"/>
      <c r="L76" s="116"/>
      <c r="M76" s="83">
        <v>265</v>
      </c>
      <c r="N76" s="46">
        <v>265</v>
      </c>
      <c r="O76" s="82">
        <v>0.2</v>
      </c>
      <c r="P76" s="83">
        <f t="shared" si="5"/>
        <v>0</v>
      </c>
      <c r="Q76" s="84" t="s">
        <v>830</v>
      </c>
      <c r="R76" s="46">
        <f t="shared" si="4"/>
        <v>0</v>
      </c>
      <c r="S76" s="84" t="s">
        <v>1224</v>
      </c>
      <c r="T76" s="84" t="s">
        <v>1236</v>
      </c>
      <c r="U76" s="84" t="s">
        <v>1224</v>
      </c>
      <c r="V76" s="92">
        <v>0</v>
      </c>
      <c r="W76" s="83" t="s">
        <v>1375</v>
      </c>
      <c r="X76" s="86" t="s">
        <v>1682</v>
      </c>
      <c r="Y76" s="87"/>
      <c r="Z76" s="110"/>
      <c r="AA76" s="137"/>
      <c r="AB76" s="99">
        <v>0</v>
      </c>
      <c r="AC76" s="118"/>
    </row>
    <row r="77" spans="1:30" s="96" customFormat="1" ht="130.5">
      <c r="A77" s="139">
        <v>73</v>
      </c>
      <c r="B77" s="78" t="s">
        <v>585</v>
      </c>
      <c r="C77" s="79" t="s">
        <v>1106</v>
      </c>
      <c r="D77" s="80" t="s">
        <v>613</v>
      </c>
      <c r="E77" s="79" t="s">
        <v>828</v>
      </c>
      <c r="F77" s="79" t="s">
        <v>1177</v>
      </c>
      <c r="G77" s="202" t="s">
        <v>1382</v>
      </c>
      <c r="H77" s="113">
        <v>1</v>
      </c>
      <c r="I77" s="82">
        <v>0.57999999999999996</v>
      </c>
      <c r="J77" s="83">
        <v>10</v>
      </c>
      <c r="K77" s="116"/>
      <c r="L77" s="116"/>
      <c r="M77" s="83">
        <v>2475</v>
      </c>
      <c r="N77" s="83">
        <v>2475</v>
      </c>
      <c r="O77" s="103">
        <v>0</v>
      </c>
      <c r="P77" s="104">
        <f t="shared" si="5"/>
        <v>0</v>
      </c>
      <c r="Q77" s="84" t="s">
        <v>830</v>
      </c>
      <c r="R77" s="46">
        <f t="shared" si="4"/>
        <v>0</v>
      </c>
      <c r="S77" s="84" t="s">
        <v>1224</v>
      </c>
      <c r="T77" s="84" t="s">
        <v>1236</v>
      </c>
      <c r="U77" s="84" t="s">
        <v>1224</v>
      </c>
      <c r="V77" s="133" t="s">
        <v>1149</v>
      </c>
      <c r="W77" s="134" t="s">
        <v>1399</v>
      </c>
      <c r="X77" s="136" t="s">
        <v>1762</v>
      </c>
      <c r="Y77" s="132"/>
      <c r="Z77" s="135"/>
      <c r="AA77" s="138"/>
      <c r="AB77" s="99">
        <v>0</v>
      </c>
      <c r="AC77" s="118"/>
      <c r="AD77" s="88"/>
    </row>
    <row r="78" spans="1:30" s="88" customFormat="1" ht="87">
      <c r="A78" s="139">
        <v>74</v>
      </c>
      <c r="B78" s="78" t="s">
        <v>1356</v>
      </c>
      <c r="C78" s="79" t="s">
        <v>1355</v>
      </c>
      <c r="D78" s="80" t="s">
        <v>976</v>
      </c>
      <c r="E78" s="79" t="s">
        <v>1105</v>
      </c>
      <c r="F78" s="79" t="s">
        <v>1105</v>
      </c>
      <c r="G78" s="201" t="s">
        <v>1486</v>
      </c>
      <c r="H78" s="112">
        <v>7</v>
      </c>
      <c r="I78" s="82" t="s">
        <v>764</v>
      </c>
      <c r="J78" s="83">
        <v>0</v>
      </c>
      <c r="K78" s="116"/>
      <c r="L78" s="116"/>
      <c r="M78" s="83">
        <v>7090</v>
      </c>
      <c r="N78" s="83">
        <v>7090</v>
      </c>
      <c r="O78" s="103">
        <v>0.01</v>
      </c>
      <c r="P78" s="104">
        <f t="shared" si="5"/>
        <v>0</v>
      </c>
      <c r="Q78" s="84" t="s">
        <v>830</v>
      </c>
      <c r="R78" s="46">
        <f t="shared" si="4"/>
        <v>0</v>
      </c>
      <c r="S78" s="84" t="s">
        <v>1228</v>
      </c>
      <c r="T78" s="84" t="s">
        <v>1236</v>
      </c>
      <c r="U78" s="84" t="s">
        <v>1224</v>
      </c>
      <c r="V78" s="101">
        <v>0</v>
      </c>
      <c r="W78" s="87" t="s">
        <v>1225</v>
      </c>
      <c r="X78" s="86" t="s">
        <v>1763</v>
      </c>
      <c r="Y78" s="132"/>
      <c r="Z78" s="12"/>
      <c r="AA78" s="138"/>
      <c r="AB78" s="99">
        <v>0</v>
      </c>
      <c r="AC78" s="117"/>
    </row>
    <row r="79" spans="1:30" s="88" customFormat="1" ht="43.5">
      <c r="A79" s="139">
        <v>75</v>
      </c>
      <c r="B79" s="78" t="s">
        <v>592</v>
      </c>
      <c r="C79" s="79" t="s">
        <v>123</v>
      </c>
      <c r="D79" s="80" t="s">
        <v>591</v>
      </c>
      <c r="E79" s="79" t="s">
        <v>123</v>
      </c>
      <c r="F79" s="79" t="s">
        <v>127</v>
      </c>
      <c r="G79" s="201" t="s">
        <v>121</v>
      </c>
      <c r="H79" s="112">
        <v>1</v>
      </c>
      <c r="I79" s="82">
        <v>0.56999999999999995</v>
      </c>
      <c r="J79" s="83">
        <v>2</v>
      </c>
      <c r="K79" s="116"/>
      <c r="L79" s="116"/>
      <c r="M79" s="83">
        <f>616+139</f>
        <v>755</v>
      </c>
      <c r="N79" s="46">
        <v>616</v>
      </c>
      <c r="O79" s="82">
        <v>0.75</v>
      </c>
      <c r="P79" s="83">
        <f t="shared" si="5"/>
        <v>139</v>
      </c>
      <c r="Q79" s="84" t="s">
        <v>1227</v>
      </c>
      <c r="R79" s="46">
        <f t="shared" si="4"/>
        <v>104.25</v>
      </c>
      <c r="S79" s="84" t="s">
        <v>1228</v>
      </c>
      <c r="T79" s="84" t="s">
        <v>1236</v>
      </c>
      <c r="U79" s="84" t="s">
        <v>1224</v>
      </c>
      <c r="V79" s="99">
        <v>0</v>
      </c>
      <c r="W79" s="83" t="s">
        <v>1399</v>
      </c>
      <c r="X79" s="86" t="s">
        <v>1713</v>
      </c>
      <c r="Y79" s="87"/>
      <c r="Z79" s="110"/>
      <c r="AA79" s="137"/>
      <c r="AB79" s="99">
        <v>0</v>
      </c>
      <c r="AC79" s="118"/>
    </row>
    <row r="80" spans="1:30" s="88" customFormat="1" ht="43.5">
      <c r="A80" s="139">
        <v>76</v>
      </c>
      <c r="B80" s="78" t="s">
        <v>592</v>
      </c>
      <c r="C80" s="79" t="s">
        <v>123</v>
      </c>
      <c r="D80" s="80" t="s">
        <v>595</v>
      </c>
      <c r="E80" s="79" t="s">
        <v>123</v>
      </c>
      <c r="F80" s="79" t="s">
        <v>1339</v>
      </c>
      <c r="G80" s="201" t="s">
        <v>1384</v>
      </c>
      <c r="H80" s="112">
        <v>3</v>
      </c>
      <c r="I80" s="82">
        <v>1</v>
      </c>
      <c r="J80" s="83">
        <v>1</v>
      </c>
      <c r="K80" s="116"/>
      <c r="L80" s="116"/>
      <c r="M80" s="83">
        <v>89</v>
      </c>
      <c r="N80" s="46">
        <v>89</v>
      </c>
      <c r="O80" s="82">
        <v>0.56000000000000005</v>
      </c>
      <c r="P80" s="83">
        <f t="shared" si="5"/>
        <v>0</v>
      </c>
      <c r="Q80" s="84" t="s">
        <v>830</v>
      </c>
      <c r="R80" s="46">
        <f t="shared" si="4"/>
        <v>0</v>
      </c>
      <c r="S80" s="84" t="s">
        <v>1150</v>
      </c>
      <c r="T80" s="84" t="s">
        <v>1236</v>
      </c>
      <c r="U80" s="84" t="s">
        <v>1224</v>
      </c>
      <c r="V80" s="131">
        <v>0</v>
      </c>
      <c r="W80" s="83" t="s">
        <v>1375</v>
      </c>
      <c r="X80" s="86" t="s">
        <v>1730</v>
      </c>
      <c r="Y80" s="87"/>
      <c r="Z80" s="110"/>
      <c r="AA80" s="138"/>
      <c r="AB80" s="99">
        <v>0</v>
      </c>
      <c r="AC80" s="118"/>
    </row>
    <row r="81" spans="1:30" s="88" customFormat="1" ht="29">
      <c r="A81" s="223">
        <v>77</v>
      </c>
      <c r="B81" s="78" t="s">
        <v>829</v>
      </c>
      <c r="C81" s="79" t="s">
        <v>123</v>
      </c>
      <c r="D81" s="80" t="s">
        <v>984</v>
      </c>
      <c r="E81" s="79" t="s">
        <v>123</v>
      </c>
      <c r="F81" s="79" t="s">
        <v>1180</v>
      </c>
      <c r="G81" s="202" t="s">
        <v>983</v>
      </c>
      <c r="H81" s="113">
        <v>1</v>
      </c>
      <c r="I81" s="82">
        <v>0.2</v>
      </c>
      <c r="J81" s="83">
        <v>4</v>
      </c>
      <c r="K81" s="116"/>
      <c r="L81" s="116"/>
      <c r="M81" s="83">
        <v>174</v>
      </c>
      <c r="N81" s="83">
        <v>174</v>
      </c>
      <c r="O81" s="103">
        <v>0.38</v>
      </c>
      <c r="P81" s="104">
        <f t="shared" si="5"/>
        <v>0</v>
      </c>
      <c r="Q81" s="84" t="s">
        <v>830</v>
      </c>
      <c r="R81" s="46">
        <f t="shared" si="4"/>
        <v>0</v>
      </c>
      <c r="S81" s="84" t="s">
        <v>1224</v>
      </c>
      <c r="T81" s="84" t="s">
        <v>1236</v>
      </c>
      <c r="U81" s="84" t="s">
        <v>1224</v>
      </c>
      <c r="V81" s="99">
        <v>0</v>
      </c>
      <c r="W81" s="83" t="s">
        <v>1225</v>
      </c>
      <c r="X81" s="86" t="s">
        <v>1742</v>
      </c>
      <c r="Y81" s="87"/>
      <c r="Z81" s="110"/>
      <c r="AA81" s="138"/>
      <c r="AB81" s="99">
        <v>0</v>
      </c>
      <c r="AC81" s="118"/>
    </row>
    <row r="82" spans="1:30" s="88" customFormat="1" ht="29.5" thickBot="1">
      <c r="A82" s="224">
        <v>78</v>
      </c>
      <c r="B82" s="148" t="s">
        <v>829</v>
      </c>
      <c r="C82" s="149" t="s">
        <v>123</v>
      </c>
      <c r="D82" s="150" t="s">
        <v>984</v>
      </c>
      <c r="E82" s="149" t="s">
        <v>123</v>
      </c>
      <c r="F82" s="149" t="s">
        <v>1180</v>
      </c>
      <c r="G82" s="207" t="s">
        <v>1342</v>
      </c>
      <c r="H82" s="151">
        <v>1</v>
      </c>
      <c r="I82" s="152">
        <v>0.2</v>
      </c>
      <c r="J82" s="153">
        <v>1</v>
      </c>
      <c r="K82" s="154"/>
      <c r="L82" s="154"/>
      <c r="M82" s="153">
        <v>23</v>
      </c>
      <c r="N82" s="153">
        <v>23</v>
      </c>
      <c r="O82" s="161">
        <v>0.33</v>
      </c>
      <c r="P82" s="164">
        <f t="shared" si="5"/>
        <v>0</v>
      </c>
      <c r="Q82" s="156" t="s">
        <v>830</v>
      </c>
      <c r="R82" s="155">
        <f t="shared" si="4"/>
        <v>0</v>
      </c>
      <c r="S82" s="156" t="s">
        <v>1228</v>
      </c>
      <c r="T82" s="156" t="s">
        <v>1236</v>
      </c>
      <c r="U82" s="156" t="s">
        <v>1224</v>
      </c>
      <c r="V82" s="162">
        <v>0</v>
      </c>
      <c r="W82" s="153" t="s">
        <v>1225</v>
      </c>
      <c r="X82" s="157" t="s">
        <v>1742</v>
      </c>
      <c r="Y82" s="158"/>
      <c r="Z82" s="159"/>
      <c r="AA82" s="160"/>
      <c r="AB82" s="162">
        <v>0</v>
      </c>
      <c r="AC82" s="118"/>
    </row>
    <row r="83" spans="1:30" s="88" customFormat="1" ht="43.5">
      <c r="A83" s="139">
        <v>79</v>
      </c>
      <c r="B83" s="114" t="s">
        <v>583</v>
      </c>
      <c r="C83" s="108" t="s">
        <v>618</v>
      </c>
      <c r="D83" s="102" t="s">
        <v>584</v>
      </c>
      <c r="E83" s="108" t="s">
        <v>618</v>
      </c>
      <c r="F83" s="108" t="s">
        <v>1260</v>
      </c>
      <c r="G83" s="202" t="s">
        <v>1</v>
      </c>
      <c r="H83" s="113">
        <v>3</v>
      </c>
      <c r="I83" s="82" t="s">
        <v>764</v>
      </c>
      <c r="J83" s="83" t="s">
        <v>764</v>
      </c>
      <c r="K83" s="116"/>
      <c r="L83" s="116"/>
      <c r="M83" s="83">
        <v>617</v>
      </c>
      <c r="N83" s="46">
        <v>617</v>
      </c>
      <c r="O83" s="82">
        <v>0.01</v>
      </c>
      <c r="P83" s="83">
        <f t="shared" si="5"/>
        <v>0</v>
      </c>
      <c r="Q83" s="84" t="s">
        <v>830</v>
      </c>
      <c r="R83" s="46">
        <f t="shared" si="4"/>
        <v>0</v>
      </c>
      <c r="S83" s="84" t="s">
        <v>1228</v>
      </c>
      <c r="T83" s="84" t="s">
        <v>1236</v>
      </c>
      <c r="U83" s="84" t="s">
        <v>1224</v>
      </c>
      <c r="V83" s="99">
        <v>-0.15</v>
      </c>
      <c r="W83" s="83" t="s">
        <v>1399</v>
      </c>
      <c r="X83" s="86" t="s">
        <v>1665</v>
      </c>
      <c r="Y83" s="87" t="s">
        <v>13976</v>
      </c>
      <c r="Z83" s="110"/>
      <c r="AA83" s="137"/>
      <c r="AB83" s="137" t="s">
        <v>1150</v>
      </c>
      <c r="AC83" s="118"/>
    </row>
    <row r="84" spans="1:30" s="88" customFormat="1" ht="29">
      <c r="A84" s="139">
        <v>80</v>
      </c>
      <c r="B84" s="78" t="s">
        <v>585</v>
      </c>
      <c r="C84" s="79" t="s">
        <v>1106</v>
      </c>
      <c r="D84" s="80" t="s">
        <v>613</v>
      </c>
      <c r="E84" s="79" t="s">
        <v>828</v>
      </c>
      <c r="F84" s="79" t="s">
        <v>1177</v>
      </c>
      <c r="G84" s="201" t="s">
        <v>1404</v>
      </c>
      <c r="H84" s="112">
        <v>2</v>
      </c>
      <c r="I84" s="82">
        <v>0</v>
      </c>
      <c r="J84" s="83">
        <v>0</v>
      </c>
      <c r="K84" s="87">
        <v>0</v>
      </c>
      <c r="L84" s="116"/>
      <c r="M84" s="83">
        <v>2083</v>
      </c>
      <c r="N84" s="83">
        <v>2083</v>
      </c>
      <c r="O84" s="103">
        <v>0</v>
      </c>
      <c r="P84" s="104">
        <f t="shared" si="5"/>
        <v>0</v>
      </c>
      <c r="Q84" s="84" t="s">
        <v>830</v>
      </c>
      <c r="R84" s="46">
        <f t="shared" si="4"/>
        <v>0</v>
      </c>
      <c r="S84" s="84" t="s">
        <v>1228</v>
      </c>
      <c r="T84" s="84" t="s">
        <v>1236</v>
      </c>
      <c r="U84" s="84" t="s">
        <v>1224</v>
      </c>
      <c r="V84" s="100" t="s">
        <v>1696</v>
      </c>
      <c r="W84" s="83" t="s">
        <v>1375</v>
      </c>
      <c r="X84" s="86" t="s">
        <v>1697</v>
      </c>
      <c r="Y84" s="87"/>
      <c r="Z84" s="110"/>
      <c r="AA84" s="137"/>
      <c r="AB84" s="137" t="s">
        <v>1150</v>
      </c>
      <c r="AC84" s="58"/>
      <c r="AD84" s="19"/>
    </row>
    <row r="85" spans="1:30" s="88" customFormat="1" ht="29">
      <c r="A85" s="63" t="s">
        <v>1243</v>
      </c>
      <c r="B85" s="78" t="s">
        <v>585</v>
      </c>
      <c r="C85" s="79" t="s">
        <v>1106</v>
      </c>
      <c r="D85" s="80" t="s">
        <v>613</v>
      </c>
      <c r="E85" s="79" t="s">
        <v>828</v>
      </c>
      <c r="F85" s="79" t="s">
        <v>1177</v>
      </c>
      <c r="G85" s="201" t="s">
        <v>1406</v>
      </c>
      <c r="H85" s="112">
        <v>1</v>
      </c>
      <c r="I85" s="82">
        <v>0</v>
      </c>
      <c r="J85" s="83">
        <v>0</v>
      </c>
      <c r="K85" s="87">
        <v>0</v>
      </c>
      <c r="L85" s="116"/>
      <c r="M85" s="83">
        <v>1377</v>
      </c>
      <c r="N85" s="83">
        <v>1377</v>
      </c>
      <c r="O85" s="103">
        <v>0</v>
      </c>
      <c r="P85" s="104">
        <f t="shared" si="5"/>
        <v>0</v>
      </c>
      <c r="Q85" s="84" t="s">
        <v>830</v>
      </c>
      <c r="R85" s="46">
        <f t="shared" si="4"/>
        <v>0</v>
      </c>
      <c r="S85" s="84" t="s">
        <v>1228</v>
      </c>
      <c r="T85" s="84" t="s">
        <v>1236</v>
      </c>
      <c r="U85" s="84" t="s">
        <v>1224</v>
      </c>
      <c r="V85" s="100" t="s">
        <v>1700</v>
      </c>
      <c r="W85" s="83" t="s">
        <v>1225</v>
      </c>
      <c r="X85" s="86" t="s">
        <v>1697</v>
      </c>
      <c r="Y85" s="87"/>
      <c r="Z85" s="110"/>
      <c r="AA85" s="137"/>
      <c r="AB85" s="137" t="s">
        <v>1150</v>
      </c>
      <c r="AC85" s="58"/>
      <c r="AD85" s="19"/>
    </row>
    <row r="86" spans="1:30">
      <c r="B86" s="19"/>
      <c r="D86" s="19"/>
      <c r="I86" s="44"/>
      <c r="J86" s="45"/>
      <c r="K86" s="61"/>
      <c r="L86" s="61"/>
      <c r="M86" s="45"/>
      <c r="N86" s="46"/>
      <c r="O86" s="44"/>
      <c r="P86" s="45"/>
      <c r="Q86" s="21"/>
      <c r="R86" s="21"/>
      <c r="S86" s="21"/>
      <c r="T86" s="21"/>
      <c r="U86" s="21"/>
      <c r="V86" s="21"/>
      <c r="W86" s="45"/>
      <c r="X86" s="67"/>
      <c r="Y86" s="61"/>
    </row>
    <row r="87" spans="1:30">
      <c r="B87" s="8"/>
      <c r="D87" s="19"/>
      <c r="I87" s="44"/>
      <c r="J87" s="45"/>
      <c r="K87" s="61"/>
      <c r="L87" s="61"/>
      <c r="M87" s="45"/>
      <c r="N87" s="46"/>
      <c r="O87" s="44"/>
      <c r="P87" s="45"/>
      <c r="Q87" s="21"/>
      <c r="R87" s="21"/>
      <c r="S87" s="21"/>
      <c r="T87" s="21"/>
      <c r="U87" s="21"/>
      <c r="V87" s="21"/>
      <c r="W87" s="45"/>
      <c r="X87" s="67"/>
      <c r="Y87" s="61"/>
    </row>
    <row r="88" spans="1:30">
      <c r="A88" s="50"/>
      <c r="I88" s="44"/>
      <c r="J88" s="45"/>
      <c r="K88" s="61"/>
      <c r="L88" s="61"/>
      <c r="M88" s="45"/>
      <c r="N88" s="46"/>
      <c r="O88" s="44"/>
      <c r="P88" s="45"/>
      <c r="Q88" s="21"/>
      <c r="R88" s="21"/>
      <c r="S88" s="21"/>
      <c r="T88" s="21"/>
      <c r="U88" s="21"/>
      <c r="V88" s="21"/>
      <c r="W88" s="45"/>
      <c r="X88" s="67"/>
      <c r="Y88" s="61"/>
    </row>
    <row r="89" spans="1:30">
      <c r="I89" s="44"/>
      <c r="J89" s="45"/>
      <c r="K89" s="61"/>
      <c r="L89" s="61"/>
      <c r="M89" s="45"/>
      <c r="N89" s="46"/>
      <c r="O89" s="44"/>
      <c r="P89" s="45"/>
      <c r="Q89" s="21"/>
      <c r="R89" s="21"/>
      <c r="S89" s="21"/>
      <c r="T89" s="21"/>
      <c r="U89" s="21"/>
      <c r="V89" s="21"/>
      <c r="W89" s="45"/>
      <c r="X89" s="67"/>
      <c r="Y89" s="61"/>
    </row>
    <row r="90" spans="1:30">
      <c r="I90" s="64"/>
      <c r="N90" s="53"/>
      <c r="O90" s="51"/>
      <c r="P90" s="52"/>
    </row>
    <row r="91" spans="1:30">
      <c r="N91" s="53"/>
      <c r="O91" s="51"/>
      <c r="P91" s="52"/>
    </row>
    <row r="92" spans="1:30">
      <c r="N92" s="53"/>
      <c r="O92" s="51"/>
      <c r="P92" s="52"/>
    </row>
    <row r="93" spans="1:30">
      <c r="N93" s="53"/>
      <c r="O93" s="51"/>
      <c r="P93" s="52"/>
    </row>
    <row r="94" spans="1:30">
      <c r="N94" s="53"/>
      <c r="O94" s="51"/>
      <c r="P94" s="52"/>
    </row>
    <row r="95" spans="1:30">
      <c r="N95" s="53"/>
      <c r="O95" s="51"/>
      <c r="P95" s="52"/>
    </row>
    <row r="96" spans="1:30">
      <c r="N96" s="53"/>
      <c r="O96" s="51"/>
      <c r="P96" s="52"/>
    </row>
    <row r="97" spans="2:30">
      <c r="N97" s="53"/>
      <c r="O97" s="51"/>
      <c r="P97" s="52"/>
    </row>
    <row r="98" spans="2:30">
      <c r="N98" s="53"/>
      <c r="O98" s="51"/>
      <c r="P98" s="52"/>
    </row>
    <row r="99" spans="2:30" s="20" customFormat="1">
      <c r="B99" s="49"/>
      <c r="C99" s="19"/>
      <c r="D99" s="50"/>
      <c r="E99" s="19"/>
      <c r="F99" s="19"/>
      <c r="G99" s="208"/>
      <c r="I99" s="51"/>
      <c r="J99" s="52"/>
      <c r="K99" s="62"/>
      <c r="L99" s="62"/>
      <c r="M99" s="52"/>
      <c r="N99" s="53"/>
      <c r="O99" s="51"/>
      <c r="P99" s="52"/>
      <c r="W99" s="52"/>
      <c r="X99" s="68"/>
      <c r="Y99" s="62"/>
      <c r="Z99" s="19"/>
      <c r="AC99" s="58"/>
      <c r="AD99" s="19"/>
    </row>
    <row r="100" spans="2:30" s="20" customFormat="1">
      <c r="B100" s="49"/>
      <c r="C100" s="19"/>
      <c r="D100" s="50"/>
      <c r="E100" s="19"/>
      <c r="F100" s="19"/>
      <c r="G100" s="208"/>
      <c r="I100" s="51"/>
      <c r="J100" s="52"/>
      <c r="K100" s="62"/>
      <c r="L100" s="62"/>
      <c r="M100" s="52"/>
      <c r="N100" s="53"/>
      <c r="O100" s="51"/>
      <c r="P100" s="52"/>
      <c r="W100" s="52"/>
      <c r="X100" s="68"/>
      <c r="Y100" s="62"/>
      <c r="Z100" s="19"/>
      <c r="AC100" s="58"/>
      <c r="AD100" s="19"/>
    </row>
    <row r="101" spans="2:30" s="20" customFormat="1">
      <c r="B101" s="49"/>
      <c r="C101" s="19"/>
      <c r="D101" s="50"/>
      <c r="E101" s="19"/>
      <c r="F101" s="19"/>
      <c r="G101" s="208"/>
      <c r="I101" s="51"/>
      <c r="J101" s="52"/>
      <c r="K101" s="62"/>
      <c r="L101" s="62"/>
      <c r="M101" s="52"/>
      <c r="N101" s="53"/>
      <c r="O101" s="51"/>
      <c r="P101" s="52"/>
      <c r="W101" s="52"/>
      <c r="X101" s="68"/>
      <c r="Y101" s="62"/>
      <c r="Z101" s="19"/>
      <c r="AC101" s="58"/>
      <c r="AD101" s="19"/>
    </row>
    <row r="102" spans="2:30" s="20" customFormat="1">
      <c r="B102" s="49"/>
      <c r="C102" s="19"/>
      <c r="D102" s="50"/>
      <c r="E102" s="19"/>
      <c r="F102" s="19"/>
      <c r="G102" s="208"/>
      <c r="I102" s="51"/>
      <c r="J102" s="52"/>
      <c r="K102" s="62"/>
      <c r="L102" s="62"/>
      <c r="M102" s="52"/>
      <c r="N102" s="53"/>
      <c r="O102" s="51"/>
      <c r="P102" s="52"/>
      <c r="W102" s="52"/>
      <c r="X102" s="68"/>
      <c r="Y102" s="62"/>
      <c r="Z102" s="19"/>
      <c r="AC102" s="58"/>
      <c r="AD102" s="19"/>
    </row>
    <row r="103" spans="2:30" s="20" customFormat="1">
      <c r="B103" s="49"/>
      <c r="C103" s="19"/>
      <c r="D103" s="50"/>
      <c r="E103" s="19"/>
      <c r="F103" s="19"/>
      <c r="G103" s="208"/>
      <c r="I103" s="51"/>
      <c r="J103" s="52"/>
      <c r="K103" s="62"/>
      <c r="L103" s="62"/>
      <c r="M103" s="52"/>
      <c r="N103" s="53"/>
      <c r="O103" s="51"/>
      <c r="P103" s="52"/>
      <c r="W103" s="52"/>
      <c r="X103" s="68"/>
      <c r="Y103" s="62"/>
      <c r="Z103" s="19"/>
      <c r="AC103" s="58"/>
      <c r="AD103" s="19"/>
    </row>
    <row r="104" spans="2:30" s="20" customFormat="1">
      <c r="B104" s="49"/>
      <c r="C104" s="19"/>
      <c r="D104" s="50"/>
      <c r="E104" s="19"/>
      <c r="F104" s="19"/>
      <c r="G104" s="208"/>
      <c r="I104" s="51"/>
      <c r="J104" s="52"/>
      <c r="K104" s="62"/>
      <c r="L104" s="62"/>
      <c r="M104" s="52"/>
      <c r="N104" s="53"/>
      <c r="O104" s="51"/>
      <c r="P104" s="52"/>
      <c r="W104" s="52"/>
      <c r="X104" s="68"/>
      <c r="Y104" s="62"/>
      <c r="Z104" s="19"/>
      <c r="AC104" s="58"/>
      <c r="AD104" s="19"/>
    </row>
    <row r="105" spans="2:30" s="20" customFormat="1">
      <c r="B105" s="49"/>
      <c r="C105" s="19"/>
      <c r="D105" s="50"/>
      <c r="E105" s="19"/>
      <c r="F105" s="19"/>
      <c r="G105" s="208"/>
      <c r="I105" s="51"/>
      <c r="J105" s="52"/>
      <c r="K105" s="62"/>
      <c r="L105" s="62"/>
      <c r="M105" s="52"/>
      <c r="N105" s="53"/>
      <c r="O105" s="51"/>
      <c r="P105" s="52"/>
      <c r="W105" s="52"/>
      <c r="X105" s="68"/>
      <c r="Y105" s="62"/>
      <c r="Z105" s="19"/>
      <c r="AC105" s="58"/>
      <c r="AD105" s="19"/>
    </row>
    <row r="106" spans="2:30" s="20" customFormat="1">
      <c r="B106" s="49"/>
      <c r="C106" s="19"/>
      <c r="D106" s="50"/>
      <c r="E106" s="19"/>
      <c r="F106" s="19"/>
      <c r="G106" s="208"/>
      <c r="I106" s="51"/>
      <c r="J106" s="52"/>
      <c r="K106" s="62"/>
      <c r="L106" s="62"/>
      <c r="M106" s="52"/>
      <c r="N106" s="53"/>
      <c r="O106" s="51"/>
      <c r="P106" s="52"/>
      <c r="W106" s="52"/>
      <c r="X106" s="68"/>
      <c r="Y106" s="62"/>
      <c r="Z106" s="19"/>
      <c r="AC106" s="58"/>
      <c r="AD106" s="19"/>
    </row>
    <row r="107" spans="2:30" s="20" customFormat="1">
      <c r="B107" s="49"/>
      <c r="C107" s="19"/>
      <c r="D107" s="50"/>
      <c r="E107" s="19"/>
      <c r="F107" s="19"/>
      <c r="G107" s="208"/>
      <c r="I107" s="51"/>
      <c r="J107" s="52"/>
      <c r="K107" s="62"/>
      <c r="L107" s="62"/>
      <c r="M107" s="52"/>
      <c r="N107" s="53"/>
      <c r="O107" s="51"/>
      <c r="P107" s="52"/>
      <c r="W107" s="52"/>
      <c r="X107" s="68"/>
      <c r="Y107" s="62"/>
      <c r="Z107" s="19"/>
      <c r="AC107" s="58"/>
      <c r="AD107" s="19"/>
    </row>
    <row r="108" spans="2:30" s="20" customFormat="1">
      <c r="B108" s="49"/>
      <c r="C108" s="19"/>
      <c r="D108" s="50"/>
      <c r="E108" s="19"/>
      <c r="F108" s="19"/>
      <c r="G108" s="208"/>
      <c r="I108" s="51"/>
      <c r="J108" s="52"/>
      <c r="K108" s="62"/>
      <c r="L108" s="62"/>
      <c r="M108" s="52"/>
      <c r="N108" s="53"/>
      <c r="O108" s="51"/>
      <c r="P108" s="52"/>
      <c r="W108" s="52"/>
      <c r="X108" s="68"/>
      <c r="Y108" s="62"/>
      <c r="Z108" s="19"/>
      <c r="AC108" s="58"/>
      <c r="AD108" s="19"/>
    </row>
    <row r="109" spans="2:30" s="20" customFormat="1">
      <c r="B109" s="49"/>
      <c r="C109" s="19"/>
      <c r="D109" s="50"/>
      <c r="E109" s="19"/>
      <c r="F109" s="19"/>
      <c r="G109" s="208"/>
      <c r="I109" s="51"/>
      <c r="J109" s="52"/>
      <c r="K109" s="62"/>
      <c r="L109" s="62"/>
      <c r="M109" s="52"/>
      <c r="N109" s="53"/>
      <c r="O109" s="51"/>
      <c r="P109" s="52"/>
      <c r="W109" s="52"/>
      <c r="X109" s="68"/>
      <c r="Y109" s="62"/>
      <c r="Z109" s="19"/>
      <c r="AC109" s="58"/>
      <c r="AD109" s="19"/>
    </row>
    <row r="110" spans="2:30" s="20" customFormat="1">
      <c r="B110" s="49"/>
      <c r="C110" s="19"/>
      <c r="D110" s="50"/>
      <c r="E110" s="19"/>
      <c r="F110" s="19"/>
      <c r="G110" s="208"/>
      <c r="I110" s="51"/>
      <c r="J110" s="52"/>
      <c r="K110" s="62"/>
      <c r="L110" s="62"/>
      <c r="M110" s="52"/>
      <c r="N110" s="53"/>
      <c r="O110" s="51"/>
      <c r="P110" s="52"/>
      <c r="W110" s="52"/>
      <c r="X110" s="68"/>
      <c r="Y110" s="62"/>
      <c r="Z110" s="19"/>
      <c r="AC110" s="58"/>
      <c r="AD110" s="19"/>
    </row>
    <row r="111" spans="2:30" s="20" customFormat="1">
      <c r="B111" s="49"/>
      <c r="C111" s="19"/>
      <c r="D111" s="50"/>
      <c r="E111" s="19"/>
      <c r="F111" s="19"/>
      <c r="G111" s="208"/>
      <c r="I111" s="51"/>
      <c r="J111" s="52"/>
      <c r="K111" s="62"/>
      <c r="L111" s="62"/>
      <c r="M111" s="52"/>
      <c r="N111" s="53"/>
      <c r="O111" s="51"/>
      <c r="P111" s="52"/>
      <c r="W111" s="52"/>
      <c r="X111" s="68"/>
      <c r="Y111" s="62"/>
      <c r="Z111" s="19"/>
      <c r="AC111" s="58"/>
      <c r="AD111" s="19"/>
    </row>
    <row r="112" spans="2:30" s="20" customFormat="1">
      <c r="B112" s="49"/>
      <c r="C112" s="19"/>
      <c r="D112" s="50"/>
      <c r="E112" s="19"/>
      <c r="F112" s="19"/>
      <c r="G112" s="208"/>
      <c r="I112" s="51"/>
      <c r="J112" s="52"/>
      <c r="K112" s="62"/>
      <c r="L112" s="62"/>
      <c r="M112" s="52"/>
      <c r="N112" s="53"/>
      <c r="O112" s="51"/>
      <c r="P112" s="52"/>
      <c r="W112" s="52"/>
      <c r="X112" s="68"/>
      <c r="Y112" s="62"/>
      <c r="Z112" s="19"/>
      <c r="AC112" s="58"/>
      <c r="AD112" s="19"/>
    </row>
    <row r="113" spans="2:30" s="20" customFormat="1">
      <c r="B113" s="49"/>
      <c r="C113" s="19"/>
      <c r="D113" s="50"/>
      <c r="E113" s="19"/>
      <c r="F113" s="19"/>
      <c r="G113" s="208"/>
      <c r="I113" s="51"/>
      <c r="J113" s="52"/>
      <c r="K113" s="62"/>
      <c r="L113" s="62"/>
      <c r="M113" s="52"/>
      <c r="N113" s="53"/>
      <c r="O113" s="51"/>
      <c r="P113" s="52"/>
      <c r="W113" s="52"/>
      <c r="X113" s="68"/>
      <c r="Y113" s="62"/>
      <c r="Z113" s="19"/>
      <c r="AC113" s="58"/>
      <c r="AD113" s="19"/>
    </row>
    <row r="114" spans="2:30" s="20" customFormat="1">
      <c r="B114" s="49"/>
      <c r="C114" s="19"/>
      <c r="D114" s="50"/>
      <c r="E114" s="19"/>
      <c r="F114" s="19"/>
      <c r="G114" s="208"/>
      <c r="I114" s="51"/>
      <c r="J114" s="52"/>
      <c r="K114" s="62"/>
      <c r="L114" s="62"/>
      <c r="M114" s="52"/>
      <c r="N114" s="53"/>
      <c r="O114" s="51"/>
      <c r="P114" s="52"/>
      <c r="W114" s="52"/>
      <c r="X114" s="68"/>
      <c r="Y114" s="62"/>
      <c r="Z114" s="19"/>
      <c r="AC114" s="58"/>
      <c r="AD114" s="19"/>
    </row>
    <row r="115" spans="2:30" s="20" customFormat="1">
      <c r="B115" s="49"/>
      <c r="C115" s="19"/>
      <c r="D115" s="50"/>
      <c r="E115" s="19"/>
      <c r="F115" s="19"/>
      <c r="G115" s="208"/>
      <c r="I115" s="51"/>
      <c r="J115" s="52"/>
      <c r="K115" s="62"/>
      <c r="L115" s="62"/>
      <c r="M115" s="52"/>
      <c r="N115" s="53"/>
      <c r="O115" s="51"/>
      <c r="P115" s="52"/>
      <c r="W115" s="52"/>
      <c r="X115" s="68"/>
      <c r="Y115" s="62"/>
      <c r="Z115" s="19"/>
      <c r="AC115" s="58"/>
      <c r="AD115" s="19"/>
    </row>
    <row r="116" spans="2:30" s="20" customFormat="1">
      <c r="B116" s="49"/>
      <c r="C116" s="19"/>
      <c r="D116" s="50"/>
      <c r="E116" s="19"/>
      <c r="F116" s="19"/>
      <c r="G116" s="208"/>
      <c r="I116" s="51"/>
      <c r="J116" s="52"/>
      <c r="K116" s="62"/>
      <c r="L116" s="62"/>
      <c r="M116" s="52"/>
      <c r="N116" s="53"/>
      <c r="O116" s="51"/>
      <c r="P116" s="52"/>
      <c r="W116" s="52"/>
      <c r="X116" s="68"/>
      <c r="Y116" s="62"/>
      <c r="Z116" s="19"/>
      <c r="AC116" s="58"/>
      <c r="AD116" s="19"/>
    </row>
    <row r="117" spans="2:30" s="20" customFormat="1">
      <c r="B117" s="49"/>
      <c r="C117" s="19"/>
      <c r="D117" s="50"/>
      <c r="E117" s="19"/>
      <c r="F117" s="19"/>
      <c r="G117" s="208"/>
      <c r="I117" s="51"/>
      <c r="J117" s="52"/>
      <c r="K117" s="62"/>
      <c r="L117" s="62"/>
      <c r="M117" s="52"/>
      <c r="N117" s="53"/>
      <c r="O117" s="51"/>
      <c r="P117" s="52"/>
      <c r="W117" s="52"/>
      <c r="X117" s="68"/>
      <c r="Y117" s="62"/>
      <c r="Z117" s="19"/>
      <c r="AC117" s="58"/>
      <c r="AD117" s="19"/>
    </row>
    <row r="118" spans="2:30" s="20" customFormat="1">
      <c r="B118" s="49"/>
      <c r="C118" s="19"/>
      <c r="D118" s="50"/>
      <c r="E118" s="19"/>
      <c r="F118" s="19"/>
      <c r="G118" s="208"/>
      <c r="I118" s="51"/>
      <c r="J118" s="52"/>
      <c r="K118" s="62"/>
      <c r="L118" s="62"/>
      <c r="M118" s="52"/>
      <c r="N118" s="53"/>
      <c r="O118" s="51"/>
      <c r="P118" s="52"/>
      <c r="W118" s="52"/>
      <c r="X118" s="68"/>
      <c r="Y118" s="62"/>
      <c r="Z118" s="19"/>
      <c r="AC118" s="58"/>
      <c r="AD118" s="19"/>
    </row>
    <row r="119" spans="2:30" s="20" customFormat="1">
      <c r="B119" s="49"/>
      <c r="C119" s="19"/>
      <c r="D119" s="50"/>
      <c r="E119" s="19"/>
      <c r="F119" s="19"/>
      <c r="G119" s="208"/>
      <c r="I119" s="51"/>
      <c r="J119" s="52"/>
      <c r="K119" s="62"/>
      <c r="L119" s="62"/>
      <c r="M119" s="52"/>
      <c r="N119" s="53"/>
      <c r="O119" s="51"/>
      <c r="P119" s="52"/>
      <c r="W119" s="52"/>
      <c r="X119" s="68"/>
      <c r="Y119" s="62"/>
      <c r="Z119" s="19"/>
      <c r="AC119" s="58"/>
      <c r="AD119" s="19"/>
    </row>
    <row r="120" spans="2:30" s="20" customFormat="1">
      <c r="B120" s="49"/>
      <c r="C120" s="19"/>
      <c r="D120" s="50"/>
      <c r="E120" s="19"/>
      <c r="F120" s="19"/>
      <c r="G120" s="208"/>
      <c r="I120" s="51"/>
      <c r="J120" s="52"/>
      <c r="K120" s="62"/>
      <c r="L120" s="62"/>
      <c r="M120" s="52"/>
      <c r="N120" s="53"/>
      <c r="O120" s="51"/>
      <c r="P120" s="52"/>
      <c r="W120" s="52"/>
      <c r="X120" s="68"/>
      <c r="Y120" s="62"/>
      <c r="Z120" s="19"/>
      <c r="AC120" s="58"/>
      <c r="AD120" s="19"/>
    </row>
    <row r="121" spans="2:30" s="20" customFormat="1">
      <c r="B121" s="49"/>
      <c r="C121" s="19"/>
      <c r="D121" s="50"/>
      <c r="E121" s="19"/>
      <c r="F121" s="19"/>
      <c r="G121" s="208"/>
      <c r="I121" s="51"/>
      <c r="J121" s="52"/>
      <c r="K121" s="62"/>
      <c r="L121" s="62"/>
      <c r="M121" s="52"/>
      <c r="N121" s="53"/>
      <c r="O121" s="51"/>
      <c r="P121" s="52"/>
      <c r="W121" s="52"/>
      <c r="X121" s="68"/>
      <c r="Y121" s="62"/>
      <c r="Z121" s="19"/>
      <c r="AC121" s="58"/>
      <c r="AD121" s="19"/>
    </row>
    <row r="122" spans="2:30" s="20" customFormat="1">
      <c r="B122" s="49"/>
      <c r="C122" s="19"/>
      <c r="D122" s="50"/>
      <c r="E122" s="19"/>
      <c r="F122" s="19"/>
      <c r="G122" s="208"/>
      <c r="I122" s="51"/>
      <c r="J122" s="52"/>
      <c r="K122" s="62"/>
      <c r="L122" s="62"/>
      <c r="M122" s="52"/>
      <c r="N122" s="53"/>
      <c r="O122" s="51"/>
      <c r="P122" s="52"/>
      <c r="W122" s="52"/>
      <c r="X122" s="68"/>
      <c r="Y122" s="62"/>
      <c r="Z122" s="19"/>
      <c r="AC122" s="58"/>
      <c r="AD122" s="19"/>
    </row>
    <row r="123" spans="2:30" s="20" customFormat="1">
      <c r="B123" s="49"/>
      <c r="C123" s="19"/>
      <c r="D123" s="50"/>
      <c r="E123" s="19"/>
      <c r="F123" s="19"/>
      <c r="G123" s="208"/>
      <c r="I123" s="51"/>
      <c r="J123" s="52"/>
      <c r="K123" s="62"/>
      <c r="L123" s="62"/>
      <c r="M123" s="52"/>
      <c r="N123" s="53"/>
      <c r="O123" s="51"/>
      <c r="P123" s="52"/>
      <c r="W123" s="52"/>
      <c r="X123" s="68"/>
      <c r="Y123" s="62"/>
      <c r="Z123" s="19"/>
      <c r="AC123" s="58"/>
      <c r="AD123" s="19"/>
    </row>
    <row r="124" spans="2:30" s="20" customFormat="1">
      <c r="B124" s="49"/>
      <c r="C124" s="19"/>
      <c r="D124" s="50"/>
      <c r="E124" s="19"/>
      <c r="F124" s="19"/>
      <c r="G124" s="208"/>
      <c r="I124" s="51"/>
      <c r="J124" s="52"/>
      <c r="K124" s="62"/>
      <c r="L124" s="62"/>
      <c r="M124" s="52"/>
      <c r="N124" s="53"/>
      <c r="O124" s="51"/>
      <c r="P124" s="52"/>
      <c r="W124" s="52"/>
      <c r="X124" s="68"/>
      <c r="Y124" s="62"/>
      <c r="Z124" s="19"/>
      <c r="AC124" s="58"/>
      <c r="AD124" s="19"/>
    </row>
    <row r="125" spans="2:30" s="20" customFormat="1">
      <c r="B125" s="49"/>
      <c r="C125" s="19"/>
      <c r="D125" s="50"/>
      <c r="E125" s="19"/>
      <c r="F125" s="19"/>
      <c r="G125" s="208"/>
      <c r="I125" s="51"/>
      <c r="J125" s="52"/>
      <c r="K125" s="62"/>
      <c r="L125" s="62"/>
      <c r="M125" s="52"/>
      <c r="N125" s="53"/>
      <c r="O125" s="51"/>
      <c r="P125" s="52"/>
      <c r="W125" s="52"/>
      <c r="X125" s="68"/>
      <c r="Y125" s="62"/>
      <c r="Z125" s="19"/>
      <c r="AC125" s="58"/>
      <c r="AD125" s="19"/>
    </row>
    <row r="126" spans="2:30" s="20" customFormat="1">
      <c r="B126" s="49"/>
      <c r="C126" s="19"/>
      <c r="D126" s="50"/>
      <c r="E126" s="19"/>
      <c r="F126" s="19"/>
      <c r="G126" s="208"/>
      <c r="I126" s="51"/>
      <c r="J126" s="52"/>
      <c r="K126" s="62"/>
      <c r="L126" s="62"/>
      <c r="M126" s="52"/>
      <c r="N126" s="53"/>
      <c r="O126" s="51"/>
      <c r="P126" s="52"/>
      <c r="W126" s="52"/>
      <c r="X126" s="68"/>
      <c r="Y126" s="62"/>
      <c r="Z126" s="19"/>
      <c r="AC126" s="58"/>
      <c r="AD126" s="19"/>
    </row>
    <row r="127" spans="2:30" s="20" customFormat="1">
      <c r="B127" s="49"/>
      <c r="C127" s="19"/>
      <c r="D127" s="50"/>
      <c r="E127" s="19"/>
      <c r="F127" s="19"/>
      <c r="G127" s="208"/>
      <c r="I127" s="51"/>
      <c r="J127" s="52"/>
      <c r="K127" s="62"/>
      <c r="L127" s="62"/>
      <c r="M127" s="52"/>
      <c r="N127" s="53"/>
      <c r="O127" s="51"/>
      <c r="P127" s="52"/>
      <c r="W127" s="52"/>
      <c r="X127" s="68"/>
      <c r="Y127" s="62"/>
      <c r="Z127" s="19"/>
      <c r="AC127" s="58"/>
      <c r="AD127" s="19"/>
    </row>
    <row r="128" spans="2:30" s="20" customFormat="1">
      <c r="B128" s="49"/>
      <c r="C128" s="19"/>
      <c r="D128" s="50"/>
      <c r="E128" s="19"/>
      <c r="F128" s="19"/>
      <c r="G128" s="208"/>
      <c r="I128" s="51"/>
      <c r="J128" s="52"/>
      <c r="K128" s="62"/>
      <c r="L128" s="62"/>
      <c r="M128" s="52"/>
      <c r="N128" s="53"/>
      <c r="O128" s="51"/>
      <c r="P128" s="52"/>
      <c r="W128" s="52"/>
      <c r="X128" s="68"/>
      <c r="Y128" s="62"/>
      <c r="Z128" s="19"/>
      <c r="AC128" s="58"/>
      <c r="AD128" s="19"/>
    </row>
    <row r="129" spans="2:30" s="20" customFormat="1">
      <c r="B129" s="49"/>
      <c r="C129" s="19"/>
      <c r="D129" s="50"/>
      <c r="E129" s="19"/>
      <c r="F129" s="19"/>
      <c r="G129" s="208"/>
      <c r="I129" s="51"/>
      <c r="J129" s="52"/>
      <c r="K129" s="62"/>
      <c r="L129" s="62"/>
      <c r="M129" s="52"/>
      <c r="N129" s="53"/>
      <c r="O129" s="51"/>
      <c r="P129" s="52"/>
      <c r="W129" s="52"/>
      <c r="X129" s="68"/>
      <c r="Y129" s="62"/>
      <c r="Z129" s="19"/>
      <c r="AC129" s="58"/>
      <c r="AD129" s="19"/>
    </row>
    <row r="130" spans="2:30" s="20" customFormat="1">
      <c r="B130" s="49"/>
      <c r="C130" s="19"/>
      <c r="D130" s="50"/>
      <c r="E130" s="19"/>
      <c r="F130" s="19"/>
      <c r="G130" s="208"/>
      <c r="I130" s="51"/>
      <c r="J130" s="52"/>
      <c r="K130" s="62"/>
      <c r="L130" s="62"/>
      <c r="M130" s="52"/>
      <c r="N130" s="53"/>
      <c r="O130" s="51"/>
      <c r="P130" s="52"/>
      <c r="W130" s="52"/>
      <c r="X130" s="68"/>
      <c r="Y130" s="62"/>
      <c r="Z130" s="19"/>
      <c r="AC130" s="58"/>
      <c r="AD130" s="19"/>
    </row>
    <row r="131" spans="2:30" s="20" customFormat="1">
      <c r="B131" s="49"/>
      <c r="C131" s="19"/>
      <c r="D131" s="50"/>
      <c r="E131" s="19"/>
      <c r="F131" s="19"/>
      <c r="G131" s="208"/>
      <c r="I131" s="51"/>
      <c r="J131" s="52"/>
      <c r="K131" s="62"/>
      <c r="L131" s="62"/>
      <c r="M131" s="52"/>
      <c r="N131" s="53"/>
      <c r="O131" s="51"/>
      <c r="P131" s="52"/>
      <c r="W131" s="52"/>
      <c r="X131" s="68"/>
      <c r="Y131" s="62"/>
      <c r="Z131" s="19"/>
      <c r="AC131" s="58"/>
      <c r="AD131" s="19"/>
    </row>
    <row r="132" spans="2:30" s="20" customFormat="1">
      <c r="B132" s="49"/>
      <c r="C132" s="19"/>
      <c r="D132" s="50"/>
      <c r="E132" s="19"/>
      <c r="F132" s="19"/>
      <c r="G132" s="208"/>
      <c r="I132" s="51"/>
      <c r="J132" s="52"/>
      <c r="K132" s="62"/>
      <c r="L132" s="62"/>
      <c r="M132" s="52"/>
      <c r="N132" s="53"/>
      <c r="O132" s="51"/>
      <c r="P132" s="52"/>
      <c r="W132" s="52"/>
      <c r="X132" s="68"/>
      <c r="Y132" s="62"/>
      <c r="Z132" s="19"/>
      <c r="AC132" s="58"/>
      <c r="AD132" s="19"/>
    </row>
    <row r="133" spans="2:30" s="20" customFormat="1">
      <c r="B133" s="49"/>
      <c r="C133" s="19"/>
      <c r="D133" s="50"/>
      <c r="E133" s="19"/>
      <c r="F133" s="19"/>
      <c r="G133" s="208"/>
      <c r="I133" s="51"/>
      <c r="J133" s="52"/>
      <c r="K133" s="62"/>
      <c r="L133" s="62"/>
      <c r="M133" s="52"/>
      <c r="N133" s="53"/>
      <c r="O133" s="51"/>
      <c r="P133" s="52"/>
      <c r="W133" s="52"/>
      <c r="X133" s="68"/>
      <c r="Y133" s="62"/>
      <c r="Z133" s="19"/>
      <c r="AC133" s="58"/>
      <c r="AD133" s="19"/>
    </row>
    <row r="134" spans="2:30" s="20" customFormat="1">
      <c r="B134" s="49"/>
      <c r="C134" s="19"/>
      <c r="D134" s="50"/>
      <c r="E134" s="19"/>
      <c r="F134" s="19"/>
      <c r="G134" s="208"/>
      <c r="I134" s="51"/>
      <c r="J134" s="52"/>
      <c r="K134" s="62"/>
      <c r="L134" s="62"/>
      <c r="M134" s="52"/>
      <c r="N134" s="53"/>
      <c r="O134" s="51"/>
      <c r="P134" s="52"/>
      <c r="W134" s="52"/>
      <c r="X134" s="68"/>
      <c r="Y134" s="62"/>
      <c r="Z134" s="19"/>
      <c r="AC134" s="58"/>
      <c r="AD134" s="19"/>
    </row>
    <row r="135" spans="2:30" s="20" customFormat="1">
      <c r="B135" s="49"/>
      <c r="C135" s="19"/>
      <c r="D135" s="50"/>
      <c r="E135" s="19"/>
      <c r="F135" s="19"/>
      <c r="G135" s="208"/>
      <c r="I135" s="51"/>
      <c r="J135" s="52"/>
      <c r="K135" s="62"/>
      <c r="L135" s="62"/>
      <c r="M135" s="52"/>
      <c r="N135" s="53"/>
      <c r="O135" s="51"/>
      <c r="P135" s="52"/>
      <c r="W135" s="52"/>
      <c r="X135" s="68"/>
      <c r="Y135" s="62"/>
      <c r="Z135" s="19"/>
      <c r="AC135" s="58"/>
      <c r="AD135" s="19"/>
    </row>
    <row r="136" spans="2:30" s="20" customFormat="1">
      <c r="B136" s="49"/>
      <c r="C136" s="19"/>
      <c r="D136" s="50"/>
      <c r="E136" s="19"/>
      <c r="F136" s="19"/>
      <c r="G136" s="208"/>
      <c r="I136" s="51"/>
      <c r="J136" s="52"/>
      <c r="K136" s="62"/>
      <c r="L136" s="62"/>
      <c r="M136" s="52"/>
      <c r="N136" s="53"/>
      <c r="O136" s="51"/>
      <c r="P136" s="52"/>
      <c r="W136" s="52"/>
      <c r="X136" s="68"/>
      <c r="Y136" s="62"/>
      <c r="Z136" s="19"/>
      <c r="AC136" s="58"/>
      <c r="AD136" s="19"/>
    </row>
    <row r="137" spans="2:30" s="20" customFormat="1">
      <c r="B137" s="49"/>
      <c r="C137" s="19"/>
      <c r="D137" s="50"/>
      <c r="E137" s="19"/>
      <c r="F137" s="19"/>
      <c r="G137" s="208"/>
      <c r="I137" s="51"/>
      <c r="J137" s="52"/>
      <c r="K137" s="62"/>
      <c r="L137" s="62"/>
      <c r="M137" s="52"/>
      <c r="N137" s="53"/>
      <c r="O137" s="51"/>
      <c r="P137" s="52"/>
      <c r="W137" s="52"/>
      <c r="X137" s="68"/>
      <c r="Y137" s="62"/>
      <c r="Z137" s="19"/>
      <c r="AC137" s="58"/>
      <c r="AD137" s="19"/>
    </row>
    <row r="138" spans="2:30" s="20" customFormat="1">
      <c r="B138" s="49"/>
      <c r="C138" s="19"/>
      <c r="D138" s="50"/>
      <c r="E138" s="19"/>
      <c r="F138" s="19"/>
      <c r="G138" s="208"/>
      <c r="I138" s="51"/>
      <c r="J138" s="52"/>
      <c r="K138" s="62"/>
      <c r="L138" s="62"/>
      <c r="M138" s="52"/>
      <c r="N138" s="53"/>
      <c r="O138" s="51"/>
      <c r="P138" s="52"/>
      <c r="W138" s="52"/>
      <c r="X138" s="68"/>
      <c r="Y138" s="62"/>
      <c r="Z138" s="19"/>
      <c r="AC138" s="58"/>
      <c r="AD138" s="19"/>
    </row>
    <row r="139" spans="2:30" s="20" customFormat="1">
      <c r="B139" s="49"/>
      <c r="C139" s="19"/>
      <c r="D139" s="50"/>
      <c r="E139" s="19"/>
      <c r="F139" s="19"/>
      <c r="G139" s="208"/>
      <c r="I139" s="51"/>
      <c r="J139" s="52"/>
      <c r="K139" s="62"/>
      <c r="L139" s="62"/>
      <c r="M139" s="52"/>
      <c r="N139" s="53"/>
      <c r="O139" s="51"/>
      <c r="P139" s="52"/>
      <c r="W139" s="52"/>
      <c r="X139" s="68"/>
      <c r="Y139" s="62"/>
      <c r="Z139" s="19"/>
      <c r="AC139" s="58"/>
      <c r="AD139" s="19"/>
    </row>
    <row r="140" spans="2:30" s="20" customFormat="1">
      <c r="B140" s="49"/>
      <c r="C140" s="19"/>
      <c r="D140" s="50"/>
      <c r="E140" s="19"/>
      <c r="F140" s="19"/>
      <c r="G140" s="208"/>
      <c r="I140" s="51"/>
      <c r="J140" s="52"/>
      <c r="K140" s="62"/>
      <c r="L140" s="62"/>
      <c r="M140" s="52"/>
      <c r="N140" s="53"/>
      <c r="O140" s="51"/>
      <c r="P140" s="52"/>
      <c r="W140" s="52"/>
      <c r="X140" s="68"/>
      <c r="Y140" s="62"/>
      <c r="Z140" s="19"/>
      <c r="AC140" s="58"/>
      <c r="AD140" s="19"/>
    </row>
    <row r="141" spans="2:30" s="20" customFormat="1">
      <c r="B141" s="49"/>
      <c r="C141" s="19"/>
      <c r="D141" s="50"/>
      <c r="E141" s="19"/>
      <c r="F141" s="19"/>
      <c r="G141" s="208"/>
      <c r="I141" s="51"/>
      <c r="J141" s="52"/>
      <c r="K141" s="62"/>
      <c r="L141" s="62"/>
      <c r="M141" s="52"/>
      <c r="N141" s="53"/>
      <c r="O141" s="51"/>
      <c r="P141" s="52"/>
      <c r="W141" s="52"/>
      <c r="X141" s="68"/>
      <c r="Y141" s="62"/>
      <c r="Z141" s="19"/>
      <c r="AC141" s="58"/>
      <c r="AD141" s="19"/>
    </row>
    <row r="142" spans="2:30" s="20" customFormat="1">
      <c r="B142" s="49"/>
      <c r="C142" s="19"/>
      <c r="D142" s="50"/>
      <c r="E142" s="19"/>
      <c r="F142" s="19"/>
      <c r="G142" s="208"/>
      <c r="I142" s="51"/>
      <c r="J142" s="52"/>
      <c r="K142" s="62"/>
      <c r="L142" s="62"/>
      <c r="M142" s="52"/>
      <c r="N142" s="53"/>
      <c r="O142" s="51"/>
      <c r="P142" s="52"/>
      <c r="W142" s="52"/>
      <c r="X142" s="68"/>
      <c r="Y142" s="62"/>
      <c r="Z142" s="19"/>
      <c r="AC142" s="58"/>
      <c r="AD142" s="19"/>
    </row>
    <row r="143" spans="2:30" s="20" customFormat="1">
      <c r="B143" s="49"/>
      <c r="C143" s="19"/>
      <c r="D143" s="50"/>
      <c r="E143" s="19"/>
      <c r="F143" s="19"/>
      <c r="G143" s="208"/>
      <c r="I143" s="51"/>
      <c r="J143" s="52"/>
      <c r="K143" s="62"/>
      <c r="L143" s="62"/>
      <c r="M143" s="52"/>
      <c r="N143" s="53"/>
      <c r="O143" s="51"/>
      <c r="P143" s="52"/>
      <c r="W143" s="52"/>
      <c r="X143" s="68"/>
      <c r="Y143" s="62"/>
      <c r="Z143" s="19"/>
      <c r="AC143" s="58"/>
      <c r="AD143" s="19"/>
    </row>
    <row r="144" spans="2:30" s="20" customFormat="1">
      <c r="B144" s="49"/>
      <c r="C144" s="19"/>
      <c r="D144" s="50"/>
      <c r="E144" s="19"/>
      <c r="F144" s="19"/>
      <c r="G144" s="208"/>
      <c r="I144" s="51"/>
      <c r="J144" s="52"/>
      <c r="K144" s="62"/>
      <c r="L144" s="62"/>
      <c r="M144" s="52"/>
      <c r="N144" s="53"/>
      <c r="O144" s="51"/>
      <c r="P144" s="52"/>
      <c r="W144" s="52"/>
      <c r="X144" s="68"/>
      <c r="Y144" s="62"/>
      <c r="Z144" s="19"/>
      <c r="AC144" s="58"/>
      <c r="AD144" s="19"/>
    </row>
    <row r="145" spans="2:30" s="20" customFormat="1">
      <c r="B145" s="49"/>
      <c r="C145" s="19"/>
      <c r="D145" s="50"/>
      <c r="E145" s="19"/>
      <c r="F145" s="19"/>
      <c r="G145" s="208"/>
      <c r="I145" s="51"/>
      <c r="J145" s="52"/>
      <c r="K145" s="62"/>
      <c r="L145" s="62"/>
      <c r="M145" s="52"/>
      <c r="N145" s="53"/>
      <c r="O145" s="51"/>
      <c r="P145" s="52"/>
      <c r="W145" s="52"/>
      <c r="X145" s="68"/>
      <c r="Y145" s="62"/>
      <c r="Z145" s="19"/>
      <c r="AC145" s="58"/>
      <c r="AD145" s="19"/>
    </row>
    <row r="146" spans="2:30" s="20" customFormat="1">
      <c r="B146" s="49"/>
      <c r="C146" s="19"/>
      <c r="D146" s="50"/>
      <c r="E146" s="19"/>
      <c r="F146" s="19"/>
      <c r="G146" s="208"/>
      <c r="I146" s="51"/>
      <c r="J146" s="52"/>
      <c r="K146" s="62"/>
      <c r="L146" s="62"/>
      <c r="M146" s="52"/>
      <c r="N146" s="53"/>
      <c r="O146" s="51"/>
      <c r="P146" s="52"/>
      <c r="W146" s="52"/>
      <c r="X146" s="68"/>
      <c r="Y146" s="62"/>
      <c r="Z146" s="19"/>
      <c r="AC146" s="58"/>
      <c r="AD146" s="19"/>
    </row>
    <row r="147" spans="2:30" s="20" customFormat="1">
      <c r="B147" s="49"/>
      <c r="C147" s="19"/>
      <c r="D147" s="50"/>
      <c r="E147" s="19"/>
      <c r="F147" s="19"/>
      <c r="G147" s="208"/>
      <c r="I147" s="51"/>
      <c r="J147" s="52"/>
      <c r="K147" s="62"/>
      <c r="L147" s="62"/>
      <c r="M147" s="52"/>
      <c r="N147" s="53"/>
      <c r="O147" s="51"/>
      <c r="P147" s="52"/>
      <c r="W147" s="52"/>
      <c r="X147" s="68"/>
      <c r="Y147" s="62"/>
      <c r="Z147" s="19"/>
      <c r="AC147" s="58"/>
      <c r="AD147" s="19"/>
    </row>
    <row r="148" spans="2:30" s="20" customFormat="1">
      <c r="B148" s="49"/>
      <c r="C148" s="19"/>
      <c r="D148" s="50"/>
      <c r="E148" s="19"/>
      <c r="F148" s="19"/>
      <c r="G148" s="208"/>
      <c r="I148" s="51"/>
      <c r="J148" s="52"/>
      <c r="K148" s="62"/>
      <c r="L148" s="62"/>
      <c r="M148" s="52"/>
      <c r="N148" s="53"/>
      <c r="O148" s="51"/>
      <c r="P148" s="52"/>
      <c r="W148" s="52"/>
      <c r="X148" s="68"/>
      <c r="Y148" s="62"/>
      <c r="Z148" s="19"/>
      <c r="AC148" s="58"/>
      <c r="AD148" s="19"/>
    </row>
    <row r="149" spans="2:30" s="20" customFormat="1">
      <c r="B149" s="49"/>
      <c r="C149" s="19"/>
      <c r="D149" s="50"/>
      <c r="E149" s="19"/>
      <c r="F149" s="19"/>
      <c r="G149" s="208"/>
      <c r="I149" s="51"/>
      <c r="J149" s="52"/>
      <c r="K149" s="62"/>
      <c r="L149" s="62"/>
      <c r="M149" s="52"/>
      <c r="N149" s="53"/>
      <c r="O149" s="51"/>
      <c r="P149" s="52"/>
      <c r="W149" s="52"/>
      <c r="X149" s="68"/>
      <c r="Y149" s="62"/>
      <c r="Z149" s="19"/>
      <c r="AC149" s="58"/>
      <c r="AD149" s="19"/>
    </row>
    <row r="150" spans="2:30" s="20" customFormat="1">
      <c r="B150" s="49"/>
      <c r="C150" s="19"/>
      <c r="D150" s="50"/>
      <c r="E150" s="19"/>
      <c r="F150" s="19"/>
      <c r="G150" s="208"/>
      <c r="I150" s="51"/>
      <c r="J150" s="52"/>
      <c r="K150" s="62"/>
      <c r="L150" s="62"/>
      <c r="M150" s="52"/>
      <c r="N150" s="53"/>
      <c r="O150" s="51"/>
      <c r="P150" s="52"/>
      <c r="W150" s="52"/>
      <c r="X150" s="68"/>
      <c r="Y150" s="62"/>
      <c r="Z150" s="19"/>
      <c r="AC150" s="58"/>
      <c r="AD150" s="19"/>
    </row>
    <row r="151" spans="2:30" s="20" customFormat="1">
      <c r="B151" s="49"/>
      <c r="C151" s="19"/>
      <c r="D151" s="50"/>
      <c r="E151" s="19"/>
      <c r="F151" s="19"/>
      <c r="G151" s="208"/>
      <c r="I151" s="51"/>
      <c r="J151" s="52"/>
      <c r="K151" s="62"/>
      <c r="L151" s="62"/>
      <c r="M151" s="52"/>
      <c r="N151" s="53"/>
      <c r="O151" s="51"/>
      <c r="P151" s="52"/>
      <c r="W151" s="52"/>
      <c r="X151" s="68"/>
      <c r="Y151" s="62"/>
      <c r="Z151" s="19"/>
      <c r="AC151" s="58"/>
      <c r="AD151" s="19"/>
    </row>
    <row r="152" spans="2:30" s="20" customFormat="1">
      <c r="B152" s="49"/>
      <c r="C152" s="19"/>
      <c r="D152" s="50"/>
      <c r="E152" s="19"/>
      <c r="F152" s="19"/>
      <c r="G152" s="208"/>
      <c r="I152" s="51"/>
      <c r="J152" s="52"/>
      <c r="K152" s="62"/>
      <c r="L152" s="62"/>
      <c r="M152" s="52"/>
      <c r="N152" s="53"/>
      <c r="O152" s="51"/>
      <c r="P152" s="52"/>
      <c r="W152" s="52"/>
      <c r="X152" s="68"/>
      <c r="Y152" s="62"/>
      <c r="Z152" s="19"/>
      <c r="AC152" s="58"/>
      <c r="AD152" s="19"/>
    </row>
    <row r="153" spans="2:30" s="20" customFormat="1">
      <c r="B153" s="49"/>
      <c r="C153" s="19"/>
      <c r="D153" s="50"/>
      <c r="E153" s="19"/>
      <c r="F153" s="19"/>
      <c r="G153" s="208"/>
      <c r="I153" s="51"/>
      <c r="J153" s="52"/>
      <c r="K153" s="62"/>
      <c r="L153" s="62"/>
      <c r="M153" s="52"/>
      <c r="N153" s="53"/>
      <c r="O153" s="51"/>
      <c r="P153" s="52"/>
      <c r="W153" s="52"/>
      <c r="X153" s="68"/>
      <c r="Y153" s="62"/>
      <c r="Z153" s="19"/>
      <c r="AC153" s="58"/>
      <c r="AD153" s="19"/>
    </row>
    <row r="154" spans="2:30" s="20" customFormat="1">
      <c r="B154" s="49"/>
      <c r="C154" s="19"/>
      <c r="D154" s="50"/>
      <c r="E154" s="19"/>
      <c r="F154" s="19"/>
      <c r="G154" s="208"/>
      <c r="I154" s="51"/>
      <c r="J154" s="52"/>
      <c r="K154" s="62"/>
      <c r="L154" s="62"/>
      <c r="M154" s="52"/>
      <c r="N154" s="53"/>
      <c r="O154" s="51"/>
      <c r="P154" s="52"/>
      <c r="W154" s="52"/>
      <c r="X154" s="68"/>
      <c r="Y154" s="62"/>
      <c r="Z154" s="19"/>
      <c r="AC154" s="58"/>
      <c r="AD154" s="19"/>
    </row>
    <row r="155" spans="2:30" s="20" customFormat="1">
      <c r="B155" s="49"/>
      <c r="C155" s="19"/>
      <c r="D155" s="50"/>
      <c r="E155" s="19"/>
      <c r="F155" s="19"/>
      <c r="G155" s="208"/>
      <c r="I155" s="51"/>
      <c r="J155" s="52"/>
      <c r="K155" s="62"/>
      <c r="L155" s="62"/>
      <c r="M155" s="52"/>
      <c r="N155" s="53"/>
      <c r="O155" s="51"/>
      <c r="P155" s="52"/>
      <c r="W155" s="52"/>
      <c r="X155" s="68"/>
      <c r="Y155" s="62"/>
      <c r="Z155" s="19"/>
      <c r="AC155" s="58"/>
      <c r="AD155" s="19"/>
    </row>
    <row r="156" spans="2:30" s="20" customFormat="1">
      <c r="B156" s="49"/>
      <c r="C156" s="19"/>
      <c r="D156" s="50"/>
      <c r="E156" s="19"/>
      <c r="F156" s="19"/>
      <c r="G156" s="208"/>
      <c r="I156" s="51"/>
      <c r="J156" s="52"/>
      <c r="K156" s="62"/>
      <c r="L156" s="62"/>
      <c r="M156" s="52"/>
      <c r="N156" s="53"/>
      <c r="O156" s="51"/>
      <c r="P156" s="52"/>
      <c r="W156" s="52"/>
      <c r="X156" s="68"/>
      <c r="Y156" s="62"/>
      <c r="Z156" s="19"/>
      <c r="AC156" s="58"/>
      <c r="AD156" s="19"/>
    </row>
    <row r="157" spans="2:30" s="20" customFormat="1">
      <c r="B157" s="49"/>
      <c r="C157" s="19"/>
      <c r="D157" s="50"/>
      <c r="E157" s="19"/>
      <c r="F157" s="19"/>
      <c r="G157" s="208"/>
      <c r="I157" s="51"/>
      <c r="J157" s="52"/>
      <c r="K157" s="62"/>
      <c r="L157" s="62"/>
      <c r="M157" s="52"/>
      <c r="N157" s="53"/>
      <c r="O157" s="51"/>
      <c r="P157" s="52"/>
      <c r="W157" s="52"/>
      <c r="X157" s="68"/>
      <c r="Y157" s="62"/>
      <c r="Z157" s="19"/>
      <c r="AC157" s="58"/>
      <c r="AD157" s="19"/>
    </row>
    <row r="158" spans="2:30" s="20" customFormat="1">
      <c r="B158" s="49"/>
      <c r="C158" s="19"/>
      <c r="D158" s="50"/>
      <c r="E158" s="19"/>
      <c r="F158" s="19"/>
      <c r="G158" s="208"/>
      <c r="I158" s="51"/>
      <c r="J158" s="52"/>
      <c r="K158" s="62"/>
      <c r="L158" s="62"/>
      <c r="M158" s="52"/>
      <c r="N158" s="53"/>
      <c r="O158" s="51"/>
      <c r="P158" s="52"/>
      <c r="W158" s="52"/>
      <c r="X158" s="68"/>
      <c r="Y158" s="62"/>
      <c r="Z158" s="19"/>
      <c r="AC158" s="58"/>
      <c r="AD158" s="19"/>
    </row>
    <row r="159" spans="2:30" s="20" customFormat="1">
      <c r="B159" s="49"/>
      <c r="C159" s="19"/>
      <c r="D159" s="50"/>
      <c r="E159" s="19"/>
      <c r="F159" s="19"/>
      <c r="G159" s="208"/>
      <c r="I159" s="51"/>
      <c r="J159" s="52"/>
      <c r="K159" s="62"/>
      <c r="L159" s="62"/>
      <c r="M159" s="52"/>
      <c r="N159" s="53"/>
      <c r="O159" s="51"/>
      <c r="P159" s="52"/>
      <c r="W159" s="52"/>
      <c r="X159" s="68"/>
      <c r="Y159" s="62"/>
      <c r="Z159" s="19"/>
      <c r="AC159" s="58"/>
      <c r="AD159" s="19"/>
    </row>
    <row r="160" spans="2:30" s="20" customFormat="1">
      <c r="B160" s="49"/>
      <c r="C160" s="19"/>
      <c r="D160" s="50"/>
      <c r="E160" s="19"/>
      <c r="F160" s="19"/>
      <c r="G160" s="208"/>
      <c r="I160" s="51"/>
      <c r="J160" s="52"/>
      <c r="K160" s="62"/>
      <c r="L160" s="62"/>
      <c r="M160" s="52"/>
      <c r="N160" s="53"/>
      <c r="O160" s="51"/>
      <c r="P160" s="52"/>
      <c r="W160" s="52"/>
      <c r="X160" s="68"/>
      <c r="Y160" s="62"/>
      <c r="Z160" s="19"/>
      <c r="AC160" s="58"/>
      <c r="AD160" s="19"/>
    </row>
    <row r="161" spans="2:30" s="20" customFormat="1">
      <c r="B161" s="49"/>
      <c r="C161" s="19"/>
      <c r="D161" s="50"/>
      <c r="E161" s="19"/>
      <c r="F161" s="19"/>
      <c r="G161" s="208"/>
      <c r="I161" s="51"/>
      <c r="J161" s="52"/>
      <c r="K161" s="62"/>
      <c r="L161" s="62"/>
      <c r="M161" s="52"/>
      <c r="N161" s="53"/>
      <c r="O161" s="51"/>
      <c r="P161" s="52"/>
      <c r="W161" s="52"/>
      <c r="X161" s="68"/>
      <c r="Y161" s="62"/>
      <c r="Z161" s="19"/>
      <c r="AC161" s="58"/>
      <c r="AD161" s="19"/>
    </row>
    <row r="162" spans="2:30" s="20" customFormat="1">
      <c r="B162" s="49"/>
      <c r="C162" s="19"/>
      <c r="D162" s="50"/>
      <c r="E162" s="19"/>
      <c r="F162" s="19"/>
      <c r="G162" s="208"/>
      <c r="I162" s="51"/>
      <c r="J162" s="52"/>
      <c r="K162" s="62"/>
      <c r="L162" s="62"/>
      <c r="M162" s="52"/>
      <c r="N162" s="53"/>
      <c r="O162" s="51"/>
      <c r="P162" s="52"/>
      <c r="W162" s="52"/>
      <c r="X162" s="68"/>
      <c r="Y162" s="62"/>
      <c r="Z162" s="19"/>
      <c r="AC162" s="58"/>
      <c r="AD162" s="19"/>
    </row>
    <row r="163" spans="2:30" s="20" customFormat="1">
      <c r="B163" s="49"/>
      <c r="C163" s="19"/>
      <c r="D163" s="50"/>
      <c r="E163" s="19"/>
      <c r="F163" s="19"/>
      <c r="G163" s="208"/>
      <c r="I163" s="51"/>
      <c r="J163" s="52"/>
      <c r="K163" s="62"/>
      <c r="L163" s="62"/>
      <c r="M163" s="52"/>
      <c r="N163" s="53"/>
      <c r="O163" s="51"/>
      <c r="P163" s="52"/>
      <c r="W163" s="52"/>
      <c r="X163" s="68"/>
      <c r="Y163" s="62"/>
      <c r="Z163" s="19"/>
      <c r="AC163" s="58"/>
      <c r="AD163" s="19"/>
    </row>
    <row r="164" spans="2:30" s="20" customFormat="1">
      <c r="B164" s="49"/>
      <c r="C164" s="19"/>
      <c r="D164" s="50"/>
      <c r="E164" s="19"/>
      <c r="F164" s="19"/>
      <c r="G164" s="208"/>
      <c r="I164" s="51"/>
      <c r="J164" s="52"/>
      <c r="K164" s="62"/>
      <c r="L164" s="62"/>
      <c r="M164" s="52"/>
      <c r="N164" s="53"/>
      <c r="O164" s="51"/>
      <c r="P164" s="52"/>
      <c r="W164" s="52"/>
      <c r="X164" s="68"/>
      <c r="Y164" s="62"/>
      <c r="Z164" s="19"/>
      <c r="AC164" s="58"/>
      <c r="AD164" s="19"/>
    </row>
    <row r="165" spans="2:30" s="20" customFormat="1">
      <c r="B165" s="49"/>
      <c r="C165" s="19"/>
      <c r="D165" s="50"/>
      <c r="E165" s="19"/>
      <c r="F165" s="19"/>
      <c r="G165" s="208"/>
      <c r="I165" s="51"/>
      <c r="J165" s="52"/>
      <c r="K165" s="62"/>
      <c r="L165" s="62"/>
      <c r="M165" s="52"/>
      <c r="N165" s="53"/>
      <c r="O165" s="51"/>
      <c r="P165" s="52"/>
      <c r="W165" s="52"/>
      <c r="X165" s="68"/>
      <c r="Y165" s="62"/>
      <c r="Z165" s="19"/>
      <c r="AC165" s="58"/>
      <c r="AD165" s="19"/>
    </row>
    <row r="166" spans="2:30" s="20" customFormat="1">
      <c r="B166" s="49"/>
      <c r="C166" s="19"/>
      <c r="D166" s="50"/>
      <c r="E166" s="19"/>
      <c r="F166" s="19"/>
      <c r="G166" s="208"/>
      <c r="I166" s="51"/>
      <c r="J166" s="52"/>
      <c r="K166" s="62"/>
      <c r="L166" s="62"/>
      <c r="M166" s="52"/>
      <c r="N166" s="53"/>
      <c r="O166" s="51"/>
      <c r="P166" s="52"/>
      <c r="W166" s="52"/>
      <c r="X166" s="68"/>
      <c r="Y166" s="62"/>
      <c r="Z166" s="19"/>
      <c r="AC166" s="58"/>
      <c r="AD166" s="19"/>
    </row>
    <row r="167" spans="2:30" s="20" customFormat="1">
      <c r="B167" s="49"/>
      <c r="C167" s="19"/>
      <c r="D167" s="50"/>
      <c r="E167" s="19"/>
      <c r="F167" s="19"/>
      <c r="G167" s="208"/>
      <c r="I167" s="51"/>
      <c r="J167" s="52"/>
      <c r="K167" s="62"/>
      <c r="L167" s="62"/>
      <c r="M167" s="52"/>
      <c r="N167" s="53"/>
      <c r="O167" s="51"/>
      <c r="P167" s="52"/>
      <c r="W167" s="52"/>
      <c r="X167" s="68"/>
      <c r="Y167" s="62"/>
      <c r="Z167" s="19"/>
      <c r="AC167" s="58"/>
      <c r="AD167" s="19"/>
    </row>
    <row r="168" spans="2:30" s="20" customFormat="1">
      <c r="B168" s="49"/>
      <c r="C168" s="19"/>
      <c r="D168" s="50"/>
      <c r="E168" s="19"/>
      <c r="F168" s="19"/>
      <c r="G168" s="208"/>
      <c r="I168" s="51"/>
      <c r="J168" s="52"/>
      <c r="K168" s="62"/>
      <c r="L168" s="62"/>
      <c r="M168" s="52"/>
      <c r="N168" s="53"/>
      <c r="O168" s="51"/>
      <c r="P168" s="52"/>
      <c r="W168" s="52"/>
      <c r="X168" s="68"/>
      <c r="Y168" s="62"/>
      <c r="Z168" s="19"/>
      <c r="AC168" s="58"/>
      <c r="AD168" s="19"/>
    </row>
    <row r="169" spans="2:30" s="20" customFormat="1">
      <c r="B169" s="49"/>
      <c r="C169" s="19"/>
      <c r="D169" s="50"/>
      <c r="E169" s="19"/>
      <c r="F169" s="19"/>
      <c r="G169" s="208"/>
      <c r="I169" s="51"/>
      <c r="J169" s="52"/>
      <c r="K169" s="62"/>
      <c r="L169" s="62"/>
      <c r="M169" s="52"/>
      <c r="N169" s="53"/>
      <c r="O169" s="51"/>
      <c r="P169" s="52"/>
      <c r="W169" s="52"/>
      <c r="X169" s="68"/>
      <c r="Y169" s="62"/>
      <c r="Z169" s="19"/>
      <c r="AC169" s="58"/>
      <c r="AD169" s="19"/>
    </row>
    <row r="170" spans="2:30" s="20" customFormat="1">
      <c r="B170" s="49"/>
      <c r="C170" s="19"/>
      <c r="D170" s="50"/>
      <c r="E170" s="19"/>
      <c r="F170" s="19"/>
      <c r="G170" s="208"/>
      <c r="I170" s="51"/>
      <c r="J170" s="52"/>
      <c r="K170" s="62"/>
      <c r="L170" s="62"/>
      <c r="M170" s="52"/>
      <c r="N170" s="53"/>
      <c r="O170" s="51"/>
      <c r="P170" s="52"/>
      <c r="W170" s="52"/>
      <c r="X170" s="68"/>
      <c r="Y170" s="62"/>
      <c r="Z170" s="19"/>
      <c r="AC170" s="58"/>
      <c r="AD170" s="19"/>
    </row>
    <row r="171" spans="2:30" s="20" customFormat="1">
      <c r="B171" s="49"/>
      <c r="C171" s="19"/>
      <c r="D171" s="50"/>
      <c r="E171" s="19"/>
      <c r="F171" s="19"/>
      <c r="G171" s="208"/>
      <c r="I171" s="51"/>
      <c r="J171" s="52"/>
      <c r="K171" s="62"/>
      <c r="L171" s="62"/>
      <c r="M171" s="52"/>
      <c r="N171" s="53"/>
      <c r="O171" s="51"/>
      <c r="P171" s="52"/>
      <c r="W171" s="52"/>
      <c r="X171" s="68"/>
      <c r="Y171" s="62"/>
      <c r="Z171" s="19"/>
      <c r="AC171" s="58"/>
      <c r="AD171" s="19"/>
    </row>
    <row r="172" spans="2:30" s="20" customFormat="1">
      <c r="B172" s="49"/>
      <c r="C172" s="19"/>
      <c r="D172" s="50"/>
      <c r="E172" s="19"/>
      <c r="F172" s="19"/>
      <c r="G172" s="208"/>
      <c r="I172" s="51"/>
      <c r="J172" s="52"/>
      <c r="K172" s="62"/>
      <c r="L172" s="62"/>
      <c r="M172" s="52"/>
      <c r="N172" s="53"/>
      <c r="O172" s="51"/>
      <c r="P172" s="52"/>
      <c r="W172" s="52"/>
      <c r="X172" s="68"/>
      <c r="Y172" s="62"/>
      <c r="Z172" s="19"/>
      <c r="AC172" s="58"/>
      <c r="AD172" s="19"/>
    </row>
    <row r="173" spans="2:30" s="20" customFormat="1">
      <c r="B173" s="49"/>
      <c r="C173" s="19"/>
      <c r="D173" s="50"/>
      <c r="E173" s="19"/>
      <c r="F173" s="19"/>
      <c r="G173" s="208"/>
      <c r="I173" s="51"/>
      <c r="J173" s="52"/>
      <c r="K173" s="62"/>
      <c r="L173" s="62"/>
      <c r="M173" s="52"/>
      <c r="N173" s="53"/>
      <c r="O173" s="51"/>
      <c r="P173" s="52"/>
      <c r="W173" s="52"/>
      <c r="X173" s="68"/>
      <c r="Y173" s="62"/>
      <c r="Z173" s="19"/>
      <c r="AC173" s="58"/>
      <c r="AD173" s="19"/>
    </row>
    <row r="174" spans="2:30" s="20" customFormat="1">
      <c r="B174" s="49"/>
      <c r="C174" s="19"/>
      <c r="D174" s="50"/>
      <c r="E174" s="19"/>
      <c r="F174" s="19"/>
      <c r="G174" s="208"/>
      <c r="I174" s="51"/>
      <c r="J174" s="52"/>
      <c r="K174" s="62"/>
      <c r="L174" s="62"/>
      <c r="M174" s="52"/>
      <c r="N174" s="53"/>
      <c r="O174" s="51"/>
      <c r="P174" s="52"/>
      <c r="W174" s="52"/>
      <c r="X174" s="68"/>
      <c r="Y174" s="62"/>
      <c r="Z174" s="19"/>
      <c r="AC174" s="58"/>
      <c r="AD174" s="19"/>
    </row>
    <row r="175" spans="2:30" s="20" customFormat="1">
      <c r="B175" s="49"/>
      <c r="C175" s="19"/>
      <c r="D175" s="50"/>
      <c r="E175" s="19"/>
      <c r="F175" s="19"/>
      <c r="G175" s="208"/>
      <c r="I175" s="51"/>
      <c r="J175" s="52"/>
      <c r="K175" s="62"/>
      <c r="L175" s="62"/>
      <c r="M175" s="52"/>
      <c r="N175" s="53"/>
      <c r="O175" s="51"/>
      <c r="P175" s="52"/>
      <c r="W175" s="52"/>
      <c r="X175" s="68"/>
      <c r="Y175" s="62"/>
      <c r="Z175" s="19"/>
      <c r="AC175" s="58"/>
      <c r="AD175" s="19"/>
    </row>
    <row r="176" spans="2:30" s="20" customFormat="1">
      <c r="B176" s="49"/>
      <c r="C176" s="19"/>
      <c r="D176" s="50"/>
      <c r="E176" s="19"/>
      <c r="F176" s="19"/>
      <c r="G176" s="208"/>
      <c r="I176" s="51"/>
      <c r="J176" s="52"/>
      <c r="K176" s="62"/>
      <c r="L176" s="62"/>
      <c r="M176" s="52"/>
      <c r="N176" s="53"/>
      <c r="O176" s="51"/>
      <c r="P176" s="52"/>
      <c r="W176" s="52"/>
      <c r="X176" s="68"/>
      <c r="Y176" s="62"/>
      <c r="Z176" s="19"/>
      <c r="AC176" s="58"/>
      <c r="AD176" s="19"/>
    </row>
    <row r="177" spans="2:30" s="20" customFormat="1">
      <c r="B177" s="49"/>
      <c r="C177" s="19"/>
      <c r="D177" s="50"/>
      <c r="E177" s="19"/>
      <c r="F177" s="19"/>
      <c r="G177" s="208"/>
      <c r="I177" s="51"/>
      <c r="J177" s="52"/>
      <c r="K177" s="62"/>
      <c r="L177" s="62"/>
      <c r="M177" s="52"/>
      <c r="N177" s="53"/>
      <c r="O177" s="51"/>
      <c r="P177" s="52"/>
      <c r="W177" s="52"/>
      <c r="X177" s="68"/>
      <c r="Y177" s="62"/>
      <c r="Z177" s="19"/>
      <c r="AC177" s="58"/>
      <c r="AD177" s="19"/>
    </row>
    <row r="178" spans="2:30" s="20" customFormat="1">
      <c r="B178" s="49"/>
      <c r="C178" s="19"/>
      <c r="D178" s="50"/>
      <c r="E178" s="19"/>
      <c r="F178" s="19"/>
      <c r="G178" s="208"/>
      <c r="I178" s="51"/>
      <c r="J178" s="52"/>
      <c r="K178" s="62"/>
      <c r="L178" s="62"/>
      <c r="M178" s="52"/>
      <c r="N178" s="53"/>
      <c r="O178" s="51"/>
      <c r="P178" s="52"/>
      <c r="W178" s="52"/>
      <c r="X178" s="68"/>
      <c r="Y178" s="62"/>
      <c r="Z178" s="19"/>
      <c r="AC178" s="58"/>
      <c r="AD178" s="19"/>
    </row>
    <row r="179" spans="2:30" s="20" customFormat="1">
      <c r="B179" s="49"/>
      <c r="C179" s="19"/>
      <c r="D179" s="50"/>
      <c r="E179" s="19"/>
      <c r="F179" s="19"/>
      <c r="G179" s="208"/>
      <c r="I179" s="51"/>
      <c r="J179" s="52"/>
      <c r="K179" s="62"/>
      <c r="L179" s="62"/>
      <c r="M179" s="52"/>
      <c r="N179" s="53"/>
      <c r="O179" s="51"/>
      <c r="P179" s="52"/>
      <c r="W179" s="52"/>
      <c r="X179" s="68"/>
      <c r="Y179" s="62"/>
      <c r="Z179" s="19"/>
      <c r="AC179" s="58"/>
      <c r="AD179" s="19"/>
    </row>
    <row r="180" spans="2:30" s="20" customFormat="1">
      <c r="B180" s="49"/>
      <c r="C180" s="19"/>
      <c r="D180" s="50"/>
      <c r="E180" s="19"/>
      <c r="F180" s="19"/>
      <c r="G180" s="208"/>
      <c r="I180" s="51"/>
      <c r="J180" s="52"/>
      <c r="K180" s="62"/>
      <c r="L180" s="62"/>
      <c r="M180" s="52"/>
      <c r="N180" s="53"/>
      <c r="O180" s="51"/>
      <c r="P180" s="52"/>
      <c r="W180" s="52"/>
      <c r="X180" s="68"/>
      <c r="Y180" s="62"/>
      <c r="Z180" s="19"/>
      <c r="AC180" s="58"/>
      <c r="AD180" s="19"/>
    </row>
    <row r="181" spans="2:30" s="20" customFormat="1">
      <c r="B181" s="49"/>
      <c r="C181" s="19"/>
      <c r="D181" s="50"/>
      <c r="E181" s="19"/>
      <c r="F181" s="19"/>
      <c r="G181" s="208"/>
      <c r="I181" s="51"/>
      <c r="J181" s="52"/>
      <c r="K181" s="62"/>
      <c r="L181" s="62"/>
      <c r="M181" s="52"/>
      <c r="N181" s="53"/>
      <c r="O181" s="51"/>
      <c r="P181" s="52"/>
      <c r="W181" s="52"/>
      <c r="X181" s="68"/>
      <c r="Y181" s="62"/>
      <c r="Z181" s="19"/>
      <c r="AC181" s="58"/>
      <c r="AD181" s="19"/>
    </row>
    <row r="182" spans="2:30" s="20" customFormat="1">
      <c r="B182" s="49"/>
      <c r="C182" s="19"/>
      <c r="D182" s="50"/>
      <c r="E182" s="19"/>
      <c r="F182" s="19"/>
      <c r="G182" s="208"/>
      <c r="I182" s="51"/>
      <c r="J182" s="52"/>
      <c r="K182" s="62"/>
      <c r="L182" s="62"/>
      <c r="M182" s="52"/>
      <c r="N182" s="53"/>
      <c r="O182" s="51"/>
      <c r="P182" s="52"/>
      <c r="W182" s="52"/>
      <c r="X182" s="68"/>
      <c r="Y182" s="62"/>
      <c r="Z182" s="19"/>
      <c r="AC182" s="58"/>
      <c r="AD182" s="19"/>
    </row>
    <row r="183" spans="2:30" s="20" customFormat="1">
      <c r="B183" s="49"/>
      <c r="C183" s="19"/>
      <c r="D183" s="50"/>
      <c r="E183" s="19"/>
      <c r="F183" s="19"/>
      <c r="G183" s="208"/>
      <c r="I183" s="51"/>
      <c r="J183" s="52"/>
      <c r="K183" s="62"/>
      <c r="L183" s="62"/>
      <c r="M183" s="52"/>
      <c r="N183" s="53"/>
      <c r="O183" s="51"/>
      <c r="P183" s="52"/>
      <c r="W183" s="52"/>
      <c r="X183" s="68"/>
      <c r="Y183" s="62"/>
      <c r="Z183" s="19"/>
      <c r="AC183" s="58"/>
      <c r="AD183" s="19"/>
    </row>
    <row r="184" spans="2:30" s="20" customFormat="1">
      <c r="B184" s="49"/>
      <c r="C184" s="19"/>
      <c r="D184" s="50"/>
      <c r="E184" s="19"/>
      <c r="F184" s="19"/>
      <c r="G184" s="208"/>
      <c r="I184" s="51"/>
      <c r="J184" s="52"/>
      <c r="K184" s="62"/>
      <c r="L184" s="62"/>
      <c r="M184" s="52"/>
      <c r="N184" s="53"/>
      <c r="O184" s="51"/>
      <c r="P184" s="52"/>
      <c r="W184" s="52"/>
      <c r="X184" s="68"/>
      <c r="Y184" s="62"/>
      <c r="Z184" s="19"/>
      <c r="AC184" s="58"/>
      <c r="AD184" s="19"/>
    </row>
    <row r="185" spans="2:30" s="20" customFormat="1">
      <c r="B185" s="49"/>
      <c r="C185" s="19"/>
      <c r="D185" s="50"/>
      <c r="E185" s="19"/>
      <c r="F185" s="19"/>
      <c r="G185" s="208"/>
      <c r="I185" s="51"/>
      <c r="J185" s="52"/>
      <c r="K185" s="62"/>
      <c r="L185" s="62"/>
      <c r="M185" s="52"/>
      <c r="N185" s="53"/>
      <c r="O185" s="51"/>
      <c r="P185" s="52"/>
      <c r="W185" s="52"/>
      <c r="X185" s="68"/>
      <c r="Y185" s="62"/>
      <c r="Z185" s="19"/>
      <c r="AC185" s="58"/>
      <c r="AD185" s="19"/>
    </row>
    <row r="186" spans="2:30" s="20" customFormat="1">
      <c r="B186" s="49"/>
      <c r="C186" s="19"/>
      <c r="D186" s="50"/>
      <c r="E186" s="19"/>
      <c r="F186" s="19"/>
      <c r="G186" s="208"/>
      <c r="I186" s="51"/>
      <c r="J186" s="52"/>
      <c r="K186" s="62"/>
      <c r="L186" s="62"/>
      <c r="M186" s="52"/>
      <c r="N186" s="53"/>
      <c r="O186" s="51"/>
      <c r="P186" s="52"/>
      <c r="W186" s="52"/>
      <c r="X186" s="68"/>
      <c r="Y186" s="62"/>
      <c r="Z186" s="19"/>
      <c r="AC186" s="58"/>
      <c r="AD186" s="19"/>
    </row>
    <row r="187" spans="2:30" s="20" customFormat="1">
      <c r="B187" s="49"/>
      <c r="C187" s="19"/>
      <c r="D187" s="50"/>
      <c r="E187" s="19"/>
      <c r="F187" s="19"/>
      <c r="G187" s="208"/>
      <c r="I187" s="51"/>
      <c r="J187" s="52"/>
      <c r="K187" s="62"/>
      <c r="L187" s="62"/>
      <c r="M187" s="52"/>
      <c r="N187" s="53"/>
      <c r="O187" s="51"/>
      <c r="P187" s="52"/>
      <c r="W187" s="52"/>
      <c r="X187" s="68"/>
      <c r="Y187" s="62"/>
      <c r="Z187" s="19"/>
      <c r="AC187" s="58"/>
      <c r="AD187" s="19"/>
    </row>
    <row r="188" spans="2:30" s="20" customFormat="1">
      <c r="B188" s="49"/>
      <c r="C188" s="19"/>
      <c r="D188" s="50"/>
      <c r="E188" s="19"/>
      <c r="F188" s="19"/>
      <c r="G188" s="208"/>
      <c r="I188" s="51"/>
      <c r="J188" s="52"/>
      <c r="K188" s="62"/>
      <c r="L188" s="62"/>
      <c r="M188" s="52"/>
      <c r="N188" s="53"/>
      <c r="O188" s="51"/>
      <c r="P188" s="52"/>
      <c r="W188" s="52"/>
      <c r="X188" s="68"/>
      <c r="Y188" s="62"/>
      <c r="Z188" s="19"/>
      <c r="AC188" s="58"/>
      <c r="AD188" s="19"/>
    </row>
    <row r="189" spans="2:30" s="20" customFormat="1">
      <c r="B189" s="49"/>
      <c r="C189" s="19"/>
      <c r="D189" s="50"/>
      <c r="E189" s="19"/>
      <c r="F189" s="19"/>
      <c r="G189" s="208"/>
      <c r="I189" s="51"/>
      <c r="J189" s="52"/>
      <c r="K189" s="62"/>
      <c r="L189" s="62"/>
      <c r="M189" s="52"/>
      <c r="N189" s="53"/>
      <c r="O189" s="51"/>
      <c r="P189" s="52"/>
      <c r="W189" s="52"/>
      <c r="X189" s="68"/>
      <c r="Y189" s="62"/>
      <c r="Z189" s="19"/>
      <c r="AC189" s="58"/>
      <c r="AD189" s="19"/>
    </row>
    <row r="190" spans="2:30" s="20" customFormat="1">
      <c r="B190" s="49"/>
      <c r="C190" s="19"/>
      <c r="D190" s="50"/>
      <c r="E190" s="19"/>
      <c r="F190" s="19"/>
      <c r="G190" s="208"/>
      <c r="I190" s="51"/>
      <c r="J190" s="52"/>
      <c r="K190" s="62"/>
      <c r="L190" s="62"/>
      <c r="M190" s="52"/>
      <c r="N190" s="53"/>
      <c r="O190" s="51"/>
      <c r="P190" s="52"/>
      <c r="W190" s="52"/>
      <c r="X190" s="68"/>
      <c r="Y190" s="62"/>
      <c r="Z190" s="19"/>
      <c r="AC190" s="58"/>
      <c r="AD190" s="19"/>
    </row>
    <row r="191" spans="2:30" s="20" customFormat="1">
      <c r="B191" s="49"/>
      <c r="C191" s="19"/>
      <c r="D191" s="50"/>
      <c r="E191" s="19"/>
      <c r="F191" s="19"/>
      <c r="G191" s="208"/>
      <c r="I191" s="51"/>
      <c r="J191" s="52"/>
      <c r="K191" s="62"/>
      <c r="L191" s="62"/>
      <c r="M191" s="52"/>
      <c r="N191" s="53"/>
      <c r="O191" s="51"/>
      <c r="P191" s="52"/>
      <c r="W191" s="52"/>
      <c r="X191" s="68"/>
      <c r="Y191" s="62"/>
      <c r="Z191" s="19"/>
      <c r="AC191" s="58"/>
      <c r="AD191" s="19"/>
    </row>
    <row r="192" spans="2:30" s="20" customFormat="1">
      <c r="B192" s="49"/>
      <c r="C192" s="19"/>
      <c r="D192" s="50"/>
      <c r="E192" s="19"/>
      <c r="F192" s="19"/>
      <c r="G192" s="208"/>
      <c r="I192" s="51"/>
      <c r="J192" s="52"/>
      <c r="K192" s="62"/>
      <c r="L192" s="62"/>
      <c r="M192" s="52"/>
      <c r="N192" s="53"/>
      <c r="O192" s="51"/>
      <c r="P192" s="52"/>
      <c r="W192" s="52"/>
      <c r="X192" s="68"/>
      <c r="Y192" s="62"/>
      <c r="Z192" s="19"/>
      <c r="AC192" s="58"/>
      <c r="AD192" s="19"/>
    </row>
    <row r="193" spans="2:30" s="20" customFormat="1">
      <c r="B193" s="49"/>
      <c r="C193" s="19"/>
      <c r="D193" s="50"/>
      <c r="E193" s="19"/>
      <c r="F193" s="19"/>
      <c r="G193" s="208"/>
      <c r="I193" s="51"/>
      <c r="J193" s="52"/>
      <c r="K193" s="62"/>
      <c r="L193" s="62"/>
      <c r="M193" s="52"/>
      <c r="N193" s="53"/>
      <c r="O193" s="51"/>
      <c r="P193" s="52"/>
      <c r="W193" s="52"/>
      <c r="X193" s="68"/>
      <c r="Y193" s="62"/>
      <c r="Z193" s="19"/>
      <c r="AC193" s="58"/>
      <c r="AD193" s="19"/>
    </row>
    <row r="194" spans="2:30" s="20" customFormat="1">
      <c r="B194" s="49"/>
      <c r="C194" s="19"/>
      <c r="D194" s="50"/>
      <c r="E194" s="19"/>
      <c r="F194" s="19"/>
      <c r="G194" s="208"/>
      <c r="I194" s="51"/>
      <c r="J194" s="52"/>
      <c r="K194" s="62"/>
      <c r="L194" s="62"/>
      <c r="M194" s="52"/>
      <c r="N194" s="53"/>
      <c r="O194" s="51"/>
      <c r="P194" s="52"/>
      <c r="W194" s="52"/>
      <c r="X194" s="68"/>
      <c r="Y194" s="62"/>
      <c r="Z194" s="19"/>
      <c r="AC194" s="58"/>
      <c r="AD194" s="19"/>
    </row>
    <row r="195" spans="2:30" s="20" customFormat="1">
      <c r="B195" s="49"/>
      <c r="C195" s="19"/>
      <c r="D195" s="50"/>
      <c r="E195" s="19"/>
      <c r="F195" s="19"/>
      <c r="G195" s="208"/>
      <c r="I195" s="51"/>
      <c r="J195" s="52"/>
      <c r="K195" s="62"/>
      <c r="L195" s="62"/>
      <c r="M195" s="52"/>
      <c r="N195" s="53"/>
      <c r="O195" s="51"/>
      <c r="P195" s="52"/>
      <c r="W195" s="52"/>
      <c r="X195" s="68"/>
      <c r="Y195" s="62"/>
      <c r="Z195" s="19"/>
      <c r="AC195" s="58"/>
      <c r="AD195" s="19"/>
    </row>
    <row r="196" spans="2:30" s="20" customFormat="1">
      <c r="B196" s="49"/>
      <c r="C196" s="19"/>
      <c r="D196" s="50"/>
      <c r="E196" s="19"/>
      <c r="F196" s="19"/>
      <c r="G196" s="208"/>
      <c r="I196" s="51"/>
      <c r="J196" s="52"/>
      <c r="K196" s="62"/>
      <c r="L196" s="62"/>
      <c r="M196" s="52"/>
      <c r="N196" s="53"/>
      <c r="O196" s="51"/>
      <c r="P196" s="52"/>
      <c r="W196" s="52"/>
      <c r="X196" s="68"/>
      <c r="Y196" s="62"/>
      <c r="Z196" s="19"/>
      <c r="AC196" s="58"/>
      <c r="AD196" s="19"/>
    </row>
    <row r="197" spans="2:30" s="20" customFormat="1">
      <c r="B197" s="49"/>
      <c r="C197" s="19"/>
      <c r="D197" s="50"/>
      <c r="E197" s="19"/>
      <c r="F197" s="19"/>
      <c r="G197" s="208"/>
      <c r="I197" s="51"/>
      <c r="J197" s="52"/>
      <c r="K197" s="62"/>
      <c r="L197" s="62"/>
      <c r="M197" s="52"/>
      <c r="N197" s="53"/>
      <c r="O197" s="51"/>
      <c r="P197" s="52"/>
      <c r="W197" s="52"/>
      <c r="X197" s="68"/>
      <c r="Y197" s="62"/>
      <c r="Z197" s="19"/>
      <c r="AC197" s="58"/>
      <c r="AD197" s="19"/>
    </row>
    <row r="198" spans="2:30" s="20" customFormat="1">
      <c r="B198" s="49"/>
      <c r="C198" s="19"/>
      <c r="D198" s="50"/>
      <c r="E198" s="19"/>
      <c r="F198" s="19"/>
      <c r="G198" s="208"/>
      <c r="I198" s="51"/>
      <c r="J198" s="52"/>
      <c r="K198" s="62"/>
      <c r="L198" s="62"/>
      <c r="M198" s="52"/>
      <c r="N198" s="53"/>
      <c r="O198" s="51"/>
      <c r="P198" s="52"/>
      <c r="W198" s="52"/>
      <c r="X198" s="68"/>
      <c r="Y198" s="62"/>
      <c r="Z198" s="19"/>
      <c r="AC198" s="58"/>
      <c r="AD198" s="19"/>
    </row>
    <row r="199" spans="2:30" s="20" customFormat="1">
      <c r="B199" s="49"/>
      <c r="C199" s="19"/>
      <c r="D199" s="50"/>
      <c r="E199" s="19"/>
      <c r="F199" s="19"/>
      <c r="G199" s="208"/>
      <c r="I199" s="51"/>
      <c r="J199" s="52"/>
      <c r="K199" s="62"/>
      <c r="L199" s="62"/>
      <c r="M199" s="52"/>
      <c r="N199" s="53"/>
      <c r="O199" s="51"/>
      <c r="P199" s="52"/>
      <c r="W199" s="52"/>
      <c r="X199" s="68"/>
      <c r="Y199" s="62"/>
      <c r="Z199" s="19"/>
      <c r="AC199" s="58"/>
      <c r="AD199" s="19"/>
    </row>
    <row r="200" spans="2:30" s="20" customFormat="1">
      <c r="B200" s="49"/>
      <c r="C200" s="19"/>
      <c r="D200" s="50"/>
      <c r="E200" s="19"/>
      <c r="F200" s="19"/>
      <c r="G200" s="208"/>
      <c r="I200" s="51"/>
      <c r="J200" s="52"/>
      <c r="K200" s="62"/>
      <c r="L200" s="62"/>
      <c r="M200" s="52"/>
      <c r="N200" s="53"/>
      <c r="O200" s="51"/>
      <c r="P200" s="52"/>
      <c r="W200" s="52"/>
      <c r="X200" s="68"/>
      <c r="Y200" s="62"/>
      <c r="Z200" s="19"/>
      <c r="AC200" s="58"/>
      <c r="AD200" s="19"/>
    </row>
    <row r="201" spans="2:30" s="20" customFormat="1">
      <c r="B201" s="49"/>
      <c r="C201" s="19"/>
      <c r="D201" s="50"/>
      <c r="E201" s="19"/>
      <c r="F201" s="19"/>
      <c r="G201" s="208"/>
      <c r="I201" s="51"/>
      <c r="J201" s="52"/>
      <c r="K201" s="62"/>
      <c r="L201" s="62"/>
      <c r="M201" s="52"/>
      <c r="N201" s="53"/>
      <c r="O201" s="51"/>
      <c r="P201" s="52"/>
      <c r="W201" s="52"/>
      <c r="X201" s="68"/>
      <c r="Y201" s="62"/>
      <c r="Z201" s="19"/>
      <c r="AC201" s="58"/>
      <c r="AD201" s="19"/>
    </row>
    <row r="202" spans="2:30" s="20" customFormat="1">
      <c r="B202" s="49"/>
      <c r="C202" s="19"/>
      <c r="D202" s="50"/>
      <c r="E202" s="19"/>
      <c r="F202" s="19"/>
      <c r="G202" s="208"/>
      <c r="I202" s="51"/>
      <c r="J202" s="52"/>
      <c r="K202" s="62"/>
      <c r="L202" s="62"/>
      <c r="M202" s="52"/>
      <c r="N202" s="53"/>
      <c r="O202" s="51"/>
      <c r="P202" s="52"/>
      <c r="W202" s="52"/>
      <c r="X202" s="68"/>
      <c r="Y202" s="62"/>
      <c r="Z202" s="19"/>
      <c r="AC202" s="58"/>
      <c r="AD202" s="19"/>
    </row>
    <row r="203" spans="2:30" s="20" customFormat="1">
      <c r="B203" s="49"/>
      <c r="C203" s="19"/>
      <c r="D203" s="50"/>
      <c r="E203" s="19"/>
      <c r="F203" s="19"/>
      <c r="G203" s="208"/>
      <c r="I203" s="51"/>
      <c r="J203" s="52"/>
      <c r="K203" s="62"/>
      <c r="L203" s="62"/>
      <c r="M203" s="52"/>
      <c r="N203" s="53"/>
      <c r="O203" s="51"/>
      <c r="P203" s="52"/>
      <c r="W203" s="52"/>
      <c r="X203" s="68"/>
      <c r="Y203" s="62"/>
      <c r="Z203" s="19"/>
      <c r="AC203" s="58"/>
      <c r="AD203" s="19"/>
    </row>
    <row r="204" spans="2:30" s="20" customFormat="1">
      <c r="B204" s="49"/>
      <c r="C204" s="19"/>
      <c r="D204" s="50"/>
      <c r="E204" s="19"/>
      <c r="F204" s="19"/>
      <c r="G204" s="208"/>
      <c r="I204" s="51"/>
      <c r="J204" s="52"/>
      <c r="K204" s="62"/>
      <c r="L204" s="62"/>
      <c r="M204" s="52"/>
      <c r="N204" s="53"/>
      <c r="O204" s="51"/>
      <c r="P204" s="52"/>
      <c r="W204" s="52"/>
      <c r="X204" s="68"/>
      <c r="Y204" s="62"/>
      <c r="Z204" s="19"/>
      <c r="AC204" s="58"/>
      <c r="AD204" s="19"/>
    </row>
    <row r="205" spans="2:30" s="20" customFormat="1">
      <c r="B205" s="49"/>
      <c r="C205" s="19"/>
      <c r="D205" s="50"/>
      <c r="E205" s="19"/>
      <c r="F205" s="19"/>
      <c r="G205" s="208"/>
      <c r="I205" s="51"/>
      <c r="J205" s="52"/>
      <c r="K205" s="62"/>
      <c r="L205" s="62"/>
      <c r="M205" s="52"/>
      <c r="N205" s="53"/>
      <c r="O205" s="51"/>
      <c r="P205" s="52"/>
      <c r="W205" s="52"/>
      <c r="X205" s="68"/>
      <c r="Y205" s="62"/>
      <c r="Z205" s="19"/>
      <c r="AC205" s="58"/>
      <c r="AD205" s="19"/>
    </row>
    <row r="206" spans="2:30" s="20" customFormat="1">
      <c r="B206" s="49"/>
      <c r="C206" s="19"/>
      <c r="D206" s="50"/>
      <c r="E206" s="19"/>
      <c r="F206" s="19"/>
      <c r="G206" s="208"/>
      <c r="I206" s="51"/>
      <c r="J206" s="52"/>
      <c r="K206" s="62"/>
      <c r="L206" s="62"/>
      <c r="M206" s="52"/>
      <c r="N206" s="53"/>
      <c r="O206" s="51"/>
      <c r="P206" s="52"/>
      <c r="W206" s="52"/>
      <c r="X206" s="68"/>
      <c r="Y206" s="62"/>
      <c r="Z206" s="19"/>
      <c r="AC206" s="58"/>
      <c r="AD206" s="19"/>
    </row>
    <row r="207" spans="2:30" s="20" customFormat="1">
      <c r="B207" s="49"/>
      <c r="C207" s="19"/>
      <c r="D207" s="50"/>
      <c r="E207" s="19"/>
      <c r="F207" s="19"/>
      <c r="G207" s="208"/>
      <c r="I207" s="51"/>
      <c r="J207" s="52"/>
      <c r="K207" s="62"/>
      <c r="L207" s="62"/>
      <c r="M207" s="52"/>
      <c r="N207" s="53"/>
      <c r="O207" s="51"/>
      <c r="P207" s="52"/>
      <c r="W207" s="52"/>
      <c r="X207" s="68"/>
      <c r="Y207" s="62"/>
      <c r="Z207" s="19"/>
      <c r="AC207" s="58"/>
      <c r="AD207" s="19"/>
    </row>
    <row r="208" spans="2:30" s="20" customFormat="1">
      <c r="B208" s="49"/>
      <c r="C208" s="19"/>
      <c r="D208" s="50"/>
      <c r="E208" s="19"/>
      <c r="F208" s="19"/>
      <c r="G208" s="208"/>
      <c r="I208" s="51"/>
      <c r="J208" s="52"/>
      <c r="K208" s="62"/>
      <c r="L208" s="62"/>
      <c r="M208" s="52"/>
      <c r="N208" s="53"/>
      <c r="O208" s="51"/>
      <c r="P208" s="52"/>
      <c r="W208" s="52"/>
      <c r="X208" s="68"/>
      <c r="Y208" s="62"/>
      <c r="Z208" s="19"/>
      <c r="AC208" s="58"/>
      <c r="AD208" s="19"/>
    </row>
    <row r="209" spans="2:30" s="20" customFormat="1">
      <c r="B209" s="49"/>
      <c r="C209" s="19"/>
      <c r="D209" s="50"/>
      <c r="E209" s="19"/>
      <c r="F209" s="19"/>
      <c r="G209" s="208"/>
      <c r="I209" s="51"/>
      <c r="J209" s="52"/>
      <c r="K209" s="62"/>
      <c r="L209" s="62"/>
      <c r="M209" s="52"/>
      <c r="N209" s="53"/>
      <c r="O209" s="51"/>
      <c r="P209" s="52"/>
      <c r="W209" s="52"/>
      <c r="X209" s="68"/>
      <c r="Y209" s="62"/>
      <c r="Z209" s="19"/>
      <c r="AC209" s="58"/>
      <c r="AD209" s="19"/>
    </row>
    <row r="210" spans="2:30" s="20" customFormat="1">
      <c r="B210" s="49"/>
      <c r="C210" s="19"/>
      <c r="D210" s="50"/>
      <c r="E210" s="19"/>
      <c r="F210" s="19"/>
      <c r="G210" s="208"/>
      <c r="I210" s="51"/>
      <c r="J210" s="52"/>
      <c r="K210" s="62"/>
      <c r="L210" s="62"/>
      <c r="M210" s="52"/>
      <c r="N210" s="53"/>
      <c r="O210" s="51"/>
      <c r="P210" s="52"/>
      <c r="W210" s="52"/>
      <c r="X210" s="68"/>
      <c r="Y210" s="62"/>
      <c r="Z210" s="19"/>
      <c r="AC210" s="58"/>
      <c r="AD210" s="19"/>
    </row>
    <row r="211" spans="2:30" s="20" customFormat="1">
      <c r="B211" s="49"/>
      <c r="C211" s="19"/>
      <c r="D211" s="50"/>
      <c r="E211" s="19"/>
      <c r="F211" s="19"/>
      <c r="G211" s="208"/>
      <c r="I211" s="51"/>
      <c r="J211" s="52"/>
      <c r="K211" s="62"/>
      <c r="L211" s="62"/>
      <c r="M211" s="52"/>
      <c r="N211" s="53"/>
      <c r="O211" s="51"/>
      <c r="P211" s="52"/>
      <c r="W211" s="52"/>
      <c r="X211" s="68"/>
      <c r="Y211" s="62"/>
      <c r="Z211" s="19"/>
      <c r="AC211" s="58"/>
      <c r="AD211" s="19"/>
    </row>
    <row r="212" spans="2:30" s="20" customFormat="1">
      <c r="B212" s="49"/>
      <c r="C212" s="19"/>
      <c r="D212" s="50"/>
      <c r="E212" s="19"/>
      <c r="F212" s="19"/>
      <c r="G212" s="208"/>
      <c r="I212" s="51"/>
      <c r="J212" s="52"/>
      <c r="K212" s="62"/>
      <c r="L212" s="62"/>
      <c r="M212" s="52"/>
      <c r="N212" s="53"/>
      <c r="O212" s="51"/>
      <c r="P212" s="52"/>
      <c r="W212" s="52"/>
      <c r="X212" s="68"/>
      <c r="Y212" s="62"/>
      <c r="Z212" s="19"/>
      <c r="AC212" s="58"/>
      <c r="AD212" s="19"/>
    </row>
    <row r="213" spans="2:30" s="20" customFormat="1">
      <c r="B213" s="49"/>
      <c r="C213" s="19"/>
      <c r="D213" s="50"/>
      <c r="E213" s="19"/>
      <c r="F213" s="19"/>
      <c r="G213" s="208"/>
      <c r="I213" s="51"/>
      <c r="J213" s="52"/>
      <c r="K213" s="62"/>
      <c r="L213" s="62"/>
      <c r="M213" s="52"/>
      <c r="N213" s="53"/>
      <c r="O213" s="51"/>
      <c r="P213" s="52"/>
      <c r="W213" s="52"/>
      <c r="X213" s="68"/>
      <c r="Y213" s="62"/>
      <c r="Z213" s="19"/>
      <c r="AC213" s="58"/>
      <c r="AD213" s="19"/>
    </row>
    <row r="214" spans="2:30" s="20" customFormat="1">
      <c r="B214" s="49"/>
      <c r="C214" s="19"/>
      <c r="D214" s="50"/>
      <c r="E214" s="19"/>
      <c r="F214" s="19"/>
      <c r="G214" s="208"/>
      <c r="I214" s="51"/>
      <c r="J214" s="52"/>
      <c r="K214" s="62"/>
      <c r="L214" s="62"/>
      <c r="M214" s="52"/>
      <c r="N214" s="53"/>
      <c r="O214" s="51"/>
      <c r="P214" s="52"/>
      <c r="W214" s="52"/>
      <c r="X214" s="68"/>
      <c r="Y214" s="62"/>
      <c r="Z214" s="19"/>
      <c r="AC214" s="58"/>
      <c r="AD214" s="19"/>
    </row>
    <row r="215" spans="2:30" s="20" customFormat="1">
      <c r="B215" s="49"/>
      <c r="C215" s="19"/>
      <c r="D215" s="50"/>
      <c r="E215" s="19"/>
      <c r="F215" s="19"/>
      <c r="G215" s="208"/>
      <c r="I215" s="51"/>
      <c r="J215" s="52"/>
      <c r="K215" s="62"/>
      <c r="L215" s="62"/>
      <c r="M215" s="52"/>
      <c r="N215" s="53"/>
      <c r="O215" s="51"/>
      <c r="P215" s="52"/>
      <c r="W215" s="52"/>
      <c r="X215" s="68"/>
      <c r="Y215" s="62"/>
      <c r="Z215" s="19"/>
      <c r="AC215" s="58"/>
      <c r="AD215" s="19"/>
    </row>
    <row r="216" spans="2:30" s="20" customFormat="1">
      <c r="B216" s="49"/>
      <c r="C216" s="19"/>
      <c r="D216" s="50"/>
      <c r="E216" s="19"/>
      <c r="F216" s="19"/>
      <c r="G216" s="208"/>
      <c r="I216" s="51"/>
      <c r="J216" s="52"/>
      <c r="K216" s="62"/>
      <c r="L216" s="62"/>
      <c r="M216" s="52"/>
      <c r="N216" s="53"/>
      <c r="O216" s="51"/>
      <c r="P216" s="52"/>
      <c r="W216" s="52"/>
      <c r="X216" s="68"/>
      <c r="Y216" s="62"/>
      <c r="Z216" s="19"/>
      <c r="AC216" s="58"/>
      <c r="AD216" s="19"/>
    </row>
    <row r="217" spans="2:30" s="20" customFormat="1">
      <c r="B217" s="49"/>
      <c r="C217" s="19"/>
      <c r="D217" s="50"/>
      <c r="E217" s="19"/>
      <c r="F217" s="19"/>
      <c r="G217" s="208"/>
      <c r="I217" s="51"/>
      <c r="J217" s="52"/>
      <c r="K217" s="62"/>
      <c r="L217" s="62"/>
      <c r="M217" s="52"/>
      <c r="N217" s="53"/>
      <c r="O217" s="51"/>
      <c r="P217" s="52"/>
      <c r="W217" s="52"/>
      <c r="X217" s="68"/>
      <c r="Y217" s="62"/>
      <c r="Z217" s="19"/>
      <c r="AC217" s="58"/>
      <c r="AD217" s="19"/>
    </row>
    <row r="218" spans="2:30" s="20" customFormat="1">
      <c r="B218" s="49"/>
      <c r="C218" s="19"/>
      <c r="D218" s="50"/>
      <c r="E218" s="19"/>
      <c r="F218" s="19"/>
      <c r="G218" s="208"/>
      <c r="I218" s="51"/>
      <c r="J218" s="52"/>
      <c r="K218" s="62"/>
      <c r="L218" s="62"/>
      <c r="M218" s="52"/>
      <c r="N218" s="53"/>
      <c r="O218" s="51"/>
      <c r="P218" s="52"/>
      <c r="W218" s="52"/>
      <c r="X218" s="68"/>
      <c r="Y218" s="62"/>
      <c r="Z218" s="19"/>
      <c r="AC218" s="58"/>
      <c r="AD218" s="19"/>
    </row>
    <row r="219" spans="2:30" s="20" customFormat="1">
      <c r="B219" s="49"/>
      <c r="C219" s="19"/>
      <c r="D219" s="50"/>
      <c r="E219" s="19"/>
      <c r="F219" s="19"/>
      <c r="G219" s="208"/>
      <c r="I219" s="51"/>
      <c r="J219" s="52"/>
      <c r="K219" s="62"/>
      <c r="L219" s="62"/>
      <c r="M219" s="52"/>
      <c r="N219" s="53"/>
      <c r="O219" s="51"/>
      <c r="P219" s="52"/>
      <c r="W219" s="52"/>
      <c r="X219" s="68"/>
      <c r="Y219" s="62"/>
      <c r="Z219" s="19"/>
      <c r="AC219" s="58"/>
      <c r="AD219" s="19"/>
    </row>
    <row r="220" spans="2:30" s="20" customFormat="1">
      <c r="B220" s="49"/>
      <c r="C220" s="19"/>
      <c r="D220" s="50"/>
      <c r="E220" s="19"/>
      <c r="F220" s="19"/>
      <c r="G220" s="208"/>
      <c r="I220" s="51"/>
      <c r="J220" s="52"/>
      <c r="K220" s="62"/>
      <c r="L220" s="62"/>
      <c r="M220" s="52"/>
      <c r="N220" s="53"/>
      <c r="O220" s="51"/>
      <c r="P220" s="52"/>
      <c r="W220" s="52"/>
      <c r="X220" s="68"/>
      <c r="Y220" s="62"/>
      <c r="Z220" s="19"/>
      <c r="AC220" s="58"/>
      <c r="AD220" s="19"/>
    </row>
    <row r="221" spans="2:30" s="20" customFormat="1">
      <c r="B221" s="49"/>
      <c r="C221" s="19"/>
      <c r="D221" s="50"/>
      <c r="E221" s="19"/>
      <c r="F221" s="19"/>
      <c r="G221" s="208"/>
      <c r="I221" s="51"/>
      <c r="J221" s="52"/>
      <c r="K221" s="62"/>
      <c r="L221" s="62"/>
      <c r="M221" s="52"/>
      <c r="N221" s="53"/>
      <c r="O221" s="51"/>
      <c r="P221" s="52"/>
      <c r="W221" s="52"/>
      <c r="X221" s="68"/>
      <c r="Y221" s="62"/>
      <c r="Z221" s="19"/>
      <c r="AC221" s="58"/>
      <c r="AD221" s="19"/>
    </row>
    <row r="222" spans="2:30" s="20" customFormat="1">
      <c r="B222" s="49"/>
      <c r="C222" s="19"/>
      <c r="D222" s="50"/>
      <c r="E222" s="19"/>
      <c r="F222" s="19"/>
      <c r="G222" s="208"/>
      <c r="I222" s="51"/>
      <c r="J222" s="52"/>
      <c r="K222" s="62"/>
      <c r="L222" s="62"/>
      <c r="M222" s="52"/>
      <c r="N222" s="53"/>
      <c r="O222" s="51"/>
      <c r="P222" s="52"/>
      <c r="W222" s="52"/>
      <c r="X222" s="68"/>
      <c r="Y222" s="62"/>
      <c r="Z222" s="19"/>
      <c r="AC222" s="58"/>
      <c r="AD222" s="19"/>
    </row>
    <row r="223" spans="2:30" s="20" customFormat="1">
      <c r="B223" s="49"/>
      <c r="C223" s="19"/>
      <c r="D223" s="50"/>
      <c r="E223" s="19"/>
      <c r="F223" s="19"/>
      <c r="G223" s="208"/>
      <c r="I223" s="51"/>
      <c r="J223" s="52"/>
      <c r="K223" s="62"/>
      <c r="L223" s="62"/>
      <c r="M223" s="52"/>
      <c r="N223" s="53"/>
      <c r="O223" s="51"/>
      <c r="P223" s="52"/>
      <c r="W223" s="52"/>
      <c r="X223" s="68"/>
      <c r="Y223" s="62"/>
      <c r="Z223" s="19"/>
      <c r="AC223" s="58"/>
      <c r="AD223" s="19"/>
    </row>
    <row r="224" spans="2:30" s="20" customFormat="1">
      <c r="B224" s="49"/>
      <c r="C224" s="19"/>
      <c r="D224" s="50"/>
      <c r="E224" s="19"/>
      <c r="F224" s="19"/>
      <c r="G224" s="208"/>
      <c r="I224" s="51"/>
      <c r="J224" s="52"/>
      <c r="K224" s="62"/>
      <c r="L224" s="62"/>
      <c r="M224" s="52"/>
      <c r="N224" s="53"/>
      <c r="O224" s="51"/>
      <c r="P224" s="52"/>
      <c r="W224" s="52"/>
      <c r="X224" s="68"/>
      <c r="Y224" s="62"/>
      <c r="Z224" s="19"/>
      <c r="AC224" s="58"/>
      <c r="AD224" s="19"/>
    </row>
    <row r="225" spans="2:30" s="20" customFormat="1">
      <c r="B225" s="49"/>
      <c r="C225" s="19"/>
      <c r="D225" s="50"/>
      <c r="E225" s="19"/>
      <c r="F225" s="19"/>
      <c r="G225" s="208"/>
      <c r="I225" s="51"/>
      <c r="J225" s="52"/>
      <c r="K225" s="62"/>
      <c r="L225" s="62"/>
      <c r="M225" s="52"/>
      <c r="N225" s="53"/>
      <c r="O225" s="51"/>
      <c r="P225" s="52"/>
      <c r="W225" s="52"/>
      <c r="X225" s="68"/>
      <c r="Y225" s="62"/>
      <c r="Z225" s="19"/>
      <c r="AC225" s="58"/>
      <c r="AD225" s="19"/>
    </row>
    <row r="226" spans="2:30" s="20" customFormat="1">
      <c r="B226" s="49"/>
      <c r="C226" s="19"/>
      <c r="D226" s="50"/>
      <c r="E226" s="19"/>
      <c r="F226" s="19"/>
      <c r="G226" s="208"/>
      <c r="I226" s="51"/>
      <c r="J226" s="52"/>
      <c r="K226" s="62"/>
      <c r="L226" s="62"/>
      <c r="M226" s="52"/>
      <c r="N226" s="53"/>
      <c r="O226" s="51"/>
      <c r="P226" s="52"/>
      <c r="W226" s="52"/>
      <c r="X226" s="68"/>
      <c r="Y226" s="62"/>
      <c r="Z226" s="19"/>
      <c r="AC226" s="58"/>
      <c r="AD226" s="19"/>
    </row>
    <row r="227" spans="2:30" s="20" customFormat="1">
      <c r="B227" s="49"/>
      <c r="C227" s="19"/>
      <c r="D227" s="50"/>
      <c r="E227" s="19"/>
      <c r="F227" s="19"/>
      <c r="G227" s="208"/>
      <c r="I227" s="51"/>
      <c r="J227" s="52"/>
      <c r="K227" s="62"/>
      <c r="L227" s="62"/>
      <c r="M227" s="52"/>
      <c r="N227" s="53"/>
      <c r="O227" s="51"/>
      <c r="P227" s="52"/>
      <c r="W227" s="52"/>
      <c r="X227" s="68"/>
      <c r="Y227" s="62"/>
      <c r="Z227" s="19"/>
      <c r="AC227" s="58"/>
      <c r="AD227" s="19"/>
    </row>
    <row r="228" spans="2:30" s="20" customFormat="1">
      <c r="B228" s="49"/>
      <c r="C228" s="19"/>
      <c r="D228" s="50"/>
      <c r="E228" s="19"/>
      <c r="F228" s="19"/>
      <c r="G228" s="208"/>
      <c r="I228" s="51"/>
      <c r="J228" s="52"/>
      <c r="K228" s="62"/>
      <c r="L228" s="62"/>
      <c r="M228" s="52"/>
      <c r="N228" s="53"/>
      <c r="O228" s="51"/>
      <c r="P228" s="52"/>
      <c r="W228" s="52"/>
      <c r="X228" s="68"/>
      <c r="Y228" s="62"/>
      <c r="Z228" s="19"/>
      <c r="AC228" s="58"/>
      <c r="AD228" s="19"/>
    </row>
    <row r="229" spans="2:30" s="20" customFormat="1">
      <c r="B229" s="49"/>
      <c r="C229" s="19"/>
      <c r="D229" s="50"/>
      <c r="E229" s="19"/>
      <c r="F229" s="19"/>
      <c r="G229" s="208"/>
      <c r="I229" s="51"/>
      <c r="J229" s="52"/>
      <c r="K229" s="62"/>
      <c r="L229" s="62"/>
      <c r="M229" s="52"/>
      <c r="N229" s="53"/>
      <c r="O229" s="51"/>
      <c r="P229" s="52"/>
      <c r="W229" s="52"/>
      <c r="X229" s="68"/>
      <c r="Y229" s="62"/>
      <c r="Z229" s="19"/>
      <c r="AC229" s="58"/>
      <c r="AD229" s="19"/>
    </row>
    <row r="230" spans="2:30" s="20" customFormat="1">
      <c r="B230" s="49"/>
      <c r="C230" s="19"/>
      <c r="D230" s="50"/>
      <c r="E230" s="19"/>
      <c r="F230" s="19"/>
      <c r="G230" s="208"/>
      <c r="I230" s="51"/>
      <c r="J230" s="52"/>
      <c r="K230" s="62"/>
      <c r="L230" s="62"/>
      <c r="M230" s="52"/>
      <c r="N230" s="53"/>
      <c r="O230" s="51"/>
      <c r="P230" s="52"/>
      <c r="W230" s="52"/>
      <c r="X230" s="68"/>
      <c r="Y230" s="62"/>
      <c r="Z230" s="19"/>
      <c r="AC230" s="58"/>
      <c r="AD230" s="19"/>
    </row>
    <row r="231" spans="2:30" s="20" customFormat="1">
      <c r="B231" s="49"/>
      <c r="C231" s="19"/>
      <c r="D231" s="50"/>
      <c r="E231" s="19"/>
      <c r="F231" s="19"/>
      <c r="G231" s="208"/>
      <c r="I231" s="51"/>
      <c r="J231" s="52"/>
      <c r="K231" s="62"/>
      <c r="L231" s="62"/>
      <c r="M231" s="52"/>
      <c r="N231" s="53"/>
      <c r="O231" s="51"/>
      <c r="P231" s="52"/>
      <c r="W231" s="52"/>
      <c r="X231" s="68"/>
      <c r="Y231" s="62"/>
      <c r="Z231" s="19"/>
      <c r="AC231" s="58"/>
      <c r="AD231" s="19"/>
    </row>
    <row r="232" spans="2:30" s="20" customFormat="1">
      <c r="B232" s="49"/>
      <c r="C232" s="19"/>
      <c r="D232" s="50"/>
      <c r="E232" s="19"/>
      <c r="F232" s="19"/>
      <c r="G232" s="208"/>
      <c r="I232" s="51"/>
      <c r="J232" s="52"/>
      <c r="K232" s="62"/>
      <c r="L232" s="62"/>
      <c r="M232" s="52"/>
      <c r="N232" s="53"/>
      <c r="O232" s="51"/>
      <c r="P232" s="52"/>
      <c r="W232" s="52"/>
      <c r="X232" s="68"/>
      <c r="Y232" s="62"/>
      <c r="Z232" s="19"/>
      <c r="AC232" s="58"/>
      <c r="AD232" s="19"/>
    </row>
    <row r="233" spans="2:30" s="20" customFormat="1">
      <c r="B233" s="49"/>
      <c r="C233" s="19"/>
      <c r="D233" s="50"/>
      <c r="E233" s="19"/>
      <c r="F233" s="19"/>
      <c r="G233" s="208"/>
      <c r="I233" s="51"/>
      <c r="J233" s="52"/>
      <c r="K233" s="62"/>
      <c r="L233" s="62"/>
      <c r="M233" s="52"/>
      <c r="N233" s="53"/>
      <c r="O233" s="51"/>
      <c r="P233" s="52"/>
      <c r="W233" s="52"/>
      <c r="X233" s="68"/>
      <c r="Y233" s="62"/>
      <c r="Z233" s="19"/>
      <c r="AC233" s="58"/>
      <c r="AD233" s="19"/>
    </row>
    <row r="234" spans="2:30" s="20" customFormat="1">
      <c r="B234" s="49"/>
      <c r="C234" s="19"/>
      <c r="D234" s="50"/>
      <c r="E234" s="19"/>
      <c r="F234" s="19"/>
      <c r="G234" s="208"/>
      <c r="I234" s="51"/>
      <c r="J234" s="52"/>
      <c r="K234" s="62"/>
      <c r="L234" s="62"/>
      <c r="M234" s="52"/>
      <c r="N234" s="53"/>
      <c r="O234" s="51"/>
      <c r="P234" s="52"/>
      <c r="W234" s="52"/>
      <c r="X234" s="68"/>
      <c r="Y234" s="62"/>
      <c r="Z234" s="19"/>
      <c r="AC234" s="58"/>
      <c r="AD234" s="19"/>
    </row>
    <row r="235" spans="2:30" s="20" customFormat="1">
      <c r="B235" s="49"/>
      <c r="C235" s="19"/>
      <c r="D235" s="50"/>
      <c r="E235" s="19"/>
      <c r="F235" s="19"/>
      <c r="G235" s="208"/>
      <c r="I235" s="51"/>
      <c r="J235" s="52"/>
      <c r="K235" s="62"/>
      <c r="L235" s="62"/>
      <c r="M235" s="52"/>
      <c r="N235" s="53"/>
      <c r="O235" s="51"/>
      <c r="P235" s="52"/>
      <c r="W235" s="52"/>
      <c r="X235" s="68"/>
      <c r="Y235" s="62"/>
      <c r="Z235" s="19"/>
      <c r="AC235" s="58"/>
      <c r="AD235" s="19"/>
    </row>
    <row r="236" spans="2:30" s="20" customFormat="1">
      <c r="B236" s="49"/>
      <c r="C236" s="19"/>
      <c r="D236" s="50"/>
      <c r="E236" s="19"/>
      <c r="F236" s="19"/>
      <c r="G236" s="208"/>
      <c r="I236" s="51"/>
      <c r="J236" s="52"/>
      <c r="K236" s="62"/>
      <c r="L236" s="62"/>
      <c r="M236" s="52"/>
      <c r="N236" s="53"/>
      <c r="O236" s="51"/>
      <c r="P236" s="52"/>
      <c r="W236" s="52"/>
      <c r="X236" s="68"/>
      <c r="Y236" s="62"/>
      <c r="Z236" s="19"/>
      <c r="AC236" s="58"/>
      <c r="AD236" s="19"/>
    </row>
    <row r="237" spans="2:30" s="20" customFormat="1">
      <c r="B237" s="49"/>
      <c r="C237" s="19"/>
      <c r="D237" s="50"/>
      <c r="E237" s="19"/>
      <c r="F237" s="19"/>
      <c r="G237" s="208"/>
      <c r="I237" s="51"/>
      <c r="J237" s="52"/>
      <c r="K237" s="62"/>
      <c r="L237" s="62"/>
      <c r="M237" s="52"/>
      <c r="N237" s="53"/>
      <c r="O237" s="51"/>
      <c r="P237" s="52"/>
      <c r="W237" s="52"/>
      <c r="X237" s="68"/>
      <c r="Y237" s="62"/>
      <c r="Z237" s="19"/>
      <c r="AC237" s="58"/>
      <c r="AD237" s="19"/>
    </row>
    <row r="238" spans="2:30" s="20" customFormat="1">
      <c r="B238" s="49"/>
      <c r="C238" s="19"/>
      <c r="D238" s="50"/>
      <c r="E238" s="19"/>
      <c r="F238" s="19"/>
      <c r="G238" s="208"/>
      <c r="I238" s="51"/>
      <c r="J238" s="52"/>
      <c r="K238" s="62"/>
      <c r="L238" s="62"/>
      <c r="M238" s="52"/>
      <c r="N238" s="53"/>
      <c r="O238" s="51"/>
      <c r="P238" s="52"/>
      <c r="W238" s="52"/>
      <c r="X238" s="68"/>
      <c r="Y238" s="62"/>
      <c r="Z238" s="19"/>
      <c r="AC238" s="58"/>
      <c r="AD238" s="19"/>
    </row>
    <row r="239" spans="2:30" s="20" customFormat="1">
      <c r="B239" s="49"/>
      <c r="C239" s="19"/>
      <c r="D239" s="50"/>
      <c r="E239" s="19"/>
      <c r="F239" s="19"/>
      <c r="G239" s="208"/>
      <c r="I239" s="51"/>
      <c r="J239" s="52"/>
      <c r="K239" s="62"/>
      <c r="L239" s="62"/>
      <c r="M239" s="52"/>
      <c r="N239" s="53"/>
      <c r="O239" s="51"/>
      <c r="P239" s="52"/>
      <c r="W239" s="52"/>
      <c r="X239" s="68"/>
      <c r="Y239" s="62"/>
      <c r="Z239" s="19"/>
      <c r="AC239" s="58"/>
      <c r="AD239" s="19"/>
    </row>
    <row r="240" spans="2:30" s="20" customFormat="1">
      <c r="B240" s="49"/>
      <c r="C240" s="19"/>
      <c r="D240" s="50"/>
      <c r="E240" s="19"/>
      <c r="F240" s="19"/>
      <c r="G240" s="208"/>
      <c r="I240" s="51"/>
      <c r="J240" s="52"/>
      <c r="K240" s="62"/>
      <c r="L240" s="62"/>
      <c r="M240" s="52"/>
      <c r="N240" s="53"/>
      <c r="O240" s="51"/>
      <c r="P240" s="52"/>
      <c r="W240" s="52"/>
      <c r="X240" s="68"/>
      <c r="Y240" s="62"/>
      <c r="Z240" s="19"/>
      <c r="AC240" s="58"/>
      <c r="AD240" s="19"/>
    </row>
    <row r="241" spans="2:30" s="20" customFormat="1">
      <c r="B241" s="49"/>
      <c r="C241" s="19"/>
      <c r="D241" s="50"/>
      <c r="E241" s="19"/>
      <c r="F241" s="19"/>
      <c r="G241" s="208"/>
      <c r="I241" s="51"/>
      <c r="J241" s="52"/>
      <c r="K241" s="62"/>
      <c r="L241" s="62"/>
      <c r="M241" s="52"/>
      <c r="N241" s="53"/>
      <c r="O241" s="51"/>
      <c r="P241" s="52"/>
      <c r="W241" s="52"/>
      <c r="X241" s="68"/>
      <c r="Y241" s="62"/>
      <c r="Z241" s="19"/>
      <c r="AC241" s="58"/>
      <c r="AD241" s="19"/>
    </row>
    <row r="242" spans="2:30" s="20" customFormat="1">
      <c r="B242" s="49"/>
      <c r="C242" s="19"/>
      <c r="D242" s="50"/>
      <c r="E242" s="19"/>
      <c r="F242" s="19"/>
      <c r="G242" s="208"/>
      <c r="I242" s="51"/>
      <c r="J242" s="52"/>
      <c r="K242" s="62"/>
      <c r="L242" s="62"/>
      <c r="M242" s="52"/>
      <c r="N242" s="53"/>
      <c r="O242" s="51"/>
      <c r="P242" s="52"/>
      <c r="W242" s="52"/>
      <c r="X242" s="68"/>
      <c r="Y242" s="62"/>
      <c r="Z242" s="19"/>
      <c r="AC242" s="58"/>
      <c r="AD242" s="19"/>
    </row>
    <row r="243" spans="2:30" s="20" customFormat="1">
      <c r="B243" s="49"/>
      <c r="C243" s="19"/>
      <c r="D243" s="50"/>
      <c r="E243" s="19"/>
      <c r="F243" s="19"/>
      <c r="G243" s="208"/>
      <c r="I243" s="51"/>
      <c r="J243" s="52"/>
      <c r="K243" s="62"/>
      <c r="L243" s="62"/>
      <c r="M243" s="52"/>
      <c r="N243" s="53"/>
      <c r="O243" s="51"/>
      <c r="P243" s="52"/>
      <c r="W243" s="52"/>
      <c r="X243" s="68"/>
      <c r="Y243" s="62"/>
      <c r="Z243" s="19"/>
      <c r="AC243" s="58"/>
      <c r="AD243" s="19"/>
    </row>
    <row r="244" spans="2:30" s="20" customFormat="1">
      <c r="B244" s="49"/>
      <c r="C244" s="19"/>
      <c r="D244" s="50"/>
      <c r="E244" s="19"/>
      <c r="F244" s="19"/>
      <c r="G244" s="208"/>
      <c r="I244" s="51"/>
      <c r="J244" s="52"/>
      <c r="K244" s="62"/>
      <c r="L244" s="62"/>
      <c r="M244" s="52"/>
      <c r="N244" s="53"/>
      <c r="O244" s="51"/>
      <c r="P244" s="52"/>
      <c r="W244" s="52"/>
      <c r="X244" s="68"/>
      <c r="Y244" s="62"/>
      <c r="Z244" s="19"/>
      <c r="AC244" s="58"/>
      <c r="AD244" s="19"/>
    </row>
    <row r="245" spans="2:30" s="20" customFormat="1">
      <c r="B245" s="49"/>
      <c r="C245" s="19"/>
      <c r="D245" s="50"/>
      <c r="E245" s="19"/>
      <c r="F245" s="19"/>
      <c r="G245" s="208"/>
      <c r="I245" s="51"/>
      <c r="J245" s="52"/>
      <c r="K245" s="62"/>
      <c r="L245" s="62"/>
      <c r="M245" s="52"/>
      <c r="N245" s="53"/>
      <c r="O245" s="51"/>
      <c r="P245" s="52"/>
      <c r="W245" s="52"/>
      <c r="X245" s="68"/>
      <c r="Y245" s="62"/>
      <c r="Z245" s="19"/>
      <c r="AC245" s="58"/>
      <c r="AD245" s="19"/>
    </row>
    <row r="246" spans="2:30" s="20" customFormat="1">
      <c r="B246" s="49"/>
      <c r="C246" s="19"/>
      <c r="D246" s="50"/>
      <c r="E246" s="19"/>
      <c r="F246" s="19"/>
      <c r="G246" s="208"/>
      <c r="I246" s="51"/>
      <c r="J246" s="52"/>
      <c r="K246" s="62"/>
      <c r="L246" s="62"/>
      <c r="M246" s="52"/>
      <c r="N246" s="53"/>
      <c r="O246" s="51"/>
      <c r="P246" s="52"/>
      <c r="W246" s="52"/>
      <c r="X246" s="68"/>
      <c r="Y246" s="62"/>
      <c r="Z246" s="19"/>
      <c r="AC246" s="58"/>
      <c r="AD246" s="19"/>
    </row>
    <row r="247" spans="2:30" s="20" customFormat="1">
      <c r="B247" s="49"/>
      <c r="C247" s="19"/>
      <c r="D247" s="50"/>
      <c r="E247" s="19"/>
      <c r="F247" s="19"/>
      <c r="G247" s="208"/>
      <c r="I247" s="51"/>
      <c r="J247" s="52"/>
      <c r="K247" s="62"/>
      <c r="L247" s="62"/>
      <c r="M247" s="52"/>
      <c r="N247" s="53"/>
      <c r="O247" s="51"/>
      <c r="P247" s="52"/>
      <c r="W247" s="52"/>
      <c r="X247" s="68"/>
      <c r="Y247" s="62"/>
      <c r="Z247" s="19"/>
      <c r="AC247" s="58"/>
      <c r="AD247" s="19"/>
    </row>
    <row r="248" spans="2:30" s="20" customFormat="1">
      <c r="B248" s="49"/>
      <c r="C248" s="19"/>
      <c r="D248" s="50"/>
      <c r="E248" s="19"/>
      <c r="F248" s="19"/>
      <c r="G248" s="208"/>
      <c r="I248" s="51"/>
      <c r="J248" s="52"/>
      <c r="K248" s="62"/>
      <c r="L248" s="62"/>
      <c r="M248" s="52"/>
      <c r="N248" s="53"/>
      <c r="O248" s="51"/>
      <c r="P248" s="52"/>
      <c r="W248" s="52"/>
      <c r="X248" s="68"/>
      <c r="Y248" s="62"/>
      <c r="Z248" s="19"/>
      <c r="AC248" s="58"/>
      <c r="AD248" s="19"/>
    </row>
    <row r="249" spans="2:30" s="20" customFormat="1">
      <c r="B249" s="49"/>
      <c r="C249" s="19"/>
      <c r="D249" s="50"/>
      <c r="E249" s="19"/>
      <c r="F249" s="19"/>
      <c r="G249" s="208"/>
      <c r="I249" s="51"/>
      <c r="J249" s="52"/>
      <c r="K249" s="62"/>
      <c r="L249" s="62"/>
      <c r="M249" s="52"/>
      <c r="N249" s="53"/>
      <c r="O249" s="51"/>
      <c r="P249" s="52"/>
      <c r="W249" s="52"/>
      <c r="X249" s="68"/>
      <c r="Y249" s="62"/>
      <c r="Z249" s="19"/>
      <c r="AC249" s="58"/>
      <c r="AD249" s="19"/>
    </row>
    <row r="250" spans="2:30" s="20" customFormat="1">
      <c r="B250" s="49"/>
      <c r="C250" s="19"/>
      <c r="D250" s="50"/>
      <c r="E250" s="19"/>
      <c r="F250" s="19"/>
      <c r="G250" s="208"/>
      <c r="I250" s="51"/>
      <c r="J250" s="52"/>
      <c r="K250" s="62"/>
      <c r="L250" s="62"/>
      <c r="M250" s="52"/>
      <c r="N250" s="53"/>
      <c r="O250" s="51"/>
      <c r="P250" s="52"/>
      <c r="W250" s="52"/>
      <c r="X250" s="68"/>
      <c r="Y250" s="62"/>
      <c r="Z250" s="19"/>
      <c r="AC250" s="58"/>
      <c r="AD250" s="19"/>
    </row>
    <row r="251" spans="2:30" s="20" customFormat="1">
      <c r="B251" s="49"/>
      <c r="C251" s="19"/>
      <c r="D251" s="50"/>
      <c r="E251" s="19"/>
      <c r="F251" s="19"/>
      <c r="G251" s="208"/>
      <c r="I251" s="51"/>
      <c r="J251" s="52"/>
      <c r="K251" s="62"/>
      <c r="L251" s="62"/>
      <c r="M251" s="52"/>
      <c r="N251" s="53"/>
      <c r="O251" s="51"/>
      <c r="P251" s="52"/>
      <c r="W251" s="52"/>
      <c r="X251" s="68"/>
      <c r="Y251" s="62"/>
      <c r="Z251" s="19"/>
      <c r="AC251" s="58"/>
      <c r="AD251" s="19"/>
    </row>
    <row r="252" spans="2:30" s="20" customFormat="1">
      <c r="B252" s="49"/>
      <c r="C252" s="19"/>
      <c r="D252" s="50"/>
      <c r="E252" s="19"/>
      <c r="F252" s="19"/>
      <c r="G252" s="208"/>
      <c r="I252" s="51"/>
      <c r="J252" s="52"/>
      <c r="K252" s="62"/>
      <c r="L252" s="62"/>
      <c r="M252" s="52"/>
      <c r="N252" s="53"/>
      <c r="O252" s="51"/>
      <c r="P252" s="52"/>
      <c r="W252" s="52"/>
      <c r="X252" s="68"/>
      <c r="Y252" s="62"/>
      <c r="Z252" s="19"/>
      <c r="AC252" s="58"/>
      <c r="AD252" s="19"/>
    </row>
    <row r="253" spans="2:30" s="20" customFormat="1">
      <c r="B253" s="49"/>
      <c r="C253" s="19"/>
      <c r="D253" s="50"/>
      <c r="E253" s="19"/>
      <c r="F253" s="19"/>
      <c r="G253" s="208"/>
      <c r="I253" s="51"/>
      <c r="J253" s="52"/>
      <c r="K253" s="62"/>
      <c r="L253" s="62"/>
      <c r="M253" s="52"/>
      <c r="N253" s="53"/>
      <c r="O253" s="51"/>
      <c r="P253" s="52"/>
      <c r="W253" s="52"/>
      <c r="X253" s="68"/>
      <c r="Y253" s="62"/>
      <c r="Z253" s="19"/>
      <c r="AC253" s="58"/>
      <c r="AD253" s="19"/>
    </row>
    <row r="254" spans="2:30" s="20" customFormat="1">
      <c r="B254" s="49"/>
      <c r="C254" s="19"/>
      <c r="D254" s="50"/>
      <c r="E254" s="19"/>
      <c r="F254" s="19"/>
      <c r="G254" s="208"/>
      <c r="I254" s="51"/>
      <c r="J254" s="52"/>
      <c r="K254" s="62"/>
      <c r="L254" s="62"/>
      <c r="M254" s="52"/>
      <c r="N254" s="53"/>
      <c r="O254" s="51"/>
      <c r="P254" s="52"/>
      <c r="W254" s="52"/>
      <c r="X254" s="68"/>
      <c r="Y254" s="62"/>
      <c r="Z254" s="19"/>
      <c r="AC254" s="58"/>
      <c r="AD254" s="19"/>
    </row>
    <row r="255" spans="2:30" s="20" customFormat="1">
      <c r="B255" s="49"/>
      <c r="C255" s="19"/>
      <c r="D255" s="50"/>
      <c r="E255" s="19"/>
      <c r="F255" s="19"/>
      <c r="G255" s="208"/>
      <c r="I255" s="51"/>
      <c r="J255" s="52"/>
      <c r="K255" s="62"/>
      <c r="L255" s="62"/>
      <c r="M255" s="52"/>
      <c r="N255" s="53"/>
      <c r="O255" s="51"/>
      <c r="P255" s="52"/>
      <c r="W255" s="52"/>
      <c r="X255" s="68"/>
      <c r="Y255" s="62"/>
      <c r="Z255" s="19"/>
      <c r="AC255" s="58"/>
      <c r="AD255" s="19"/>
    </row>
    <row r="256" spans="2:30" s="20" customFormat="1">
      <c r="B256" s="49"/>
      <c r="C256" s="19"/>
      <c r="D256" s="50"/>
      <c r="E256" s="19"/>
      <c r="F256" s="19"/>
      <c r="G256" s="208"/>
      <c r="I256" s="51"/>
      <c r="J256" s="52"/>
      <c r="K256" s="62"/>
      <c r="L256" s="62"/>
      <c r="M256" s="52"/>
      <c r="N256" s="53"/>
      <c r="O256" s="51"/>
      <c r="P256" s="52"/>
      <c r="W256" s="52"/>
      <c r="X256" s="68"/>
      <c r="Y256" s="62"/>
      <c r="Z256" s="19"/>
      <c r="AC256" s="58"/>
      <c r="AD256" s="19"/>
    </row>
    <row r="257" spans="2:30" s="20" customFormat="1">
      <c r="B257" s="49"/>
      <c r="C257" s="19"/>
      <c r="D257" s="50"/>
      <c r="E257" s="19"/>
      <c r="F257" s="19"/>
      <c r="G257" s="208"/>
      <c r="I257" s="51"/>
      <c r="J257" s="52"/>
      <c r="K257" s="62"/>
      <c r="L257" s="62"/>
      <c r="M257" s="52"/>
      <c r="N257" s="53"/>
      <c r="O257" s="51"/>
      <c r="P257" s="52"/>
      <c r="W257" s="52"/>
      <c r="X257" s="68"/>
      <c r="Y257" s="62"/>
      <c r="Z257" s="19"/>
      <c r="AC257" s="58"/>
      <c r="AD257" s="19"/>
    </row>
    <row r="258" spans="2:30" s="20" customFormat="1">
      <c r="B258" s="49"/>
      <c r="C258" s="19"/>
      <c r="D258" s="50"/>
      <c r="E258" s="19"/>
      <c r="F258" s="19"/>
      <c r="G258" s="208"/>
      <c r="I258" s="51"/>
      <c r="J258" s="52"/>
      <c r="K258" s="62"/>
      <c r="L258" s="62"/>
      <c r="M258" s="52"/>
      <c r="N258" s="53"/>
      <c r="O258" s="51"/>
      <c r="P258" s="52"/>
      <c r="W258" s="52"/>
      <c r="X258" s="68"/>
      <c r="Y258" s="62"/>
      <c r="Z258" s="19"/>
      <c r="AC258" s="58"/>
      <c r="AD258" s="19"/>
    </row>
    <row r="259" spans="2:30" s="20" customFormat="1">
      <c r="B259" s="49"/>
      <c r="C259" s="19"/>
      <c r="D259" s="50"/>
      <c r="E259" s="19"/>
      <c r="F259" s="19"/>
      <c r="G259" s="208"/>
      <c r="I259" s="51"/>
      <c r="J259" s="52"/>
      <c r="K259" s="62"/>
      <c r="L259" s="62"/>
      <c r="M259" s="52"/>
      <c r="N259" s="53"/>
      <c r="O259" s="51"/>
      <c r="P259" s="52"/>
      <c r="W259" s="52"/>
      <c r="X259" s="68"/>
      <c r="Y259" s="62"/>
      <c r="Z259" s="19"/>
      <c r="AC259" s="58"/>
      <c r="AD259" s="19"/>
    </row>
    <row r="260" spans="2:30" s="20" customFormat="1">
      <c r="B260" s="49"/>
      <c r="C260" s="19"/>
      <c r="D260" s="50"/>
      <c r="E260" s="19"/>
      <c r="F260" s="19"/>
      <c r="G260" s="208"/>
      <c r="I260" s="51"/>
      <c r="J260" s="52"/>
      <c r="K260" s="62"/>
      <c r="L260" s="62"/>
      <c r="M260" s="52"/>
      <c r="N260" s="53"/>
      <c r="O260" s="51"/>
      <c r="P260" s="52"/>
      <c r="W260" s="52"/>
      <c r="X260" s="68"/>
      <c r="Y260" s="62"/>
      <c r="Z260" s="19"/>
      <c r="AC260" s="58"/>
      <c r="AD260" s="19"/>
    </row>
    <row r="261" spans="2:30" s="20" customFormat="1">
      <c r="B261" s="49"/>
      <c r="C261" s="19"/>
      <c r="D261" s="50"/>
      <c r="E261" s="19"/>
      <c r="F261" s="19"/>
      <c r="G261" s="208"/>
      <c r="I261" s="51"/>
      <c r="J261" s="52"/>
      <c r="K261" s="62"/>
      <c r="L261" s="62"/>
      <c r="M261" s="52"/>
      <c r="N261" s="53"/>
      <c r="O261" s="51"/>
      <c r="P261" s="52"/>
      <c r="W261" s="52"/>
      <c r="X261" s="68"/>
      <c r="Y261" s="62"/>
      <c r="Z261" s="19"/>
      <c r="AC261" s="58"/>
      <c r="AD261" s="19"/>
    </row>
    <row r="262" spans="2:30" s="20" customFormat="1">
      <c r="B262" s="49"/>
      <c r="C262" s="19"/>
      <c r="D262" s="50"/>
      <c r="E262" s="19"/>
      <c r="F262" s="19"/>
      <c r="G262" s="208"/>
      <c r="I262" s="51"/>
      <c r="J262" s="52"/>
      <c r="K262" s="62"/>
      <c r="L262" s="62"/>
      <c r="M262" s="52"/>
      <c r="N262" s="53"/>
      <c r="O262" s="51"/>
      <c r="P262" s="52"/>
      <c r="W262" s="52"/>
      <c r="X262" s="68"/>
      <c r="Y262" s="62"/>
      <c r="Z262" s="19"/>
      <c r="AC262" s="58"/>
      <c r="AD262" s="19"/>
    </row>
    <row r="263" spans="2:30" s="20" customFormat="1">
      <c r="B263" s="49"/>
      <c r="C263" s="19"/>
      <c r="D263" s="50"/>
      <c r="E263" s="19"/>
      <c r="F263" s="19"/>
      <c r="G263" s="208"/>
      <c r="I263" s="51"/>
      <c r="J263" s="52"/>
      <c r="K263" s="62"/>
      <c r="L263" s="62"/>
      <c r="M263" s="52"/>
      <c r="N263" s="53"/>
      <c r="O263" s="51"/>
      <c r="P263" s="52"/>
      <c r="W263" s="52"/>
      <c r="X263" s="68"/>
      <c r="Y263" s="62"/>
      <c r="Z263" s="19"/>
      <c r="AC263" s="58"/>
      <c r="AD263" s="19"/>
    </row>
    <row r="264" spans="2:30" s="20" customFormat="1">
      <c r="B264" s="49"/>
      <c r="C264" s="19"/>
      <c r="D264" s="50"/>
      <c r="E264" s="19"/>
      <c r="F264" s="19"/>
      <c r="G264" s="208"/>
      <c r="I264" s="51"/>
      <c r="J264" s="52"/>
      <c r="K264" s="62"/>
      <c r="L264" s="62"/>
      <c r="M264" s="52"/>
      <c r="N264" s="53"/>
      <c r="O264" s="51"/>
      <c r="P264" s="52"/>
      <c r="W264" s="52"/>
      <c r="X264" s="68"/>
      <c r="Y264" s="62"/>
      <c r="Z264" s="19"/>
      <c r="AC264" s="58"/>
      <c r="AD264" s="19"/>
    </row>
    <row r="265" spans="2:30" s="20" customFormat="1">
      <c r="B265" s="49"/>
      <c r="C265" s="19"/>
      <c r="D265" s="50"/>
      <c r="E265" s="19"/>
      <c r="F265" s="19"/>
      <c r="G265" s="208"/>
      <c r="I265" s="51"/>
      <c r="J265" s="52"/>
      <c r="K265" s="62"/>
      <c r="L265" s="62"/>
      <c r="M265" s="52"/>
      <c r="N265" s="53"/>
      <c r="O265" s="51"/>
      <c r="P265" s="52"/>
      <c r="W265" s="52"/>
      <c r="X265" s="68"/>
      <c r="Y265" s="62"/>
      <c r="Z265" s="19"/>
      <c r="AC265" s="58"/>
      <c r="AD265" s="19"/>
    </row>
    <row r="266" spans="2:30" s="20" customFormat="1">
      <c r="B266" s="49"/>
      <c r="C266" s="19"/>
      <c r="D266" s="50"/>
      <c r="E266" s="19"/>
      <c r="F266" s="19"/>
      <c r="G266" s="208"/>
      <c r="I266" s="51"/>
      <c r="J266" s="52"/>
      <c r="K266" s="62"/>
      <c r="L266" s="62"/>
      <c r="M266" s="52"/>
      <c r="N266" s="53"/>
      <c r="O266" s="51"/>
      <c r="P266" s="52"/>
      <c r="W266" s="52"/>
      <c r="X266" s="68"/>
      <c r="Y266" s="62"/>
      <c r="Z266" s="19"/>
      <c r="AC266" s="58"/>
      <c r="AD266" s="19"/>
    </row>
    <row r="267" spans="2:30" s="20" customFormat="1">
      <c r="B267" s="49"/>
      <c r="C267" s="19"/>
      <c r="D267" s="50"/>
      <c r="E267" s="19"/>
      <c r="F267" s="19"/>
      <c r="G267" s="208"/>
      <c r="I267" s="51"/>
      <c r="J267" s="52"/>
      <c r="K267" s="62"/>
      <c r="L267" s="62"/>
      <c r="M267" s="52"/>
      <c r="N267" s="53"/>
      <c r="O267" s="51"/>
      <c r="P267" s="52"/>
      <c r="W267" s="52"/>
      <c r="X267" s="68"/>
      <c r="Y267" s="62"/>
      <c r="Z267" s="19"/>
      <c r="AC267" s="58"/>
      <c r="AD267" s="19"/>
    </row>
    <row r="268" spans="2:30" s="20" customFormat="1">
      <c r="B268" s="49"/>
      <c r="C268" s="19"/>
      <c r="D268" s="50"/>
      <c r="E268" s="19"/>
      <c r="F268" s="19"/>
      <c r="G268" s="208"/>
      <c r="I268" s="51"/>
      <c r="J268" s="52"/>
      <c r="K268" s="62"/>
      <c r="L268" s="62"/>
      <c r="M268" s="52"/>
      <c r="N268" s="53"/>
      <c r="O268" s="51"/>
      <c r="P268" s="52"/>
      <c r="W268" s="52"/>
      <c r="X268" s="68"/>
      <c r="Y268" s="62"/>
      <c r="Z268" s="19"/>
      <c r="AC268" s="58"/>
      <c r="AD268" s="19"/>
    </row>
    <row r="269" spans="2:30" s="20" customFormat="1">
      <c r="B269" s="49"/>
      <c r="C269" s="19"/>
      <c r="D269" s="50"/>
      <c r="E269" s="19"/>
      <c r="F269" s="19"/>
      <c r="G269" s="208"/>
      <c r="I269" s="51"/>
      <c r="J269" s="52"/>
      <c r="K269" s="62"/>
      <c r="L269" s="62"/>
      <c r="M269" s="52"/>
      <c r="N269" s="53"/>
      <c r="O269" s="51"/>
      <c r="P269" s="52"/>
      <c r="W269" s="52"/>
      <c r="X269" s="68"/>
      <c r="Y269" s="62"/>
      <c r="Z269" s="19"/>
      <c r="AC269" s="58"/>
      <c r="AD269" s="19"/>
    </row>
    <row r="270" spans="2:30" s="20" customFormat="1">
      <c r="B270" s="49"/>
      <c r="C270" s="19"/>
      <c r="D270" s="50"/>
      <c r="E270" s="19"/>
      <c r="F270" s="19"/>
      <c r="G270" s="208"/>
      <c r="I270" s="51"/>
      <c r="J270" s="52"/>
      <c r="K270" s="62"/>
      <c r="L270" s="62"/>
      <c r="M270" s="52"/>
      <c r="N270" s="53"/>
      <c r="O270" s="51"/>
      <c r="P270" s="52"/>
      <c r="W270" s="52"/>
      <c r="X270" s="68"/>
      <c r="Y270" s="62"/>
      <c r="Z270" s="19"/>
      <c r="AC270" s="58"/>
      <c r="AD270" s="19"/>
    </row>
    <row r="271" spans="2:30" s="20" customFormat="1">
      <c r="B271" s="49"/>
      <c r="C271" s="19"/>
      <c r="D271" s="50"/>
      <c r="E271" s="19"/>
      <c r="F271" s="19"/>
      <c r="G271" s="208"/>
      <c r="I271" s="51"/>
      <c r="J271" s="52"/>
      <c r="K271" s="62"/>
      <c r="L271" s="62"/>
      <c r="M271" s="52"/>
      <c r="N271" s="53"/>
      <c r="O271" s="51"/>
      <c r="P271" s="52"/>
      <c r="W271" s="52"/>
      <c r="X271" s="68"/>
      <c r="Y271" s="62"/>
      <c r="Z271" s="19"/>
      <c r="AC271" s="58"/>
      <c r="AD271" s="19"/>
    </row>
    <row r="272" spans="2:30" s="20" customFormat="1">
      <c r="B272" s="49"/>
      <c r="C272" s="19"/>
      <c r="D272" s="50"/>
      <c r="E272" s="19"/>
      <c r="F272" s="19"/>
      <c r="G272" s="208"/>
      <c r="I272" s="51"/>
      <c r="J272" s="52"/>
      <c r="K272" s="62"/>
      <c r="L272" s="62"/>
      <c r="M272" s="52"/>
      <c r="N272" s="53"/>
      <c r="O272" s="51"/>
      <c r="P272" s="52"/>
      <c r="W272" s="52"/>
      <c r="X272" s="68"/>
      <c r="Y272" s="62"/>
      <c r="Z272" s="19"/>
      <c r="AC272" s="58"/>
      <c r="AD272" s="19"/>
    </row>
    <row r="273" spans="2:30" s="20" customFormat="1">
      <c r="B273" s="49"/>
      <c r="C273" s="19"/>
      <c r="D273" s="50"/>
      <c r="E273" s="19"/>
      <c r="F273" s="19"/>
      <c r="G273" s="208"/>
      <c r="I273" s="51"/>
      <c r="J273" s="52"/>
      <c r="K273" s="62"/>
      <c r="L273" s="62"/>
      <c r="M273" s="52"/>
      <c r="N273" s="53"/>
      <c r="O273" s="51"/>
      <c r="P273" s="52"/>
      <c r="W273" s="52"/>
      <c r="X273" s="68"/>
      <c r="Y273" s="62"/>
      <c r="Z273" s="19"/>
      <c r="AC273" s="58"/>
      <c r="AD273" s="19"/>
    </row>
    <row r="274" spans="2:30" s="20" customFormat="1">
      <c r="B274" s="49"/>
      <c r="C274" s="19"/>
      <c r="D274" s="50"/>
      <c r="E274" s="19"/>
      <c r="F274" s="19"/>
      <c r="G274" s="208"/>
      <c r="I274" s="51"/>
      <c r="J274" s="52"/>
      <c r="K274" s="62"/>
      <c r="L274" s="62"/>
      <c r="M274" s="52"/>
      <c r="N274" s="53"/>
      <c r="O274" s="51"/>
      <c r="P274" s="52"/>
      <c r="W274" s="52"/>
      <c r="X274" s="68"/>
      <c r="Y274" s="62"/>
      <c r="Z274" s="19"/>
      <c r="AC274" s="58"/>
      <c r="AD274" s="19"/>
    </row>
    <row r="275" spans="2:30" s="20" customFormat="1">
      <c r="B275" s="49"/>
      <c r="C275" s="19"/>
      <c r="D275" s="50"/>
      <c r="E275" s="19"/>
      <c r="F275" s="19"/>
      <c r="G275" s="208"/>
      <c r="I275" s="51"/>
      <c r="J275" s="52"/>
      <c r="K275" s="62"/>
      <c r="L275" s="62"/>
      <c r="M275" s="52"/>
      <c r="N275" s="53"/>
      <c r="O275" s="51"/>
      <c r="P275" s="52"/>
      <c r="W275" s="52"/>
      <c r="X275" s="68"/>
      <c r="Y275" s="62"/>
      <c r="Z275" s="19"/>
      <c r="AC275" s="58"/>
      <c r="AD275" s="19"/>
    </row>
    <row r="276" spans="2:30" s="20" customFormat="1">
      <c r="B276" s="49"/>
      <c r="C276" s="19"/>
      <c r="D276" s="50"/>
      <c r="E276" s="19"/>
      <c r="F276" s="19"/>
      <c r="G276" s="208"/>
      <c r="I276" s="51"/>
      <c r="J276" s="52"/>
      <c r="K276" s="62"/>
      <c r="L276" s="62"/>
      <c r="M276" s="52"/>
      <c r="N276" s="53"/>
      <c r="O276" s="51"/>
      <c r="P276" s="52"/>
      <c r="W276" s="52"/>
      <c r="X276" s="68"/>
      <c r="Y276" s="62"/>
      <c r="Z276" s="19"/>
      <c r="AC276" s="58"/>
      <c r="AD276" s="19"/>
    </row>
    <row r="277" spans="2:30" s="20" customFormat="1">
      <c r="B277" s="49"/>
      <c r="C277" s="19"/>
      <c r="D277" s="50"/>
      <c r="E277" s="19"/>
      <c r="F277" s="19"/>
      <c r="G277" s="208"/>
      <c r="I277" s="51"/>
      <c r="J277" s="52"/>
      <c r="K277" s="62"/>
      <c r="L277" s="62"/>
      <c r="M277" s="52"/>
      <c r="N277" s="53"/>
      <c r="O277" s="51"/>
      <c r="P277" s="52"/>
      <c r="W277" s="52"/>
      <c r="X277" s="68"/>
      <c r="Y277" s="62"/>
      <c r="Z277" s="19"/>
      <c r="AC277" s="58"/>
      <c r="AD277" s="19"/>
    </row>
    <row r="278" spans="2:30" s="20" customFormat="1">
      <c r="B278" s="49"/>
      <c r="C278" s="19"/>
      <c r="D278" s="50"/>
      <c r="E278" s="19"/>
      <c r="F278" s="19"/>
      <c r="G278" s="208"/>
      <c r="I278" s="51"/>
      <c r="J278" s="52"/>
      <c r="K278" s="62"/>
      <c r="L278" s="62"/>
      <c r="M278" s="52"/>
      <c r="N278" s="53"/>
      <c r="O278" s="51"/>
      <c r="P278" s="52"/>
      <c r="W278" s="52"/>
      <c r="X278" s="68"/>
      <c r="Y278" s="62"/>
      <c r="Z278" s="19"/>
      <c r="AC278" s="58"/>
      <c r="AD278" s="19"/>
    </row>
    <row r="279" spans="2:30" s="20" customFormat="1">
      <c r="B279" s="49"/>
      <c r="C279" s="19"/>
      <c r="D279" s="50"/>
      <c r="E279" s="19"/>
      <c r="F279" s="19"/>
      <c r="G279" s="208"/>
      <c r="I279" s="51"/>
      <c r="J279" s="52"/>
      <c r="K279" s="62"/>
      <c r="L279" s="62"/>
      <c r="M279" s="52"/>
      <c r="N279" s="53"/>
      <c r="O279" s="51"/>
      <c r="P279" s="52"/>
      <c r="W279" s="52"/>
      <c r="X279" s="68"/>
      <c r="Y279" s="62"/>
      <c r="Z279" s="19"/>
      <c r="AC279" s="58"/>
      <c r="AD279" s="19"/>
    </row>
    <row r="280" spans="2:30" s="20" customFormat="1">
      <c r="B280" s="49"/>
      <c r="C280" s="19"/>
      <c r="D280" s="50"/>
      <c r="E280" s="19"/>
      <c r="F280" s="19"/>
      <c r="G280" s="208"/>
      <c r="I280" s="51"/>
      <c r="J280" s="52"/>
      <c r="K280" s="62"/>
      <c r="L280" s="62"/>
      <c r="M280" s="52"/>
      <c r="N280" s="53"/>
      <c r="O280" s="51"/>
      <c r="P280" s="52"/>
      <c r="W280" s="52"/>
      <c r="X280" s="68"/>
      <c r="Y280" s="62"/>
      <c r="Z280" s="19"/>
      <c r="AC280" s="58"/>
      <c r="AD280" s="19"/>
    </row>
    <row r="281" spans="2:30" s="20" customFormat="1">
      <c r="B281" s="49"/>
      <c r="C281" s="19"/>
      <c r="D281" s="50"/>
      <c r="E281" s="19"/>
      <c r="F281" s="19"/>
      <c r="G281" s="208"/>
      <c r="I281" s="51"/>
      <c r="J281" s="52"/>
      <c r="K281" s="62"/>
      <c r="L281" s="62"/>
      <c r="M281" s="52"/>
      <c r="N281" s="53"/>
      <c r="O281" s="51"/>
      <c r="P281" s="52"/>
      <c r="W281" s="52"/>
      <c r="X281" s="68"/>
      <c r="Y281" s="62"/>
      <c r="Z281" s="19"/>
      <c r="AC281" s="58"/>
      <c r="AD281" s="19"/>
    </row>
    <row r="282" spans="2:30" s="20" customFormat="1">
      <c r="B282" s="49"/>
      <c r="C282" s="19"/>
      <c r="D282" s="50"/>
      <c r="E282" s="19"/>
      <c r="F282" s="19"/>
      <c r="G282" s="208"/>
      <c r="I282" s="51"/>
      <c r="J282" s="52"/>
      <c r="K282" s="62"/>
      <c r="L282" s="62"/>
      <c r="M282" s="52"/>
      <c r="N282" s="53"/>
      <c r="O282" s="51"/>
      <c r="P282" s="52"/>
      <c r="W282" s="52"/>
      <c r="X282" s="68"/>
      <c r="Y282" s="62"/>
      <c r="Z282" s="19"/>
      <c r="AC282" s="58"/>
      <c r="AD282" s="19"/>
    </row>
    <row r="283" spans="2:30" s="20" customFormat="1">
      <c r="B283" s="49"/>
      <c r="C283" s="19"/>
      <c r="D283" s="50"/>
      <c r="E283" s="19"/>
      <c r="F283" s="19"/>
      <c r="G283" s="208"/>
      <c r="I283" s="51"/>
      <c r="J283" s="52"/>
      <c r="K283" s="62"/>
      <c r="L283" s="62"/>
      <c r="M283" s="52"/>
      <c r="N283" s="53"/>
      <c r="O283" s="51"/>
      <c r="P283" s="52"/>
      <c r="W283" s="52"/>
      <c r="X283" s="68"/>
      <c r="Y283" s="62"/>
      <c r="Z283" s="19"/>
      <c r="AC283" s="58"/>
      <c r="AD283" s="19"/>
    </row>
    <row r="284" spans="2:30" s="20" customFormat="1">
      <c r="B284" s="49"/>
      <c r="C284" s="19"/>
      <c r="D284" s="50"/>
      <c r="E284" s="19"/>
      <c r="F284" s="19"/>
      <c r="G284" s="208"/>
      <c r="I284" s="51"/>
      <c r="J284" s="52"/>
      <c r="K284" s="62"/>
      <c r="L284" s="62"/>
      <c r="M284" s="52"/>
      <c r="N284" s="53"/>
      <c r="O284" s="51"/>
      <c r="P284" s="52"/>
      <c r="W284" s="52"/>
      <c r="X284" s="68"/>
      <c r="Y284" s="62"/>
      <c r="Z284" s="19"/>
      <c r="AC284" s="58"/>
      <c r="AD284" s="19"/>
    </row>
    <row r="285" spans="2:30" s="20" customFormat="1">
      <c r="B285" s="49"/>
      <c r="C285" s="19"/>
      <c r="D285" s="50"/>
      <c r="E285" s="19"/>
      <c r="F285" s="19"/>
      <c r="G285" s="208"/>
      <c r="I285" s="51"/>
      <c r="J285" s="52"/>
      <c r="K285" s="62"/>
      <c r="L285" s="62"/>
      <c r="M285" s="52"/>
      <c r="N285" s="53"/>
      <c r="O285" s="51"/>
      <c r="P285" s="52"/>
      <c r="W285" s="52"/>
      <c r="X285" s="68"/>
      <c r="Y285" s="62"/>
      <c r="Z285" s="19"/>
      <c r="AC285" s="58"/>
      <c r="AD285" s="19"/>
    </row>
    <row r="286" spans="2:30" s="20" customFormat="1">
      <c r="B286" s="49"/>
      <c r="C286" s="19"/>
      <c r="D286" s="50"/>
      <c r="E286" s="19"/>
      <c r="F286" s="19"/>
      <c r="G286" s="208"/>
      <c r="I286" s="51"/>
      <c r="J286" s="52"/>
      <c r="K286" s="62"/>
      <c r="L286" s="62"/>
      <c r="M286" s="52"/>
      <c r="N286" s="53"/>
      <c r="O286" s="51"/>
      <c r="P286" s="52"/>
      <c r="W286" s="52"/>
      <c r="X286" s="68"/>
      <c r="Y286" s="62"/>
      <c r="Z286" s="19"/>
      <c r="AC286" s="58"/>
      <c r="AD286" s="19"/>
    </row>
    <row r="287" spans="2:30" s="20" customFormat="1">
      <c r="B287" s="49"/>
      <c r="C287" s="19"/>
      <c r="D287" s="50"/>
      <c r="E287" s="19"/>
      <c r="F287" s="19"/>
      <c r="G287" s="208"/>
      <c r="I287" s="51"/>
      <c r="J287" s="52"/>
      <c r="K287" s="62"/>
      <c r="L287" s="62"/>
      <c r="M287" s="52"/>
      <c r="N287" s="53"/>
      <c r="O287" s="51"/>
      <c r="P287" s="52"/>
      <c r="W287" s="52"/>
      <c r="X287" s="68"/>
      <c r="Y287" s="62"/>
      <c r="Z287" s="19"/>
      <c r="AC287" s="58"/>
      <c r="AD287" s="19"/>
    </row>
    <row r="288" spans="2:30" s="20" customFormat="1">
      <c r="B288" s="49"/>
      <c r="C288" s="19"/>
      <c r="D288" s="50"/>
      <c r="E288" s="19"/>
      <c r="F288" s="19"/>
      <c r="G288" s="208"/>
      <c r="I288" s="51"/>
      <c r="J288" s="52"/>
      <c r="K288" s="62"/>
      <c r="L288" s="62"/>
      <c r="M288" s="52"/>
      <c r="N288" s="53"/>
      <c r="O288" s="51"/>
      <c r="P288" s="52"/>
      <c r="W288" s="52"/>
      <c r="X288" s="68"/>
      <c r="Y288" s="62"/>
      <c r="Z288" s="19"/>
      <c r="AC288" s="58"/>
      <c r="AD288" s="19"/>
    </row>
    <row r="289" spans="2:30" s="20" customFormat="1">
      <c r="B289" s="49"/>
      <c r="C289" s="19"/>
      <c r="D289" s="50"/>
      <c r="E289" s="19"/>
      <c r="F289" s="19"/>
      <c r="G289" s="208"/>
      <c r="I289" s="51"/>
      <c r="J289" s="52"/>
      <c r="K289" s="62"/>
      <c r="L289" s="62"/>
      <c r="M289" s="52"/>
      <c r="N289" s="53"/>
      <c r="O289" s="51"/>
      <c r="P289" s="52"/>
      <c r="W289" s="52"/>
      <c r="X289" s="68"/>
      <c r="Y289" s="62"/>
      <c r="Z289" s="19"/>
      <c r="AC289" s="58"/>
      <c r="AD289" s="19"/>
    </row>
    <row r="290" spans="2:30" s="20" customFormat="1">
      <c r="B290" s="49"/>
      <c r="C290" s="19"/>
      <c r="D290" s="50"/>
      <c r="E290" s="19"/>
      <c r="F290" s="19"/>
      <c r="G290" s="208"/>
      <c r="I290" s="51"/>
      <c r="J290" s="52"/>
      <c r="K290" s="62"/>
      <c r="L290" s="62"/>
      <c r="M290" s="52"/>
      <c r="N290" s="53"/>
      <c r="O290" s="51"/>
      <c r="P290" s="52"/>
      <c r="W290" s="52"/>
      <c r="X290" s="68"/>
      <c r="Y290" s="62"/>
      <c r="Z290" s="19"/>
      <c r="AC290" s="58"/>
      <c r="AD290" s="19"/>
    </row>
    <row r="291" spans="2:30" s="20" customFormat="1">
      <c r="B291" s="49"/>
      <c r="C291" s="19"/>
      <c r="D291" s="50"/>
      <c r="E291" s="19"/>
      <c r="F291" s="19"/>
      <c r="G291" s="208"/>
      <c r="I291" s="51"/>
      <c r="J291" s="52"/>
      <c r="K291" s="62"/>
      <c r="L291" s="62"/>
      <c r="M291" s="52"/>
      <c r="N291" s="53"/>
      <c r="O291" s="51"/>
      <c r="P291" s="52"/>
      <c r="W291" s="52"/>
      <c r="X291" s="68"/>
      <c r="Y291" s="62"/>
      <c r="Z291" s="19"/>
      <c r="AC291" s="58"/>
      <c r="AD291" s="19"/>
    </row>
    <row r="292" spans="2:30" s="20" customFormat="1">
      <c r="B292" s="49"/>
      <c r="C292" s="19"/>
      <c r="D292" s="50"/>
      <c r="E292" s="19"/>
      <c r="F292" s="19"/>
      <c r="G292" s="208"/>
      <c r="I292" s="51"/>
      <c r="J292" s="52"/>
      <c r="K292" s="62"/>
      <c r="L292" s="62"/>
      <c r="M292" s="52"/>
      <c r="N292" s="53"/>
      <c r="O292" s="51"/>
      <c r="P292" s="52"/>
      <c r="W292" s="52"/>
      <c r="X292" s="68"/>
      <c r="Y292" s="62"/>
      <c r="Z292" s="19"/>
      <c r="AC292" s="58"/>
      <c r="AD292" s="19"/>
    </row>
    <row r="293" spans="2:30" s="20" customFormat="1">
      <c r="B293" s="49"/>
      <c r="C293" s="19"/>
      <c r="D293" s="50"/>
      <c r="E293" s="19"/>
      <c r="F293" s="19"/>
      <c r="G293" s="208"/>
      <c r="I293" s="51"/>
      <c r="J293" s="52"/>
      <c r="K293" s="62"/>
      <c r="L293" s="62"/>
      <c r="M293" s="52"/>
      <c r="N293" s="53"/>
      <c r="O293" s="51"/>
      <c r="P293" s="52"/>
      <c r="W293" s="52"/>
      <c r="X293" s="68"/>
      <c r="Y293" s="62"/>
      <c r="Z293" s="19"/>
      <c r="AC293" s="58"/>
      <c r="AD293" s="19"/>
    </row>
    <row r="294" spans="2:30" s="20" customFormat="1">
      <c r="B294" s="49"/>
      <c r="C294" s="19"/>
      <c r="D294" s="50"/>
      <c r="E294" s="19"/>
      <c r="F294" s="19"/>
      <c r="G294" s="208"/>
      <c r="I294" s="51"/>
      <c r="J294" s="52"/>
      <c r="K294" s="62"/>
      <c r="L294" s="62"/>
      <c r="M294" s="52"/>
      <c r="N294" s="53"/>
      <c r="O294" s="51"/>
      <c r="P294" s="52"/>
      <c r="W294" s="52"/>
      <c r="X294" s="68"/>
      <c r="Y294" s="62"/>
      <c r="Z294" s="19"/>
      <c r="AC294" s="58"/>
      <c r="AD294" s="19"/>
    </row>
    <row r="295" spans="2:30" s="20" customFormat="1">
      <c r="B295" s="49"/>
      <c r="C295" s="19"/>
      <c r="D295" s="50"/>
      <c r="E295" s="19"/>
      <c r="F295" s="19"/>
      <c r="G295" s="208"/>
      <c r="I295" s="51"/>
      <c r="J295" s="52"/>
      <c r="K295" s="62"/>
      <c r="L295" s="62"/>
      <c r="M295" s="52"/>
      <c r="N295" s="53"/>
      <c r="O295" s="51"/>
      <c r="P295" s="52"/>
      <c r="W295" s="52"/>
      <c r="X295" s="68"/>
      <c r="Y295" s="62"/>
      <c r="Z295" s="19"/>
      <c r="AC295" s="58"/>
      <c r="AD295" s="19"/>
    </row>
    <row r="296" spans="2:30" s="20" customFormat="1">
      <c r="B296" s="49"/>
      <c r="C296" s="19"/>
      <c r="D296" s="50"/>
      <c r="E296" s="19"/>
      <c r="F296" s="19"/>
      <c r="G296" s="208"/>
      <c r="I296" s="51"/>
      <c r="J296" s="52"/>
      <c r="K296" s="62"/>
      <c r="L296" s="62"/>
      <c r="M296" s="52"/>
      <c r="N296" s="53"/>
      <c r="O296" s="51"/>
      <c r="P296" s="52"/>
      <c r="W296" s="52"/>
      <c r="X296" s="68"/>
      <c r="Y296" s="62"/>
      <c r="Z296" s="19"/>
      <c r="AC296" s="58"/>
      <c r="AD296" s="19"/>
    </row>
    <row r="297" spans="2:30" s="20" customFormat="1">
      <c r="B297" s="49"/>
      <c r="C297" s="19"/>
      <c r="D297" s="50"/>
      <c r="E297" s="19"/>
      <c r="F297" s="19"/>
      <c r="G297" s="208"/>
      <c r="I297" s="51"/>
      <c r="J297" s="52"/>
      <c r="K297" s="62"/>
      <c r="L297" s="62"/>
      <c r="M297" s="52"/>
      <c r="N297" s="53"/>
      <c r="O297" s="51"/>
      <c r="P297" s="52"/>
      <c r="W297" s="52"/>
      <c r="X297" s="68"/>
      <c r="Y297" s="62"/>
      <c r="Z297" s="19"/>
      <c r="AC297" s="58"/>
      <c r="AD297" s="19"/>
    </row>
    <row r="298" spans="2:30" s="20" customFormat="1">
      <c r="B298" s="49"/>
      <c r="C298" s="19"/>
      <c r="D298" s="50"/>
      <c r="E298" s="19"/>
      <c r="F298" s="19"/>
      <c r="G298" s="208"/>
      <c r="I298" s="51"/>
      <c r="J298" s="52"/>
      <c r="K298" s="62"/>
      <c r="L298" s="62"/>
      <c r="M298" s="52"/>
      <c r="N298" s="53"/>
      <c r="O298" s="51"/>
      <c r="P298" s="52"/>
      <c r="W298" s="52"/>
      <c r="X298" s="68"/>
      <c r="Y298" s="62"/>
      <c r="Z298" s="19"/>
      <c r="AC298" s="58"/>
      <c r="AD298" s="19"/>
    </row>
    <row r="299" spans="2:30" s="20" customFormat="1">
      <c r="B299" s="49"/>
      <c r="C299" s="19"/>
      <c r="D299" s="50"/>
      <c r="E299" s="19"/>
      <c r="F299" s="19"/>
      <c r="G299" s="208"/>
      <c r="I299" s="51"/>
      <c r="J299" s="52"/>
      <c r="K299" s="62"/>
      <c r="L299" s="62"/>
      <c r="M299" s="52"/>
      <c r="N299" s="53"/>
      <c r="O299" s="51"/>
      <c r="P299" s="52"/>
      <c r="W299" s="52"/>
      <c r="X299" s="68"/>
      <c r="Y299" s="62"/>
      <c r="Z299" s="19"/>
      <c r="AC299" s="58"/>
      <c r="AD299" s="19"/>
    </row>
    <row r="300" spans="2:30" s="20" customFormat="1">
      <c r="B300" s="49"/>
      <c r="C300" s="19"/>
      <c r="D300" s="50"/>
      <c r="E300" s="19"/>
      <c r="F300" s="19"/>
      <c r="G300" s="208"/>
      <c r="I300" s="51"/>
      <c r="J300" s="52"/>
      <c r="K300" s="62"/>
      <c r="L300" s="62"/>
      <c r="M300" s="52"/>
      <c r="N300" s="53"/>
      <c r="O300" s="51"/>
      <c r="P300" s="52"/>
      <c r="W300" s="52"/>
      <c r="X300" s="68"/>
      <c r="Y300" s="62"/>
      <c r="Z300" s="19"/>
      <c r="AC300" s="58"/>
      <c r="AD300" s="19"/>
    </row>
    <row r="301" spans="2:30" s="20" customFormat="1">
      <c r="B301" s="49"/>
      <c r="C301" s="19"/>
      <c r="D301" s="50"/>
      <c r="E301" s="19"/>
      <c r="F301" s="19"/>
      <c r="G301" s="208"/>
      <c r="I301" s="51"/>
      <c r="J301" s="52"/>
      <c r="K301" s="62"/>
      <c r="L301" s="62"/>
      <c r="M301" s="52"/>
      <c r="N301" s="53"/>
      <c r="O301" s="51"/>
      <c r="P301" s="52"/>
      <c r="W301" s="52"/>
      <c r="X301" s="68"/>
      <c r="Y301" s="62"/>
      <c r="Z301" s="19"/>
      <c r="AC301" s="58"/>
      <c r="AD301" s="19"/>
    </row>
    <row r="302" spans="2:30" s="20" customFormat="1">
      <c r="B302" s="49"/>
      <c r="C302" s="19"/>
      <c r="D302" s="50"/>
      <c r="E302" s="19"/>
      <c r="F302" s="19"/>
      <c r="G302" s="208"/>
      <c r="I302" s="51"/>
      <c r="J302" s="52"/>
      <c r="K302" s="62"/>
      <c r="L302" s="62"/>
      <c r="M302" s="52"/>
      <c r="N302" s="53"/>
      <c r="O302" s="51"/>
      <c r="P302" s="52"/>
      <c r="W302" s="52"/>
      <c r="X302" s="68"/>
      <c r="Y302" s="62"/>
      <c r="Z302" s="19"/>
      <c r="AC302" s="58"/>
      <c r="AD302" s="19"/>
    </row>
    <row r="303" spans="2:30" s="20" customFormat="1">
      <c r="B303" s="49"/>
      <c r="C303" s="19"/>
      <c r="D303" s="50"/>
      <c r="E303" s="19"/>
      <c r="F303" s="19"/>
      <c r="G303" s="208"/>
      <c r="I303" s="51"/>
      <c r="J303" s="52"/>
      <c r="K303" s="62"/>
      <c r="L303" s="62"/>
      <c r="M303" s="52"/>
      <c r="N303" s="53"/>
      <c r="O303" s="51"/>
      <c r="P303" s="52"/>
      <c r="W303" s="52"/>
      <c r="X303" s="68"/>
      <c r="Y303" s="62"/>
      <c r="Z303" s="19"/>
      <c r="AC303" s="58"/>
      <c r="AD303" s="19"/>
    </row>
    <row r="304" spans="2:30" s="20" customFormat="1">
      <c r="B304" s="49"/>
      <c r="C304" s="19"/>
      <c r="D304" s="50"/>
      <c r="E304" s="19"/>
      <c r="F304" s="19"/>
      <c r="G304" s="208"/>
      <c r="I304" s="51"/>
      <c r="J304" s="52"/>
      <c r="K304" s="62"/>
      <c r="L304" s="62"/>
      <c r="M304" s="52"/>
      <c r="N304" s="53"/>
      <c r="O304" s="51"/>
      <c r="P304" s="52"/>
      <c r="W304" s="52"/>
      <c r="X304" s="68"/>
      <c r="Y304" s="62"/>
      <c r="Z304" s="19"/>
      <c r="AC304" s="58"/>
      <c r="AD304" s="19"/>
    </row>
    <row r="305" spans="2:30" s="20" customFormat="1">
      <c r="B305" s="49"/>
      <c r="C305" s="19"/>
      <c r="D305" s="50"/>
      <c r="E305" s="19"/>
      <c r="F305" s="19"/>
      <c r="G305" s="208"/>
      <c r="I305" s="51"/>
      <c r="J305" s="52"/>
      <c r="K305" s="62"/>
      <c r="L305" s="62"/>
      <c r="M305" s="52"/>
      <c r="N305" s="53"/>
      <c r="O305" s="51"/>
      <c r="P305" s="52"/>
      <c r="W305" s="52"/>
      <c r="X305" s="68"/>
      <c r="Y305" s="62"/>
      <c r="Z305" s="19"/>
      <c r="AC305" s="58"/>
      <c r="AD305" s="19"/>
    </row>
    <row r="306" spans="2:30" s="20" customFormat="1">
      <c r="B306" s="49"/>
      <c r="C306" s="19"/>
      <c r="D306" s="50"/>
      <c r="E306" s="19"/>
      <c r="F306" s="19"/>
      <c r="G306" s="208"/>
      <c r="I306" s="51"/>
      <c r="J306" s="52"/>
      <c r="K306" s="62"/>
      <c r="L306" s="62"/>
      <c r="M306" s="52"/>
      <c r="N306" s="53"/>
      <c r="O306" s="51"/>
      <c r="P306" s="52"/>
      <c r="W306" s="52"/>
      <c r="X306" s="68"/>
      <c r="Y306" s="62"/>
      <c r="Z306" s="19"/>
      <c r="AC306" s="58"/>
      <c r="AD306" s="19"/>
    </row>
    <row r="307" spans="2:30" s="20" customFormat="1">
      <c r="B307" s="49"/>
      <c r="C307" s="19"/>
      <c r="D307" s="50"/>
      <c r="E307" s="19"/>
      <c r="F307" s="19"/>
      <c r="G307" s="208"/>
      <c r="I307" s="51"/>
      <c r="J307" s="52"/>
      <c r="K307" s="62"/>
      <c r="L307" s="62"/>
      <c r="M307" s="52"/>
      <c r="N307" s="53"/>
      <c r="O307" s="51"/>
      <c r="P307" s="52"/>
      <c r="W307" s="52"/>
      <c r="X307" s="68"/>
      <c r="Y307" s="62"/>
      <c r="Z307" s="19"/>
      <c r="AC307" s="58"/>
      <c r="AD307" s="19"/>
    </row>
    <row r="308" spans="2:30" s="20" customFormat="1">
      <c r="B308" s="49"/>
      <c r="C308" s="19"/>
      <c r="D308" s="50"/>
      <c r="E308" s="19"/>
      <c r="F308" s="19"/>
      <c r="G308" s="208"/>
      <c r="I308" s="51"/>
      <c r="J308" s="52"/>
      <c r="K308" s="62"/>
      <c r="L308" s="62"/>
      <c r="M308" s="52"/>
      <c r="N308" s="53"/>
      <c r="O308" s="51"/>
      <c r="P308" s="52"/>
      <c r="W308" s="52"/>
      <c r="X308" s="68"/>
      <c r="Y308" s="62"/>
      <c r="Z308" s="19"/>
      <c r="AC308" s="58"/>
      <c r="AD308" s="19"/>
    </row>
    <row r="309" spans="2:30" s="20" customFormat="1">
      <c r="B309" s="49"/>
      <c r="C309" s="19"/>
      <c r="D309" s="50"/>
      <c r="E309" s="19"/>
      <c r="F309" s="19"/>
      <c r="G309" s="208"/>
      <c r="I309" s="51"/>
      <c r="J309" s="52"/>
      <c r="K309" s="62"/>
      <c r="L309" s="62"/>
      <c r="M309" s="52"/>
      <c r="N309" s="53"/>
      <c r="O309" s="51"/>
      <c r="P309" s="52"/>
      <c r="W309" s="52"/>
      <c r="X309" s="68"/>
      <c r="Y309" s="62"/>
      <c r="Z309" s="19"/>
      <c r="AC309" s="58"/>
      <c r="AD309" s="19"/>
    </row>
    <row r="310" spans="2:30" s="20" customFormat="1">
      <c r="B310" s="49"/>
      <c r="C310" s="19"/>
      <c r="D310" s="50"/>
      <c r="E310" s="19"/>
      <c r="F310" s="19"/>
      <c r="G310" s="208"/>
      <c r="I310" s="51"/>
      <c r="J310" s="52"/>
      <c r="K310" s="62"/>
      <c r="L310" s="62"/>
      <c r="M310" s="52"/>
      <c r="N310" s="53"/>
      <c r="O310" s="51"/>
      <c r="P310" s="52"/>
      <c r="W310" s="52"/>
      <c r="X310" s="68"/>
      <c r="Y310" s="62"/>
      <c r="Z310" s="19"/>
      <c r="AC310" s="58"/>
      <c r="AD310" s="19"/>
    </row>
    <row r="311" spans="2:30" s="20" customFormat="1">
      <c r="B311" s="49"/>
      <c r="C311" s="19"/>
      <c r="D311" s="50"/>
      <c r="E311" s="19"/>
      <c r="F311" s="19"/>
      <c r="G311" s="208"/>
      <c r="I311" s="51"/>
      <c r="J311" s="52"/>
      <c r="K311" s="62"/>
      <c r="L311" s="62"/>
      <c r="M311" s="52"/>
      <c r="N311" s="53"/>
      <c r="O311" s="51"/>
      <c r="P311" s="52"/>
      <c r="W311" s="52"/>
      <c r="X311" s="68"/>
      <c r="Y311" s="62"/>
      <c r="Z311" s="19"/>
      <c r="AC311" s="58"/>
      <c r="AD311" s="19"/>
    </row>
    <row r="312" spans="2:30" s="20" customFormat="1">
      <c r="B312" s="49"/>
      <c r="C312" s="19"/>
      <c r="D312" s="50"/>
      <c r="E312" s="19"/>
      <c r="F312" s="19"/>
      <c r="G312" s="208"/>
      <c r="I312" s="51"/>
      <c r="J312" s="52"/>
      <c r="K312" s="62"/>
      <c r="L312" s="62"/>
      <c r="M312" s="52"/>
      <c r="N312" s="53"/>
      <c r="O312" s="51"/>
      <c r="P312" s="52"/>
      <c r="W312" s="52"/>
      <c r="X312" s="68"/>
      <c r="Y312" s="62"/>
      <c r="Z312" s="19"/>
      <c r="AC312" s="58"/>
      <c r="AD312" s="19"/>
    </row>
    <row r="313" spans="2:30" s="20" customFormat="1">
      <c r="B313" s="49"/>
      <c r="C313" s="19"/>
      <c r="D313" s="50"/>
      <c r="E313" s="19"/>
      <c r="F313" s="19"/>
      <c r="G313" s="208"/>
      <c r="I313" s="51"/>
      <c r="J313" s="52"/>
      <c r="K313" s="62"/>
      <c r="L313" s="62"/>
      <c r="M313" s="52"/>
      <c r="N313" s="53"/>
      <c r="O313" s="51"/>
      <c r="P313" s="52"/>
      <c r="W313" s="52"/>
      <c r="X313" s="68"/>
      <c r="Y313" s="62"/>
      <c r="Z313" s="19"/>
      <c r="AC313" s="58"/>
      <c r="AD313" s="19"/>
    </row>
    <row r="314" spans="2:30" s="20" customFormat="1">
      <c r="B314" s="49"/>
      <c r="C314" s="19"/>
      <c r="D314" s="50"/>
      <c r="E314" s="19"/>
      <c r="F314" s="19"/>
      <c r="G314" s="208"/>
      <c r="I314" s="51"/>
      <c r="J314" s="52"/>
      <c r="K314" s="62"/>
      <c r="L314" s="62"/>
      <c r="M314" s="52"/>
      <c r="N314" s="53"/>
      <c r="O314" s="51"/>
      <c r="P314" s="52"/>
      <c r="W314" s="52"/>
      <c r="X314" s="68"/>
      <c r="Y314" s="62"/>
      <c r="Z314" s="19"/>
      <c r="AC314" s="58"/>
      <c r="AD314" s="19"/>
    </row>
    <row r="315" spans="2:30" s="20" customFormat="1">
      <c r="B315" s="49"/>
      <c r="C315" s="19"/>
      <c r="D315" s="50"/>
      <c r="E315" s="19"/>
      <c r="F315" s="19"/>
      <c r="G315" s="208"/>
      <c r="I315" s="51"/>
      <c r="J315" s="52"/>
      <c r="K315" s="62"/>
      <c r="L315" s="62"/>
      <c r="M315" s="52"/>
      <c r="N315" s="53"/>
      <c r="O315" s="51"/>
      <c r="P315" s="52"/>
      <c r="W315" s="52"/>
      <c r="X315" s="68"/>
      <c r="Y315" s="62"/>
      <c r="Z315" s="19"/>
      <c r="AC315" s="58"/>
      <c r="AD315" s="19"/>
    </row>
    <row r="316" spans="2:30" s="20" customFormat="1">
      <c r="B316" s="49"/>
      <c r="C316" s="19"/>
      <c r="D316" s="50"/>
      <c r="E316" s="19"/>
      <c r="F316" s="19"/>
      <c r="G316" s="208"/>
      <c r="I316" s="51"/>
      <c r="J316" s="52"/>
      <c r="K316" s="62"/>
      <c r="L316" s="62"/>
      <c r="M316" s="52"/>
      <c r="N316" s="53"/>
      <c r="O316" s="51"/>
      <c r="P316" s="52"/>
      <c r="W316" s="52"/>
      <c r="X316" s="68"/>
      <c r="Y316" s="62"/>
      <c r="Z316" s="19"/>
      <c r="AC316" s="58"/>
      <c r="AD316" s="19"/>
    </row>
    <row r="317" spans="2:30" s="20" customFormat="1">
      <c r="B317" s="49"/>
      <c r="C317" s="19"/>
      <c r="D317" s="50"/>
      <c r="E317" s="19"/>
      <c r="F317" s="19"/>
      <c r="G317" s="208"/>
      <c r="I317" s="51"/>
      <c r="J317" s="52"/>
      <c r="K317" s="62"/>
      <c r="L317" s="62"/>
      <c r="M317" s="52"/>
      <c r="N317" s="53"/>
      <c r="O317" s="51"/>
      <c r="P317" s="52"/>
      <c r="W317" s="52"/>
      <c r="X317" s="68"/>
      <c r="Y317" s="62"/>
      <c r="Z317" s="19"/>
      <c r="AC317" s="58"/>
      <c r="AD317" s="19"/>
    </row>
    <row r="318" spans="2:30" s="20" customFormat="1">
      <c r="B318" s="49"/>
      <c r="C318" s="19"/>
      <c r="D318" s="50"/>
      <c r="E318" s="19"/>
      <c r="F318" s="19"/>
      <c r="G318" s="208"/>
      <c r="I318" s="51"/>
      <c r="J318" s="52"/>
      <c r="K318" s="62"/>
      <c r="L318" s="62"/>
      <c r="M318" s="52"/>
      <c r="N318" s="53"/>
      <c r="O318" s="51"/>
      <c r="P318" s="52"/>
      <c r="W318" s="52"/>
      <c r="X318" s="68"/>
      <c r="Y318" s="62"/>
      <c r="Z318" s="19"/>
      <c r="AC318" s="58"/>
      <c r="AD318" s="19"/>
    </row>
    <row r="319" spans="2:30" s="20" customFormat="1">
      <c r="B319" s="49"/>
      <c r="C319" s="19"/>
      <c r="D319" s="50"/>
      <c r="E319" s="19"/>
      <c r="F319" s="19"/>
      <c r="G319" s="208"/>
      <c r="I319" s="51"/>
      <c r="J319" s="52"/>
      <c r="K319" s="62"/>
      <c r="L319" s="62"/>
      <c r="M319" s="52"/>
      <c r="N319" s="53"/>
      <c r="O319" s="51"/>
      <c r="P319" s="52"/>
      <c r="W319" s="52"/>
      <c r="X319" s="68"/>
      <c r="Y319" s="62"/>
      <c r="Z319" s="19"/>
      <c r="AC319" s="58"/>
      <c r="AD319" s="19"/>
    </row>
    <row r="320" spans="2:30" s="20" customFormat="1">
      <c r="B320" s="49"/>
      <c r="C320" s="19"/>
      <c r="D320" s="50"/>
      <c r="E320" s="19"/>
      <c r="F320" s="19"/>
      <c r="G320" s="208"/>
      <c r="I320" s="51"/>
      <c r="J320" s="52"/>
      <c r="K320" s="62"/>
      <c r="L320" s="62"/>
      <c r="M320" s="52"/>
      <c r="N320" s="53"/>
      <c r="O320" s="51"/>
      <c r="P320" s="52"/>
      <c r="W320" s="52"/>
      <c r="X320" s="68"/>
      <c r="Y320" s="62"/>
      <c r="Z320" s="19"/>
      <c r="AC320" s="58"/>
      <c r="AD320" s="19"/>
    </row>
    <row r="321" spans="2:30" s="20" customFormat="1">
      <c r="B321" s="49"/>
      <c r="C321" s="19"/>
      <c r="D321" s="50"/>
      <c r="E321" s="19"/>
      <c r="F321" s="19"/>
      <c r="G321" s="208"/>
      <c r="I321" s="51"/>
      <c r="J321" s="52"/>
      <c r="K321" s="62"/>
      <c r="L321" s="62"/>
      <c r="M321" s="52"/>
      <c r="N321" s="53"/>
      <c r="O321" s="51"/>
      <c r="P321" s="52"/>
      <c r="W321" s="52"/>
      <c r="X321" s="68"/>
      <c r="Y321" s="62"/>
      <c r="Z321" s="19"/>
      <c r="AC321" s="58"/>
      <c r="AD321" s="19"/>
    </row>
    <row r="322" spans="2:30" s="20" customFormat="1">
      <c r="B322" s="49"/>
      <c r="C322" s="19"/>
      <c r="D322" s="50"/>
      <c r="E322" s="19"/>
      <c r="F322" s="19"/>
      <c r="G322" s="208"/>
      <c r="I322" s="51"/>
      <c r="J322" s="52"/>
      <c r="K322" s="62"/>
      <c r="L322" s="62"/>
      <c r="M322" s="52"/>
      <c r="N322" s="53"/>
      <c r="O322" s="51"/>
      <c r="P322" s="52"/>
      <c r="W322" s="52"/>
      <c r="X322" s="68"/>
      <c r="Y322" s="62"/>
      <c r="Z322" s="19"/>
      <c r="AC322" s="58"/>
      <c r="AD322" s="19"/>
    </row>
    <row r="323" spans="2:30" s="20" customFormat="1">
      <c r="B323" s="49"/>
      <c r="C323" s="19"/>
      <c r="D323" s="50"/>
      <c r="E323" s="19"/>
      <c r="F323" s="19"/>
      <c r="G323" s="208"/>
      <c r="I323" s="51"/>
      <c r="J323" s="52"/>
      <c r="K323" s="62"/>
      <c r="L323" s="62"/>
      <c r="M323" s="52"/>
      <c r="N323" s="53"/>
      <c r="O323" s="51"/>
      <c r="P323" s="52"/>
      <c r="W323" s="52"/>
      <c r="X323" s="68"/>
      <c r="Y323" s="62"/>
      <c r="Z323" s="19"/>
      <c r="AC323" s="58"/>
      <c r="AD323" s="19"/>
    </row>
    <row r="324" spans="2:30" s="20" customFormat="1">
      <c r="B324" s="49"/>
      <c r="C324" s="19"/>
      <c r="D324" s="50"/>
      <c r="E324" s="19"/>
      <c r="F324" s="19"/>
      <c r="G324" s="208"/>
      <c r="I324" s="51"/>
      <c r="J324" s="52"/>
      <c r="K324" s="62"/>
      <c r="L324" s="62"/>
      <c r="M324" s="52"/>
      <c r="N324" s="53"/>
      <c r="O324" s="51"/>
      <c r="P324" s="52"/>
      <c r="W324" s="52"/>
      <c r="X324" s="68"/>
      <c r="Y324" s="62"/>
      <c r="Z324" s="19"/>
      <c r="AC324" s="58"/>
      <c r="AD324" s="19"/>
    </row>
    <row r="325" spans="2:30" s="20" customFormat="1">
      <c r="B325" s="49"/>
      <c r="C325" s="19"/>
      <c r="D325" s="50"/>
      <c r="E325" s="19"/>
      <c r="F325" s="19"/>
      <c r="G325" s="208"/>
      <c r="I325" s="51"/>
      <c r="J325" s="52"/>
      <c r="K325" s="62"/>
      <c r="L325" s="62"/>
      <c r="M325" s="52"/>
      <c r="N325" s="53"/>
      <c r="O325" s="51"/>
      <c r="P325" s="52"/>
      <c r="W325" s="52"/>
      <c r="X325" s="68"/>
      <c r="Y325" s="62"/>
      <c r="Z325" s="19"/>
      <c r="AC325" s="58"/>
      <c r="AD325" s="19"/>
    </row>
    <row r="326" spans="2:30" s="20" customFormat="1">
      <c r="B326" s="49"/>
      <c r="C326" s="19"/>
      <c r="D326" s="50"/>
      <c r="E326" s="19"/>
      <c r="F326" s="19"/>
      <c r="G326" s="208"/>
      <c r="I326" s="51"/>
      <c r="J326" s="52"/>
      <c r="K326" s="62"/>
      <c r="L326" s="62"/>
      <c r="M326" s="52"/>
      <c r="N326" s="53"/>
      <c r="O326" s="51"/>
      <c r="P326" s="52"/>
      <c r="W326" s="52"/>
      <c r="X326" s="68"/>
      <c r="Y326" s="62"/>
      <c r="Z326" s="19"/>
      <c r="AC326" s="58"/>
      <c r="AD326" s="19"/>
    </row>
    <row r="327" spans="2:30" s="20" customFormat="1">
      <c r="B327" s="49"/>
      <c r="C327" s="19"/>
      <c r="D327" s="50"/>
      <c r="E327" s="19"/>
      <c r="F327" s="19"/>
      <c r="G327" s="208"/>
      <c r="I327" s="51"/>
      <c r="J327" s="52"/>
      <c r="K327" s="62"/>
      <c r="L327" s="62"/>
      <c r="M327" s="52"/>
      <c r="N327" s="53"/>
      <c r="O327" s="51"/>
      <c r="P327" s="52"/>
      <c r="W327" s="52"/>
      <c r="X327" s="68"/>
      <c r="Y327" s="62"/>
      <c r="Z327" s="19"/>
      <c r="AC327" s="58"/>
      <c r="AD327" s="19"/>
    </row>
    <row r="328" spans="2:30" s="20" customFormat="1">
      <c r="B328" s="49"/>
      <c r="C328" s="19"/>
      <c r="D328" s="50"/>
      <c r="E328" s="19"/>
      <c r="F328" s="19"/>
      <c r="G328" s="208"/>
      <c r="I328" s="51"/>
      <c r="J328" s="52"/>
      <c r="K328" s="62"/>
      <c r="L328" s="62"/>
      <c r="M328" s="52"/>
      <c r="N328" s="53"/>
      <c r="O328" s="51"/>
      <c r="P328" s="52"/>
      <c r="W328" s="52"/>
      <c r="X328" s="68"/>
      <c r="Y328" s="62"/>
      <c r="Z328" s="19"/>
      <c r="AC328" s="58"/>
      <c r="AD328" s="19"/>
    </row>
    <row r="329" spans="2:30" s="20" customFormat="1">
      <c r="B329" s="49"/>
      <c r="C329" s="19"/>
      <c r="D329" s="50"/>
      <c r="E329" s="19"/>
      <c r="F329" s="19"/>
      <c r="G329" s="208"/>
      <c r="I329" s="51"/>
      <c r="J329" s="52"/>
      <c r="K329" s="62"/>
      <c r="L329" s="62"/>
      <c r="M329" s="52"/>
      <c r="N329" s="53"/>
      <c r="O329" s="51"/>
      <c r="P329" s="52"/>
      <c r="W329" s="52"/>
      <c r="X329" s="68"/>
      <c r="Y329" s="62"/>
      <c r="Z329" s="19"/>
      <c r="AC329" s="58"/>
      <c r="AD329" s="19"/>
    </row>
    <row r="330" spans="2:30" s="20" customFormat="1">
      <c r="B330" s="49"/>
      <c r="C330" s="19"/>
      <c r="D330" s="50"/>
      <c r="E330" s="19"/>
      <c r="F330" s="19"/>
      <c r="G330" s="208"/>
      <c r="I330" s="51"/>
      <c r="J330" s="52"/>
      <c r="K330" s="62"/>
      <c r="L330" s="62"/>
      <c r="M330" s="52"/>
      <c r="N330" s="53"/>
      <c r="O330" s="51"/>
      <c r="P330" s="52"/>
      <c r="W330" s="52"/>
      <c r="X330" s="68"/>
      <c r="Y330" s="62"/>
      <c r="Z330" s="19"/>
      <c r="AC330" s="58"/>
      <c r="AD330" s="19"/>
    </row>
    <row r="331" spans="2:30" s="20" customFormat="1">
      <c r="B331" s="49"/>
      <c r="C331" s="19"/>
      <c r="D331" s="50"/>
      <c r="E331" s="19"/>
      <c r="F331" s="19"/>
      <c r="G331" s="208"/>
      <c r="I331" s="51"/>
      <c r="J331" s="52"/>
      <c r="K331" s="62"/>
      <c r="L331" s="62"/>
      <c r="M331" s="52"/>
      <c r="N331" s="53"/>
      <c r="O331" s="51"/>
      <c r="P331" s="52"/>
      <c r="W331" s="52"/>
      <c r="X331" s="68"/>
      <c r="Y331" s="62"/>
      <c r="Z331" s="19"/>
      <c r="AC331" s="58"/>
      <c r="AD331" s="19"/>
    </row>
    <row r="332" spans="2:30" s="20" customFormat="1">
      <c r="B332" s="49"/>
      <c r="C332" s="19"/>
      <c r="D332" s="50"/>
      <c r="E332" s="19"/>
      <c r="F332" s="19"/>
      <c r="G332" s="208"/>
      <c r="I332" s="51"/>
      <c r="J332" s="52"/>
      <c r="K332" s="62"/>
      <c r="L332" s="62"/>
      <c r="M332" s="52"/>
      <c r="N332" s="53"/>
      <c r="O332" s="51"/>
      <c r="P332" s="52"/>
      <c r="W332" s="52"/>
      <c r="X332" s="68"/>
      <c r="Y332" s="62"/>
      <c r="Z332" s="19"/>
      <c r="AC332" s="58"/>
      <c r="AD332" s="19"/>
    </row>
    <row r="333" spans="2:30" s="20" customFormat="1">
      <c r="B333" s="49"/>
      <c r="C333" s="19"/>
      <c r="D333" s="50"/>
      <c r="E333" s="19"/>
      <c r="F333" s="19"/>
      <c r="G333" s="208"/>
      <c r="I333" s="51"/>
      <c r="J333" s="52"/>
      <c r="K333" s="62"/>
      <c r="L333" s="62"/>
      <c r="M333" s="52"/>
      <c r="N333" s="53"/>
      <c r="O333" s="51"/>
      <c r="P333" s="52"/>
      <c r="W333" s="52"/>
      <c r="X333" s="68"/>
      <c r="Y333" s="62"/>
      <c r="Z333" s="19"/>
      <c r="AC333" s="58"/>
      <c r="AD333" s="19"/>
    </row>
    <row r="334" spans="2:30" s="20" customFormat="1">
      <c r="B334" s="49"/>
      <c r="C334" s="19"/>
      <c r="D334" s="50"/>
      <c r="E334" s="19"/>
      <c r="F334" s="19"/>
      <c r="G334" s="208"/>
      <c r="I334" s="51"/>
      <c r="J334" s="52"/>
      <c r="K334" s="62"/>
      <c r="L334" s="62"/>
      <c r="M334" s="52"/>
      <c r="N334" s="53"/>
      <c r="O334" s="51"/>
      <c r="P334" s="52"/>
      <c r="W334" s="52"/>
      <c r="X334" s="68"/>
      <c r="Y334" s="62"/>
      <c r="Z334" s="19"/>
      <c r="AC334" s="58"/>
      <c r="AD334" s="19"/>
    </row>
    <row r="335" spans="2:30" s="20" customFormat="1">
      <c r="B335" s="49"/>
      <c r="C335" s="19"/>
      <c r="D335" s="50"/>
      <c r="E335" s="19"/>
      <c r="F335" s="19"/>
      <c r="G335" s="208"/>
      <c r="I335" s="51"/>
      <c r="J335" s="52"/>
      <c r="K335" s="62"/>
      <c r="L335" s="62"/>
      <c r="M335" s="52"/>
      <c r="N335" s="53"/>
      <c r="O335" s="51"/>
      <c r="P335" s="52"/>
      <c r="W335" s="52"/>
      <c r="X335" s="68"/>
      <c r="Y335" s="62"/>
      <c r="Z335" s="19"/>
      <c r="AC335" s="58"/>
      <c r="AD335" s="19"/>
    </row>
    <row r="336" spans="2:30" s="20" customFormat="1">
      <c r="B336" s="49"/>
      <c r="C336" s="19"/>
      <c r="D336" s="50"/>
      <c r="E336" s="19"/>
      <c r="F336" s="19"/>
      <c r="G336" s="208"/>
      <c r="I336" s="51"/>
      <c r="J336" s="52"/>
      <c r="K336" s="62"/>
      <c r="L336" s="62"/>
      <c r="M336" s="52"/>
      <c r="N336" s="53"/>
      <c r="O336" s="51"/>
      <c r="P336" s="52"/>
      <c r="W336" s="52"/>
      <c r="X336" s="68"/>
      <c r="Y336" s="62"/>
      <c r="Z336" s="19"/>
      <c r="AC336" s="58"/>
      <c r="AD336" s="19"/>
    </row>
    <row r="337" spans="2:30" s="20" customFormat="1">
      <c r="B337" s="49"/>
      <c r="C337" s="19"/>
      <c r="D337" s="50"/>
      <c r="E337" s="19"/>
      <c r="F337" s="19"/>
      <c r="G337" s="208"/>
      <c r="I337" s="51"/>
      <c r="J337" s="52"/>
      <c r="K337" s="62"/>
      <c r="L337" s="62"/>
      <c r="M337" s="52"/>
      <c r="N337" s="53"/>
      <c r="O337" s="51"/>
      <c r="P337" s="52"/>
      <c r="W337" s="52"/>
      <c r="X337" s="68"/>
      <c r="Y337" s="62"/>
      <c r="Z337" s="19"/>
      <c r="AC337" s="58"/>
      <c r="AD337" s="19"/>
    </row>
    <row r="338" spans="2:30" s="20" customFormat="1">
      <c r="B338" s="49"/>
      <c r="C338" s="19"/>
      <c r="D338" s="50"/>
      <c r="E338" s="19"/>
      <c r="F338" s="19"/>
      <c r="G338" s="208"/>
      <c r="I338" s="51"/>
      <c r="J338" s="52"/>
      <c r="K338" s="62"/>
      <c r="L338" s="62"/>
      <c r="M338" s="52"/>
      <c r="N338" s="53"/>
      <c r="O338" s="51"/>
      <c r="P338" s="52"/>
      <c r="W338" s="52"/>
      <c r="X338" s="68"/>
      <c r="Y338" s="62"/>
      <c r="Z338" s="19"/>
      <c r="AC338" s="58"/>
      <c r="AD338" s="19"/>
    </row>
    <row r="339" spans="2:30" s="20" customFormat="1">
      <c r="B339" s="49"/>
      <c r="C339" s="19"/>
      <c r="D339" s="50"/>
      <c r="E339" s="19"/>
      <c r="F339" s="19"/>
      <c r="G339" s="208"/>
      <c r="I339" s="51"/>
      <c r="J339" s="52"/>
      <c r="K339" s="62"/>
      <c r="L339" s="62"/>
      <c r="M339" s="52"/>
      <c r="N339" s="53"/>
      <c r="O339" s="51"/>
      <c r="P339" s="52"/>
      <c r="W339" s="52"/>
      <c r="X339" s="68"/>
      <c r="Y339" s="62"/>
      <c r="Z339" s="19"/>
      <c r="AC339" s="58"/>
      <c r="AD339" s="19"/>
    </row>
    <row r="340" spans="2:30" s="20" customFormat="1">
      <c r="B340" s="49"/>
      <c r="C340" s="19"/>
      <c r="D340" s="50"/>
      <c r="E340" s="19"/>
      <c r="F340" s="19"/>
      <c r="G340" s="208"/>
      <c r="I340" s="51"/>
      <c r="J340" s="52"/>
      <c r="K340" s="62"/>
      <c r="L340" s="62"/>
      <c r="M340" s="52"/>
      <c r="N340" s="53"/>
      <c r="O340" s="51"/>
      <c r="P340" s="52"/>
      <c r="W340" s="52"/>
      <c r="X340" s="68"/>
      <c r="Y340" s="62"/>
      <c r="Z340" s="19"/>
      <c r="AC340" s="58"/>
      <c r="AD340" s="19"/>
    </row>
    <row r="341" spans="2:30" s="20" customFormat="1">
      <c r="B341" s="49"/>
      <c r="C341" s="19"/>
      <c r="D341" s="50"/>
      <c r="E341" s="19"/>
      <c r="F341" s="19"/>
      <c r="G341" s="208"/>
      <c r="I341" s="51"/>
      <c r="J341" s="52"/>
      <c r="K341" s="62"/>
      <c r="L341" s="62"/>
      <c r="M341" s="52"/>
      <c r="N341" s="53"/>
      <c r="O341" s="51"/>
      <c r="P341" s="52"/>
      <c r="W341" s="52"/>
      <c r="X341" s="68"/>
      <c r="Y341" s="62"/>
      <c r="Z341" s="19"/>
      <c r="AC341" s="58"/>
      <c r="AD341" s="19"/>
    </row>
    <row r="342" spans="2:30" s="20" customFormat="1">
      <c r="B342" s="49"/>
      <c r="C342" s="19"/>
      <c r="D342" s="50"/>
      <c r="E342" s="19"/>
      <c r="F342" s="19"/>
      <c r="G342" s="208"/>
      <c r="I342" s="51"/>
      <c r="J342" s="52"/>
      <c r="K342" s="62"/>
      <c r="L342" s="62"/>
      <c r="M342" s="52"/>
      <c r="N342" s="53"/>
      <c r="O342" s="51"/>
      <c r="P342" s="52"/>
      <c r="W342" s="52"/>
      <c r="X342" s="68"/>
      <c r="Y342" s="62"/>
      <c r="Z342" s="19"/>
      <c r="AC342" s="58"/>
      <c r="AD342" s="19"/>
    </row>
    <row r="343" spans="2:30" s="20" customFormat="1">
      <c r="B343" s="49"/>
      <c r="C343" s="19"/>
      <c r="D343" s="50"/>
      <c r="E343" s="19"/>
      <c r="F343" s="19"/>
      <c r="G343" s="208"/>
      <c r="I343" s="51"/>
      <c r="J343" s="52"/>
      <c r="K343" s="62"/>
      <c r="L343" s="62"/>
      <c r="M343" s="52"/>
      <c r="N343" s="53"/>
      <c r="O343" s="51"/>
      <c r="P343" s="52"/>
      <c r="W343" s="52"/>
      <c r="X343" s="68"/>
      <c r="Y343" s="62"/>
      <c r="Z343" s="19"/>
      <c r="AC343" s="58"/>
      <c r="AD343" s="19"/>
    </row>
    <row r="344" spans="2:30" s="20" customFormat="1">
      <c r="B344" s="49"/>
      <c r="C344" s="19"/>
      <c r="D344" s="50"/>
      <c r="E344" s="19"/>
      <c r="F344" s="19"/>
      <c r="G344" s="208"/>
      <c r="I344" s="51"/>
      <c r="J344" s="52"/>
      <c r="K344" s="62"/>
      <c r="L344" s="62"/>
      <c r="M344" s="52"/>
      <c r="N344" s="53"/>
      <c r="O344" s="51"/>
      <c r="P344" s="52"/>
      <c r="W344" s="52"/>
      <c r="X344" s="68"/>
      <c r="Y344" s="62"/>
      <c r="Z344" s="19"/>
      <c r="AC344" s="58"/>
      <c r="AD344" s="19"/>
    </row>
    <row r="345" spans="2:30" s="20" customFormat="1">
      <c r="B345" s="49"/>
      <c r="C345" s="19"/>
      <c r="D345" s="50"/>
      <c r="E345" s="19"/>
      <c r="F345" s="19"/>
      <c r="G345" s="208"/>
      <c r="I345" s="51"/>
      <c r="J345" s="52"/>
      <c r="K345" s="62"/>
      <c r="L345" s="62"/>
      <c r="M345" s="52"/>
      <c r="N345" s="53"/>
      <c r="O345" s="51"/>
      <c r="P345" s="52"/>
      <c r="W345" s="52"/>
      <c r="X345" s="68"/>
      <c r="Y345" s="62"/>
      <c r="Z345" s="19"/>
      <c r="AC345" s="58"/>
      <c r="AD345" s="19"/>
    </row>
    <row r="346" spans="2:30" s="20" customFormat="1">
      <c r="B346" s="49"/>
      <c r="C346" s="19"/>
      <c r="D346" s="50"/>
      <c r="E346" s="19"/>
      <c r="F346" s="19"/>
      <c r="G346" s="208"/>
      <c r="I346" s="51"/>
      <c r="J346" s="52"/>
      <c r="K346" s="62"/>
      <c r="L346" s="62"/>
      <c r="M346" s="52"/>
      <c r="N346" s="53"/>
      <c r="O346" s="51"/>
      <c r="P346" s="52"/>
      <c r="W346" s="52"/>
      <c r="X346" s="68"/>
      <c r="Y346" s="62"/>
      <c r="Z346" s="19"/>
      <c r="AC346" s="58"/>
      <c r="AD346" s="19"/>
    </row>
    <row r="347" spans="2:30" s="20" customFormat="1">
      <c r="B347" s="49"/>
      <c r="C347" s="19"/>
      <c r="D347" s="50"/>
      <c r="E347" s="19"/>
      <c r="F347" s="19"/>
      <c r="G347" s="208"/>
      <c r="I347" s="51"/>
      <c r="J347" s="52"/>
      <c r="K347" s="62"/>
      <c r="L347" s="62"/>
      <c r="M347" s="52"/>
      <c r="N347" s="53"/>
      <c r="O347" s="51"/>
      <c r="P347" s="52"/>
      <c r="W347" s="52"/>
      <c r="X347" s="68"/>
      <c r="Y347" s="62"/>
      <c r="Z347" s="19"/>
      <c r="AC347" s="58"/>
      <c r="AD347" s="19"/>
    </row>
    <row r="348" spans="2:30" s="20" customFormat="1">
      <c r="B348" s="49"/>
      <c r="C348" s="19"/>
      <c r="D348" s="50"/>
      <c r="E348" s="19"/>
      <c r="F348" s="19"/>
      <c r="G348" s="208"/>
      <c r="I348" s="51"/>
      <c r="J348" s="52"/>
      <c r="K348" s="62"/>
      <c r="L348" s="62"/>
      <c r="M348" s="52"/>
      <c r="N348" s="53"/>
      <c r="O348" s="51"/>
      <c r="P348" s="52"/>
      <c r="W348" s="52"/>
      <c r="X348" s="68"/>
      <c r="Y348" s="62"/>
      <c r="Z348" s="19"/>
      <c r="AC348" s="58"/>
      <c r="AD348" s="19"/>
    </row>
    <row r="349" spans="2:30" s="20" customFormat="1">
      <c r="B349" s="49"/>
      <c r="C349" s="19"/>
      <c r="D349" s="50"/>
      <c r="E349" s="19"/>
      <c r="F349" s="19"/>
      <c r="G349" s="208"/>
      <c r="I349" s="51"/>
      <c r="J349" s="52"/>
      <c r="K349" s="62"/>
      <c r="L349" s="62"/>
      <c r="M349" s="52"/>
      <c r="N349" s="53"/>
      <c r="O349" s="51"/>
      <c r="P349" s="52"/>
      <c r="W349" s="52"/>
      <c r="X349" s="68"/>
      <c r="Y349" s="62"/>
      <c r="Z349" s="19"/>
      <c r="AC349" s="58"/>
      <c r="AD349" s="19"/>
    </row>
    <row r="350" spans="2:30" s="20" customFormat="1">
      <c r="B350" s="49"/>
      <c r="C350" s="19"/>
      <c r="D350" s="50"/>
      <c r="E350" s="19"/>
      <c r="F350" s="19"/>
      <c r="G350" s="208"/>
      <c r="I350" s="51"/>
      <c r="J350" s="52"/>
      <c r="K350" s="62"/>
      <c r="L350" s="62"/>
      <c r="M350" s="52"/>
      <c r="N350" s="53"/>
      <c r="O350" s="51"/>
      <c r="P350" s="52"/>
      <c r="W350" s="52"/>
      <c r="X350" s="68"/>
      <c r="Y350" s="62"/>
      <c r="Z350" s="19"/>
      <c r="AC350" s="58"/>
      <c r="AD350" s="19"/>
    </row>
    <row r="351" spans="2:30" s="20" customFormat="1">
      <c r="B351" s="49"/>
      <c r="C351" s="19"/>
      <c r="D351" s="50"/>
      <c r="E351" s="19"/>
      <c r="F351" s="19"/>
      <c r="G351" s="208"/>
      <c r="I351" s="51"/>
      <c r="J351" s="52"/>
      <c r="K351" s="62"/>
      <c r="L351" s="62"/>
      <c r="M351" s="52"/>
      <c r="N351" s="53"/>
      <c r="O351" s="51"/>
      <c r="P351" s="52"/>
      <c r="W351" s="52"/>
      <c r="X351" s="68"/>
      <c r="Y351" s="62"/>
      <c r="Z351" s="19"/>
      <c r="AC351" s="58"/>
      <c r="AD351" s="19"/>
    </row>
    <row r="352" spans="2:30" s="20" customFormat="1">
      <c r="B352" s="49"/>
      <c r="C352" s="19"/>
      <c r="D352" s="50"/>
      <c r="E352" s="19"/>
      <c r="F352" s="19"/>
      <c r="G352" s="208"/>
      <c r="I352" s="51"/>
      <c r="J352" s="52"/>
      <c r="K352" s="62"/>
      <c r="L352" s="62"/>
      <c r="M352" s="52"/>
      <c r="N352" s="53"/>
      <c r="O352" s="51"/>
      <c r="P352" s="52"/>
      <c r="W352" s="52"/>
      <c r="X352" s="68"/>
      <c r="Y352" s="62"/>
      <c r="Z352" s="19"/>
      <c r="AC352" s="58"/>
      <c r="AD352" s="19"/>
    </row>
    <row r="353" spans="2:30" s="20" customFormat="1">
      <c r="B353" s="49"/>
      <c r="C353" s="19"/>
      <c r="D353" s="50"/>
      <c r="E353" s="19"/>
      <c r="F353" s="19"/>
      <c r="G353" s="208"/>
      <c r="I353" s="51"/>
      <c r="J353" s="52"/>
      <c r="K353" s="62"/>
      <c r="L353" s="62"/>
      <c r="M353" s="52"/>
      <c r="N353" s="53"/>
      <c r="O353" s="51"/>
      <c r="P353" s="52"/>
      <c r="W353" s="52"/>
      <c r="X353" s="68"/>
      <c r="Y353" s="62"/>
      <c r="Z353" s="19"/>
      <c r="AC353" s="58"/>
      <c r="AD353" s="19"/>
    </row>
    <row r="354" spans="2:30" s="20" customFormat="1">
      <c r="B354" s="49"/>
      <c r="C354" s="19"/>
      <c r="D354" s="50"/>
      <c r="E354" s="19"/>
      <c r="F354" s="19"/>
      <c r="G354" s="208"/>
      <c r="I354" s="51"/>
      <c r="J354" s="52"/>
      <c r="K354" s="62"/>
      <c r="L354" s="62"/>
      <c r="M354" s="52"/>
      <c r="N354" s="53"/>
      <c r="O354" s="51"/>
      <c r="P354" s="52"/>
      <c r="W354" s="52"/>
      <c r="X354" s="68"/>
      <c r="Y354" s="62"/>
      <c r="Z354" s="19"/>
      <c r="AC354" s="58"/>
      <c r="AD354" s="19"/>
    </row>
    <row r="355" spans="2:30" s="20" customFormat="1">
      <c r="B355" s="49"/>
      <c r="C355" s="19"/>
      <c r="D355" s="50"/>
      <c r="E355" s="19"/>
      <c r="F355" s="19"/>
      <c r="G355" s="208"/>
      <c r="I355" s="51"/>
      <c r="J355" s="52"/>
      <c r="K355" s="62"/>
      <c r="L355" s="62"/>
      <c r="M355" s="52"/>
      <c r="N355" s="53"/>
      <c r="O355" s="51"/>
      <c r="P355" s="52"/>
      <c r="W355" s="52"/>
      <c r="X355" s="68"/>
      <c r="Y355" s="62"/>
      <c r="Z355" s="19"/>
      <c r="AC355" s="58"/>
      <c r="AD355" s="19"/>
    </row>
    <row r="356" spans="2:30" s="20" customFormat="1">
      <c r="B356" s="49"/>
      <c r="C356" s="19"/>
      <c r="D356" s="50"/>
      <c r="E356" s="19"/>
      <c r="F356" s="19"/>
      <c r="G356" s="208"/>
      <c r="I356" s="51"/>
      <c r="J356" s="52"/>
      <c r="K356" s="62"/>
      <c r="L356" s="62"/>
      <c r="M356" s="52"/>
      <c r="N356" s="53"/>
      <c r="O356" s="51"/>
      <c r="P356" s="52"/>
      <c r="W356" s="52"/>
      <c r="X356" s="68"/>
      <c r="Y356" s="62"/>
      <c r="Z356" s="19"/>
      <c r="AC356" s="58"/>
      <c r="AD356" s="19"/>
    </row>
    <row r="357" spans="2:30" s="20" customFormat="1">
      <c r="B357" s="49"/>
      <c r="C357" s="19"/>
      <c r="D357" s="50"/>
      <c r="E357" s="19"/>
      <c r="F357" s="19"/>
      <c r="G357" s="208"/>
      <c r="I357" s="51"/>
      <c r="J357" s="52"/>
      <c r="K357" s="62"/>
      <c r="L357" s="62"/>
      <c r="M357" s="52"/>
      <c r="N357" s="53"/>
      <c r="O357" s="51"/>
      <c r="P357" s="52"/>
      <c r="W357" s="52"/>
      <c r="X357" s="68"/>
      <c r="Y357" s="62"/>
      <c r="Z357" s="19"/>
      <c r="AC357" s="58"/>
      <c r="AD357" s="19"/>
    </row>
    <row r="358" spans="2:30" s="20" customFormat="1">
      <c r="B358" s="49"/>
      <c r="C358" s="19"/>
      <c r="D358" s="50"/>
      <c r="E358" s="19"/>
      <c r="F358" s="19"/>
      <c r="G358" s="208"/>
      <c r="I358" s="51"/>
      <c r="J358" s="52"/>
      <c r="K358" s="62"/>
      <c r="L358" s="62"/>
      <c r="M358" s="52"/>
      <c r="N358" s="53"/>
      <c r="O358" s="51"/>
      <c r="P358" s="52"/>
      <c r="W358" s="52"/>
      <c r="X358" s="68"/>
      <c r="Y358" s="62"/>
      <c r="Z358" s="19"/>
      <c r="AC358" s="58"/>
      <c r="AD358" s="19"/>
    </row>
    <row r="359" spans="2:30" s="20" customFormat="1">
      <c r="B359" s="49"/>
      <c r="C359" s="19"/>
      <c r="D359" s="50"/>
      <c r="E359" s="19"/>
      <c r="F359" s="19"/>
      <c r="G359" s="208"/>
      <c r="I359" s="51"/>
      <c r="J359" s="52"/>
      <c r="K359" s="62"/>
      <c r="L359" s="62"/>
      <c r="M359" s="52"/>
      <c r="N359" s="53"/>
      <c r="O359" s="51"/>
      <c r="P359" s="52"/>
      <c r="W359" s="52"/>
      <c r="X359" s="68"/>
      <c r="Y359" s="62"/>
      <c r="Z359" s="19"/>
      <c r="AC359" s="58"/>
      <c r="AD359" s="19"/>
    </row>
    <row r="360" spans="2:30" s="20" customFormat="1">
      <c r="B360" s="49"/>
      <c r="C360" s="19"/>
      <c r="D360" s="50"/>
      <c r="E360" s="19"/>
      <c r="F360" s="19"/>
      <c r="G360" s="208"/>
      <c r="I360" s="51"/>
      <c r="J360" s="52"/>
      <c r="K360" s="62"/>
      <c r="L360" s="62"/>
      <c r="M360" s="52"/>
      <c r="N360" s="53"/>
      <c r="O360" s="51"/>
      <c r="P360" s="52"/>
      <c r="W360" s="52"/>
      <c r="X360" s="68"/>
      <c r="Y360" s="62"/>
      <c r="Z360" s="19"/>
      <c r="AC360" s="58"/>
      <c r="AD360" s="19"/>
    </row>
    <row r="361" spans="2:30" s="20" customFormat="1">
      <c r="B361" s="49"/>
      <c r="C361" s="19"/>
      <c r="D361" s="50"/>
      <c r="E361" s="19"/>
      <c r="F361" s="19"/>
      <c r="G361" s="208"/>
      <c r="I361" s="51"/>
      <c r="J361" s="52"/>
      <c r="K361" s="62"/>
      <c r="L361" s="62"/>
      <c r="M361" s="52"/>
      <c r="N361" s="53"/>
      <c r="O361" s="51"/>
      <c r="P361" s="52"/>
      <c r="W361" s="52"/>
      <c r="X361" s="68"/>
      <c r="Y361" s="62"/>
      <c r="Z361" s="19"/>
      <c r="AC361" s="58"/>
      <c r="AD361" s="19"/>
    </row>
    <row r="362" spans="2:30" s="20" customFormat="1">
      <c r="B362" s="49"/>
      <c r="C362" s="19"/>
      <c r="D362" s="50"/>
      <c r="E362" s="19"/>
      <c r="F362" s="19"/>
      <c r="G362" s="208"/>
      <c r="I362" s="51"/>
      <c r="J362" s="52"/>
      <c r="K362" s="62"/>
      <c r="L362" s="62"/>
      <c r="M362" s="52"/>
      <c r="N362" s="53"/>
      <c r="O362" s="51"/>
      <c r="P362" s="52"/>
      <c r="W362" s="52"/>
      <c r="X362" s="68"/>
      <c r="Y362" s="62"/>
      <c r="Z362" s="19"/>
      <c r="AC362" s="58"/>
      <c r="AD362" s="19"/>
    </row>
    <row r="363" spans="2:30" s="20" customFormat="1">
      <c r="B363" s="49"/>
      <c r="C363" s="19"/>
      <c r="D363" s="50"/>
      <c r="E363" s="19"/>
      <c r="F363" s="19"/>
      <c r="G363" s="208"/>
      <c r="I363" s="51"/>
      <c r="J363" s="52"/>
      <c r="K363" s="62"/>
      <c r="L363" s="62"/>
      <c r="M363" s="52"/>
      <c r="N363" s="53"/>
      <c r="O363" s="51"/>
      <c r="P363" s="52"/>
      <c r="W363" s="52"/>
      <c r="X363" s="68"/>
      <c r="Y363" s="62"/>
      <c r="Z363" s="19"/>
      <c r="AC363" s="58"/>
      <c r="AD363" s="19"/>
    </row>
    <row r="364" spans="2:30" s="20" customFormat="1">
      <c r="B364" s="49"/>
      <c r="C364" s="19"/>
      <c r="D364" s="50"/>
      <c r="E364" s="19"/>
      <c r="F364" s="19"/>
      <c r="G364" s="208"/>
      <c r="I364" s="51"/>
      <c r="J364" s="52"/>
      <c r="K364" s="62"/>
      <c r="L364" s="62"/>
      <c r="M364" s="52"/>
      <c r="N364" s="53"/>
      <c r="O364" s="51"/>
      <c r="P364" s="52"/>
      <c r="W364" s="52"/>
      <c r="X364" s="68"/>
      <c r="Y364" s="62"/>
      <c r="Z364" s="19"/>
      <c r="AC364" s="58"/>
      <c r="AD364" s="19"/>
    </row>
    <row r="365" spans="2:30" s="20" customFormat="1">
      <c r="B365" s="49"/>
      <c r="C365" s="19"/>
      <c r="D365" s="50"/>
      <c r="E365" s="19"/>
      <c r="F365" s="19"/>
      <c r="G365" s="208"/>
      <c r="I365" s="51"/>
      <c r="J365" s="52"/>
      <c r="K365" s="62"/>
      <c r="L365" s="62"/>
      <c r="M365" s="52"/>
      <c r="N365" s="53"/>
      <c r="O365" s="51"/>
      <c r="P365" s="52"/>
      <c r="W365" s="52"/>
      <c r="X365" s="68"/>
      <c r="Y365" s="62"/>
      <c r="Z365" s="19"/>
      <c r="AC365" s="58"/>
      <c r="AD365" s="19"/>
    </row>
    <row r="366" spans="2:30" s="20" customFormat="1">
      <c r="B366" s="49"/>
      <c r="C366" s="19"/>
      <c r="D366" s="50"/>
      <c r="E366" s="19"/>
      <c r="F366" s="19"/>
      <c r="G366" s="208"/>
      <c r="I366" s="51"/>
      <c r="J366" s="52"/>
      <c r="K366" s="62"/>
      <c r="L366" s="62"/>
      <c r="M366" s="52"/>
      <c r="N366" s="53"/>
      <c r="O366" s="51"/>
      <c r="P366" s="52"/>
      <c r="W366" s="52"/>
      <c r="X366" s="68"/>
      <c r="Y366" s="62"/>
      <c r="Z366" s="19"/>
      <c r="AC366" s="58"/>
      <c r="AD366" s="19"/>
    </row>
    <row r="367" spans="2:30" s="20" customFormat="1">
      <c r="B367" s="49"/>
      <c r="C367" s="19"/>
      <c r="D367" s="50"/>
      <c r="E367" s="19"/>
      <c r="F367" s="19"/>
      <c r="G367" s="208"/>
      <c r="I367" s="51"/>
      <c r="J367" s="52"/>
      <c r="K367" s="62"/>
      <c r="L367" s="62"/>
      <c r="M367" s="52"/>
      <c r="N367" s="53"/>
      <c r="O367" s="51"/>
      <c r="P367" s="52"/>
      <c r="W367" s="52"/>
      <c r="X367" s="68"/>
      <c r="Y367" s="62"/>
      <c r="Z367" s="19"/>
      <c r="AC367" s="58"/>
      <c r="AD367" s="19"/>
    </row>
    <row r="368" spans="2:30" s="20" customFormat="1">
      <c r="B368" s="49"/>
      <c r="C368" s="19"/>
      <c r="D368" s="50"/>
      <c r="E368" s="19"/>
      <c r="F368" s="19"/>
      <c r="G368" s="208"/>
      <c r="I368" s="51"/>
      <c r="J368" s="52"/>
      <c r="K368" s="62"/>
      <c r="L368" s="62"/>
      <c r="M368" s="52"/>
      <c r="N368" s="53"/>
      <c r="O368" s="51"/>
      <c r="P368" s="52"/>
      <c r="W368" s="52"/>
      <c r="X368" s="68"/>
      <c r="Y368" s="62"/>
      <c r="Z368" s="19"/>
      <c r="AC368" s="58"/>
      <c r="AD368" s="19"/>
    </row>
    <row r="369" spans="2:30" s="20" customFormat="1">
      <c r="B369" s="49"/>
      <c r="C369" s="19"/>
      <c r="D369" s="50"/>
      <c r="E369" s="19"/>
      <c r="F369" s="19"/>
      <c r="G369" s="208"/>
      <c r="I369" s="51"/>
      <c r="J369" s="52"/>
      <c r="K369" s="62"/>
      <c r="L369" s="62"/>
      <c r="M369" s="52"/>
      <c r="N369" s="53"/>
      <c r="O369" s="51"/>
      <c r="P369" s="52"/>
      <c r="W369" s="52"/>
      <c r="X369" s="68"/>
      <c r="Y369" s="62"/>
      <c r="Z369" s="19"/>
      <c r="AC369" s="58"/>
      <c r="AD369" s="19"/>
    </row>
    <row r="370" spans="2:30" s="20" customFormat="1">
      <c r="B370" s="49"/>
      <c r="C370" s="19"/>
      <c r="D370" s="50"/>
      <c r="E370" s="19"/>
      <c r="F370" s="19"/>
      <c r="G370" s="208"/>
      <c r="I370" s="51"/>
      <c r="J370" s="52"/>
      <c r="K370" s="62"/>
      <c r="L370" s="62"/>
      <c r="M370" s="52"/>
      <c r="N370" s="53"/>
      <c r="O370" s="51"/>
      <c r="P370" s="52"/>
      <c r="W370" s="52"/>
      <c r="X370" s="68"/>
      <c r="Y370" s="62"/>
      <c r="Z370" s="19"/>
      <c r="AC370" s="58"/>
      <c r="AD370" s="19"/>
    </row>
    <row r="371" spans="2:30" s="20" customFormat="1">
      <c r="B371" s="49"/>
      <c r="C371" s="19"/>
      <c r="D371" s="50"/>
      <c r="E371" s="19"/>
      <c r="F371" s="19"/>
      <c r="G371" s="208"/>
      <c r="I371" s="51"/>
      <c r="J371" s="52"/>
      <c r="K371" s="62"/>
      <c r="L371" s="62"/>
      <c r="M371" s="52"/>
      <c r="N371" s="53"/>
      <c r="O371" s="51"/>
      <c r="P371" s="52"/>
      <c r="W371" s="52"/>
      <c r="X371" s="68"/>
      <c r="Y371" s="62"/>
      <c r="Z371" s="19"/>
      <c r="AC371" s="58"/>
      <c r="AD371" s="19"/>
    </row>
    <row r="372" spans="2:30" s="20" customFormat="1">
      <c r="B372" s="49"/>
      <c r="C372" s="19"/>
      <c r="D372" s="50"/>
      <c r="E372" s="19"/>
      <c r="F372" s="19"/>
      <c r="G372" s="208"/>
      <c r="I372" s="51"/>
      <c r="J372" s="52"/>
      <c r="K372" s="62"/>
      <c r="L372" s="62"/>
      <c r="M372" s="52"/>
      <c r="N372" s="53"/>
      <c r="O372" s="51"/>
      <c r="P372" s="52"/>
      <c r="W372" s="52"/>
      <c r="X372" s="68"/>
      <c r="Y372" s="62"/>
      <c r="Z372" s="19"/>
      <c r="AC372" s="58"/>
      <c r="AD372" s="19"/>
    </row>
    <row r="373" spans="2:30" s="20" customFormat="1">
      <c r="B373" s="49"/>
      <c r="C373" s="19"/>
      <c r="D373" s="50"/>
      <c r="E373" s="19"/>
      <c r="F373" s="19"/>
      <c r="G373" s="208"/>
      <c r="I373" s="51"/>
      <c r="J373" s="52"/>
      <c r="K373" s="62"/>
      <c r="L373" s="62"/>
      <c r="M373" s="52"/>
      <c r="N373" s="53"/>
      <c r="O373" s="51"/>
      <c r="P373" s="52"/>
      <c r="W373" s="52"/>
      <c r="X373" s="68"/>
      <c r="Y373" s="62"/>
      <c r="Z373" s="19"/>
      <c r="AC373" s="58"/>
      <c r="AD373" s="19"/>
    </row>
    <row r="374" spans="2:30" s="20" customFormat="1">
      <c r="B374" s="49"/>
      <c r="C374" s="19"/>
      <c r="D374" s="50"/>
      <c r="E374" s="19"/>
      <c r="F374" s="19"/>
      <c r="G374" s="208"/>
      <c r="I374" s="51"/>
      <c r="J374" s="52"/>
      <c r="K374" s="62"/>
      <c r="L374" s="62"/>
      <c r="M374" s="52"/>
      <c r="N374" s="53"/>
      <c r="O374" s="51"/>
      <c r="P374" s="52"/>
      <c r="W374" s="52"/>
      <c r="X374" s="68"/>
      <c r="Y374" s="62"/>
      <c r="Z374" s="19"/>
      <c r="AC374" s="58"/>
      <c r="AD374" s="19"/>
    </row>
    <row r="375" spans="2:30" s="20" customFormat="1">
      <c r="B375" s="49"/>
      <c r="C375" s="19"/>
      <c r="D375" s="50"/>
      <c r="E375" s="19"/>
      <c r="F375" s="19"/>
      <c r="G375" s="208"/>
      <c r="I375" s="51"/>
      <c r="J375" s="52"/>
      <c r="K375" s="62"/>
      <c r="L375" s="62"/>
      <c r="M375" s="52"/>
      <c r="N375" s="53"/>
      <c r="O375" s="51"/>
      <c r="P375" s="52"/>
      <c r="W375" s="52"/>
      <c r="X375" s="68"/>
      <c r="Y375" s="62"/>
      <c r="Z375" s="19"/>
      <c r="AC375" s="58"/>
      <c r="AD375" s="19"/>
    </row>
    <row r="376" spans="2:30" s="20" customFormat="1">
      <c r="B376" s="49"/>
      <c r="C376" s="19"/>
      <c r="D376" s="50"/>
      <c r="E376" s="19"/>
      <c r="F376" s="19"/>
      <c r="G376" s="208"/>
      <c r="I376" s="51"/>
      <c r="J376" s="52"/>
      <c r="K376" s="62"/>
      <c r="L376" s="62"/>
      <c r="M376" s="52"/>
      <c r="N376" s="53"/>
      <c r="O376" s="51"/>
      <c r="P376" s="52"/>
      <c r="W376" s="52"/>
      <c r="X376" s="68"/>
      <c r="Y376" s="62"/>
      <c r="Z376" s="19"/>
      <c r="AC376" s="58"/>
      <c r="AD376" s="19"/>
    </row>
    <row r="377" spans="2:30" s="20" customFormat="1">
      <c r="B377" s="49"/>
      <c r="C377" s="19"/>
      <c r="D377" s="50"/>
      <c r="E377" s="19"/>
      <c r="F377" s="19"/>
      <c r="G377" s="208"/>
      <c r="I377" s="51"/>
      <c r="J377" s="52"/>
      <c r="K377" s="62"/>
      <c r="L377" s="62"/>
      <c r="M377" s="52"/>
      <c r="N377" s="53"/>
      <c r="O377" s="51"/>
      <c r="P377" s="52"/>
      <c r="W377" s="52"/>
      <c r="X377" s="68"/>
      <c r="Y377" s="62"/>
      <c r="Z377" s="19"/>
      <c r="AC377" s="58"/>
      <c r="AD377" s="19"/>
    </row>
    <row r="378" spans="2:30" s="20" customFormat="1">
      <c r="B378" s="49"/>
      <c r="C378" s="19"/>
      <c r="D378" s="50"/>
      <c r="E378" s="19"/>
      <c r="F378" s="19"/>
      <c r="G378" s="208"/>
      <c r="I378" s="51"/>
      <c r="J378" s="52"/>
      <c r="K378" s="62"/>
      <c r="L378" s="62"/>
      <c r="M378" s="52"/>
      <c r="N378" s="53"/>
      <c r="O378" s="51"/>
      <c r="P378" s="52"/>
      <c r="W378" s="52"/>
      <c r="X378" s="68"/>
      <c r="Y378" s="62"/>
      <c r="Z378" s="19"/>
      <c r="AC378" s="58"/>
      <c r="AD378" s="19"/>
    </row>
    <row r="379" spans="2:30" s="20" customFormat="1">
      <c r="B379" s="49"/>
      <c r="C379" s="19"/>
      <c r="D379" s="50"/>
      <c r="E379" s="19"/>
      <c r="F379" s="19"/>
      <c r="G379" s="208"/>
      <c r="I379" s="51"/>
      <c r="J379" s="52"/>
      <c r="K379" s="62"/>
      <c r="L379" s="62"/>
      <c r="M379" s="52"/>
      <c r="N379" s="53"/>
      <c r="O379" s="51"/>
      <c r="P379" s="52"/>
      <c r="W379" s="52"/>
      <c r="X379" s="68"/>
      <c r="Y379" s="62"/>
      <c r="Z379" s="19"/>
      <c r="AC379" s="58"/>
      <c r="AD379" s="19"/>
    </row>
    <row r="380" spans="2:30" s="20" customFormat="1">
      <c r="B380" s="49"/>
      <c r="C380" s="19"/>
      <c r="D380" s="50"/>
      <c r="E380" s="19"/>
      <c r="F380" s="19"/>
      <c r="G380" s="208"/>
      <c r="I380" s="51"/>
      <c r="J380" s="52"/>
      <c r="K380" s="62"/>
      <c r="L380" s="62"/>
      <c r="M380" s="52"/>
      <c r="N380" s="53"/>
      <c r="O380" s="51"/>
      <c r="P380" s="52"/>
      <c r="W380" s="52"/>
      <c r="X380" s="68"/>
      <c r="Y380" s="62"/>
      <c r="Z380" s="19"/>
      <c r="AC380" s="58"/>
      <c r="AD380" s="19"/>
    </row>
    <row r="381" spans="2:30" s="20" customFormat="1">
      <c r="B381" s="49"/>
      <c r="C381" s="19"/>
      <c r="D381" s="50"/>
      <c r="E381" s="19"/>
      <c r="F381" s="19"/>
      <c r="G381" s="208"/>
      <c r="I381" s="51"/>
      <c r="J381" s="52"/>
      <c r="K381" s="62"/>
      <c r="L381" s="62"/>
      <c r="M381" s="52"/>
      <c r="N381" s="53"/>
      <c r="O381" s="51"/>
      <c r="P381" s="52"/>
      <c r="W381" s="52"/>
      <c r="X381" s="68"/>
      <c r="Y381" s="62"/>
      <c r="Z381" s="19"/>
      <c r="AC381" s="58"/>
      <c r="AD381" s="19"/>
    </row>
    <row r="382" spans="2:30" s="20" customFormat="1">
      <c r="B382" s="49"/>
      <c r="C382" s="19"/>
      <c r="D382" s="50"/>
      <c r="E382" s="19"/>
      <c r="F382" s="19"/>
      <c r="G382" s="208"/>
      <c r="I382" s="51"/>
      <c r="J382" s="52"/>
      <c r="K382" s="62"/>
      <c r="L382" s="62"/>
      <c r="M382" s="52"/>
      <c r="N382" s="53"/>
      <c r="O382" s="51"/>
      <c r="P382" s="52"/>
      <c r="W382" s="52"/>
      <c r="X382" s="68"/>
      <c r="Y382" s="62"/>
      <c r="Z382" s="19"/>
      <c r="AC382" s="58"/>
      <c r="AD382" s="19"/>
    </row>
    <row r="383" spans="2:30" s="20" customFormat="1">
      <c r="B383" s="49"/>
      <c r="C383" s="19"/>
      <c r="D383" s="50"/>
      <c r="E383" s="19"/>
      <c r="F383" s="19"/>
      <c r="G383" s="208"/>
      <c r="I383" s="51"/>
      <c r="J383" s="52"/>
      <c r="K383" s="62"/>
      <c r="L383" s="62"/>
      <c r="M383" s="52"/>
      <c r="N383" s="53"/>
      <c r="O383" s="51"/>
      <c r="P383" s="52"/>
      <c r="W383" s="52"/>
      <c r="X383" s="68"/>
      <c r="Y383" s="62"/>
      <c r="Z383" s="19"/>
      <c r="AC383" s="58"/>
      <c r="AD383" s="19"/>
    </row>
    <row r="384" spans="2:30" s="20" customFormat="1">
      <c r="B384" s="49"/>
      <c r="C384" s="19"/>
      <c r="D384" s="50"/>
      <c r="E384" s="19"/>
      <c r="F384" s="19"/>
      <c r="G384" s="208"/>
      <c r="I384" s="51"/>
      <c r="J384" s="52"/>
      <c r="K384" s="62"/>
      <c r="L384" s="62"/>
      <c r="M384" s="52"/>
      <c r="N384" s="53"/>
      <c r="O384" s="51"/>
      <c r="P384" s="52"/>
      <c r="W384" s="52"/>
      <c r="X384" s="68"/>
      <c r="Y384" s="62"/>
      <c r="Z384" s="19"/>
      <c r="AC384" s="58"/>
      <c r="AD384" s="19"/>
    </row>
    <row r="385" spans="2:30" s="20" customFormat="1">
      <c r="B385" s="49"/>
      <c r="C385" s="19"/>
      <c r="D385" s="50"/>
      <c r="E385" s="19"/>
      <c r="F385" s="19"/>
      <c r="G385" s="208"/>
      <c r="I385" s="51"/>
      <c r="J385" s="52"/>
      <c r="K385" s="62"/>
      <c r="L385" s="62"/>
      <c r="M385" s="52"/>
      <c r="N385" s="53"/>
      <c r="O385" s="51"/>
      <c r="P385" s="52"/>
      <c r="W385" s="52"/>
      <c r="X385" s="68"/>
      <c r="Y385" s="62"/>
      <c r="Z385" s="19"/>
      <c r="AC385" s="58"/>
      <c r="AD385" s="19"/>
    </row>
    <row r="386" spans="2:30" s="20" customFormat="1">
      <c r="B386" s="49"/>
      <c r="C386" s="19"/>
      <c r="D386" s="50"/>
      <c r="E386" s="19"/>
      <c r="F386" s="19"/>
      <c r="G386" s="208"/>
      <c r="I386" s="51"/>
      <c r="J386" s="52"/>
      <c r="K386" s="62"/>
      <c r="L386" s="62"/>
      <c r="M386" s="52"/>
      <c r="N386" s="53"/>
      <c r="O386" s="51"/>
      <c r="P386" s="52"/>
      <c r="W386" s="52"/>
      <c r="X386" s="68"/>
      <c r="Y386" s="62"/>
      <c r="Z386" s="19"/>
      <c r="AC386" s="58"/>
      <c r="AD386" s="19"/>
    </row>
    <row r="387" spans="2:30" s="20" customFormat="1">
      <c r="B387" s="49"/>
      <c r="C387" s="19"/>
      <c r="D387" s="50"/>
      <c r="E387" s="19"/>
      <c r="F387" s="19"/>
      <c r="G387" s="208"/>
      <c r="I387" s="51"/>
      <c r="J387" s="52"/>
      <c r="K387" s="62"/>
      <c r="L387" s="62"/>
      <c r="M387" s="52"/>
      <c r="N387" s="53"/>
      <c r="O387" s="51"/>
      <c r="P387" s="52"/>
      <c r="W387" s="52"/>
      <c r="X387" s="68"/>
      <c r="Y387" s="62"/>
      <c r="Z387" s="19"/>
      <c r="AC387" s="58"/>
      <c r="AD387" s="19"/>
    </row>
    <row r="388" spans="2:30" s="20" customFormat="1">
      <c r="B388" s="49"/>
      <c r="C388" s="19"/>
      <c r="D388" s="50"/>
      <c r="E388" s="19"/>
      <c r="F388" s="19"/>
      <c r="G388" s="208"/>
      <c r="I388" s="51"/>
      <c r="J388" s="52"/>
      <c r="K388" s="62"/>
      <c r="L388" s="62"/>
      <c r="M388" s="52"/>
      <c r="N388" s="53"/>
      <c r="O388" s="51"/>
      <c r="P388" s="52"/>
      <c r="W388" s="52"/>
      <c r="X388" s="68"/>
      <c r="Y388" s="62"/>
      <c r="Z388" s="19"/>
      <c r="AC388" s="58"/>
      <c r="AD388" s="19"/>
    </row>
    <row r="389" spans="2:30" s="20" customFormat="1">
      <c r="B389" s="49"/>
      <c r="C389" s="19"/>
      <c r="D389" s="50"/>
      <c r="E389" s="19"/>
      <c r="F389" s="19"/>
      <c r="G389" s="208"/>
      <c r="I389" s="51"/>
      <c r="J389" s="52"/>
      <c r="K389" s="62"/>
      <c r="L389" s="62"/>
      <c r="M389" s="52"/>
      <c r="N389" s="53"/>
      <c r="O389" s="51"/>
      <c r="P389" s="52"/>
      <c r="W389" s="52"/>
      <c r="X389" s="68"/>
      <c r="Y389" s="62"/>
      <c r="Z389" s="19"/>
      <c r="AC389" s="58"/>
      <c r="AD389" s="19"/>
    </row>
    <row r="390" spans="2:30" s="20" customFormat="1">
      <c r="B390" s="49"/>
      <c r="C390" s="19"/>
      <c r="D390" s="50"/>
      <c r="E390" s="19"/>
      <c r="F390" s="19"/>
      <c r="G390" s="208"/>
      <c r="I390" s="51"/>
      <c r="J390" s="52"/>
      <c r="K390" s="62"/>
      <c r="L390" s="62"/>
      <c r="M390" s="52"/>
      <c r="N390" s="53"/>
      <c r="O390" s="51"/>
      <c r="P390" s="52"/>
      <c r="W390" s="52"/>
      <c r="X390" s="68"/>
      <c r="Y390" s="62"/>
      <c r="Z390" s="19"/>
      <c r="AC390" s="58"/>
      <c r="AD390" s="19"/>
    </row>
    <row r="391" spans="2:30" s="20" customFormat="1">
      <c r="B391" s="49"/>
      <c r="C391" s="19"/>
      <c r="D391" s="50"/>
      <c r="E391" s="19"/>
      <c r="F391" s="19"/>
      <c r="G391" s="208"/>
      <c r="I391" s="51"/>
      <c r="J391" s="52"/>
      <c r="K391" s="62"/>
      <c r="L391" s="62"/>
      <c r="M391" s="52"/>
      <c r="N391" s="53"/>
      <c r="O391" s="51"/>
      <c r="P391" s="52"/>
      <c r="W391" s="52"/>
      <c r="X391" s="68"/>
      <c r="Y391" s="62"/>
      <c r="Z391" s="19"/>
      <c r="AC391" s="58"/>
      <c r="AD391" s="19"/>
    </row>
    <row r="392" spans="2:30" s="20" customFormat="1">
      <c r="B392" s="49"/>
      <c r="C392" s="19"/>
      <c r="D392" s="50"/>
      <c r="E392" s="19"/>
      <c r="F392" s="19"/>
      <c r="G392" s="208"/>
      <c r="I392" s="51"/>
      <c r="J392" s="52"/>
      <c r="K392" s="62"/>
      <c r="L392" s="62"/>
      <c r="M392" s="52"/>
      <c r="N392" s="53"/>
      <c r="O392" s="51"/>
      <c r="P392" s="52"/>
      <c r="W392" s="52"/>
      <c r="X392" s="68"/>
      <c r="Y392" s="62"/>
      <c r="Z392" s="19"/>
      <c r="AC392" s="58"/>
      <c r="AD392" s="19"/>
    </row>
    <row r="393" spans="2:30" s="20" customFormat="1">
      <c r="B393" s="49"/>
      <c r="C393" s="19"/>
      <c r="D393" s="50"/>
      <c r="E393" s="19"/>
      <c r="F393" s="19"/>
      <c r="G393" s="208"/>
      <c r="I393" s="51"/>
      <c r="J393" s="52"/>
      <c r="K393" s="62"/>
      <c r="L393" s="62"/>
      <c r="M393" s="52"/>
      <c r="N393" s="53"/>
      <c r="O393" s="51"/>
      <c r="P393" s="52"/>
      <c r="W393" s="52"/>
      <c r="X393" s="68"/>
      <c r="Y393" s="62"/>
      <c r="Z393" s="19"/>
      <c r="AC393" s="58"/>
      <c r="AD393" s="19"/>
    </row>
    <row r="394" spans="2:30" s="20" customFormat="1">
      <c r="B394" s="49"/>
      <c r="C394" s="19"/>
      <c r="D394" s="50"/>
      <c r="E394" s="19"/>
      <c r="F394" s="19"/>
      <c r="G394" s="208"/>
      <c r="I394" s="51"/>
      <c r="J394" s="52"/>
      <c r="K394" s="62"/>
      <c r="L394" s="62"/>
      <c r="M394" s="52"/>
      <c r="N394" s="53"/>
      <c r="O394" s="51"/>
      <c r="P394" s="52"/>
      <c r="W394" s="52"/>
      <c r="X394" s="68"/>
      <c r="Y394" s="62"/>
      <c r="Z394" s="19"/>
      <c r="AC394" s="58"/>
      <c r="AD394" s="19"/>
    </row>
    <row r="395" spans="2:30" s="20" customFormat="1">
      <c r="B395" s="49"/>
      <c r="C395" s="19"/>
      <c r="D395" s="50"/>
      <c r="E395" s="19"/>
      <c r="F395" s="19"/>
      <c r="G395" s="208"/>
      <c r="I395" s="51"/>
      <c r="J395" s="52"/>
      <c r="K395" s="62"/>
      <c r="L395" s="62"/>
      <c r="M395" s="52"/>
      <c r="N395" s="53"/>
      <c r="O395" s="51"/>
      <c r="P395" s="52"/>
      <c r="W395" s="52"/>
      <c r="X395" s="68"/>
      <c r="Y395" s="62"/>
      <c r="Z395" s="19"/>
      <c r="AC395" s="58"/>
      <c r="AD395" s="19"/>
    </row>
    <row r="396" spans="2:30" s="20" customFormat="1">
      <c r="B396" s="49"/>
      <c r="C396" s="19"/>
      <c r="D396" s="50"/>
      <c r="E396" s="19"/>
      <c r="F396" s="19"/>
      <c r="G396" s="208"/>
      <c r="I396" s="51"/>
      <c r="J396" s="52"/>
      <c r="K396" s="62"/>
      <c r="L396" s="62"/>
      <c r="M396" s="52"/>
      <c r="N396" s="53"/>
      <c r="O396" s="51"/>
      <c r="P396" s="52"/>
      <c r="W396" s="52"/>
      <c r="X396" s="68"/>
      <c r="Y396" s="62"/>
      <c r="Z396" s="19"/>
      <c r="AC396" s="58"/>
      <c r="AD396" s="19"/>
    </row>
    <row r="397" spans="2:30" s="20" customFormat="1">
      <c r="B397" s="49"/>
      <c r="C397" s="19"/>
      <c r="D397" s="50"/>
      <c r="E397" s="19"/>
      <c r="F397" s="19"/>
      <c r="G397" s="208"/>
      <c r="I397" s="51"/>
      <c r="J397" s="52"/>
      <c r="K397" s="62"/>
      <c r="L397" s="62"/>
      <c r="M397" s="52"/>
      <c r="N397" s="53"/>
      <c r="O397" s="51"/>
      <c r="P397" s="52"/>
      <c r="W397" s="52"/>
      <c r="X397" s="68"/>
      <c r="Y397" s="62"/>
      <c r="Z397" s="19"/>
      <c r="AC397" s="58"/>
      <c r="AD397" s="19"/>
    </row>
    <row r="398" spans="2:30" s="20" customFormat="1">
      <c r="B398" s="49"/>
      <c r="C398" s="19"/>
      <c r="D398" s="50"/>
      <c r="E398" s="19"/>
      <c r="F398" s="19"/>
      <c r="G398" s="208"/>
      <c r="I398" s="51"/>
      <c r="J398" s="52"/>
      <c r="K398" s="62"/>
      <c r="L398" s="62"/>
      <c r="M398" s="52"/>
      <c r="N398" s="53"/>
      <c r="O398" s="51"/>
      <c r="P398" s="52"/>
      <c r="W398" s="52"/>
      <c r="X398" s="68"/>
      <c r="Y398" s="62"/>
      <c r="Z398" s="19"/>
      <c r="AC398" s="58"/>
      <c r="AD398" s="19"/>
    </row>
    <row r="399" spans="2:30" s="20" customFormat="1">
      <c r="B399" s="49"/>
      <c r="C399" s="19"/>
      <c r="D399" s="50"/>
      <c r="E399" s="19"/>
      <c r="F399" s="19"/>
      <c r="G399" s="208"/>
      <c r="I399" s="51"/>
      <c r="J399" s="52"/>
      <c r="K399" s="62"/>
      <c r="L399" s="62"/>
      <c r="M399" s="52"/>
      <c r="N399" s="53"/>
      <c r="O399" s="51"/>
      <c r="P399" s="52"/>
      <c r="W399" s="52"/>
      <c r="X399" s="68"/>
      <c r="Y399" s="62"/>
      <c r="Z399" s="19"/>
      <c r="AC399" s="58"/>
      <c r="AD399" s="19"/>
    </row>
    <row r="400" spans="2:30" s="20" customFormat="1">
      <c r="B400" s="49"/>
      <c r="C400" s="19"/>
      <c r="D400" s="50"/>
      <c r="E400" s="19"/>
      <c r="F400" s="19"/>
      <c r="G400" s="208"/>
      <c r="I400" s="51"/>
      <c r="J400" s="52"/>
      <c r="K400" s="62"/>
      <c r="L400" s="62"/>
      <c r="M400" s="52"/>
      <c r="N400" s="53"/>
      <c r="O400" s="51"/>
      <c r="P400" s="52"/>
      <c r="W400" s="52"/>
      <c r="X400" s="68"/>
      <c r="Y400" s="62"/>
      <c r="Z400" s="19"/>
      <c r="AC400" s="58"/>
      <c r="AD400" s="19"/>
    </row>
    <row r="401" spans="2:30" s="20" customFormat="1">
      <c r="B401" s="49"/>
      <c r="C401" s="19"/>
      <c r="D401" s="50"/>
      <c r="E401" s="19"/>
      <c r="F401" s="19"/>
      <c r="G401" s="208"/>
      <c r="I401" s="51"/>
      <c r="J401" s="52"/>
      <c r="K401" s="62"/>
      <c r="L401" s="62"/>
      <c r="M401" s="52"/>
      <c r="N401" s="53"/>
      <c r="O401" s="51"/>
      <c r="P401" s="52"/>
      <c r="W401" s="52"/>
      <c r="X401" s="68"/>
      <c r="Y401" s="62"/>
      <c r="Z401" s="19"/>
      <c r="AC401" s="58"/>
      <c r="AD401" s="19"/>
    </row>
    <row r="402" spans="2:30" s="20" customFormat="1">
      <c r="B402" s="49"/>
      <c r="C402" s="19"/>
      <c r="D402" s="50"/>
      <c r="E402" s="19"/>
      <c r="F402" s="19"/>
      <c r="G402" s="208"/>
      <c r="I402" s="51"/>
      <c r="J402" s="52"/>
      <c r="K402" s="62"/>
      <c r="L402" s="62"/>
      <c r="M402" s="52"/>
      <c r="N402" s="53"/>
      <c r="O402" s="51"/>
      <c r="P402" s="52"/>
      <c r="W402" s="52"/>
      <c r="X402" s="68"/>
      <c r="Y402" s="62"/>
      <c r="Z402" s="19"/>
      <c r="AC402" s="58"/>
      <c r="AD402" s="19"/>
    </row>
    <row r="403" spans="2:30" s="20" customFormat="1">
      <c r="B403" s="49"/>
      <c r="C403" s="19"/>
      <c r="D403" s="50"/>
      <c r="E403" s="19"/>
      <c r="F403" s="19"/>
      <c r="G403" s="208"/>
      <c r="I403" s="51"/>
      <c r="J403" s="52"/>
      <c r="K403" s="62"/>
      <c r="L403" s="62"/>
      <c r="M403" s="52"/>
      <c r="N403" s="53"/>
      <c r="O403" s="51"/>
      <c r="P403" s="52"/>
      <c r="W403" s="52"/>
      <c r="X403" s="68"/>
      <c r="Y403" s="62"/>
      <c r="Z403" s="19"/>
      <c r="AC403" s="58"/>
      <c r="AD403" s="19"/>
    </row>
    <row r="404" spans="2:30" s="20" customFormat="1">
      <c r="B404" s="49"/>
      <c r="C404" s="19"/>
      <c r="D404" s="50"/>
      <c r="E404" s="19"/>
      <c r="F404" s="19"/>
      <c r="G404" s="208"/>
      <c r="I404" s="51"/>
      <c r="J404" s="52"/>
      <c r="K404" s="62"/>
      <c r="L404" s="62"/>
      <c r="M404" s="52"/>
      <c r="N404" s="53"/>
      <c r="O404" s="51"/>
      <c r="P404" s="52"/>
      <c r="W404" s="52"/>
      <c r="X404" s="68"/>
      <c r="Y404" s="62"/>
      <c r="Z404" s="19"/>
      <c r="AC404" s="58"/>
      <c r="AD404" s="19"/>
    </row>
    <row r="405" spans="2:30" s="20" customFormat="1">
      <c r="B405" s="49"/>
      <c r="C405" s="19"/>
      <c r="D405" s="50"/>
      <c r="E405" s="19"/>
      <c r="F405" s="19"/>
      <c r="G405" s="208"/>
      <c r="I405" s="51"/>
      <c r="J405" s="52"/>
      <c r="K405" s="62"/>
      <c r="L405" s="62"/>
      <c r="M405" s="52"/>
      <c r="N405" s="53"/>
      <c r="O405" s="51"/>
      <c r="P405" s="52"/>
      <c r="W405" s="52"/>
      <c r="X405" s="68"/>
      <c r="Y405" s="62"/>
      <c r="Z405" s="19"/>
      <c r="AC405" s="58"/>
      <c r="AD405" s="19"/>
    </row>
    <row r="406" spans="2:30" s="20" customFormat="1">
      <c r="B406" s="49"/>
      <c r="C406" s="19"/>
      <c r="D406" s="50"/>
      <c r="E406" s="19"/>
      <c r="F406" s="19"/>
      <c r="G406" s="208"/>
      <c r="I406" s="51"/>
      <c r="J406" s="52"/>
      <c r="K406" s="62"/>
      <c r="L406" s="62"/>
      <c r="M406" s="52"/>
      <c r="N406" s="53"/>
      <c r="O406" s="51"/>
      <c r="P406" s="52"/>
      <c r="W406" s="52"/>
      <c r="X406" s="68"/>
      <c r="Y406" s="62"/>
      <c r="Z406" s="19"/>
      <c r="AC406" s="58"/>
      <c r="AD406" s="19"/>
    </row>
    <row r="407" spans="2:30" s="20" customFormat="1">
      <c r="B407" s="49"/>
      <c r="C407" s="19"/>
      <c r="D407" s="50"/>
      <c r="E407" s="19"/>
      <c r="F407" s="19"/>
      <c r="G407" s="208"/>
      <c r="I407" s="51"/>
      <c r="J407" s="52"/>
      <c r="K407" s="62"/>
      <c r="L407" s="62"/>
      <c r="M407" s="52"/>
      <c r="N407" s="53"/>
      <c r="O407" s="51"/>
      <c r="P407" s="52"/>
      <c r="W407" s="52"/>
      <c r="X407" s="68"/>
      <c r="Y407" s="62"/>
      <c r="Z407" s="19"/>
      <c r="AC407" s="58"/>
      <c r="AD407" s="19"/>
    </row>
    <row r="408" spans="2:30" s="20" customFormat="1">
      <c r="B408" s="49"/>
      <c r="C408" s="19"/>
      <c r="D408" s="50"/>
      <c r="E408" s="19"/>
      <c r="F408" s="19"/>
      <c r="G408" s="208"/>
      <c r="I408" s="51"/>
      <c r="J408" s="52"/>
      <c r="K408" s="62"/>
      <c r="L408" s="62"/>
      <c r="M408" s="52"/>
      <c r="N408" s="53"/>
      <c r="O408" s="51"/>
      <c r="P408" s="52"/>
      <c r="W408" s="52"/>
      <c r="X408" s="68"/>
      <c r="Y408" s="62"/>
      <c r="Z408" s="19"/>
      <c r="AC408" s="58"/>
      <c r="AD408" s="19"/>
    </row>
    <row r="409" spans="2:30" s="20" customFormat="1">
      <c r="B409" s="49"/>
      <c r="C409" s="19"/>
      <c r="D409" s="50"/>
      <c r="E409" s="19"/>
      <c r="F409" s="19"/>
      <c r="G409" s="208"/>
      <c r="I409" s="51"/>
      <c r="J409" s="52"/>
      <c r="K409" s="62"/>
      <c r="L409" s="62"/>
      <c r="M409" s="52"/>
      <c r="N409" s="53"/>
      <c r="O409" s="51"/>
      <c r="P409" s="52"/>
      <c r="W409" s="52"/>
      <c r="X409" s="68"/>
      <c r="Y409" s="62"/>
      <c r="Z409" s="19"/>
      <c r="AC409" s="58"/>
      <c r="AD409" s="19"/>
    </row>
    <row r="410" spans="2:30" s="20" customFormat="1">
      <c r="B410" s="49"/>
      <c r="C410" s="19"/>
      <c r="D410" s="50"/>
      <c r="E410" s="19"/>
      <c r="F410" s="19"/>
      <c r="G410" s="208"/>
      <c r="I410" s="51"/>
      <c r="J410" s="52"/>
      <c r="K410" s="62"/>
      <c r="L410" s="62"/>
      <c r="M410" s="52"/>
      <c r="N410" s="53"/>
      <c r="O410" s="51"/>
      <c r="P410" s="52"/>
      <c r="W410" s="52"/>
      <c r="X410" s="68"/>
      <c r="Y410" s="62"/>
      <c r="Z410" s="19"/>
      <c r="AC410" s="58"/>
      <c r="AD410" s="19"/>
    </row>
    <row r="411" spans="2:30" s="20" customFormat="1">
      <c r="B411" s="49"/>
      <c r="C411" s="19"/>
      <c r="D411" s="50"/>
      <c r="E411" s="19"/>
      <c r="F411" s="19"/>
      <c r="G411" s="208"/>
      <c r="I411" s="51"/>
      <c r="J411" s="52"/>
      <c r="K411" s="62"/>
      <c r="L411" s="62"/>
      <c r="M411" s="52"/>
      <c r="N411" s="53"/>
      <c r="O411" s="51"/>
      <c r="P411" s="52"/>
      <c r="W411" s="52"/>
      <c r="X411" s="68"/>
      <c r="Y411" s="62"/>
      <c r="Z411" s="19"/>
      <c r="AC411" s="58"/>
      <c r="AD411" s="19"/>
    </row>
    <row r="412" spans="2:30" s="20" customFormat="1">
      <c r="B412" s="49"/>
      <c r="C412" s="19"/>
      <c r="D412" s="50"/>
      <c r="E412" s="19"/>
      <c r="F412" s="19"/>
      <c r="G412" s="208"/>
      <c r="I412" s="51"/>
      <c r="J412" s="52"/>
      <c r="K412" s="62"/>
      <c r="L412" s="62"/>
      <c r="M412" s="52"/>
      <c r="N412" s="53"/>
      <c r="O412" s="51"/>
      <c r="P412" s="52"/>
      <c r="W412" s="52"/>
      <c r="X412" s="68"/>
      <c r="Y412" s="62"/>
      <c r="Z412" s="19"/>
      <c r="AC412" s="58"/>
      <c r="AD412" s="19"/>
    </row>
    <row r="413" spans="2:30" s="20" customFormat="1">
      <c r="B413" s="49"/>
      <c r="C413" s="19"/>
      <c r="D413" s="50"/>
      <c r="E413" s="19"/>
      <c r="F413" s="19"/>
      <c r="G413" s="208"/>
      <c r="I413" s="51"/>
      <c r="J413" s="52"/>
      <c r="K413" s="62"/>
      <c r="L413" s="62"/>
      <c r="M413" s="52"/>
      <c r="N413" s="53"/>
      <c r="O413" s="51"/>
      <c r="P413" s="52"/>
      <c r="W413" s="52"/>
      <c r="X413" s="68"/>
      <c r="Y413" s="62"/>
      <c r="Z413" s="19"/>
      <c r="AC413" s="58"/>
      <c r="AD413" s="19"/>
    </row>
    <row r="414" spans="2:30" s="20" customFormat="1">
      <c r="B414" s="49"/>
      <c r="C414" s="19"/>
      <c r="D414" s="50"/>
      <c r="E414" s="19"/>
      <c r="F414" s="19"/>
      <c r="G414" s="208"/>
      <c r="I414" s="51"/>
      <c r="J414" s="52"/>
      <c r="K414" s="62"/>
      <c r="L414" s="62"/>
      <c r="M414" s="52"/>
      <c r="N414" s="53"/>
      <c r="O414" s="51"/>
      <c r="P414" s="52"/>
      <c r="W414" s="52"/>
      <c r="X414" s="68"/>
      <c r="Y414" s="62"/>
      <c r="Z414" s="19"/>
      <c r="AC414" s="58"/>
      <c r="AD414" s="19"/>
    </row>
    <row r="415" spans="2:30" s="20" customFormat="1">
      <c r="B415" s="49"/>
      <c r="C415" s="19"/>
      <c r="D415" s="50"/>
      <c r="E415" s="19"/>
      <c r="F415" s="19"/>
      <c r="G415" s="208"/>
      <c r="I415" s="51"/>
      <c r="J415" s="52"/>
      <c r="K415" s="62"/>
      <c r="L415" s="62"/>
      <c r="M415" s="52"/>
      <c r="N415" s="53"/>
      <c r="O415" s="51"/>
      <c r="P415" s="52"/>
      <c r="W415" s="52"/>
      <c r="X415" s="68"/>
      <c r="Y415" s="62"/>
      <c r="Z415" s="19"/>
      <c r="AC415" s="58"/>
      <c r="AD415" s="19"/>
    </row>
    <row r="416" spans="2:30" s="20" customFormat="1">
      <c r="B416" s="49"/>
      <c r="C416" s="19"/>
      <c r="D416" s="50"/>
      <c r="E416" s="19"/>
      <c r="F416" s="19"/>
      <c r="G416" s="208"/>
      <c r="I416" s="51"/>
      <c r="J416" s="52"/>
      <c r="K416" s="62"/>
      <c r="L416" s="62"/>
      <c r="M416" s="52"/>
      <c r="N416" s="53"/>
      <c r="O416" s="51"/>
      <c r="P416" s="52"/>
      <c r="W416" s="52"/>
      <c r="X416" s="68"/>
      <c r="Y416" s="62"/>
      <c r="Z416" s="19"/>
      <c r="AC416" s="58"/>
      <c r="AD416" s="19"/>
    </row>
    <row r="417" spans="2:30" s="20" customFormat="1">
      <c r="B417" s="49"/>
      <c r="C417" s="19"/>
      <c r="D417" s="50"/>
      <c r="E417" s="19"/>
      <c r="F417" s="19"/>
      <c r="G417" s="208"/>
      <c r="I417" s="51"/>
      <c r="J417" s="52"/>
      <c r="K417" s="62"/>
      <c r="L417" s="62"/>
      <c r="M417" s="52"/>
      <c r="N417" s="53"/>
      <c r="O417" s="51"/>
      <c r="P417" s="52"/>
      <c r="W417" s="52"/>
      <c r="X417" s="68"/>
      <c r="Y417" s="62"/>
      <c r="Z417" s="19"/>
      <c r="AC417" s="58"/>
      <c r="AD417" s="19"/>
    </row>
    <row r="418" spans="2:30" s="20" customFormat="1">
      <c r="B418" s="49"/>
      <c r="C418" s="19"/>
      <c r="D418" s="50"/>
      <c r="E418" s="19"/>
      <c r="F418" s="19"/>
      <c r="G418" s="208"/>
      <c r="I418" s="51"/>
      <c r="J418" s="52"/>
      <c r="K418" s="62"/>
      <c r="L418" s="62"/>
      <c r="M418" s="52"/>
      <c r="N418" s="53"/>
      <c r="O418" s="51"/>
      <c r="P418" s="52"/>
      <c r="W418" s="52"/>
      <c r="X418" s="68"/>
      <c r="Y418" s="62"/>
      <c r="Z418" s="19"/>
      <c r="AC418" s="58"/>
      <c r="AD418" s="19"/>
    </row>
    <row r="419" spans="2:30" s="20" customFormat="1">
      <c r="B419" s="49"/>
      <c r="C419" s="19"/>
      <c r="D419" s="50"/>
      <c r="E419" s="19"/>
      <c r="F419" s="19"/>
      <c r="G419" s="208"/>
      <c r="I419" s="51"/>
      <c r="J419" s="52"/>
      <c r="K419" s="62"/>
      <c r="L419" s="62"/>
      <c r="M419" s="52"/>
      <c r="N419" s="53"/>
      <c r="O419" s="51"/>
      <c r="P419" s="52"/>
      <c r="W419" s="52"/>
      <c r="X419" s="68"/>
      <c r="Y419" s="62"/>
      <c r="Z419" s="19"/>
      <c r="AC419" s="58"/>
      <c r="AD419" s="19"/>
    </row>
    <row r="420" spans="2:30" s="20" customFormat="1">
      <c r="B420" s="49"/>
      <c r="C420" s="19"/>
      <c r="D420" s="50"/>
      <c r="E420" s="19"/>
      <c r="F420" s="19"/>
      <c r="G420" s="208"/>
      <c r="I420" s="51"/>
      <c r="J420" s="52"/>
      <c r="K420" s="62"/>
      <c r="L420" s="62"/>
      <c r="M420" s="52"/>
      <c r="N420" s="53"/>
      <c r="O420" s="51"/>
      <c r="P420" s="52"/>
      <c r="W420" s="52"/>
      <c r="X420" s="68"/>
      <c r="Y420" s="62"/>
      <c r="Z420" s="19"/>
      <c r="AC420" s="58"/>
      <c r="AD420" s="19"/>
    </row>
    <row r="421" spans="2:30" s="20" customFormat="1">
      <c r="B421" s="49"/>
      <c r="C421" s="19"/>
      <c r="D421" s="50"/>
      <c r="E421" s="19"/>
      <c r="F421" s="19"/>
      <c r="G421" s="208"/>
      <c r="I421" s="51"/>
      <c r="J421" s="52"/>
      <c r="K421" s="62"/>
      <c r="L421" s="62"/>
      <c r="M421" s="52"/>
      <c r="N421" s="53"/>
      <c r="O421" s="51"/>
      <c r="P421" s="52"/>
      <c r="W421" s="52"/>
      <c r="X421" s="68"/>
      <c r="Y421" s="62"/>
      <c r="Z421" s="19"/>
      <c r="AC421" s="58"/>
      <c r="AD421" s="19"/>
    </row>
    <row r="422" spans="2:30" s="20" customFormat="1">
      <c r="B422" s="49"/>
      <c r="C422" s="19"/>
      <c r="D422" s="50"/>
      <c r="E422" s="19"/>
      <c r="F422" s="19"/>
      <c r="G422" s="208"/>
      <c r="I422" s="51"/>
      <c r="J422" s="52"/>
      <c r="K422" s="62"/>
      <c r="L422" s="62"/>
      <c r="M422" s="52"/>
      <c r="N422" s="53"/>
      <c r="O422" s="51"/>
      <c r="P422" s="52"/>
      <c r="W422" s="52"/>
      <c r="X422" s="68"/>
      <c r="Y422" s="62"/>
      <c r="Z422" s="19"/>
      <c r="AC422" s="58"/>
      <c r="AD422" s="19"/>
    </row>
    <row r="423" spans="2:30" s="20" customFormat="1">
      <c r="B423" s="49"/>
      <c r="C423" s="19"/>
      <c r="D423" s="50"/>
      <c r="E423" s="19"/>
      <c r="F423" s="19"/>
      <c r="G423" s="208"/>
      <c r="I423" s="51"/>
      <c r="J423" s="52"/>
      <c r="K423" s="62"/>
      <c r="L423" s="62"/>
      <c r="M423" s="52"/>
      <c r="N423" s="53"/>
      <c r="O423" s="51"/>
      <c r="P423" s="52"/>
      <c r="W423" s="52"/>
      <c r="X423" s="68"/>
      <c r="Y423" s="62"/>
      <c r="Z423" s="19"/>
      <c r="AC423" s="58"/>
      <c r="AD423" s="19"/>
    </row>
    <row r="424" spans="2:30" s="20" customFormat="1">
      <c r="B424" s="49"/>
      <c r="C424" s="19"/>
      <c r="D424" s="50"/>
      <c r="E424" s="19"/>
      <c r="F424" s="19"/>
      <c r="G424" s="208"/>
      <c r="I424" s="51"/>
      <c r="J424" s="52"/>
      <c r="K424" s="62"/>
      <c r="L424" s="62"/>
      <c r="M424" s="52"/>
      <c r="N424" s="53"/>
      <c r="O424" s="51"/>
      <c r="P424" s="52"/>
      <c r="W424" s="52"/>
      <c r="X424" s="68"/>
      <c r="Y424" s="62"/>
      <c r="Z424" s="19"/>
      <c r="AC424" s="58"/>
      <c r="AD424" s="19"/>
    </row>
    <row r="425" spans="2:30" s="20" customFormat="1">
      <c r="B425" s="49"/>
      <c r="C425" s="19"/>
      <c r="D425" s="50"/>
      <c r="E425" s="19"/>
      <c r="F425" s="19"/>
      <c r="G425" s="208"/>
      <c r="I425" s="51"/>
      <c r="J425" s="52"/>
      <c r="K425" s="62"/>
      <c r="L425" s="62"/>
      <c r="M425" s="52"/>
      <c r="N425" s="53"/>
      <c r="O425" s="51"/>
      <c r="P425" s="52"/>
      <c r="W425" s="52"/>
      <c r="X425" s="68"/>
      <c r="Y425" s="62"/>
      <c r="Z425" s="19"/>
      <c r="AC425" s="58"/>
      <c r="AD425" s="19"/>
    </row>
    <row r="426" spans="2:30" s="20" customFormat="1">
      <c r="B426" s="49"/>
      <c r="C426" s="19"/>
      <c r="D426" s="50"/>
      <c r="E426" s="19"/>
      <c r="F426" s="19"/>
      <c r="G426" s="208"/>
      <c r="I426" s="51"/>
      <c r="J426" s="52"/>
      <c r="K426" s="62"/>
      <c r="L426" s="62"/>
      <c r="M426" s="52"/>
      <c r="N426" s="53"/>
      <c r="O426" s="51"/>
      <c r="P426" s="52"/>
      <c r="W426" s="52"/>
      <c r="X426" s="68"/>
      <c r="Y426" s="62"/>
      <c r="Z426" s="19"/>
      <c r="AC426" s="58"/>
      <c r="AD426" s="19"/>
    </row>
    <row r="427" spans="2:30" s="20" customFormat="1">
      <c r="B427" s="49"/>
      <c r="C427" s="19"/>
      <c r="D427" s="50"/>
      <c r="E427" s="19"/>
      <c r="F427" s="19"/>
      <c r="G427" s="208"/>
      <c r="I427" s="51"/>
      <c r="J427" s="52"/>
      <c r="K427" s="62"/>
      <c r="L427" s="62"/>
      <c r="M427" s="52"/>
      <c r="N427" s="53"/>
      <c r="O427" s="51"/>
      <c r="P427" s="52"/>
      <c r="W427" s="52"/>
      <c r="X427" s="68"/>
      <c r="Y427" s="62"/>
      <c r="Z427" s="19"/>
      <c r="AC427" s="58"/>
      <c r="AD427" s="19"/>
    </row>
    <row r="428" spans="2:30" s="20" customFormat="1">
      <c r="B428" s="49"/>
      <c r="C428" s="19"/>
      <c r="D428" s="50"/>
      <c r="E428" s="19"/>
      <c r="F428" s="19"/>
      <c r="G428" s="208"/>
      <c r="I428" s="51"/>
      <c r="J428" s="52"/>
      <c r="K428" s="62"/>
      <c r="L428" s="62"/>
      <c r="M428" s="52"/>
      <c r="N428" s="53"/>
      <c r="O428" s="51"/>
      <c r="P428" s="52"/>
      <c r="W428" s="52"/>
      <c r="X428" s="68"/>
      <c r="Y428" s="62"/>
      <c r="Z428" s="19"/>
      <c r="AC428" s="58"/>
      <c r="AD428" s="19"/>
    </row>
    <row r="429" spans="2:30" s="20" customFormat="1">
      <c r="B429" s="49"/>
      <c r="C429" s="19"/>
      <c r="D429" s="50"/>
      <c r="E429" s="19"/>
      <c r="F429" s="19"/>
      <c r="G429" s="208"/>
      <c r="I429" s="51"/>
      <c r="J429" s="52"/>
      <c r="K429" s="62"/>
      <c r="L429" s="62"/>
      <c r="M429" s="52"/>
      <c r="N429" s="53"/>
      <c r="O429" s="51"/>
      <c r="P429" s="52"/>
      <c r="W429" s="52"/>
      <c r="X429" s="68"/>
      <c r="Y429" s="62"/>
      <c r="Z429" s="19"/>
      <c r="AC429" s="58"/>
      <c r="AD429" s="19"/>
    </row>
    <row r="430" spans="2:30" s="20" customFormat="1">
      <c r="B430" s="49"/>
      <c r="C430" s="19"/>
      <c r="D430" s="50"/>
      <c r="E430" s="19"/>
      <c r="F430" s="19"/>
      <c r="G430" s="208"/>
      <c r="I430" s="51"/>
      <c r="J430" s="52"/>
      <c r="K430" s="62"/>
      <c r="L430" s="62"/>
      <c r="M430" s="52"/>
      <c r="N430" s="53"/>
      <c r="O430" s="51"/>
      <c r="P430" s="52"/>
      <c r="W430" s="52"/>
      <c r="X430" s="68"/>
      <c r="Y430" s="62"/>
      <c r="Z430" s="19"/>
      <c r="AC430" s="58"/>
      <c r="AD430" s="19"/>
    </row>
    <row r="431" spans="2:30" s="20" customFormat="1">
      <c r="B431" s="49"/>
      <c r="C431" s="19"/>
      <c r="D431" s="50"/>
      <c r="E431" s="19"/>
      <c r="F431" s="19"/>
      <c r="G431" s="208"/>
      <c r="I431" s="51"/>
      <c r="J431" s="52"/>
      <c r="K431" s="62"/>
      <c r="L431" s="62"/>
      <c r="M431" s="52"/>
      <c r="N431" s="53"/>
      <c r="O431" s="51"/>
      <c r="P431" s="52"/>
      <c r="W431" s="52"/>
      <c r="X431" s="68"/>
      <c r="Y431" s="62"/>
      <c r="Z431" s="19"/>
      <c r="AC431" s="58"/>
      <c r="AD431" s="19"/>
    </row>
    <row r="432" spans="2:30" s="20" customFormat="1">
      <c r="B432" s="49"/>
      <c r="C432" s="19"/>
      <c r="D432" s="50"/>
      <c r="E432" s="19"/>
      <c r="F432" s="19"/>
      <c r="G432" s="208"/>
      <c r="I432" s="51"/>
      <c r="J432" s="52"/>
      <c r="K432" s="62"/>
      <c r="L432" s="62"/>
      <c r="M432" s="52"/>
      <c r="N432" s="53"/>
      <c r="O432" s="51"/>
      <c r="P432" s="52"/>
      <c r="W432" s="52"/>
      <c r="X432" s="68"/>
      <c r="Y432" s="62"/>
      <c r="Z432" s="19"/>
      <c r="AC432" s="58"/>
      <c r="AD432" s="19"/>
    </row>
    <row r="433" spans="2:30" s="20" customFormat="1">
      <c r="B433" s="49"/>
      <c r="C433" s="19"/>
      <c r="D433" s="50"/>
      <c r="E433" s="19"/>
      <c r="F433" s="19"/>
      <c r="G433" s="208"/>
      <c r="I433" s="51"/>
      <c r="J433" s="52"/>
      <c r="K433" s="62"/>
      <c r="L433" s="62"/>
      <c r="M433" s="52"/>
      <c r="N433" s="53"/>
      <c r="O433" s="51"/>
      <c r="P433" s="52"/>
      <c r="W433" s="52"/>
      <c r="X433" s="68"/>
      <c r="Y433" s="62"/>
      <c r="Z433" s="19"/>
      <c r="AC433" s="58"/>
      <c r="AD433" s="19"/>
    </row>
    <row r="434" spans="2:30" s="20" customFormat="1">
      <c r="B434" s="49"/>
      <c r="C434" s="19"/>
      <c r="D434" s="50"/>
      <c r="E434" s="19"/>
      <c r="F434" s="19"/>
      <c r="G434" s="208"/>
      <c r="I434" s="51"/>
      <c r="J434" s="52"/>
      <c r="K434" s="62"/>
      <c r="L434" s="62"/>
      <c r="M434" s="52"/>
      <c r="N434" s="53"/>
      <c r="O434" s="51"/>
      <c r="P434" s="52"/>
      <c r="W434" s="52"/>
      <c r="X434" s="68"/>
      <c r="Y434" s="62"/>
      <c r="Z434" s="19"/>
      <c r="AC434" s="58"/>
      <c r="AD434" s="19"/>
    </row>
    <row r="435" spans="2:30" s="20" customFormat="1">
      <c r="B435" s="49"/>
      <c r="C435" s="19"/>
      <c r="D435" s="50"/>
      <c r="E435" s="19"/>
      <c r="F435" s="19"/>
      <c r="G435" s="208"/>
      <c r="I435" s="51"/>
      <c r="J435" s="52"/>
      <c r="K435" s="62"/>
      <c r="L435" s="62"/>
      <c r="M435" s="52"/>
      <c r="N435" s="53"/>
      <c r="O435" s="51"/>
      <c r="P435" s="52"/>
      <c r="W435" s="52"/>
      <c r="X435" s="68"/>
      <c r="Y435" s="62"/>
      <c r="Z435" s="19"/>
      <c r="AC435" s="58"/>
      <c r="AD435" s="19"/>
    </row>
    <row r="436" spans="2:30" s="20" customFormat="1">
      <c r="B436" s="49"/>
      <c r="C436" s="19"/>
      <c r="D436" s="50"/>
      <c r="E436" s="19"/>
      <c r="F436" s="19"/>
      <c r="G436" s="208"/>
      <c r="I436" s="51"/>
      <c r="J436" s="52"/>
      <c r="K436" s="62"/>
      <c r="L436" s="62"/>
      <c r="M436" s="52"/>
      <c r="N436" s="53"/>
      <c r="O436" s="51"/>
      <c r="P436" s="52"/>
      <c r="W436" s="52"/>
      <c r="X436" s="68"/>
      <c r="Y436" s="62"/>
      <c r="Z436" s="19"/>
      <c r="AC436" s="58"/>
      <c r="AD436" s="19"/>
    </row>
    <row r="437" spans="2:30" s="20" customFormat="1">
      <c r="B437" s="49"/>
      <c r="C437" s="19"/>
      <c r="D437" s="50"/>
      <c r="E437" s="19"/>
      <c r="F437" s="19"/>
      <c r="G437" s="208"/>
      <c r="I437" s="51"/>
      <c r="J437" s="52"/>
      <c r="K437" s="62"/>
      <c r="L437" s="62"/>
      <c r="M437" s="52"/>
      <c r="N437" s="53"/>
      <c r="O437" s="51"/>
      <c r="P437" s="52"/>
      <c r="W437" s="52"/>
      <c r="X437" s="68"/>
      <c r="Y437" s="62"/>
      <c r="Z437" s="19"/>
      <c r="AC437" s="58"/>
      <c r="AD437" s="19"/>
    </row>
    <row r="438" spans="2:30" s="20" customFormat="1">
      <c r="B438" s="49"/>
      <c r="C438" s="19"/>
      <c r="D438" s="50"/>
      <c r="E438" s="19"/>
      <c r="F438" s="19"/>
      <c r="G438" s="208"/>
      <c r="I438" s="51"/>
      <c r="J438" s="52"/>
      <c r="K438" s="62"/>
      <c r="L438" s="62"/>
      <c r="M438" s="52"/>
      <c r="N438" s="53"/>
      <c r="O438" s="51"/>
      <c r="P438" s="52"/>
      <c r="W438" s="52"/>
      <c r="X438" s="68"/>
      <c r="Y438" s="62"/>
      <c r="Z438" s="19"/>
      <c r="AC438" s="58"/>
      <c r="AD438" s="19"/>
    </row>
    <row r="439" spans="2:30" s="20" customFormat="1">
      <c r="B439" s="49"/>
      <c r="C439" s="19"/>
      <c r="D439" s="50"/>
      <c r="E439" s="19"/>
      <c r="F439" s="19"/>
      <c r="G439" s="208"/>
      <c r="I439" s="51"/>
      <c r="J439" s="52"/>
      <c r="K439" s="62"/>
      <c r="L439" s="62"/>
      <c r="M439" s="52"/>
      <c r="N439" s="53"/>
      <c r="O439" s="51"/>
      <c r="P439" s="52"/>
      <c r="W439" s="52"/>
      <c r="X439" s="68"/>
      <c r="Y439" s="62"/>
      <c r="Z439" s="19"/>
      <c r="AC439" s="58"/>
      <c r="AD439" s="19"/>
    </row>
    <row r="440" spans="2:30" s="20" customFormat="1">
      <c r="B440" s="49"/>
      <c r="C440" s="19"/>
      <c r="D440" s="50"/>
      <c r="E440" s="19"/>
      <c r="F440" s="19"/>
      <c r="G440" s="208"/>
      <c r="I440" s="51"/>
      <c r="J440" s="52"/>
      <c r="K440" s="62"/>
      <c r="L440" s="62"/>
      <c r="M440" s="52"/>
      <c r="N440" s="53"/>
      <c r="O440" s="51"/>
      <c r="P440" s="52"/>
      <c r="W440" s="52"/>
      <c r="X440" s="68"/>
      <c r="Y440" s="62"/>
      <c r="Z440" s="19"/>
      <c r="AC440" s="58"/>
      <c r="AD440" s="19"/>
    </row>
    <row r="441" spans="2:30" s="20" customFormat="1">
      <c r="B441" s="49"/>
      <c r="C441" s="19"/>
      <c r="D441" s="50"/>
      <c r="E441" s="19"/>
      <c r="F441" s="19"/>
      <c r="G441" s="208"/>
      <c r="I441" s="51"/>
      <c r="J441" s="52"/>
      <c r="K441" s="62"/>
      <c r="L441" s="62"/>
      <c r="M441" s="52"/>
      <c r="N441" s="53"/>
      <c r="O441" s="51"/>
      <c r="P441" s="52"/>
      <c r="W441" s="52"/>
      <c r="X441" s="68"/>
      <c r="Y441" s="62"/>
      <c r="Z441" s="19"/>
      <c r="AC441" s="58"/>
      <c r="AD441" s="19"/>
    </row>
    <row r="442" spans="2:30" s="20" customFormat="1">
      <c r="B442" s="49"/>
      <c r="C442" s="19"/>
      <c r="D442" s="50"/>
      <c r="E442" s="19"/>
      <c r="F442" s="19"/>
      <c r="G442" s="208"/>
      <c r="I442" s="51"/>
      <c r="J442" s="52"/>
      <c r="K442" s="62"/>
      <c r="L442" s="62"/>
      <c r="M442" s="52"/>
      <c r="N442" s="53"/>
      <c r="O442" s="51"/>
      <c r="P442" s="52"/>
      <c r="W442" s="52"/>
      <c r="X442" s="68"/>
      <c r="Y442" s="62"/>
      <c r="Z442" s="19"/>
      <c r="AC442" s="58"/>
      <c r="AD442" s="19"/>
    </row>
    <row r="443" spans="2:30" s="20" customFormat="1">
      <c r="B443" s="49"/>
      <c r="C443" s="19"/>
      <c r="D443" s="50"/>
      <c r="E443" s="19"/>
      <c r="F443" s="19"/>
      <c r="G443" s="208"/>
      <c r="I443" s="51"/>
      <c r="J443" s="52"/>
      <c r="K443" s="62"/>
      <c r="L443" s="62"/>
      <c r="M443" s="52"/>
      <c r="N443" s="53"/>
      <c r="O443" s="51"/>
      <c r="P443" s="52"/>
      <c r="W443" s="52"/>
      <c r="X443" s="68"/>
      <c r="Y443" s="62"/>
      <c r="Z443" s="19"/>
      <c r="AC443" s="58"/>
      <c r="AD443" s="19"/>
    </row>
    <row r="444" spans="2:30" s="20" customFormat="1">
      <c r="B444" s="49"/>
      <c r="C444" s="19"/>
      <c r="D444" s="50"/>
      <c r="E444" s="19"/>
      <c r="F444" s="19"/>
      <c r="G444" s="208"/>
      <c r="I444" s="51"/>
      <c r="J444" s="52"/>
      <c r="K444" s="62"/>
      <c r="L444" s="62"/>
      <c r="M444" s="52"/>
      <c r="N444" s="53"/>
      <c r="O444" s="51"/>
      <c r="P444" s="52"/>
      <c r="W444" s="52"/>
      <c r="X444" s="68"/>
      <c r="Y444" s="62"/>
      <c r="Z444" s="19"/>
      <c r="AC444" s="58"/>
      <c r="AD444" s="19"/>
    </row>
    <row r="445" spans="2:30" s="20" customFormat="1">
      <c r="B445" s="49"/>
      <c r="C445" s="19"/>
      <c r="D445" s="50"/>
      <c r="E445" s="19"/>
      <c r="F445" s="19"/>
      <c r="G445" s="208"/>
      <c r="I445" s="51"/>
      <c r="J445" s="52"/>
      <c r="K445" s="62"/>
      <c r="L445" s="62"/>
      <c r="M445" s="52"/>
      <c r="N445" s="53"/>
      <c r="O445" s="51"/>
      <c r="P445" s="52"/>
      <c r="W445" s="52"/>
      <c r="X445" s="68"/>
      <c r="Y445" s="62"/>
      <c r="Z445" s="19"/>
      <c r="AC445" s="58"/>
      <c r="AD445" s="19"/>
    </row>
    <row r="446" spans="2:30" s="20" customFormat="1">
      <c r="B446" s="49"/>
      <c r="C446" s="19"/>
      <c r="D446" s="50"/>
      <c r="E446" s="19"/>
      <c r="F446" s="19"/>
      <c r="G446" s="208"/>
      <c r="I446" s="51"/>
      <c r="J446" s="52"/>
      <c r="K446" s="62"/>
      <c r="L446" s="62"/>
      <c r="M446" s="52"/>
      <c r="N446" s="53"/>
      <c r="O446" s="51"/>
      <c r="P446" s="52"/>
      <c r="W446" s="52"/>
      <c r="X446" s="68"/>
      <c r="Y446" s="62"/>
      <c r="Z446" s="19"/>
      <c r="AC446" s="58"/>
      <c r="AD446" s="19"/>
    </row>
    <row r="447" spans="2:30" s="20" customFormat="1">
      <c r="B447" s="49"/>
      <c r="C447" s="19"/>
      <c r="D447" s="50"/>
      <c r="E447" s="19"/>
      <c r="F447" s="19"/>
      <c r="G447" s="208"/>
      <c r="I447" s="51"/>
      <c r="J447" s="52"/>
      <c r="K447" s="62"/>
      <c r="L447" s="62"/>
      <c r="M447" s="52"/>
      <c r="N447" s="53"/>
      <c r="O447" s="51"/>
      <c r="P447" s="52"/>
      <c r="W447" s="52"/>
      <c r="X447" s="68"/>
      <c r="Y447" s="62"/>
      <c r="Z447" s="19"/>
      <c r="AC447" s="58"/>
      <c r="AD447" s="19"/>
    </row>
    <row r="448" spans="2:30" s="20" customFormat="1">
      <c r="B448" s="49"/>
      <c r="C448" s="19"/>
      <c r="D448" s="50"/>
      <c r="E448" s="19"/>
      <c r="F448" s="19"/>
      <c r="G448" s="208"/>
      <c r="I448" s="51"/>
      <c r="J448" s="52"/>
      <c r="K448" s="62"/>
      <c r="L448" s="62"/>
      <c r="M448" s="52"/>
      <c r="N448" s="53"/>
      <c r="O448" s="51"/>
      <c r="P448" s="52"/>
      <c r="W448" s="52"/>
      <c r="X448" s="68"/>
      <c r="Y448" s="62"/>
      <c r="Z448" s="19"/>
      <c r="AC448" s="58"/>
      <c r="AD448" s="19"/>
    </row>
    <row r="449" spans="2:30" s="20" customFormat="1">
      <c r="B449" s="49"/>
      <c r="C449" s="19"/>
      <c r="D449" s="50"/>
      <c r="E449" s="19"/>
      <c r="F449" s="19"/>
      <c r="G449" s="208"/>
      <c r="I449" s="51"/>
      <c r="J449" s="52"/>
      <c r="K449" s="62"/>
      <c r="L449" s="62"/>
      <c r="M449" s="52"/>
      <c r="N449" s="53"/>
      <c r="O449" s="51"/>
      <c r="P449" s="52"/>
      <c r="W449" s="52"/>
      <c r="X449" s="68"/>
      <c r="Y449" s="62"/>
      <c r="Z449" s="19"/>
      <c r="AC449" s="58"/>
      <c r="AD449" s="19"/>
    </row>
    <row r="450" spans="2:30" s="20" customFormat="1">
      <c r="B450" s="49"/>
      <c r="C450" s="19"/>
      <c r="D450" s="50"/>
      <c r="E450" s="19"/>
      <c r="F450" s="19"/>
      <c r="G450" s="208"/>
      <c r="I450" s="51"/>
      <c r="J450" s="52"/>
      <c r="K450" s="62"/>
      <c r="L450" s="62"/>
      <c r="M450" s="52"/>
      <c r="N450" s="53"/>
      <c r="O450" s="51"/>
      <c r="P450" s="52"/>
      <c r="W450" s="52"/>
      <c r="X450" s="68"/>
      <c r="Y450" s="62"/>
      <c r="Z450" s="19"/>
      <c r="AC450" s="58"/>
      <c r="AD450" s="19"/>
    </row>
    <row r="451" spans="2:30" s="20" customFormat="1">
      <c r="B451" s="49"/>
      <c r="C451" s="19"/>
      <c r="D451" s="50"/>
      <c r="E451" s="19"/>
      <c r="F451" s="19"/>
      <c r="G451" s="208"/>
      <c r="I451" s="51"/>
      <c r="J451" s="52"/>
      <c r="K451" s="62"/>
      <c r="L451" s="62"/>
      <c r="M451" s="52"/>
      <c r="N451" s="53"/>
      <c r="O451" s="51"/>
      <c r="P451" s="52"/>
      <c r="W451" s="52"/>
      <c r="X451" s="68"/>
      <c r="Y451" s="62"/>
      <c r="Z451" s="19"/>
      <c r="AC451" s="58"/>
      <c r="AD451" s="19"/>
    </row>
    <row r="452" spans="2:30" s="20" customFormat="1">
      <c r="B452" s="49"/>
      <c r="C452" s="19"/>
      <c r="D452" s="50"/>
      <c r="E452" s="19"/>
      <c r="F452" s="19"/>
      <c r="G452" s="208"/>
      <c r="I452" s="51"/>
      <c r="J452" s="52"/>
      <c r="K452" s="62"/>
      <c r="L452" s="62"/>
      <c r="M452" s="52"/>
      <c r="N452" s="53"/>
      <c r="O452" s="51"/>
      <c r="P452" s="52"/>
      <c r="W452" s="52"/>
      <c r="X452" s="68"/>
      <c r="Y452" s="62"/>
      <c r="Z452" s="19"/>
      <c r="AC452" s="58"/>
      <c r="AD452" s="19"/>
    </row>
    <row r="453" spans="2:30" s="20" customFormat="1">
      <c r="B453" s="49"/>
      <c r="C453" s="19"/>
      <c r="D453" s="50"/>
      <c r="E453" s="19"/>
      <c r="F453" s="19"/>
      <c r="G453" s="208"/>
      <c r="I453" s="51"/>
      <c r="J453" s="52"/>
      <c r="K453" s="62"/>
      <c r="L453" s="62"/>
      <c r="M453" s="52"/>
      <c r="N453" s="53"/>
      <c r="O453" s="51"/>
      <c r="P453" s="52"/>
      <c r="W453" s="52"/>
      <c r="X453" s="68"/>
      <c r="Y453" s="62"/>
      <c r="Z453" s="19"/>
      <c r="AC453" s="58"/>
      <c r="AD453" s="19"/>
    </row>
    <row r="454" spans="2:30" s="20" customFormat="1">
      <c r="B454" s="49"/>
      <c r="C454" s="19"/>
      <c r="D454" s="50"/>
      <c r="E454" s="19"/>
      <c r="F454" s="19"/>
      <c r="G454" s="208"/>
      <c r="I454" s="51"/>
      <c r="J454" s="52"/>
      <c r="K454" s="62"/>
      <c r="L454" s="62"/>
      <c r="M454" s="52"/>
      <c r="N454" s="53"/>
      <c r="O454" s="51"/>
      <c r="P454" s="52"/>
      <c r="W454" s="52"/>
      <c r="X454" s="68"/>
      <c r="Y454" s="62"/>
      <c r="Z454" s="19"/>
      <c r="AC454" s="58"/>
      <c r="AD454" s="19"/>
    </row>
    <row r="455" spans="2:30" s="20" customFormat="1">
      <c r="B455" s="49"/>
      <c r="C455" s="19"/>
      <c r="D455" s="50"/>
      <c r="E455" s="19"/>
      <c r="F455" s="19"/>
      <c r="G455" s="208"/>
      <c r="I455" s="51"/>
      <c r="J455" s="52"/>
      <c r="K455" s="62"/>
      <c r="L455" s="62"/>
      <c r="M455" s="52"/>
      <c r="N455" s="53"/>
      <c r="O455" s="51"/>
      <c r="P455" s="52"/>
      <c r="W455" s="52"/>
      <c r="X455" s="68"/>
      <c r="Y455" s="62"/>
      <c r="Z455" s="19"/>
      <c r="AC455" s="58"/>
      <c r="AD455" s="19"/>
    </row>
    <row r="456" spans="2:30" s="20" customFormat="1">
      <c r="B456" s="49"/>
      <c r="C456" s="19"/>
      <c r="D456" s="50"/>
      <c r="E456" s="19"/>
      <c r="F456" s="19"/>
      <c r="G456" s="208"/>
      <c r="I456" s="51"/>
      <c r="J456" s="52"/>
      <c r="K456" s="62"/>
      <c r="L456" s="62"/>
      <c r="M456" s="52"/>
      <c r="N456" s="53"/>
      <c r="O456" s="51"/>
      <c r="P456" s="52"/>
      <c r="W456" s="52"/>
      <c r="X456" s="68"/>
      <c r="Y456" s="62"/>
      <c r="Z456" s="19"/>
      <c r="AC456" s="58"/>
      <c r="AD456" s="19"/>
    </row>
    <row r="457" spans="2:30" s="20" customFormat="1">
      <c r="B457" s="49"/>
      <c r="C457" s="19"/>
      <c r="D457" s="50"/>
      <c r="E457" s="19"/>
      <c r="F457" s="19"/>
      <c r="G457" s="208"/>
      <c r="I457" s="51"/>
      <c r="J457" s="52"/>
      <c r="K457" s="62"/>
      <c r="L457" s="62"/>
      <c r="M457" s="52"/>
      <c r="N457" s="53"/>
      <c r="O457" s="51"/>
      <c r="P457" s="52"/>
      <c r="W457" s="52"/>
      <c r="X457" s="68"/>
      <c r="Y457" s="62"/>
      <c r="Z457" s="19"/>
      <c r="AC457" s="58"/>
      <c r="AD457" s="19"/>
    </row>
    <row r="458" spans="2:30" s="20" customFormat="1">
      <c r="B458" s="49"/>
      <c r="C458" s="19"/>
      <c r="D458" s="50"/>
      <c r="E458" s="19"/>
      <c r="F458" s="19"/>
      <c r="G458" s="208"/>
      <c r="I458" s="51"/>
      <c r="J458" s="52"/>
      <c r="K458" s="62"/>
      <c r="L458" s="62"/>
      <c r="M458" s="52"/>
      <c r="N458" s="53"/>
      <c r="O458" s="51"/>
      <c r="P458" s="52"/>
      <c r="W458" s="52"/>
      <c r="X458" s="68"/>
      <c r="Y458" s="62"/>
      <c r="Z458" s="19"/>
      <c r="AC458" s="58"/>
      <c r="AD458" s="19"/>
    </row>
    <row r="459" spans="2:30" s="20" customFormat="1">
      <c r="B459" s="49"/>
      <c r="C459" s="19"/>
      <c r="D459" s="50"/>
      <c r="E459" s="19"/>
      <c r="F459" s="19"/>
      <c r="G459" s="208"/>
      <c r="I459" s="51"/>
      <c r="J459" s="52"/>
      <c r="K459" s="62"/>
      <c r="L459" s="62"/>
      <c r="M459" s="52"/>
      <c r="N459" s="53"/>
      <c r="O459" s="51"/>
      <c r="P459" s="52"/>
      <c r="W459" s="52"/>
      <c r="X459" s="68"/>
      <c r="Y459" s="62"/>
      <c r="Z459" s="19"/>
      <c r="AC459" s="58"/>
      <c r="AD459" s="19"/>
    </row>
    <row r="460" spans="2:30" s="20" customFormat="1">
      <c r="B460" s="49"/>
      <c r="C460" s="19"/>
      <c r="D460" s="50"/>
      <c r="E460" s="19"/>
      <c r="F460" s="19"/>
      <c r="G460" s="208"/>
      <c r="I460" s="51"/>
      <c r="J460" s="52"/>
      <c r="K460" s="62"/>
      <c r="L460" s="62"/>
      <c r="M460" s="52"/>
      <c r="N460" s="53"/>
      <c r="O460" s="51"/>
      <c r="P460" s="52"/>
      <c r="W460" s="52"/>
      <c r="X460" s="68"/>
      <c r="Y460" s="62"/>
      <c r="Z460" s="19"/>
      <c r="AC460" s="58"/>
      <c r="AD460" s="19"/>
    </row>
    <row r="461" spans="2:30" s="20" customFormat="1">
      <c r="B461" s="49"/>
      <c r="C461" s="19"/>
      <c r="D461" s="50"/>
      <c r="E461" s="19"/>
      <c r="F461" s="19"/>
      <c r="G461" s="208"/>
      <c r="I461" s="51"/>
      <c r="J461" s="52"/>
      <c r="K461" s="62"/>
      <c r="L461" s="62"/>
      <c r="M461" s="52"/>
      <c r="N461" s="53"/>
      <c r="O461" s="51"/>
      <c r="P461" s="52"/>
      <c r="W461" s="52"/>
      <c r="X461" s="68"/>
      <c r="Y461" s="62"/>
      <c r="Z461" s="19"/>
      <c r="AC461" s="58"/>
      <c r="AD461" s="19"/>
    </row>
    <row r="462" spans="2:30" s="20" customFormat="1">
      <c r="B462" s="49"/>
      <c r="C462" s="19"/>
      <c r="D462" s="50"/>
      <c r="E462" s="19"/>
      <c r="F462" s="19"/>
      <c r="G462" s="208"/>
      <c r="I462" s="51"/>
      <c r="J462" s="52"/>
      <c r="K462" s="62"/>
      <c r="L462" s="62"/>
      <c r="M462" s="52"/>
      <c r="N462" s="53"/>
      <c r="O462" s="51"/>
      <c r="P462" s="52"/>
      <c r="W462" s="52"/>
      <c r="X462" s="68"/>
      <c r="Y462" s="62"/>
      <c r="Z462" s="19"/>
      <c r="AC462" s="58"/>
      <c r="AD462" s="19"/>
    </row>
    <row r="463" spans="2:30" s="20" customFormat="1">
      <c r="B463" s="49"/>
      <c r="C463" s="19"/>
      <c r="D463" s="50"/>
      <c r="E463" s="19"/>
      <c r="F463" s="19"/>
      <c r="G463" s="208"/>
      <c r="I463" s="51"/>
      <c r="J463" s="52"/>
      <c r="K463" s="62"/>
      <c r="L463" s="62"/>
      <c r="M463" s="52"/>
      <c r="N463" s="53"/>
      <c r="O463" s="51"/>
      <c r="P463" s="52"/>
      <c r="W463" s="52"/>
      <c r="X463" s="68"/>
      <c r="Y463" s="62"/>
      <c r="Z463" s="19"/>
      <c r="AC463" s="58"/>
      <c r="AD463" s="19"/>
    </row>
    <row r="464" spans="2:30" s="20" customFormat="1">
      <c r="B464" s="49"/>
      <c r="C464" s="19"/>
      <c r="D464" s="50"/>
      <c r="E464" s="19"/>
      <c r="F464" s="19"/>
      <c r="G464" s="208"/>
      <c r="I464" s="51"/>
      <c r="J464" s="52"/>
      <c r="K464" s="62"/>
      <c r="L464" s="62"/>
      <c r="M464" s="52"/>
      <c r="N464" s="53"/>
      <c r="O464" s="51"/>
      <c r="P464" s="52"/>
      <c r="W464" s="52"/>
      <c r="X464" s="68"/>
      <c r="Y464" s="62"/>
      <c r="Z464" s="19"/>
      <c r="AC464" s="58"/>
      <c r="AD464" s="19"/>
    </row>
    <row r="465" spans="2:30" s="20" customFormat="1">
      <c r="B465" s="49"/>
      <c r="C465" s="19"/>
      <c r="D465" s="50"/>
      <c r="E465" s="19"/>
      <c r="F465" s="19"/>
      <c r="G465" s="208"/>
      <c r="I465" s="51"/>
      <c r="J465" s="52"/>
      <c r="K465" s="62"/>
      <c r="L465" s="62"/>
      <c r="M465" s="52"/>
      <c r="N465" s="53"/>
      <c r="O465" s="51"/>
      <c r="P465" s="52"/>
      <c r="W465" s="52"/>
      <c r="X465" s="68"/>
      <c r="Y465" s="62"/>
      <c r="Z465" s="19"/>
      <c r="AC465" s="58"/>
      <c r="AD465" s="19"/>
    </row>
    <row r="466" spans="2:30" s="20" customFormat="1">
      <c r="B466" s="49"/>
      <c r="C466" s="19"/>
      <c r="D466" s="50"/>
      <c r="E466" s="19"/>
      <c r="F466" s="19"/>
      <c r="G466" s="208"/>
      <c r="I466" s="51"/>
      <c r="J466" s="52"/>
      <c r="K466" s="62"/>
      <c r="L466" s="62"/>
      <c r="M466" s="52"/>
      <c r="N466" s="53"/>
      <c r="O466" s="51"/>
      <c r="P466" s="52"/>
      <c r="W466" s="52"/>
      <c r="X466" s="68"/>
      <c r="Y466" s="62"/>
      <c r="Z466" s="19"/>
      <c r="AC466" s="58"/>
      <c r="AD466" s="19"/>
    </row>
    <row r="467" spans="2:30" s="20" customFormat="1">
      <c r="B467" s="49"/>
      <c r="C467" s="19"/>
      <c r="D467" s="50"/>
      <c r="E467" s="19"/>
      <c r="F467" s="19"/>
      <c r="G467" s="208"/>
      <c r="I467" s="51"/>
      <c r="J467" s="52"/>
      <c r="K467" s="62"/>
      <c r="L467" s="62"/>
      <c r="M467" s="52"/>
      <c r="N467" s="53"/>
      <c r="O467" s="51"/>
      <c r="P467" s="52"/>
      <c r="W467" s="52"/>
      <c r="X467" s="68"/>
      <c r="Y467" s="62"/>
      <c r="Z467" s="19"/>
      <c r="AC467" s="58"/>
      <c r="AD467" s="19"/>
    </row>
    <row r="468" spans="2:30" s="20" customFormat="1">
      <c r="B468" s="49"/>
      <c r="C468" s="19"/>
      <c r="D468" s="50"/>
      <c r="E468" s="19"/>
      <c r="F468" s="19"/>
      <c r="G468" s="208"/>
      <c r="I468" s="51"/>
      <c r="J468" s="52"/>
      <c r="K468" s="62"/>
      <c r="L468" s="62"/>
      <c r="M468" s="52"/>
      <c r="N468" s="53"/>
      <c r="O468" s="51"/>
      <c r="P468" s="52"/>
      <c r="W468" s="52"/>
      <c r="X468" s="68"/>
      <c r="Y468" s="62"/>
      <c r="Z468" s="19"/>
      <c r="AC468" s="58"/>
      <c r="AD468" s="19"/>
    </row>
    <row r="469" spans="2:30" s="20" customFormat="1">
      <c r="B469" s="49"/>
      <c r="C469" s="19"/>
      <c r="D469" s="50"/>
      <c r="E469" s="19"/>
      <c r="F469" s="19"/>
      <c r="G469" s="208"/>
      <c r="I469" s="51"/>
      <c r="J469" s="52"/>
      <c r="K469" s="62"/>
      <c r="L469" s="62"/>
      <c r="M469" s="52"/>
      <c r="N469" s="53"/>
      <c r="O469" s="51"/>
      <c r="P469" s="52"/>
      <c r="W469" s="52"/>
      <c r="X469" s="68"/>
      <c r="Y469" s="62"/>
      <c r="Z469" s="19"/>
      <c r="AC469" s="58"/>
      <c r="AD469" s="19"/>
    </row>
    <row r="470" spans="2:30" s="20" customFormat="1">
      <c r="B470" s="49"/>
      <c r="C470" s="19"/>
      <c r="D470" s="50"/>
      <c r="E470" s="19"/>
      <c r="F470" s="19"/>
      <c r="G470" s="208"/>
      <c r="I470" s="51"/>
      <c r="J470" s="52"/>
      <c r="K470" s="62"/>
      <c r="L470" s="62"/>
      <c r="M470" s="52"/>
      <c r="N470" s="53"/>
      <c r="O470" s="51"/>
      <c r="P470" s="52"/>
      <c r="W470" s="52"/>
      <c r="X470" s="68"/>
      <c r="Y470" s="62"/>
      <c r="Z470" s="19"/>
      <c r="AC470" s="58"/>
      <c r="AD470" s="19"/>
    </row>
    <row r="471" spans="2:30" s="20" customFormat="1">
      <c r="B471" s="49"/>
      <c r="C471" s="19"/>
      <c r="D471" s="50"/>
      <c r="E471" s="19"/>
      <c r="F471" s="19"/>
      <c r="G471" s="208"/>
      <c r="I471" s="51"/>
      <c r="J471" s="52"/>
      <c r="K471" s="62"/>
      <c r="L471" s="62"/>
      <c r="M471" s="52"/>
      <c r="N471" s="53"/>
      <c r="O471" s="51"/>
      <c r="P471" s="52"/>
      <c r="W471" s="52"/>
      <c r="X471" s="68"/>
      <c r="Y471" s="62"/>
      <c r="Z471" s="19"/>
      <c r="AC471" s="58"/>
      <c r="AD471" s="19"/>
    </row>
    <row r="472" spans="2:30" s="20" customFormat="1">
      <c r="B472" s="49"/>
      <c r="C472" s="19"/>
      <c r="D472" s="50"/>
      <c r="E472" s="19"/>
      <c r="F472" s="19"/>
      <c r="G472" s="208"/>
      <c r="I472" s="51"/>
      <c r="J472" s="52"/>
      <c r="K472" s="62"/>
      <c r="L472" s="62"/>
      <c r="M472" s="52"/>
      <c r="N472" s="53"/>
      <c r="O472" s="51"/>
      <c r="P472" s="52"/>
      <c r="W472" s="52"/>
      <c r="X472" s="68"/>
      <c r="Y472" s="62"/>
      <c r="Z472" s="19"/>
      <c r="AC472" s="58"/>
      <c r="AD472" s="19"/>
    </row>
    <row r="473" spans="2:30" s="20" customFormat="1">
      <c r="B473" s="49"/>
      <c r="C473" s="19"/>
      <c r="D473" s="50"/>
      <c r="E473" s="19"/>
      <c r="F473" s="19"/>
      <c r="G473" s="208"/>
      <c r="I473" s="51"/>
      <c r="J473" s="52"/>
      <c r="K473" s="62"/>
      <c r="L473" s="62"/>
      <c r="M473" s="52"/>
      <c r="N473" s="53"/>
      <c r="O473" s="51"/>
      <c r="P473" s="52"/>
      <c r="W473" s="52"/>
      <c r="X473" s="68"/>
      <c r="Y473" s="62"/>
      <c r="Z473" s="19"/>
      <c r="AC473" s="58"/>
      <c r="AD473" s="19"/>
    </row>
    <row r="474" spans="2:30" s="20" customFormat="1">
      <c r="B474" s="49"/>
      <c r="C474" s="19"/>
      <c r="D474" s="50"/>
      <c r="E474" s="19"/>
      <c r="F474" s="19"/>
      <c r="G474" s="208"/>
      <c r="I474" s="51"/>
      <c r="J474" s="52"/>
      <c r="K474" s="62"/>
      <c r="L474" s="62"/>
      <c r="M474" s="52"/>
      <c r="N474" s="53"/>
      <c r="O474" s="51"/>
      <c r="P474" s="52"/>
      <c r="W474" s="52"/>
      <c r="X474" s="68"/>
      <c r="Y474" s="62"/>
      <c r="Z474" s="19"/>
      <c r="AC474" s="58"/>
      <c r="AD474" s="19"/>
    </row>
    <row r="475" spans="2:30" s="20" customFormat="1">
      <c r="B475" s="49"/>
      <c r="C475" s="19"/>
      <c r="D475" s="50"/>
      <c r="E475" s="19"/>
      <c r="F475" s="19"/>
      <c r="G475" s="208"/>
      <c r="I475" s="51"/>
      <c r="J475" s="52"/>
      <c r="K475" s="62"/>
      <c r="L475" s="62"/>
      <c r="M475" s="52"/>
      <c r="N475" s="53"/>
      <c r="O475" s="51"/>
      <c r="P475" s="52"/>
      <c r="W475" s="52"/>
      <c r="X475" s="68"/>
      <c r="Y475" s="62"/>
      <c r="Z475" s="19"/>
      <c r="AC475" s="58"/>
      <c r="AD475" s="19"/>
    </row>
    <row r="476" spans="2:30" s="20" customFormat="1">
      <c r="B476" s="49"/>
      <c r="C476" s="19"/>
      <c r="D476" s="50"/>
      <c r="E476" s="19"/>
      <c r="F476" s="19"/>
      <c r="G476" s="208"/>
      <c r="I476" s="51"/>
      <c r="J476" s="52"/>
      <c r="K476" s="62"/>
      <c r="L476" s="62"/>
      <c r="M476" s="52"/>
      <c r="N476" s="53"/>
      <c r="O476" s="51"/>
      <c r="P476" s="52"/>
      <c r="W476" s="52"/>
      <c r="X476" s="68"/>
      <c r="Y476" s="62"/>
      <c r="Z476" s="19"/>
      <c r="AC476" s="58"/>
      <c r="AD476" s="19"/>
    </row>
    <row r="477" spans="2:30" s="20" customFormat="1">
      <c r="B477" s="49"/>
      <c r="C477" s="19"/>
      <c r="D477" s="50"/>
      <c r="E477" s="19"/>
      <c r="F477" s="19"/>
      <c r="G477" s="208"/>
      <c r="I477" s="51"/>
      <c r="J477" s="52"/>
      <c r="K477" s="62"/>
      <c r="L477" s="62"/>
      <c r="M477" s="52"/>
      <c r="N477" s="53"/>
      <c r="O477" s="51"/>
      <c r="P477" s="52"/>
      <c r="W477" s="52"/>
      <c r="X477" s="68"/>
      <c r="Y477" s="62"/>
      <c r="Z477" s="19"/>
      <c r="AC477" s="58"/>
      <c r="AD477" s="19"/>
    </row>
    <row r="478" spans="2:30" s="20" customFormat="1">
      <c r="B478" s="49"/>
      <c r="C478" s="19"/>
      <c r="D478" s="50"/>
      <c r="E478" s="19"/>
      <c r="F478" s="19"/>
      <c r="G478" s="208"/>
      <c r="I478" s="51"/>
      <c r="J478" s="52"/>
      <c r="K478" s="62"/>
      <c r="L478" s="62"/>
      <c r="M478" s="52"/>
      <c r="N478" s="53"/>
      <c r="O478" s="51"/>
      <c r="P478" s="52"/>
      <c r="W478" s="52"/>
      <c r="X478" s="68"/>
      <c r="Y478" s="62"/>
      <c r="Z478" s="19"/>
      <c r="AC478" s="58"/>
      <c r="AD478" s="19"/>
    </row>
    <row r="479" spans="2:30" s="20" customFormat="1">
      <c r="B479" s="49"/>
      <c r="C479" s="19"/>
      <c r="D479" s="50"/>
      <c r="E479" s="19"/>
      <c r="F479" s="19"/>
      <c r="G479" s="208"/>
      <c r="I479" s="51"/>
      <c r="J479" s="52"/>
      <c r="K479" s="62"/>
      <c r="L479" s="62"/>
      <c r="M479" s="52"/>
      <c r="N479" s="53"/>
      <c r="O479" s="51"/>
      <c r="P479" s="52"/>
      <c r="W479" s="52"/>
      <c r="X479" s="68"/>
      <c r="Y479" s="62"/>
      <c r="Z479" s="19"/>
      <c r="AC479" s="58"/>
      <c r="AD479" s="19"/>
    </row>
    <row r="480" spans="2:30" s="20" customFormat="1">
      <c r="B480" s="49"/>
      <c r="C480" s="19"/>
      <c r="D480" s="50"/>
      <c r="E480" s="19"/>
      <c r="F480" s="19"/>
      <c r="G480" s="208"/>
      <c r="I480" s="51"/>
      <c r="J480" s="52"/>
      <c r="K480" s="62"/>
      <c r="L480" s="62"/>
      <c r="M480" s="52"/>
      <c r="N480" s="53"/>
      <c r="O480" s="51"/>
      <c r="P480" s="52"/>
      <c r="W480" s="52"/>
      <c r="X480" s="68"/>
      <c r="Y480" s="62"/>
      <c r="Z480" s="19"/>
      <c r="AC480" s="58"/>
      <c r="AD480" s="19"/>
    </row>
    <row r="481" spans="2:30" s="20" customFormat="1">
      <c r="B481" s="49"/>
      <c r="C481" s="19"/>
      <c r="D481" s="50"/>
      <c r="E481" s="19"/>
      <c r="F481" s="19"/>
      <c r="G481" s="208"/>
      <c r="I481" s="51"/>
      <c r="J481" s="52"/>
      <c r="K481" s="62"/>
      <c r="L481" s="62"/>
      <c r="M481" s="52"/>
      <c r="N481" s="53"/>
      <c r="O481" s="51"/>
      <c r="P481" s="52"/>
      <c r="W481" s="52"/>
      <c r="X481" s="68"/>
      <c r="Y481" s="62"/>
      <c r="Z481" s="19"/>
      <c r="AC481" s="58"/>
      <c r="AD481" s="19"/>
    </row>
    <row r="482" spans="2:30" s="20" customFormat="1">
      <c r="B482" s="49"/>
      <c r="C482" s="19"/>
      <c r="D482" s="50"/>
      <c r="E482" s="19"/>
      <c r="F482" s="19"/>
      <c r="G482" s="208"/>
      <c r="I482" s="51"/>
      <c r="J482" s="52"/>
      <c r="K482" s="62"/>
      <c r="L482" s="62"/>
      <c r="M482" s="52"/>
      <c r="N482" s="53"/>
      <c r="O482" s="51"/>
      <c r="P482" s="52"/>
      <c r="W482" s="52"/>
      <c r="X482" s="68"/>
      <c r="Y482" s="62"/>
      <c r="Z482" s="19"/>
      <c r="AC482" s="58"/>
      <c r="AD482" s="19"/>
    </row>
    <row r="483" spans="2:30" s="20" customFormat="1">
      <c r="B483" s="49"/>
      <c r="C483" s="19"/>
      <c r="D483" s="50"/>
      <c r="E483" s="19"/>
      <c r="F483" s="19"/>
      <c r="G483" s="208"/>
      <c r="I483" s="51"/>
      <c r="J483" s="52"/>
      <c r="K483" s="62"/>
      <c r="L483" s="62"/>
      <c r="M483" s="52"/>
      <c r="N483" s="53"/>
      <c r="O483" s="51"/>
      <c r="P483" s="52"/>
      <c r="W483" s="52"/>
      <c r="X483" s="68"/>
      <c r="Y483" s="62"/>
      <c r="Z483" s="19"/>
      <c r="AC483" s="58"/>
      <c r="AD483" s="19"/>
    </row>
    <row r="484" spans="2:30" s="20" customFormat="1">
      <c r="B484" s="49"/>
      <c r="C484" s="19"/>
      <c r="D484" s="50"/>
      <c r="E484" s="19"/>
      <c r="F484" s="19"/>
      <c r="G484" s="208"/>
      <c r="I484" s="51"/>
      <c r="J484" s="52"/>
      <c r="K484" s="62"/>
      <c r="L484" s="62"/>
      <c r="M484" s="52"/>
      <c r="N484" s="53"/>
      <c r="O484" s="51"/>
      <c r="P484" s="52"/>
      <c r="W484" s="52"/>
      <c r="X484" s="68"/>
      <c r="Y484" s="62"/>
      <c r="Z484" s="19"/>
      <c r="AC484" s="58"/>
      <c r="AD484" s="19"/>
    </row>
    <row r="485" spans="2:30" s="20" customFormat="1">
      <c r="B485" s="49"/>
      <c r="C485" s="19"/>
      <c r="D485" s="50"/>
      <c r="E485" s="19"/>
      <c r="F485" s="19"/>
      <c r="G485" s="208"/>
      <c r="I485" s="51"/>
      <c r="J485" s="52"/>
      <c r="K485" s="62"/>
      <c r="L485" s="62"/>
      <c r="M485" s="52"/>
      <c r="N485" s="53"/>
      <c r="O485" s="51"/>
      <c r="P485" s="52"/>
      <c r="W485" s="52"/>
      <c r="X485" s="68"/>
      <c r="Y485" s="62"/>
      <c r="Z485" s="19"/>
      <c r="AC485" s="58"/>
      <c r="AD485" s="19"/>
    </row>
    <row r="486" spans="2:30" s="20" customFormat="1">
      <c r="B486" s="49"/>
      <c r="C486" s="19"/>
      <c r="D486" s="50"/>
      <c r="E486" s="19"/>
      <c r="F486" s="19"/>
      <c r="G486" s="208"/>
      <c r="I486" s="51"/>
      <c r="J486" s="52"/>
      <c r="K486" s="62"/>
      <c r="L486" s="62"/>
      <c r="M486" s="52"/>
      <c r="N486" s="53"/>
      <c r="O486" s="51"/>
      <c r="P486" s="52"/>
      <c r="W486" s="52"/>
      <c r="X486" s="68"/>
      <c r="Y486" s="62"/>
      <c r="Z486" s="19"/>
      <c r="AC486" s="58"/>
      <c r="AD486" s="19"/>
    </row>
    <row r="487" spans="2:30" s="20" customFormat="1">
      <c r="B487" s="49"/>
      <c r="C487" s="19"/>
      <c r="D487" s="50"/>
      <c r="E487" s="19"/>
      <c r="F487" s="19"/>
      <c r="G487" s="208"/>
      <c r="I487" s="51"/>
      <c r="J487" s="52"/>
      <c r="K487" s="62"/>
      <c r="L487" s="62"/>
      <c r="M487" s="52"/>
      <c r="N487" s="53"/>
      <c r="O487" s="51"/>
      <c r="P487" s="52"/>
      <c r="W487" s="52"/>
      <c r="X487" s="68"/>
      <c r="Y487" s="62"/>
      <c r="Z487" s="19"/>
      <c r="AC487" s="58"/>
      <c r="AD487" s="19"/>
    </row>
    <row r="488" spans="2:30" s="20" customFormat="1">
      <c r="B488" s="49"/>
      <c r="C488" s="19"/>
      <c r="D488" s="50"/>
      <c r="E488" s="19"/>
      <c r="F488" s="19"/>
      <c r="G488" s="208"/>
      <c r="I488" s="51"/>
      <c r="J488" s="52"/>
      <c r="K488" s="62"/>
      <c r="L488" s="62"/>
      <c r="M488" s="52"/>
      <c r="N488" s="53"/>
      <c r="O488" s="51"/>
      <c r="P488" s="52"/>
      <c r="W488" s="52"/>
      <c r="X488" s="68"/>
      <c r="Y488" s="62"/>
      <c r="Z488" s="19"/>
      <c r="AC488" s="58"/>
      <c r="AD488" s="19"/>
    </row>
    <row r="489" spans="2:30" s="20" customFormat="1">
      <c r="B489" s="49"/>
      <c r="C489" s="19"/>
      <c r="D489" s="50"/>
      <c r="E489" s="19"/>
      <c r="F489" s="19"/>
      <c r="G489" s="208"/>
      <c r="I489" s="51"/>
      <c r="J489" s="52"/>
      <c r="K489" s="62"/>
      <c r="L489" s="62"/>
      <c r="M489" s="52"/>
      <c r="N489" s="53"/>
      <c r="O489" s="51"/>
      <c r="P489" s="52"/>
      <c r="W489" s="52"/>
      <c r="X489" s="68"/>
      <c r="Y489" s="62"/>
      <c r="Z489" s="19"/>
      <c r="AC489" s="58"/>
      <c r="AD489" s="19"/>
    </row>
    <row r="490" spans="2:30" s="20" customFormat="1">
      <c r="B490" s="49"/>
      <c r="C490" s="19"/>
      <c r="D490" s="50"/>
      <c r="E490" s="19"/>
      <c r="F490" s="19"/>
      <c r="G490" s="208"/>
      <c r="I490" s="51"/>
      <c r="J490" s="52"/>
      <c r="K490" s="62"/>
      <c r="L490" s="62"/>
      <c r="M490" s="52"/>
      <c r="N490" s="53"/>
      <c r="O490" s="51"/>
      <c r="P490" s="52"/>
      <c r="W490" s="52"/>
      <c r="X490" s="68"/>
      <c r="Y490" s="62"/>
      <c r="Z490" s="19"/>
      <c r="AC490" s="58"/>
      <c r="AD490" s="19"/>
    </row>
    <row r="491" spans="2:30" s="20" customFormat="1">
      <c r="B491" s="49"/>
      <c r="C491" s="19"/>
      <c r="D491" s="50"/>
      <c r="E491" s="19"/>
      <c r="F491" s="19"/>
      <c r="G491" s="208"/>
      <c r="I491" s="51"/>
      <c r="J491" s="52"/>
      <c r="K491" s="62"/>
      <c r="L491" s="62"/>
      <c r="M491" s="52"/>
      <c r="N491" s="53"/>
      <c r="O491" s="51"/>
      <c r="P491" s="52"/>
      <c r="W491" s="52"/>
      <c r="X491" s="68"/>
      <c r="Y491" s="62"/>
      <c r="Z491" s="19"/>
      <c r="AC491" s="58"/>
      <c r="AD491" s="19"/>
    </row>
    <row r="492" spans="2:30" s="20" customFormat="1">
      <c r="B492" s="49"/>
      <c r="C492" s="19"/>
      <c r="D492" s="50"/>
      <c r="E492" s="19"/>
      <c r="F492" s="19"/>
      <c r="G492" s="208"/>
      <c r="I492" s="51"/>
      <c r="J492" s="52"/>
      <c r="K492" s="62"/>
      <c r="L492" s="62"/>
      <c r="M492" s="52"/>
      <c r="N492" s="53"/>
      <c r="O492" s="51"/>
      <c r="P492" s="52"/>
      <c r="W492" s="52"/>
      <c r="X492" s="68"/>
      <c r="Y492" s="62"/>
      <c r="Z492" s="19"/>
      <c r="AC492" s="58"/>
      <c r="AD492" s="19"/>
    </row>
    <row r="493" spans="2:30" s="20" customFormat="1">
      <c r="B493" s="49"/>
      <c r="C493" s="19"/>
      <c r="D493" s="50"/>
      <c r="E493" s="19"/>
      <c r="F493" s="19"/>
      <c r="G493" s="208"/>
      <c r="I493" s="51"/>
      <c r="J493" s="52"/>
      <c r="K493" s="62"/>
      <c r="L493" s="62"/>
      <c r="M493" s="52"/>
      <c r="N493" s="53"/>
      <c r="O493" s="51"/>
      <c r="P493" s="52"/>
      <c r="W493" s="52"/>
      <c r="X493" s="68"/>
      <c r="Y493" s="62"/>
      <c r="Z493" s="19"/>
      <c r="AC493" s="58"/>
      <c r="AD493" s="19"/>
    </row>
    <row r="494" spans="2:30" s="20" customFormat="1">
      <c r="B494" s="49"/>
      <c r="C494" s="19"/>
      <c r="D494" s="50"/>
      <c r="E494" s="19"/>
      <c r="F494" s="19"/>
      <c r="G494" s="208"/>
      <c r="I494" s="51"/>
      <c r="J494" s="52"/>
      <c r="K494" s="62"/>
      <c r="L494" s="62"/>
      <c r="M494" s="52"/>
      <c r="N494" s="53"/>
      <c r="O494" s="51"/>
      <c r="P494" s="52"/>
      <c r="W494" s="52"/>
      <c r="X494" s="68"/>
      <c r="Y494" s="62"/>
      <c r="Z494" s="19"/>
      <c r="AC494" s="58"/>
      <c r="AD494" s="19"/>
    </row>
    <row r="495" spans="2:30" s="20" customFormat="1">
      <c r="B495" s="49"/>
      <c r="C495" s="19"/>
      <c r="D495" s="50"/>
      <c r="E495" s="19"/>
      <c r="F495" s="19"/>
      <c r="G495" s="208"/>
      <c r="I495" s="51"/>
      <c r="J495" s="52"/>
      <c r="K495" s="62"/>
      <c r="L495" s="62"/>
      <c r="M495" s="52"/>
      <c r="N495" s="53"/>
      <c r="O495" s="51"/>
      <c r="P495" s="52"/>
      <c r="W495" s="52"/>
      <c r="X495" s="68"/>
      <c r="Y495" s="62"/>
      <c r="Z495" s="19"/>
      <c r="AC495" s="58"/>
      <c r="AD495" s="19"/>
    </row>
    <row r="496" spans="2:30" s="20" customFormat="1">
      <c r="B496" s="49"/>
      <c r="C496" s="19"/>
      <c r="D496" s="50"/>
      <c r="E496" s="19"/>
      <c r="F496" s="19"/>
      <c r="G496" s="208"/>
      <c r="I496" s="51"/>
      <c r="J496" s="52"/>
      <c r="K496" s="62"/>
      <c r="L496" s="62"/>
      <c r="M496" s="52"/>
      <c r="N496" s="53"/>
      <c r="O496" s="51"/>
      <c r="P496" s="52"/>
      <c r="W496" s="52"/>
      <c r="X496" s="68"/>
      <c r="Y496" s="62"/>
      <c r="Z496" s="19"/>
      <c r="AC496" s="58"/>
      <c r="AD496" s="19"/>
    </row>
    <row r="497" spans="2:30" s="20" customFormat="1">
      <c r="B497" s="49"/>
      <c r="C497" s="19"/>
      <c r="D497" s="50"/>
      <c r="E497" s="19"/>
      <c r="F497" s="19"/>
      <c r="G497" s="208"/>
      <c r="I497" s="51"/>
      <c r="J497" s="52"/>
      <c r="K497" s="62"/>
      <c r="L497" s="62"/>
      <c r="M497" s="52"/>
      <c r="N497" s="53"/>
      <c r="O497" s="51"/>
      <c r="P497" s="52"/>
      <c r="W497" s="52"/>
      <c r="X497" s="68"/>
      <c r="Y497" s="62"/>
      <c r="Z497" s="19"/>
      <c r="AC497" s="58"/>
      <c r="AD497" s="19"/>
    </row>
    <row r="498" spans="2:30" s="20" customFormat="1">
      <c r="B498" s="49"/>
      <c r="C498" s="19"/>
      <c r="D498" s="50"/>
      <c r="E498" s="19"/>
      <c r="F498" s="19"/>
      <c r="G498" s="208"/>
      <c r="I498" s="51"/>
      <c r="J498" s="52"/>
      <c r="K498" s="62"/>
      <c r="L498" s="62"/>
      <c r="M498" s="52"/>
      <c r="N498" s="53"/>
      <c r="O498" s="51"/>
      <c r="P498" s="52"/>
      <c r="W498" s="52"/>
      <c r="X498" s="68"/>
      <c r="Y498" s="62"/>
      <c r="Z498" s="19"/>
      <c r="AC498" s="58"/>
      <c r="AD498" s="19"/>
    </row>
    <row r="499" spans="2:30" s="20" customFormat="1">
      <c r="B499" s="49"/>
      <c r="C499" s="19"/>
      <c r="D499" s="50"/>
      <c r="E499" s="19"/>
      <c r="F499" s="19"/>
      <c r="G499" s="208"/>
      <c r="I499" s="51"/>
      <c r="J499" s="52"/>
      <c r="K499" s="62"/>
      <c r="L499" s="62"/>
      <c r="M499" s="52"/>
      <c r="N499" s="53"/>
      <c r="O499" s="51"/>
      <c r="P499" s="52"/>
      <c r="W499" s="52"/>
      <c r="X499" s="68"/>
      <c r="Y499" s="62"/>
      <c r="Z499" s="19"/>
      <c r="AC499" s="58"/>
      <c r="AD499" s="19"/>
    </row>
    <row r="500" spans="2:30" s="20" customFormat="1">
      <c r="B500" s="49"/>
      <c r="C500" s="19"/>
      <c r="D500" s="50"/>
      <c r="E500" s="19"/>
      <c r="F500" s="19"/>
      <c r="G500" s="208"/>
      <c r="I500" s="51"/>
      <c r="J500" s="52"/>
      <c r="K500" s="62"/>
      <c r="L500" s="62"/>
      <c r="M500" s="52"/>
      <c r="N500" s="53"/>
      <c r="O500" s="51"/>
      <c r="P500" s="52"/>
      <c r="W500" s="52"/>
      <c r="X500" s="68"/>
      <c r="Y500" s="62"/>
      <c r="Z500" s="19"/>
      <c r="AC500" s="58"/>
      <c r="AD500" s="19"/>
    </row>
    <row r="501" spans="2:30" s="20" customFormat="1">
      <c r="B501" s="49"/>
      <c r="C501" s="19"/>
      <c r="D501" s="50"/>
      <c r="E501" s="19"/>
      <c r="F501" s="19"/>
      <c r="G501" s="208"/>
      <c r="I501" s="51"/>
      <c r="J501" s="52"/>
      <c r="K501" s="62"/>
      <c r="L501" s="62"/>
      <c r="M501" s="52"/>
      <c r="N501" s="53"/>
      <c r="O501" s="51"/>
      <c r="P501" s="52"/>
      <c r="W501" s="52"/>
      <c r="X501" s="68"/>
      <c r="Y501" s="62"/>
      <c r="Z501" s="19"/>
      <c r="AC501" s="58"/>
      <c r="AD501" s="19"/>
    </row>
    <row r="502" spans="2:30" s="20" customFormat="1">
      <c r="B502" s="49"/>
      <c r="C502" s="19"/>
      <c r="D502" s="50"/>
      <c r="E502" s="19"/>
      <c r="F502" s="19"/>
      <c r="G502" s="208"/>
      <c r="I502" s="51"/>
      <c r="J502" s="52"/>
      <c r="K502" s="62"/>
      <c r="L502" s="62"/>
      <c r="M502" s="52"/>
      <c r="N502" s="53"/>
      <c r="O502" s="51"/>
      <c r="P502" s="52"/>
      <c r="W502" s="52"/>
      <c r="X502" s="68"/>
      <c r="Y502" s="62"/>
      <c r="Z502" s="19"/>
      <c r="AC502" s="58"/>
      <c r="AD502" s="19"/>
    </row>
    <row r="503" spans="2:30" s="20" customFormat="1">
      <c r="B503" s="49"/>
      <c r="C503" s="19"/>
      <c r="D503" s="50"/>
      <c r="E503" s="19"/>
      <c r="F503" s="19"/>
      <c r="G503" s="208"/>
      <c r="I503" s="51"/>
      <c r="J503" s="52"/>
      <c r="K503" s="62"/>
      <c r="L503" s="62"/>
      <c r="M503" s="52"/>
      <c r="N503" s="53"/>
      <c r="O503" s="51"/>
      <c r="P503" s="52"/>
      <c r="W503" s="52"/>
      <c r="X503" s="68"/>
      <c r="Y503" s="62"/>
      <c r="Z503" s="19"/>
      <c r="AC503" s="58"/>
      <c r="AD503" s="19"/>
    </row>
    <row r="504" spans="2:30" s="20" customFormat="1">
      <c r="B504" s="49"/>
      <c r="C504" s="19"/>
      <c r="D504" s="50"/>
      <c r="E504" s="19"/>
      <c r="F504" s="19"/>
      <c r="G504" s="208"/>
      <c r="I504" s="51"/>
      <c r="J504" s="52"/>
      <c r="K504" s="62"/>
      <c r="L504" s="62"/>
      <c r="M504" s="52"/>
      <c r="N504" s="53"/>
      <c r="O504" s="51"/>
      <c r="P504" s="52"/>
      <c r="W504" s="52"/>
      <c r="X504" s="68"/>
      <c r="Y504" s="62"/>
      <c r="Z504" s="19"/>
      <c r="AC504" s="58"/>
      <c r="AD504" s="19"/>
    </row>
    <row r="505" spans="2:30" s="20" customFormat="1">
      <c r="B505" s="49"/>
      <c r="C505" s="19"/>
      <c r="D505" s="50"/>
      <c r="E505" s="19"/>
      <c r="F505" s="19"/>
      <c r="G505" s="208"/>
      <c r="I505" s="51"/>
      <c r="J505" s="52"/>
      <c r="K505" s="62"/>
      <c r="L505" s="62"/>
      <c r="M505" s="52"/>
      <c r="N505" s="53"/>
      <c r="O505" s="51"/>
      <c r="P505" s="52"/>
      <c r="W505" s="52"/>
      <c r="X505" s="68"/>
      <c r="Y505" s="62"/>
      <c r="Z505" s="19"/>
      <c r="AC505" s="58"/>
      <c r="AD505" s="19"/>
    </row>
    <row r="506" spans="2:30" s="20" customFormat="1">
      <c r="B506" s="49"/>
      <c r="C506" s="19"/>
      <c r="D506" s="50"/>
      <c r="E506" s="19"/>
      <c r="F506" s="19"/>
      <c r="G506" s="208"/>
      <c r="I506" s="51"/>
      <c r="J506" s="52"/>
      <c r="K506" s="62"/>
      <c r="L506" s="62"/>
      <c r="M506" s="52"/>
      <c r="N506" s="53"/>
      <c r="O506" s="51"/>
      <c r="P506" s="52"/>
      <c r="W506" s="52"/>
      <c r="X506" s="68"/>
      <c r="Y506" s="62"/>
      <c r="Z506" s="19"/>
      <c r="AC506" s="58"/>
      <c r="AD506" s="19"/>
    </row>
    <row r="507" spans="2:30" s="20" customFormat="1">
      <c r="B507" s="49"/>
      <c r="C507" s="19"/>
      <c r="D507" s="50"/>
      <c r="E507" s="19"/>
      <c r="F507" s="19"/>
      <c r="G507" s="208"/>
      <c r="I507" s="51"/>
      <c r="J507" s="52"/>
      <c r="K507" s="62"/>
      <c r="L507" s="62"/>
      <c r="M507" s="52"/>
      <c r="N507" s="53"/>
      <c r="O507" s="51"/>
      <c r="P507" s="52"/>
      <c r="W507" s="52"/>
      <c r="X507" s="68"/>
      <c r="Y507" s="62"/>
      <c r="Z507" s="19"/>
      <c r="AC507" s="58"/>
      <c r="AD507" s="19"/>
    </row>
    <row r="508" spans="2:30" s="20" customFormat="1">
      <c r="B508" s="49"/>
      <c r="C508" s="19"/>
      <c r="D508" s="50"/>
      <c r="E508" s="19"/>
      <c r="F508" s="19"/>
      <c r="G508" s="208"/>
      <c r="I508" s="51"/>
      <c r="J508" s="52"/>
      <c r="K508" s="62"/>
      <c r="L508" s="62"/>
      <c r="M508" s="52"/>
      <c r="N508" s="53"/>
      <c r="O508" s="51"/>
      <c r="P508" s="52"/>
      <c r="W508" s="52"/>
      <c r="X508" s="68"/>
      <c r="Y508" s="62"/>
      <c r="Z508" s="19"/>
      <c r="AC508" s="58"/>
      <c r="AD508" s="19"/>
    </row>
    <row r="509" spans="2:30" s="20" customFormat="1">
      <c r="B509" s="49"/>
      <c r="C509" s="19"/>
      <c r="D509" s="50"/>
      <c r="E509" s="19"/>
      <c r="F509" s="19"/>
      <c r="G509" s="208"/>
      <c r="I509" s="51"/>
      <c r="J509" s="52"/>
      <c r="K509" s="62"/>
      <c r="L509" s="62"/>
      <c r="M509" s="52"/>
      <c r="N509" s="53"/>
      <c r="O509" s="51"/>
      <c r="P509" s="52"/>
      <c r="W509" s="52"/>
      <c r="X509" s="68"/>
      <c r="Y509" s="62"/>
      <c r="Z509" s="19"/>
      <c r="AC509" s="58"/>
      <c r="AD509" s="19"/>
    </row>
    <row r="510" spans="2:30" s="20" customFormat="1">
      <c r="B510" s="49"/>
      <c r="C510" s="19"/>
      <c r="D510" s="50"/>
      <c r="E510" s="19"/>
      <c r="F510" s="19"/>
      <c r="G510" s="208"/>
      <c r="I510" s="51"/>
      <c r="J510" s="52"/>
      <c r="K510" s="62"/>
      <c r="L510" s="62"/>
      <c r="M510" s="52"/>
      <c r="N510" s="53"/>
      <c r="O510" s="51"/>
      <c r="P510" s="52"/>
      <c r="W510" s="52"/>
      <c r="X510" s="68"/>
      <c r="Y510" s="62"/>
      <c r="Z510" s="19"/>
      <c r="AC510" s="58"/>
      <c r="AD510" s="19"/>
    </row>
    <row r="511" spans="2:30" s="20" customFormat="1">
      <c r="B511" s="49"/>
      <c r="C511" s="19"/>
      <c r="D511" s="50"/>
      <c r="E511" s="19"/>
      <c r="F511" s="19"/>
      <c r="G511" s="208"/>
      <c r="I511" s="51"/>
      <c r="J511" s="52"/>
      <c r="K511" s="62"/>
      <c r="L511" s="62"/>
      <c r="M511" s="52"/>
      <c r="N511" s="53"/>
      <c r="O511" s="51"/>
      <c r="P511" s="52"/>
      <c r="W511" s="52"/>
      <c r="X511" s="68"/>
      <c r="Y511" s="62"/>
      <c r="Z511" s="19"/>
      <c r="AC511" s="58"/>
      <c r="AD511" s="19"/>
    </row>
    <row r="512" spans="2:30" s="20" customFormat="1">
      <c r="B512" s="49"/>
      <c r="C512" s="19"/>
      <c r="D512" s="50"/>
      <c r="E512" s="19"/>
      <c r="F512" s="19"/>
      <c r="G512" s="208"/>
      <c r="I512" s="51"/>
      <c r="J512" s="52"/>
      <c r="K512" s="62"/>
      <c r="L512" s="62"/>
      <c r="M512" s="52"/>
      <c r="N512" s="53"/>
      <c r="O512" s="51"/>
      <c r="P512" s="52"/>
      <c r="W512" s="52"/>
      <c r="X512" s="68"/>
      <c r="Y512" s="62"/>
      <c r="Z512" s="19"/>
      <c r="AC512" s="58"/>
      <c r="AD512" s="19"/>
    </row>
    <row r="513" spans="2:30" s="20" customFormat="1">
      <c r="B513" s="49"/>
      <c r="C513" s="19"/>
      <c r="D513" s="50"/>
      <c r="E513" s="19"/>
      <c r="F513" s="19"/>
      <c r="G513" s="208"/>
      <c r="I513" s="51"/>
      <c r="J513" s="52"/>
      <c r="K513" s="62"/>
      <c r="L513" s="62"/>
      <c r="M513" s="52"/>
      <c r="N513" s="53"/>
      <c r="O513" s="51"/>
      <c r="P513" s="52"/>
      <c r="W513" s="52"/>
      <c r="X513" s="68"/>
      <c r="Y513" s="62"/>
      <c r="Z513" s="19"/>
      <c r="AC513" s="58"/>
      <c r="AD513" s="19"/>
    </row>
    <row r="514" spans="2:30" s="20" customFormat="1">
      <c r="B514" s="49"/>
      <c r="C514" s="19"/>
      <c r="D514" s="50"/>
      <c r="E514" s="19"/>
      <c r="F514" s="19"/>
      <c r="G514" s="208"/>
      <c r="I514" s="51"/>
      <c r="J514" s="52"/>
      <c r="K514" s="62"/>
      <c r="L514" s="62"/>
      <c r="M514" s="52"/>
      <c r="N514" s="53"/>
      <c r="O514" s="51"/>
      <c r="P514" s="52"/>
      <c r="W514" s="52"/>
      <c r="X514" s="68"/>
      <c r="Y514" s="62"/>
      <c r="Z514" s="19"/>
      <c r="AC514" s="58"/>
      <c r="AD514" s="19"/>
    </row>
    <row r="515" spans="2:30" s="20" customFormat="1">
      <c r="B515" s="49"/>
      <c r="C515" s="19"/>
      <c r="D515" s="50"/>
      <c r="E515" s="19"/>
      <c r="F515" s="19"/>
      <c r="G515" s="208"/>
      <c r="I515" s="51"/>
      <c r="J515" s="52"/>
      <c r="K515" s="62"/>
      <c r="L515" s="62"/>
      <c r="M515" s="52"/>
      <c r="N515" s="53"/>
      <c r="O515" s="51"/>
      <c r="P515" s="52"/>
      <c r="W515" s="52"/>
      <c r="X515" s="68"/>
      <c r="Y515" s="62"/>
      <c r="Z515" s="19"/>
      <c r="AC515" s="58"/>
      <c r="AD515" s="19"/>
    </row>
    <row r="516" spans="2:30" s="20" customFormat="1">
      <c r="B516" s="49"/>
      <c r="C516" s="19"/>
      <c r="D516" s="50"/>
      <c r="E516" s="19"/>
      <c r="F516" s="19"/>
      <c r="G516" s="208"/>
      <c r="I516" s="51"/>
      <c r="J516" s="52"/>
      <c r="K516" s="62"/>
      <c r="L516" s="62"/>
      <c r="M516" s="52"/>
      <c r="N516" s="53"/>
      <c r="O516" s="51"/>
      <c r="P516" s="52"/>
      <c r="W516" s="52"/>
      <c r="X516" s="68"/>
      <c r="Y516" s="62"/>
      <c r="Z516" s="19"/>
      <c r="AC516" s="58"/>
      <c r="AD516" s="19"/>
    </row>
    <row r="517" spans="2:30" s="20" customFormat="1">
      <c r="B517" s="49"/>
      <c r="C517" s="19"/>
      <c r="D517" s="50"/>
      <c r="E517" s="19"/>
      <c r="F517" s="19"/>
      <c r="G517" s="208"/>
      <c r="I517" s="51"/>
      <c r="J517" s="52"/>
      <c r="K517" s="62"/>
      <c r="L517" s="62"/>
      <c r="M517" s="52"/>
      <c r="N517" s="53"/>
      <c r="O517" s="51"/>
      <c r="P517" s="52"/>
      <c r="W517" s="52"/>
      <c r="X517" s="68"/>
      <c r="Y517" s="62"/>
      <c r="Z517" s="19"/>
      <c r="AC517" s="58"/>
      <c r="AD517" s="19"/>
    </row>
    <row r="518" spans="2:30" s="20" customFormat="1">
      <c r="B518" s="49"/>
      <c r="C518" s="19"/>
      <c r="D518" s="50"/>
      <c r="E518" s="19"/>
      <c r="F518" s="19"/>
      <c r="G518" s="208"/>
      <c r="I518" s="51"/>
      <c r="J518" s="52"/>
      <c r="K518" s="62"/>
      <c r="L518" s="62"/>
      <c r="M518" s="52"/>
      <c r="N518" s="53"/>
      <c r="O518" s="51"/>
      <c r="P518" s="52"/>
      <c r="W518" s="52"/>
      <c r="X518" s="68"/>
      <c r="Y518" s="62"/>
      <c r="Z518" s="19"/>
      <c r="AC518" s="58"/>
      <c r="AD518" s="19"/>
    </row>
    <row r="519" spans="2:30" s="20" customFormat="1">
      <c r="B519" s="49"/>
      <c r="C519" s="19"/>
      <c r="D519" s="50"/>
      <c r="E519" s="19"/>
      <c r="F519" s="19"/>
      <c r="G519" s="208"/>
      <c r="I519" s="51"/>
      <c r="J519" s="52"/>
      <c r="K519" s="62"/>
      <c r="L519" s="62"/>
      <c r="M519" s="52"/>
      <c r="N519" s="53"/>
      <c r="O519" s="51"/>
      <c r="P519" s="52"/>
      <c r="W519" s="52"/>
      <c r="X519" s="68"/>
      <c r="Y519" s="62"/>
      <c r="Z519" s="19"/>
      <c r="AC519" s="58"/>
      <c r="AD519" s="19"/>
    </row>
    <row r="520" spans="2:30" s="20" customFormat="1">
      <c r="B520" s="49"/>
      <c r="C520" s="19"/>
      <c r="D520" s="50"/>
      <c r="E520" s="19"/>
      <c r="F520" s="19"/>
      <c r="G520" s="208"/>
      <c r="I520" s="51"/>
      <c r="J520" s="52"/>
      <c r="K520" s="62"/>
      <c r="L520" s="62"/>
      <c r="M520" s="52"/>
      <c r="N520" s="53"/>
      <c r="O520" s="51"/>
      <c r="P520" s="52"/>
      <c r="W520" s="52"/>
      <c r="X520" s="68"/>
      <c r="Y520" s="62"/>
      <c r="Z520" s="19"/>
      <c r="AC520" s="58"/>
      <c r="AD520" s="19"/>
    </row>
    <row r="521" spans="2:30" s="20" customFormat="1">
      <c r="B521" s="49"/>
      <c r="C521" s="19"/>
      <c r="D521" s="50"/>
      <c r="E521" s="19"/>
      <c r="F521" s="19"/>
      <c r="G521" s="208"/>
      <c r="I521" s="51"/>
      <c r="J521" s="52"/>
      <c r="K521" s="62"/>
      <c r="L521" s="62"/>
      <c r="M521" s="52"/>
      <c r="N521" s="53"/>
      <c r="O521" s="51"/>
      <c r="P521" s="52"/>
      <c r="W521" s="52"/>
      <c r="X521" s="68"/>
      <c r="Y521" s="62"/>
      <c r="Z521" s="19"/>
      <c r="AC521" s="58"/>
      <c r="AD521" s="19"/>
    </row>
    <row r="522" spans="2:30" s="20" customFormat="1">
      <c r="B522" s="49"/>
      <c r="C522" s="19"/>
      <c r="D522" s="50"/>
      <c r="E522" s="19"/>
      <c r="F522" s="19"/>
      <c r="G522" s="208"/>
      <c r="I522" s="51"/>
      <c r="J522" s="52"/>
      <c r="K522" s="62"/>
      <c r="L522" s="62"/>
      <c r="M522" s="52"/>
      <c r="N522" s="53"/>
      <c r="O522" s="51"/>
      <c r="P522" s="52"/>
      <c r="W522" s="52"/>
      <c r="X522" s="68"/>
      <c r="Y522" s="62"/>
      <c r="Z522" s="19"/>
      <c r="AC522" s="58"/>
      <c r="AD522" s="19"/>
    </row>
    <row r="523" spans="2:30" s="20" customFormat="1">
      <c r="B523" s="49"/>
      <c r="C523" s="19"/>
      <c r="D523" s="50"/>
      <c r="E523" s="19"/>
      <c r="F523" s="19"/>
      <c r="G523" s="208"/>
      <c r="I523" s="51"/>
      <c r="J523" s="52"/>
      <c r="K523" s="62"/>
      <c r="L523" s="62"/>
      <c r="M523" s="52"/>
      <c r="N523" s="53"/>
      <c r="O523" s="51"/>
      <c r="P523" s="52"/>
      <c r="W523" s="52"/>
      <c r="X523" s="68"/>
      <c r="Y523" s="62"/>
      <c r="Z523" s="19"/>
      <c r="AC523" s="58"/>
      <c r="AD523" s="19"/>
    </row>
    <row r="524" spans="2:30" s="20" customFormat="1">
      <c r="B524" s="49"/>
      <c r="C524" s="19"/>
      <c r="D524" s="50"/>
      <c r="E524" s="19"/>
      <c r="F524" s="19"/>
      <c r="G524" s="208"/>
      <c r="I524" s="51"/>
      <c r="J524" s="52"/>
      <c r="K524" s="62"/>
      <c r="L524" s="62"/>
      <c r="M524" s="52"/>
      <c r="N524" s="53"/>
      <c r="O524" s="51"/>
      <c r="P524" s="52"/>
      <c r="W524" s="52"/>
      <c r="X524" s="68"/>
      <c r="Y524" s="62"/>
      <c r="Z524" s="19"/>
      <c r="AC524" s="58"/>
      <c r="AD524" s="19"/>
    </row>
    <row r="525" spans="2:30" s="20" customFormat="1">
      <c r="B525" s="49"/>
      <c r="C525" s="19"/>
      <c r="D525" s="50"/>
      <c r="E525" s="19"/>
      <c r="F525" s="19"/>
      <c r="G525" s="208"/>
      <c r="I525" s="51"/>
      <c r="J525" s="52"/>
      <c r="K525" s="62"/>
      <c r="L525" s="62"/>
      <c r="M525" s="52"/>
      <c r="N525" s="53"/>
      <c r="O525" s="51"/>
      <c r="P525" s="52"/>
      <c r="W525" s="52"/>
      <c r="X525" s="68"/>
      <c r="Y525" s="62"/>
      <c r="Z525" s="19"/>
      <c r="AC525" s="58"/>
      <c r="AD525" s="19"/>
    </row>
    <row r="526" spans="2:30" s="20" customFormat="1">
      <c r="B526" s="49"/>
      <c r="C526" s="19"/>
      <c r="D526" s="50"/>
      <c r="E526" s="19"/>
      <c r="F526" s="19"/>
      <c r="G526" s="208"/>
      <c r="I526" s="51"/>
      <c r="J526" s="52"/>
      <c r="K526" s="62"/>
      <c r="L526" s="62"/>
      <c r="M526" s="52"/>
      <c r="N526" s="53"/>
      <c r="O526" s="51"/>
      <c r="P526" s="52"/>
      <c r="W526" s="52"/>
      <c r="X526" s="68"/>
      <c r="Y526" s="62"/>
      <c r="Z526" s="19"/>
      <c r="AC526" s="58"/>
      <c r="AD526" s="19"/>
    </row>
    <row r="527" spans="2:30" s="20" customFormat="1">
      <c r="B527" s="49"/>
      <c r="C527" s="19"/>
      <c r="D527" s="50"/>
      <c r="E527" s="19"/>
      <c r="F527" s="19"/>
      <c r="G527" s="208"/>
      <c r="I527" s="51"/>
      <c r="J527" s="52"/>
      <c r="K527" s="62"/>
      <c r="L527" s="62"/>
      <c r="M527" s="52"/>
      <c r="N527" s="53"/>
      <c r="O527" s="51"/>
      <c r="P527" s="52"/>
      <c r="W527" s="52"/>
      <c r="X527" s="68"/>
      <c r="Y527" s="62"/>
      <c r="Z527" s="19"/>
      <c r="AC527" s="58"/>
      <c r="AD527" s="19"/>
    </row>
    <row r="528" spans="2:30" s="20" customFormat="1">
      <c r="B528" s="49"/>
      <c r="C528" s="19"/>
      <c r="D528" s="50"/>
      <c r="E528" s="19"/>
      <c r="F528" s="19"/>
      <c r="G528" s="208"/>
      <c r="I528" s="51"/>
      <c r="J528" s="52"/>
      <c r="K528" s="62"/>
      <c r="L528" s="62"/>
      <c r="M528" s="52"/>
      <c r="N528" s="53"/>
      <c r="O528" s="51"/>
      <c r="P528" s="52"/>
      <c r="W528" s="52"/>
      <c r="X528" s="68"/>
      <c r="Y528" s="62"/>
      <c r="Z528" s="19"/>
      <c r="AC528" s="58"/>
      <c r="AD528" s="19"/>
    </row>
    <row r="529" spans="2:30" s="20" customFormat="1">
      <c r="B529" s="49"/>
      <c r="C529" s="19"/>
      <c r="D529" s="50"/>
      <c r="E529" s="19"/>
      <c r="F529" s="19"/>
      <c r="G529" s="208"/>
      <c r="I529" s="51"/>
      <c r="J529" s="52"/>
      <c r="K529" s="62"/>
      <c r="L529" s="62"/>
      <c r="M529" s="52"/>
      <c r="N529" s="53"/>
      <c r="O529" s="51"/>
      <c r="P529" s="52"/>
      <c r="W529" s="52"/>
      <c r="X529" s="68"/>
      <c r="Y529" s="62"/>
      <c r="Z529" s="19"/>
      <c r="AC529" s="58"/>
      <c r="AD529" s="19"/>
    </row>
    <row r="530" spans="2:30" s="20" customFormat="1">
      <c r="B530" s="49"/>
      <c r="C530" s="19"/>
      <c r="D530" s="50"/>
      <c r="E530" s="19"/>
      <c r="F530" s="19"/>
      <c r="G530" s="208"/>
      <c r="I530" s="51"/>
      <c r="J530" s="52"/>
      <c r="K530" s="62"/>
      <c r="L530" s="62"/>
      <c r="M530" s="52"/>
      <c r="N530" s="53"/>
      <c r="O530" s="51"/>
      <c r="P530" s="52"/>
      <c r="W530" s="52"/>
      <c r="X530" s="68"/>
      <c r="Y530" s="62"/>
      <c r="Z530" s="19"/>
      <c r="AC530" s="58"/>
      <c r="AD530" s="19"/>
    </row>
    <row r="531" spans="2:30" s="20" customFormat="1">
      <c r="B531" s="49"/>
      <c r="C531" s="19"/>
      <c r="D531" s="50"/>
      <c r="E531" s="19"/>
      <c r="F531" s="19"/>
      <c r="G531" s="208"/>
      <c r="I531" s="51"/>
      <c r="J531" s="52"/>
      <c r="K531" s="62"/>
      <c r="L531" s="62"/>
      <c r="M531" s="52"/>
      <c r="N531" s="53"/>
      <c r="O531" s="51"/>
      <c r="P531" s="52"/>
      <c r="W531" s="52"/>
      <c r="X531" s="68"/>
      <c r="Y531" s="62"/>
      <c r="Z531" s="19"/>
      <c r="AC531" s="58"/>
      <c r="AD531" s="19"/>
    </row>
    <row r="532" spans="2:30" s="20" customFormat="1">
      <c r="B532" s="49"/>
      <c r="C532" s="19"/>
      <c r="D532" s="50"/>
      <c r="E532" s="19"/>
      <c r="F532" s="19"/>
      <c r="G532" s="208"/>
      <c r="I532" s="51"/>
      <c r="J532" s="52"/>
      <c r="K532" s="62"/>
      <c r="L532" s="62"/>
      <c r="M532" s="52"/>
      <c r="N532" s="53"/>
      <c r="O532" s="51"/>
      <c r="P532" s="52"/>
      <c r="W532" s="52"/>
      <c r="X532" s="68"/>
      <c r="Y532" s="62"/>
      <c r="Z532" s="19"/>
      <c r="AC532" s="58"/>
      <c r="AD532" s="19"/>
    </row>
    <row r="533" spans="2:30" s="20" customFormat="1">
      <c r="B533" s="49"/>
      <c r="C533" s="19"/>
      <c r="D533" s="50"/>
      <c r="E533" s="19"/>
      <c r="F533" s="19"/>
      <c r="G533" s="208"/>
      <c r="I533" s="51"/>
      <c r="J533" s="52"/>
      <c r="K533" s="62"/>
      <c r="L533" s="62"/>
      <c r="M533" s="52"/>
      <c r="N533" s="53"/>
      <c r="O533" s="51"/>
      <c r="P533" s="52"/>
      <c r="W533" s="52"/>
      <c r="X533" s="68"/>
      <c r="Y533" s="62"/>
      <c r="Z533" s="19"/>
      <c r="AC533" s="58"/>
      <c r="AD533" s="19"/>
    </row>
    <row r="534" spans="2:30" s="20" customFormat="1">
      <c r="B534" s="49"/>
      <c r="C534" s="19"/>
      <c r="D534" s="50"/>
      <c r="E534" s="19"/>
      <c r="F534" s="19"/>
      <c r="G534" s="208"/>
      <c r="I534" s="51"/>
      <c r="J534" s="52"/>
      <c r="K534" s="62"/>
      <c r="L534" s="62"/>
      <c r="M534" s="52"/>
      <c r="N534" s="53"/>
      <c r="O534" s="51"/>
      <c r="P534" s="52"/>
      <c r="W534" s="52"/>
      <c r="X534" s="68"/>
      <c r="Y534" s="62"/>
      <c r="Z534" s="19"/>
      <c r="AC534" s="58"/>
      <c r="AD534" s="19"/>
    </row>
    <row r="535" spans="2:30" s="20" customFormat="1">
      <c r="B535" s="49"/>
      <c r="C535" s="19"/>
      <c r="D535" s="50"/>
      <c r="E535" s="19"/>
      <c r="F535" s="19"/>
      <c r="G535" s="208"/>
      <c r="I535" s="51"/>
      <c r="J535" s="52"/>
      <c r="K535" s="62"/>
      <c r="L535" s="62"/>
      <c r="M535" s="52"/>
      <c r="N535" s="53"/>
      <c r="O535" s="51"/>
      <c r="P535" s="52"/>
      <c r="W535" s="52"/>
      <c r="X535" s="68"/>
      <c r="Y535" s="62"/>
      <c r="Z535" s="19"/>
      <c r="AC535" s="58"/>
      <c r="AD535" s="19"/>
    </row>
    <row r="536" spans="2:30" s="20" customFormat="1">
      <c r="B536" s="49"/>
      <c r="C536" s="19"/>
      <c r="D536" s="50"/>
      <c r="E536" s="19"/>
      <c r="F536" s="19"/>
      <c r="G536" s="208"/>
      <c r="I536" s="51"/>
      <c r="J536" s="52"/>
      <c r="K536" s="62"/>
      <c r="L536" s="62"/>
      <c r="M536" s="52"/>
      <c r="N536" s="53"/>
      <c r="O536" s="51"/>
      <c r="P536" s="52"/>
      <c r="W536" s="52"/>
      <c r="X536" s="68"/>
      <c r="Y536" s="62"/>
      <c r="Z536" s="19"/>
      <c r="AC536" s="58"/>
      <c r="AD536" s="19"/>
    </row>
    <row r="537" spans="2:30" s="20" customFormat="1">
      <c r="B537" s="49"/>
      <c r="C537" s="19"/>
      <c r="D537" s="50"/>
      <c r="E537" s="19"/>
      <c r="F537" s="19"/>
      <c r="G537" s="208"/>
      <c r="I537" s="51"/>
      <c r="J537" s="52"/>
      <c r="K537" s="62"/>
      <c r="L537" s="62"/>
      <c r="M537" s="52"/>
      <c r="N537" s="53"/>
      <c r="O537" s="51"/>
      <c r="P537" s="52"/>
      <c r="W537" s="52"/>
      <c r="X537" s="68"/>
      <c r="Y537" s="62"/>
      <c r="Z537" s="19"/>
      <c r="AC537" s="58"/>
      <c r="AD537" s="19"/>
    </row>
    <row r="538" spans="2:30" s="20" customFormat="1">
      <c r="B538" s="49"/>
      <c r="C538" s="19"/>
      <c r="D538" s="50"/>
      <c r="E538" s="19"/>
      <c r="F538" s="19"/>
      <c r="G538" s="208"/>
      <c r="I538" s="51"/>
      <c r="J538" s="52"/>
      <c r="K538" s="62"/>
      <c r="L538" s="62"/>
      <c r="M538" s="52"/>
      <c r="N538" s="53"/>
      <c r="O538" s="51"/>
      <c r="P538" s="52"/>
      <c r="W538" s="52"/>
      <c r="X538" s="68"/>
      <c r="Y538" s="62"/>
      <c r="Z538" s="19"/>
      <c r="AC538" s="58"/>
      <c r="AD538" s="19"/>
    </row>
    <row r="539" spans="2:30" s="20" customFormat="1">
      <c r="B539" s="49"/>
      <c r="C539" s="19"/>
      <c r="D539" s="50"/>
      <c r="E539" s="19"/>
      <c r="F539" s="19"/>
      <c r="G539" s="208"/>
      <c r="I539" s="51"/>
      <c r="J539" s="52"/>
      <c r="K539" s="62"/>
      <c r="L539" s="62"/>
      <c r="M539" s="52"/>
      <c r="N539" s="53"/>
      <c r="O539" s="51"/>
      <c r="P539" s="52"/>
      <c r="W539" s="52"/>
      <c r="X539" s="68"/>
      <c r="Y539" s="62"/>
      <c r="Z539" s="19"/>
      <c r="AC539" s="58"/>
      <c r="AD539" s="19"/>
    </row>
    <row r="540" spans="2:30" s="20" customFormat="1">
      <c r="B540" s="49"/>
      <c r="C540" s="19"/>
      <c r="D540" s="50"/>
      <c r="E540" s="19"/>
      <c r="F540" s="19"/>
      <c r="G540" s="208"/>
      <c r="I540" s="51"/>
      <c r="J540" s="52"/>
      <c r="K540" s="62"/>
      <c r="L540" s="62"/>
      <c r="M540" s="52"/>
      <c r="N540" s="53"/>
      <c r="O540" s="51"/>
      <c r="P540" s="52"/>
      <c r="W540" s="52"/>
      <c r="X540" s="68"/>
      <c r="Y540" s="62"/>
      <c r="Z540" s="19"/>
      <c r="AC540" s="58"/>
      <c r="AD540" s="19"/>
    </row>
    <row r="541" spans="2:30" s="20" customFormat="1">
      <c r="B541" s="49"/>
      <c r="C541" s="19"/>
      <c r="D541" s="50"/>
      <c r="E541" s="19"/>
      <c r="F541" s="19"/>
      <c r="G541" s="208"/>
      <c r="I541" s="51"/>
      <c r="J541" s="52"/>
      <c r="K541" s="62"/>
      <c r="L541" s="62"/>
      <c r="M541" s="52"/>
      <c r="N541" s="53"/>
      <c r="O541" s="51"/>
      <c r="P541" s="52"/>
      <c r="W541" s="52"/>
      <c r="X541" s="68"/>
      <c r="Y541" s="62"/>
      <c r="Z541" s="19"/>
      <c r="AC541" s="58"/>
      <c r="AD541" s="19"/>
    </row>
    <row r="542" spans="2:30" s="20" customFormat="1">
      <c r="B542" s="49"/>
      <c r="C542" s="19"/>
      <c r="D542" s="50"/>
      <c r="E542" s="19"/>
      <c r="F542" s="19"/>
      <c r="G542" s="208"/>
      <c r="I542" s="51"/>
      <c r="J542" s="52"/>
      <c r="K542" s="62"/>
      <c r="L542" s="62"/>
      <c r="M542" s="52"/>
      <c r="N542" s="53"/>
      <c r="O542" s="51"/>
      <c r="P542" s="52"/>
      <c r="W542" s="52"/>
      <c r="X542" s="68"/>
      <c r="Y542" s="62"/>
      <c r="Z542" s="19"/>
      <c r="AC542" s="58"/>
      <c r="AD542" s="19"/>
    </row>
    <row r="543" spans="2:30" s="20" customFormat="1">
      <c r="B543" s="49"/>
      <c r="C543" s="19"/>
      <c r="D543" s="50"/>
      <c r="E543" s="19"/>
      <c r="F543" s="19"/>
      <c r="G543" s="208"/>
      <c r="I543" s="51"/>
      <c r="J543" s="52"/>
      <c r="K543" s="62"/>
      <c r="L543" s="62"/>
      <c r="M543" s="52"/>
      <c r="N543" s="53"/>
      <c r="O543" s="51"/>
      <c r="P543" s="52"/>
      <c r="W543" s="52"/>
      <c r="X543" s="68"/>
      <c r="Y543" s="62"/>
      <c r="Z543" s="19"/>
      <c r="AC543" s="58"/>
      <c r="AD543" s="19"/>
    </row>
    <row r="544" spans="2:30" s="20" customFormat="1">
      <c r="B544" s="49"/>
      <c r="C544" s="19"/>
      <c r="D544" s="50"/>
      <c r="E544" s="19"/>
      <c r="F544" s="19"/>
      <c r="G544" s="208"/>
      <c r="I544" s="51"/>
      <c r="J544" s="52"/>
      <c r="K544" s="62"/>
      <c r="L544" s="62"/>
      <c r="M544" s="52"/>
      <c r="N544" s="53"/>
      <c r="O544" s="51"/>
      <c r="P544" s="52"/>
      <c r="W544" s="52"/>
      <c r="X544" s="68"/>
      <c r="Y544" s="62"/>
      <c r="Z544" s="19"/>
      <c r="AC544" s="58"/>
      <c r="AD544" s="19"/>
    </row>
    <row r="545" spans="2:30" s="20" customFormat="1">
      <c r="B545" s="49"/>
      <c r="C545" s="19"/>
      <c r="D545" s="50"/>
      <c r="E545" s="19"/>
      <c r="F545" s="19"/>
      <c r="G545" s="208"/>
      <c r="I545" s="51"/>
      <c r="J545" s="52"/>
      <c r="K545" s="62"/>
      <c r="L545" s="62"/>
      <c r="M545" s="52"/>
      <c r="N545" s="53"/>
      <c r="O545" s="51"/>
      <c r="P545" s="52"/>
      <c r="W545" s="52"/>
      <c r="X545" s="68"/>
      <c r="Y545" s="62"/>
      <c r="Z545" s="19"/>
      <c r="AC545" s="58"/>
      <c r="AD545" s="19"/>
    </row>
    <row r="546" spans="2:30" s="20" customFormat="1">
      <c r="B546" s="49"/>
      <c r="C546" s="19"/>
      <c r="D546" s="50"/>
      <c r="E546" s="19"/>
      <c r="F546" s="19"/>
      <c r="G546" s="208"/>
      <c r="I546" s="51"/>
      <c r="J546" s="52"/>
      <c r="K546" s="62"/>
      <c r="L546" s="62"/>
      <c r="M546" s="52"/>
      <c r="N546" s="53"/>
      <c r="O546" s="51"/>
      <c r="P546" s="52"/>
      <c r="W546" s="52"/>
      <c r="X546" s="68"/>
      <c r="Y546" s="62"/>
      <c r="Z546" s="19"/>
      <c r="AC546" s="58"/>
      <c r="AD546" s="19"/>
    </row>
    <row r="547" spans="2:30" s="20" customFormat="1">
      <c r="B547" s="49"/>
      <c r="C547" s="19"/>
      <c r="D547" s="50"/>
      <c r="E547" s="19"/>
      <c r="F547" s="19"/>
      <c r="G547" s="208"/>
      <c r="I547" s="51"/>
      <c r="J547" s="52"/>
      <c r="K547" s="62"/>
      <c r="L547" s="62"/>
      <c r="M547" s="52"/>
      <c r="N547" s="53"/>
      <c r="O547" s="51"/>
      <c r="P547" s="52"/>
      <c r="W547" s="52"/>
      <c r="X547" s="68"/>
      <c r="Y547" s="62"/>
      <c r="Z547" s="19"/>
      <c r="AC547" s="58"/>
      <c r="AD547" s="19"/>
    </row>
    <row r="548" spans="2:30" s="20" customFormat="1">
      <c r="B548" s="49"/>
      <c r="C548" s="19"/>
      <c r="D548" s="50"/>
      <c r="E548" s="19"/>
      <c r="F548" s="19"/>
      <c r="G548" s="208"/>
      <c r="I548" s="51"/>
      <c r="J548" s="52"/>
      <c r="K548" s="62"/>
      <c r="L548" s="62"/>
      <c r="M548" s="52"/>
      <c r="N548" s="53"/>
      <c r="O548" s="51"/>
      <c r="P548" s="52"/>
      <c r="W548" s="52"/>
      <c r="X548" s="68"/>
      <c r="Y548" s="62"/>
      <c r="Z548" s="19"/>
      <c r="AC548" s="58"/>
      <c r="AD548" s="19"/>
    </row>
    <row r="549" spans="2:30" s="20" customFormat="1">
      <c r="B549" s="49"/>
      <c r="C549" s="19"/>
      <c r="D549" s="50"/>
      <c r="E549" s="19"/>
      <c r="F549" s="19"/>
      <c r="G549" s="208"/>
      <c r="I549" s="51"/>
      <c r="J549" s="52"/>
      <c r="K549" s="62"/>
      <c r="L549" s="62"/>
      <c r="M549" s="52"/>
      <c r="N549" s="53"/>
      <c r="O549" s="51"/>
      <c r="P549" s="52"/>
      <c r="W549" s="52"/>
      <c r="X549" s="68"/>
      <c r="Y549" s="62"/>
      <c r="Z549" s="19"/>
      <c r="AC549" s="58"/>
      <c r="AD549" s="19"/>
    </row>
    <row r="550" spans="2:30" s="20" customFormat="1">
      <c r="B550" s="49"/>
      <c r="C550" s="19"/>
      <c r="D550" s="50"/>
      <c r="E550" s="19"/>
      <c r="F550" s="19"/>
      <c r="G550" s="208"/>
      <c r="I550" s="51"/>
      <c r="J550" s="52"/>
      <c r="K550" s="62"/>
      <c r="L550" s="62"/>
      <c r="M550" s="52"/>
      <c r="N550" s="53"/>
      <c r="O550" s="51"/>
      <c r="P550" s="52"/>
      <c r="W550" s="52"/>
      <c r="X550" s="68"/>
      <c r="Y550" s="62"/>
      <c r="Z550" s="19"/>
      <c r="AC550" s="58"/>
      <c r="AD550" s="19"/>
    </row>
    <row r="551" spans="2:30" s="20" customFormat="1">
      <c r="B551" s="49"/>
      <c r="C551" s="19"/>
      <c r="D551" s="50"/>
      <c r="E551" s="19"/>
      <c r="F551" s="19"/>
      <c r="G551" s="208"/>
      <c r="I551" s="51"/>
      <c r="J551" s="52"/>
      <c r="K551" s="62"/>
      <c r="L551" s="62"/>
      <c r="M551" s="52"/>
      <c r="N551" s="53"/>
      <c r="O551" s="51"/>
      <c r="P551" s="52"/>
      <c r="W551" s="52"/>
      <c r="X551" s="68"/>
      <c r="Y551" s="62"/>
      <c r="Z551" s="19"/>
      <c r="AC551" s="58"/>
      <c r="AD551" s="19"/>
    </row>
    <row r="552" spans="2:30" s="20" customFormat="1">
      <c r="B552" s="49"/>
      <c r="C552" s="19"/>
      <c r="D552" s="50"/>
      <c r="E552" s="19"/>
      <c r="F552" s="19"/>
      <c r="G552" s="208"/>
      <c r="I552" s="51"/>
      <c r="J552" s="52"/>
      <c r="K552" s="62"/>
      <c r="L552" s="62"/>
      <c r="M552" s="52"/>
      <c r="N552" s="53"/>
      <c r="O552" s="51"/>
      <c r="P552" s="52"/>
      <c r="W552" s="52"/>
      <c r="X552" s="68"/>
      <c r="Y552" s="62"/>
      <c r="Z552" s="19"/>
      <c r="AC552" s="58"/>
      <c r="AD552" s="19"/>
    </row>
    <row r="553" spans="2:30" s="20" customFormat="1">
      <c r="B553" s="49"/>
      <c r="C553" s="19"/>
      <c r="D553" s="50"/>
      <c r="E553" s="19"/>
      <c r="F553" s="19"/>
      <c r="G553" s="208"/>
      <c r="I553" s="51"/>
      <c r="J553" s="52"/>
      <c r="K553" s="62"/>
      <c r="L553" s="62"/>
      <c r="M553" s="52"/>
      <c r="N553" s="53"/>
      <c r="O553" s="51"/>
      <c r="P553" s="52"/>
      <c r="W553" s="52"/>
      <c r="X553" s="68"/>
      <c r="Y553" s="62"/>
      <c r="Z553" s="19"/>
      <c r="AC553" s="58"/>
      <c r="AD553" s="19"/>
    </row>
    <row r="554" spans="2:30" s="20" customFormat="1">
      <c r="B554" s="49"/>
      <c r="C554" s="19"/>
      <c r="D554" s="50"/>
      <c r="E554" s="19"/>
      <c r="F554" s="19"/>
      <c r="G554" s="208"/>
      <c r="I554" s="51"/>
      <c r="J554" s="52"/>
      <c r="K554" s="62"/>
      <c r="L554" s="62"/>
      <c r="M554" s="52"/>
      <c r="N554" s="53"/>
      <c r="O554" s="51"/>
      <c r="P554" s="52"/>
      <c r="W554" s="52"/>
      <c r="X554" s="68"/>
      <c r="Y554" s="62"/>
      <c r="Z554" s="19"/>
      <c r="AC554" s="58"/>
      <c r="AD554" s="19"/>
    </row>
    <row r="555" spans="2:30" s="20" customFormat="1">
      <c r="B555" s="49"/>
      <c r="C555" s="19"/>
      <c r="D555" s="50"/>
      <c r="E555" s="19"/>
      <c r="F555" s="19"/>
      <c r="G555" s="208"/>
      <c r="I555" s="51"/>
      <c r="J555" s="52"/>
      <c r="K555" s="62"/>
      <c r="L555" s="62"/>
      <c r="M555" s="52"/>
      <c r="N555" s="53"/>
      <c r="O555" s="51"/>
      <c r="P555" s="52"/>
      <c r="W555" s="52"/>
      <c r="X555" s="68"/>
      <c r="Y555" s="62"/>
      <c r="Z555" s="19"/>
      <c r="AC555" s="58"/>
      <c r="AD555" s="19"/>
    </row>
    <row r="556" spans="2:30" s="20" customFormat="1">
      <c r="B556" s="49"/>
      <c r="C556" s="19"/>
      <c r="D556" s="50"/>
      <c r="E556" s="19"/>
      <c r="F556" s="19"/>
      <c r="G556" s="208"/>
      <c r="I556" s="51"/>
      <c r="J556" s="52"/>
      <c r="K556" s="62"/>
      <c r="L556" s="62"/>
      <c r="M556" s="52"/>
      <c r="N556" s="53"/>
      <c r="O556" s="51"/>
      <c r="P556" s="52"/>
      <c r="W556" s="52"/>
      <c r="X556" s="68"/>
      <c r="Y556" s="62"/>
      <c r="Z556" s="19"/>
      <c r="AC556" s="58"/>
      <c r="AD556" s="19"/>
    </row>
    <row r="557" spans="2:30" s="20" customFormat="1">
      <c r="B557" s="49"/>
      <c r="C557" s="19"/>
      <c r="D557" s="50"/>
      <c r="E557" s="19"/>
      <c r="F557" s="19"/>
      <c r="G557" s="208"/>
      <c r="I557" s="51"/>
      <c r="J557" s="52"/>
      <c r="K557" s="62"/>
      <c r="L557" s="62"/>
      <c r="M557" s="52"/>
      <c r="N557" s="53"/>
      <c r="O557" s="51"/>
      <c r="P557" s="52"/>
      <c r="W557" s="52"/>
      <c r="X557" s="68"/>
      <c r="Y557" s="62"/>
      <c r="Z557" s="19"/>
      <c r="AC557" s="58"/>
      <c r="AD557" s="19"/>
    </row>
    <row r="558" spans="2:30" s="20" customFormat="1">
      <c r="B558" s="49"/>
      <c r="C558" s="19"/>
      <c r="D558" s="50"/>
      <c r="E558" s="19"/>
      <c r="F558" s="19"/>
      <c r="G558" s="208"/>
      <c r="I558" s="51"/>
      <c r="J558" s="52"/>
      <c r="K558" s="62"/>
      <c r="L558" s="62"/>
      <c r="M558" s="52"/>
      <c r="N558" s="53"/>
      <c r="O558" s="51"/>
      <c r="P558" s="52"/>
      <c r="W558" s="52"/>
      <c r="X558" s="68"/>
      <c r="Y558" s="62"/>
      <c r="Z558" s="19"/>
      <c r="AC558" s="58"/>
      <c r="AD558" s="19"/>
    </row>
    <row r="559" spans="2:30" s="20" customFormat="1">
      <c r="B559" s="49"/>
      <c r="C559" s="19"/>
      <c r="D559" s="50"/>
      <c r="E559" s="19"/>
      <c r="F559" s="19"/>
      <c r="G559" s="208"/>
      <c r="I559" s="51"/>
      <c r="J559" s="52"/>
      <c r="K559" s="62"/>
      <c r="L559" s="62"/>
      <c r="M559" s="52"/>
      <c r="N559" s="53"/>
      <c r="O559" s="51"/>
      <c r="P559" s="52"/>
      <c r="W559" s="52"/>
      <c r="X559" s="68"/>
      <c r="Y559" s="62"/>
      <c r="Z559" s="19"/>
      <c r="AC559" s="58"/>
      <c r="AD559" s="19"/>
    </row>
    <row r="560" spans="2:30" s="20" customFormat="1">
      <c r="B560" s="49"/>
      <c r="C560" s="19"/>
      <c r="D560" s="50"/>
      <c r="E560" s="19"/>
      <c r="F560" s="19"/>
      <c r="G560" s="208"/>
      <c r="I560" s="51"/>
      <c r="J560" s="52"/>
      <c r="K560" s="62"/>
      <c r="L560" s="62"/>
      <c r="M560" s="52"/>
      <c r="N560" s="53"/>
      <c r="O560" s="51"/>
      <c r="P560" s="52"/>
      <c r="W560" s="52"/>
      <c r="X560" s="68"/>
      <c r="Y560" s="62"/>
      <c r="Z560" s="19"/>
      <c r="AC560" s="58"/>
      <c r="AD560" s="19"/>
    </row>
    <row r="561" spans="2:30" s="20" customFormat="1">
      <c r="B561" s="49"/>
      <c r="C561" s="19"/>
      <c r="D561" s="50"/>
      <c r="E561" s="19"/>
      <c r="F561" s="19"/>
      <c r="G561" s="208"/>
      <c r="I561" s="51"/>
      <c r="J561" s="52"/>
      <c r="K561" s="62"/>
      <c r="L561" s="62"/>
      <c r="M561" s="52"/>
      <c r="N561" s="53"/>
      <c r="O561" s="51"/>
      <c r="P561" s="52"/>
      <c r="W561" s="52"/>
      <c r="X561" s="68"/>
      <c r="Y561" s="62"/>
      <c r="Z561" s="19"/>
      <c r="AC561" s="58"/>
      <c r="AD561" s="19"/>
    </row>
    <row r="562" spans="2:30" s="20" customFormat="1">
      <c r="B562" s="49"/>
      <c r="C562" s="19"/>
      <c r="D562" s="50"/>
      <c r="E562" s="19"/>
      <c r="F562" s="19"/>
      <c r="G562" s="208"/>
      <c r="I562" s="51"/>
      <c r="J562" s="52"/>
      <c r="K562" s="62"/>
      <c r="L562" s="62"/>
      <c r="M562" s="52"/>
      <c r="N562" s="53"/>
      <c r="O562" s="51"/>
      <c r="P562" s="52"/>
      <c r="W562" s="52"/>
      <c r="X562" s="68"/>
      <c r="Y562" s="62"/>
      <c r="Z562" s="19"/>
      <c r="AC562" s="58"/>
      <c r="AD562" s="19"/>
    </row>
    <row r="563" spans="2:30" s="20" customFormat="1">
      <c r="B563" s="49"/>
      <c r="C563" s="19"/>
      <c r="D563" s="50"/>
      <c r="E563" s="19"/>
      <c r="F563" s="19"/>
      <c r="G563" s="208"/>
      <c r="I563" s="51"/>
      <c r="J563" s="52"/>
      <c r="K563" s="62"/>
      <c r="L563" s="62"/>
      <c r="M563" s="52"/>
      <c r="N563" s="53"/>
      <c r="O563" s="51"/>
      <c r="P563" s="52"/>
      <c r="W563" s="52"/>
      <c r="X563" s="68"/>
      <c r="Y563" s="62"/>
      <c r="Z563" s="19"/>
      <c r="AC563" s="58"/>
      <c r="AD563" s="19"/>
    </row>
    <row r="564" spans="2:30" s="20" customFormat="1">
      <c r="B564" s="49"/>
      <c r="C564" s="19"/>
      <c r="D564" s="50"/>
      <c r="E564" s="19"/>
      <c r="F564" s="19"/>
      <c r="G564" s="208"/>
      <c r="I564" s="51"/>
      <c r="J564" s="52"/>
      <c r="K564" s="62"/>
      <c r="L564" s="62"/>
      <c r="M564" s="52"/>
      <c r="N564" s="53"/>
      <c r="O564" s="51"/>
      <c r="P564" s="52"/>
      <c r="W564" s="52"/>
      <c r="X564" s="68"/>
      <c r="Y564" s="62"/>
      <c r="Z564" s="19"/>
      <c r="AC564" s="58"/>
      <c r="AD564" s="19"/>
    </row>
    <row r="565" spans="2:30" s="20" customFormat="1">
      <c r="B565" s="49"/>
      <c r="C565" s="19"/>
      <c r="D565" s="50"/>
      <c r="E565" s="19"/>
      <c r="F565" s="19"/>
      <c r="G565" s="208"/>
      <c r="I565" s="51"/>
      <c r="J565" s="52"/>
      <c r="K565" s="62"/>
      <c r="L565" s="62"/>
      <c r="M565" s="52"/>
      <c r="N565" s="53"/>
      <c r="O565" s="51"/>
      <c r="P565" s="52"/>
      <c r="W565" s="52"/>
      <c r="X565" s="68"/>
      <c r="Y565" s="62"/>
      <c r="Z565" s="19"/>
      <c r="AC565" s="58"/>
      <c r="AD565" s="19"/>
    </row>
    <row r="566" spans="2:30" s="20" customFormat="1">
      <c r="B566" s="49"/>
      <c r="C566" s="19"/>
      <c r="D566" s="50"/>
      <c r="E566" s="19"/>
      <c r="F566" s="19"/>
      <c r="G566" s="208"/>
      <c r="I566" s="51"/>
      <c r="J566" s="52"/>
      <c r="K566" s="62"/>
      <c r="L566" s="62"/>
      <c r="M566" s="52"/>
      <c r="N566" s="53"/>
      <c r="O566" s="51"/>
      <c r="P566" s="52"/>
      <c r="W566" s="52"/>
      <c r="X566" s="68"/>
      <c r="Y566" s="62"/>
      <c r="Z566" s="19"/>
      <c r="AC566" s="58"/>
      <c r="AD566" s="19"/>
    </row>
    <row r="567" spans="2:30" s="20" customFormat="1">
      <c r="B567" s="49"/>
      <c r="C567" s="19"/>
      <c r="D567" s="50"/>
      <c r="E567" s="19"/>
      <c r="F567" s="19"/>
      <c r="G567" s="208"/>
      <c r="I567" s="51"/>
      <c r="J567" s="52"/>
      <c r="K567" s="62"/>
      <c r="L567" s="62"/>
      <c r="M567" s="52"/>
      <c r="N567" s="53"/>
      <c r="O567" s="51"/>
      <c r="P567" s="52"/>
      <c r="W567" s="52"/>
      <c r="X567" s="68"/>
      <c r="Y567" s="62"/>
      <c r="Z567" s="19"/>
      <c r="AC567" s="58"/>
      <c r="AD567" s="19"/>
    </row>
    <row r="568" spans="2:30" s="20" customFormat="1">
      <c r="B568" s="49"/>
      <c r="C568" s="19"/>
      <c r="D568" s="50"/>
      <c r="E568" s="19"/>
      <c r="F568" s="19"/>
      <c r="G568" s="208"/>
      <c r="I568" s="51"/>
      <c r="J568" s="52"/>
      <c r="K568" s="62"/>
      <c r="L568" s="62"/>
      <c r="M568" s="52"/>
      <c r="N568" s="53"/>
      <c r="O568" s="51"/>
      <c r="P568" s="52"/>
      <c r="W568" s="52"/>
      <c r="X568" s="68"/>
      <c r="Y568" s="62"/>
      <c r="Z568" s="19"/>
      <c r="AC568" s="58"/>
      <c r="AD568" s="19"/>
    </row>
    <row r="569" spans="2:30" s="20" customFormat="1">
      <c r="B569" s="49"/>
      <c r="C569" s="19"/>
      <c r="D569" s="50"/>
      <c r="E569" s="19"/>
      <c r="F569" s="19"/>
      <c r="G569" s="208"/>
      <c r="I569" s="51"/>
      <c r="J569" s="52"/>
      <c r="K569" s="62"/>
      <c r="L569" s="62"/>
      <c r="M569" s="52"/>
      <c r="N569" s="53"/>
      <c r="O569" s="51"/>
      <c r="P569" s="52"/>
      <c r="W569" s="52"/>
      <c r="X569" s="68"/>
      <c r="Y569" s="62"/>
      <c r="Z569" s="19"/>
      <c r="AC569" s="58"/>
      <c r="AD569" s="19"/>
    </row>
    <row r="570" spans="2:30" s="20" customFormat="1">
      <c r="B570" s="49"/>
      <c r="C570" s="19"/>
      <c r="D570" s="50"/>
      <c r="E570" s="19"/>
      <c r="F570" s="19"/>
      <c r="G570" s="208"/>
      <c r="I570" s="51"/>
      <c r="J570" s="52"/>
      <c r="K570" s="62"/>
      <c r="L570" s="62"/>
      <c r="M570" s="52"/>
      <c r="N570" s="53"/>
      <c r="O570" s="51"/>
      <c r="P570" s="52"/>
      <c r="W570" s="52"/>
      <c r="X570" s="68"/>
      <c r="Y570" s="62"/>
      <c r="Z570" s="19"/>
      <c r="AC570" s="58"/>
      <c r="AD570" s="19"/>
    </row>
    <row r="571" spans="2:30" s="20" customFormat="1">
      <c r="B571" s="49"/>
      <c r="C571" s="19"/>
      <c r="D571" s="50"/>
      <c r="E571" s="19"/>
      <c r="F571" s="19"/>
      <c r="G571" s="208"/>
      <c r="I571" s="51"/>
      <c r="J571" s="52"/>
      <c r="K571" s="62"/>
      <c r="L571" s="62"/>
      <c r="M571" s="52"/>
      <c r="N571" s="53"/>
      <c r="O571" s="51"/>
      <c r="P571" s="52"/>
      <c r="W571" s="52"/>
      <c r="X571" s="68"/>
      <c r="Y571" s="62"/>
      <c r="Z571" s="19"/>
      <c r="AC571" s="58"/>
      <c r="AD571" s="19"/>
    </row>
    <row r="572" spans="2:30" s="20" customFormat="1">
      <c r="B572" s="49"/>
      <c r="C572" s="19"/>
      <c r="D572" s="50"/>
      <c r="E572" s="19"/>
      <c r="F572" s="19"/>
      <c r="G572" s="208"/>
      <c r="I572" s="51"/>
      <c r="J572" s="52"/>
      <c r="K572" s="62"/>
      <c r="L572" s="62"/>
      <c r="M572" s="52"/>
      <c r="N572" s="53"/>
      <c r="O572" s="51"/>
      <c r="P572" s="52"/>
      <c r="W572" s="52"/>
      <c r="X572" s="68"/>
      <c r="Y572" s="62"/>
      <c r="Z572" s="19"/>
      <c r="AC572" s="58"/>
      <c r="AD572" s="19"/>
    </row>
    <row r="573" spans="2:30" s="20" customFormat="1">
      <c r="B573" s="49"/>
      <c r="C573" s="19"/>
      <c r="D573" s="50"/>
      <c r="E573" s="19"/>
      <c r="F573" s="19"/>
      <c r="G573" s="208"/>
      <c r="I573" s="51"/>
      <c r="J573" s="52"/>
      <c r="K573" s="62"/>
      <c r="L573" s="62"/>
      <c r="M573" s="52"/>
      <c r="N573" s="53"/>
      <c r="O573" s="51"/>
      <c r="P573" s="52"/>
      <c r="W573" s="52"/>
      <c r="X573" s="68"/>
      <c r="Y573" s="62"/>
      <c r="Z573" s="19"/>
      <c r="AC573" s="58"/>
      <c r="AD573" s="19"/>
    </row>
    <row r="574" spans="2:30" s="20" customFormat="1">
      <c r="B574" s="49"/>
      <c r="C574" s="19"/>
      <c r="D574" s="50"/>
      <c r="E574" s="19"/>
      <c r="F574" s="19"/>
      <c r="G574" s="208"/>
      <c r="I574" s="51"/>
      <c r="J574" s="52"/>
      <c r="K574" s="62"/>
      <c r="L574" s="62"/>
      <c r="M574" s="52"/>
      <c r="N574" s="53"/>
      <c r="O574" s="51"/>
      <c r="P574" s="52"/>
      <c r="W574" s="52"/>
      <c r="X574" s="68"/>
      <c r="Y574" s="62"/>
      <c r="Z574" s="19"/>
      <c r="AC574" s="58"/>
      <c r="AD574" s="19"/>
    </row>
    <row r="575" spans="2:30" s="20" customFormat="1">
      <c r="B575" s="49"/>
      <c r="C575" s="19"/>
      <c r="D575" s="50"/>
      <c r="E575" s="19"/>
      <c r="F575" s="19"/>
      <c r="G575" s="208"/>
      <c r="I575" s="51"/>
      <c r="J575" s="52"/>
      <c r="K575" s="62"/>
      <c r="L575" s="62"/>
      <c r="M575" s="52"/>
      <c r="N575" s="53"/>
      <c r="O575" s="51"/>
      <c r="P575" s="52"/>
      <c r="W575" s="52"/>
      <c r="X575" s="68"/>
      <c r="Y575" s="62"/>
      <c r="Z575" s="19"/>
      <c r="AC575" s="58"/>
      <c r="AD575" s="19"/>
    </row>
    <row r="576" spans="2:30" s="20" customFormat="1">
      <c r="B576" s="49"/>
      <c r="C576" s="19"/>
      <c r="D576" s="50"/>
      <c r="E576" s="19"/>
      <c r="F576" s="19"/>
      <c r="G576" s="208"/>
      <c r="I576" s="51"/>
      <c r="J576" s="52"/>
      <c r="K576" s="62"/>
      <c r="L576" s="62"/>
      <c r="M576" s="52"/>
      <c r="N576" s="53"/>
      <c r="O576" s="51"/>
      <c r="P576" s="52"/>
      <c r="W576" s="52"/>
      <c r="X576" s="68"/>
      <c r="Y576" s="62"/>
      <c r="Z576" s="19"/>
      <c r="AC576" s="58"/>
      <c r="AD576" s="19"/>
    </row>
    <row r="577" spans="2:30" s="20" customFormat="1">
      <c r="B577" s="49"/>
      <c r="C577" s="19"/>
      <c r="D577" s="50"/>
      <c r="E577" s="19"/>
      <c r="F577" s="19"/>
      <c r="G577" s="208"/>
      <c r="I577" s="51"/>
      <c r="J577" s="52"/>
      <c r="K577" s="62"/>
      <c r="L577" s="62"/>
      <c r="M577" s="52"/>
      <c r="N577" s="53"/>
      <c r="O577" s="51"/>
      <c r="P577" s="52"/>
      <c r="W577" s="52"/>
      <c r="X577" s="68"/>
      <c r="Y577" s="62"/>
      <c r="Z577" s="19"/>
      <c r="AC577" s="58"/>
      <c r="AD577" s="19"/>
    </row>
    <row r="578" spans="2:30" s="20" customFormat="1">
      <c r="B578" s="49"/>
      <c r="C578" s="19"/>
      <c r="D578" s="50"/>
      <c r="E578" s="19"/>
      <c r="F578" s="19"/>
      <c r="G578" s="208"/>
      <c r="I578" s="51"/>
      <c r="J578" s="52"/>
      <c r="K578" s="62"/>
      <c r="L578" s="62"/>
      <c r="M578" s="52"/>
      <c r="N578" s="53"/>
      <c r="O578" s="51"/>
      <c r="P578" s="52"/>
      <c r="W578" s="52"/>
      <c r="X578" s="68"/>
      <c r="Y578" s="62"/>
      <c r="Z578" s="19"/>
      <c r="AC578" s="58"/>
      <c r="AD578" s="19"/>
    </row>
    <row r="579" spans="2:30" s="20" customFormat="1">
      <c r="B579" s="49"/>
      <c r="C579" s="19"/>
      <c r="D579" s="50"/>
      <c r="E579" s="19"/>
      <c r="F579" s="19"/>
      <c r="G579" s="208"/>
      <c r="I579" s="51"/>
      <c r="J579" s="52"/>
      <c r="K579" s="62"/>
      <c r="L579" s="62"/>
      <c r="M579" s="52"/>
      <c r="N579" s="53"/>
      <c r="O579" s="51"/>
      <c r="P579" s="52"/>
      <c r="W579" s="52"/>
      <c r="X579" s="68"/>
      <c r="Y579" s="62"/>
      <c r="Z579" s="19"/>
      <c r="AC579" s="58"/>
      <c r="AD579" s="19"/>
    </row>
    <row r="580" spans="2:30" s="20" customFormat="1">
      <c r="B580" s="49"/>
      <c r="C580" s="19"/>
      <c r="D580" s="50"/>
      <c r="E580" s="19"/>
      <c r="F580" s="19"/>
      <c r="G580" s="208"/>
      <c r="I580" s="51"/>
      <c r="J580" s="52"/>
      <c r="K580" s="62"/>
      <c r="L580" s="62"/>
      <c r="M580" s="52"/>
      <c r="N580" s="53"/>
      <c r="O580" s="51"/>
      <c r="P580" s="52"/>
      <c r="W580" s="52"/>
      <c r="X580" s="68"/>
      <c r="Y580" s="62"/>
      <c r="Z580" s="19"/>
      <c r="AC580" s="58"/>
      <c r="AD580" s="19"/>
    </row>
    <row r="581" spans="2:30" s="20" customFormat="1">
      <c r="B581" s="49"/>
      <c r="C581" s="19"/>
      <c r="D581" s="50"/>
      <c r="E581" s="19"/>
      <c r="F581" s="19"/>
      <c r="G581" s="208"/>
      <c r="I581" s="51"/>
      <c r="J581" s="52"/>
      <c r="K581" s="62"/>
      <c r="L581" s="62"/>
      <c r="M581" s="52"/>
      <c r="N581" s="53"/>
      <c r="O581" s="51"/>
      <c r="P581" s="52"/>
      <c r="W581" s="52"/>
      <c r="X581" s="68"/>
      <c r="Y581" s="62"/>
      <c r="Z581" s="19"/>
      <c r="AC581" s="58"/>
      <c r="AD581" s="19"/>
    </row>
    <row r="582" spans="2:30" s="20" customFormat="1">
      <c r="B582" s="49"/>
      <c r="C582" s="19"/>
      <c r="D582" s="50"/>
      <c r="E582" s="19"/>
      <c r="F582" s="19"/>
      <c r="G582" s="208"/>
      <c r="I582" s="51"/>
      <c r="J582" s="52"/>
      <c r="K582" s="62"/>
      <c r="L582" s="62"/>
      <c r="M582" s="52"/>
      <c r="N582" s="53"/>
      <c r="O582" s="51"/>
      <c r="P582" s="52"/>
      <c r="W582" s="52"/>
      <c r="X582" s="68"/>
      <c r="Y582" s="62"/>
      <c r="Z582" s="19"/>
      <c r="AC582" s="58"/>
      <c r="AD582" s="19"/>
    </row>
    <row r="583" spans="2:30" s="20" customFormat="1">
      <c r="B583" s="49"/>
      <c r="C583" s="19"/>
      <c r="D583" s="50"/>
      <c r="E583" s="19"/>
      <c r="F583" s="19"/>
      <c r="G583" s="208"/>
      <c r="I583" s="51"/>
      <c r="J583" s="52"/>
      <c r="K583" s="62"/>
      <c r="L583" s="62"/>
      <c r="M583" s="52"/>
      <c r="N583" s="53"/>
      <c r="O583" s="51"/>
      <c r="P583" s="52"/>
      <c r="W583" s="52"/>
      <c r="X583" s="68"/>
      <c r="Y583" s="62"/>
      <c r="Z583" s="19"/>
      <c r="AC583" s="58"/>
      <c r="AD583" s="19"/>
    </row>
    <row r="584" spans="2:30" s="20" customFormat="1">
      <c r="B584" s="49"/>
      <c r="C584" s="19"/>
      <c r="D584" s="50"/>
      <c r="E584" s="19"/>
      <c r="F584" s="19"/>
      <c r="G584" s="208"/>
      <c r="I584" s="51"/>
      <c r="J584" s="52"/>
      <c r="K584" s="62"/>
      <c r="L584" s="62"/>
      <c r="M584" s="52"/>
      <c r="N584" s="53"/>
      <c r="O584" s="51"/>
      <c r="P584" s="52"/>
      <c r="W584" s="52"/>
      <c r="X584" s="68"/>
      <c r="Y584" s="62"/>
      <c r="Z584" s="19"/>
      <c r="AC584" s="58"/>
      <c r="AD584" s="19"/>
    </row>
    <row r="585" spans="2:30" s="20" customFormat="1">
      <c r="B585" s="49"/>
      <c r="C585" s="19"/>
      <c r="D585" s="50"/>
      <c r="E585" s="19"/>
      <c r="F585" s="19"/>
      <c r="G585" s="208"/>
      <c r="I585" s="51"/>
      <c r="J585" s="52"/>
      <c r="K585" s="62"/>
      <c r="L585" s="62"/>
      <c r="M585" s="52"/>
      <c r="N585" s="53"/>
      <c r="O585" s="51"/>
      <c r="P585" s="52"/>
      <c r="W585" s="52"/>
      <c r="X585" s="68"/>
      <c r="Y585" s="62"/>
      <c r="Z585" s="19"/>
      <c r="AC585" s="58"/>
      <c r="AD585" s="19"/>
    </row>
    <row r="586" spans="2:30" s="20" customFormat="1">
      <c r="B586" s="49"/>
      <c r="C586" s="19"/>
      <c r="D586" s="50"/>
      <c r="E586" s="19"/>
      <c r="F586" s="19"/>
      <c r="G586" s="208"/>
      <c r="I586" s="51"/>
      <c r="J586" s="52"/>
      <c r="K586" s="62"/>
      <c r="L586" s="62"/>
      <c r="M586" s="52"/>
      <c r="N586" s="53"/>
      <c r="O586" s="51"/>
      <c r="P586" s="52"/>
      <c r="W586" s="52"/>
      <c r="X586" s="68"/>
      <c r="Y586" s="62"/>
      <c r="Z586" s="19"/>
      <c r="AC586" s="58"/>
      <c r="AD586" s="19"/>
    </row>
    <row r="587" spans="2:30" s="20" customFormat="1">
      <c r="B587" s="49"/>
      <c r="C587" s="19"/>
      <c r="D587" s="50"/>
      <c r="E587" s="19"/>
      <c r="F587" s="19"/>
      <c r="G587" s="208"/>
      <c r="I587" s="51"/>
      <c r="J587" s="52"/>
      <c r="K587" s="62"/>
      <c r="L587" s="62"/>
      <c r="M587" s="52"/>
      <c r="N587" s="53"/>
      <c r="O587" s="51"/>
      <c r="P587" s="52"/>
      <c r="W587" s="52"/>
      <c r="X587" s="68"/>
      <c r="Y587" s="62"/>
      <c r="Z587" s="19"/>
      <c r="AC587" s="58"/>
      <c r="AD587" s="19"/>
    </row>
    <row r="588" spans="2:30" s="20" customFormat="1">
      <c r="B588" s="49"/>
      <c r="C588" s="19"/>
      <c r="D588" s="50"/>
      <c r="E588" s="19"/>
      <c r="F588" s="19"/>
      <c r="G588" s="208"/>
      <c r="I588" s="51"/>
      <c r="J588" s="52"/>
      <c r="K588" s="62"/>
      <c r="L588" s="62"/>
      <c r="M588" s="52"/>
      <c r="N588" s="53"/>
      <c r="O588" s="51"/>
      <c r="P588" s="52"/>
      <c r="W588" s="52"/>
      <c r="X588" s="68"/>
      <c r="Y588" s="62"/>
      <c r="Z588" s="19"/>
      <c r="AC588" s="58"/>
      <c r="AD588" s="19"/>
    </row>
    <row r="589" spans="2:30" s="20" customFormat="1">
      <c r="B589" s="49"/>
      <c r="C589" s="19"/>
      <c r="D589" s="50"/>
      <c r="E589" s="19"/>
      <c r="F589" s="19"/>
      <c r="G589" s="208"/>
      <c r="I589" s="51"/>
      <c r="J589" s="52"/>
      <c r="K589" s="62"/>
      <c r="L589" s="62"/>
      <c r="M589" s="52"/>
      <c r="N589" s="53"/>
      <c r="O589" s="51"/>
      <c r="P589" s="52"/>
      <c r="W589" s="52"/>
      <c r="X589" s="68"/>
      <c r="Y589" s="62"/>
      <c r="Z589" s="19"/>
      <c r="AC589" s="58"/>
      <c r="AD589" s="19"/>
    </row>
    <row r="590" spans="2:30" s="20" customFormat="1">
      <c r="B590" s="49"/>
      <c r="C590" s="19"/>
      <c r="D590" s="50"/>
      <c r="E590" s="19"/>
      <c r="F590" s="19"/>
      <c r="G590" s="208"/>
      <c r="I590" s="51"/>
      <c r="J590" s="52"/>
      <c r="K590" s="62"/>
      <c r="L590" s="62"/>
      <c r="M590" s="52"/>
      <c r="N590" s="53"/>
      <c r="O590" s="51"/>
      <c r="P590" s="52"/>
      <c r="W590" s="52"/>
      <c r="X590" s="68"/>
      <c r="Y590" s="62"/>
      <c r="Z590" s="19"/>
      <c r="AC590" s="58"/>
      <c r="AD590" s="19"/>
    </row>
    <row r="591" spans="2:30" s="20" customFormat="1">
      <c r="B591" s="49"/>
      <c r="C591" s="19"/>
      <c r="D591" s="50"/>
      <c r="E591" s="19"/>
      <c r="F591" s="19"/>
      <c r="G591" s="208"/>
      <c r="I591" s="51"/>
      <c r="J591" s="52"/>
      <c r="K591" s="62"/>
      <c r="L591" s="62"/>
      <c r="M591" s="52"/>
      <c r="N591" s="53"/>
      <c r="O591" s="51"/>
      <c r="P591" s="52"/>
      <c r="W591" s="52"/>
      <c r="X591" s="68"/>
      <c r="Y591" s="62"/>
      <c r="Z591" s="19"/>
      <c r="AC591" s="58"/>
      <c r="AD591" s="19"/>
    </row>
    <row r="592" spans="2:30" s="20" customFormat="1">
      <c r="B592" s="49"/>
      <c r="C592" s="19"/>
      <c r="D592" s="50"/>
      <c r="E592" s="19"/>
      <c r="F592" s="19"/>
      <c r="G592" s="208"/>
      <c r="I592" s="51"/>
      <c r="J592" s="52"/>
      <c r="K592" s="62"/>
      <c r="L592" s="62"/>
      <c r="M592" s="52"/>
      <c r="N592" s="53"/>
      <c r="O592" s="51"/>
      <c r="P592" s="52"/>
      <c r="W592" s="52"/>
      <c r="X592" s="68"/>
      <c r="Y592" s="62"/>
      <c r="Z592" s="19"/>
      <c r="AC592" s="58"/>
      <c r="AD592" s="19"/>
    </row>
    <row r="593" spans="2:30" s="20" customFormat="1">
      <c r="B593" s="49"/>
      <c r="C593" s="19"/>
      <c r="D593" s="50"/>
      <c r="E593" s="19"/>
      <c r="F593" s="19"/>
      <c r="G593" s="208"/>
      <c r="I593" s="51"/>
      <c r="J593" s="52"/>
      <c r="K593" s="62"/>
      <c r="L593" s="62"/>
      <c r="M593" s="52"/>
      <c r="N593" s="53"/>
      <c r="O593" s="51"/>
      <c r="P593" s="52"/>
      <c r="W593" s="52"/>
      <c r="X593" s="68"/>
      <c r="Y593" s="62"/>
      <c r="Z593" s="19"/>
      <c r="AC593" s="58"/>
      <c r="AD593" s="19"/>
    </row>
    <row r="594" spans="2:30" s="20" customFormat="1">
      <c r="B594" s="49"/>
      <c r="C594" s="19"/>
      <c r="D594" s="50"/>
      <c r="E594" s="19"/>
      <c r="F594" s="19"/>
      <c r="G594" s="208"/>
      <c r="I594" s="51"/>
      <c r="J594" s="52"/>
      <c r="K594" s="62"/>
      <c r="L594" s="62"/>
      <c r="M594" s="52"/>
      <c r="N594" s="53"/>
      <c r="O594" s="51"/>
      <c r="P594" s="52"/>
      <c r="W594" s="52"/>
      <c r="X594" s="68"/>
      <c r="Y594" s="62"/>
      <c r="Z594" s="19"/>
      <c r="AC594" s="58"/>
      <c r="AD594" s="19"/>
    </row>
    <row r="595" spans="2:30" s="20" customFormat="1">
      <c r="B595" s="49"/>
      <c r="C595" s="19"/>
      <c r="D595" s="50"/>
      <c r="E595" s="19"/>
      <c r="F595" s="19"/>
      <c r="G595" s="208"/>
      <c r="I595" s="51"/>
      <c r="J595" s="52"/>
      <c r="K595" s="62"/>
      <c r="L595" s="62"/>
      <c r="M595" s="52"/>
      <c r="N595" s="53"/>
      <c r="O595" s="51"/>
      <c r="P595" s="52"/>
      <c r="W595" s="52"/>
      <c r="X595" s="68"/>
      <c r="Y595" s="62"/>
      <c r="Z595" s="19"/>
      <c r="AC595" s="58"/>
      <c r="AD595" s="19"/>
    </row>
    <row r="596" spans="2:30" s="20" customFormat="1">
      <c r="B596" s="49"/>
      <c r="C596" s="19"/>
      <c r="D596" s="50"/>
      <c r="E596" s="19"/>
      <c r="F596" s="19"/>
      <c r="G596" s="208"/>
      <c r="I596" s="51"/>
      <c r="J596" s="52"/>
      <c r="K596" s="62"/>
      <c r="L596" s="62"/>
      <c r="M596" s="52"/>
      <c r="N596" s="53"/>
      <c r="O596" s="51"/>
      <c r="P596" s="52"/>
      <c r="W596" s="52"/>
      <c r="X596" s="68"/>
      <c r="Y596" s="62"/>
      <c r="Z596" s="19"/>
      <c r="AC596" s="58"/>
      <c r="AD596" s="19"/>
    </row>
    <row r="597" spans="2:30" s="20" customFormat="1">
      <c r="B597" s="49"/>
      <c r="C597" s="19"/>
      <c r="D597" s="50"/>
      <c r="E597" s="19"/>
      <c r="F597" s="19"/>
      <c r="G597" s="208"/>
      <c r="I597" s="51"/>
      <c r="J597" s="52"/>
      <c r="K597" s="62"/>
      <c r="L597" s="62"/>
      <c r="M597" s="52"/>
      <c r="N597" s="53"/>
      <c r="O597" s="51"/>
      <c r="P597" s="52"/>
      <c r="W597" s="52"/>
      <c r="X597" s="68"/>
      <c r="Y597" s="62"/>
      <c r="Z597" s="19"/>
      <c r="AC597" s="58"/>
      <c r="AD597" s="19"/>
    </row>
    <row r="598" spans="2:30" s="20" customFormat="1">
      <c r="B598" s="49"/>
      <c r="C598" s="19"/>
      <c r="D598" s="50"/>
      <c r="E598" s="19"/>
      <c r="F598" s="19"/>
      <c r="G598" s="208"/>
      <c r="I598" s="51"/>
      <c r="J598" s="52"/>
      <c r="K598" s="62"/>
      <c r="L598" s="62"/>
      <c r="M598" s="52"/>
      <c r="N598" s="53"/>
      <c r="O598" s="51"/>
      <c r="P598" s="52"/>
      <c r="W598" s="52"/>
      <c r="X598" s="68"/>
      <c r="Y598" s="62"/>
      <c r="Z598" s="19"/>
      <c r="AC598" s="58"/>
      <c r="AD598" s="19"/>
    </row>
    <row r="599" spans="2:30" s="20" customFormat="1">
      <c r="B599" s="49"/>
      <c r="C599" s="19"/>
      <c r="D599" s="50"/>
      <c r="E599" s="19"/>
      <c r="F599" s="19"/>
      <c r="G599" s="208"/>
      <c r="I599" s="51"/>
      <c r="J599" s="52"/>
      <c r="K599" s="62"/>
      <c r="L599" s="62"/>
      <c r="M599" s="52"/>
      <c r="N599" s="53"/>
      <c r="O599" s="51"/>
      <c r="P599" s="52"/>
      <c r="W599" s="52"/>
      <c r="X599" s="68"/>
      <c r="Y599" s="62"/>
      <c r="Z599" s="19"/>
      <c r="AC599" s="58"/>
      <c r="AD599" s="19"/>
    </row>
    <row r="600" spans="2:30" s="20" customFormat="1">
      <c r="B600" s="49"/>
      <c r="C600" s="19"/>
      <c r="D600" s="50"/>
      <c r="E600" s="19"/>
      <c r="F600" s="19"/>
      <c r="G600" s="208"/>
      <c r="I600" s="51"/>
      <c r="J600" s="52"/>
      <c r="K600" s="62"/>
      <c r="L600" s="62"/>
      <c r="M600" s="52"/>
      <c r="N600" s="53"/>
      <c r="O600" s="51"/>
      <c r="P600" s="52"/>
      <c r="W600" s="52"/>
      <c r="X600" s="68"/>
      <c r="Y600" s="62"/>
      <c r="Z600" s="19"/>
      <c r="AC600" s="58"/>
      <c r="AD600" s="19"/>
    </row>
    <row r="601" spans="2:30" s="20" customFormat="1">
      <c r="B601" s="49"/>
      <c r="C601" s="19"/>
      <c r="D601" s="50"/>
      <c r="E601" s="19"/>
      <c r="F601" s="19"/>
      <c r="G601" s="208"/>
      <c r="I601" s="51"/>
      <c r="J601" s="52"/>
      <c r="K601" s="62"/>
      <c r="L601" s="62"/>
      <c r="M601" s="52"/>
      <c r="N601" s="53"/>
      <c r="O601" s="51"/>
      <c r="P601" s="52"/>
      <c r="W601" s="52"/>
      <c r="X601" s="68"/>
      <c r="Y601" s="62"/>
      <c r="Z601" s="19"/>
      <c r="AC601" s="58"/>
      <c r="AD601" s="19"/>
    </row>
    <row r="602" spans="2:30" s="20" customFormat="1">
      <c r="B602" s="49"/>
      <c r="C602" s="19"/>
      <c r="D602" s="50"/>
      <c r="E602" s="19"/>
      <c r="F602" s="19"/>
      <c r="G602" s="208"/>
      <c r="I602" s="51"/>
      <c r="J602" s="52"/>
      <c r="K602" s="62"/>
      <c r="L602" s="62"/>
      <c r="M602" s="52"/>
      <c r="N602" s="53"/>
      <c r="O602" s="51"/>
      <c r="P602" s="52"/>
      <c r="W602" s="52"/>
      <c r="X602" s="68"/>
      <c r="Y602" s="62"/>
      <c r="Z602" s="19"/>
      <c r="AC602" s="58"/>
      <c r="AD602" s="19"/>
    </row>
    <row r="603" spans="2:30" s="20" customFormat="1">
      <c r="B603" s="49"/>
      <c r="C603" s="19"/>
      <c r="D603" s="50"/>
      <c r="E603" s="19"/>
      <c r="F603" s="19"/>
      <c r="G603" s="208"/>
      <c r="I603" s="51"/>
      <c r="J603" s="52"/>
      <c r="K603" s="62"/>
      <c r="L603" s="62"/>
      <c r="M603" s="52"/>
      <c r="N603" s="53"/>
      <c r="O603" s="51"/>
      <c r="P603" s="52"/>
      <c r="W603" s="52"/>
      <c r="X603" s="68"/>
      <c r="Y603" s="62"/>
      <c r="Z603" s="19"/>
      <c r="AC603" s="58"/>
      <c r="AD603" s="19"/>
    </row>
    <row r="604" spans="2:30" s="20" customFormat="1">
      <c r="B604" s="49"/>
      <c r="C604" s="19"/>
      <c r="D604" s="50"/>
      <c r="E604" s="19"/>
      <c r="F604" s="19"/>
      <c r="G604" s="208"/>
      <c r="I604" s="51"/>
      <c r="J604" s="52"/>
      <c r="K604" s="62"/>
      <c r="L604" s="62"/>
      <c r="M604" s="52"/>
      <c r="N604" s="53"/>
      <c r="O604" s="51"/>
      <c r="P604" s="52"/>
      <c r="W604" s="52"/>
      <c r="X604" s="68"/>
      <c r="Y604" s="62"/>
      <c r="Z604" s="19"/>
      <c r="AC604" s="58"/>
      <c r="AD604" s="19"/>
    </row>
    <row r="605" spans="2:30" s="20" customFormat="1">
      <c r="B605" s="49"/>
      <c r="C605" s="19"/>
      <c r="D605" s="50"/>
      <c r="E605" s="19"/>
      <c r="F605" s="19"/>
      <c r="G605" s="208"/>
      <c r="I605" s="51"/>
      <c r="J605" s="52"/>
      <c r="K605" s="62"/>
      <c r="L605" s="62"/>
      <c r="M605" s="52"/>
      <c r="N605" s="53"/>
      <c r="O605" s="51"/>
      <c r="P605" s="52"/>
      <c r="W605" s="52"/>
      <c r="X605" s="68"/>
      <c r="Y605" s="62"/>
      <c r="Z605" s="19"/>
      <c r="AC605" s="58"/>
      <c r="AD605" s="19"/>
    </row>
    <row r="606" spans="2:30" s="20" customFormat="1">
      <c r="B606" s="49"/>
      <c r="C606" s="19"/>
      <c r="D606" s="50"/>
      <c r="E606" s="19"/>
      <c r="F606" s="19"/>
      <c r="G606" s="208"/>
      <c r="I606" s="51"/>
      <c r="J606" s="52"/>
      <c r="K606" s="62"/>
      <c r="L606" s="62"/>
      <c r="M606" s="52"/>
      <c r="N606" s="53"/>
      <c r="O606" s="51"/>
      <c r="P606" s="52"/>
      <c r="W606" s="52"/>
      <c r="X606" s="68"/>
      <c r="Y606" s="62"/>
      <c r="Z606" s="19"/>
      <c r="AC606" s="58"/>
      <c r="AD606" s="19"/>
    </row>
    <row r="607" spans="2:30" s="20" customFormat="1">
      <c r="B607" s="49"/>
      <c r="C607" s="19"/>
      <c r="D607" s="50"/>
      <c r="E607" s="19"/>
      <c r="F607" s="19"/>
      <c r="G607" s="208"/>
      <c r="I607" s="51"/>
      <c r="J607" s="52"/>
      <c r="K607" s="62"/>
      <c r="L607" s="62"/>
      <c r="M607" s="52"/>
      <c r="N607" s="53"/>
      <c r="O607" s="51"/>
      <c r="P607" s="52"/>
      <c r="W607" s="52"/>
      <c r="X607" s="68"/>
      <c r="Y607" s="62"/>
      <c r="Z607" s="19"/>
      <c r="AC607" s="58"/>
      <c r="AD607" s="19"/>
    </row>
    <row r="608" spans="2:30" s="20" customFormat="1">
      <c r="B608" s="49"/>
      <c r="C608" s="19"/>
      <c r="D608" s="50"/>
      <c r="E608" s="19"/>
      <c r="F608" s="19"/>
      <c r="G608" s="208"/>
      <c r="I608" s="51"/>
      <c r="J608" s="52"/>
      <c r="K608" s="62"/>
      <c r="L608" s="62"/>
      <c r="M608" s="52"/>
      <c r="N608" s="53"/>
      <c r="O608" s="51"/>
      <c r="P608" s="52"/>
      <c r="W608" s="52"/>
      <c r="X608" s="68"/>
      <c r="Y608" s="62"/>
      <c r="Z608" s="19"/>
      <c r="AC608" s="58"/>
      <c r="AD608" s="19"/>
    </row>
    <row r="609" spans="2:30" s="20" customFormat="1">
      <c r="B609" s="49"/>
      <c r="C609" s="19"/>
      <c r="D609" s="50"/>
      <c r="E609" s="19"/>
      <c r="F609" s="19"/>
      <c r="G609" s="208"/>
      <c r="I609" s="51"/>
      <c r="J609" s="52"/>
      <c r="K609" s="62"/>
      <c r="L609" s="62"/>
      <c r="M609" s="52"/>
      <c r="N609" s="53"/>
      <c r="O609" s="51"/>
      <c r="P609" s="52"/>
      <c r="W609" s="52"/>
      <c r="X609" s="68"/>
      <c r="Y609" s="62"/>
      <c r="Z609" s="19"/>
      <c r="AC609" s="58"/>
      <c r="AD609" s="19"/>
    </row>
    <row r="610" spans="2:30" s="20" customFormat="1">
      <c r="B610" s="49"/>
      <c r="C610" s="19"/>
      <c r="D610" s="50"/>
      <c r="E610" s="19"/>
      <c r="F610" s="19"/>
      <c r="G610" s="208"/>
      <c r="I610" s="51"/>
      <c r="J610" s="52"/>
      <c r="K610" s="62"/>
      <c r="L610" s="62"/>
      <c r="M610" s="52"/>
      <c r="N610" s="53"/>
      <c r="O610" s="51"/>
      <c r="P610" s="52"/>
      <c r="W610" s="52"/>
      <c r="X610" s="68"/>
      <c r="Y610" s="62"/>
      <c r="Z610" s="19"/>
      <c r="AC610" s="58"/>
      <c r="AD610" s="19"/>
    </row>
    <row r="611" spans="2:30" s="20" customFormat="1">
      <c r="B611" s="49"/>
      <c r="C611" s="19"/>
      <c r="D611" s="50"/>
      <c r="E611" s="19"/>
      <c r="F611" s="19"/>
      <c r="G611" s="208"/>
      <c r="I611" s="51"/>
      <c r="J611" s="52"/>
      <c r="K611" s="62"/>
      <c r="L611" s="62"/>
      <c r="M611" s="52"/>
      <c r="N611" s="53"/>
      <c r="O611" s="51"/>
      <c r="P611" s="52"/>
      <c r="W611" s="52"/>
      <c r="X611" s="68"/>
      <c r="Y611" s="62"/>
      <c r="Z611" s="19"/>
      <c r="AC611" s="58"/>
      <c r="AD611" s="19"/>
    </row>
    <row r="612" spans="2:30" s="20" customFormat="1">
      <c r="B612" s="49"/>
      <c r="C612" s="19"/>
      <c r="D612" s="50"/>
      <c r="E612" s="19"/>
      <c r="F612" s="19"/>
      <c r="G612" s="208"/>
      <c r="I612" s="51"/>
      <c r="J612" s="52"/>
      <c r="K612" s="62"/>
      <c r="L612" s="62"/>
      <c r="M612" s="52"/>
      <c r="N612" s="53"/>
      <c r="O612" s="51"/>
      <c r="P612" s="52"/>
      <c r="W612" s="52"/>
      <c r="X612" s="68"/>
      <c r="Y612" s="62"/>
      <c r="Z612" s="19"/>
      <c r="AC612" s="58"/>
      <c r="AD612" s="19"/>
    </row>
    <row r="613" spans="2:30" s="20" customFormat="1">
      <c r="B613" s="49"/>
      <c r="C613" s="19"/>
      <c r="D613" s="50"/>
      <c r="E613" s="19"/>
      <c r="F613" s="19"/>
      <c r="G613" s="208"/>
      <c r="I613" s="51"/>
      <c r="J613" s="52"/>
      <c r="K613" s="62"/>
      <c r="L613" s="62"/>
      <c r="M613" s="52"/>
      <c r="N613" s="53"/>
      <c r="O613" s="51"/>
      <c r="P613" s="52"/>
      <c r="W613" s="52"/>
      <c r="X613" s="68"/>
      <c r="Y613" s="62"/>
      <c r="Z613" s="19"/>
      <c r="AC613" s="58"/>
      <c r="AD613" s="19"/>
    </row>
    <row r="614" spans="2:30" s="20" customFormat="1">
      <c r="B614" s="49"/>
      <c r="C614" s="19"/>
      <c r="D614" s="50"/>
      <c r="E614" s="19"/>
      <c r="F614" s="19"/>
      <c r="G614" s="208"/>
      <c r="I614" s="51"/>
      <c r="J614" s="52"/>
      <c r="K614" s="62"/>
      <c r="L614" s="62"/>
      <c r="M614" s="52"/>
      <c r="N614" s="53"/>
      <c r="O614" s="51"/>
      <c r="P614" s="52"/>
      <c r="W614" s="52"/>
      <c r="X614" s="68"/>
      <c r="Y614" s="62"/>
      <c r="Z614" s="19"/>
      <c r="AC614" s="58"/>
      <c r="AD614" s="19"/>
    </row>
    <row r="615" spans="2:30" s="20" customFormat="1">
      <c r="B615" s="49"/>
      <c r="C615" s="19"/>
      <c r="D615" s="50"/>
      <c r="E615" s="19"/>
      <c r="F615" s="19"/>
      <c r="G615" s="208"/>
      <c r="I615" s="51"/>
      <c r="J615" s="52"/>
      <c r="K615" s="62"/>
      <c r="L615" s="62"/>
      <c r="M615" s="52"/>
      <c r="N615" s="53"/>
      <c r="O615" s="51"/>
      <c r="P615" s="52"/>
      <c r="W615" s="52"/>
      <c r="X615" s="68"/>
      <c r="Y615" s="62"/>
      <c r="Z615" s="19"/>
      <c r="AC615" s="58"/>
      <c r="AD615" s="19"/>
    </row>
    <row r="616" spans="2:30" s="20" customFormat="1">
      <c r="B616" s="49"/>
      <c r="C616" s="19"/>
      <c r="D616" s="50"/>
      <c r="E616" s="19"/>
      <c r="F616" s="19"/>
      <c r="G616" s="208"/>
      <c r="I616" s="51"/>
      <c r="J616" s="52"/>
      <c r="K616" s="62"/>
      <c r="L616" s="62"/>
      <c r="M616" s="52"/>
      <c r="N616" s="53"/>
      <c r="O616" s="51"/>
      <c r="P616" s="52"/>
      <c r="W616" s="52"/>
      <c r="X616" s="68"/>
      <c r="Y616" s="62"/>
      <c r="Z616" s="19"/>
      <c r="AC616" s="58"/>
      <c r="AD616" s="19"/>
    </row>
    <row r="617" spans="2:30" s="20" customFormat="1">
      <c r="B617" s="49"/>
      <c r="C617" s="19"/>
      <c r="D617" s="50"/>
      <c r="E617" s="19"/>
      <c r="F617" s="19"/>
      <c r="G617" s="208"/>
      <c r="I617" s="51"/>
      <c r="J617" s="52"/>
      <c r="K617" s="62"/>
      <c r="L617" s="62"/>
      <c r="M617" s="52"/>
      <c r="N617" s="53"/>
      <c r="O617" s="51"/>
      <c r="P617" s="52"/>
      <c r="W617" s="52"/>
      <c r="X617" s="68"/>
      <c r="Y617" s="62"/>
      <c r="Z617" s="19"/>
      <c r="AC617" s="58"/>
      <c r="AD617" s="19"/>
    </row>
    <row r="618" spans="2:30" s="20" customFormat="1">
      <c r="B618" s="49"/>
      <c r="C618" s="19"/>
      <c r="D618" s="50"/>
      <c r="E618" s="19"/>
      <c r="F618" s="19"/>
      <c r="G618" s="208"/>
      <c r="I618" s="51"/>
      <c r="J618" s="52"/>
      <c r="K618" s="62"/>
      <c r="L618" s="62"/>
      <c r="M618" s="52"/>
      <c r="N618" s="53"/>
      <c r="O618" s="51"/>
      <c r="P618" s="52"/>
      <c r="W618" s="52"/>
      <c r="X618" s="68"/>
      <c r="Y618" s="62"/>
      <c r="Z618" s="19"/>
      <c r="AC618" s="58"/>
      <c r="AD618" s="19"/>
    </row>
    <row r="619" spans="2:30" s="20" customFormat="1">
      <c r="B619" s="49"/>
      <c r="C619" s="19"/>
      <c r="D619" s="50"/>
      <c r="E619" s="19"/>
      <c r="F619" s="19"/>
      <c r="G619" s="208"/>
      <c r="I619" s="51"/>
      <c r="J619" s="52"/>
      <c r="K619" s="62"/>
      <c r="L619" s="62"/>
      <c r="M619" s="52"/>
      <c r="N619" s="53"/>
      <c r="O619" s="51"/>
      <c r="P619" s="52"/>
      <c r="W619" s="52"/>
      <c r="X619" s="68"/>
      <c r="Y619" s="62"/>
      <c r="Z619" s="19"/>
      <c r="AC619" s="58"/>
      <c r="AD619" s="19"/>
    </row>
    <row r="620" spans="2:30" s="20" customFormat="1">
      <c r="B620" s="49"/>
      <c r="C620" s="19"/>
      <c r="D620" s="50"/>
      <c r="E620" s="19"/>
      <c r="F620" s="19"/>
      <c r="G620" s="208"/>
      <c r="I620" s="51"/>
      <c r="J620" s="52"/>
      <c r="K620" s="62"/>
      <c r="L620" s="62"/>
      <c r="M620" s="52"/>
      <c r="N620" s="53"/>
      <c r="O620" s="51"/>
      <c r="P620" s="52"/>
      <c r="W620" s="52"/>
      <c r="X620" s="68"/>
      <c r="Y620" s="62"/>
      <c r="Z620" s="19"/>
      <c r="AC620" s="58"/>
      <c r="AD620" s="19"/>
    </row>
    <row r="621" spans="2:30" s="20" customFormat="1">
      <c r="B621" s="49"/>
      <c r="C621" s="19"/>
      <c r="D621" s="50"/>
      <c r="E621" s="19"/>
      <c r="F621" s="19"/>
      <c r="G621" s="208"/>
      <c r="I621" s="51"/>
      <c r="J621" s="52"/>
      <c r="K621" s="62"/>
      <c r="L621" s="62"/>
      <c r="M621" s="52"/>
      <c r="N621" s="53"/>
      <c r="O621" s="51"/>
      <c r="P621" s="52"/>
      <c r="W621" s="52"/>
      <c r="X621" s="68"/>
      <c r="Y621" s="62"/>
      <c r="Z621" s="19"/>
      <c r="AC621" s="58"/>
      <c r="AD621" s="19"/>
    </row>
    <row r="622" spans="2:30" s="20" customFormat="1">
      <c r="B622" s="49"/>
      <c r="C622" s="19"/>
      <c r="D622" s="50"/>
      <c r="E622" s="19"/>
      <c r="F622" s="19"/>
      <c r="G622" s="208"/>
      <c r="I622" s="51"/>
      <c r="J622" s="52"/>
      <c r="K622" s="62"/>
      <c r="L622" s="62"/>
      <c r="M622" s="52"/>
      <c r="N622" s="53"/>
      <c r="O622" s="51"/>
      <c r="P622" s="52"/>
      <c r="W622" s="52"/>
      <c r="X622" s="68"/>
      <c r="Y622" s="62"/>
      <c r="Z622" s="19"/>
      <c r="AC622" s="58"/>
      <c r="AD622" s="19"/>
    </row>
    <row r="623" spans="2:30" s="20" customFormat="1">
      <c r="B623" s="49"/>
      <c r="C623" s="19"/>
      <c r="D623" s="50"/>
      <c r="E623" s="19"/>
      <c r="F623" s="19"/>
      <c r="G623" s="208"/>
      <c r="I623" s="51"/>
      <c r="J623" s="52"/>
      <c r="K623" s="62"/>
      <c r="L623" s="62"/>
      <c r="M623" s="52"/>
      <c r="N623" s="53"/>
      <c r="O623" s="51"/>
      <c r="P623" s="52"/>
      <c r="W623" s="52"/>
      <c r="X623" s="68"/>
      <c r="Y623" s="62"/>
      <c r="Z623" s="19"/>
      <c r="AC623" s="58"/>
      <c r="AD623" s="19"/>
    </row>
    <row r="624" spans="2:30" s="20" customFormat="1">
      <c r="B624" s="49"/>
      <c r="C624" s="19"/>
      <c r="D624" s="50"/>
      <c r="E624" s="19"/>
      <c r="F624" s="19"/>
      <c r="G624" s="208"/>
      <c r="I624" s="51"/>
      <c r="J624" s="52"/>
      <c r="K624" s="62"/>
      <c r="L624" s="62"/>
      <c r="M624" s="52"/>
      <c r="N624" s="53"/>
      <c r="O624" s="51"/>
      <c r="P624" s="52"/>
      <c r="W624" s="52"/>
      <c r="X624" s="68"/>
      <c r="Y624" s="62"/>
      <c r="Z624" s="19"/>
      <c r="AC624" s="58"/>
      <c r="AD624" s="19"/>
    </row>
    <row r="625" spans="2:30" s="20" customFormat="1">
      <c r="B625" s="49"/>
      <c r="C625" s="19"/>
      <c r="D625" s="50"/>
      <c r="E625" s="19"/>
      <c r="F625" s="19"/>
      <c r="G625" s="208"/>
      <c r="I625" s="51"/>
      <c r="J625" s="52"/>
      <c r="K625" s="62"/>
      <c r="L625" s="62"/>
      <c r="M625" s="52"/>
      <c r="N625" s="53"/>
      <c r="O625" s="51"/>
      <c r="P625" s="52"/>
      <c r="W625" s="52"/>
      <c r="X625" s="68"/>
      <c r="Y625" s="62"/>
      <c r="Z625" s="19"/>
      <c r="AC625" s="58"/>
      <c r="AD625" s="19"/>
    </row>
    <row r="626" spans="2:30" s="20" customFormat="1">
      <c r="B626" s="49"/>
      <c r="C626" s="19"/>
      <c r="D626" s="50"/>
      <c r="E626" s="19"/>
      <c r="F626" s="19"/>
      <c r="G626" s="208"/>
      <c r="I626" s="51"/>
      <c r="J626" s="52"/>
      <c r="K626" s="62"/>
      <c r="L626" s="62"/>
      <c r="M626" s="52"/>
      <c r="N626" s="53"/>
      <c r="O626" s="51"/>
      <c r="P626" s="52"/>
      <c r="W626" s="52"/>
      <c r="X626" s="68"/>
      <c r="Y626" s="62"/>
      <c r="Z626" s="19"/>
      <c r="AC626" s="58"/>
      <c r="AD626" s="19"/>
    </row>
    <row r="627" spans="2:30" s="20" customFormat="1">
      <c r="B627" s="49"/>
      <c r="C627" s="19"/>
      <c r="D627" s="50"/>
      <c r="E627" s="19"/>
      <c r="F627" s="19"/>
      <c r="G627" s="208"/>
      <c r="I627" s="51"/>
      <c r="J627" s="52"/>
      <c r="K627" s="62"/>
      <c r="L627" s="62"/>
      <c r="M627" s="52"/>
      <c r="N627" s="53"/>
      <c r="O627" s="51"/>
      <c r="P627" s="52"/>
      <c r="W627" s="52"/>
      <c r="X627" s="68"/>
      <c r="Y627" s="62"/>
      <c r="Z627" s="19"/>
      <c r="AC627" s="58"/>
      <c r="AD627" s="19"/>
    </row>
    <row r="628" spans="2:30" s="20" customFormat="1">
      <c r="B628" s="49"/>
      <c r="C628" s="19"/>
      <c r="D628" s="50"/>
      <c r="E628" s="19"/>
      <c r="F628" s="19"/>
      <c r="G628" s="208"/>
      <c r="I628" s="51"/>
      <c r="J628" s="52"/>
      <c r="K628" s="62"/>
      <c r="L628" s="62"/>
      <c r="M628" s="52"/>
      <c r="N628" s="53"/>
      <c r="O628" s="51"/>
      <c r="P628" s="52"/>
      <c r="W628" s="52"/>
      <c r="X628" s="68"/>
      <c r="Y628" s="62"/>
      <c r="Z628" s="19"/>
      <c r="AC628" s="58"/>
      <c r="AD628" s="19"/>
    </row>
    <row r="629" spans="2:30" s="20" customFormat="1">
      <c r="B629" s="49"/>
      <c r="C629" s="19"/>
      <c r="D629" s="50"/>
      <c r="E629" s="19"/>
      <c r="F629" s="19"/>
      <c r="G629" s="208"/>
      <c r="I629" s="51"/>
      <c r="J629" s="52"/>
      <c r="K629" s="62"/>
      <c r="L629" s="62"/>
      <c r="M629" s="52"/>
      <c r="N629" s="53"/>
      <c r="O629" s="51"/>
      <c r="P629" s="52"/>
      <c r="W629" s="52"/>
      <c r="X629" s="68"/>
      <c r="Y629" s="62"/>
      <c r="Z629" s="19"/>
      <c r="AC629" s="58"/>
      <c r="AD629" s="19"/>
    </row>
    <row r="630" spans="2:30" s="20" customFormat="1">
      <c r="B630" s="49"/>
      <c r="C630" s="19"/>
      <c r="D630" s="50"/>
      <c r="E630" s="19"/>
      <c r="F630" s="19"/>
      <c r="G630" s="208"/>
      <c r="I630" s="51"/>
      <c r="J630" s="52"/>
      <c r="K630" s="62"/>
      <c r="L630" s="62"/>
      <c r="M630" s="52"/>
      <c r="N630" s="53"/>
      <c r="O630" s="51"/>
      <c r="P630" s="52"/>
      <c r="W630" s="52"/>
      <c r="X630" s="68"/>
      <c r="Y630" s="62"/>
      <c r="Z630" s="19"/>
      <c r="AC630" s="58"/>
      <c r="AD630" s="19"/>
    </row>
    <row r="631" spans="2:30" s="20" customFormat="1">
      <c r="B631" s="49"/>
      <c r="C631" s="19"/>
      <c r="D631" s="50"/>
      <c r="E631" s="19"/>
      <c r="F631" s="19"/>
      <c r="G631" s="208"/>
      <c r="I631" s="51"/>
      <c r="J631" s="52"/>
      <c r="K631" s="62"/>
      <c r="L631" s="62"/>
      <c r="M631" s="52"/>
      <c r="N631" s="53"/>
      <c r="O631" s="51"/>
      <c r="P631" s="52"/>
      <c r="W631" s="52"/>
      <c r="X631" s="68"/>
      <c r="Y631" s="62"/>
      <c r="Z631" s="19"/>
      <c r="AC631" s="58"/>
      <c r="AD631" s="19"/>
    </row>
    <row r="632" spans="2:30" s="20" customFormat="1">
      <c r="B632" s="49"/>
      <c r="C632" s="19"/>
      <c r="D632" s="50"/>
      <c r="E632" s="19"/>
      <c r="F632" s="19"/>
      <c r="G632" s="208"/>
      <c r="I632" s="51"/>
      <c r="J632" s="52"/>
      <c r="K632" s="62"/>
      <c r="L632" s="62"/>
      <c r="M632" s="52"/>
      <c r="N632" s="53"/>
      <c r="O632" s="51"/>
      <c r="P632" s="52"/>
      <c r="W632" s="52"/>
      <c r="X632" s="68"/>
      <c r="Y632" s="62"/>
      <c r="Z632" s="19"/>
      <c r="AC632" s="58"/>
      <c r="AD632" s="19"/>
    </row>
    <row r="633" spans="2:30" s="20" customFormat="1">
      <c r="B633" s="49"/>
      <c r="C633" s="19"/>
      <c r="D633" s="50"/>
      <c r="E633" s="19"/>
      <c r="F633" s="19"/>
      <c r="G633" s="208"/>
      <c r="I633" s="51"/>
      <c r="J633" s="52"/>
      <c r="K633" s="62"/>
      <c r="L633" s="62"/>
      <c r="M633" s="52"/>
      <c r="N633" s="53"/>
      <c r="O633" s="51"/>
      <c r="P633" s="52"/>
      <c r="W633" s="52"/>
      <c r="X633" s="68"/>
      <c r="Y633" s="62"/>
      <c r="Z633" s="19"/>
      <c r="AC633" s="58"/>
      <c r="AD633" s="19"/>
    </row>
    <row r="634" spans="2:30" s="20" customFormat="1">
      <c r="B634" s="49"/>
      <c r="C634" s="19"/>
      <c r="D634" s="50"/>
      <c r="E634" s="19"/>
      <c r="F634" s="19"/>
      <c r="G634" s="208"/>
      <c r="I634" s="51"/>
      <c r="J634" s="52"/>
      <c r="K634" s="62"/>
      <c r="L634" s="62"/>
      <c r="M634" s="52"/>
      <c r="N634" s="53"/>
      <c r="O634" s="51"/>
      <c r="P634" s="52"/>
      <c r="W634" s="52"/>
      <c r="X634" s="68"/>
      <c r="Y634" s="62"/>
      <c r="Z634" s="19"/>
      <c r="AC634" s="58"/>
      <c r="AD634" s="19"/>
    </row>
    <row r="635" spans="2:30" s="20" customFormat="1">
      <c r="B635" s="49"/>
      <c r="C635" s="19"/>
      <c r="D635" s="50"/>
      <c r="E635" s="19"/>
      <c r="F635" s="19"/>
      <c r="G635" s="208"/>
      <c r="I635" s="51"/>
      <c r="J635" s="52"/>
      <c r="K635" s="62"/>
      <c r="L635" s="62"/>
      <c r="M635" s="52"/>
      <c r="N635" s="53"/>
      <c r="O635" s="51"/>
      <c r="P635" s="52"/>
      <c r="W635" s="52"/>
      <c r="X635" s="68"/>
      <c r="Y635" s="62"/>
      <c r="Z635" s="19"/>
      <c r="AC635" s="58"/>
      <c r="AD635" s="19"/>
    </row>
    <row r="636" spans="2:30" s="20" customFormat="1">
      <c r="B636" s="49"/>
      <c r="C636" s="19"/>
      <c r="D636" s="50"/>
      <c r="E636" s="19"/>
      <c r="F636" s="19"/>
      <c r="G636" s="208"/>
      <c r="I636" s="51"/>
      <c r="J636" s="52"/>
      <c r="K636" s="62"/>
      <c r="L636" s="62"/>
      <c r="M636" s="52"/>
      <c r="N636" s="53"/>
      <c r="O636" s="51"/>
      <c r="P636" s="52"/>
      <c r="W636" s="52"/>
      <c r="X636" s="68"/>
      <c r="Y636" s="62"/>
      <c r="Z636" s="19"/>
      <c r="AC636" s="58"/>
      <c r="AD636" s="19"/>
    </row>
    <row r="637" spans="2:30" s="20" customFormat="1">
      <c r="B637" s="49"/>
      <c r="C637" s="19"/>
      <c r="D637" s="50"/>
      <c r="E637" s="19"/>
      <c r="F637" s="19"/>
      <c r="G637" s="208"/>
      <c r="I637" s="51"/>
      <c r="J637" s="52"/>
      <c r="K637" s="62"/>
      <c r="L637" s="62"/>
      <c r="M637" s="52"/>
      <c r="N637" s="53"/>
      <c r="O637" s="51"/>
      <c r="P637" s="52"/>
      <c r="W637" s="52"/>
      <c r="X637" s="68"/>
      <c r="Y637" s="62"/>
      <c r="Z637" s="19"/>
      <c r="AC637" s="58"/>
      <c r="AD637" s="19"/>
    </row>
    <row r="638" spans="2:30" s="20" customFormat="1">
      <c r="B638" s="49"/>
      <c r="C638" s="19"/>
      <c r="D638" s="50"/>
      <c r="E638" s="19"/>
      <c r="F638" s="19"/>
      <c r="G638" s="208"/>
      <c r="I638" s="51"/>
      <c r="J638" s="52"/>
      <c r="K638" s="62"/>
      <c r="L638" s="62"/>
      <c r="M638" s="52"/>
      <c r="N638" s="53"/>
      <c r="O638" s="51"/>
      <c r="P638" s="52"/>
      <c r="W638" s="52"/>
      <c r="X638" s="68"/>
      <c r="Y638" s="62"/>
      <c r="Z638" s="19"/>
      <c r="AC638" s="58"/>
      <c r="AD638" s="19"/>
    </row>
    <row r="639" spans="2:30" s="20" customFormat="1">
      <c r="B639" s="49"/>
      <c r="C639" s="19"/>
      <c r="D639" s="50"/>
      <c r="E639" s="19"/>
      <c r="F639" s="19"/>
      <c r="G639" s="208"/>
      <c r="I639" s="51"/>
      <c r="J639" s="52"/>
      <c r="K639" s="62"/>
      <c r="L639" s="62"/>
      <c r="M639" s="52"/>
      <c r="N639" s="53"/>
      <c r="O639" s="51"/>
      <c r="P639" s="52"/>
      <c r="W639" s="52"/>
      <c r="X639" s="68"/>
      <c r="Y639" s="62"/>
      <c r="Z639" s="19"/>
      <c r="AC639" s="58"/>
      <c r="AD639" s="19"/>
    </row>
    <row r="640" spans="2:30" s="20" customFormat="1">
      <c r="B640" s="49"/>
      <c r="C640" s="19"/>
      <c r="D640" s="50"/>
      <c r="E640" s="19"/>
      <c r="F640" s="19"/>
      <c r="G640" s="208"/>
      <c r="I640" s="51"/>
      <c r="J640" s="52"/>
      <c r="K640" s="62"/>
      <c r="L640" s="62"/>
      <c r="M640" s="52"/>
      <c r="N640" s="53"/>
      <c r="O640" s="51"/>
      <c r="P640" s="52"/>
      <c r="W640" s="52"/>
      <c r="X640" s="68"/>
      <c r="Y640" s="62"/>
      <c r="Z640" s="19"/>
      <c r="AC640" s="58"/>
      <c r="AD640" s="19"/>
    </row>
    <row r="641" spans="2:30" s="20" customFormat="1">
      <c r="B641" s="49"/>
      <c r="C641" s="19"/>
      <c r="D641" s="50"/>
      <c r="E641" s="19"/>
      <c r="F641" s="19"/>
      <c r="G641" s="208"/>
      <c r="I641" s="51"/>
      <c r="J641" s="52"/>
      <c r="K641" s="62"/>
      <c r="L641" s="62"/>
      <c r="M641" s="52"/>
      <c r="N641" s="53"/>
      <c r="O641" s="51"/>
      <c r="P641" s="52"/>
      <c r="W641" s="52"/>
      <c r="X641" s="68"/>
      <c r="Y641" s="62"/>
      <c r="Z641" s="19"/>
      <c r="AC641" s="58"/>
      <c r="AD641" s="19"/>
    </row>
    <row r="642" spans="2:30" s="20" customFormat="1">
      <c r="B642" s="49"/>
      <c r="C642" s="19"/>
      <c r="D642" s="50"/>
      <c r="E642" s="19"/>
      <c r="F642" s="19"/>
      <c r="G642" s="208"/>
      <c r="I642" s="51"/>
      <c r="J642" s="52"/>
      <c r="K642" s="62"/>
      <c r="L642" s="62"/>
      <c r="M642" s="52"/>
      <c r="N642" s="53"/>
      <c r="O642" s="51"/>
      <c r="P642" s="52"/>
      <c r="W642" s="52"/>
      <c r="X642" s="68"/>
      <c r="Y642" s="62"/>
      <c r="Z642" s="19"/>
      <c r="AC642" s="58"/>
      <c r="AD642" s="19"/>
    </row>
    <row r="643" spans="2:30" s="20" customFormat="1">
      <c r="B643" s="49"/>
      <c r="C643" s="19"/>
      <c r="D643" s="50"/>
      <c r="E643" s="19"/>
      <c r="F643" s="19"/>
      <c r="G643" s="208"/>
      <c r="I643" s="51"/>
      <c r="J643" s="52"/>
      <c r="K643" s="62"/>
      <c r="L643" s="62"/>
      <c r="M643" s="52"/>
      <c r="N643" s="53"/>
      <c r="O643" s="51"/>
      <c r="P643" s="52"/>
      <c r="W643" s="52"/>
      <c r="X643" s="68"/>
      <c r="Y643" s="62"/>
      <c r="Z643" s="19"/>
      <c r="AC643" s="58"/>
      <c r="AD643" s="19"/>
    </row>
    <row r="644" spans="2:30" s="20" customFormat="1">
      <c r="B644" s="49"/>
      <c r="C644" s="19"/>
      <c r="D644" s="50"/>
      <c r="E644" s="19"/>
      <c r="F644" s="19"/>
      <c r="G644" s="208"/>
      <c r="I644" s="51"/>
      <c r="J644" s="52"/>
      <c r="K644" s="62"/>
      <c r="L644" s="62"/>
      <c r="M644" s="52"/>
      <c r="N644" s="53"/>
      <c r="O644" s="51"/>
      <c r="P644" s="52"/>
      <c r="W644" s="52"/>
      <c r="X644" s="68"/>
      <c r="Y644" s="62"/>
      <c r="Z644" s="19"/>
      <c r="AC644" s="58"/>
      <c r="AD644" s="19"/>
    </row>
    <row r="645" spans="2:30" s="20" customFormat="1">
      <c r="B645" s="49"/>
      <c r="C645" s="19"/>
      <c r="D645" s="50"/>
      <c r="E645" s="19"/>
      <c r="F645" s="19"/>
      <c r="G645" s="208"/>
      <c r="I645" s="51"/>
      <c r="J645" s="52"/>
      <c r="K645" s="62"/>
      <c r="L645" s="62"/>
      <c r="M645" s="52"/>
      <c r="N645" s="53"/>
      <c r="O645" s="51"/>
      <c r="P645" s="52"/>
      <c r="W645" s="52"/>
      <c r="X645" s="68"/>
      <c r="Y645" s="62"/>
      <c r="Z645" s="19"/>
      <c r="AC645" s="58"/>
      <c r="AD645" s="19"/>
    </row>
    <row r="646" spans="2:30" s="20" customFormat="1">
      <c r="B646" s="49"/>
      <c r="C646" s="19"/>
      <c r="D646" s="50"/>
      <c r="E646" s="19"/>
      <c r="F646" s="19"/>
      <c r="G646" s="208"/>
      <c r="I646" s="51"/>
      <c r="J646" s="52"/>
      <c r="K646" s="62"/>
      <c r="L646" s="62"/>
      <c r="M646" s="52"/>
      <c r="N646" s="53"/>
      <c r="O646" s="51"/>
      <c r="P646" s="52"/>
      <c r="W646" s="52"/>
      <c r="X646" s="68"/>
      <c r="Y646" s="62"/>
      <c r="Z646" s="19"/>
      <c r="AC646" s="58"/>
      <c r="AD646" s="19"/>
    </row>
    <row r="647" spans="2:30" s="20" customFormat="1">
      <c r="B647" s="49"/>
      <c r="C647" s="19"/>
      <c r="D647" s="50"/>
      <c r="E647" s="19"/>
      <c r="F647" s="19"/>
      <c r="G647" s="208"/>
      <c r="I647" s="51"/>
      <c r="J647" s="52"/>
      <c r="K647" s="62"/>
      <c r="L647" s="62"/>
      <c r="M647" s="52"/>
      <c r="N647" s="53"/>
      <c r="O647" s="51"/>
      <c r="P647" s="52"/>
      <c r="W647" s="52"/>
      <c r="X647" s="68"/>
      <c r="Y647" s="62"/>
      <c r="Z647" s="19"/>
      <c r="AC647" s="58"/>
      <c r="AD647" s="19"/>
    </row>
    <row r="648" spans="2:30" s="20" customFormat="1">
      <c r="B648" s="49"/>
      <c r="C648" s="19"/>
      <c r="D648" s="50"/>
      <c r="E648" s="19"/>
      <c r="F648" s="19"/>
      <c r="G648" s="208"/>
      <c r="I648" s="51"/>
      <c r="J648" s="52"/>
      <c r="K648" s="62"/>
      <c r="L648" s="62"/>
      <c r="M648" s="52"/>
      <c r="N648" s="53"/>
      <c r="O648" s="51"/>
      <c r="P648" s="52"/>
      <c r="W648" s="52"/>
      <c r="X648" s="68"/>
      <c r="Y648" s="62"/>
      <c r="Z648" s="19"/>
      <c r="AC648" s="58"/>
      <c r="AD648" s="19"/>
    </row>
    <row r="649" spans="2:30" s="20" customFormat="1">
      <c r="B649" s="49"/>
      <c r="C649" s="19"/>
      <c r="D649" s="50"/>
      <c r="E649" s="19"/>
      <c r="F649" s="19"/>
      <c r="G649" s="208"/>
      <c r="I649" s="51"/>
      <c r="J649" s="52"/>
      <c r="K649" s="62"/>
      <c r="L649" s="62"/>
      <c r="M649" s="52"/>
      <c r="N649" s="53"/>
      <c r="O649" s="51"/>
      <c r="P649" s="52"/>
      <c r="W649" s="52"/>
      <c r="X649" s="68"/>
      <c r="Y649" s="62"/>
      <c r="Z649" s="19"/>
      <c r="AC649" s="58"/>
      <c r="AD649" s="19"/>
    </row>
    <row r="650" spans="2:30" s="20" customFormat="1">
      <c r="B650" s="49"/>
      <c r="C650" s="19"/>
      <c r="D650" s="50"/>
      <c r="E650" s="19"/>
      <c r="F650" s="19"/>
      <c r="G650" s="208"/>
      <c r="I650" s="51"/>
      <c r="J650" s="52"/>
      <c r="K650" s="62"/>
      <c r="L650" s="62"/>
      <c r="M650" s="52"/>
      <c r="N650" s="53"/>
      <c r="O650" s="51"/>
      <c r="P650" s="52"/>
      <c r="W650" s="52"/>
      <c r="X650" s="68"/>
      <c r="Y650" s="62"/>
      <c r="Z650" s="19"/>
      <c r="AC650" s="58"/>
      <c r="AD650" s="19"/>
    </row>
    <row r="651" spans="2:30" s="20" customFormat="1">
      <c r="B651" s="49"/>
      <c r="C651" s="19"/>
      <c r="D651" s="50"/>
      <c r="E651" s="19"/>
      <c r="F651" s="19"/>
      <c r="G651" s="208"/>
      <c r="I651" s="51"/>
      <c r="J651" s="52"/>
      <c r="K651" s="62"/>
      <c r="L651" s="62"/>
      <c r="M651" s="52"/>
      <c r="N651" s="53"/>
      <c r="O651" s="51"/>
      <c r="P651" s="52"/>
      <c r="W651" s="52"/>
      <c r="X651" s="68"/>
      <c r="Y651" s="62"/>
      <c r="Z651" s="19"/>
      <c r="AC651" s="58"/>
      <c r="AD651" s="19"/>
    </row>
    <row r="652" spans="2:30" s="20" customFormat="1">
      <c r="B652" s="49"/>
      <c r="C652" s="19"/>
      <c r="D652" s="50"/>
      <c r="E652" s="19"/>
      <c r="F652" s="19"/>
      <c r="G652" s="208"/>
      <c r="I652" s="51"/>
      <c r="J652" s="52"/>
      <c r="K652" s="62"/>
      <c r="L652" s="62"/>
      <c r="M652" s="52"/>
      <c r="N652" s="53"/>
      <c r="O652" s="51"/>
      <c r="P652" s="52"/>
      <c r="W652" s="52"/>
      <c r="X652" s="68"/>
      <c r="Y652" s="62"/>
      <c r="Z652" s="19"/>
      <c r="AC652" s="58"/>
      <c r="AD652" s="19"/>
    </row>
    <row r="653" spans="2:30" s="20" customFormat="1">
      <c r="B653" s="49"/>
      <c r="C653" s="19"/>
      <c r="D653" s="50"/>
      <c r="E653" s="19"/>
      <c r="F653" s="19"/>
      <c r="G653" s="208"/>
      <c r="I653" s="51"/>
      <c r="J653" s="52"/>
      <c r="K653" s="62"/>
      <c r="L653" s="62"/>
      <c r="M653" s="52"/>
      <c r="N653" s="53"/>
      <c r="O653" s="51"/>
      <c r="P653" s="52"/>
      <c r="W653" s="52"/>
      <c r="X653" s="68"/>
      <c r="Y653" s="62"/>
      <c r="Z653" s="19"/>
      <c r="AC653" s="58"/>
      <c r="AD653" s="19"/>
    </row>
    <row r="654" spans="2:30" s="20" customFormat="1">
      <c r="B654" s="49"/>
      <c r="C654" s="19"/>
      <c r="D654" s="50"/>
      <c r="E654" s="19"/>
      <c r="F654" s="19"/>
      <c r="G654" s="208"/>
      <c r="I654" s="51"/>
      <c r="J654" s="52"/>
      <c r="K654" s="62"/>
      <c r="L654" s="62"/>
      <c r="M654" s="52"/>
      <c r="N654" s="53"/>
      <c r="O654" s="51"/>
      <c r="P654" s="52"/>
      <c r="W654" s="52"/>
      <c r="X654" s="68"/>
      <c r="Y654" s="62"/>
      <c r="Z654" s="19"/>
      <c r="AC654" s="58"/>
      <c r="AD654" s="19"/>
    </row>
    <row r="655" spans="2:30" s="20" customFormat="1">
      <c r="B655" s="49"/>
      <c r="C655" s="19"/>
      <c r="D655" s="50"/>
      <c r="E655" s="19"/>
      <c r="F655" s="19"/>
      <c r="G655" s="208"/>
      <c r="I655" s="51"/>
      <c r="J655" s="52"/>
      <c r="K655" s="62"/>
      <c r="L655" s="62"/>
      <c r="M655" s="52"/>
      <c r="N655" s="53"/>
      <c r="O655" s="51"/>
      <c r="P655" s="52"/>
      <c r="W655" s="52"/>
      <c r="X655" s="68"/>
      <c r="Y655" s="62"/>
      <c r="Z655" s="19"/>
      <c r="AC655" s="58"/>
      <c r="AD655" s="19"/>
    </row>
    <row r="656" spans="2:30" s="20" customFormat="1">
      <c r="B656" s="49"/>
      <c r="C656" s="19"/>
      <c r="D656" s="50"/>
      <c r="E656" s="19"/>
      <c r="F656" s="19"/>
      <c r="G656" s="208"/>
      <c r="I656" s="51"/>
      <c r="J656" s="52"/>
      <c r="K656" s="62"/>
      <c r="L656" s="62"/>
      <c r="M656" s="52"/>
      <c r="N656" s="53"/>
      <c r="O656" s="51"/>
      <c r="P656" s="52"/>
      <c r="W656" s="52"/>
      <c r="X656" s="68"/>
      <c r="Y656" s="62"/>
      <c r="Z656" s="19"/>
      <c r="AC656" s="58"/>
      <c r="AD656" s="19"/>
    </row>
    <row r="657" spans="2:30" s="20" customFormat="1">
      <c r="B657" s="49"/>
      <c r="C657" s="19"/>
      <c r="D657" s="50"/>
      <c r="E657" s="19"/>
      <c r="F657" s="19"/>
      <c r="G657" s="208"/>
      <c r="I657" s="51"/>
      <c r="J657" s="52"/>
      <c r="K657" s="62"/>
      <c r="L657" s="62"/>
      <c r="M657" s="52"/>
      <c r="N657" s="53"/>
      <c r="O657" s="51"/>
      <c r="P657" s="52"/>
      <c r="W657" s="52"/>
      <c r="X657" s="68"/>
      <c r="Y657" s="62"/>
      <c r="Z657" s="19"/>
      <c r="AC657" s="58"/>
      <c r="AD657" s="19"/>
    </row>
    <row r="658" spans="2:30" s="20" customFormat="1">
      <c r="B658" s="49"/>
      <c r="C658" s="19"/>
      <c r="D658" s="50"/>
      <c r="E658" s="19"/>
      <c r="F658" s="19"/>
      <c r="G658" s="208"/>
      <c r="I658" s="51"/>
      <c r="J658" s="52"/>
      <c r="K658" s="62"/>
      <c r="L658" s="62"/>
      <c r="M658" s="52"/>
      <c r="N658" s="53"/>
      <c r="O658" s="51"/>
      <c r="P658" s="52"/>
      <c r="W658" s="52"/>
      <c r="X658" s="68"/>
      <c r="Y658" s="62"/>
      <c r="Z658" s="19"/>
      <c r="AC658" s="58"/>
      <c r="AD658" s="19"/>
    </row>
    <row r="659" spans="2:30" s="20" customFormat="1">
      <c r="B659" s="49"/>
      <c r="C659" s="19"/>
      <c r="D659" s="50"/>
      <c r="E659" s="19"/>
      <c r="F659" s="19"/>
      <c r="G659" s="208"/>
      <c r="I659" s="51"/>
      <c r="J659" s="52"/>
      <c r="K659" s="62"/>
      <c r="L659" s="62"/>
      <c r="M659" s="52"/>
      <c r="N659" s="53"/>
      <c r="O659" s="51"/>
      <c r="P659" s="52"/>
      <c r="W659" s="52"/>
      <c r="X659" s="68"/>
      <c r="Y659" s="62"/>
      <c r="Z659" s="19"/>
      <c r="AC659" s="58"/>
      <c r="AD659" s="19"/>
    </row>
    <row r="660" spans="2:30" s="20" customFormat="1">
      <c r="B660" s="49"/>
      <c r="C660" s="19"/>
      <c r="D660" s="50"/>
      <c r="E660" s="19"/>
      <c r="F660" s="19"/>
      <c r="G660" s="208"/>
      <c r="I660" s="51"/>
      <c r="J660" s="52"/>
      <c r="K660" s="62"/>
      <c r="L660" s="62"/>
      <c r="M660" s="52"/>
      <c r="N660" s="53"/>
      <c r="O660" s="51"/>
      <c r="P660" s="52"/>
      <c r="W660" s="52"/>
      <c r="X660" s="68"/>
      <c r="Y660" s="62"/>
      <c r="Z660" s="19"/>
      <c r="AC660" s="58"/>
      <c r="AD660" s="19"/>
    </row>
    <row r="661" spans="2:30" s="20" customFormat="1">
      <c r="B661" s="49"/>
      <c r="C661" s="19"/>
      <c r="D661" s="50"/>
      <c r="E661" s="19"/>
      <c r="F661" s="19"/>
      <c r="G661" s="208"/>
      <c r="I661" s="51"/>
      <c r="J661" s="52"/>
      <c r="K661" s="62"/>
      <c r="L661" s="62"/>
      <c r="M661" s="52"/>
      <c r="N661" s="53"/>
      <c r="O661" s="51"/>
      <c r="P661" s="52"/>
      <c r="W661" s="52"/>
      <c r="X661" s="68"/>
      <c r="Y661" s="62"/>
      <c r="Z661" s="19"/>
      <c r="AC661" s="58"/>
      <c r="AD661" s="19"/>
    </row>
    <row r="662" spans="2:30" s="20" customFormat="1">
      <c r="B662" s="49"/>
      <c r="C662" s="19"/>
      <c r="D662" s="50"/>
      <c r="E662" s="19"/>
      <c r="F662" s="19"/>
      <c r="G662" s="208"/>
      <c r="I662" s="51"/>
      <c r="J662" s="52"/>
      <c r="K662" s="62"/>
      <c r="L662" s="62"/>
      <c r="M662" s="52"/>
      <c r="N662" s="53"/>
      <c r="O662" s="51"/>
      <c r="P662" s="52"/>
      <c r="W662" s="52"/>
      <c r="X662" s="68"/>
      <c r="Y662" s="62"/>
      <c r="Z662" s="19"/>
      <c r="AC662" s="58"/>
      <c r="AD662" s="19"/>
    </row>
    <row r="663" spans="2:30" s="20" customFormat="1">
      <c r="B663" s="49"/>
      <c r="C663" s="19"/>
      <c r="D663" s="50"/>
      <c r="E663" s="19"/>
      <c r="F663" s="19"/>
      <c r="G663" s="208"/>
      <c r="I663" s="51"/>
      <c r="J663" s="52"/>
      <c r="K663" s="62"/>
      <c r="L663" s="62"/>
      <c r="M663" s="52"/>
      <c r="N663" s="53"/>
      <c r="O663" s="51"/>
      <c r="P663" s="52"/>
      <c r="W663" s="52"/>
      <c r="X663" s="68"/>
      <c r="Y663" s="62"/>
      <c r="Z663" s="19"/>
      <c r="AC663" s="58"/>
      <c r="AD663" s="19"/>
    </row>
    <row r="664" spans="2:30" s="20" customFormat="1">
      <c r="B664" s="49"/>
      <c r="C664" s="19"/>
      <c r="D664" s="50"/>
      <c r="E664" s="19"/>
      <c r="F664" s="19"/>
      <c r="G664" s="208"/>
      <c r="I664" s="51"/>
      <c r="J664" s="52"/>
      <c r="K664" s="62"/>
      <c r="L664" s="62"/>
      <c r="M664" s="52"/>
      <c r="N664" s="53"/>
      <c r="O664" s="51"/>
      <c r="P664" s="52"/>
      <c r="W664" s="52"/>
      <c r="X664" s="68"/>
      <c r="Y664" s="62"/>
      <c r="Z664" s="19"/>
      <c r="AC664" s="58"/>
      <c r="AD664" s="19"/>
    </row>
    <row r="665" spans="2:30" s="20" customFormat="1">
      <c r="B665" s="49"/>
      <c r="C665" s="19"/>
      <c r="D665" s="50"/>
      <c r="E665" s="19"/>
      <c r="F665" s="19"/>
      <c r="G665" s="208"/>
      <c r="I665" s="51"/>
      <c r="J665" s="52"/>
      <c r="K665" s="62"/>
      <c r="L665" s="62"/>
      <c r="M665" s="52"/>
      <c r="N665" s="53"/>
      <c r="O665" s="51"/>
      <c r="P665" s="52"/>
      <c r="W665" s="52"/>
      <c r="X665" s="68"/>
      <c r="Y665" s="62"/>
      <c r="Z665" s="19"/>
      <c r="AC665" s="58"/>
      <c r="AD665" s="19"/>
    </row>
    <row r="666" spans="2:30" s="20" customFormat="1">
      <c r="B666" s="49"/>
      <c r="C666" s="19"/>
      <c r="D666" s="50"/>
      <c r="E666" s="19"/>
      <c r="F666" s="19"/>
      <c r="G666" s="208"/>
      <c r="I666" s="51"/>
      <c r="J666" s="52"/>
      <c r="K666" s="62"/>
      <c r="L666" s="62"/>
      <c r="M666" s="52"/>
      <c r="N666" s="53"/>
      <c r="O666" s="51"/>
      <c r="P666" s="52"/>
      <c r="W666" s="52"/>
      <c r="X666" s="68"/>
      <c r="Y666" s="62"/>
      <c r="Z666" s="19"/>
      <c r="AC666" s="58"/>
      <c r="AD666" s="19"/>
    </row>
    <row r="667" spans="2:30" s="20" customFormat="1">
      <c r="B667" s="49"/>
      <c r="C667" s="19"/>
      <c r="D667" s="50"/>
      <c r="E667" s="19"/>
      <c r="F667" s="19"/>
      <c r="G667" s="208"/>
      <c r="I667" s="51"/>
      <c r="J667" s="52"/>
      <c r="K667" s="62"/>
      <c r="L667" s="62"/>
      <c r="M667" s="52"/>
      <c r="N667" s="53"/>
      <c r="O667" s="51"/>
      <c r="P667" s="52"/>
      <c r="W667" s="52"/>
      <c r="X667" s="68"/>
      <c r="Y667" s="62"/>
      <c r="Z667" s="19"/>
      <c r="AC667" s="58"/>
      <c r="AD667" s="19"/>
    </row>
    <row r="668" spans="2:30" s="20" customFormat="1">
      <c r="B668" s="49"/>
      <c r="C668" s="19"/>
      <c r="D668" s="50"/>
      <c r="E668" s="19"/>
      <c r="F668" s="19"/>
      <c r="G668" s="208"/>
      <c r="I668" s="51"/>
      <c r="J668" s="52"/>
      <c r="K668" s="62"/>
      <c r="L668" s="62"/>
      <c r="M668" s="52"/>
      <c r="N668" s="53"/>
      <c r="O668" s="51"/>
      <c r="P668" s="52"/>
      <c r="W668" s="52"/>
      <c r="X668" s="68"/>
      <c r="Y668" s="62"/>
      <c r="Z668" s="19"/>
      <c r="AC668" s="58"/>
      <c r="AD668" s="19"/>
    </row>
    <row r="669" spans="2:30" s="20" customFormat="1">
      <c r="B669" s="49"/>
      <c r="C669" s="19"/>
      <c r="D669" s="50"/>
      <c r="E669" s="19"/>
      <c r="F669" s="19"/>
      <c r="G669" s="208"/>
      <c r="I669" s="51"/>
      <c r="J669" s="52"/>
      <c r="K669" s="62"/>
      <c r="L669" s="62"/>
      <c r="M669" s="52"/>
      <c r="N669" s="53"/>
      <c r="O669" s="51"/>
      <c r="P669" s="52"/>
      <c r="W669" s="52"/>
      <c r="X669" s="68"/>
      <c r="Y669" s="62"/>
      <c r="Z669" s="19"/>
      <c r="AC669" s="58"/>
      <c r="AD669" s="19"/>
    </row>
    <row r="670" spans="2:30" s="20" customFormat="1">
      <c r="B670" s="49"/>
      <c r="C670" s="19"/>
      <c r="D670" s="50"/>
      <c r="E670" s="19"/>
      <c r="F670" s="19"/>
      <c r="G670" s="208"/>
      <c r="I670" s="51"/>
      <c r="J670" s="52"/>
      <c r="K670" s="62"/>
      <c r="L670" s="62"/>
      <c r="M670" s="52"/>
      <c r="N670" s="53"/>
      <c r="O670" s="51"/>
      <c r="P670" s="52"/>
      <c r="W670" s="52"/>
      <c r="X670" s="68"/>
      <c r="Y670" s="62"/>
      <c r="Z670" s="19"/>
      <c r="AC670" s="58"/>
      <c r="AD670" s="19"/>
    </row>
    <row r="671" spans="2:30" s="20" customFormat="1">
      <c r="B671" s="49"/>
      <c r="C671" s="19"/>
      <c r="D671" s="50"/>
      <c r="E671" s="19"/>
      <c r="F671" s="19"/>
      <c r="G671" s="208"/>
      <c r="I671" s="51"/>
      <c r="J671" s="52"/>
      <c r="K671" s="62"/>
      <c r="L671" s="62"/>
      <c r="M671" s="52"/>
      <c r="N671" s="53"/>
      <c r="O671" s="51"/>
      <c r="P671" s="52"/>
      <c r="W671" s="52"/>
      <c r="X671" s="68"/>
      <c r="Y671" s="62"/>
      <c r="Z671" s="19"/>
      <c r="AC671" s="58"/>
      <c r="AD671" s="19"/>
    </row>
    <row r="672" spans="2:30" s="20" customFormat="1">
      <c r="B672" s="49"/>
      <c r="C672" s="19"/>
      <c r="D672" s="50"/>
      <c r="E672" s="19"/>
      <c r="F672" s="19"/>
      <c r="G672" s="208"/>
      <c r="I672" s="51"/>
      <c r="J672" s="52"/>
      <c r="K672" s="62"/>
      <c r="L672" s="62"/>
      <c r="M672" s="52"/>
      <c r="N672" s="53"/>
      <c r="O672" s="51"/>
      <c r="P672" s="52"/>
      <c r="W672" s="52"/>
      <c r="X672" s="68"/>
      <c r="Y672" s="62"/>
      <c r="Z672" s="19"/>
      <c r="AC672" s="58"/>
      <c r="AD672" s="19"/>
    </row>
    <row r="673" spans="2:30" s="20" customFormat="1">
      <c r="B673" s="49"/>
      <c r="C673" s="19"/>
      <c r="D673" s="50"/>
      <c r="E673" s="19"/>
      <c r="F673" s="19"/>
      <c r="G673" s="208"/>
      <c r="I673" s="51"/>
      <c r="J673" s="52"/>
      <c r="K673" s="62"/>
      <c r="L673" s="62"/>
      <c r="M673" s="52"/>
      <c r="N673" s="53"/>
      <c r="O673" s="51"/>
      <c r="P673" s="52"/>
      <c r="W673" s="52"/>
      <c r="X673" s="68"/>
      <c r="Y673" s="62"/>
      <c r="Z673" s="19"/>
      <c r="AC673" s="58"/>
      <c r="AD673" s="19"/>
    </row>
    <row r="674" spans="2:30" s="20" customFormat="1">
      <c r="B674" s="49"/>
      <c r="C674" s="19"/>
      <c r="D674" s="50"/>
      <c r="E674" s="19"/>
      <c r="F674" s="19"/>
      <c r="G674" s="208"/>
      <c r="I674" s="51"/>
      <c r="J674" s="52"/>
      <c r="K674" s="62"/>
      <c r="L674" s="62"/>
      <c r="M674" s="52"/>
      <c r="N674" s="53"/>
      <c r="O674" s="51"/>
      <c r="P674" s="52"/>
      <c r="W674" s="52"/>
      <c r="X674" s="68"/>
      <c r="Y674" s="62"/>
      <c r="Z674" s="19"/>
      <c r="AC674" s="58"/>
      <c r="AD674" s="19"/>
    </row>
    <row r="675" spans="2:30" s="20" customFormat="1">
      <c r="B675" s="49"/>
      <c r="C675" s="19"/>
      <c r="D675" s="50"/>
      <c r="E675" s="19"/>
      <c r="F675" s="19"/>
      <c r="G675" s="208"/>
      <c r="I675" s="51"/>
      <c r="J675" s="52"/>
      <c r="K675" s="62"/>
      <c r="L675" s="62"/>
      <c r="M675" s="52"/>
      <c r="N675" s="53"/>
      <c r="O675" s="51"/>
      <c r="P675" s="52"/>
      <c r="W675" s="52"/>
      <c r="X675" s="68"/>
      <c r="Y675" s="62"/>
      <c r="Z675" s="19"/>
      <c r="AC675" s="58"/>
      <c r="AD675" s="19"/>
    </row>
    <row r="676" spans="2:30" s="20" customFormat="1">
      <c r="B676" s="49"/>
      <c r="C676" s="19"/>
      <c r="D676" s="50"/>
      <c r="E676" s="19"/>
      <c r="F676" s="19"/>
      <c r="G676" s="208"/>
      <c r="I676" s="51"/>
      <c r="J676" s="52"/>
      <c r="K676" s="62"/>
      <c r="L676" s="62"/>
      <c r="M676" s="52"/>
      <c r="N676" s="53"/>
      <c r="O676" s="51"/>
      <c r="P676" s="52"/>
      <c r="W676" s="52"/>
      <c r="X676" s="68"/>
      <c r="Y676" s="62"/>
      <c r="Z676" s="19"/>
      <c r="AC676" s="58"/>
      <c r="AD676" s="19"/>
    </row>
    <row r="677" spans="2:30" s="20" customFormat="1">
      <c r="B677" s="49"/>
      <c r="C677" s="19"/>
      <c r="D677" s="50"/>
      <c r="E677" s="19"/>
      <c r="F677" s="19"/>
      <c r="G677" s="208"/>
      <c r="I677" s="51"/>
      <c r="J677" s="52"/>
      <c r="K677" s="62"/>
      <c r="L677" s="62"/>
      <c r="M677" s="52"/>
      <c r="N677" s="53"/>
      <c r="O677" s="51"/>
      <c r="P677" s="52"/>
      <c r="W677" s="52"/>
      <c r="X677" s="68"/>
      <c r="Y677" s="62"/>
      <c r="Z677" s="19"/>
      <c r="AC677" s="58"/>
      <c r="AD677" s="19"/>
    </row>
    <row r="678" spans="2:30" s="20" customFormat="1">
      <c r="B678" s="49"/>
      <c r="C678" s="19"/>
      <c r="D678" s="50"/>
      <c r="E678" s="19"/>
      <c r="F678" s="19"/>
      <c r="G678" s="208"/>
      <c r="I678" s="51"/>
      <c r="J678" s="52"/>
      <c r="K678" s="62"/>
      <c r="L678" s="62"/>
      <c r="M678" s="52"/>
      <c r="N678" s="53"/>
      <c r="O678" s="51"/>
      <c r="P678" s="52"/>
      <c r="W678" s="52"/>
      <c r="X678" s="68"/>
      <c r="Y678" s="62"/>
      <c r="Z678" s="19"/>
      <c r="AC678" s="58"/>
      <c r="AD678" s="19"/>
    </row>
    <row r="679" spans="2:30" s="20" customFormat="1">
      <c r="B679" s="49"/>
      <c r="C679" s="19"/>
      <c r="D679" s="50"/>
      <c r="E679" s="19"/>
      <c r="F679" s="19"/>
      <c r="G679" s="208"/>
      <c r="I679" s="51"/>
      <c r="J679" s="52"/>
      <c r="K679" s="62"/>
      <c r="L679" s="62"/>
      <c r="M679" s="52"/>
      <c r="N679" s="53"/>
      <c r="O679" s="51"/>
      <c r="P679" s="52"/>
      <c r="W679" s="52"/>
      <c r="X679" s="68"/>
      <c r="Y679" s="62"/>
      <c r="Z679" s="19"/>
      <c r="AC679" s="58"/>
      <c r="AD679" s="19"/>
    </row>
    <row r="680" spans="2:30" s="20" customFormat="1">
      <c r="B680" s="49"/>
      <c r="C680" s="19"/>
      <c r="D680" s="50"/>
      <c r="E680" s="19"/>
      <c r="F680" s="19"/>
      <c r="G680" s="208"/>
      <c r="I680" s="51"/>
      <c r="J680" s="52"/>
      <c r="K680" s="62"/>
      <c r="L680" s="62"/>
      <c r="M680" s="52"/>
      <c r="N680" s="53"/>
      <c r="O680" s="51"/>
      <c r="P680" s="52"/>
      <c r="W680" s="52"/>
      <c r="X680" s="68"/>
      <c r="Y680" s="62"/>
      <c r="Z680" s="19"/>
      <c r="AC680" s="58"/>
      <c r="AD680" s="19"/>
    </row>
    <row r="681" spans="2:30" s="20" customFormat="1">
      <c r="B681" s="49"/>
      <c r="C681" s="19"/>
      <c r="D681" s="50"/>
      <c r="E681" s="19"/>
      <c r="F681" s="19"/>
      <c r="G681" s="208"/>
      <c r="I681" s="51"/>
      <c r="J681" s="52"/>
      <c r="K681" s="62"/>
      <c r="L681" s="62"/>
      <c r="M681" s="52"/>
      <c r="N681" s="53"/>
      <c r="O681" s="51"/>
      <c r="P681" s="52"/>
      <c r="W681" s="52"/>
      <c r="X681" s="68"/>
      <c r="Y681" s="62"/>
      <c r="Z681" s="19"/>
      <c r="AC681" s="58"/>
      <c r="AD681" s="19"/>
    </row>
    <row r="682" spans="2:30" s="20" customFormat="1">
      <c r="B682" s="49"/>
      <c r="C682" s="19"/>
      <c r="D682" s="50"/>
      <c r="E682" s="19"/>
      <c r="F682" s="19"/>
      <c r="G682" s="208"/>
      <c r="I682" s="51"/>
      <c r="J682" s="52"/>
      <c r="K682" s="62"/>
      <c r="L682" s="62"/>
      <c r="M682" s="52"/>
      <c r="N682" s="53"/>
      <c r="O682" s="51"/>
      <c r="P682" s="52"/>
      <c r="W682" s="52"/>
      <c r="X682" s="68"/>
      <c r="Y682" s="62"/>
      <c r="Z682" s="19"/>
      <c r="AC682" s="58"/>
      <c r="AD682" s="19"/>
    </row>
    <row r="683" spans="2:30" s="20" customFormat="1">
      <c r="B683" s="49"/>
      <c r="C683" s="19"/>
      <c r="D683" s="50"/>
      <c r="E683" s="19"/>
      <c r="F683" s="19"/>
      <c r="G683" s="208"/>
      <c r="I683" s="51"/>
      <c r="J683" s="52"/>
      <c r="K683" s="62"/>
      <c r="L683" s="62"/>
      <c r="M683" s="52"/>
      <c r="N683" s="53"/>
      <c r="O683" s="51"/>
      <c r="P683" s="52"/>
      <c r="W683" s="52"/>
      <c r="X683" s="68"/>
      <c r="Y683" s="62"/>
      <c r="Z683" s="19"/>
      <c r="AC683" s="58"/>
      <c r="AD683" s="19"/>
    </row>
    <row r="684" spans="2:30" s="20" customFormat="1">
      <c r="B684" s="49"/>
      <c r="C684" s="19"/>
      <c r="D684" s="50"/>
      <c r="E684" s="19"/>
      <c r="F684" s="19"/>
      <c r="G684" s="208"/>
      <c r="I684" s="51"/>
      <c r="J684" s="52"/>
      <c r="K684" s="62"/>
      <c r="L684" s="62"/>
      <c r="M684" s="52"/>
      <c r="N684" s="53"/>
      <c r="O684" s="51"/>
      <c r="P684" s="52"/>
      <c r="W684" s="52"/>
      <c r="X684" s="68"/>
      <c r="Y684" s="62"/>
      <c r="Z684" s="19"/>
      <c r="AC684" s="58"/>
      <c r="AD684" s="19"/>
    </row>
    <row r="685" spans="2:30" s="20" customFormat="1">
      <c r="B685" s="49"/>
      <c r="C685" s="19"/>
      <c r="D685" s="50"/>
      <c r="E685" s="19"/>
      <c r="F685" s="19"/>
      <c r="G685" s="208"/>
      <c r="I685" s="51"/>
      <c r="J685" s="52"/>
      <c r="K685" s="62"/>
      <c r="L685" s="62"/>
      <c r="M685" s="52"/>
      <c r="N685" s="53"/>
      <c r="O685" s="51"/>
      <c r="P685" s="52"/>
      <c r="W685" s="52"/>
      <c r="X685" s="68"/>
      <c r="Y685" s="62"/>
      <c r="Z685" s="19"/>
      <c r="AC685" s="58"/>
      <c r="AD685" s="19"/>
    </row>
    <row r="686" spans="2:30" s="20" customFormat="1">
      <c r="B686" s="49"/>
      <c r="C686" s="19"/>
      <c r="D686" s="50"/>
      <c r="E686" s="19"/>
      <c r="F686" s="19"/>
      <c r="G686" s="208"/>
      <c r="I686" s="51"/>
      <c r="J686" s="52"/>
      <c r="K686" s="62"/>
      <c r="L686" s="62"/>
      <c r="M686" s="52"/>
      <c r="N686" s="53"/>
      <c r="O686" s="51"/>
      <c r="P686" s="52"/>
      <c r="W686" s="52"/>
      <c r="X686" s="68"/>
      <c r="Y686" s="62"/>
      <c r="Z686" s="19"/>
      <c r="AC686" s="58"/>
      <c r="AD686" s="19"/>
    </row>
    <row r="687" spans="2:30" s="20" customFormat="1">
      <c r="B687" s="49"/>
      <c r="C687" s="19"/>
      <c r="D687" s="50"/>
      <c r="E687" s="19"/>
      <c r="F687" s="19"/>
      <c r="G687" s="208"/>
      <c r="I687" s="51"/>
      <c r="J687" s="52"/>
      <c r="K687" s="62"/>
      <c r="L687" s="62"/>
      <c r="M687" s="52"/>
      <c r="N687" s="53"/>
      <c r="O687" s="51"/>
      <c r="P687" s="52"/>
      <c r="W687" s="52"/>
      <c r="X687" s="68"/>
      <c r="Y687" s="62"/>
      <c r="Z687" s="19"/>
      <c r="AC687" s="58"/>
      <c r="AD687" s="19"/>
    </row>
    <row r="688" spans="2:30" s="20" customFormat="1">
      <c r="B688" s="49"/>
      <c r="C688" s="19"/>
      <c r="D688" s="50"/>
      <c r="E688" s="19"/>
      <c r="F688" s="19"/>
      <c r="G688" s="208"/>
      <c r="I688" s="51"/>
      <c r="J688" s="52"/>
      <c r="K688" s="62"/>
      <c r="L688" s="62"/>
      <c r="M688" s="52"/>
      <c r="N688" s="53"/>
      <c r="O688" s="51"/>
      <c r="P688" s="52"/>
      <c r="W688" s="52"/>
      <c r="X688" s="68"/>
      <c r="Y688" s="62"/>
      <c r="Z688" s="19"/>
      <c r="AC688" s="58"/>
      <c r="AD688" s="19"/>
    </row>
    <row r="689" spans="2:30" s="20" customFormat="1">
      <c r="B689" s="49"/>
      <c r="C689" s="19"/>
      <c r="D689" s="50"/>
      <c r="E689" s="19"/>
      <c r="F689" s="19"/>
      <c r="G689" s="208"/>
      <c r="I689" s="51"/>
      <c r="J689" s="52"/>
      <c r="K689" s="62"/>
      <c r="L689" s="62"/>
      <c r="M689" s="52"/>
      <c r="N689" s="53"/>
      <c r="O689" s="51"/>
      <c r="P689" s="52"/>
      <c r="W689" s="52"/>
      <c r="X689" s="68"/>
      <c r="Y689" s="62"/>
      <c r="Z689" s="19"/>
      <c r="AC689" s="58"/>
      <c r="AD689" s="19"/>
    </row>
    <row r="690" spans="2:30" s="20" customFormat="1">
      <c r="B690" s="49"/>
      <c r="C690" s="19"/>
      <c r="D690" s="50"/>
      <c r="E690" s="19"/>
      <c r="F690" s="19"/>
      <c r="G690" s="208"/>
      <c r="I690" s="51"/>
      <c r="J690" s="52"/>
      <c r="K690" s="62"/>
      <c r="L690" s="62"/>
      <c r="M690" s="52"/>
      <c r="N690" s="53"/>
      <c r="O690" s="51"/>
      <c r="P690" s="52"/>
      <c r="W690" s="52"/>
      <c r="X690" s="68"/>
      <c r="Y690" s="62"/>
      <c r="Z690" s="19"/>
      <c r="AC690" s="58"/>
      <c r="AD690" s="19"/>
    </row>
    <row r="691" spans="2:30" s="20" customFormat="1">
      <c r="B691" s="49"/>
      <c r="C691" s="19"/>
      <c r="D691" s="50"/>
      <c r="E691" s="19"/>
      <c r="F691" s="19"/>
      <c r="G691" s="208"/>
      <c r="I691" s="51"/>
      <c r="J691" s="52"/>
      <c r="K691" s="62"/>
      <c r="L691" s="62"/>
      <c r="M691" s="52"/>
      <c r="N691" s="53"/>
      <c r="O691" s="51"/>
      <c r="P691" s="52"/>
      <c r="W691" s="52"/>
      <c r="X691" s="68"/>
      <c r="Y691" s="62"/>
      <c r="Z691" s="19"/>
      <c r="AC691" s="58"/>
      <c r="AD691" s="19"/>
    </row>
    <row r="692" spans="2:30" s="20" customFormat="1">
      <c r="B692" s="49"/>
      <c r="C692" s="19"/>
      <c r="D692" s="50"/>
      <c r="E692" s="19"/>
      <c r="F692" s="19"/>
      <c r="G692" s="208"/>
      <c r="I692" s="51"/>
      <c r="J692" s="52"/>
      <c r="K692" s="62"/>
      <c r="L692" s="62"/>
      <c r="M692" s="52"/>
      <c r="N692" s="53"/>
      <c r="O692" s="51"/>
      <c r="P692" s="52"/>
      <c r="W692" s="52"/>
      <c r="X692" s="68"/>
      <c r="Y692" s="62"/>
      <c r="Z692" s="19"/>
      <c r="AC692" s="58"/>
      <c r="AD692" s="19"/>
    </row>
    <row r="693" spans="2:30" s="20" customFormat="1">
      <c r="B693" s="49"/>
      <c r="C693" s="19"/>
      <c r="D693" s="50"/>
      <c r="E693" s="19"/>
      <c r="F693" s="19"/>
      <c r="G693" s="208"/>
      <c r="I693" s="51"/>
      <c r="J693" s="52"/>
      <c r="K693" s="62"/>
      <c r="L693" s="62"/>
      <c r="M693" s="52"/>
      <c r="N693" s="53"/>
      <c r="O693" s="51"/>
      <c r="P693" s="52"/>
      <c r="W693" s="52"/>
      <c r="X693" s="68"/>
      <c r="Y693" s="62"/>
      <c r="Z693" s="19"/>
      <c r="AC693" s="58"/>
      <c r="AD693" s="19"/>
    </row>
    <row r="694" spans="2:30" s="20" customFormat="1">
      <c r="B694" s="49"/>
      <c r="C694" s="19"/>
      <c r="D694" s="50"/>
      <c r="E694" s="19"/>
      <c r="F694" s="19"/>
      <c r="G694" s="208"/>
      <c r="I694" s="51"/>
      <c r="J694" s="52"/>
      <c r="K694" s="62"/>
      <c r="L694" s="62"/>
      <c r="M694" s="52"/>
      <c r="N694" s="53"/>
      <c r="O694" s="51"/>
      <c r="P694" s="52"/>
      <c r="W694" s="52"/>
      <c r="X694" s="68"/>
      <c r="Y694" s="62"/>
      <c r="Z694" s="19"/>
      <c r="AC694" s="58"/>
      <c r="AD694" s="19"/>
    </row>
    <row r="695" spans="2:30" s="20" customFormat="1">
      <c r="B695" s="49"/>
      <c r="C695" s="19"/>
      <c r="D695" s="50"/>
      <c r="E695" s="19"/>
      <c r="F695" s="19"/>
      <c r="G695" s="208"/>
      <c r="I695" s="51"/>
      <c r="J695" s="52"/>
      <c r="K695" s="62"/>
      <c r="L695" s="62"/>
      <c r="M695" s="52"/>
      <c r="N695" s="53"/>
      <c r="O695" s="51"/>
      <c r="P695" s="52"/>
      <c r="W695" s="52"/>
      <c r="X695" s="68"/>
      <c r="Y695" s="62"/>
      <c r="Z695" s="19"/>
      <c r="AC695" s="58"/>
      <c r="AD695" s="19"/>
    </row>
    <row r="696" spans="2:30" s="20" customFormat="1">
      <c r="B696" s="49"/>
      <c r="C696" s="19"/>
      <c r="D696" s="50"/>
      <c r="E696" s="19"/>
      <c r="F696" s="19"/>
      <c r="G696" s="208"/>
      <c r="I696" s="51"/>
      <c r="J696" s="52"/>
      <c r="K696" s="62"/>
      <c r="L696" s="62"/>
      <c r="M696" s="52"/>
      <c r="N696" s="53"/>
      <c r="O696" s="51"/>
      <c r="P696" s="52"/>
      <c r="W696" s="52"/>
      <c r="X696" s="68"/>
      <c r="Y696" s="62"/>
      <c r="Z696" s="19"/>
      <c r="AC696" s="58"/>
      <c r="AD696" s="19"/>
    </row>
    <row r="697" spans="2:30" s="20" customFormat="1">
      <c r="B697" s="49"/>
      <c r="C697" s="19"/>
      <c r="D697" s="50"/>
      <c r="E697" s="19"/>
      <c r="F697" s="19"/>
      <c r="G697" s="208"/>
      <c r="I697" s="51"/>
      <c r="J697" s="52"/>
      <c r="K697" s="62"/>
      <c r="L697" s="62"/>
      <c r="M697" s="52"/>
      <c r="N697" s="53"/>
      <c r="O697" s="51"/>
      <c r="P697" s="52"/>
      <c r="W697" s="52"/>
      <c r="X697" s="68"/>
      <c r="Y697" s="62"/>
      <c r="Z697" s="19"/>
      <c r="AC697" s="58"/>
      <c r="AD697" s="19"/>
    </row>
    <row r="698" spans="2:30" s="20" customFormat="1">
      <c r="B698" s="49"/>
      <c r="C698" s="19"/>
      <c r="D698" s="50"/>
      <c r="E698" s="19"/>
      <c r="F698" s="19"/>
      <c r="G698" s="208"/>
      <c r="I698" s="51"/>
      <c r="J698" s="52"/>
      <c r="K698" s="62"/>
      <c r="L698" s="62"/>
      <c r="M698" s="52"/>
      <c r="N698" s="53"/>
      <c r="O698" s="51"/>
      <c r="P698" s="52"/>
      <c r="W698" s="52"/>
      <c r="X698" s="68"/>
      <c r="Y698" s="62"/>
      <c r="Z698" s="19"/>
      <c r="AC698" s="58"/>
      <c r="AD698" s="19"/>
    </row>
    <row r="699" spans="2:30" s="20" customFormat="1">
      <c r="B699" s="49"/>
      <c r="C699" s="19"/>
      <c r="D699" s="50"/>
      <c r="E699" s="19"/>
      <c r="F699" s="19"/>
      <c r="G699" s="208"/>
      <c r="I699" s="51"/>
      <c r="J699" s="52"/>
      <c r="K699" s="62"/>
      <c r="L699" s="62"/>
      <c r="M699" s="52"/>
      <c r="N699" s="53"/>
      <c r="O699" s="51"/>
      <c r="P699" s="52"/>
      <c r="W699" s="52"/>
      <c r="X699" s="68"/>
      <c r="Y699" s="62"/>
      <c r="Z699" s="19"/>
      <c r="AC699" s="58"/>
      <c r="AD699" s="19"/>
    </row>
    <row r="700" spans="2:30" s="20" customFormat="1">
      <c r="B700" s="49"/>
      <c r="C700" s="19"/>
      <c r="D700" s="50"/>
      <c r="E700" s="19"/>
      <c r="F700" s="19"/>
      <c r="G700" s="208"/>
      <c r="I700" s="51"/>
      <c r="J700" s="52"/>
      <c r="K700" s="62"/>
      <c r="L700" s="62"/>
      <c r="M700" s="52"/>
      <c r="N700" s="53"/>
      <c r="O700" s="51"/>
      <c r="P700" s="52"/>
      <c r="W700" s="52"/>
      <c r="X700" s="68"/>
      <c r="Y700" s="62"/>
      <c r="Z700" s="19"/>
      <c r="AC700" s="58"/>
      <c r="AD700" s="19"/>
    </row>
    <row r="701" spans="2:30" s="20" customFormat="1">
      <c r="B701" s="49"/>
      <c r="C701" s="19"/>
      <c r="D701" s="50"/>
      <c r="E701" s="19"/>
      <c r="F701" s="19"/>
      <c r="G701" s="208"/>
      <c r="I701" s="51"/>
      <c r="J701" s="52"/>
      <c r="K701" s="62"/>
      <c r="L701" s="62"/>
      <c r="M701" s="52"/>
      <c r="N701" s="53"/>
      <c r="O701" s="51"/>
      <c r="P701" s="52"/>
      <c r="W701" s="52"/>
      <c r="X701" s="68"/>
      <c r="Y701" s="62"/>
      <c r="Z701" s="19"/>
      <c r="AC701" s="58"/>
      <c r="AD701" s="19"/>
    </row>
    <row r="702" spans="2:30" s="20" customFormat="1">
      <c r="B702" s="49"/>
      <c r="C702" s="19"/>
      <c r="D702" s="50"/>
      <c r="E702" s="19"/>
      <c r="F702" s="19"/>
      <c r="G702" s="208"/>
      <c r="I702" s="51"/>
      <c r="J702" s="52"/>
      <c r="K702" s="62"/>
      <c r="L702" s="62"/>
      <c r="M702" s="52"/>
      <c r="N702" s="53"/>
      <c r="O702" s="51"/>
      <c r="P702" s="52"/>
      <c r="W702" s="52"/>
      <c r="X702" s="68"/>
      <c r="Y702" s="62"/>
      <c r="Z702" s="19"/>
      <c r="AC702" s="58"/>
      <c r="AD702" s="19"/>
    </row>
    <row r="703" spans="2:30" s="20" customFormat="1">
      <c r="B703" s="49"/>
      <c r="C703" s="19"/>
      <c r="D703" s="50"/>
      <c r="E703" s="19"/>
      <c r="F703" s="19"/>
      <c r="G703" s="208"/>
      <c r="I703" s="51"/>
      <c r="J703" s="52"/>
      <c r="K703" s="62"/>
      <c r="L703" s="62"/>
      <c r="M703" s="52"/>
      <c r="N703" s="53"/>
      <c r="O703" s="51"/>
      <c r="P703" s="52"/>
      <c r="W703" s="52"/>
      <c r="X703" s="68"/>
      <c r="Y703" s="62"/>
      <c r="Z703" s="19"/>
      <c r="AC703" s="58"/>
      <c r="AD703" s="19"/>
    </row>
    <row r="704" spans="2:30" s="20" customFormat="1">
      <c r="B704" s="49"/>
      <c r="C704" s="19"/>
      <c r="D704" s="50"/>
      <c r="E704" s="19"/>
      <c r="F704" s="19"/>
      <c r="G704" s="208"/>
      <c r="I704" s="51"/>
      <c r="J704" s="52"/>
      <c r="K704" s="62"/>
      <c r="L704" s="62"/>
      <c r="M704" s="52"/>
      <c r="N704" s="53"/>
      <c r="O704" s="51"/>
      <c r="P704" s="52"/>
      <c r="W704" s="52"/>
      <c r="X704" s="68"/>
      <c r="Y704" s="62"/>
      <c r="Z704" s="19"/>
      <c r="AC704" s="58"/>
      <c r="AD704" s="19"/>
    </row>
    <row r="705" spans="2:30" s="20" customFormat="1">
      <c r="B705" s="49"/>
      <c r="C705" s="19"/>
      <c r="D705" s="50"/>
      <c r="E705" s="19"/>
      <c r="F705" s="19"/>
      <c r="G705" s="208"/>
      <c r="I705" s="51"/>
      <c r="J705" s="52"/>
      <c r="K705" s="62"/>
      <c r="L705" s="62"/>
      <c r="M705" s="52"/>
      <c r="N705" s="53"/>
      <c r="O705" s="51"/>
      <c r="P705" s="52"/>
      <c r="W705" s="52"/>
      <c r="X705" s="68"/>
      <c r="Y705" s="62"/>
      <c r="Z705" s="19"/>
      <c r="AC705" s="58"/>
      <c r="AD705" s="19"/>
    </row>
    <row r="706" spans="2:30" s="20" customFormat="1">
      <c r="B706" s="49"/>
      <c r="C706" s="19"/>
      <c r="D706" s="50"/>
      <c r="E706" s="19"/>
      <c r="F706" s="19"/>
      <c r="G706" s="208"/>
      <c r="I706" s="51"/>
      <c r="J706" s="52"/>
      <c r="K706" s="62"/>
      <c r="L706" s="62"/>
      <c r="M706" s="52"/>
      <c r="N706" s="53"/>
      <c r="O706" s="51"/>
      <c r="P706" s="52"/>
      <c r="W706" s="52"/>
      <c r="X706" s="68"/>
      <c r="Y706" s="62"/>
      <c r="Z706" s="19"/>
      <c r="AC706" s="58"/>
      <c r="AD706" s="19"/>
    </row>
    <row r="707" spans="2:30" s="20" customFormat="1">
      <c r="B707" s="49"/>
      <c r="C707" s="19"/>
      <c r="D707" s="50"/>
      <c r="E707" s="19"/>
      <c r="F707" s="19"/>
      <c r="G707" s="208"/>
      <c r="I707" s="51"/>
      <c r="J707" s="52"/>
      <c r="K707" s="62"/>
      <c r="L707" s="62"/>
      <c r="M707" s="52"/>
      <c r="N707" s="53"/>
      <c r="O707" s="51"/>
      <c r="P707" s="52"/>
      <c r="W707" s="52"/>
      <c r="X707" s="68"/>
      <c r="Y707" s="62"/>
      <c r="Z707" s="19"/>
      <c r="AC707" s="58"/>
      <c r="AD707" s="19"/>
    </row>
    <row r="708" spans="2:30" s="20" customFormat="1">
      <c r="B708" s="49"/>
      <c r="C708" s="19"/>
      <c r="D708" s="50"/>
      <c r="E708" s="19"/>
      <c r="F708" s="19"/>
      <c r="G708" s="208"/>
      <c r="I708" s="51"/>
      <c r="J708" s="52"/>
      <c r="K708" s="62"/>
      <c r="L708" s="62"/>
      <c r="M708" s="52"/>
      <c r="N708" s="53"/>
      <c r="O708" s="51"/>
      <c r="P708" s="52"/>
      <c r="W708" s="52"/>
      <c r="X708" s="68"/>
      <c r="Y708" s="62"/>
      <c r="Z708" s="19"/>
      <c r="AC708" s="58"/>
      <c r="AD708" s="19"/>
    </row>
    <row r="709" spans="2:30" s="20" customFormat="1">
      <c r="B709" s="49"/>
      <c r="C709" s="19"/>
      <c r="D709" s="50"/>
      <c r="E709" s="19"/>
      <c r="F709" s="19"/>
      <c r="G709" s="208"/>
      <c r="I709" s="51"/>
      <c r="J709" s="52"/>
      <c r="K709" s="62"/>
      <c r="L709" s="62"/>
      <c r="M709" s="52"/>
      <c r="N709" s="53"/>
      <c r="O709" s="51"/>
      <c r="P709" s="52"/>
      <c r="W709" s="52"/>
      <c r="X709" s="68"/>
      <c r="Y709" s="62"/>
      <c r="Z709" s="19"/>
      <c r="AC709" s="58"/>
      <c r="AD709" s="19"/>
    </row>
    <row r="710" spans="2:30" s="20" customFormat="1">
      <c r="B710" s="49"/>
      <c r="C710" s="19"/>
      <c r="D710" s="50"/>
      <c r="E710" s="19"/>
      <c r="F710" s="19"/>
      <c r="G710" s="208"/>
      <c r="I710" s="51"/>
      <c r="J710" s="52"/>
      <c r="K710" s="62"/>
      <c r="L710" s="62"/>
      <c r="M710" s="52"/>
      <c r="N710" s="53"/>
      <c r="O710" s="51"/>
      <c r="P710" s="52"/>
      <c r="W710" s="52"/>
      <c r="X710" s="68"/>
      <c r="Y710" s="62"/>
      <c r="Z710" s="19"/>
      <c r="AC710" s="58"/>
      <c r="AD710" s="19"/>
    </row>
    <row r="711" spans="2:30" s="20" customFormat="1">
      <c r="B711" s="49"/>
      <c r="C711" s="19"/>
      <c r="D711" s="50"/>
      <c r="E711" s="19"/>
      <c r="F711" s="19"/>
      <c r="G711" s="208"/>
      <c r="I711" s="51"/>
      <c r="J711" s="52"/>
      <c r="K711" s="62"/>
      <c r="L711" s="62"/>
      <c r="M711" s="52"/>
      <c r="N711" s="53"/>
      <c r="O711" s="51"/>
      <c r="P711" s="52"/>
      <c r="W711" s="52"/>
      <c r="X711" s="68"/>
      <c r="Y711" s="62"/>
      <c r="Z711" s="19"/>
      <c r="AC711" s="58"/>
      <c r="AD711" s="19"/>
    </row>
    <row r="712" spans="2:30" s="20" customFormat="1">
      <c r="B712" s="49"/>
      <c r="C712" s="19"/>
      <c r="D712" s="50"/>
      <c r="E712" s="19"/>
      <c r="F712" s="19"/>
      <c r="G712" s="208"/>
      <c r="I712" s="51"/>
      <c r="J712" s="52"/>
      <c r="K712" s="62"/>
      <c r="L712" s="62"/>
      <c r="M712" s="52"/>
      <c r="N712" s="53"/>
      <c r="O712" s="51"/>
      <c r="P712" s="52"/>
      <c r="W712" s="52"/>
      <c r="X712" s="68"/>
      <c r="Y712" s="62"/>
      <c r="Z712" s="19"/>
      <c r="AC712" s="58"/>
      <c r="AD712" s="19"/>
    </row>
    <row r="713" spans="2:30" s="20" customFormat="1">
      <c r="B713" s="49"/>
      <c r="C713" s="19"/>
      <c r="D713" s="50"/>
      <c r="E713" s="19"/>
      <c r="F713" s="19"/>
      <c r="G713" s="208"/>
      <c r="I713" s="51"/>
      <c r="J713" s="52"/>
      <c r="K713" s="62"/>
      <c r="L713" s="62"/>
      <c r="M713" s="52"/>
      <c r="N713" s="53"/>
      <c r="O713" s="51"/>
      <c r="P713" s="52"/>
      <c r="W713" s="52"/>
      <c r="X713" s="68"/>
      <c r="Y713" s="62"/>
      <c r="Z713" s="19"/>
      <c r="AC713" s="58"/>
      <c r="AD713" s="19"/>
    </row>
    <row r="714" spans="2:30" s="20" customFormat="1">
      <c r="B714" s="49"/>
      <c r="C714" s="19"/>
      <c r="D714" s="50"/>
      <c r="E714" s="19"/>
      <c r="F714" s="19"/>
      <c r="G714" s="208"/>
      <c r="I714" s="51"/>
      <c r="J714" s="52"/>
      <c r="K714" s="62"/>
      <c r="L714" s="62"/>
      <c r="M714" s="52"/>
      <c r="N714" s="53"/>
      <c r="O714" s="51"/>
      <c r="P714" s="52"/>
      <c r="W714" s="52"/>
      <c r="X714" s="68"/>
      <c r="Y714" s="62"/>
      <c r="Z714" s="19"/>
      <c r="AC714" s="58"/>
      <c r="AD714" s="19"/>
    </row>
    <row r="715" spans="2:30" s="20" customFormat="1">
      <c r="B715" s="49"/>
      <c r="C715" s="19"/>
      <c r="D715" s="50"/>
      <c r="E715" s="19"/>
      <c r="F715" s="19"/>
      <c r="G715" s="208"/>
      <c r="I715" s="51"/>
      <c r="J715" s="52"/>
      <c r="K715" s="62"/>
      <c r="L715" s="62"/>
      <c r="M715" s="52"/>
      <c r="N715" s="53"/>
      <c r="O715" s="51"/>
      <c r="P715" s="52"/>
      <c r="W715" s="52"/>
      <c r="X715" s="68"/>
      <c r="Y715" s="62"/>
      <c r="Z715" s="19"/>
      <c r="AC715" s="58"/>
      <c r="AD715" s="19"/>
    </row>
    <row r="716" spans="2:30" s="20" customFormat="1">
      <c r="B716" s="49"/>
      <c r="C716" s="19"/>
      <c r="D716" s="50"/>
      <c r="E716" s="19"/>
      <c r="F716" s="19"/>
      <c r="G716" s="208"/>
      <c r="I716" s="51"/>
      <c r="J716" s="52"/>
      <c r="K716" s="62"/>
      <c r="L716" s="62"/>
      <c r="M716" s="52"/>
      <c r="N716" s="53"/>
      <c r="O716" s="51"/>
      <c r="P716" s="52"/>
      <c r="W716" s="52"/>
      <c r="X716" s="68"/>
      <c r="Y716" s="62"/>
      <c r="Z716" s="19"/>
      <c r="AC716" s="58"/>
      <c r="AD716" s="19"/>
    </row>
    <row r="717" spans="2:30" s="20" customFormat="1">
      <c r="B717" s="49"/>
      <c r="C717" s="19"/>
      <c r="D717" s="50"/>
      <c r="E717" s="19"/>
      <c r="F717" s="19"/>
      <c r="G717" s="208"/>
      <c r="I717" s="51"/>
      <c r="J717" s="52"/>
      <c r="K717" s="62"/>
      <c r="L717" s="62"/>
      <c r="M717" s="52"/>
      <c r="N717" s="53"/>
      <c r="O717" s="51"/>
      <c r="P717" s="52"/>
      <c r="W717" s="52"/>
      <c r="X717" s="68"/>
      <c r="Y717" s="62"/>
      <c r="Z717" s="19"/>
      <c r="AC717" s="58"/>
      <c r="AD717" s="19"/>
    </row>
    <row r="718" spans="2:30" s="20" customFormat="1">
      <c r="B718" s="49"/>
      <c r="C718" s="19"/>
      <c r="D718" s="50"/>
      <c r="E718" s="19"/>
      <c r="F718" s="19"/>
      <c r="G718" s="208"/>
      <c r="I718" s="51"/>
      <c r="J718" s="52"/>
      <c r="K718" s="62"/>
      <c r="L718" s="62"/>
      <c r="M718" s="52"/>
      <c r="N718" s="53"/>
      <c r="O718" s="51"/>
      <c r="P718" s="52"/>
      <c r="W718" s="52"/>
      <c r="X718" s="68"/>
      <c r="Y718" s="62"/>
      <c r="Z718" s="19"/>
      <c r="AC718" s="58"/>
      <c r="AD718" s="19"/>
    </row>
    <row r="719" spans="2:30" s="20" customFormat="1">
      <c r="B719" s="49"/>
      <c r="C719" s="19"/>
      <c r="D719" s="50"/>
      <c r="E719" s="19"/>
      <c r="F719" s="19"/>
      <c r="G719" s="208"/>
      <c r="I719" s="51"/>
      <c r="J719" s="52"/>
      <c r="K719" s="62"/>
      <c r="L719" s="62"/>
      <c r="M719" s="52"/>
      <c r="N719" s="53"/>
      <c r="O719" s="51"/>
      <c r="P719" s="52"/>
      <c r="W719" s="52"/>
      <c r="X719" s="68"/>
      <c r="Y719" s="62"/>
      <c r="Z719" s="19"/>
      <c r="AC719" s="58"/>
      <c r="AD719" s="19"/>
    </row>
    <row r="720" spans="2:30" s="20" customFormat="1">
      <c r="B720" s="49"/>
      <c r="C720" s="19"/>
      <c r="D720" s="50"/>
      <c r="E720" s="19"/>
      <c r="F720" s="19"/>
      <c r="G720" s="208"/>
      <c r="I720" s="51"/>
      <c r="J720" s="52"/>
      <c r="K720" s="62"/>
      <c r="L720" s="62"/>
      <c r="M720" s="52"/>
      <c r="N720" s="53"/>
      <c r="O720" s="51"/>
      <c r="P720" s="52"/>
      <c r="W720" s="52"/>
      <c r="X720" s="68"/>
      <c r="Y720" s="62"/>
      <c r="Z720" s="19"/>
      <c r="AC720" s="58"/>
      <c r="AD720" s="19"/>
    </row>
    <row r="721" spans="2:30" s="20" customFormat="1">
      <c r="B721" s="49"/>
      <c r="C721" s="19"/>
      <c r="D721" s="50"/>
      <c r="E721" s="19"/>
      <c r="F721" s="19"/>
      <c r="G721" s="208"/>
      <c r="I721" s="51"/>
      <c r="J721" s="52"/>
      <c r="K721" s="62"/>
      <c r="L721" s="62"/>
      <c r="M721" s="52"/>
      <c r="N721" s="53"/>
      <c r="O721" s="51"/>
      <c r="P721" s="52"/>
      <c r="W721" s="52"/>
      <c r="X721" s="68"/>
      <c r="Y721" s="62"/>
      <c r="Z721" s="19"/>
      <c r="AC721" s="58"/>
      <c r="AD721" s="19"/>
    </row>
    <row r="722" spans="2:30" s="20" customFormat="1">
      <c r="B722" s="49"/>
      <c r="C722" s="19"/>
      <c r="D722" s="50"/>
      <c r="E722" s="19"/>
      <c r="F722" s="19"/>
      <c r="G722" s="208"/>
      <c r="I722" s="51"/>
      <c r="J722" s="52"/>
      <c r="K722" s="62"/>
      <c r="L722" s="62"/>
      <c r="M722" s="52"/>
      <c r="N722" s="53"/>
      <c r="O722" s="51"/>
      <c r="P722" s="52"/>
      <c r="W722" s="52"/>
      <c r="X722" s="68"/>
      <c r="Y722" s="62"/>
      <c r="Z722" s="19"/>
      <c r="AC722" s="58"/>
      <c r="AD722" s="19"/>
    </row>
    <row r="723" spans="2:30" s="20" customFormat="1">
      <c r="B723" s="49"/>
      <c r="C723" s="19"/>
      <c r="D723" s="50"/>
      <c r="E723" s="19"/>
      <c r="F723" s="19"/>
      <c r="G723" s="208"/>
      <c r="I723" s="51"/>
      <c r="J723" s="52"/>
      <c r="K723" s="62"/>
      <c r="L723" s="62"/>
      <c r="M723" s="52"/>
      <c r="N723" s="53"/>
      <c r="O723" s="51"/>
      <c r="P723" s="52"/>
      <c r="W723" s="52"/>
      <c r="X723" s="68"/>
      <c r="Y723" s="62"/>
      <c r="Z723" s="19"/>
      <c r="AC723" s="58"/>
      <c r="AD723" s="19"/>
    </row>
    <row r="724" spans="2:30" s="20" customFormat="1">
      <c r="B724" s="49"/>
      <c r="C724" s="19"/>
      <c r="D724" s="50"/>
      <c r="E724" s="19"/>
      <c r="F724" s="19"/>
      <c r="G724" s="208"/>
      <c r="I724" s="51"/>
      <c r="J724" s="52"/>
      <c r="K724" s="62"/>
      <c r="L724" s="62"/>
      <c r="M724" s="52"/>
      <c r="N724" s="53"/>
      <c r="O724" s="51"/>
      <c r="P724" s="52"/>
      <c r="W724" s="52"/>
      <c r="X724" s="68"/>
      <c r="Y724" s="62"/>
      <c r="Z724" s="19"/>
      <c r="AC724" s="58"/>
      <c r="AD724" s="19"/>
    </row>
    <row r="725" spans="2:30" s="20" customFormat="1">
      <c r="B725" s="49"/>
      <c r="C725" s="19"/>
      <c r="D725" s="50"/>
      <c r="E725" s="19"/>
      <c r="F725" s="19"/>
      <c r="G725" s="208"/>
      <c r="I725" s="51"/>
      <c r="J725" s="52"/>
      <c r="K725" s="62"/>
      <c r="L725" s="62"/>
      <c r="M725" s="52"/>
      <c r="N725" s="53"/>
      <c r="O725" s="51"/>
      <c r="P725" s="52"/>
      <c r="W725" s="52"/>
      <c r="X725" s="68"/>
      <c r="Y725" s="62"/>
      <c r="Z725" s="19"/>
      <c r="AC725" s="58"/>
      <c r="AD725" s="19"/>
    </row>
    <row r="726" spans="2:30" s="20" customFormat="1">
      <c r="B726" s="49"/>
      <c r="C726" s="19"/>
      <c r="D726" s="50"/>
      <c r="E726" s="19"/>
      <c r="F726" s="19"/>
      <c r="G726" s="208"/>
      <c r="I726" s="51"/>
      <c r="J726" s="52"/>
      <c r="K726" s="62"/>
      <c r="L726" s="62"/>
      <c r="M726" s="52"/>
      <c r="N726" s="53"/>
      <c r="O726" s="51"/>
      <c r="P726" s="52"/>
      <c r="W726" s="52"/>
      <c r="X726" s="68"/>
      <c r="Y726" s="62"/>
      <c r="Z726" s="19"/>
      <c r="AC726" s="58"/>
      <c r="AD726" s="19"/>
    </row>
    <row r="727" spans="2:30" s="20" customFormat="1">
      <c r="B727" s="49"/>
      <c r="C727" s="19"/>
      <c r="D727" s="50"/>
      <c r="E727" s="19"/>
      <c r="F727" s="19"/>
      <c r="G727" s="208"/>
      <c r="I727" s="51"/>
      <c r="J727" s="52"/>
      <c r="K727" s="62"/>
      <c r="L727" s="62"/>
      <c r="M727" s="52"/>
      <c r="N727" s="53"/>
      <c r="O727" s="51"/>
      <c r="P727" s="52"/>
      <c r="W727" s="52"/>
      <c r="X727" s="68"/>
      <c r="Y727" s="62"/>
      <c r="Z727" s="19"/>
      <c r="AC727" s="58"/>
      <c r="AD727" s="19"/>
    </row>
    <row r="728" spans="2:30" s="20" customFormat="1">
      <c r="B728" s="49"/>
      <c r="C728" s="19"/>
      <c r="D728" s="50"/>
      <c r="E728" s="19"/>
      <c r="F728" s="19"/>
      <c r="G728" s="208"/>
      <c r="I728" s="51"/>
      <c r="J728" s="52"/>
      <c r="K728" s="62"/>
      <c r="L728" s="62"/>
      <c r="M728" s="52"/>
      <c r="N728" s="53"/>
      <c r="O728" s="51"/>
      <c r="P728" s="52"/>
      <c r="W728" s="52"/>
      <c r="X728" s="68"/>
      <c r="Y728" s="62"/>
      <c r="Z728" s="19"/>
      <c r="AC728" s="58"/>
      <c r="AD728" s="19"/>
    </row>
    <row r="729" spans="2:30" s="20" customFormat="1">
      <c r="B729" s="49"/>
      <c r="C729" s="19"/>
      <c r="D729" s="50"/>
      <c r="E729" s="19"/>
      <c r="F729" s="19"/>
      <c r="G729" s="208"/>
      <c r="I729" s="51"/>
      <c r="J729" s="52"/>
      <c r="K729" s="62"/>
      <c r="L729" s="62"/>
      <c r="M729" s="52"/>
      <c r="N729" s="53"/>
      <c r="O729" s="51"/>
      <c r="P729" s="52"/>
      <c r="W729" s="52"/>
      <c r="X729" s="68"/>
      <c r="Y729" s="62"/>
      <c r="Z729" s="19"/>
      <c r="AC729" s="58"/>
      <c r="AD729" s="19"/>
    </row>
    <row r="730" spans="2:30" s="20" customFormat="1">
      <c r="B730" s="49"/>
      <c r="C730" s="19"/>
      <c r="D730" s="50"/>
      <c r="E730" s="19"/>
      <c r="F730" s="19"/>
      <c r="G730" s="208"/>
      <c r="I730" s="51"/>
      <c r="J730" s="52"/>
      <c r="K730" s="62"/>
      <c r="L730" s="62"/>
      <c r="M730" s="52"/>
      <c r="N730" s="53"/>
      <c r="O730" s="51"/>
      <c r="P730" s="52"/>
      <c r="W730" s="52"/>
      <c r="X730" s="68"/>
      <c r="Y730" s="62"/>
      <c r="Z730" s="19"/>
      <c r="AC730" s="58"/>
      <c r="AD730" s="19"/>
    </row>
    <row r="731" spans="2:30" s="20" customFormat="1">
      <c r="B731" s="49"/>
      <c r="C731" s="19"/>
      <c r="D731" s="50"/>
      <c r="E731" s="19"/>
      <c r="F731" s="19"/>
      <c r="G731" s="208"/>
      <c r="I731" s="51"/>
      <c r="J731" s="52"/>
      <c r="K731" s="62"/>
      <c r="L731" s="62"/>
      <c r="M731" s="52"/>
      <c r="N731" s="53"/>
      <c r="O731" s="51"/>
      <c r="P731" s="52"/>
      <c r="W731" s="52"/>
      <c r="X731" s="68"/>
      <c r="Y731" s="62"/>
      <c r="Z731" s="19"/>
      <c r="AC731" s="58"/>
      <c r="AD731" s="19"/>
    </row>
    <row r="732" spans="2:30" s="20" customFormat="1">
      <c r="B732" s="49"/>
      <c r="C732" s="19"/>
      <c r="D732" s="50"/>
      <c r="E732" s="19"/>
      <c r="F732" s="19"/>
      <c r="G732" s="208"/>
      <c r="I732" s="51"/>
      <c r="J732" s="52"/>
      <c r="K732" s="62"/>
      <c r="L732" s="62"/>
      <c r="M732" s="52"/>
      <c r="N732" s="53"/>
      <c r="O732" s="51"/>
      <c r="P732" s="52"/>
      <c r="W732" s="52"/>
      <c r="X732" s="68"/>
      <c r="Y732" s="62"/>
      <c r="Z732" s="19"/>
      <c r="AC732" s="58"/>
      <c r="AD732" s="19"/>
    </row>
    <row r="733" spans="2:30" s="20" customFormat="1">
      <c r="B733" s="49"/>
      <c r="C733" s="19"/>
      <c r="D733" s="50"/>
      <c r="E733" s="19"/>
      <c r="F733" s="19"/>
      <c r="G733" s="208"/>
      <c r="I733" s="51"/>
      <c r="J733" s="52"/>
      <c r="K733" s="62"/>
      <c r="L733" s="62"/>
      <c r="M733" s="52"/>
      <c r="N733" s="53"/>
      <c r="O733" s="51"/>
      <c r="P733" s="52"/>
      <c r="W733" s="52"/>
      <c r="X733" s="68"/>
      <c r="Y733" s="62"/>
      <c r="Z733" s="19"/>
      <c r="AC733" s="58"/>
      <c r="AD733" s="19"/>
    </row>
    <row r="734" spans="2:30" s="20" customFormat="1">
      <c r="B734" s="49"/>
      <c r="C734" s="19"/>
      <c r="D734" s="50"/>
      <c r="E734" s="19"/>
      <c r="F734" s="19"/>
      <c r="G734" s="208"/>
      <c r="I734" s="51"/>
      <c r="J734" s="52"/>
      <c r="K734" s="62"/>
      <c r="L734" s="62"/>
      <c r="M734" s="52"/>
      <c r="N734" s="53"/>
      <c r="O734" s="51"/>
      <c r="P734" s="52"/>
      <c r="W734" s="52"/>
      <c r="X734" s="68"/>
      <c r="Y734" s="62"/>
      <c r="Z734" s="19"/>
      <c r="AC734" s="58"/>
      <c r="AD734" s="19"/>
    </row>
    <row r="735" spans="2:30" s="20" customFormat="1">
      <c r="B735" s="49"/>
      <c r="C735" s="19"/>
      <c r="D735" s="50"/>
      <c r="E735" s="19"/>
      <c r="F735" s="19"/>
      <c r="G735" s="208"/>
      <c r="I735" s="51"/>
      <c r="J735" s="52"/>
      <c r="K735" s="62"/>
      <c r="L735" s="62"/>
      <c r="M735" s="52"/>
      <c r="N735" s="53"/>
      <c r="O735" s="51"/>
      <c r="P735" s="52"/>
      <c r="W735" s="52"/>
      <c r="X735" s="68"/>
      <c r="Y735" s="62"/>
      <c r="Z735" s="19"/>
      <c r="AC735" s="58"/>
      <c r="AD735" s="19"/>
    </row>
    <row r="736" spans="2:30" s="20" customFormat="1">
      <c r="B736" s="49"/>
      <c r="C736" s="19"/>
      <c r="D736" s="50"/>
      <c r="E736" s="19"/>
      <c r="F736" s="19"/>
      <c r="G736" s="208"/>
      <c r="I736" s="51"/>
      <c r="J736" s="52"/>
      <c r="K736" s="62"/>
      <c r="L736" s="62"/>
      <c r="M736" s="52"/>
      <c r="N736" s="53"/>
      <c r="O736" s="51"/>
      <c r="P736" s="52"/>
      <c r="W736" s="52"/>
      <c r="X736" s="68"/>
      <c r="Y736" s="62"/>
      <c r="Z736" s="19"/>
      <c r="AC736" s="58"/>
      <c r="AD736" s="19"/>
    </row>
    <row r="737" spans="2:30" s="20" customFormat="1">
      <c r="B737" s="49"/>
      <c r="C737" s="19"/>
      <c r="D737" s="50"/>
      <c r="E737" s="19"/>
      <c r="F737" s="19"/>
      <c r="G737" s="208"/>
      <c r="I737" s="51"/>
      <c r="J737" s="52"/>
      <c r="K737" s="62"/>
      <c r="L737" s="62"/>
      <c r="M737" s="52"/>
      <c r="N737" s="53"/>
      <c r="O737" s="51"/>
      <c r="P737" s="52"/>
      <c r="W737" s="52"/>
      <c r="X737" s="68"/>
      <c r="Y737" s="62"/>
      <c r="Z737" s="19"/>
      <c r="AC737" s="58"/>
      <c r="AD737" s="19"/>
    </row>
    <row r="738" spans="2:30" s="20" customFormat="1">
      <c r="B738" s="49"/>
      <c r="C738" s="19"/>
      <c r="D738" s="50"/>
      <c r="E738" s="19"/>
      <c r="F738" s="19"/>
      <c r="G738" s="208"/>
      <c r="I738" s="51"/>
      <c r="J738" s="52"/>
      <c r="K738" s="62"/>
      <c r="L738" s="62"/>
      <c r="M738" s="52"/>
      <c r="N738" s="53"/>
      <c r="O738" s="51"/>
      <c r="P738" s="52"/>
      <c r="W738" s="52"/>
      <c r="X738" s="68"/>
      <c r="Y738" s="62"/>
      <c r="Z738" s="19"/>
      <c r="AC738" s="58"/>
      <c r="AD738" s="19"/>
    </row>
    <row r="739" spans="2:30" s="20" customFormat="1">
      <c r="B739" s="49"/>
      <c r="C739" s="19"/>
      <c r="D739" s="50"/>
      <c r="E739" s="19"/>
      <c r="F739" s="19"/>
      <c r="G739" s="208"/>
      <c r="I739" s="51"/>
      <c r="J739" s="52"/>
      <c r="K739" s="62"/>
      <c r="L739" s="62"/>
      <c r="M739" s="52"/>
      <c r="N739" s="53"/>
      <c r="O739" s="51"/>
      <c r="P739" s="52"/>
      <c r="W739" s="52"/>
      <c r="X739" s="68"/>
      <c r="Y739" s="62"/>
      <c r="Z739" s="19"/>
      <c r="AC739" s="58"/>
      <c r="AD739" s="19"/>
    </row>
    <row r="740" spans="2:30" s="20" customFormat="1">
      <c r="B740" s="49"/>
      <c r="C740" s="19"/>
      <c r="D740" s="50"/>
      <c r="E740" s="19"/>
      <c r="F740" s="19"/>
      <c r="G740" s="208"/>
      <c r="I740" s="51"/>
      <c r="J740" s="52"/>
      <c r="K740" s="62"/>
      <c r="L740" s="62"/>
      <c r="M740" s="52"/>
      <c r="N740" s="53"/>
      <c r="O740" s="51"/>
      <c r="P740" s="52"/>
      <c r="W740" s="52"/>
      <c r="X740" s="68"/>
      <c r="Y740" s="62"/>
      <c r="Z740" s="19"/>
      <c r="AC740" s="58"/>
      <c r="AD740" s="19"/>
    </row>
    <row r="741" spans="2:30" s="20" customFormat="1">
      <c r="B741" s="49"/>
      <c r="C741" s="19"/>
      <c r="D741" s="50"/>
      <c r="E741" s="19"/>
      <c r="F741" s="19"/>
      <c r="G741" s="208"/>
      <c r="I741" s="51"/>
      <c r="J741" s="52"/>
      <c r="K741" s="62"/>
      <c r="L741" s="62"/>
      <c r="M741" s="52"/>
      <c r="N741" s="53"/>
      <c r="O741" s="51"/>
      <c r="P741" s="52"/>
      <c r="W741" s="52"/>
      <c r="X741" s="68"/>
      <c r="Y741" s="62"/>
      <c r="Z741" s="19"/>
      <c r="AC741" s="58"/>
      <c r="AD741" s="19"/>
    </row>
    <row r="742" spans="2:30" s="20" customFormat="1">
      <c r="B742" s="49"/>
      <c r="C742" s="19"/>
      <c r="D742" s="50"/>
      <c r="E742" s="19"/>
      <c r="F742" s="19"/>
      <c r="G742" s="208"/>
      <c r="I742" s="51"/>
      <c r="J742" s="52"/>
      <c r="K742" s="62"/>
      <c r="L742" s="62"/>
      <c r="M742" s="52"/>
      <c r="N742" s="53"/>
      <c r="O742" s="51"/>
      <c r="P742" s="52"/>
      <c r="W742" s="52"/>
      <c r="X742" s="68"/>
      <c r="Y742" s="62"/>
      <c r="Z742" s="19"/>
      <c r="AC742" s="58"/>
      <c r="AD742" s="19"/>
    </row>
    <row r="743" spans="2:30" s="20" customFormat="1">
      <c r="B743" s="49"/>
      <c r="C743" s="19"/>
      <c r="D743" s="50"/>
      <c r="E743" s="19"/>
      <c r="F743" s="19"/>
      <c r="G743" s="208"/>
      <c r="I743" s="51"/>
      <c r="J743" s="52"/>
      <c r="K743" s="62"/>
      <c r="L743" s="62"/>
      <c r="M743" s="52"/>
      <c r="N743" s="53"/>
      <c r="O743" s="51"/>
      <c r="P743" s="52"/>
      <c r="W743" s="52"/>
      <c r="X743" s="68"/>
      <c r="Y743" s="62"/>
      <c r="Z743" s="19"/>
      <c r="AC743" s="58"/>
      <c r="AD743" s="19"/>
    </row>
    <row r="744" spans="2:30" s="20" customFormat="1">
      <c r="B744" s="49"/>
      <c r="C744" s="19"/>
      <c r="D744" s="50"/>
      <c r="E744" s="19"/>
      <c r="F744" s="19"/>
      <c r="G744" s="208"/>
      <c r="I744" s="51"/>
      <c r="J744" s="52"/>
      <c r="K744" s="62"/>
      <c r="L744" s="62"/>
      <c r="M744" s="52"/>
      <c r="N744" s="53"/>
      <c r="O744" s="51"/>
      <c r="P744" s="52"/>
      <c r="W744" s="52"/>
      <c r="X744" s="68"/>
      <c r="Y744" s="62"/>
      <c r="Z744" s="19"/>
      <c r="AC744" s="58"/>
      <c r="AD744" s="19"/>
    </row>
    <row r="745" spans="2:30" s="20" customFormat="1">
      <c r="B745" s="49"/>
      <c r="C745" s="19"/>
      <c r="D745" s="50"/>
      <c r="E745" s="19"/>
      <c r="F745" s="19"/>
      <c r="G745" s="208"/>
      <c r="I745" s="51"/>
      <c r="J745" s="52"/>
      <c r="K745" s="62"/>
      <c r="L745" s="62"/>
      <c r="M745" s="52"/>
      <c r="N745" s="53"/>
      <c r="O745" s="51"/>
      <c r="P745" s="52"/>
      <c r="W745" s="52"/>
      <c r="X745" s="68"/>
      <c r="Y745" s="62"/>
      <c r="Z745" s="19"/>
      <c r="AC745" s="58"/>
      <c r="AD745" s="19"/>
    </row>
    <row r="746" spans="2:30" s="20" customFormat="1">
      <c r="B746" s="49"/>
      <c r="C746" s="19"/>
      <c r="D746" s="50"/>
      <c r="E746" s="19"/>
      <c r="F746" s="19"/>
      <c r="G746" s="208"/>
      <c r="I746" s="51"/>
      <c r="J746" s="52"/>
      <c r="K746" s="62"/>
      <c r="L746" s="62"/>
      <c r="M746" s="52"/>
      <c r="N746" s="53"/>
      <c r="O746" s="51"/>
      <c r="P746" s="52"/>
      <c r="W746" s="52"/>
      <c r="X746" s="68"/>
      <c r="Y746" s="62"/>
      <c r="Z746" s="19"/>
      <c r="AC746" s="58"/>
      <c r="AD746" s="19"/>
    </row>
    <row r="747" spans="2:30" s="20" customFormat="1">
      <c r="B747" s="49"/>
      <c r="C747" s="19"/>
      <c r="D747" s="50"/>
      <c r="E747" s="19"/>
      <c r="F747" s="19"/>
      <c r="G747" s="208"/>
      <c r="I747" s="51"/>
      <c r="J747" s="52"/>
      <c r="K747" s="62"/>
      <c r="L747" s="62"/>
      <c r="M747" s="52"/>
      <c r="N747" s="53"/>
      <c r="O747" s="51"/>
      <c r="P747" s="52"/>
      <c r="W747" s="52"/>
      <c r="X747" s="68"/>
      <c r="Y747" s="62"/>
      <c r="Z747" s="19"/>
      <c r="AC747" s="58"/>
      <c r="AD747" s="19"/>
    </row>
    <row r="748" spans="2:30" s="20" customFormat="1">
      <c r="B748" s="49"/>
      <c r="C748" s="19"/>
      <c r="D748" s="50"/>
      <c r="E748" s="19"/>
      <c r="F748" s="19"/>
      <c r="G748" s="208"/>
      <c r="I748" s="51"/>
      <c r="J748" s="52"/>
      <c r="K748" s="62"/>
      <c r="L748" s="62"/>
      <c r="M748" s="52"/>
      <c r="N748" s="53"/>
      <c r="O748" s="51"/>
      <c r="P748" s="52"/>
      <c r="W748" s="52"/>
      <c r="X748" s="68"/>
      <c r="Y748" s="62"/>
      <c r="Z748" s="19"/>
      <c r="AC748" s="58"/>
      <c r="AD748" s="19"/>
    </row>
    <row r="749" spans="2:30" s="20" customFormat="1">
      <c r="B749" s="49"/>
      <c r="C749" s="19"/>
      <c r="D749" s="50"/>
      <c r="E749" s="19"/>
      <c r="F749" s="19"/>
      <c r="G749" s="208"/>
      <c r="I749" s="51"/>
      <c r="J749" s="52"/>
      <c r="K749" s="62"/>
      <c r="L749" s="62"/>
      <c r="M749" s="52"/>
      <c r="N749" s="53"/>
      <c r="O749" s="51"/>
      <c r="P749" s="52"/>
      <c r="W749" s="52"/>
      <c r="X749" s="68"/>
      <c r="Y749" s="62"/>
      <c r="Z749" s="19"/>
      <c r="AC749" s="58"/>
      <c r="AD749" s="19"/>
    </row>
    <row r="750" spans="2:30" s="20" customFormat="1">
      <c r="B750" s="49"/>
      <c r="C750" s="19"/>
      <c r="D750" s="50"/>
      <c r="E750" s="19"/>
      <c r="F750" s="19"/>
      <c r="G750" s="208"/>
      <c r="I750" s="51"/>
      <c r="J750" s="52"/>
      <c r="K750" s="62"/>
      <c r="L750" s="62"/>
      <c r="M750" s="52"/>
      <c r="N750" s="53"/>
      <c r="O750" s="51"/>
      <c r="P750" s="52"/>
      <c r="W750" s="52"/>
      <c r="X750" s="68"/>
      <c r="Y750" s="62"/>
      <c r="Z750" s="19"/>
      <c r="AC750" s="58"/>
      <c r="AD750" s="19"/>
    </row>
    <row r="751" spans="2:30" s="20" customFormat="1">
      <c r="B751" s="49"/>
      <c r="C751" s="19"/>
      <c r="D751" s="50"/>
      <c r="E751" s="19"/>
      <c r="F751" s="19"/>
      <c r="G751" s="208"/>
      <c r="I751" s="51"/>
      <c r="J751" s="52"/>
      <c r="K751" s="62"/>
      <c r="L751" s="62"/>
      <c r="M751" s="52"/>
      <c r="N751" s="53"/>
      <c r="O751" s="51"/>
      <c r="P751" s="52"/>
      <c r="W751" s="52"/>
      <c r="X751" s="68"/>
      <c r="Y751" s="62"/>
      <c r="Z751" s="19"/>
      <c r="AC751" s="58"/>
      <c r="AD751" s="19"/>
    </row>
    <row r="752" spans="2:30" s="20" customFormat="1">
      <c r="B752" s="49"/>
      <c r="C752" s="19"/>
      <c r="D752" s="50"/>
      <c r="E752" s="19"/>
      <c r="F752" s="19"/>
      <c r="G752" s="208"/>
      <c r="I752" s="51"/>
      <c r="J752" s="52"/>
      <c r="K752" s="62"/>
      <c r="L752" s="62"/>
      <c r="M752" s="52"/>
      <c r="N752" s="53"/>
      <c r="O752" s="51"/>
      <c r="P752" s="52"/>
      <c r="W752" s="52"/>
      <c r="X752" s="68"/>
      <c r="Y752" s="62"/>
      <c r="Z752" s="19"/>
      <c r="AC752" s="58"/>
      <c r="AD752" s="19"/>
    </row>
    <row r="753" spans="2:30" s="20" customFormat="1">
      <c r="B753" s="49"/>
      <c r="C753" s="19"/>
      <c r="D753" s="50"/>
      <c r="E753" s="19"/>
      <c r="F753" s="19"/>
      <c r="G753" s="208"/>
      <c r="I753" s="51"/>
      <c r="J753" s="52"/>
      <c r="K753" s="62"/>
      <c r="L753" s="62"/>
      <c r="M753" s="52"/>
      <c r="N753" s="53"/>
      <c r="O753" s="51"/>
      <c r="P753" s="52"/>
      <c r="W753" s="52"/>
      <c r="X753" s="68"/>
      <c r="Y753" s="62"/>
      <c r="Z753" s="19"/>
      <c r="AC753" s="58"/>
      <c r="AD753" s="19"/>
    </row>
    <row r="754" spans="2:30" s="20" customFormat="1">
      <c r="B754" s="49"/>
      <c r="C754" s="19"/>
      <c r="D754" s="50"/>
      <c r="E754" s="19"/>
      <c r="F754" s="19"/>
      <c r="G754" s="208"/>
      <c r="I754" s="51"/>
      <c r="J754" s="52"/>
      <c r="K754" s="62"/>
      <c r="L754" s="62"/>
      <c r="M754" s="52"/>
      <c r="N754" s="53"/>
      <c r="O754" s="51"/>
      <c r="P754" s="52"/>
      <c r="W754" s="52"/>
      <c r="X754" s="68"/>
      <c r="Y754" s="62"/>
      <c r="Z754" s="19"/>
      <c r="AC754" s="58"/>
      <c r="AD754" s="19"/>
    </row>
    <row r="755" spans="2:30" s="20" customFormat="1">
      <c r="B755" s="49"/>
      <c r="C755" s="19"/>
      <c r="D755" s="50"/>
      <c r="E755" s="19"/>
      <c r="F755" s="19"/>
      <c r="G755" s="208"/>
      <c r="I755" s="51"/>
      <c r="J755" s="52"/>
      <c r="K755" s="62"/>
      <c r="L755" s="62"/>
      <c r="M755" s="52"/>
      <c r="N755" s="53"/>
      <c r="O755" s="51"/>
      <c r="P755" s="52"/>
      <c r="W755" s="52"/>
      <c r="X755" s="68"/>
      <c r="Y755" s="62"/>
      <c r="Z755" s="19"/>
      <c r="AC755" s="58"/>
      <c r="AD755" s="19"/>
    </row>
    <row r="756" spans="2:30" s="20" customFormat="1">
      <c r="B756" s="49"/>
      <c r="C756" s="19"/>
      <c r="D756" s="50"/>
      <c r="E756" s="19"/>
      <c r="F756" s="19"/>
      <c r="G756" s="208"/>
      <c r="I756" s="51"/>
      <c r="J756" s="52"/>
      <c r="K756" s="62"/>
      <c r="L756" s="62"/>
      <c r="M756" s="52"/>
      <c r="N756" s="53"/>
      <c r="O756" s="51"/>
      <c r="P756" s="52"/>
      <c r="W756" s="52"/>
      <c r="X756" s="68"/>
      <c r="Y756" s="62"/>
      <c r="Z756" s="19"/>
      <c r="AC756" s="58"/>
      <c r="AD756" s="19"/>
    </row>
    <row r="757" spans="2:30" s="20" customFormat="1">
      <c r="B757" s="49"/>
      <c r="C757" s="19"/>
      <c r="D757" s="50"/>
      <c r="E757" s="19"/>
      <c r="F757" s="19"/>
      <c r="G757" s="208"/>
      <c r="I757" s="51"/>
      <c r="J757" s="52"/>
      <c r="K757" s="62"/>
      <c r="L757" s="62"/>
      <c r="M757" s="52"/>
      <c r="N757" s="53"/>
      <c r="O757" s="51"/>
      <c r="P757" s="52"/>
      <c r="W757" s="52"/>
      <c r="X757" s="68"/>
      <c r="Y757" s="62"/>
      <c r="Z757" s="19"/>
      <c r="AC757" s="58"/>
      <c r="AD757" s="19"/>
    </row>
    <row r="758" spans="2:30" s="20" customFormat="1">
      <c r="B758" s="49"/>
      <c r="C758" s="19"/>
      <c r="D758" s="50"/>
      <c r="E758" s="19"/>
      <c r="F758" s="19"/>
      <c r="G758" s="208"/>
      <c r="I758" s="51"/>
      <c r="J758" s="52"/>
      <c r="K758" s="62"/>
      <c r="L758" s="62"/>
      <c r="M758" s="52"/>
      <c r="N758" s="53"/>
      <c r="O758" s="51"/>
      <c r="P758" s="52"/>
      <c r="W758" s="52"/>
      <c r="X758" s="68"/>
      <c r="Y758" s="62"/>
      <c r="Z758" s="19"/>
      <c r="AC758" s="58"/>
      <c r="AD758" s="19"/>
    </row>
    <row r="759" spans="2:30" s="20" customFormat="1">
      <c r="B759" s="49"/>
      <c r="C759" s="19"/>
      <c r="D759" s="50"/>
      <c r="E759" s="19"/>
      <c r="F759" s="19"/>
      <c r="G759" s="208"/>
      <c r="I759" s="51"/>
      <c r="J759" s="52"/>
      <c r="K759" s="62"/>
      <c r="L759" s="62"/>
      <c r="M759" s="52"/>
      <c r="N759" s="53"/>
      <c r="O759" s="51"/>
      <c r="P759" s="52"/>
      <c r="W759" s="52"/>
      <c r="X759" s="68"/>
      <c r="Y759" s="62"/>
      <c r="Z759" s="19"/>
      <c r="AC759" s="58"/>
      <c r="AD759" s="19"/>
    </row>
    <row r="760" spans="2:30" s="20" customFormat="1">
      <c r="B760" s="49"/>
      <c r="C760" s="19"/>
      <c r="D760" s="50"/>
      <c r="E760" s="19"/>
      <c r="F760" s="19"/>
      <c r="G760" s="208"/>
      <c r="I760" s="51"/>
      <c r="J760" s="52"/>
      <c r="K760" s="62"/>
      <c r="L760" s="62"/>
      <c r="M760" s="52"/>
      <c r="N760" s="53"/>
      <c r="O760" s="51"/>
      <c r="P760" s="52"/>
      <c r="W760" s="52"/>
      <c r="X760" s="68"/>
      <c r="Y760" s="62"/>
      <c r="Z760" s="19"/>
      <c r="AC760" s="58"/>
      <c r="AD760" s="19"/>
    </row>
    <row r="761" spans="2:30" s="20" customFormat="1">
      <c r="B761" s="49"/>
      <c r="C761" s="19"/>
      <c r="D761" s="50"/>
      <c r="E761" s="19"/>
      <c r="F761" s="19"/>
      <c r="G761" s="208"/>
      <c r="I761" s="51"/>
      <c r="J761" s="52"/>
      <c r="K761" s="62"/>
      <c r="L761" s="62"/>
      <c r="M761" s="52"/>
      <c r="N761" s="53"/>
      <c r="O761" s="51"/>
      <c r="P761" s="52"/>
      <c r="W761" s="52"/>
      <c r="X761" s="68"/>
      <c r="Y761" s="62"/>
      <c r="Z761" s="19"/>
      <c r="AC761" s="58"/>
      <c r="AD761" s="19"/>
    </row>
    <row r="762" spans="2:30" s="20" customFormat="1">
      <c r="B762" s="49"/>
      <c r="C762" s="19"/>
      <c r="D762" s="50"/>
      <c r="E762" s="19"/>
      <c r="F762" s="19"/>
      <c r="G762" s="208"/>
      <c r="I762" s="51"/>
      <c r="J762" s="52"/>
      <c r="K762" s="62"/>
      <c r="L762" s="62"/>
      <c r="M762" s="52"/>
      <c r="N762" s="53"/>
      <c r="O762" s="51"/>
      <c r="P762" s="52"/>
      <c r="W762" s="52"/>
      <c r="X762" s="68"/>
      <c r="Y762" s="62"/>
      <c r="Z762" s="19"/>
      <c r="AC762" s="58"/>
      <c r="AD762" s="19"/>
    </row>
    <row r="763" spans="2:30" s="20" customFormat="1">
      <c r="B763" s="49"/>
      <c r="C763" s="19"/>
      <c r="D763" s="50"/>
      <c r="E763" s="19"/>
      <c r="F763" s="19"/>
      <c r="G763" s="208"/>
      <c r="I763" s="51"/>
      <c r="J763" s="52"/>
      <c r="K763" s="62"/>
      <c r="L763" s="62"/>
      <c r="M763" s="52"/>
      <c r="N763" s="53"/>
      <c r="O763" s="51"/>
      <c r="P763" s="52"/>
      <c r="W763" s="52"/>
      <c r="X763" s="68"/>
      <c r="Y763" s="62"/>
      <c r="Z763" s="19"/>
      <c r="AC763" s="58"/>
      <c r="AD763" s="19"/>
    </row>
    <row r="764" spans="2:30" s="20" customFormat="1">
      <c r="B764" s="49"/>
      <c r="C764" s="19"/>
      <c r="D764" s="50"/>
      <c r="E764" s="19"/>
      <c r="F764" s="19"/>
      <c r="G764" s="208"/>
      <c r="I764" s="51"/>
      <c r="J764" s="52"/>
      <c r="K764" s="62"/>
      <c r="L764" s="62"/>
      <c r="M764" s="52"/>
      <c r="N764" s="53"/>
      <c r="O764" s="51"/>
      <c r="P764" s="52"/>
      <c r="W764" s="52"/>
      <c r="X764" s="68"/>
      <c r="Y764" s="62"/>
      <c r="Z764" s="19"/>
      <c r="AC764" s="58"/>
      <c r="AD764" s="19"/>
    </row>
    <row r="765" spans="2:30" s="20" customFormat="1">
      <c r="B765" s="49"/>
      <c r="C765" s="19"/>
      <c r="D765" s="50"/>
      <c r="E765" s="19"/>
      <c r="F765" s="19"/>
      <c r="G765" s="208"/>
      <c r="I765" s="51"/>
      <c r="J765" s="52"/>
      <c r="K765" s="62"/>
      <c r="L765" s="62"/>
      <c r="M765" s="52"/>
      <c r="N765" s="53"/>
      <c r="O765" s="51"/>
      <c r="P765" s="52"/>
      <c r="W765" s="52"/>
      <c r="X765" s="68"/>
      <c r="Y765" s="62"/>
      <c r="Z765" s="19"/>
      <c r="AC765" s="58"/>
      <c r="AD765" s="19"/>
    </row>
    <row r="766" spans="2:30" s="20" customFormat="1">
      <c r="B766" s="49"/>
      <c r="C766" s="19"/>
      <c r="D766" s="50"/>
      <c r="E766" s="19"/>
      <c r="F766" s="19"/>
      <c r="G766" s="208"/>
      <c r="I766" s="51"/>
      <c r="J766" s="52"/>
      <c r="K766" s="62"/>
      <c r="L766" s="62"/>
      <c r="M766" s="52"/>
      <c r="N766" s="53"/>
      <c r="O766" s="51"/>
      <c r="P766" s="52"/>
      <c r="W766" s="52"/>
      <c r="X766" s="68"/>
      <c r="Y766" s="62"/>
      <c r="Z766" s="19"/>
      <c r="AC766" s="58"/>
      <c r="AD766" s="19"/>
    </row>
    <row r="767" spans="2:30" s="20" customFormat="1">
      <c r="B767" s="49"/>
      <c r="C767" s="19"/>
      <c r="D767" s="50"/>
      <c r="E767" s="19"/>
      <c r="F767" s="19"/>
      <c r="G767" s="208"/>
      <c r="I767" s="51"/>
      <c r="J767" s="52"/>
      <c r="K767" s="62"/>
      <c r="L767" s="62"/>
      <c r="M767" s="52"/>
      <c r="N767" s="53"/>
      <c r="O767" s="51"/>
      <c r="P767" s="52"/>
      <c r="W767" s="52"/>
      <c r="X767" s="68"/>
      <c r="Y767" s="62"/>
      <c r="Z767" s="19"/>
      <c r="AC767" s="58"/>
      <c r="AD767" s="19"/>
    </row>
    <row r="768" spans="2:30" s="20" customFormat="1">
      <c r="B768" s="49"/>
      <c r="C768" s="19"/>
      <c r="D768" s="50"/>
      <c r="E768" s="19"/>
      <c r="F768" s="19"/>
      <c r="G768" s="208"/>
      <c r="I768" s="51"/>
      <c r="J768" s="52"/>
      <c r="K768" s="62"/>
      <c r="L768" s="62"/>
      <c r="M768" s="52"/>
      <c r="N768" s="53"/>
      <c r="O768" s="51"/>
      <c r="P768" s="52"/>
      <c r="W768" s="52"/>
      <c r="X768" s="68"/>
      <c r="Y768" s="62"/>
      <c r="Z768" s="19"/>
      <c r="AC768" s="58"/>
      <c r="AD768" s="19"/>
    </row>
    <row r="769" spans="2:30" s="20" customFormat="1">
      <c r="B769" s="49"/>
      <c r="C769" s="19"/>
      <c r="D769" s="50"/>
      <c r="E769" s="19"/>
      <c r="F769" s="19"/>
      <c r="G769" s="208"/>
      <c r="I769" s="51"/>
      <c r="J769" s="52"/>
      <c r="K769" s="62"/>
      <c r="L769" s="62"/>
      <c r="M769" s="52"/>
      <c r="N769" s="53"/>
      <c r="O769" s="51"/>
      <c r="P769" s="52"/>
      <c r="W769" s="52"/>
      <c r="X769" s="68"/>
      <c r="Y769" s="62"/>
      <c r="Z769" s="19"/>
      <c r="AC769" s="58"/>
      <c r="AD769" s="19"/>
    </row>
    <row r="770" spans="2:30" s="20" customFormat="1">
      <c r="B770" s="49"/>
      <c r="C770" s="19"/>
      <c r="D770" s="50"/>
      <c r="E770" s="19"/>
      <c r="F770" s="19"/>
      <c r="G770" s="208"/>
      <c r="I770" s="51"/>
      <c r="J770" s="52"/>
      <c r="K770" s="62"/>
      <c r="L770" s="62"/>
      <c r="M770" s="52"/>
      <c r="N770" s="53"/>
      <c r="O770" s="51"/>
      <c r="P770" s="52"/>
      <c r="W770" s="52"/>
      <c r="X770" s="68"/>
      <c r="Y770" s="62"/>
      <c r="Z770" s="19"/>
      <c r="AC770" s="58"/>
      <c r="AD770" s="19"/>
    </row>
    <row r="771" spans="2:30" s="20" customFormat="1">
      <c r="B771" s="49"/>
      <c r="C771" s="19"/>
      <c r="D771" s="50"/>
      <c r="E771" s="19"/>
      <c r="F771" s="19"/>
      <c r="G771" s="208"/>
      <c r="I771" s="51"/>
      <c r="J771" s="52"/>
      <c r="K771" s="62"/>
      <c r="L771" s="62"/>
      <c r="M771" s="52"/>
      <c r="N771" s="53"/>
      <c r="O771" s="51"/>
      <c r="P771" s="52"/>
      <c r="W771" s="52"/>
      <c r="X771" s="68"/>
      <c r="Y771" s="62"/>
      <c r="Z771" s="19"/>
      <c r="AC771" s="58"/>
      <c r="AD771" s="19"/>
    </row>
    <row r="772" spans="2:30" s="20" customFormat="1">
      <c r="B772" s="49"/>
      <c r="C772" s="19"/>
      <c r="D772" s="50"/>
      <c r="E772" s="19"/>
      <c r="F772" s="19"/>
      <c r="G772" s="208"/>
      <c r="I772" s="51"/>
      <c r="J772" s="52"/>
      <c r="K772" s="62"/>
      <c r="L772" s="62"/>
      <c r="M772" s="52"/>
      <c r="N772" s="53"/>
      <c r="O772" s="51"/>
      <c r="P772" s="52"/>
      <c r="W772" s="52"/>
      <c r="X772" s="68"/>
      <c r="Y772" s="62"/>
      <c r="Z772" s="19"/>
      <c r="AC772" s="58"/>
      <c r="AD772" s="19"/>
    </row>
    <row r="773" spans="2:30" s="20" customFormat="1">
      <c r="B773" s="49"/>
      <c r="C773" s="19"/>
      <c r="D773" s="50"/>
      <c r="E773" s="19"/>
      <c r="F773" s="19"/>
      <c r="G773" s="208"/>
      <c r="I773" s="51"/>
      <c r="J773" s="52"/>
      <c r="K773" s="62"/>
      <c r="L773" s="62"/>
      <c r="M773" s="52"/>
      <c r="N773" s="53"/>
      <c r="O773" s="51"/>
      <c r="P773" s="52"/>
      <c r="W773" s="52"/>
      <c r="X773" s="68"/>
      <c r="Y773" s="62"/>
      <c r="Z773" s="19"/>
      <c r="AC773" s="58"/>
      <c r="AD773" s="19"/>
    </row>
    <row r="774" spans="2:30" s="20" customFormat="1">
      <c r="B774" s="49"/>
      <c r="C774" s="19"/>
      <c r="D774" s="50"/>
      <c r="E774" s="19"/>
      <c r="F774" s="19"/>
      <c r="G774" s="208"/>
      <c r="I774" s="51"/>
      <c r="J774" s="52"/>
      <c r="K774" s="62"/>
      <c r="L774" s="62"/>
      <c r="M774" s="52"/>
      <c r="N774" s="53"/>
      <c r="O774" s="51"/>
      <c r="P774" s="52"/>
      <c r="W774" s="52"/>
      <c r="X774" s="68"/>
      <c r="Y774" s="62"/>
      <c r="Z774" s="19"/>
      <c r="AC774" s="58"/>
      <c r="AD774" s="19"/>
    </row>
    <row r="775" spans="2:30" s="20" customFormat="1">
      <c r="B775" s="49"/>
      <c r="C775" s="19"/>
      <c r="D775" s="50"/>
      <c r="E775" s="19"/>
      <c r="F775" s="19"/>
      <c r="G775" s="208"/>
      <c r="I775" s="51"/>
      <c r="J775" s="52"/>
      <c r="K775" s="62"/>
      <c r="L775" s="62"/>
      <c r="M775" s="52"/>
      <c r="N775" s="53"/>
      <c r="O775" s="51"/>
      <c r="P775" s="52"/>
      <c r="W775" s="52"/>
      <c r="X775" s="68"/>
      <c r="Y775" s="62"/>
      <c r="Z775" s="19"/>
      <c r="AC775" s="58"/>
      <c r="AD775" s="19"/>
    </row>
    <row r="776" spans="2:30" s="20" customFormat="1">
      <c r="B776" s="49"/>
      <c r="C776" s="19"/>
      <c r="D776" s="50"/>
      <c r="E776" s="19"/>
      <c r="F776" s="19"/>
      <c r="G776" s="208"/>
      <c r="I776" s="51"/>
      <c r="J776" s="52"/>
      <c r="K776" s="62"/>
      <c r="L776" s="62"/>
      <c r="M776" s="52"/>
      <c r="N776" s="53"/>
      <c r="O776" s="51"/>
      <c r="P776" s="52"/>
      <c r="W776" s="52"/>
      <c r="X776" s="68"/>
      <c r="Y776" s="62"/>
      <c r="Z776" s="19"/>
      <c r="AC776" s="58"/>
      <c r="AD776" s="19"/>
    </row>
    <row r="777" spans="2:30" s="20" customFormat="1">
      <c r="B777" s="49"/>
      <c r="C777" s="19"/>
      <c r="D777" s="50"/>
      <c r="E777" s="19"/>
      <c r="F777" s="19"/>
      <c r="G777" s="208"/>
      <c r="I777" s="51"/>
      <c r="J777" s="52"/>
      <c r="K777" s="62"/>
      <c r="L777" s="62"/>
      <c r="M777" s="52"/>
      <c r="N777" s="53"/>
      <c r="O777" s="51"/>
      <c r="P777" s="52"/>
      <c r="W777" s="52"/>
      <c r="X777" s="68"/>
      <c r="Y777" s="62"/>
      <c r="Z777" s="19"/>
      <c r="AC777" s="58"/>
      <c r="AD777" s="19"/>
    </row>
    <row r="778" spans="2:30" s="20" customFormat="1">
      <c r="B778" s="49"/>
      <c r="C778" s="19"/>
      <c r="D778" s="50"/>
      <c r="E778" s="19"/>
      <c r="F778" s="19"/>
      <c r="G778" s="208"/>
      <c r="I778" s="51"/>
      <c r="J778" s="52"/>
      <c r="K778" s="62"/>
      <c r="L778" s="62"/>
      <c r="M778" s="52"/>
      <c r="N778" s="53"/>
      <c r="O778" s="51"/>
      <c r="P778" s="52"/>
      <c r="W778" s="52"/>
      <c r="X778" s="68"/>
      <c r="Y778" s="62"/>
      <c r="Z778" s="19"/>
      <c r="AC778" s="58"/>
      <c r="AD778" s="19"/>
    </row>
    <row r="779" spans="2:30" s="20" customFormat="1">
      <c r="B779" s="49"/>
      <c r="C779" s="19"/>
      <c r="D779" s="50"/>
      <c r="E779" s="19"/>
      <c r="F779" s="19"/>
      <c r="G779" s="208"/>
      <c r="I779" s="51"/>
      <c r="J779" s="52"/>
      <c r="K779" s="62"/>
      <c r="L779" s="62"/>
      <c r="M779" s="52"/>
      <c r="N779" s="53"/>
      <c r="O779" s="51"/>
      <c r="P779" s="52"/>
      <c r="W779" s="52"/>
      <c r="X779" s="68"/>
      <c r="Y779" s="62"/>
      <c r="Z779" s="19"/>
      <c r="AC779" s="58"/>
      <c r="AD779" s="19"/>
    </row>
    <row r="780" spans="2:30" s="20" customFormat="1">
      <c r="B780" s="49"/>
      <c r="C780" s="19"/>
      <c r="D780" s="50"/>
      <c r="E780" s="19"/>
      <c r="F780" s="19"/>
      <c r="G780" s="208"/>
      <c r="I780" s="51"/>
      <c r="J780" s="52"/>
      <c r="K780" s="62"/>
      <c r="L780" s="62"/>
      <c r="M780" s="52"/>
      <c r="N780" s="53"/>
      <c r="O780" s="51"/>
      <c r="P780" s="52"/>
      <c r="W780" s="52"/>
      <c r="X780" s="68"/>
      <c r="Y780" s="62"/>
      <c r="Z780" s="19"/>
      <c r="AC780" s="58"/>
      <c r="AD780" s="19"/>
    </row>
    <row r="781" spans="2:30" s="20" customFormat="1">
      <c r="B781" s="49"/>
      <c r="C781" s="19"/>
      <c r="D781" s="50"/>
      <c r="E781" s="19"/>
      <c r="F781" s="19"/>
      <c r="G781" s="208"/>
      <c r="I781" s="51"/>
      <c r="J781" s="52"/>
      <c r="K781" s="62"/>
      <c r="L781" s="62"/>
      <c r="M781" s="52"/>
      <c r="N781" s="53"/>
      <c r="O781" s="51"/>
      <c r="P781" s="52"/>
      <c r="W781" s="52"/>
      <c r="X781" s="68"/>
      <c r="Y781" s="62"/>
      <c r="Z781" s="19"/>
      <c r="AC781" s="58"/>
      <c r="AD781" s="19"/>
    </row>
    <row r="782" spans="2:30" s="20" customFormat="1">
      <c r="B782" s="49"/>
      <c r="C782" s="19"/>
      <c r="D782" s="50"/>
      <c r="E782" s="19"/>
      <c r="F782" s="19"/>
      <c r="G782" s="208"/>
      <c r="I782" s="51"/>
      <c r="J782" s="52"/>
      <c r="K782" s="62"/>
      <c r="L782" s="62"/>
      <c r="M782" s="52"/>
      <c r="N782" s="53"/>
      <c r="O782" s="51"/>
      <c r="P782" s="52"/>
      <c r="W782" s="52"/>
      <c r="X782" s="68"/>
      <c r="Y782" s="62"/>
      <c r="Z782" s="19"/>
      <c r="AC782" s="58"/>
      <c r="AD782" s="19"/>
    </row>
    <row r="783" spans="2:30" s="20" customFormat="1">
      <c r="B783" s="49"/>
      <c r="C783" s="19"/>
      <c r="D783" s="50"/>
      <c r="E783" s="19"/>
      <c r="F783" s="19"/>
      <c r="G783" s="208"/>
      <c r="I783" s="51"/>
      <c r="J783" s="52"/>
      <c r="K783" s="62"/>
      <c r="L783" s="62"/>
      <c r="M783" s="52"/>
      <c r="N783" s="53"/>
      <c r="O783" s="51"/>
      <c r="P783" s="52"/>
      <c r="W783" s="52"/>
      <c r="X783" s="68"/>
      <c r="Y783" s="62"/>
      <c r="Z783" s="19"/>
      <c r="AC783" s="58"/>
      <c r="AD783" s="19"/>
    </row>
    <row r="784" spans="2:30" s="20" customFormat="1">
      <c r="B784" s="49"/>
      <c r="C784" s="19"/>
      <c r="D784" s="50"/>
      <c r="E784" s="19"/>
      <c r="F784" s="19"/>
      <c r="G784" s="208"/>
      <c r="I784" s="51"/>
      <c r="J784" s="52"/>
      <c r="K784" s="62"/>
      <c r="L784" s="62"/>
      <c r="M784" s="52"/>
      <c r="N784" s="53"/>
      <c r="O784" s="51"/>
      <c r="P784" s="52"/>
      <c r="W784" s="52"/>
      <c r="X784" s="68"/>
      <c r="Y784" s="62"/>
      <c r="Z784" s="19"/>
      <c r="AC784" s="58"/>
      <c r="AD784" s="19"/>
    </row>
    <row r="785" spans="2:30" s="20" customFormat="1">
      <c r="B785" s="49"/>
      <c r="C785" s="19"/>
      <c r="D785" s="50"/>
      <c r="E785" s="19"/>
      <c r="F785" s="19"/>
      <c r="G785" s="208"/>
      <c r="I785" s="51"/>
      <c r="J785" s="52"/>
      <c r="K785" s="62"/>
      <c r="L785" s="62"/>
      <c r="M785" s="52"/>
      <c r="N785" s="53"/>
      <c r="O785" s="51"/>
      <c r="P785" s="52"/>
      <c r="W785" s="52"/>
      <c r="X785" s="68"/>
      <c r="Y785" s="62"/>
      <c r="Z785" s="19"/>
      <c r="AC785" s="58"/>
      <c r="AD785" s="19"/>
    </row>
    <row r="786" spans="2:30" s="20" customFormat="1">
      <c r="B786" s="49"/>
      <c r="C786" s="19"/>
      <c r="D786" s="50"/>
      <c r="E786" s="19"/>
      <c r="F786" s="19"/>
      <c r="G786" s="208"/>
      <c r="I786" s="51"/>
      <c r="J786" s="52"/>
      <c r="K786" s="62"/>
      <c r="L786" s="62"/>
      <c r="M786" s="52"/>
      <c r="N786" s="53"/>
      <c r="O786" s="51"/>
      <c r="P786" s="52"/>
      <c r="W786" s="52"/>
      <c r="X786" s="68"/>
      <c r="Y786" s="62"/>
      <c r="Z786" s="19"/>
      <c r="AC786" s="58"/>
      <c r="AD786" s="19"/>
    </row>
    <row r="787" spans="2:30" s="20" customFormat="1">
      <c r="B787" s="49"/>
      <c r="C787" s="19"/>
      <c r="D787" s="50"/>
      <c r="E787" s="19"/>
      <c r="F787" s="19"/>
      <c r="G787" s="208"/>
      <c r="I787" s="51"/>
      <c r="J787" s="52"/>
      <c r="K787" s="62"/>
      <c r="L787" s="62"/>
      <c r="M787" s="52"/>
      <c r="N787" s="53"/>
      <c r="O787" s="51"/>
      <c r="P787" s="52"/>
      <c r="W787" s="52"/>
      <c r="X787" s="68"/>
      <c r="Y787" s="62"/>
      <c r="Z787" s="19"/>
      <c r="AC787" s="58"/>
      <c r="AD787" s="19"/>
    </row>
    <row r="788" spans="2:30" s="20" customFormat="1">
      <c r="B788" s="49"/>
      <c r="C788" s="19"/>
      <c r="D788" s="50"/>
      <c r="E788" s="19"/>
      <c r="F788" s="19"/>
      <c r="G788" s="208"/>
      <c r="I788" s="51"/>
      <c r="J788" s="52"/>
      <c r="K788" s="62"/>
      <c r="L788" s="62"/>
      <c r="M788" s="52"/>
      <c r="N788" s="53"/>
      <c r="O788" s="51"/>
      <c r="P788" s="52"/>
      <c r="W788" s="52"/>
      <c r="X788" s="68"/>
      <c r="Y788" s="62"/>
      <c r="Z788" s="19"/>
      <c r="AC788" s="58"/>
      <c r="AD788" s="19"/>
    </row>
    <row r="789" spans="2:30" s="20" customFormat="1">
      <c r="B789" s="49"/>
      <c r="C789" s="19"/>
      <c r="D789" s="50"/>
      <c r="E789" s="19"/>
      <c r="F789" s="19"/>
      <c r="G789" s="208"/>
      <c r="I789" s="51"/>
      <c r="J789" s="52"/>
      <c r="K789" s="62"/>
      <c r="L789" s="62"/>
      <c r="M789" s="52"/>
      <c r="N789" s="53"/>
      <c r="O789" s="51"/>
      <c r="P789" s="52"/>
      <c r="W789" s="52"/>
      <c r="X789" s="68"/>
      <c r="Y789" s="62"/>
      <c r="Z789" s="19"/>
      <c r="AC789" s="58"/>
      <c r="AD789" s="19"/>
    </row>
    <row r="790" spans="2:30" s="20" customFormat="1">
      <c r="B790" s="49"/>
      <c r="C790" s="19"/>
      <c r="D790" s="50"/>
      <c r="E790" s="19"/>
      <c r="F790" s="19"/>
      <c r="G790" s="208"/>
      <c r="I790" s="51"/>
      <c r="J790" s="52"/>
      <c r="K790" s="62"/>
      <c r="L790" s="62"/>
      <c r="M790" s="52"/>
      <c r="N790" s="53"/>
      <c r="O790" s="51"/>
      <c r="P790" s="52"/>
      <c r="W790" s="52"/>
      <c r="X790" s="68"/>
      <c r="Y790" s="62"/>
      <c r="Z790" s="19"/>
      <c r="AC790" s="58"/>
      <c r="AD790" s="19"/>
    </row>
    <row r="791" spans="2:30" s="20" customFormat="1">
      <c r="B791" s="49"/>
      <c r="C791" s="19"/>
      <c r="D791" s="50"/>
      <c r="E791" s="19"/>
      <c r="F791" s="19"/>
      <c r="G791" s="208"/>
      <c r="I791" s="51"/>
      <c r="J791" s="52"/>
      <c r="K791" s="62"/>
      <c r="L791" s="62"/>
      <c r="M791" s="52"/>
      <c r="N791" s="53"/>
      <c r="O791" s="51"/>
      <c r="P791" s="52"/>
      <c r="W791" s="52"/>
      <c r="X791" s="68"/>
      <c r="Y791" s="62"/>
      <c r="Z791" s="19"/>
      <c r="AC791" s="58"/>
      <c r="AD791" s="19"/>
    </row>
    <row r="792" spans="2:30" s="20" customFormat="1">
      <c r="B792" s="49"/>
      <c r="C792" s="19"/>
      <c r="D792" s="50"/>
      <c r="E792" s="19"/>
      <c r="F792" s="19"/>
      <c r="G792" s="208"/>
      <c r="I792" s="51"/>
      <c r="J792" s="52"/>
      <c r="K792" s="62"/>
      <c r="L792" s="62"/>
      <c r="M792" s="52"/>
      <c r="N792" s="53"/>
      <c r="O792" s="51"/>
      <c r="P792" s="52"/>
      <c r="W792" s="52"/>
      <c r="X792" s="68"/>
      <c r="Y792" s="62"/>
      <c r="Z792" s="19"/>
      <c r="AC792" s="58"/>
      <c r="AD792" s="19"/>
    </row>
    <row r="793" spans="2:30" s="20" customFormat="1">
      <c r="B793" s="49"/>
      <c r="C793" s="19"/>
      <c r="D793" s="50"/>
      <c r="E793" s="19"/>
      <c r="F793" s="19"/>
      <c r="G793" s="208"/>
      <c r="I793" s="51"/>
      <c r="J793" s="52"/>
      <c r="K793" s="62"/>
      <c r="L793" s="62"/>
      <c r="M793" s="52"/>
      <c r="N793" s="53"/>
      <c r="O793" s="51"/>
      <c r="P793" s="52"/>
      <c r="W793" s="52"/>
      <c r="X793" s="68"/>
      <c r="Y793" s="62"/>
      <c r="Z793" s="19"/>
      <c r="AC793" s="58"/>
      <c r="AD793" s="19"/>
    </row>
    <row r="794" spans="2:30" s="20" customFormat="1">
      <c r="B794" s="49"/>
      <c r="C794" s="19"/>
      <c r="D794" s="50"/>
      <c r="E794" s="19"/>
      <c r="F794" s="19"/>
      <c r="G794" s="208"/>
      <c r="I794" s="51"/>
      <c r="J794" s="52"/>
      <c r="K794" s="62"/>
      <c r="L794" s="62"/>
      <c r="M794" s="52"/>
      <c r="N794" s="53"/>
      <c r="O794" s="51"/>
      <c r="P794" s="52"/>
      <c r="W794" s="52"/>
      <c r="X794" s="68"/>
      <c r="Y794" s="62"/>
      <c r="Z794" s="19"/>
      <c r="AC794" s="58"/>
      <c r="AD794" s="19"/>
    </row>
    <row r="795" spans="2:30" s="20" customFormat="1">
      <c r="B795" s="49"/>
      <c r="C795" s="19"/>
      <c r="D795" s="50"/>
      <c r="E795" s="19"/>
      <c r="F795" s="19"/>
      <c r="G795" s="208"/>
      <c r="I795" s="51"/>
      <c r="J795" s="52"/>
      <c r="K795" s="62"/>
      <c r="L795" s="62"/>
      <c r="M795" s="52"/>
      <c r="N795" s="53"/>
      <c r="O795" s="51"/>
      <c r="P795" s="52"/>
      <c r="W795" s="52"/>
      <c r="X795" s="68"/>
      <c r="Y795" s="62"/>
      <c r="Z795" s="19"/>
      <c r="AC795" s="58"/>
      <c r="AD795" s="19"/>
    </row>
    <row r="796" spans="2:30" s="20" customFormat="1">
      <c r="B796" s="49"/>
      <c r="C796" s="19"/>
      <c r="D796" s="50"/>
      <c r="E796" s="19"/>
      <c r="F796" s="19"/>
      <c r="G796" s="208"/>
      <c r="I796" s="51"/>
      <c r="J796" s="52"/>
      <c r="K796" s="62"/>
      <c r="L796" s="62"/>
      <c r="M796" s="52"/>
      <c r="N796" s="53"/>
      <c r="O796" s="51"/>
      <c r="P796" s="52"/>
      <c r="W796" s="52"/>
      <c r="X796" s="68"/>
      <c r="Y796" s="62"/>
      <c r="Z796" s="19"/>
      <c r="AC796" s="58"/>
      <c r="AD796" s="19"/>
    </row>
    <row r="797" spans="2:30" s="20" customFormat="1">
      <c r="B797" s="49"/>
      <c r="C797" s="19"/>
      <c r="D797" s="50"/>
      <c r="E797" s="19"/>
      <c r="F797" s="19"/>
      <c r="G797" s="208"/>
      <c r="I797" s="51"/>
      <c r="J797" s="52"/>
      <c r="K797" s="62"/>
      <c r="L797" s="62"/>
      <c r="M797" s="52"/>
      <c r="N797" s="53"/>
      <c r="O797" s="51"/>
      <c r="P797" s="52"/>
      <c r="W797" s="52"/>
      <c r="X797" s="68"/>
      <c r="Y797" s="62"/>
      <c r="Z797" s="19"/>
      <c r="AC797" s="58"/>
      <c r="AD797" s="19"/>
    </row>
    <row r="798" spans="2:30" s="20" customFormat="1">
      <c r="B798" s="49"/>
      <c r="C798" s="19"/>
      <c r="D798" s="50"/>
      <c r="E798" s="19"/>
      <c r="F798" s="19"/>
      <c r="G798" s="208"/>
      <c r="I798" s="51"/>
      <c r="J798" s="52"/>
      <c r="K798" s="62"/>
      <c r="L798" s="62"/>
      <c r="M798" s="52"/>
      <c r="N798" s="53"/>
      <c r="O798" s="51"/>
      <c r="P798" s="52"/>
      <c r="W798" s="52"/>
      <c r="X798" s="68"/>
      <c r="Y798" s="62"/>
      <c r="Z798" s="19"/>
      <c r="AC798" s="58"/>
      <c r="AD798" s="19"/>
    </row>
    <row r="799" spans="2:30" s="20" customFormat="1">
      <c r="B799" s="49"/>
      <c r="C799" s="19"/>
      <c r="D799" s="50"/>
      <c r="E799" s="19"/>
      <c r="F799" s="19"/>
      <c r="G799" s="208"/>
      <c r="I799" s="51"/>
      <c r="J799" s="52"/>
      <c r="K799" s="62"/>
      <c r="L799" s="62"/>
      <c r="M799" s="52"/>
      <c r="N799" s="53"/>
      <c r="O799" s="51"/>
      <c r="P799" s="52"/>
      <c r="W799" s="52"/>
      <c r="X799" s="68"/>
      <c r="Y799" s="62"/>
      <c r="Z799" s="19"/>
      <c r="AC799" s="58"/>
      <c r="AD799" s="19"/>
    </row>
    <row r="800" spans="2:30" s="20" customFormat="1">
      <c r="B800" s="49"/>
      <c r="C800" s="19"/>
      <c r="D800" s="50"/>
      <c r="E800" s="19"/>
      <c r="F800" s="19"/>
      <c r="G800" s="208"/>
      <c r="I800" s="51"/>
      <c r="J800" s="52"/>
      <c r="K800" s="62"/>
      <c r="L800" s="62"/>
      <c r="M800" s="52"/>
      <c r="N800" s="53"/>
      <c r="O800" s="51"/>
      <c r="P800" s="52"/>
      <c r="W800" s="52"/>
      <c r="X800" s="68"/>
      <c r="Y800" s="62"/>
      <c r="Z800" s="19"/>
      <c r="AC800" s="58"/>
      <c r="AD800" s="19"/>
    </row>
    <row r="801" spans="2:30" s="20" customFormat="1">
      <c r="B801" s="49"/>
      <c r="C801" s="19"/>
      <c r="D801" s="50"/>
      <c r="E801" s="19"/>
      <c r="F801" s="19"/>
      <c r="G801" s="208"/>
      <c r="I801" s="51"/>
      <c r="J801" s="52"/>
      <c r="K801" s="62"/>
      <c r="L801" s="62"/>
      <c r="M801" s="52"/>
      <c r="N801" s="53"/>
      <c r="O801" s="51"/>
      <c r="P801" s="52"/>
      <c r="W801" s="52"/>
      <c r="X801" s="68"/>
      <c r="Y801" s="62"/>
      <c r="Z801" s="19"/>
      <c r="AC801" s="58"/>
      <c r="AD801" s="19"/>
    </row>
    <row r="802" spans="2:30" s="20" customFormat="1">
      <c r="B802" s="49"/>
      <c r="C802" s="19"/>
      <c r="D802" s="50"/>
      <c r="E802" s="19"/>
      <c r="F802" s="19"/>
      <c r="G802" s="208"/>
      <c r="I802" s="51"/>
      <c r="J802" s="52"/>
      <c r="K802" s="62"/>
      <c r="L802" s="62"/>
      <c r="M802" s="52"/>
      <c r="N802" s="53"/>
      <c r="O802" s="51"/>
      <c r="P802" s="52"/>
      <c r="W802" s="52"/>
      <c r="X802" s="68"/>
      <c r="Y802" s="62"/>
      <c r="Z802" s="19"/>
      <c r="AC802" s="58"/>
      <c r="AD802" s="19"/>
    </row>
    <row r="803" spans="2:30" s="20" customFormat="1">
      <c r="B803" s="49"/>
      <c r="C803" s="19"/>
      <c r="D803" s="50"/>
      <c r="E803" s="19"/>
      <c r="F803" s="19"/>
      <c r="G803" s="208"/>
      <c r="I803" s="51"/>
      <c r="J803" s="52"/>
      <c r="K803" s="62"/>
      <c r="L803" s="62"/>
      <c r="M803" s="52"/>
      <c r="N803" s="53"/>
      <c r="O803" s="51"/>
      <c r="P803" s="52"/>
      <c r="W803" s="52"/>
      <c r="X803" s="68"/>
      <c r="Y803" s="62"/>
      <c r="Z803" s="19"/>
      <c r="AC803" s="58"/>
      <c r="AD803" s="19"/>
    </row>
    <row r="804" spans="2:30" s="20" customFormat="1">
      <c r="B804" s="49"/>
      <c r="C804" s="19"/>
      <c r="D804" s="50"/>
      <c r="E804" s="19"/>
      <c r="F804" s="19"/>
      <c r="G804" s="208"/>
      <c r="I804" s="51"/>
      <c r="J804" s="52"/>
      <c r="K804" s="62"/>
      <c r="L804" s="62"/>
      <c r="M804" s="52"/>
      <c r="N804" s="53"/>
      <c r="O804" s="51"/>
      <c r="P804" s="52"/>
      <c r="W804" s="52"/>
      <c r="X804" s="68"/>
      <c r="Y804" s="62"/>
      <c r="Z804" s="19"/>
      <c r="AC804" s="58"/>
      <c r="AD804" s="19"/>
    </row>
    <row r="805" spans="2:30" s="20" customFormat="1">
      <c r="B805" s="49"/>
      <c r="C805" s="19"/>
      <c r="D805" s="50"/>
      <c r="E805" s="19"/>
      <c r="F805" s="19"/>
      <c r="G805" s="208"/>
      <c r="I805" s="51"/>
      <c r="J805" s="52"/>
      <c r="K805" s="62"/>
      <c r="L805" s="62"/>
      <c r="M805" s="52"/>
      <c r="N805" s="53"/>
      <c r="O805" s="51"/>
      <c r="P805" s="52"/>
      <c r="W805" s="52"/>
      <c r="X805" s="68"/>
      <c r="Y805" s="62"/>
      <c r="Z805" s="19"/>
      <c r="AC805" s="58"/>
      <c r="AD805" s="19"/>
    </row>
    <row r="806" spans="2:30" s="20" customFormat="1">
      <c r="B806" s="49"/>
      <c r="C806" s="19"/>
      <c r="D806" s="50"/>
      <c r="E806" s="19"/>
      <c r="F806" s="19"/>
      <c r="G806" s="208"/>
      <c r="I806" s="51"/>
      <c r="J806" s="52"/>
      <c r="K806" s="62"/>
      <c r="L806" s="62"/>
      <c r="M806" s="52"/>
      <c r="N806" s="53"/>
      <c r="O806" s="51"/>
      <c r="P806" s="52"/>
      <c r="W806" s="52"/>
      <c r="X806" s="68"/>
      <c r="Y806" s="62"/>
      <c r="Z806" s="19"/>
      <c r="AC806" s="58"/>
      <c r="AD806" s="19"/>
    </row>
    <row r="807" spans="2:30" s="20" customFormat="1">
      <c r="B807" s="49"/>
      <c r="C807" s="19"/>
      <c r="D807" s="50"/>
      <c r="E807" s="19"/>
      <c r="F807" s="19"/>
      <c r="G807" s="208"/>
      <c r="I807" s="51"/>
      <c r="J807" s="52"/>
      <c r="K807" s="62"/>
      <c r="L807" s="62"/>
      <c r="M807" s="52"/>
      <c r="N807" s="53"/>
      <c r="O807" s="51"/>
      <c r="P807" s="52"/>
      <c r="W807" s="52"/>
      <c r="X807" s="68"/>
      <c r="Y807" s="62"/>
      <c r="Z807" s="19"/>
      <c r="AC807" s="58"/>
      <c r="AD807" s="19"/>
    </row>
    <row r="808" spans="2:30" s="20" customFormat="1">
      <c r="B808" s="49"/>
      <c r="C808" s="19"/>
      <c r="D808" s="50"/>
      <c r="E808" s="19"/>
      <c r="F808" s="19"/>
      <c r="G808" s="208"/>
      <c r="I808" s="51"/>
      <c r="J808" s="52"/>
      <c r="K808" s="62"/>
      <c r="L808" s="62"/>
      <c r="M808" s="52"/>
      <c r="N808" s="53"/>
      <c r="O808" s="51"/>
      <c r="P808" s="52"/>
      <c r="W808" s="52"/>
      <c r="X808" s="68"/>
      <c r="Y808" s="62"/>
      <c r="Z808" s="19"/>
      <c r="AC808" s="58"/>
      <c r="AD808" s="19"/>
    </row>
    <row r="809" spans="2:30" s="20" customFormat="1">
      <c r="B809" s="49"/>
      <c r="C809" s="19"/>
      <c r="D809" s="50"/>
      <c r="E809" s="19"/>
      <c r="F809" s="19"/>
      <c r="G809" s="208"/>
      <c r="I809" s="51"/>
      <c r="J809" s="52"/>
      <c r="K809" s="62"/>
      <c r="L809" s="62"/>
      <c r="M809" s="52"/>
      <c r="N809" s="53"/>
      <c r="O809" s="51"/>
      <c r="P809" s="52"/>
      <c r="W809" s="52"/>
      <c r="X809" s="68"/>
      <c r="Y809" s="62"/>
      <c r="Z809" s="19"/>
      <c r="AC809" s="58"/>
      <c r="AD809" s="19"/>
    </row>
    <row r="810" spans="2:30" s="20" customFormat="1">
      <c r="B810" s="49"/>
      <c r="C810" s="19"/>
      <c r="D810" s="50"/>
      <c r="E810" s="19"/>
      <c r="F810" s="19"/>
      <c r="G810" s="208"/>
      <c r="I810" s="51"/>
      <c r="J810" s="52"/>
      <c r="K810" s="62"/>
      <c r="L810" s="62"/>
      <c r="M810" s="52"/>
      <c r="N810" s="53"/>
      <c r="O810" s="51"/>
      <c r="P810" s="52"/>
      <c r="W810" s="52"/>
      <c r="X810" s="68"/>
      <c r="Y810" s="62"/>
      <c r="Z810" s="19"/>
      <c r="AC810" s="58"/>
      <c r="AD810" s="19"/>
    </row>
    <row r="811" spans="2:30" s="20" customFormat="1">
      <c r="B811" s="49"/>
      <c r="C811" s="19"/>
      <c r="D811" s="50"/>
      <c r="E811" s="19"/>
      <c r="F811" s="19"/>
      <c r="G811" s="208"/>
      <c r="I811" s="51"/>
      <c r="J811" s="52"/>
      <c r="K811" s="62"/>
      <c r="L811" s="62"/>
      <c r="M811" s="52"/>
      <c r="N811" s="53"/>
      <c r="O811" s="51"/>
      <c r="P811" s="52"/>
      <c r="W811" s="52"/>
      <c r="X811" s="68"/>
      <c r="Y811" s="62"/>
      <c r="Z811" s="19"/>
      <c r="AC811" s="58"/>
      <c r="AD811" s="19"/>
    </row>
    <row r="812" spans="2:30" s="20" customFormat="1">
      <c r="B812" s="49"/>
      <c r="C812" s="19"/>
      <c r="D812" s="50"/>
      <c r="E812" s="19"/>
      <c r="F812" s="19"/>
      <c r="G812" s="208"/>
      <c r="I812" s="51"/>
      <c r="J812" s="52"/>
      <c r="K812" s="62"/>
      <c r="L812" s="62"/>
      <c r="M812" s="52"/>
      <c r="N812" s="53"/>
      <c r="O812" s="51"/>
      <c r="P812" s="52"/>
      <c r="W812" s="52"/>
      <c r="X812" s="68"/>
      <c r="Y812" s="62"/>
      <c r="Z812" s="19"/>
      <c r="AC812" s="58"/>
      <c r="AD812" s="19"/>
    </row>
    <row r="813" spans="2:30" s="20" customFormat="1">
      <c r="B813" s="49"/>
      <c r="C813" s="19"/>
      <c r="D813" s="50"/>
      <c r="E813" s="19"/>
      <c r="F813" s="19"/>
      <c r="G813" s="208"/>
      <c r="I813" s="51"/>
      <c r="J813" s="52"/>
      <c r="K813" s="62"/>
      <c r="L813" s="62"/>
      <c r="M813" s="52"/>
      <c r="N813" s="53"/>
      <c r="O813" s="51"/>
      <c r="P813" s="52"/>
      <c r="W813" s="52"/>
      <c r="X813" s="68"/>
      <c r="Y813" s="62"/>
      <c r="Z813" s="19"/>
      <c r="AC813" s="58"/>
      <c r="AD813" s="19"/>
    </row>
    <row r="814" spans="2:30" s="20" customFormat="1">
      <c r="B814" s="49"/>
      <c r="C814" s="19"/>
      <c r="D814" s="50"/>
      <c r="E814" s="19"/>
      <c r="F814" s="19"/>
      <c r="G814" s="208"/>
      <c r="I814" s="51"/>
      <c r="J814" s="52"/>
      <c r="K814" s="62"/>
      <c r="L814" s="62"/>
      <c r="M814" s="52"/>
      <c r="N814" s="53"/>
      <c r="O814" s="51"/>
      <c r="P814" s="52"/>
      <c r="W814" s="52"/>
      <c r="X814" s="68"/>
      <c r="Y814" s="62"/>
      <c r="Z814" s="19"/>
      <c r="AC814" s="58"/>
      <c r="AD814" s="19"/>
    </row>
    <row r="815" spans="2:30" s="20" customFormat="1">
      <c r="B815" s="49"/>
      <c r="C815" s="19"/>
      <c r="D815" s="50"/>
      <c r="E815" s="19"/>
      <c r="F815" s="19"/>
      <c r="G815" s="208"/>
      <c r="I815" s="51"/>
      <c r="J815" s="52"/>
      <c r="K815" s="62"/>
      <c r="L815" s="62"/>
      <c r="M815" s="52"/>
      <c r="N815" s="53"/>
      <c r="O815" s="51"/>
      <c r="P815" s="52"/>
      <c r="W815" s="52"/>
      <c r="X815" s="68"/>
      <c r="Y815" s="62"/>
      <c r="Z815" s="19"/>
      <c r="AC815" s="58"/>
      <c r="AD815" s="19"/>
    </row>
    <row r="816" spans="2:30" s="20" customFormat="1">
      <c r="B816" s="49"/>
      <c r="C816" s="19"/>
      <c r="D816" s="50"/>
      <c r="E816" s="19"/>
      <c r="F816" s="19"/>
      <c r="G816" s="208"/>
      <c r="I816" s="51"/>
      <c r="J816" s="52"/>
      <c r="K816" s="62"/>
      <c r="L816" s="62"/>
      <c r="M816" s="52"/>
      <c r="N816" s="53"/>
      <c r="O816" s="51"/>
      <c r="P816" s="52"/>
      <c r="W816" s="52"/>
      <c r="X816" s="68"/>
      <c r="Y816" s="62"/>
      <c r="Z816" s="19"/>
      <c r="AC816" s="58"/>
      <c r="AD816" s="19"/>
    </row>
    <row r="817" spans="2:30" s="20" customFormat="1">
      <c r="B817" s="49"/>
      <c r="C817" s="19"/>
      <c r="D817" s="50"/>
      <c r="E817" s="19"/>
      <c r="F817" s="19"/>
      <c r="G817" s="208"/>
      <c r="I817" s="51"/>
      <c r="J817" s="52"/>
      <c r="K817" s="62"/>
      <c r="L817" s="62"/>
      <c r="M817" s="52"/>
      <c r="N817" s="53"/>
      <c r="O817" s="51"/>
      <c r="P817" s="52"/>
      <c r="W817" s="52"/>
      <c r="X817" s="68"/>
      <c r="Y817" s="62"/>
      <c r="Z817" s="19"/>
      <c r="AC817" s="58"/>
      <c r="AD817" s="19"/>
    </row>
    <row r="818" spans="2:30" s="20" customFormat="1">
      <c r="B818" s="49"/>
      <c r="C818" s="19"/>
      <c r="D818" s="50"/>
      <c r="E818" s="19"/>
      <c r="F818" s="19"/>
      <c r="G818" s="208"/>
      <c r="I818" s="51"/>
      <c r="J818" s="52"/>
      <c r="K818" s="62"/>
      <c r="L818" s="62"/>
      <c r="M818" s="52"/>
      <c r="N818" s="53"/>
      <c r="O818" s="51"/>
      <c r="P818" s="52"/>
      <c r="W818" s="52"/>
      <c r="X818" s="68"/>
      <c r="Y818" s="62"/>
      <c r="Z818" s="19"/>
      <c r="AC818" s="58"/>
      <c r="AD818" s="19"/>
    </row>
    <row r="819" spans="2:30" s="20" customFormat="1">
      <c r="B819" s="49"/>
      <c r="C819" s="19"/>
      <c r="D819" s="50"/>
      <c r="E819" s="19"/>
      <c r="F819" s="19"/>
      <c r="G819" s="208"/>
      <c r="I819" s="51"/>
      <c r="J819" s="52"/>
      <c r="K819" s="62"/>
      <c r="L819" s="62"/>
      <c r="M819" s="52"/>
      <c r="N819" s="53"/>
      <c r="O819" s="51"/>
      <c r="P819" s="52"/>
      <c r="W819" s="52"/>
      <c r="X819" s="68"/>
      <c r="Y819" s="62"/>
      <c r="Z819" s="19"/>
      <c r="AC819" s="58"/>
      <c r="AD819" s="19"/>
    </row>
    <row r="820" spans="2:30" s="20" customFormat="1">
      <c r="B820" s="49"/>
      <c r="C820" s="19"/>
      <c r="D820" s="50"/>
      <c r="E820" s="19"/>
      <c r="F820" s="19"/>
      <c r="G820" s="208"/>
      <c r="I820" s="51"/>
      <c r="J820" s="52"/>
      <c r="K820" s="62"/>
      <c r="L820" s="62"/>
      <c r="M820" s="52"/>
      <c r="N820" s="53"/>
      <c r="O820" s="51"/>
      <c r="P820" s="52"/>
      <c r="W820" s="52"/>
      <c r="X820" s="68"/>
      <c r="Y820" s="62"/>
      <c r="Z820" s="19"/>
      <c r="AC820" s="58"/>
      <c r="AD820" s="19"/>
    </row>
    <row r="821" spans="2:30" s="20" customFormat="1">
      <c r="B821" s="49"/>
      <c r="C821" s="19"/>
      <c r="D821" s="50"/>
      <c r="E821" s="19"/>
      <c r="F821" s="19"/>
      <c r="G821" s="208"/>
      <c r="I821" s="51"/>
      <c r="J821" s="52"/>
      <c r="K821" s="62"/>
      <c r="L821" s="62"/>
      <c r="M821" s="52"/>
      <c r="N821" s="53"/>
      <c r="O821" s="51"/>
      <c r="P821" s="52"/>
      <c r="W821" s="52"/>
      <c r="X821" s="68"/>
      <c r="Y821" s="62"/>
      <c r="Z821" s="19"/>
      <c r="AC821" s="58"/>
      <c r="AD821" s="19"/>
    </row>
    <row r="822" spans="2:30" s="20" customFormat="1">
      <c r="B822" s="49"/>
      <c r="C822" s="19"/>
      <c r="D822" s="50"/>
      <c r="E822" s="19"/>
      <c r="F822" s="19"/>
      <c r="G822" s="208"/>
      <c r="I822" s="51"/>
      <c r="J822" s="52"/>
      <c r="K822" s="62"/>
      <c r="L822" s="62"/>
      <c r="M822" s="52"/>
      <c r="N822" s="53"/>
      <c r="O822" s="51"/>
      <c r="P822" s="52"/>
      <c r="W822" s="52"/>
      <c r="X822" s="68"/>
      <c r="Y822" s="62"/>
      <c r="Z822" s="19"/>
      <c r="AC822" s="58"/>
      <c r="AD822" s="19"/>
    </row>
    <row r="823" spans="2:30" s="20" customFormat="1">
      <c r="B823" s="49"/>
      <c r="C823" s="19"/>
      <c r="D823" s="50"/>
      <c r="E823" s="19"/>
      <c r="F823" s="19"/>
      <c r="G823" s="208"/>
      <c r="I823" s="51"/>
      <c r="J823" s="52"/>
      <c r="K823" s="62"/>
      <c r="L823" s="62"/>
      <c r="M823" s="52"/>
      <c r="N823" s="53"/>
      <c r="O823" s="51"/>
      <c r="P823" s="52"/>
      <c r="W823" s="52"/>
      <c r="X823" s="68"/>
      <c r="Y823" s="62"/>
      <c r="Z823" s="19"/>
      <c r="AC823" s="58"/>
      <c r="AD823" s="19"/>
    </row>
    <row r="824" spans="2:30" s="20" customFormat="1">
      <c r="B824" s="49"/>
      <c r="C824" s="19"/>
      <c r="D824" s="50"/>
      <c r="E824" s="19"/>
      <c r="F824" s="19"/>
      <c r="G824" s="208"/>
      <c r="I824" s="51"/>
      <c r="J824" s="52"/>
      <c r="K824" s="62"/>
      <c r="L824" s="62"/>
      <c r="M824" s="52"/>
      <c r="N824" s="53"/>
      <c r="O824" s="51"/>
      <c r="P824" s="52"/>
      <c r="W824" s="52"/>
      <c r="X824" s="68"/>
      <c r="Y824" s="62"/>
      <c r="Z824" s="19"/>
      <c r="AC824" s="58"/>
      <c r="AD824" s="19"/>
    </row>
    <row r="825" spans="2:30" s="20" customFormat="1">
      <c r="B825" s="49"/>
      <c r="C825" s="19"/>
      <c r="D825" s="50"/>
      <c r="E825" s="19"/>
      <c r="F825" s="19"/>
      <c r="G825" s="208"/>
      <c r="I825" s="51"/>
      <c r="J825" s="52"/>
      <c r="K825" s="62"/>
      <c r="L825" s="62"/>
      <c r="M825" s="52"/>
      <c r="N825" s="53"/>
      <c r="O825" s="51"/>
      <c r="P825" s="52"/>
      <c r="W825" s="52"/>
      <c r="X825" s="68"/>
      <c r="Y825" s="62"/>
      <c r="Z825" s="19"/>
      <c r="AC825" s="58"/>
      <c r="AD825" s="19"/>
    </row>
    <row r="826" spans="2:30" s="20" customFormat="1">
      <c r="B826" s="49"/>
      <c r="C826" s="19"/>
      <c r="D826" s="50"/>
      <c r="E826" s="19"/>
      <c r="F826" s="19"/>
      <c r="G826" s="208"/>
      <c r="I826" s="51"/>
      <c r="J826" s="52"/>
      <c r="K826" s="62"/>
      <c r="L826" s="62"/>
      <c r="M826" s="52"/>
      <c r="N826" s="53"/>
      <c r="O826" s="51"/>
      <c r="P826" s="52"/>
      <c r="W826" s="52"/>
      <c r="X826" s="68"/>
      <c r="Y826" s="62"/>
      <c r="Z826" s="19"/>
      <c r="AC826" s="58"/>
      <c r="AD826" s="19"/>
    </row>
    <row r="827" spans="2:30" s="20" customFormat="1">
      <c r="B827" s="49"/>
      <c r="C827" s="19"/>
      <c r="D827" s="50"/>
      <c r="E827" s="19"/>
      <c r="F827" s="19"/>
      <c r="G827" s="208"/>
      <c r="I827" s="51"/>
      <c r="J827" s="52"/>
      <c r="K827" s="62"/>
      <c r="L827" s="62"/>
      <c r="M827" s="52"/>
      <c r="N827" s="53"/>
      <c r="O827" s="51"/>
      <c r="P827" s="52"/>
      <c r="W827" s="52"/>
      <c r="X827" s="68"/>
      <c r="Y827" s="62"/>
      <c r="Z827" s="19"/>
      <c r="AC827" s="58"/>
      <c r="AD827" s="19"/>
    </row>
    <row r="828" spans="2:30" s="20" customFormat="1">
      <c r="B828" s="49"/>
      <c r="C828" s="19"/>
      <c r="D828" s="50"/>
      <c r="E828" s="19"/>
      <c r="F828" s="19"/>
      <c r="G828" s="208"/>
      <c r="I828" s="51"/>
      <c r="J828" s="52"/>
      <c r="K828" s="62"/>
      <c r="L828" s="62"/>
      <c r="M828" s="52"/>
      <c r="N828" s="53"/>
      <c r="O828" s="51"/>
      <c r="P828" s="52"/>
      <c r="W828" s="52"/>
      <c r="X828" s="68"/>
      <c r="Y828" s="62"/>
      <c r="Z828" s="19"/>
      <c r="AC828" s="58"/>
      <c r="AD828" s="19"/>
    </row>
    <row r="829" spans="2:30" s="20" customFormat="1">
      <c r="B829" s="49"/>
      <c r="C829" s="19"/>
      <c r="D829" s="50"/>
      <c r="E829" s="19"/>
      <c r="F829" s="19"/>
      <c r="G829" s="208"/>
      <c r="I829" s="51"/>
      <c r="J829" s="52"/>
      <c r="K829" s="62"/>
      <c r="L829" s="62"/>
      <c r="M829" s="52"/>
      <c r="N829" s="53"/>
      <c r="O829" s="51"/>
      <c r="P829" s="52"/>
      <c r="W829" s="52"/>
      <c r="X829" s="68"/>
      <c r="Y829" s="62"/>
      <c r="Z829" s="19"/>
      <c r="AC829" s="58"/>
      <c r="AD829" s="19"/>
    </row>
    <row r="830" spans="2:30" s="20" customFormat="1">
      <c r="B830" s="49"/>
      <c r="C830" s="19"/>
      <c r="D830" s="50"/>
      <c r="E830" s="19"/>
      <c r="F830" s="19"/>
      <c r="G830" s="208"/>
      <c r="I830" s="51"/>
      <c r="J830" s="52"/>
      <c r="K830" s="62"/>
      <c r="L830" s="62"/>
      <c r="M830" s="52"/>
      <c r="N830" s="53"/>
      <c r="O830" s="51"/>
      <c r="P830" s="52"/>
      <c r="W830" s="52"/>
      <c r="X830" s="68"/>
      <c r="Y830" s="62"/>
      <c r="Z830" s="19"/>
      <c r="AC830" s="58"/>
      <c r="AD830" s="19"/>
    </row>
    <row r="831" spans="2:30" s="20" customFormat="1">
      <c r="B831" s="49"/>
      <c r="C831" s="19"/>
      <c r="D831" s="50"/>
      <c r="E831" s="19"/>
      <c r="F831" s="19"/>
      <c r="G831" s="208"/>
      <c r="I831" s="51"/>
      <c r="J831" s="52"/>
      <c r="K831" s="62"/>
      <c r="L831" s="62"/>
      <c r="M831" s="52"/>
      <c r="N831" s="53"/>
      <c r="O831" s="51"/>
      <c r="P831" s="52"/>
      <c r="W831" s="52"/>
      <c r="X831" s="68"/>
      <c r="Y831" s="62"/>
      <c r="Z831" s="19"/>
      <c r="AC831" s="58"/>
      <c r="AD831" s="19"/>
    </row>
    <row r="832" spans="2:30" s="20" customFormat="1">
      <c r="B832" s="49"/>
      <c r="C832" s="19"/>
      <c r="D832" s="50"/>
      <c r="E832" s="19"/>
      <c r="F832" s="19"/>
      <c r="G832" s="208"/>
      <c r="I832" s="51"/>
      <c r="J832" s="52"/>
      <c r="K832" s="62"/>
      <c r="L832" s="62"/>
      <c r="M832" s="52"/>
      <c r="N832" s="53"/>
      <c r="O832" s="51"/>
      <c r="P832" s="52"/>
      <c r="W832" s="52"/>
      <c r="X832" s="68"/>
      <c r="Y832" s="62"/>
      <c r="Z832" s="19"/>
      <c r="AC832" s="58"/>
      <c r="AD832" s="19"/>
    </row>
    <row r="833" spans="2:30" s="20" customFormat="1">
      <c r="B833" s="49"/>
      <c r="C833" s="19"/>
      <c r="D833" s="50"/>
      <c r="E833" s="19"/>
      <c r="F833" s="19"/>
      <c r="G833" s="208"/>
      <c r="I833" s="51"/>
      <c r="J833" s="52"/>
      <c r="K833" s="62"/>
      <c r="L833" s="62"/>
      <c r="M833" s="52"/>
      <c r="N833" s="53"/>
      <c r="O833" s="51"/>
      <c r="P833" s="52"/>
      <c r="W833" s="52"/>
      <c r="X833" s="68"/>
      <c r="Y833" s="62"/>
      <c r="Z833" s="19"/>
      <c r="AC833" s="58"/>
      <c r="AD833" s="19"/>
    </row>
    <row r="834" spans="2:30" s="20" customFormat="1">
      <c r="B834" s="49"/>
      <c r="C834" s="19"/>
      <c r="D834" s="50"/>
      <c r="E834" s="19"/>
      <c r="F834" s="19"/>
      <c r="G834" s="208"/>
      <c r="I834" s="51"/>
      <c r="J834" s="52"/>
      <c r="K834" s="62"/>
      <c r="L834" s="62"/>
      <c r="M834" s="52"/>
      <c r="N834" s="53"/>
      <c r="O834" s="51"/>
      <c r="P834" s="52"/>
      <c r="W834" s="52"/>
      <c r="X834" s="68"/>
      <c r="Y834" s="62"/>
      <c r="Z834" s="19"/>
      <c r="AC834" s="58"/>
      <c r="AD834" s="19"/>
    </row>
    <row r="835" spans="2:30" s="20" customFormat="1">
      <c r="B835" s="49"/>
      <c r="C835" s="19"/>
      <c r="D835" s="50"/>
      <c r="E835" s="19"/>
      <c r="F835" s="19"/>
      <c r="G835" s="208"/>
      <c r="I835" s="51"/>
      <c r="J835" s="52"/>
      <c r="K835" s="62"/>
      <c r="L835" s="62"/>
      <c r="M835" s="52"/>
      <c r="N835" s="53"/>
      <c r="O835" s="51"/>
      <c r="P835" s="52"/>
      <c r="W835" s="52"/>
      <c r="X835" s="68"/>
      <c r="Y835" s="62"/>
      <c r="Z835" s="19"/>
      <c r="AC835" s="58"/>
      <c r="AD835" s="19"/>
    </row>
    <row r="836" spans="2:30" s="20" customFormat="1">
      <c r="B836" s="49"/>
      <c r="C836" s="19"/>
      <c r="D836" s="50"/>
      <c r="E836" s="19"/>
      <c r="F836" s="19"/>
      <c r="G836" s="208"/>
      <c r="I836" s="51"/>
      <c r="J836" s="52"/>
      <c r="K836" s="62"/>
      <c r="L836" s="62"/>
      <c r="M836" s="52"/>
      <c r="N836" s="53"/>
      <c r="O836" s="51"/>
      <c r="P836" s="52"/>
      <c r="W836" s="52"/>
      <c r="X836" s="68"/>
      <c r="Y836" s="62"/>
      <c r="Z836" s="19"/>
      <c r="AC836" s="58"/>
      <c r="AD836" s="19"/>
    </row>
    <row r="837" spans="2:30" s="20" customFormat="1">
      <c r="B837" s="49"/>
      <c r="C837" s="19"/>
      <c r="D837" s="50"/>
      <c r="E837" s="19"/>
      <c r="F837" s="19"/>
      <c r="G837" s="208"/>
      <c r="I837" s="51"/>
      <c r="J837" s="52"/>
      <c r="K837" s="62"/>
      <c r="L837" s="62"/>
      <c r="M837" s="52"/>
      <c r="N837" s="53"/>
      <c r="O837" s="51"/>
      <c r="P837" s="52"/>
      <c r="W837" s="52"/>
      <c r="X837" s="68"/>
      <c r="Y837" s="62"/>
      <c r="Z837" s="19"/>
      <c r="AC837" s="58"/>
      <c r="AD837" s="19"/>
    </row>
    <row r="838" spans="2:30" s="20" customFormat="1">
      <c r="B838" s="49"/>
      <c r="C838" s="19"/>
      <c r="D838" s="50"/>
      <c r="E838" s="19"/>
      <c r="F838" s="19"/>
      <c r="G838" s="208"/>
      <c r="I838" s="51"/>
      <c r="J838" s="52"/>
      <c r="K838" s="62"/>
      <c r="L838" s="62"/>
      <c r="M838" s="52"/>
      <c r="N838" s="53"/>
      <c r="O838" s="51"/>
      <c r="P838" s="52"/>
      <c r="W838" s="52"/>
      <c r="X838" s="68"/>
      <c r="Y838" s="62"/>
      <c r="Z838" s="19"/>
      <c r="AC838" s="58"/>
      <c r="AD838" s="19"/>
    </row>
    <row r="839" spans="2:30" s="20" customFormat="1">
      <c r="B839" s="49"/>
      <c r="C839" s="19"/>
      <c r="D839" s="50"/>
      <c r="E839" s="19"/>
      <c r="F839" s="19"/>
      <c r="G839" s="208"/>
      <c r="I839" s="51"/>
      <c r="J839" s="52"/>
      <c r="K839" s="62"/>
      <c r="L839" s="62"/>
      <c r="M839" s="52"/>
      <c r="N839" s="53"/>
      <c r="O839" s="51"/>
      <c r="P839" s="52"/>
      <c r="W839" s="52"/>
      <c r="X839" s="68"/>
      <c r="Y839" s="62"/>
      <c r="Z839" s="19"/>
      <c r="AC839" s="58"/>
      <c r="AD839" s="19"/>
    </row>
    <row r="840" spans="2:30" s="20" customFormat="1">
      <c r="B840" s="49"/>
      <c r="C840" s="19"/>
      <c r="D840" s="50"/>
      <c r="E840" s="19"/>
      <c r="F840" s="19"/>
      <c r="G840" s="208"/>
      <c r="I840" s="51"/>
      <c r="J840" s="52"/>
      <c r="K840" s="62"/>
      <c r="L840" s="62"/>
      <c r="M840" s="52"/>
      <c r="N840" s="53"/>
      <c r="O840" s="51"/>
      <c r="P840" s="52"/>
      <c r="W840" s="52"/>
      <c r="X840" s="68"/>
      <c r="Y840" s="62"/>
      <c r="Z840" s="19"/>
      <c r="AC840" s="58"/>
      <c r="AD840" s="19"/>
    </row>
    <row r="841" spans="2:30" s="20" customFormat="1">
      <c r="B841" s="49"/>
      <c r="C841" s="19"/>
      <c r="D841" s="50"/>
      <c r="E841" s="19"/>
      <c r="F841" s="19"/>
      <c r="G841" s="208"/>
      <c r="I841" s="51"/>
      <c r="J841" s="52"/>
      <c r="K841" s="62"/>
      <c r="L841" s="62"/>
      <c r="M841" s="52"/>
      <c r="N841" s="53"/>
      <c r="O841" s="51"/>
      <c r="P841" s="52"/>
      <c r="W841" s="52"/>
      <c r="X841" s="68"/>
      <c r="Y841" s="62"/>
      <c r="Z841" s="19"/>
      <c r="AC841" s="58"/>
      <c r="AD841" s="19"/>
    </row>
    <row r="842" spans="2:30" s="20" customFormat="1">
      <c r="B842" s="49"/>
      <c r="C842" s="19"/>
      <c r="D842" s="50"/>
      <c r="E842" s="19"/>
      <c r="F842" s="19"/>
      <c r="G842" s="208"/>
      <c r="I842" s="51"/>
      <c r="J842" s="52"/>
      <c r="K842" s="62"/>
      <c r="L842" s="62"/>
      <c r="M842" s="52"/>
      <c r="N842" s="53"/>
      <c r="O842" s="51"/>
      <c r="P842" s="52"/>
      <c r="W842" s="52"/>
      <c r="X842" s="68"/>
      <c r="Y842" s="62"/>
      <c r="Z842" s="19"/>
      <c r="AC842" s="58"/>
      <c r="AD842" s="19"/>
    </row>
    <row r="843" spans="2:30" s="20" customFormat="1">
      <c r="B843" s="49"/>
      <c r="C843" s="19"/>
      <c r="D843" s="50"/>
      <c r="E843" s="19"/>
      <c r="F843" s="19"/>
      <c r="G843" s="208"/>
      <c r="I843" s="51"/>
      <c r="J843" s="52"/>
      <c r="K843" s="62"/>
      <c r="L843" s="62"/>
      <c r="M843" s="52"/>
      <c r="N843" s="53"/>
      <c r="O843" s="51"/>
      <c r="P843" s="52"/>
      <c r="W843" s="52"/>
      <c r="X843" s="68"/>
      <c r="Y843" s="62"/>
      <c r="Z843" s="19"/>
      <c r="AC843" s="58"/>
      <c r="AD843" s="19"/>
    </row>
    <row r="844" spans="2:30" s="20" customFormat="1">
      <c r="B844" s="49"/>
      <c r="C844" s="19"/>
      <c r="D844" s="50"/>
      <c r="E844" s="19"/>
      <c r="F844" s="19"/>
      <c r="G844" s="208"/>
      <c r="I844" s="51"/>
      <c r="J844" s="52"/>
      <c r="K844" s="62"/>
      <c r="L844" s="62"/>
      <c r="M844" s="52"/>
      <c r="N844" s="53"/>
      <c r="O844" s="51"/>
      <c r="P844" s="52"/>
      <c r="W844" s="52"/>
      <c r="X844" s="68"/>
      <c r="Y844" s="62"/>
      <c r="Z844" s="19"/>
      <c r="AC844" s="58"/>
      <c r="AD844" s="19"/>
    </row>
    <row r="845" spans="2:30" s="20" customFormat="1">
      <c r="B845" s="49"/>
      <c r="C845" s="19"/>
      <c r="D845" s="50"/>
      <c r="E845" s="19"/>
      <c r="F845" s="19"/>
      <c r="G845" s="208"/>
      <c r="I845" s="51"/>
      <c r="J845" s="52"/>
      <c r="K845" s="62"/>
      <c r="L845" s="62"/>
      <c r="M845" s="52"/>
      <c r="N845" s="53"/>
      <c r="O845" s="51"/>
      <c r="P845" s="52"/>
      <c r="W845" s="52"/>
      <c r="X845" s="68"/>
      <c r="Y845" s="62"/>
      <c r="Z845" s="19"/>
      <c r="AC845" s="58"/>
      <c r="AD845" s="19"/>
    </row>
    <row r="846" spans="2:30" s="20" customFormat="1">
      <c r="B846" s="49"/>
      <c r="C846" s="19"/>
      <c r="D846" s="50"/>
      <c r="E846" s="19"/>
      <c r="F846" s="19"/>
      <c r="G846" s="208"/>
      <c r="I846" s="51"/>
      <c r="J846" s="52"/>
      <c r="K846" s="62"/>
      <c r="L846" s="62"/>
      <c r="M846" s="52"/>
      <c r="N846" s="53"/>
      <c r="O846" s="51"/>
      <c r="P846" s="52"/>
      <c r="W846" s="52"/>
      <c r="X846" s="68"/>
      <c r="Y846" s="62"/>
      <c r="Z846" s="19"/>
      <c r="AC846" s="58"/>
      <c r="AD846" s="19"/>
    </row>
    <row r="847" spans="2:30" s="20" customFormat="1">
      <c r="B847" s="49"/>
      <c r="C847" s="19"/>
      <c r="D847" s="50"/>
      <c r="E847" s="19"/>
      <c r="F847" s="19"/>
      <c r="G847" s="208"/>
      <c r="I847" s="51"/>
      <c r="J847" s="52"/>
      <c r="K847" s="62"/>
      <c r="L847" s="62"/>
      <c r="M847" s="52"/>
      <c r="N847" s="53"/>
      <c r="O847" s="51"/>
      <c r="P847" s="52"/>
      <c r="W847" s="52"/>
      <c r="X847" s="68"/>
      <c r="Y847" s="62"/>
      <c r="Z847" s="19"/>
      <c r="AC847" s="58"/>
      <c r="AD847" s="19"/>
    </row>
    <row r="848" spans="2:30" s="20" customFormat="1">
      <c r="B848" s="49"/>
      <c r="C848" s="19"/>
      <c r="D848" s="50"/>
      <c r="E848" s="19"/>
      <c r="F848" s="19"/>
      <c r="G848" s="208"/>
      <c r="I848" s="51"/>
      <c r="J848" s="52"/>
      <c r="K848" s="62"/>
      <c r="L848" s="62"/>
      <c r="M848" s="52"/>
      <c r="N848" s="53"/>
      <c r="O848" s="51"/>
      <c r="P848" s="52"/>
      <c r="W848" s="52"/>
      <c r="X848" s="68"/>
      <c r="Y848" s="62"/>
      <c r="Z848" s="19"/>
      <c r="AC848" s="58"/>
      <c r="AD848" s="19"/>
    </row>
    <row r="849" spans="2:30" s="20" customFormat="1">
      <c r="B849" s="49"/>
      <c r="C849" s="19"/>
      <c r="D849" s="50"/>
      <c r="E849" s="19"/>
      <c r="F849" s="19"/>
      <c r="G849" s="208"/>
      <c r="I849" s="51"/>
      <c r="J849" s="52"/>
      <c r="K849" s="62"/>
      <c r="L849" s="62"/>
      <c r="M849" s="52"/>
      <c r="N849" s="53"/>
      <c r="O849" s="51"/>
      <c r="P849" s="52"/>
      <c r="W849" s="52"/>
      <c r="X849" s="68"/>
      <c r="Y849" s="62"/>
      <c r="Z849" s="19"/>
      <c r="AC849" s="58"/>
      <c r="AD849" s="19"/>
    </row>
    <row r="850" spans="2:30" s="20" customFormat="1">
      <c r="B850" s="49"/>
      <c r="C850" s="19"/>
      <c r="D850" s="50"/>
      <c r="E850" s="19"/>
      <c r="F850" s="19"/>
      <c r="G850" s="208"/>
      <c r="I850" s="51"/>
      <c r="J850" s="52"/>
      <c r="K850" s="62"/>
      <c r="L850" s="62"/>
      <c r="M850" s="52"/>
      <c r="N850" s="53"/>
      <c r="O850" s="51"/>
      <c r="P850" s="52"/>
      <c r="W850" s="52"/>
      <c r="X850" s="68"/>
      <c r="Y850" s="62"/>
      <c r="Z850" s="19"/>
      <c r="AC850" s="58"/>
      <c r="AD850" s="19"/>
    </row>
    <row r="851" spans="2:30" s="20" customFormat="1">
      <c r="B851" s="49"/>
      <c r="C851" s="19"/>
      <c r="D851" s="50"/>
      <c r="E851" s="19"/>
      <c r="F851" s="19"/>
      <c r="G851" s="208"/>
      <c r="I851" s="51"/>
      <c r="J851" s="52"/>
      <c r="K851" s="62"/>
      <c r="L851" s="62"/>
      <c r="M851" s="52"/>
      <c r="N851" s="53"/>
      <c r="O851" s="51"/>
      <c r="P851" s="52"/>
      <c r="W851" s="52"/>
      <c r="X851" s="68"/>
      <c r="Y851" s="62"/>
      <c r="Z851" s="19"/>
      <c r="AC851" s="58"/>
      <c r="AD851" s="19"/>
    </row>
    <row r="852" spans="2:30" s="20" customFormat="1">
      <c r="B852" s="49"/>
      <c r="C852" s="19"/>
      <c r="D852" s="50"/>
      <c r="E852" s="19"/>
      <c r="F852" s="19"/>
      <c r="G852" s="208"/>
      <c r="I852" s="51"/>
      <c r="J852" s="52"/>
      <c r="K852" s="62"/>
      <c r="L852" s="62"/>
      <c r="M852" s="52"/>
      <c r="N852" s="53"/>
      <c r="O852" s="51"/>
      <c r="P852" s="52"/>
      <c r="W852" s="52"/>
      <c r="X852" s="68"/>
      <c r="Y852" s="62"/>
      <c r="Z852" s="19"/>
      <c r="AC852" s="58"/>
      <c r="AD852" s="19"/>
    </row>
    <row r="853" spans="2:30" s="20" customFormat="1">
      <c r="B853" s="49"/>
      <c r="C853" s="19"/>
      <c r="D853" s="50"/>
      <c r="E853" s="19"/>
      <c r="F853" s="19"/>
      <c r="G853" s="208"/>
      <c r="I853" s="51"/>
      <c r="J853" s="52"/>
      <c r="K853" s="62"/>
      <c r="L853" s="62"/>
      <c r="M853" s="52"/>
      <c r="N853" s="53"/>
      <c r="O853" s="51"/>
      <c r="P853" s="52"/>
      <c r="W853" s="52"/>
      <c r="X853" s="68"/>
      <c r="Y853" s="62"/>
      <c r="Z853" s="19"/>
      <c r="AC853" s="58"/>
      <c r="AD853" s="19"/>
    </row>
    <row r="854" spans="2:30" s="20" customFormat="1">
      <c r="B854" s="49"/>
      <c r="C854" s="19"/>
      <c r="D854" s="50"/>
      <c r="E854" s="19"/>
      <c r="F854" s="19"/>
      <c r="G854" s="208"/>
      <c r="I854" s="51"/>
      <c r="J854" s="52"/>
      <c r="K854" s="62"/>
      <c r="L854" s="62"/>
      <c r="M854" s="52"/>
      <c r="N854" s="53"/>
      <c r="O854" s="51"/>
      <c r="P854" s="52"/>
      <c r="W854" s="52"/>
      <c r="X854" s="68"/>
      <c r="Y854" s="62"/>
      <c r="Z854" s="19"/>
      <c r="AC854" s="58"/>
      <c r="AD854" s="19"/>
    </row>
    <row r="855" spans="2:30" s="20" customFormat="1">
      <c r="B855" s="49"/>
      <c r="C855" s="19"/>
      <c r="D855" s="50"/>
      <c r="E855" s="19"/>
      <c r="F855" s="19"/>
      <c r="G855" s="208"/>
      <c r="I855" s="51"/>
      <c r="J855" s="52"/>
      <c r="K855" s="62"/>
      <c r="L855" s="62"/>
      <c r="M855" s="52"/>
      <c r="N855" s="53"/>
      <c r="O855" s="51"/>
      <c r="P855" s="52"/>
      <c r="W855" s="52"/>
      <c r="X855" s="68"/>
      <c r="Y855" s="62"/>
      <c r="Z855" s="19"/>
      <c r="AC855" s="58"/>
      <c r="AD855" s="19"/>
    </row>
    <row r="856" spans="2:30" s="20" customFormat="1">
      <c r="B856" s="49"/>
      <c r="C856" s="19"/>
      <c r="D856" s="50"/>
      <c r="E856" s="19"/>
      <c r="F856" s="19"/>
      <c r="G856" s="208"/>
      <c r="I856" s="51"/>
      <c r="J856" s="52"/>
      <c r="K856" s="62"/>
      <c r="L856" s="62"/>
      <c r="M856" s="52"/>
      <c r="N856" s="53"/>
      <c r="O856" s="51"/>
      <c r="P856" s="52"/>
      <c r="W856" s="52"/>
      <c r="X856" s="68"/>
      <c r="Y856" s="62"/>
      <c r="Z856" s="19"/>
      <c r="AC856" s="58"/>
      <c r="AD856" s="19"/>
    </row>
    <row r="857" spans="2:30" s="20" customFormat="1">
      <c r="B857" s="49"/>
      <c r="C857" s="19"/>
      <c r="D857" s="50"/>
      <c r="E857" s="19"/>
      <c r="F857" s="19"/>
      <c r="G857" s="208"/>
      <c r="I857" s="51"/>
      <c r="J857" s="52"/>
      <c r="K857" s="62"/>
      <c r="L857" s="62"/>
      <c r="M857" s="52"/>
      <c r="N857" s="53"/>
      <c r="O857" s="51"/>
      <c r="P857" s="52"/>
      <c r="W857" s="52"/>
      <c r="X857" s="68"/>
      <c r="Y857" s="62"/>
      <c r="Z857" s="19"/>
      <c r="AC857" s="58"/>
      <c r="AD857" s="19"/>
    </row>
    <row r="858" spans="2:30" s="20" customFormat="1">
      <c r="B858" s="49"/>
      <c r="C858" s="19"/>
      <c r="D858" s="50"/>
      <c r="E858" s="19"/>
      <c r="F858" s="19"/>
      <c r="G858" s="208"/>
      <c r="I858" s="51"/>
      <c r="J858" s="52"/>
      <c r="K858" s="62"/>
      <c r="L858" s="62"/>
      <c r="M858" s="52"/>
      <c r="N858" s="53"/>
      <c r="O858" s="51"/>
      <c r="P858" s="52"/>
      <c r="W858" s="52"/>
      <c r="X858" s="68"/>
      <c r="Y858" s="62"/>
      <c r="Z858" s="19"/>
      <c r="AC858" s="58"/>
      <c r="AD858" s="19"/>
    </row>
    <row r="859" spans="2:30" s="20" customFormat="1">
      <c r="B859" s="49"/>
      <c r="C859" s="19"/>
      <c r="D859" s="50"/>
      <c r="E859" s="19"/>
      <c r="F859" s="19"/>
      <c r="G859" s="208"/>
      <c r="I859" s="51"/>
      <c r="J859" s="52"/>
      <c r="K859" s="62"/>
      <c r="L859" s="62"/>
      <c r="M859" s="52"/>
      <c r="N859" s="53"/>
      <c r="O859" s="51"/>
      <c r="P859" s="52"/>
      <c r="W859" s="52"/>
      <c r="X859" s="68"/>
      <c r="Y859" s="62"/>
      <c r="Z859" s="19"/>
      <c r="AC859" s="58"/>
      <c r="AD859" s="19"/>
    </row>
    <row r="860" spans="2:30" s="20" customFormat="1">
      <c r="B860" s="49"/>
      <c r="C860" s="19"/>
      <c r="D860" s="50"/>
      <c r="E860" s="19"/>
      <c r="F860" s="19"/>
      <c r="G860" s="208"/>
      <c r="I860" s="51"/>
      <c r="J860" s="52"/>
      <c r="K860" s="62"/>
      <c r="L860" s="62"/>
      <c r="M860" s="52"/>
      <c r="N860" s="53"/>
      <c r="O860" s="51"/>
      <c r="P860" s="52"/>
      <c r="W860" s="52"/>
      <c r="X860" s="68"/>
      <c r="Y860" s="62"/>
      <c r="Z860" s="19"/>
      <c r="AC860" s="58"/>
      <c r="AD860" s="19"/>
    </row>
    <row r="861" spans="2:30" s="20" customFormat="1">
      <c r="B861" s="49"/>
      <c r="C861" s="19"/>
      <c r="D861" s="50"/>
      <c r="E861" s="19"/>
      <c r="F861" s="19"/>
      <c r="G861" s="208"/>
      <c r="I861" s="51"/>
      <c r="J861" s="52"/>
      <c r="K861" s="62"/>
      <c r="L861" s="62"/>
      <c r="M861" s="52"/>
      <c r="N861" s="53"/>
      <c r="O861" s="51"/>
      <c r="P861" s="52"/>
      <c r="W861" s="52"/>
      <c r="X861" s="68"/>
      <c r="Y861" s="62"/>
      <c r="Z861" s="19"/>
      <c r="AC861" s="58"/>
      <c r="AD861" s="19"/>
    </row>
    <row r="862" spans="2:30" s="20" customFormat="1">
      <c r="B862" s="49"/>
      <c r="C862" s="19"/>
      <c r="D862" s="50"/>
      <c r="E862" s="19"/>
      <c r="F862" s="19"/>
      <c r="G862" s="208"/>
      <c r="I862" s="51"/>
      <c r="J862" s="52"/>
      <c r="K862" s="62"/>
      <c r="L862" s="62"/>
      <c r="M862" s="52"/>
      <c r="N862" s="53"/>
      <c r="O862" s="51"/>
      <c r="P862" s="52"/>
      <c r="W862" s="52"/>
      <c r="X862" s="68"/>
      <c r="Y862" s="62"/>
      <c r="Z862" s="19"/>
      <c r="AC862" s="58"/>
      <c r="AD862" s="19"/>
    </row>
    <row r="863" spans="2:30" s="20" customFormat="1">
      <c r="B863" s="49"/>
      <c r="C863" s="19"/>
      <c r="D863" s="50"/>
      <c r="E863" s="19"/>
      <c r="F863" s="19"/>
      <c r="G863" s="208"/>
      <c r="I863" s="51"/>
      <c r="J863" s="52"/>
      <c r="K863" s="62"/>
      <c r="L863" s="62"/>
      <c r="M863" s="52"/>
      <c r="N863" s="53"/>
      <c r="O863" s="51"/>
      <c r="P863" s="52"/>
      <c r="W863" s="52"/>
      <c r="X863" s="68"/>
      <c r="Y863" s="62"/>
      <c r="Z863" s="19"/>
      <c r="AC863" s="58"/>
      <c r="AD863" s="19"/>
    </row>
    <row r="864" spans="2:30" s="20" customFormat="1">
      <c r="B864" s="49"/>
      <c r="C864" s="19"/>
      <c r="D864" s="50"/>
      <c r="E864" s="19"/>
      <c r="F864" s="19"/>
      <c r="G864" s="208"/>
      <c r="I864" s="51"/>
      <c r="J864" s="52"/>
      <c r="K864" s="62"/>
      <c r="L864" s="62"/>
      <c r="M864" s="52"/>
      <c r="N864" s="53"/>
      <c r="O864" s="51"/>
      <c r="P864" s="52"/>
      <c r="W864" s="52"/>
      <c r="X864" s="68"/>
      <c r="Y864" s="62"/>
      <c r="Z864" s="19"/>
      <c r="AC864" s="58"/>
      <c r="AD864" s="19"/>
    </row>
    <row r="865" spans="2:30" s="20" customFormat="1">
      <c r="B865" s="49"/>
      <c r="C865" s="19"/>
      <c r="D865" s="50"/>
      <c r="E865" s="19"/>
      <c r="F865" s="19"/>
      <c r="G865" s="208"/>
      <c r="I865" s="51"/>
      <c r="J865" s="52"/>
      <c r="K865" s="62"/>
      <c r="L865" s="62"/>
      <c r="M865" s="52"/>
      <c r="N865" s="53"/>
      <c r="O865" s="51"/>
      <c r="P865" s="52"/>
      <c r="W865" s="52"/>
      <c r="X865" s="68"/>
      <c r="Y865" s="62"/>
      <c r="Z865" s="19"/>
      <c r="AC865" s="58"/>
      <c r="AD865" s="19"/>
    </row>
    <row r="866" spans="2:30" s="20" customFormat="1">
      <c r="B866" s="49"/>
      <c r="C866" s="19"/>
      <c r="D866" s="50"/>
      <c r="E866" s="19"/>
      <c r="F866" s="19"/>
      <c r="G866" s="208"/>
      <c r="I866" s="51"/>
      <c r="J866" s="52"/>
      <c r="K866" s="62"/>
      <c r="L866" s="62"/>
      <c r="M866" s="52"/>
      <c r="N866" s="53"/>
      <c r="O866" s="51"/>
      <c r="P866" s="52"/>
      <c r="W866" s="52"/>
      <c r="X866" s="68"/>
      <c r="Y866" s="62"/>
      <c r="Z866" s="19"/>
      <c r="AC866" s="58"/>
      <c r="AD866" s="19"/>
    </row>
    <row r="867" spans="2:30" s="20" customFormat="1">
      <c r="B867" s="49"/>
      <c r="C867" s="19"/>
      <c r="D867" s="50"/>
      <c r="E867" s="19"/>
      <c r="F867" s="19"/>
      <c r="G867" s="208"/>
      <c r="I867" s="51"/>
      <c r="J867" s="52"/>
      <c r="K867" s="62"/>
      <c r="L867" s="62"/>
      <c r="M867" s="52"/>
      <c r="N867" s="53"/>
      <c r="O867" s="51"/>
      <c r="P867" s="52"/>
      <c r="W867" s="52"/>
      <c r="X867" s="68"/>
      <c r="Y867" s="62"/>
      <c r="Z867" s="19"/>
      <c r="AC867" s="58"/>
      <c r="AD867" s="19"/>
    </row>
    <row r="868" spans="2:30" s="20" customFormat="1">
      <c r="B868" s="49"/>
      <c r="C868" s="19"/>
      <c r="D868" s="50"/>
      <c r="E868" s="19"/>
      <c r="F868" s="19"/>
      <c r="G868" s="208"/>
      <c r="I868" s="51"/>
      <c r="J868" s="52"/>
      <c r="K868" s="62"/>
      <c r="L868" s="62"/>
      <c r="M868" s="52"/>
      <c r="N868" s="53"/>
      <c r="O868" s="51"/>
      <c r="P868" s="52"/>
      <c r="W868" s="52"/>
      <c r="X868" s="68"/>
      <c r="Y868" s="62"/>
      <c r="Z868" s="19"/>
      <c r="AC868" s="58"/>
      <c r="AD868" s="19"/>
    </row>
    <row r="869" spans="2:30" s="20" customFormat="1">
      <c r="B869" s="49"/>
      <c r="C869" s="19"/>
      <c r="D869" s="50"/>
      <c r="E869" s="19"/>
      <c r="F869" s="19"/>
      <c r="G869" s="208"/>
      <c r="I869" s="51"/>
      <c r="J869" s="52"/>
      <c r="K869" s="62"/>
      <c r="L869" s="62"/>
      <c r="M869" s="52"/>
      <c r="N869" s="53"/>
      <c r="O869" s="51"/>
      <c r="P869" s="52"/>
      <c r="W869" s="52"/>
      <c r="X869" s="68"/>
      <c r="Y869" s="62"/>
      <c r="Z869" s="19"/>
      <c r="AC869" s="58"/>
      <c r="AD869" s="19"/>
    </row>
    <row r="870" spans="2:30" s="20" customFormat="1">
      <c r="B870" s="49"/>
      <c r="C870" s="19"/>
      <c r="D870" s="50"/>
      <c r="E870" s="19"/>
      <c r="F870" s="19"/>
      <c r="G870" s="208"/>
      <c r="I870" s="51"/>
      <c r="J870" s="52"/>
      <c r="K870" s="62"/>
      <c r="L870" s="62"/>
      <c r="M870" s="52"/>
      <c r="N870" s="53"/>
      <c r="O870" s="51"/>
      <c r="P870" s="52"/>
      <c r="W870" s="52"/>
      <c r="X870" s="68"/>
      <c r="Y870" s="62"/>
      <c r="Z870" s="19"/>
      <c r="AC870" s="58"/>
      <c r="AD870" s="19"/>
    </row>
    <row r="871" spans="2:30" s="20" customFormat="1">
      <c r="B871" s="49"/>
      <c r="C871" s="19"/>
      <c r="D871" s="50"/>
      <c r="E871" s="19"/>
      <c r="F871" s="19"/>
      <c r="G871" s="208"/>
      <c r="I871" s="51"/>
      <c r="J871" s="52"/>
      <c r="K871" s="62"/>
      <c r="L871" s="62"/>
      <c r="M871" s="52"/>
      <c r="N871" s="53"/>
      <c r="O871" s="51"/>
      <c r="P871" s="52"/>
      <c r="W871" s="52"/>
      <c r="X871" s="68"/>
      <c r="Y871" s="62"/>
      <c r="Z871" s="19"/>
      <c r="AC871" s="58"/>
      <c r="AD871" s="19"/>
    </row>
    <row r="872" spans="2:30" s="20" customFormat="1">
      <c r="B872" s="49"/>
      <c r="C872" s="19"/>
      <c r="D872" s="50"/>
      <c r="E872" s="19"/>
      <c r="F872" s="19"/>
      <c r="G872" s="208"/>
      <c r="I872" s="51"/>
      <c r="J872" s="52"/>
      <c r="K872" s="62"/>
      <c r="L872" s="62"/>
      <c r="M872" s="52"/>
      <c r="N872" s="53"/>
      <c r="O872" s="51"/>
      <c r="P872" s="52"/>
      <c r="W872" s="52"/>
      <c r="X872" s="68"/>
      <c r="Y872" s="62"/>
      <c r="Z872" s="19"/>
      <c r="AC872" s="58"/>
      <c r="AD872" s="19"/>
    </row>
    <row r="873" spans="2:30" s="20" customFormat="1">
      <c r="B873" s="49"/>
      <c r="C873" s="19"/>
      <c r="D873" s="50"/>
      <c r="E873" s="19"/>
      <c r="F873" s="19"/>
      <c r="G873" s="208"/>
      <c r="I873" s="51"/>
      <c r="J873" s="52"/>
      <c r="K873" s="62"/>
      <c r="L873" s="62"/>
      <c r="M873" s="52"/>
      <c r="N873" s="53"/>
      <c r="O873" s="51"/>
      <c r="P873" s="52"/>
      <c r="W873" s="52"/>
      <c r="X873" s="68"/>
      <c r="Y873" s="62"/>
      <c r="Z873" s="19"/>
      <c r="AC873" s="58"/>
      <c r="AD873" s="19"/>
    </row>
    <row r="874" spans="2:30" s="20" customFormat="1">
      <c r="B874" s="49"/>
      <c r="C874" s="19"/>
      <c r="D874" s="50"/>
      <c r="E874" s="19"/>
      <c r="F874" s="19"/>
      <c r="G874" s="208"/>
      <c r="I874" s="51"/>
      <c r="J874" s="52"/>
      <c r="K874" s="62"/>
      <c r="L874" s="62"/>
      <c r="M874" s="52"/>
      <c r="N874" s="53"/>
      <c r="O874" s="51"/>
      <c r="P874" s="52"/>
      <c r="W874" s="52"/>
      <c r="X874" s="68"/>
      <c r="Y874" s="62"/>
      <c r="Z874" s="19"/>
      <c r="AC874" s="58"/>
      <c r="AD874" s="19"/>
    </row>
    <row r="875" spans="2:30" s="20" customFormat="1">
      <c r="B875" s="49"/>
      <c r="C875" s="19"/>
      <c r="D875" s="50"/>
      <c r="E875" s="19"/>
      <c r="F875" s="19"/>
      <c r="G875" s="208"/>
      <c r="I875" s="51"/>
      <c r="J875" s="52"/>
      <c r="K875" s="62"/>
      <c r="L875" s="62"/>
      <c r="M875" s="52"/>
      <c r="N875" s="53"/>
      <c r="O875" s="51"/>
      <c r="P875" s="52"/>
      <c r="W875" s="52"/>
      <c r="X875" s="68"/>
      <c r="Y875" s="62"/>
      <c r="Z875" s="19"/>
      <c r="AC875" s="58"/>
      <c r="AD875" s="19"/>
    </row>
    <row r="876" spans="2:30" s="20" customFormat="1">
      <c r="B876" s="49"/>
      <c r="C876" s="19"/>
      <c r="D876" s="50"/>
      <c r="E876" s="19"/>
      <c r="F876" s="19"/>
      <c r="G876" s="208"/>
      <c r="I876" s="51"/>
      <c r="J876" s="52"/>
      <c r="K876" s="62"/>
      <c r="L876" s="62"/>
      <c r="M876" s="52"/>
      <c r="N876" s="53"/>
      <c r="O876" s="51"/>
      <c r="P876" s="52"/>
      <c r="W876" s="52"/>
      <c r="X876" s="68"/>
      <c r="Y876" s="62"/>
      <c r="Z876" s="19"/>
      <c r="AC876" s="58"/>
      <c r="AD876" s="19"/>
    </row>
    <row r="877" spans="2:30" s="20" customFormat="1">
      <c r="B877" s="49"/>
      <c r="C877" s="19"/>
      <c r="D877" s="50"/>
      <c r="E877" s="19"/>
      <c r="F877" s="19"/>
      <c r="G877" s="208"/>
      <c r="I877" s="51"/>
      <c r="J877" s="52"/>
      <c r="K877" s="62"/>
      <c r="L877" s="62"/>
      <c r="M877" s="52"/>
      <c r="N877" s="53"/>
      <c r="O877" s="51"/>
      <c r="P877" s="52"/>
      <c r="W877" s="52"/>
      <c r="X877" s="68"/>
      <c r="Y877" s="62"/>
      <c r="Z877" s="19"/>
      <c r="AC877" s="58"/>
      <c r="AD877" s="19"/>
    </row>
    <row r="878" spans="2:30" s="20" customFormat="1">
      <c r="B878" s="49"/>
      <c r="C878" s="19"/>
      <c r="D878" s="50"/>
      <c r="E878" s="19"/>
      <c r="F878" s="19"/>
      <c r="G878" s="208"/>
      <c r="I878" s="51"/>
      <c r="J878" s="52"/>
      <c r="K878" s="62"/>
      <c r="L878" s="62"/>
      <c r="M878" s="52"/>
      <c r="N878" s="53"/>
      <c r="O878" s="51"/>
      <c r="P878" s="52"/>
      <c r="W878" s="52"/>
      <c r="X878" s="68"/>
      <c r="Y878" s="62"/>
      <c r="Z878" s="19"/>
      <c r="AC878" s="58"/>
      <c r="AD878" s="19"/>
    </row>
    <row r="879" spans="2:30" s="20" customFormat="1">
      <c r="B879" s="49"/>
      <c r="C879" s="19"/>
      <c r="D879" s="50"/>
      <c r="E879" s="19"/>
      <c r="F879" s="19"/>
      <c r="G879" s="208"/>
      <c r="I879" s="51"/>
      <c r="J879" s="52"/>
      <c r="K879" s="62"/>
      <c r="L879" s="62"/>
      <c r="M879" s="52"/>
      <c r="N879" s="53"/>
      <c r="O879" s="51"/>
      <c r="P879" s="52"/>
      <c r="W879" s="52"/>
      <c r="X879" s="68"/>
      <c r="Y879" s="62"/>
      <c r="Z879" s="19"/>
      <c r="AC879" s="58"/>
      <c r="AD879" s="19"/>
    </row>
    <row r="880" spans="2:30" s="20" customFormat="1">
      <c r="B880" s="49"/>
      <c r="C880" s="19"/>
      <c r="D880" s="50"/>
      <c r="E880" s="19"/>
      <c r="F880" s="19"/>
      <c r="G880" s="208"/>
      <c r="I880" s="51"/>
      <c r="J880" s="52"/>
      <c r="K880" s="62"/>
      <c r="L880" s="62"/>
      <c r="M880" s="52"/>
      <c r="N880" s="53"/>
      <c r="O880" s="51"/>
      <c r="P880" s="52"/>
      <c r="W880" s="52"/>
      <c r="X880" s="68"/>
      <c r="Y880" s="62"/>
      <c r="Z880" s="19"/>
      <c r="AC880" s="58"/>
      <c r="AD880" s="19"/>
    </row>
    <row r="881" spans="2:30" s="20" customFormat="1">
      <c r="B881" s="49"/>
      <c r="C881" s="19"/>
      <c r="D881" s="50"/>
      <c r="E881" s="19"/>
      <c r="F881" s="19"/>
      <c r="G881" s="208"/>
      <c r="I881" s="51"/>
      <c r="J881" s="52"/>
      <c r="K881" s="62"/>
      <c r="L881" s="62"/>
      <c r="M881" s="52"/>
      <c r="N881" s="53"/>
      <c r="O881" s="51"/>
      <c r="P881" s="52"/>
      <c r="W881" s="52"/>
      <c r="X881" s="68"/>
      <c r="Y881" s="62"/>
      <c r="Z881" s="19"/>
      <c r="AC881" s="58"/>
      <c r="AD881" s="19"/>
    </row>
    <row r="882" spans="2:30" s="20" customFormat="1">
      <c r="B882" s="49"/>
      <c r="C882" s="19"/>
      <c r="D882" s="50"/>
      <c r="E882" s="19"/>
      <c r="F882" s="19"/>
      <c r="G882" s="208"/>
      <c r="I882" s="51"/>
      <c r="J882" s="52"/>
      <c r="K882" s="62"/>
      <c r="L882" s="62"/>
      <c r="M882" s="52"/>
      <c r="N882" s="53"/>
      <c r="O882" s="51"/>
      <c r="P882" s="52"/>
      <c r="W882" s="52"/>
      <c r="X882" s="68"/>
      <c r="Y882" s="62"/>
      <c r="Z882" s="19"/>
      <c r="AC882" s="58"/>
      <c r="AD882" s="19"/>
    </row>
    <row r="883" spans="2:30" s="20" customFormat="1">
      <c r="B883" s="49"/>
      <c r="C883" s="19"/>
      <c r="D883" s="50"/>
      <c r="E883" s="19"/>
      <c r="F883" s="19"/>
      <c r="G883" s="208"/>
      <c r="I883" s="51"/>
      <c r="J883" s="52"/>
      <c r="K883" s="62"/>
      <c r="L883" s="62"/>
      <c r="M883" s="52"/>
      <c r="N883" s="53"/>
      <c r="O883" s="51"/>
      <c r="P883" s="52"/>
      <c r="W883" s="52"/>
      <c r="X883" s="68"/>
      <c r="Y883" s="62"/>
      <c r="Z883" s="19"/>
      <c r="AC883" s="58"/>
      <c r="AD883" s="19"/>
    </row>
    <row r="884" spans="2:30" s="20" customFormat="1">
      <c r="B884" s="49"/>
      <c r="C884" s="19"/>
      <c r="D884" s="50"/>
      <c r="E884" s="19"/>
      <c r="F884" s="19"/>
      <c r="G884" s="208"/>
      <c r="I884" s="51"/>
      <c r="J884" s="52"/>
      <c r="K884" s="62"/>
      <c r="L884" s="62"/>
      <c r="M884" s="52"/>
      <c r="N884" s="53"/>
      <c r="O884" s="51"/>
      <c r="P884" s="52"/>
      <c r="W884" s="52"/>
      <c r="X884" s="68"/>
      <c r="Y884" s="62"/>
      <c r="Z884" s="19"/>
      <c r="AC884" s="58"/>
      <c r="AD884" s="19"/>
    </row>
    <row r="885" spans="2:30" s="20" customFormat="1">
      <c r="B885" s="49"/>
      <c r="C885" s="19"/>
      <c r="D885" s="50"/>
      <c r="E885" s="19"/>
      <c r="F885" s="19"/>
      <c r="G885" s="208"/>
      <c r="I885" s="51"/>
      <c r="J885" s="52"/>
      <c r="K885" s="62"/>
      <c r="L885" s="62"/>
      <c r="M885" s="52"/>
      <c r="N885" s="53"/>
      <c r="O885" s="51"/>
      <c r="P885" s="52"/>
      <c r="W885" s="52"/>
      <c r="X885" s="68"/>
      <c r="Y885" s="62"/>
      <c r="Z885" s="19"/>
      <c r="AC885" s="58"/>
      <c r="AD885" s="19"/>
    </row>
    <row r="886" spans="2:30" s="20" customFormat="1">
      <c r="B886" s="49"/>
      <c r="C886" s="19"/>
      <c r="D886" s="50"/>
      <c r="E886" s="19"/>
      <c r="F886" s="19"/>
      <c r="G886" s="208"/>
      <c r="I886" s="51"/>
      <c r="J886" s="52"/>
      <c r="K886" s="62"/>
      <c r="L886" s="62"/>
      <c r="M886" s="52"/>
      <c r="N886" s="53"/>
      <c r="O886" s="51"/>
      <c r="P886" s="52"/>
      <c r="W886" s="52"/>
      <c r="X886" s="68"/>
      <c r="Y886" s="62"/>
      <c r="Z886" s="19"/>
      <c r="AC886" s="58"/>
      <c r="AD886" s="19"/>
    </row>
    <row r="887" spans="2:30" s="20" customFormat="1">
      <c r="B887" s="49"/>
      <c r="C887" s="19"/>
      <c r="D887" s="50"/>
      <c r="E887" s="19"/>
      <c r="F887" s="19"/>
      <c r="G887" s="208"/>
      <c r="I887" s="51"/>
      <c r="J887" s="52"/>
      <c r="K887" s="62"/>
      <c r="L887" s="62"/>
      <c r="M887" s="52"/>
      <c r="N887" s="53"/>
      <c r="O887" s="51"/>
      <c r="P887" s="52"/>
      <c r="W887" s="52"/>
      <c r="X887" s="68"/>
      <c r="Y887" s="62"/>
      <c r="Z887" s="19"/>
      <c r="AC887" s="58"/>
      <c r="AD887" s="19"/>
    </row>
    <row r="888" spans="2:30" s="20" customFormat="1">
      <c r="B888" s="49"/>
      <c r="C888" s="19"/>
      <c r="D888" s="50"/>
      <c r="E888" s="19"/>
      <c r="F888" s="19"/>
      <c r="G888" s="208"/>
      <c r="I888" s="51"/>
      <c r="J888" s="52"/>
      <c r="K888" s="62"/>
      <c r="L888" s="62"/>
      <c r="M888" s="52"/>
      <c r="N888" s="53"/>
      <c r="O888" s="51"/>
      <c r="P888" s="52"/>
      <c r="W888" s="52"/>
      <c r="X888" s="68"/>
      <c r="Y888" s="62"/>
      <c r="Z888" s="19"/>
      <c r="AC888" s="58"/>
      <c r="AD888" s="19"/>
    </row>
    <row r="889" spans="2:30" s="20" customFormat="1">
      <c r="B889" s="49"/>
      <c r="C889" s="19"/>
      <c r="D889" s="50"/>
      <c r="E889" s="19"/>
      <c r="F889" s="19"/>
      <c r="G889" s="208"/>
      <c r="I889" s="51"/>
      <c r="J889" s="52"/>
      <c r="K889" s="62"/>
      <c r="L889" s="62"/>
      <c r="M889" s="52"/>
      <c r="N889" s="53"/>
      <c r="O889" s="51"/>
      <c r="P889" s="52"/>
      <c r="W889" s="52"/>
      <c r="X889" s="68"/>
      <c r="Y889" s="62"/>
      <c r="Z889" s="19"/>
      <c r="AC889" s="58"/>
      <c r="AD889" s="19"/>
    </row>
    <row r="890" spans="2:30" s="20" customFormat="1">
      <c r="B890" s="49"/>
      <c r="C890" s="19"/>
      <c r="D890" s="50"/>
      <c r="E890" s="19"/>
      <c r="F890" s="19"/>
      <c r="G890" s="208"/>
      <c r="I890" s="51"/>
      <c r="J890" s="52"/>
      <c r="K890" s="62"/>
      <c r="L890" s="62"/>
      <c r="M890" s="52"/>
      <c r="N890" s="53"/>
      <c r="O890" s="51"/>
      <c r="P890" s="52"/>
      <c r="W890" s="52"/>
      <c r="X890" s="68"/>
      <c r="Y890" s="62"/>
      <c r="Z890" s="19"/>
      <c r="AC890" s="58"/>
      <c r="AD890" s="19"/>
    </row>
    <row r="891" spans="2:30" s="20" customFormat="1">
      <c r="B891" s="49"/>
      <c r="C891" s="19"/>
      <c r="D891" s="50"/>
      <c r="E891" s="19"/>
      <c r="F891" s="19"/>
      <c r="G891" s="208"/>
      <c r="I891" s="51"/>
      <c r="J891" s="52"/>
      <c r="K891" s="62"/>
      <c r="L891" s="62"/>
      <c r="M891" s="52"/>
      <c r="N891" s="53"/>
      <c r="O891" s="51"/>
      <c r="P891" s="52"/>
      <c r="W891" s="52"/>
      <c r="X891" s="68"/>
      <c r="Y891" s="62"/>
      <c r="Z891" s="19"/>
      <c r="AC891" s="58"/>
      <c r="AD891" s="19"/>
    </row>
    <row r="892" spans="2:30" s="20" customFormat="1">
      <c r="B892" s="49"/>
      <c r="C892" s="19"/>
      <c r="D892" s="50"/>
      <c r="E892" s="19"/>
      <c r="F892" s="19"/>
      <c r="G892" s="208"/>
      <c r="I892" s="51"/>
      <c r="J892" s="52"/>
      <c r="K892" s="62"/>
      <c r="L892" s="62"/>
      <c r="M892" s="52"/>
      <c r="N892" s="53"/>
      <c r="O892" s="51"/>
      <c r="P892" s="52"/>
      <c r="W892" s="52"/>
      <c r="X892" s="68"/>
      <c r="Y892" s="62"/>
      <c r="Z892" s="19"/>
      <c r="AC892" s="58"/>
      <c r="AD892" s="19"/>
    </row>
    <row r="893" spans="2:30" s="20" customFormat="1">
      <c r="B893" s="49"/>
      <c r="C893" s="19"/>
      <c r="D893" s="50"/>
      <c r="E893" s="19"/>
      <c r="F893" s="19"/>
      <c r="G893" s="208"/>
      <c r="I893" s="51"/>
      <c r="J893" s="52"/>
      <c r="K893" s="62"/>
      <c r="L893" s="62"/>
      <c r="M893" s="52"/>
      <c r="N893" s="53"/>
      <c r="O893" s="51"/>
      <c r="P893" s="52"/>
      <c r="W893" s="52"/>
      <c r="X893" s="68"/>
      <c r="Y893" s="62"/>
      <c r="Z893" s="19"/>
      <c r="AC893" s="58"/>
      <c r="AD893" s="19"/>
    </row>
    <row r="894" spans="2:30" s="20" customFormat="1">
      <c r="B894" s="49"/>
      <c r="C894" s="19"/>
      <c r="D894" s="50"/>
      <c r="E894" s="19"/>
      <c r="F894" s="19"/>
      <c r="G894" s="208"/>
      <c r="I894" s="51"/>
      <c r="J894" s="52"/>
      <c r="K894" s="62"/>
      <c r="L894" s="62"/>
      <c r="M894" s="52"/>
      <c r="N894" s="53"/>
      <c r="O894" s="51"/>
      <c r="P894" s="52"/>
      <c r="W894" s="52"/>
      <c r="X894" s="68"/>
      <c r="Y894" s="62"/>
      <c r="Z894" s="19"/>
      <c r="AC894" s="58"/>
      <c r="AD894" s="19"/>
    </row>
    <row r="895" spans="2:30" s="20" customFormat="1">
      <c r="B895" s="49"/>
      <c r="C895" s="19"/>
      <c r="D895" s="50"/>
      <c r="E895" s="19"/>
      <c r="F895" s="19"/>
      <c r="G895" s="208"/>
      <c r="I895" s="51"/>
      <c r="J895" s="52"/>
      <c r="K895" s="62"/>
      <c r="L895" s="62"/>
      <c r="M895" s="52"/>
      <c r="N895" s="53"/>
      <c r="O895" s="51"/>
      <c r="P895" s="52"/>
      <c r="W895" s="52"/>
      <c r="X895" s="68"/>
      <c r="Y895" s="62"/>
      <c r="Z895" s="19"/>
      <c r="AC895" s="58"/>
      <c r="AD895" s="19"/>
    </row>
    <row r="896" spans="2:30" s="20" customFormat="1">
      <c r="B896" s="49"/>
      <c r="C896" s="19"/>
      <c r="D896" s="50"/>
      <c r="E896" s="19"/>
      <c r="F896" s="19"/>
      <c r="G896" s="208"/>
      <c r="I896" s="51"/>
      <c r="J896" s="52"/>
      <c r="K896" s="62"/>
      <c r="L896" s="62"/>
      <c r="M896" s="52"/>
      <c r="N896" s="53"/>
      <c r="O896" s="51"/>
      <c r="P896" s="52"/>
      <c r="W896" s="52"/>
      <c r="X896" s="68"/>
      <c r="Y896" s="62"/>
      <c r="Z896" s="19"/>
      <c r="AC896" s="58"/>
      <c r="AD896" s="19"/>
    </row>
    <row r="897" spans="2:30" s="20" customFormat="1">
      <c r="B897" s="49"/>
      <c r="C897" s="19"/>
      <c r="D897" s="50"/>
      <c r="E897" s="19"/>
      <c r="F897" s="19"/>
      <c r="G897" s="208"/>
      <c r="I897" s="51"/>
      <c r="J897" s="52"/>
      <c r="K897" s="62"/>
      <c r="L897" s="62"/>
      <c r="M897" s="52"/>
      <c r="N897" s="53"/>
      <c r="O897" s="51"/>
      <c r="P897" s="52"/>
      <c r="W897" s="52"/>
      <c r="X897" s="68"/>
      <c r="Y897" s="62"/>
      <c r="Z897" s="19"/>
      <c r="AC897" s="58"/>
      <c r="AD897" s="19"/>
    </row>
    <row r="898" spans="2:30" s="20" customFormat="1">
      <c r="B898" s="49"/>
      <c r="C898" s="19"/>
      <c r="D898" s="50"/>
      <c r="E898" s="19"/>
      <c r="F898" s="19"/>
      <c r="G898" s="208"/>
      <c r="I898" s="51"/>
      <c r="J898" s="52"/>
      <c r="K898" s="62"/>
      <c r="L898" s="62"/>
      <c r="M898" s="52"/>
      <c r="N898" s="53"/>
      <c r="O898" s="51"/>
      <c r="P898" s="52"/>
      <c r="W898" s="52"/>
      <c r="X898" s="68"/>
      <c r="Y898" s="62"/>
      <c r="Z898" s="19"/>
      <c r="AC898" s="58"/>
      <c r="AD898" s="19"/>
    </row>
    <row r="899" spans="2:30" s="20" customFormat="1">
      <c r="B899" s="49"/>
      <c r="C899" s="19"/>
      <c r="D899" s="50"/>
      <c r="E899" s="19"/>
      <c r="F899" s="19"/>
      <c r="G899" s="208"/>
      <c r="I899" s="51"/>
      <c r="J899" s="52"/>
      <c r="K899" s="62"/>
      <c r="L899" s="62"/>
      <c r="M899" s="52"/>
      <c r="N899" s="53"/>
      <c r="O899" s="51"/>
      <c r="P899" s="52"/>
      <c r="W899" s="52"/>
      <c r="X899" s="68"/>
      <c r="Y899" s="62"/>
      <c r="Z899" s="19"/>
      <c r="AC899" s="58"/>
      <c r="AD899" s="19"/>
    </row>
    <row r="900" spans="2:30" s="20" customFormat="1">
      <c r="B900" s="49"/>
      <c r="C900" s="19"/>
      <c r="D900" s="50"/>
      <c r="E900" s="19"/>
      <c r="F900" s="19"/>
      <c r="G900" s="208"/>
      <c r="I900" s="51"/>
      <c r="J900" s="52"/>
      <c r="K900" s="62"/>
      <c r="L900" s="62"/>
      <c r="M900" s="52"/>
      <c r="N900" s="53"/>
      <c r="O900" s="51"/>
      <c r="P900" s="52"/>
      <c r="W900" s="52"/>
      <c r="X900" s="68"/>
      <c r="Y900" s="62"/>
      <c r="Z900" s="19"/>
      <c r="AC900" s="58"/>
      <c r="AD900" s="19"/>
    </row>
    <row r="901" spans="2:30" s="20" customFormat="1">
      <c r="B901" s="49"/>
      <c r="C901" s="19"/>
      <c r="D901" s="50"/>
      <c r="E901" s="19"/>
      <c r="F901" s="19"/>
      <c r="G901" s="208"/>
      <c r="I901" s="51"/>
      <c r="J901" s="52"/>
      <c r="K901" s="62"/>
      <c r="L901" s="62"/>
      <c r="M901" s="52"/>
      <c r="N901" s="53"/>
      <c r="O901" s="51"/>
      <c r="P901" s="52"/>
      <c r="W901" s="52"/>
      <c r="X901" s="68"/>
      <c r="Y901" s="62"/>
      <c r="Z901" s="19"/>
      <c r="AC901" s="58"/>
      <c r="AD901" s="19"/>
    </row>
    <row r="902" spans="2:30" s="20" customFormat="1">
      <c r="B902" s="49"/>
      <c r="C902" s="19"/>
      <c r="D902" s="50"/>
      <c r="E902" s="19"/>
      <c r="F902" s="19"/>
      <c r="G902" s="208"/>
      <c r="I902" s="51"/>
      <c r="J902" s="52"/>
      <c r="K902" s="62"/>
      <c r="L902" s="62"/>
      <c r="M902" s="52"/>
      <c r="N902" s="53"/>
      <c r="O902" s="51"/>
      <c r="P902" s="52"/>
      <c r="W902" s="52"/>
      <c r="X902" s="68"/>
      <c r="Y902" s="62"/>
      <c r="Z902" s="19"/>
      <c r="AC902" s="58"/>
      <c r="AD902" s="19"/>
    </row>
    <row r="903" spans="2:30" s="20" customFormat="1">
      <c r="B903" s="49"/>
      <c r="C903" s="19"/>
      <c r="D903" s="50"/>
      <c r="E903" s="19"/>
      <c r="F903" s="19"/>
      <c r="G903" s="208"/>
      <c r="I903" s="51"/>
      <c r="J903" s="52"/>
      <c r="K903" s="62"/>
      <c r="L903" s="62"/>
      <c r="M903" s="52"/>
      <c r="N903" s="53"/>
      <c r="O903" s="51"/>
      <c r="P903" s="52"/>
      <c r="W903" s="52"/>
      <c r="X903" s="68"/>
      <c r="Y903" s="62"/>
      <c r="Z903" s="19"/>
      <c r="AC903" s="58"/>
      <c r="AD903" s="19"/>
    </row>
    <row r="904" spans="2:30" s="20" customFormat="1">
      <c r="B904" s="49"/>
      <c r="C904" s="19"/>
      <c r="D904" s="50"/>
      <c r="E904" s="19"/>
      <c r="F904" s="19"/>
      <c r="G904" s="208"/>
      <c r="I904" s="51"/>
      <c r="J904" s="52"/>
      <c r="K904" s="62"/>
      <c r="L904" s="62"/>
      <c r="M904" s="52"/>
      <c r="N904" s="53"/>
      <c r="O904" s="51"/>
      <c r="P904" s="52"/>
      <c r="W904" s="52"/>
      <c r="X904" s="68"/>
      <c r="Y904" s="62"/>
      <c r="Z904" s="19"/>
      <c r="AC904" s="58"/>
      <c r="AD904" s="19"/>
    </row>
    <row r="905" spans="2:30" s="20" customFormat="1">
      <c r="B905" s="49"/>
      <c r="C905" s="19"/>
      <c r="D905" s="50"/>
      <c r="E905" s="19"/>
      <c r="F905" s="19"/>
      <c r="G905" s="208"/>
      <c r="I905" s="51"/>
      <c r="J905" s="52"/>
      <c r="K905" s="62"/>
      <c r="L905" s="62"/>
      <c r="M905" s="52"/>
      <c r="N905" s="53"/>
      <c r="O905" s="51"/>
      <c r="P905" s="52"/>
      <c r="W905" s="52"/>
      <c r="X905" s="68"/>
      <c r="Y905" s="62"/>
      <c r="Z905" s="19"/>
      <c r="AC905" s="58"/>
      <c r="AD905" s="19"/>
    </row>
    <row r="906" spans="2:30" s="20" customFormat="1">
      <c r="B906" s="49"/>
      <c r="C906" s="19"/>
      <c r="D906" s="50"/>
      <c r="E906" s="19"/>
      <c r="F906" s="19"/>
      <c r="G906" s="208"/>
      <c r="I906" s="51"/>
      <c r="J906" s="52"/>
      <c r="K906" s="62"/>
      <c r="L906" s="62"/>
      <c r="M906" s="52"/>
      <c r="N906" s="54"/>
      <c r="O906" s="51"/>
      <c r="P906" s="52"/>
      <c r="W906" s="52"/>
      <c r="X906" s="68"/>
      <c r="Y906" s="62"/>
      <c r="Z906" s="19"/>
      <c r="AC906" s="58"/>
      <c r="AD906" s="19"/>
    </row>
    <row r="907" spans="2:30" s="20" customFormat="1">
      <c r="B907" s="49"/>
      <c r="C907" s="19"/>
      <c r="D907" s="50"/>
      <c r="E907" s="19"/>
      <c r="F907" s="19"/>
      <c r="G907" s="208"/>
      <c r="I907" s="51"/>
      <c r="J907" s="52"/>
      <c r="K907" s="62"/>
      <c r="L907" s="62"/>
      <c r="M907" s="52"/>
      <c r="N907" s="54"/>
      <c r="O907" s="51"/>
      <c r="P907" s="52"/>
      <c r="W907" s="52"/>
      <c r="X907" s="68"/>
      <c r="Y907" s="62"/>
      <c r="Z907" s="19"/>
      <c r="AC907" s="58"/>
      <c r="AD907" s="19"/>
    </row>
    <row r="908" spans="2:30" s="20" customFormat="1">
      <c r="B908" s="49"/>
      <c r="C908" s="19"/>
      <c r="D908" s="50"/>
      <c r="E908" s="19"/>
      <c r="F908" s="19"/>
      <c r="G908" s="208"/>
      <c r="I908" s="51"/>
      <c r="J908" s="52"/>
      <c r="K908" s="62"/>
      <c r="L908" s="62"/>
      <c r="M908" s="52"/>
      <c r="N908" s="54"/>
      <c r="O908" s="51"/>
      <c r="P908" s="52"/>
      <c r="W908" s="52"/>
      <c r="X908" s="68"/>
      <c r="Y908" s="62"/>
      <c r="Z908" s="19"/>
      <c r="AC908" s="58"/>
      <c r="AD908" s="19"/>
    </row>
    <row r="909" spans="2:30" s="20" customFormat="1">
      <c r="B909" s="49"/>
      <c r="C909" s="19"/>
      <c r="D909" s="50"/>
      <c r="E909" s="19"/>
      <c r="F909" s="19"/>
      <c r="G909" s="208"/>
      <c r="I909" s="51"/>
      <c r="J909" s="52"/>
      <c r="K909" s="62"/>
      <c r="L909" s="62"/>
      <c r="M909" s="52"/>
      <c r="N909" s="54"/>
      <c r="O909" s="51"/>
      <c r="P909" s="52"/>
      <c r="W909" s="52"/>
      <c r="X909" s="68"/>
      <c r="Y909" s="62"/>
      <c r="Z909" s="19"/>
      <c r="AC909" s="58"/>
      <c r="AD909" s="19"/>
    </row>
    <row r="910" spans="2:30" s="20" customFormat="1">
      <c r="B910" s="49"/>
      <c r="C910" s="19"/>
      <c r="D910" s="50"/>
      <c r="E910" s="19"/>
      <c r="F910" s="19"/>
      <c r="G910" s="208"/>
      <c r="I910" s="51"/>
      <c r="J910" s="52"/>
      <c r="K910" s="62"/>
      <c r="L910" s="62"/>
      <c r="M910" s="52"/>
      <c r="N910" s="54"/>
      <c r="O910" s="51"/>
      <c r="P910" s="52"/>
      <c r="W910" s="52"/>
      <c r="X910" s="68"/>
      <c r="Y910" s="62"/>
      <c r="Z910" s="19"/>
      <c r="AC910" s="58"/>
      <c r="AD910" s="19"/>
    </row>
    <row r="911" spans="2:30" s="20" customFormat="1">
      <c r="B911" s="49"/>
      <c r="C911" s="19"/>
      <c r="D911" s="50"/>
      <c r="E911" s="19"/>
      <c r="F911" s="19"/>
      <c r="G911" s="208"/>
      <c r="I911" s="51"/>
      <c r="J911" s="52"/>
      <c r="K911" s="62"/>
      <c r="L911" s="62"/>
      <c r="M911" s="52"/>
      <c r="N911" s="54"/>
      <c r="O911" s="51"/>
      <c r="P911" s="52"/>
      <c r="W911" s="52"/>
      <c r="X911" s="68"/>
      <c r="Y911" s="62"/>
      <c r="Z911" s="19"/>
      <c r="AC911" s="58"/>
      <c r="AD911" s="19"/>
    </row>
    <row r="912" spans="2:30" s="20" customFormat="1">
      <c r="B912" s="49"/>
      <c r="C912" s="19"/>
      <c r="D912" s="50"/>
      <c r="E912" s="19"/>
      <c r="F912" s="19"/>
      <c r="G912" s="208"/>
      <c r="I912" s="51"/>
      <c r="J912" s="52"/>
      <c r="K912" s="62"/>
      <c r="L912" s="62"/>
      <c r="M912" s="52"/>
      <c r="N912" s="54"/>
      <c r="O912" s="51"/>
      <c r="P912" s="52"/>
      <c r="W912" s="52"/>
      <c r="X912" s="68"/>
      <c r="Y912" s="62"/>
      <c r="Z912" s="19"/>
      <c r="AC912" s="58"/>
      <c r="AD912" s="19"/>
    </row>
    <row r="913" spans="2:30" s="20" customFormat="1">
      <c r="B913" s="49"/>
      <c r="C913" s="19"/>
      <c r="D913" s="50"/>
      <c r="E913" s="19"/>
      <c r="F913" s="19"/>
      <c r="G913" s="208"/>
      <c r="I913" s="51"/>
      <c r="J913" s="52"/>
      <c r="K913" s="62"/>
      <c r="L913" s="62"/>
      <c r="M913" s="52"/>
      <c r="N913" s="54"/>
      <c r="O913" s="51"/>
      <c r="P913" s="52"/>
      <c r="W913" s="52"/>
      <c r="X913" s="68"/>
      <c r="Y913" s="62"/>
      <c r="Z913" s="19"/>
      <c r="AC913" s="58"/>
      <c r="AD913" s="19"/>
    </row>
    <row r="914" spans="2:30" s="20" customFormat="1">
      <c r="B914" s="49"/>
      <c r="C914" s="19"/>
      <c r="D914" s="50"/>
      <c r="E914" s="19"/>
      <c r="F914" s="19"/>
      <c r="G914" s="208"/>
      <c r="I914" s="51"/>
      <c r="J914" s="52"/>
      <c r="K914" s="62"/>
      <c r="L914" s="62"/>
      <c r="M914" s="52"/>
      <c r="N914" s="54"/>
      <c r="O914" s="51"/>
      <c r="P914" s="52"/>
      <c r="W914" s="52"/>
      <c r="X914" s="68"/>
      <c r="Y914" s="62"/>
      <c r="Z914" s="19"/>
      <c r="AC914" s="58"/>
      <c r="AD914" s="19"/>
    </row>
    <row r="915" spans="2:30" s="20" customFormat="1">
      <c r="B915" s="49"/>
      <c r="C915" s="19"/>
      <c r="D915" s="50"/>
      <c r="E915" s="19"/>
      <c r="F915" s="19"/>
      <c r="G915" s="208"/>
      <c r="I915" s="51"/>
      <c r="J915" s="52"/>
      <c r="K915" s="62"/>
      <c r="L915" s="62"/>
      <c r="M915" s="52"/>
      <c r="N915" s="54"/>
      <c r="O915" s="51"/>
      <c r="P915" s="52"/>
      <c r="W915" s="52"/>
      <c r="X915" s="68"/>
      <c r="Y915" s="62"/>
      <c r="Z915" s="19"/>
      <c r="AC915" s="58"/>
      <c r="AD915" s="19"/>
    </row>
    <row r="916" spans="2:30" s="20" customFormat="1">
      <c r="B916" s="49"/>
      <c r="C916" s="19"/>
      <c r="D916" s="50"/>
      <c r="E916" s="19"/>
      <c r="F916" s="19"/>
      <c r="G916" s="208"/>
      <c r="I916" s="51"/>
      <c r="J916" s="52"/>
      <c r="K916" s="62"/>
      <c r="L916" s="62"/>
      <c r="M916" s="52"/>
      <c r="N916" s="54"/>
      <c r="O916" s="51"/>
      <c r="P916" s="52"/>
      <c r="W916" s="52"/>
      <c r="X916" s="68"/>
      <c r="Y916" s="62"/>
      <c r="Z916" s="19"/>
      <c r="AC916" s="58"/>
      <c r="AD916" s="19"/>
    </row>
    <row r="917" spans="2:30" s="20" customFormat="1">
      <c r="B917" s="49"/>
      <c r="C917" s="19"/>
      <c r="D917" s="50"/>
      <c r="E917" s="19"/>
      <c r="F917" s="19"/>
      <c r="G917" s="208"/>
      <c r="I917" s="51"/>
      <c r="J917" s="52"/>
      <c r="K917" s="62"/>
      <c r="L917" s="62"/>
      <c r="M917" s="52"/>
      <c r="N917" s="54"/>
      <c r="O917" s="51"/>
      <c r="P917" s="52"/>
      <c r="W917" s="52"/>
      <c r="X917" s="68"/>
      <c r="Y917" s="62"/>
      <c r="Z917" s="19"/>
      <c r="AC917" s="58"/>
      <c r="AD917" s="19"/>
    </row>
    <row r="918" spans="2:30" s="20" customFormat="1">
      <c r="B918" s="49"/>
      <c r="C918" s="19"/>
      <c r="D918" s="50"/>
      <c r="E918" s="19"/>
      <c r="F918" s="19"/>
      <c r="G918" s="208"/>
      <c r="I918" s="51"/>
      <c r="J918" s="52"/>
      <c r="K918" s="62"/>
      <c r="L918" s="62"/>
      <c r="M918" s="52"/>
      <c r="N918" s="54"/>
      <c r="O918" s="51"/>
      <c r="P918" s="52"/>
      <c r="W918" s="52"/>
      <c r="X918" s="68"/>
      <c r="Y918" s="62"/>
      <c r="Z918" s="19"/>
      <c r="AC918" s="58"/>
      <c r="AD918" s="19"/>
    </row>
    <row r="919" spans="2:30" s="20" customFormat="1">
      <c r="B919" s="49"/>
      <c r="C919" s="19"/>
      <c r="D919" s="50"/>
      <c r="E919" s="19"/>
      <c r="F919" s="19"/>
      <c r="G919" s="208"/>
      <c r="I919" s="51"/>
      <c r="J919" s="52"/>
      <c r="K919" s="62"/>
      <c r="L919" s="62"/>
      <c r="M919" s="52"/>
      <c r="N919" s="54"/>
      <c r="O919" s="51"/>
      <c r="P919" s="52"/>
      <c r="W919" s="52"/>
      <c r="X919" s="68"/>
      <c r="Y919" s="62"/>
      <c r="Z919" s="19"/>
      <c r="AC919" s="58"/>
      <c r="AD919" s="19"/>
    </row>
    <row r="920" spans="2:30" s="20" customFormat="1">
      <c r="B920" s="49"/>
      <c r="C920" s="19"/>
      <c r="D920" s="50"/>
      <c r="E920" s="19"/>
      <c r="F920" s="19"/>
      <c r="G920" s="208"/>
      <c r="I920" s="51"/>
      <c r="J920" s="52"/>
      <c r="K920" s="62"/>
      <c r="L920" s="62"/>
      <c r="M920" s="52"/>
      <c r="N920" s="54"/>
      <c r="O920" s="51"/>
      <c r="P920" s="52"/>
      <c r="W920" s="52"/>
      <c r="X920" s="68"/>
      <c r="Y920" s="62"/>
      <c r="Z920" s="19"/>
      <c r="AC920" s="58"/>
      <c r="AD920" s="19"/>
    </row>
    <row r="921" spans="2:30" s="20" customFormat="1">
      <c r="B921" s="49"/>
      <c r="C921" s="19"/>
      <c r="D921" s="50"/>
      <c r="E921" s="19"/>
      <c r="F921" s="19"/>
      <c r="G921" s="208"/>
      <c r="I921" s="51"/>
      <c r="J921" s="52"/>
      <c r="K921" s="62"/>
      <c r="L921" s="62"/>
      <c r="M921" s="52"/>
      <c r="N921" s="54"/>
      <c r="O921" s="51"/>
      <c r="P921" s="52"/>
      <c r="W921" s="52"/>
      <c r="X921" s="68"/>
      <c r="Y921" s="62"/>
      <c r="Z921" s="19"/>
      <c r="AC921" s="58"/>
      <c r="AD921" s="19"/>
    </row>
    <row r="922" spans="2:30" s="20" customFormat="1">
      <c r="B922" s="49"/>
      <c r="C922" s="19"/>
      <c r="D922" s="50"/>
      <c r="E922" s="19"/>
      <c r="F922" s="19"/>
      <c r="G922" s="208"/>
      <c r="I922" s="51"/>
      <c r="J922" s="52"/>
      <c r="K922" s="62"/>
      <c r="L922" s="62"/>
      <c r="M922" s="52"/>
      <c r="N922" s="54"/>
      <c r="O922" s="51"/>
      <c r="P922" s="52"/>
      <c r="W922" s="52"/>
      <c r="X922" s="68"/>
      <c r="Y922" s="62"/>
      <c r="Z922" s="19"/>
      <c r="AC922" s="58"/>
      <c r="AD922" s="19"/>
    </row>
    <row r="923" spans="2:30" s="20" customFormat="1">
      <c r="B923" s="49"/>
      <c r="C923" s="19"/>
      <c r="D923" s="50"/>
      <c r="E923" s="19"/>
      <c r="F923" s="19"/>
      <c r="G923" s="208"/>
      <c r="I923" s="51"/>
      <c r="J923" s="52"/>
      <c r="K923" s="62"/>
      <c r="L923" s="62"/>
      <c r="M923" s="52"/>
      <c r="N923" s="54"/>
      <c r="O923" s="51"/>
      <c r="P923" s="52"/>
      <c r="W923" s="52"/>
      <c r="X923" s="68"/>
      <c r="Y923" s="62"/>
      <c r="Z923" s="19"/>
      <c r="AC923" s="58"/>
      <c r="AD923" s="19"/>
    </row>
    <row r="924" spans="2:30" s="20" customFormat="1">
      <c r="B924" s="49"/>
      <c r="C924" s="19"/>
      <c r="D924" s="50"/>
      <c r="E924" s="19"/>
      <c r="F924" s="19"/>
      <c r="G924" s="208"/>
      <c r="I924" s="51"/>
      <c r="J924" s="52"/>
      <c r="K924" s="62"/>
      <c r="L924" s="62"/>
      <c r="M924" s="52"/>
      <c r="N924" s="54"/>
      <c r="O924" s="51"/>
      <c r="P924" s="52"/>
      <c r="W924" s="52"/>
      <c r="X924" s="68"/>
      <c r="Y924" s="62"/>
      <c r="Z924" s="19"/>
      <c r="AC924" s="58"/>
      <c r="AD924" s="19"/>
    </row>
    <row r="925" spans="2:30" s="20" customFormat="1">
      <c r="B925" s="49"/>
      <c r="C925" s="19"/>
      <c r="D925" s="50"/>
      <c r="E925" s="19"/>
      <c r="F925" s="19"/>
      <c r="G925" s="208"/>
      <c r="I925" s="51"/>
      <c r="J925" s="52"/>
      <c r="K925" s="62"/>
      <c r="L925" s="62"/>
      <c r="M925" s="52"/>
      <c r="N925" s="54"/>
      <c r="O925" s="51"/>
      <c r="P925" s="52"/>
      <c r="W925" s="52"/>
      <c r="X925" s="68"/>
      <c r="Y925" s="62"/>
      <c r="Z925" s="19"/>
      <c r="AC925" s="58"/>
      <c r="AD925" s="19"/>
    </row>
    <row r="926" spans="2:30" s="20" customFormat="1">
      <c r="B926" s="49"/>
      <c r="C926" s="19"/>
      <c r="D926" s="50"/>
      <c r="E926" s="19"/>
      <c r="F926" s="19"/>
      <c r="G926" s="208"/>
      <c r="I926" s="51"/>
      <c r="J926" s="52"/>
      <c r="K926" s="62"/>
      <c r="L926" s="62"/>
      <c r="M926" s="52"/>
      <c r="N926" s="54"/>
      <c r="O926" s="51"/>
      <c r="P926" s="52"/>
      <c r="W926" s="52"/>
      <c r="X926" s="68"/>
      <c r="Y926" s="62"/>
      <c r="Z926" s="19"/>
      <c r="AC926" s="58"/>
      <c r="AD926" s="19"/>
    </row>
    <row r="927" spans="2:30" s="20" customFormat="1">
      <c r="B927" s="49"/>
      <c r="C927" s="19"/>
      <c r="D927" s="50"/>
      <c r="E927" s="19"/>
      <c r="F927" s="19"/>
      <c r="G927" s="208"/>
      <c r="I927" s="51"/>
      <c r="J927" s="52"/>
      <c r="K927" s="62"/>
      <c r="L927" s="62"/>
      <c r="M927" s="52"/>
      <c r="N927" s="54"/>
      <c r="O927" s="51"/>
      <c r="P927" s="52"/>
      <c r="W927" s="52"/>
      <c r="X927" s="68"/>
      <c r="Y927" s="62"/>
      <c r="Z927" s="19"/>
      <c r="AC927" s="58"/>
      <c r="AD927" s="19"/>
    </row>
    <row r="928" spans="2:30" s="20" customFormat="1">
      <c r="B928" s="49"/>
      <c r="C928" s="19"/>
      <c r="D928" s="50"/>
      <c r="E928" s="19"/>
      <c r="F928" s="19"/>
      <c r="G928" s="208"/>
      <c r="I928" s="51"/>
      <c r="J928" s="52"/>
      <c r="K928" s="62"/>
      <c r="L928" s="62"/>
      <c r="M928" s="52"/>
      <c r="N928" s="54"/>
      <c r="O928" s="51"/>
      <c r="P928" s="52"/>
      <c r="W928" s="52"/>
      <c r="X928" s="68"/>
      <c r="Y928" s="62"/>
      <c r="Z928" s="19"/>
      <c r="AC928" s="58"/>
      <c r="AD928" s="19"/>
    </row>
    <row r="929" spans="2:30" s="20" customFormat="1">
      <c r="B929" s="49"/>
      <c r="C929" s="19"/>
      <c r="D929" s="50"/>
      <c r="E929" s="19"/>
      <c r="F929" s="19"/>
      <c r="G929" s="208"/>
      <c r="I929" s="51"/>
      <c r="J929" s="52"/>
      <c r="K929" s="62"/>
      <c r="L929" s="62"/>
      <c r="M929" s="52"/>
      <c r="N929" s="54"/>
      <c r="O929" s="51"/>
      <c r="P929" s="52"/>
      <c r="W929" s="52"/>
      <c r="X929" s="68"/>
      <c r="Y929" s="62"/>
      <c r="Z929" s="19"/>
      <c r="AC929" s="58"/>
      <c r="AD929" s="19"/>
    </row>
    <row r="930" spans="2:30" s="20" customFormat="1">
      <c r="B930" s="49"/>
      <c r="C930" s="19"/>
      <c r="D930" s="50"/>
      <c r="E930" s="19"/>
      <c r="F930" s="19"/>
      <c r="G930" s="208"/>
      <c r="I930" s="51"/>
      <c r="J930" s="52"/>
      <c r="K930" s="62"/>
      <c r="L930" s="62"/>
      <c r="M930" s="52"/>
      <c r="N930" s="54"/>
      <c r="O930" s="51"/>
      <c r="P930" s="52"/>
      <c r="W930" s="52"/>
      <c r="X930" s="68"/>
      <c r="Y930" s="62"/>
      <c r="Z930" s="19"/>
      <c r="AC930" s="58"/>
      <c r="AD930" s="19"/>
    </row>
    <row r="931" spans="2:30" s="20" customFormat="1">
      <c r="B931" s="49"/>
      <c r="C931" s="19"/>
      <c r="D931" s="50"/>
      <c r="E931" s="19"/>
      <c r="F931" s="19"/>
      <c r="G931" s="208"/>
      <c r="I931" s="51"/>
      <c r="J931" s="52"/>
      <c r="K931" s="62"/>
      <c r="L931" s="62"/>
      <c r="M931" s="52"/>
      <c r="N931" s="54"/>
      <c r="O931" s="51"/>
      <c r="P931" s="52"/>
      <c r="W931" s="52"/>
      <c r="X931" s="68"/>
      <c r="Y931" s="62"/>
      <c r="Z931" s="19"/>
      <c r="AC931" s="58"/>
      <c r="AD931" s="19"/>
    </row>
    <row r="932" spans="2:30" s="20" customFormat="1">
      <c r="B932" s="49"/>
      <c r="C932" s="19"/>
      <c r="D932" s="50"/>
      <c r="E932" s="19"/>
      <c r="F932" s="19"/>
      <c r="G932" s="208"/>
      <c r="I932" s="51"/>
      <c r="J932" s="52"/>
      <c r="K932" s="62"/>
      <c r="L932" s="62"/>
      <c r="M932" s="52"/>
      <c r="N932" s="54"/>
      <c r="O932" s="51"/>
      <c r="P932" s="52"/>
      <c r="W932" s="52"/>
      <c r="X932" s="68"/>
      <c r="Y932" s="62"/>
      <c r="Z932" s="19"/>
      <c r="AC932" s="58"/>
      <c r="AD932" s="19"/>
    </row>
    <row r="933" spans="2:30" s="20" customFormat="1">
      <c r="B933" s="49"/>
      <c r="C933" s="19"/>
      <c r="D933" s="50"/>
      <c r="E933" s="19"/>
      <c r="F933" s="19"/>
      <c r="G933" s="208"/>
      <c r="I933" s="51"/>
      <c r="J933" s="52"/>
      <c r="K933" s="62"/>
      <c r="L933" s="62"/>
      <c r="M933" s="52"/>
      <c r="N933" s="54"/>
      <c r="O933" s="51"/>
      <c r="P933" s="52"/>
      <c r="W933" s="52"/>
      <c r="X933" s="68"/>
      <c r="Y933" s="62"/>
      <c r="Z933" s="19"/>
      <c r="AC933" s="58"/>
      <c r="AD933" s="19"/>
    </row>
    <row r="934" spans="2:30" s="20" customFormat="1">
      <c r="B934" s="49"/>
      <c r="C934" s="19"/>
      <c r="D934" s="50"/>
      <c r="E934" s="19"/>
      <c r="F934" s="19"/>
      <c r="G934" s="208"/>
      <c r="I934" s="51"/>
      <c r="J934" s="52"/>
      <c r="K934" s="62"/>
      <c r="L934" s="62"/>
      <c r="M934" s="52"/>
      <c r="N934" s="54"/>
      <c r="O934" s="51"/>
      <c r="P934" s="52"/>
      <c r="W934" s="52"/>
      <c r="X934" s="68"/>
      <c r="Y934" s="62"/>
      <c r="Z934" s="19"/>
      <c r="AC934" s="58"/>
      <c r="AD934" s="19"/>
    </row>
    <row r="935" spans="2:30" s="20" customFormat="1">
      <c r="B935" s="49"/>
      <c r="C935" s="19"/>
      <c r="D935" s="50"/>
      <c r="E935" s="19"/>
      <c r="F935" s="19"/>
      <c r="G935" s="208"/>
      <c r="I935" s="51"/>
      <c r="J935" s="52"/>
      <c r="K935" s="62"/>
      <c r="L935" s="62"/>
      <c r="M935" s="52"/>
      <c r="N935" s="54"/>
      <c r="O935" s="51"/>
      <c r="P935" s="52"/>
      <c r="W935" s="52"/>
      <c r="X935" s="68"/>
      <c r="Y935" s="62"/>
      <c r="Z935" s="19"/>
      <c r="AC935" s="58"/>
      <c r="AD935" s="19"/>
    </row>
    <row r="936" spans="2:30" s="20" customFormat="1">
      <c r="B936" s="49"/>
      <c r="C936" s="19"/>
      <c r="D936" s="50"/>
      <c r="E936" s="19"/>
      <c r="F936" s="19"/>
      <c r="G936" s="208"/>
      <c r="I936" s="51"/>
      <c r="J936" s="52"/>
      <c r="K936" s="62"/>
      <c r="L936" s="62"/>
      <c r="M936" s="52"/>
      <c r="N936" s="54"/>
      <c r="O936" s="51"/>
      <c r="P936" s="52"/>
      <c r="W936" s="52"/>
      <c r="X936" s="68"/>
      <c r="Y936" s="62"/>
      <c r="Z936" s="19"/>
      <c r="AC936" s="58"/>
      <c r="AD936" s="19"/>
    </row>
    <row r="937" spans="2:30" s="20" customFormat="1">
      <c r="B937" s="49"/>
      <c r="C937" s="19"/>
      <c r="D937" s="50"/>
      <c r="E937" s="19"/>
      <c r="F937" s="19"/>
      <c r="G937" s="208"/>
      <c r="I937" s="51"/>
      <c r="J937" s="52"/>
      <c r="K937" s="62"/>
      <c r="L937" s="62"/>
      <c r="M937" s="52"/>
      <c r="N937" s="54"/>
      <c r="O937" s="51"/>
      <c r="P937" s="52"/>
      <c r="W937" s="52"/>
      <c r="X937" s="68"/>
      <c r="Y937" s="62"/>
      <c r="Z937" s="19"/>
      <c r="AC937" s="58"/>
      <c r="AD937" s="19"/>
    </row>
    <row r="938" spans="2:30" s="20" customFormat="1">
      <c r="B938" s="49"/>
      <c r="C938" s="19"/>
      <c r="D938" s="50"/>
      <c r="E938" s="19"/>
      <c r="F938" s="19"/>
      <c r="G938" s="208"/>
      <c r="I938" s="51"/>
      <c r="J938" s="52"/>
      <c r="K938" s="62"/>
      <c r="L938" s="62"/>
      <c r="M938" s="52"/>
      <c r="N938" s="54"/>
      <c r="O938" s="51"/>
      <c r="P938" s="52"/>
      <c r="W938" s="52"/>
      <c r="X938" s="68"/>
      <c r="Y938" s="62"/>
      <c r="Z938" s="19"/>
      <c r="AC938" s="58"/>
      <c r="AD938" s="19"/>
    </row>
    <row r="939" spans="2:30" s="20" customFormat="1">
      <c r="B939" s="49"/>
      <c r="C939" s="19"/>
      <c r="D939" s="50"/>
      <c r="E939" s="19"/>
      <c r="F939" s="19"/>
      <c r="G939" s="208"/>
      <c r="I939" s="51"/>
      <c r="J939" s="52"/>
      <c r="K939" s="62"/>
      <c r="L939" s="62"/>
      <c r="M939" s="52"/>
      <c r="N939" s="54"/>
      <c r="O939" s="51"/>
      <c r="P939" s="52"/>
      <c r="W939" s="52"/>
      <c r="X939" s="68"/>
      <c r="Y939" s="62"/>
      <c r="Z939" s="19"/>
      <c r="AC939" s="58"/>
      <c r="AD939" s="19"/>
    </row>
    <row r="940" spans="2:30" s="20" customFormat="1">
      <c r="B940" s="49"/>
      <c r="C940" s="19"/>
      <c r="D940" s="50"/>
      <c r="E940" s="19"/>
      <c r="F940" s="19"/>
      <c r="G940" s="208"/>
      <c r="I940" s="51"/>
      <c r="J940" s="52"/>
      <c r="K940" s="62"/>
      <c r="L940" s="62"/>
      <c r="M940" s="52"/>
      <c r="N940" s="54"/>
      <c r="O940" s="51"/>
      <c r="P940" s="52"/>
      <c r="W940" s="52"/>
      <c r="X940" s="68"/>
      <c r="Y940" s="62"/>
      <c r="Z940" s="19"/>
      <c r="AC940" s="58"/>
      <c r="AD940" s="19"/>
    </row>
    <row r="941" spans="2:30" s="20" customFormat="1">
      <c r="B941" s="49"/>
      <c r="C941" s="19"/>
      <c r="D941" s="50"/>
      <c r="E941" s="19"/>
      <c r="F941" s="19"/>
      <c r="G941" s="208"/>
      <c r="I941" s="51"/>
      <c r="J941" s="52"/>
      <c r="K941" s="62"/>
      <c r="L941" s="62"/>
      <c r="M941" s="52"/>
      <c r="N941" s="54"/>
      <c r="O941" s="51"/>
      <c r="P941" s="52"/>
      <c r="W941" s="52"/>
      <c r="X941" s="68"/>
      <c r="Y941" s="62"/>
      <c r="Z941" s="19"/>
      <c r="AC941" s="58"/>
      <c r="AD941" s="19"/>
    </row>
    <row r="942" spans="2:30" s="20" customFormat="1">
      <c r="B942" s="49"/>
      <c r="C942" s="19"/>
      <c r="D942" s="50"/>
      <c r="E942" s="19"/>
      <c r="F942" s="19"/>
      <c r="G942" s="208"/>
      <c r="I942" s="51"/>
      <c r="J942" s="52"/>
      <c r="K942" s="62"/>
      <c r="L942" s="62"/>
      <c r="M942" s="52"/>
      <c r="N942" s="54"/>
      <c r="O942" s="51"/>
      <c r="P942" s="52"/>
      <c r="W942" s="52"/>
      <c r="X942" s="68"/>
      <c r="Y942" s="62"/>
      <c r="Z942" s="19"/>
      <c r="AC942" s="58"/>
      <c r="AD942" s="19"/>
    </row>
    <row r="943" spans="2:30" s="20" customFormat="1">
      <c r="B943" s="49"/>
      <c r="C943" s="19"/>
      <c r="D943" s="50"/>
      <c r="E943" s="19"/>
      <c r="F943" s="19"/>
      <c r="G943" s="208"/>
      <c r="I943" s="51"/>
      <c r="J943" s="52"/>
      <c r="K943" s="62"/>
      <c r="L943" s="62"/>
      <c r="M943" s="52"/>
      <c r="N943" s="54"/>
      <c r="O943" s="51"/>
      <c r="P943" s="52"/>
      <c r="W943" s="52"/>
      <c r="X943" s="68"/>
      <c r="Y943" s="62"/>
      <c r="Z943" s="19"/>
      <c r="AC943" s="58"/>
      <c r="AD943" s="19"/>
    </row>
    <row r="944" spans="2:30" s="20" customFormat="1">
      <c r="B944" s="49"/>
      <c r="C944" s="19"/>
      <c r="D944" s="50"/>
      <c r="E944" s="19"/>
      <c r="F944" s="19"/>
      <c r="G944" s="208"/>
      <c r="I944" s="51"/>
      <c r="J944" s="52"/>
      <c r="K944" s="62"/>
      <c r="L944" s="62"/>
      <c r="M944" s="52"/>
      <c r="N944" s="54"/>
      <c r="O944" s="51"/>
      <c r="P944" s="52"/>
      <c r="W944" s="52"/>
      <c r="X944" s="68"/>
      <c r="Y944" s="62"/>
      <c r="Z944" s="19"/>
      <c r="AC944" s="58"/>
      <c r="AD944" s="19"/>
    </row>
    <row r="945" spans="2:30" s="20" customFormat="1">
      <c r="B945" s="49"/>
      <c r="C945" s="19"/>
      <c r="D945" s="50"/>
      <c r="E945" s="19"/>
      <c r="F945" s="19"/>
      <c r="G945" s="208"/>
      <c r="I945" s="51"/>
      <c r="J945" s="52"/>
      <c r="K945" s="62"/>
      <c r="L945" s="62"/>
      <c r="M945" s="52"/>
      <c r="N945" s="54"/>
      <c r="O945" s="51"/>
      <c r="P945" s="52"/>
      <c r="W945" s="52"/>
      <c r="X945" s="68"/>
      <c r="Y945" s="62"/>
      <c r="Z945" s="19"/>
      <c r="AC945" s="58"/>
      <c r="AD945" s="19"/>
    </row>
    <row r="946" spans="2:30" s="20" customFormat="1">
      <c r="B946" s="49"/>
      <c r="C946" s="19"/>
      <c r="D946" s="50"/>
      <c r="E946" s="19"/>
      <c r="F946" s="19"/>
      <c r="G946" s="208"/>
      <c r="I946" s="51"/>
      <c r="J946" s="52"/>
      <c r="K946" s="62"/>
      <c r="L946" s="62"/>
      <c r="M946" s="52"/>
      <c r="N946" s="54"/>
      <c r="O946" s="51"/>
      <c r="P946" s="52"/>
      <c r="W946" s="52"/>
      <c r="X946" s="68"/>
      <c r="Y946" s="62"/>
      <c r="Z946" s="19"/>
      <c r="AC946" s="58"/>
      <c r="AD946" s="19"/>
    </row>
    <row r="947" spans="2:30" s="20" customFormat="1">
      <c r="B947" s="49"/>
      <c r="C947" s="19"/>
      <c r="D947" s="50"/>
      <c r="E947" s="19"/>
      <c r="F947" s="19"/>
      <c r="G947" s="208"/>
      <c r="I947" s="51"/>
      <c r="J947" s="52"/>
      <c r="K947" s="62"/>
      <c r="L947" s="62"/>
      <c r="M947" s="52"/>
      <c r="N947" s="54"/>
      <c r="O947" s="51"/>
      <c r="P947" s="52"/>
      <c r="W947" s="52"/>
      <c r="X947" s="68"/>
      <c r="Y947" s="62"/>
      <c r="Z947" s="19"/>
      <c r="AC947" s="58"/>
      <c r="AD947" s="19"/>
    </row>
    <row r="948" spans="2:30" s="20" customFormat="1">
      <c r="B948" s="49"/>
      <c r="C948" s="19"/>
      <c r="D948" s="50"/>
      <c r="E948" s="19"/>
      <c r="F948" s="19"/>
      <c r="G948" s="208"/>
      <c r="I948" s="51"/>
      <c r="J948" s="52"/>
      <c r="K948" s="62"/>
      <c r="L948" s="62"/>
      <c r="M948" s="52"/>
      <c r="N948" s="54"/>
      <c r="O948" s="51"/>
      <c r="P948" s="52"/>
      <c r="W948" s="52"/>
      <c r="X948" s="68"/>
      <c r="Y948" s="62"/>
      <c r="Z948" s="19"/>
      <c r="AC948" s="58"/>
      <c r="AD948" s="19"/>
    </row>
    <row r="949" spans="2:30" s="20" customFormat="1">
      <c r="B949" s="49"/>
      <c r="C949" s="19"/>
      <c r="D949" s="50"/>
      <c r="E949" s="19"/>
      <c r="F949" s="19"/>
      <c r="G949" s="208"/>
      <c r="I949" s="51"/>
      <c r="J949" s="52"/>
      <c r="K949" s="62"/>
      <c r="L949" s="62"/>
      <c r="M949" s="52"/>
      <c r="N949" s="54"/>
      <c r="O949" s="51"/>
      <c r="P949" s="52"/>
      <c r="W949" s="52"/>
      <c r="X949" s="68"/>
      <c r="Y949" s="62"/>
      <c r="Z949" s="19"/>
      <c r="AC949" s="58"/>
      <c r="AD949" s="19"/>
    </row>
    <row r="950" spans="2:30" s="20" customFormat="1">
      <c r="B950" s="49"/>
      <c r="C950" s="19"/>
      <c r="D950" s="50"/>
      <c r="E950" s="19"/>
      <c r="F950" s="19"/>
      <c r="G950" s="208"/>
      <c r="I950" s="51"/>
      <c r="J950" s="52"/>
      <c r="K950" s="62"/>
      <c r="L950" s="62"/>
      <c r="M950" s="52"/>
      <c r="N950" s="54"/>
      <c r="O950" s="51"/>
      <c r="P950" s="52"/>
      <c r="W950" s="52"/>
      <c r="X950" s="68"/>
      <c r="Y950" s="62"/>
      <c r="Z950" s="19"/>
      <c r="AC950" s="58"/>
      <c r="AD950" s="19"/>
    </row>
    <row r="951" spans="2:30" s="20" customFormat="1">
      <c r="B951" s="49"/>
      <c r="C951" s="19"/>
      <c r="D951" s="50"/>
      <c r="E951" s="19"/>
      <c r="F951" s="19"/>
      <c r="G951" s="208"/>
      <c r="I951" s="51"/>
      <c r="J951" s="52"/>
      <c r="K951" s="62"/>
      <c r="L951" s="62"/>
      <c r="M951" s="52"/>
      <c r="N951" s="54"/>
      <c r="O951" s="51"/>
      <c r="P951" s="52"/>
      <c r="W951" s="52"/>
      <c r="X951" s="68"/>
      <c r="Y951" s="62"/>
      <c r="Z951" s="19"/>
      <c r="AC951" s="58"/>
      <c r="AD951" s="19"/>
    </row>
    <row r="952" spans="2:30" s="20" customFormat="1">
      <c r="B952" s="49"/>
      <c r="C952" s="19"/>
      <c r="D952" s="50"/>
      <c r="E952" s="19"/>
      <c r="F952" s="19"/>
      <c r="G952" s="208"/>
      <c r="I952" s="51"/>
      <c r="J952" s="52"/>
      <c r="K952" s="62"/>
      <c r="L952" s="62"/>
      <c r="M952" s="52"/>
      <c r="N952" s="54"/>
      <c r="O952" s="51"/>
      <c r="P952" s="52"/>
      <c r="W952" s="52"/>
      <c r="X952" s="68"/>
      <c r="Y952" s="62"/>
      <c r="Z952" s="19"/>
      <c r="AC952" s="58"/>
      <c r="AD952" s="19"/>
    </row>
    <row r="953" spans="2:30" s="20" customFormat="1">
      <c r="B953" s="49"/>
      <c r="C953" s="19"/>
      <c r="D953" s="50"/>
      <c r="E953" s="19"/>
      <c r="F953" s="19"/>
      <c r="G953" s="208"/>
      <c r="I953" s="51"/>
      <c r="J953" s="52"/>
      <c r="K953" s="62"/>
      <c r="L953" s="62"/>
      <c r="M953" s="52"/>
      <c r="N953" s="54"/>
      <c r="O953" s="51"/>
      <c r="P953" s="52"/>
      <c r="W953" s="52"/>
      <c r="X953" s="68"/>
      <c r="Y953" s="62"/>
      <c r="Z953" s="19"/>
      <c r="AC953" s="58"/>
      <c r="AD953" s="19"/>
    </row>
    <row r="954" spans="2:30" s="20" customFormat="1">
      <c r="B954" s="49"/>
      <c r="C954" s="19"/>
      <c r="D954" s="50"/>
      <c r="E954" s="19"/>
      <c r="F954" s="19"/>
      <c r="G954" s="208"/>
      <c r="I954" s="51"/>
      <c r="J954" s="52"/>
      <c r="K954" s="62"/>
      <c r="L954" s="62"/>
      <c r="M954" s="52"/>
      <c r="N954" s="54"/>
      <c r="O954" s="51"/>
      <c r="P954" s="52"/>
      <c r="W954" s="52"/>
      <c r="X954" s="68"/>
      <c r="Y954" s="62"/>
      <c r="Z954" s="19"/>
      <c r="AC954" s="58"/>
      <c r="AD954" s="19"/>
    </row>
    <row r="955" spans="2:30" s="20" customFormat="1">
      <c r="B955" s="49"/>
      <c r="C955" s="19"/>
      <c r="D955" s="50"/>
      <c r="E955" s="19"/>
      <c r="F955" s="19"/>
      <c r="G955" s="208"/>
      <c r="I955" s="51"/>
      <c r="J955" s="52"/>
      <c r="K955" s="62"/>
      <c r="L955" s="62"/>
      <c r="M955" s="52"/>
      <c r="N955" s="54"/>
      <c r="O955" s="51"/>
      <c r="P955" s="52"/>
      <c r="W955" s="52"/>
      <c r="X955" s="68"/>
      <c r="Y955" s="62"/>
      <c r="Z955" s="19"/>
      <c r="AC955" s="58"/>
      <c r="AD955" s="19"/>
    </row>
    <row r="956" spans="2:30" s="20" customFormat="1">
      <c r="B956" s="49"/>
      <c r="C956" s="19"/>
      <c r="D956" s="50"/>
      <c r="E956" s="19"/>
      <c r="F956" s="19"/>
      <c r="G956" s="208"/>
      <c r="I956" s="51"/>
      <c r="J956" s="52"/>
      <c r="K956" s="62"/>
      <c r="L956" s="62"/>
      <c r="M956" s="52"/>
      <c r="N956" s="54"/>
      <c r="O956" s="51"/>
      <c r="P956" s="52"/>
      <c r="W956" s="52"/>
      <c r="X956" s="68"/>
      <c r="Y956" s="62"/>
      <c r="Z956" s="19"/>
      <c r="AC956" s="58"/>
      <c r="AD956" s="19"/>
    </row>
    <row r="957" spans="2:30" s="20" customFormat="1">
      <c r="B957" s="49"/>
      <c r="C957" s="19"/>
      <c r="D957" s="50"/>
      <c r="E957" s="19"/>
      <c r="F957" s="19"/>
      <c r="G957" s="208"/>
      <c r="I957" s="51"/>
      <c r="J957" s="52"/>
      <c r="K957" s="62"/>
      <c r="L957" s="62"/>
      <c r="M957" s="52"/>
      <c r="N957" s="54"/>
      <c r="O957" s="51"/>
      <c r="P957" s="52"/>
      <c r="W957" s="52"/>
      <c r="X957" s="68"/>
      <c r="Y957" s="62"/>
      <c r="Z957" s="19"/>
      <c r="AC957" s="58"/>
      <c r="AD957" s="19"/>
    </row>
    <row r="958" spans="2:30" s="20" customFormat="1">
      <c r="B958" s="49"/>
      <c r="C958" s="19"/>
      <c r="D958" s="50"/>
      <c r="E958" s="19"/>
      <c r="F958" s="19"/>
      <c r="G958" s="208"/>
      <c r="I958" s="51"/>
      <c r="J958" s="52"/>
      <c r="K958" s="62"/>
      <c r="L958" s="62"/>
      <c r="M958" s="52"/>
      <c r="N958" s="54"/>
      <c r="O958" s="51"/>
      <c r="P958" s="52"/>
      <c r="W958" s="52"/>
      <c r="X958" s="68"/>
      <c r="Y958" s="62"/>
      <c r="Z958" s="19"/>
      <c r="AC958" s="58"/>
      <c r="AD958" s="19"/>
    </row>
    <row r="959" spans="2:30" s="20" customFormat="1">
      <c r="B959" s="49"/>
      <c r="C959" s="19"/>
      <c r="D959" s="50"/>
      <c r="E959" s="19"/>
      <c r="F959" s="19"/>
      <c r="G959" s="208"/>
      <c r="I959" s="51"/>
      <c r="J959" s="52"/>
      <c r="K959" s="62"/>
      <c r="L959" s="62"/>
      <c r="M959" s="52"/>
      <c r="N959" s="54"/>
      <c r="O959" s="51"/>
      <c r="P959" s="52"/>
      <c r="W959" s="52"/>
      <c r="X959" s="68"/>
      <c r="Y959" s="62"/>
      <c r="Z959" s="19"/>
      <c r="AC959" s="58"/>
      <c r="AD959" s="19"/>
    </row>
    <row r="960" spans="2:30" s="20" customFormat="1">
      <c r="B960" s="49"/>
      <c r="C960" s="19"/>
      <c r="D960" s="50"/>
      <c r="E960" s="19"/>
      <c r="F960" s="19"/>
      <c r="G960" s="208"/>
      <c r="I960" s="51"/>
      <c r="J960" s="52"/>
      <c r="K960" s="62"/>
      <c r="L960" s="62"/>
      <c r="M960" s="52"/>
      <c r="N960" s="54"/>
      <c r="O960" s="51"/>
      <c r="P960" s="52"/>
      <c r="W960" s="52"/>
      <c r="X960" s="68"/>
      <c r="Y960" s="62"/>
      <c r="Z960" s="19"/>
      <c r="AC960" s="58"/>
      <c r="AD960" s="19"/>
    </row>
    <row r="961" spans="2:30" s="20" customFormat="1">
      <c r="B961" s="49"/>
      <c r="C961" s="19"/>
      <c r="D961" s="50"/>
      <c r="E961" s="19"/>
      <c r="F961" s="19"/>
      <c r="G961" s="208"/>
      <c r="I961" s="51"/>
      <c r="J961" s="52"/>
      <c r="K961" s="62"/>
      <c r="L961" s="62"/>
      <c r="M961" s="52"/>
      <c r="N961" s="54"/>
      <c r="O961" s="51"/>
      <c r="P961" s="52"/>
      <c r="W961" s="52"/>
      <c r="X961" s="68"/>
      <c r="Y961" s="62"/>
      <c r="Z961" s="19"/>
      <c r="AC961" s="58"/>
      <c r="AD961" s="19"/>
    </row>
    <row r="962" spans="2:30" s="20" customFormat="1">
      <c r="B962" s="49"/>
      <c r="C962" s="19"/>
      <c r="D962" s="50"/>
      <c r="E962" s="19"/>
      <c r="F962" s="19"/>
      <c r="G962" s="208"/>
      <c r="I962" s="51"/>
      <c r="J962" s="52"/>
      <c r="K962" s="62"/>
      <c r="L962" s="62"/>
      <c r="M962" s="52"/>
      <c r="N962" s="54"/>
      <c r="O962" s="51"/>
      <c r="P962" s="52"/>
      <c r="W962" s="52"/>
      <c r="X962" s="68"/>
      <c r="Y962" s="62"/>
      <c r="Z962" s="19"/>
      <c r="AC962" s="58"/>
      <c r="AD962" s="19"/>
    </row>
    <row r="963" spans="2:30" s="20" customFormat="1">
      <c r="B963" s="49"/>
      <c r="C963" s="19"/>
      <c r="D963" s="50"/>
      <c r="E963" s="19"/>
      <c r="F963" s="19"/>
      <c r="G963" s="208"/>
      <c r="I963" s="51"/>
      <c r="J963" s="52"/>
      <c r="K963" s="62"/>
      <c r="L963" s="62"/>
      <c r="M963" s="52"/>
      <c r="N963" s="54"/>
      <c r="O963" s="51"/>
      <c r="P963" s="52"/>
      <c r="W963" s="52"/>
      <c r="X963" s="68"/>
      <c r="Y963" s="62"/>
      <c r="Z963" s="19"/>
      <c r="AC963" s="58"/>
      <c r="AD963" s="19"/>
    </row>
    <row r="964" spans="2:30" s="20" customFormat="1">
      <c r="B964" s="49"/>
      <c r="C964" s="19"/>
      <c r="D964" s="50"/>
      <c r="E964" s="19"/>
      <c r="F964" s="19"/>
      <c r="G964" s="208"/>
      <c r="I964" s="51"/>
      <c r="J964" s="52"/>
      <c r="K964" s="62"/>
      <c r="L964" s="62"/>
      <c r="M964" s="52"/>
      <c r="N964" s="54"/>
      <c r="O964" s="51"/>
      <c r="P964" s="52"/>
      <c r="W964" s="52"/>
      <c r="X964" s="68"/>
      <c r="Y964" s="62"/>
      <c r="Z964" s="19"/>
      <c r="AC964" s="58"/>
      <c r="AD964" s="19"/>
    </row>
    <row r="965" spans="2:30" s="20" customFormat="1">
      <c r="B965" s="49"/>
      <c r="C965" s="19"/>
      <c r="D965" s="50"/>
      <c r="E965" s="19"/>
      <c r="F965" s="19"/>
      <c r="G965" s="208"/>
      <c r="I965" s="51"/>
      <c r="J965" s="52"/>
      <c r="K965" s="62"/>
      <c r="L965" s="62"/>
      <c r="M965" s="52"/>
      <c r="N965" s="54"/>
      <c r="O965" s="51"/>
      <c r="P965" s="52"/>
      <c r="W965" s="52"/>
      <c r="X965" s="68"/>
      <c r="Y965" s="62"/>
      <c r="Z965" s="19"/>
      <c r="AC965" s="58"/>
      <c r="AD965" s="19"/>
    </row>
    <row r="966" spans="2:30" s="20" customFormat="1">
      <c r="B966" s="49"/>
      <c r="C966" s="19"/>
      <c r="D966" s="50"/>
      <c r="E966" s="19"/>
      <c r="F966" s="19"/>
      <c r="G966" s="208"/>
      <c r="I966" s="51"/>
      <c r="J966" s="52"/>
      <c r="K966" s="62"/>
      <c r="L966" s="62"/>
      <c r="M966" s="52"/>
      <c r="N966" s="54"/>
      <c r="O966" s="51"/>
      <c r="P966" s="52"/>
      <c r="W966" s="52"/>
      <c r="X966" s="68"/>
      <c r="Y966" s="62"/>
      <c r="Z966" s="19"/>
      <c r="AC966" s="58"/>
      <c r="AD966" s="19"/>
    </row>
    <row r="967" spans="2:30" s="20" customFormat="1">
      <c r="B967" s="49"/>
      <c r="C967" s="19"/>
      <c r="D967" s="50"/>
      <c r="E967" s="19"/>
      <c r="F967" s="19"/>
      <c r="G967" s="208"/>
      <c r="I967" s="51"/>
      <c r="J967" s="52"/>
      <c r="K967" s="62"/>
      <c r="L967" s="62"/>
      <c r="M967" s="52"/>
      <c r="N967" s="54"/>
      <c r="O967" s="51"/>
      <c r="P967" s="52"/>
      <c r="W967" s="52"/>
      <c r="X967" s="68"/>
      <c r="Y967" s="62"/>
      <c r="Z967" s="19"/>
      <c r="AC967" s="58"/>
      <c r="AD967" s="19"/>
    </row>
    <row r="968" spans="2:30" s="20" customFormat="1">
      <c r="B968" s="49"/>
      <c r="C968" s="19"/>
      <c r="D968" s="50"/>
      <c r="E968" s="19"/>
      <c r="F968" s="19"/>
      <c r="G968" s="208"/>
      <c r="I968" s="51"/>
      <c r="J968" s="52"/>
      <c r="K968" s="62"/>
      <c r="L968" s="62"/>
      <c r="M968" s="52"/>
      <c r="N968" s="54"/>
      <c r="O968" s="51"/>
      <c r="P968" s="52"/>
      <c r="W968" s="52"/>
      <c r="X968" s="68"/>
      <c r="Y968" s="62"/>
      <c r="Z968" s="19"/>
      <c r="AC968" s="58"/>
      <c r="AD968" s="19"/>
    </row>
    <row r="969" spans="2:30" s="20" customFormat="1">
      <c r="B969" s="49"/>
      <c r="C969" s="19"/>
      <c r="D969" s="50"/>
      <c r="E969" s="19"/>
      <c r="F969" s="19"/>
      <c r="G969" s="208"/>
      <c r="I969" s="51"/>
      <c r="J969" s="52"/>
      <c r="K969" s="62"/>
      <c r="L969" s="62"/>
      <c r="M969" s="52"/>
      <c r="N969" s="54"/>
      <c r="O969" s="51"/>
      <c r="P969" s="52"/>
      <c r="W969" s="52"/>
      <c r="X969" s="68"/>
      <c r="Y969" s="62"/>
      <c r="Z969" s="19"/>
      <c r="AC969" s="58"/>
      <c r="AD969" s="19"/>
    </row>
    <row r="970" spans="2:30" s="20" customFormat="1">
      <c r="B970" s="49"/>
      <c r="C970" s="19"/>
      <c r="D970" s="50"/>
      <c r="E970" s="19"/>
      <c r="F970" s="19"/>
      <c r="G970" s="208"/>
      <c r="I970" s="51"/>
      <c r="J970" s="52"/>
      <c r="K970" s="62"/>
      <c r="L970" s="62"/>
      <c r="M970" s="52"/>
      <c r="N970" s="54"/>
      <c r="O970" s="51"/>
      <c r="P970" s="52"/>
      <c r="W970" s="52"/>
      <c r="X970" s="68"/>
      <c r="Y970" s="62"/>
      <c r="Z970" s="19"/>
      <c r="AC970" s="58"/>
      <c r="AD970" s="19"/>
    </row>
    <row r="971" spans="2:30" s="20" customFormat="1">
      <c r="B971" s="49"/>
      <c r="C971" s="19"/>
      <c r="D971" s="50"/>
      <c r="E971" s="19"/>
      <c r="F971" s="19"/>
      <c r="G971" s="208"/>
      <c r="I971" s="51"/>
      <c r="J971" s="52"/>
      <c r="K971" s="62"/>
      <c r="L971" s="62"/>
      <c r="M971" s="52"/>
      <c r="N971" s="54"/>
      <c r="O971" s="51"/>
      <c r="P971" s="52"/>
      <c r="W971" s="52"/>
      <c r="X971" s="68"/>
      <c r="Y971" s="62"/>
      <c r="Z971" s="19"/>
      <c r="AC971" s="58"/>
      <c r="AD971" s="19"/>
    </row>
    <row r="972" spans="2:30" s="20" customFormat="1">
      <c r="B972" s="49"/>
      <c r="C972" s="19"/>
      <c r="D972" s="50"/>
      <c r="E972" s="19"/>
      <c r="F972" s="19"/>
      <c r="G972" s="208"/>
      <c r="I972" s="51"/>
      <c r="J972" s="52"/>
      <c r="K972" s="62"/>
      <c r="L972" s="62"/>
      <c r="M972" s="52"/>
      <c r="N972" s="54"/>
      <c r="O972" s="51"/>
      <c r="P972" s="52"/>
      <c r="W972" s="52"/>
      <c r="X972" s="68"/>
      <c r="Y972" s="62"/>
      <c r="Z972" s="19"/>
      <c r="AC972" s="58"/>
      <c r="AD972" s="19"/>
    </row>
    <row r="973" spans="2:30" s="20" customFormat="1">
      <c r="B973" s="49"/>
      <c r="C973" s="19"/>
      <c r="D973" s="50"/>
      <c r="E973" s="19"/>
      <c r="F973" s="19"/>
      <c r="G973" s="208"/>
      <c r="I973" s="51"/>
      <c r="J973" s="52"/>
      <c r="K973" s="62"/>
      <c r="L973" s="62"/>
      <c r="M973" s="52"/>
      <c r="N973" s="54"/>
      <c r="O973" s="51"/>
      <c r="P973" s="52"/>
      <c r="W973" s="52"/>
      <c r="X973" s="68"/>
      <c r="Y973" s="62"/>
      <c r="Z973" s="19"/>
      <c r="AC973" s="58"/>
      <c r="AD973" s="19"/>
    </row>
    <row r="974" spans="2:30" s="20" customFormat="1">
      <c r="B974" s="49"/>
      <c r="C974" s="19"/>
      <c r="D974" s="50"/>
      <c r="E974" s="19"/>
      <c r="F974" s="19"/>
      <c r="G974" s="208"/>
      <c r="I974" s="51"/>
      <c r="J974" s="52"/>
      <c r="K974" s="62"/>
      <c r="L974" s="62"/>
      <c r="M974" s="52"/>
      <c r="N974" s="54"/>
      <c r="O974" s="51"/>
      <c r="P974" s="52"/>
      <c r="W974" s="52"/>
      <c r="X974" s="68"/>
      <c r="Y974" s="62"/>
      <c r="Z974" s="19"/>
      <c r="AC974" s="58"/>
      <c r="AD974" s="19"/>
    </row>
    <row r="975" spans="2:30" s="20" customFormat="1">
      <c r="B975" s="49"/>
      <c r="C975" s="19"/>
      <c r="D975" s="50"/>
      <c r="E975" s="19"/>
      <c r="F975" s="19"/>
      <c r="G975" s="208"/>
      <c r="I975" s="51"/>
      <c r="J975" s="52"/>
      <c r="K975" s="62"/>
      <c r="L975" s="62"/>
      <c r="M975" s="52"/>
      <c r="N975" s="54"/>
      <c r="O975" s="51"/>
      <c r="P975" s="52"/>
      <c r="W975" s="52"/>
      <c r="X975" s="68"/>
      <c r="Y975" s="62"/>
      <c r="Z975" s="19"/>
      <c r="AC975" s="58"/>
      <c r="AD975" s="19"/>
    </row>
    <row r="976" spans="2:30" s="20" customFormat="1">
      <c r="B976" s="49"/>
      <c r="C976" s="19"/>
      <c r="D976" s="50"/>
      <c r="E976" s="19"/>
      <c r="F976" s="19"/>
      <c r="G976" s="208"/>
      <c r="I976" s="51"/>
      <c r="J976" s="52"/>
      <c r="K976" s="62"/>
      <c r="L976" s="62"/>
      <c r="M976" s="52"/>
      <c r="N976" s="54"/>
      <c r="O976" s="51"/>
      <c r="P976" s="52"/>
      <c r="W976" s="52"/>
      <c r="X976" s="68"/>
      <c r="Y976" s="62"/>
      <c r="Z976" s="19"/>
      <c r="AC976" s="58"/>
      <c r="AD976" s="19"/>
    </row>
    <row r="977" spans="2:30" s="20" customFormat="1">
      <c r="B977" s="49"/>
      <c r="C977" s="19"/>
      <c r="D977" s="50"/>
      <c r="E977" s="19"/>
      <c r="F977" s="19"/>
      <c r="G977" s="208"/>
      <c r="I977" s="51"/>
      <c r="J977" s="52"/>
      <c r="K977" s="62"/>
      <c r="L977" s="62"/>
      <c r="M977" s="52"/>
      <c r="N977" s="54"/>
      <c r="O977" s="51"/>
      <c r="P977" s="52"/>
      <c r="W977" s="52"/>
      <c r="X977" s="68"/>
      <c r="Y977" s="62"/>
      <c r="Z977" s="19"/>
      <c r="AC977" s="58"/>
      <c r="AD977" s="19"/>
    </row>
    <row r="978" spans="2:30" s="20" customFormat="1">
      <c r="B978" s="49"/>
      <c r="C978" s="19"/>
      <c r="D978" s="50"/>
      <c r="E978" s="19"/>
      <c r="F978" s="19"/>
      <c r="G978" s="208"/>
      <c r="I978" s="51"/>
      <c r="J978" s="52"/>
      <c r="K978" s="62"/>
      <c r="L978" s="62"/>
      <c r="M978" s="52"/>
      <c r="N978" s="54"/>
      <c r="O978" s="51"/>
      <c r="P978" s="52"/>
      <c r="W978" s="52"/>
      <c r="X978" s="68"/>
      <c r="Y978" s="62"/>
      <c r="Z978" s="19"/>
      <c r="AC978" s="58"/>
      <c r="AD978" s="19"/>
    </row>
    <row r="979" spans="2:30" s="20" customFormat="1">
      <c r="B979" s="49"/>
      <c r="C979" s="19"/>
      <c r="D979" s="50"/>
      <c r="E979" s="19"/>
      <c r="F979" s="19"/>
      <c r="G979" s="208"/>
      <c r="I979" s="51"/>
      <c r="J979" s="52"/>
      <c r="K979" s="62"/>
      <c r="L979" s="62"/>
      <c r="M979" s="52"/>
      <c r="N979" s="54"/>
      <c r="O979" s="51"/>
      <c r="P979" s="52"/>
      <c r="W979" s="52"/>
      <c r="X979" s="68"/>
      <c r="Y979" s="62"/>
      <c r="Z979" s="19"/>
      <c r="AC979" s="58"/>
      <c r="AD979" s="19"/>
    </row>
    <row r="980" spans="2:30" s="20" customFormat="1">
      <c r="B980" s="49"/>
      <c r="C980" s="19"/>
      <c r="D980" s="50"/>
      <c r="E980" s="19"/>
      <c r="F980" s="19"/>
      <c r="G980" s="208"/>
      <c r="I980" s="51"/>
      <c r="J980" s="52"/>
      <c r="K980" s="62"/>
      <c r="L980" s="62"/>
      <c r="M980" s="52"/>
      <c r="N980" s="54"/>
      <c r="O980" s="51"/>
      <c r="P980" s="52"/>
      <c r="W980" s="52"/>
      <c r="X980" s="68"/>
      <c r="Y980" s="62"/>
      <c r="Z980" s="19"/>
      <c r="AC980" s="58"/>
      <c r="AD980" s="19"/>
    </row>
    <row r="981" spans="2:30" s="20" customFormat="1">
      <c r="B981" s="49"/>
      <c r="C981" s="19"/>
      <c r="D981" s="50"/>
      <c r="E981" s="19"/>
      <c r="F981" s="19"/>
      <c r="G981" s="208"/>
      <c r="I981" s="51"/>
      <c r="J981" s="52"/>
      <c r="K981" s="62"/>
      <c r="L981" s="62"/>
      <c r="M981" s="52"/>
      <c r="N981" s="54"/>
      <c r="O981" s="51"/>
      <c r="P981" s="52"/>
      <c r="W981" s="52"/>
      <c r="X981" s="68"/>
      <c r="Y981" s="62"/>
      <c r="Z981" s="19"/>
      <c r="AC981" s="58"/>
      <c r="AD981" s="19"/>
    </row>
    <row r="982" spans="2:30" s="20" customFormat="1">
      <c r="B982" s="49"/>
      <c r="C982" s="19"/>
      <c r="D982" s="50"/>
      <c r="E982" s="19"/>
      <c r="F982" s="19"/>
      <c r="G982" s="208"/>
      <c r="I982" s="51"/>
      <c r="J982" s="52"/>
      <c r="K982" s="62"/>
      <c r="L982" s="62"/>
      <c r="M982" s="52"/>
      <c r="N982" s="54"/>
      <c r="O982" s="51"/>
      <c r="P982" s="52"/>
      <c r="W982" s="52"/>
      <c r="X982" s="68"/>
      <c r="Y982" s="62"/>
      <c r="Z982" s="19"/>
      <c r="AC982" s="58"/>
      <c r="AD982" s="19"/>
    </row>
    <row r="983" spans="2:30" s="20" customFormat="1">
      <c r="B983" s="49"/>
      <c r="C983" s="19"/>
      <c r="D983" s="50"/>
      <c r="E983" s="19"/>
      <c r="F983" s="19"/>
      <c r="G983" s="208"/>
      <c r="I983" s="51"/>
      <c r="J983" s="52"/>
      <c r="K983" s="62"/>
      <c r="L983" s="62"/>
      <c r="M983" s="52"/>
      <c r="N983" s="54"/>
      <c r="O983" s="51"/>
      <c r="P983" s="52"/>
      <c r="W983" s="52"/>
      <c r="X983" s="68"/>
      <c r="Y983" s="62"/>
      <c r="Z983" s="19"/>
      <c r="AC983" s="58"/>
      <c r="AD983" s="19"/>
    </row>
    <row r="984" spans="2:30" s="20" customFormat="1">
      <c r="B984" s="49"/>
      <c r="C984" s="19"/>
      <c r="D984" s="50"/>
      <c r="E984" s="19"/>
      <c r="F984" s="19"/>
      <c r="G984" s="208"/>
      <c r="I984" s="51"/>
      <c r="J984" s="52"/>
      <c r="K984" s="62"/>
      <c r="L984" s="62"/>
      <c r="M984" s="52"/>
      <c r="N984" s="54"/>
      <c r="O984" s="51"/>
      <c r="P984" s="52"/>
      <c r="W984" s="52"/>
      <c r="X984" s="68"/>
      <c r="Y984" s="62"/>
      <c r="Z984" s="19"/>
      <c r="AC984" s="58"/>
      <c r="AD984" s="19"/>
    </row>
    <row r="985" spans="2:30" s="20" customFormat="1">
      <c r="B985" s="49"/>
      <c r="C985" s="19"/>
      <c r="D985" s="50"/>
      <c r="E985" s="19"/>
      <c r="F985" s="19"/>
      <c r="G985" s="208"/>
      <c r="I985" s="51"/>
      <c r="J985" s="52"/>
      <c r="K985" s="62"/>
      <c r="L985" s="62"/>
      <c r="M985" s="52"/>
      <c r="N985" s="54"/>
      <c r="O985" s="51"/>
      <c r="P985" s="52"/>
      <c r="W985" s="52"/>
      <c r="X985" s="68"/>
      <c r="Y985" s="62"/>
      <c r="Z985" s="19"/>
      <c r="AC985" s="58"/>
      <c r="AD985" s="19"/>
    </row>
    <row r="986" spans="2:30" s="20" customFormat="1">
      <c r="B986" s="49"/>
      <c r="C986" s="19"/>
      <c r="D986" s="50"/>
      <c r="E986" s="19"/>
      <c r="F986" s="19"/>
      <c r="G986" s="208"/>
      <c r="I986" s="51"/>
      <c r="J986" s="52"/>
      <c r="K986" s="62"/>
      <c r="L986" s="62"/>
      <c r="M986" s="52"/>
      <c r="N986" s="54"/>
      <c r="O986" s="51"/>
      <c r="P986" s="52"/>
      <c r="W986" s="52"/>
      <c r="X986" s="68"/>
      <c r="Y986" s="62"/>
      <c r="Z986" s="19"/>
      <c r="AC986" s="58"/>
      <c r="AD986" s="19"/>
    </row>
    <row r="987" spans="2:30" s="20" customFormat="1">
      <c r="B987" s="49"/>
      <c r="C987" s="19"/>
      <c r="D987" s="50"/>
      <c r="E987" s="19"/>
      <c r="F987" s="19"/>
      <c r="G987" s="208"/>
      <c r="I987" s="51"/>
      <c r="J987" s="52"/>
      <c r="K987" s="62"/>
      <c r="L987" s="62"/>
      <c r="M987" s="52"/>
      <c r="N987" s="54"/>
      <c r="O987" s="51"/>
      <c r="P987" s="52"/>
      <c r="W987" s="52"/>
      <c r="X987" s="68"/>
      <c r="Y987" s="62"/>
      <c r="Z987" s="19"/>
      <c r="AC987" s="58"/>
      <c r="AD987" s="19"/>
    </row>
    <row r="988" spans="2:30" s="20" customFormat="1">
      <c r="B988" s="49"/>
      <c r="C988" s="19"/>
      <c r="D988" s="50"/>
      <c r="E988" s="19"/>
      <c r="F988" s="19"/>
      <c r="G988" s="208"/>
      <c r="I988" s="51"/>
      <c r="J988" s="52"/>
      <c r="K988" s="62"/>
      <c r="L988" s="62"/>
      <c r="M988" s="52"/>
      <c r="N988" s="54"/>
      <c r="O988" s="51"/>
      <c r="P988" s="52"/>
      <c r="W988" s="52"/>
      <c r="X988" s="68"/>
      <c r="Y988" s="62"/>
      <c r="Z988" s="19"/>
      <c r="AC988" s="58"/>
      <c r="AD988" s="19"/>
    </row>
    <row r="989" spans="2:30" s="20" customFormat="1">
      <c r="B989" s="49"/>
      <c r="C989" s="19"/>
      <c r="D989" s="50"/>
      <c r="E989" s="19"/>
      <c r="F989" s="19"/>
      <c r="G989" s="208"/>
      <c r="I989" s="51"/>
      <c r="J989" s="52"/>
      <c r="K989" s="62"/>
      <c r="L989" s="62"/>
      <c r="M989" s="52"/>
      <c r="N989" s="54"/>
      <c r="O989" s="51"/>
      <c r="P989" s="52"/>
      <c r="W989" s="52"/>
      <c r="X989" s="68"/>
      <c r="Y989" s="62"/>
      <c r="Z989" s="19"/>
      <c r="AC989" s="58"/>
      <c r="AD989" s="19"/>
    </row>
    <row r="990" spans="2:30" s="20" customFormat="1">
      <c r="B990" s="49"/>
      <c r="C990" s="19"/>
      <c r="D990" s="50"/>
      <c r="E990" s="19"/>
      <c r="F990" s="19"/>
      <c r="G990" s="208"/>
      <c r="I990" s="51"/>
      <c r="J990" s="52"/>
      <c r="K990" s="62"/>
      <c r="L990" s="62"/>
      <c r="M990" s="52"/>
      <c r="N990" s="54"/>
      <c r="O990" s="51"/>
      <c r="P990" s="52"/>
      <c r="W990" s="52"/>
      <c r="X990" s="68"/>
      <c r="Y990" s="62"/>
      <c r="Z990" s="19"/>
      <c r="AC990" s="58"/>
      <c r="AD990" s="19"/>
    </row>
    <row r="991" spans="2:30" s="20" customFormat="1">
      <c r="B991" s="49"/>
      <c r="C991" s="19"/>
      <c r="D991" s="50"/>
      <c r="E991" s="19"/>
      <c r="F991" s="19"/>
      <c r="G991" s="208"/>
      <c r="I991" s="51"/>
      <c r="J991" s="52"/>
      <c r="K991" s="62"/>
      <c r="L991" s="62"/>
      <c r="M991" s="52"/>
      <c r="N991" s="54"/>
      <c r="O991" s="51"/>
      <c r="P991" s="52"/>
      <c r="W991" s="52"/>
      <c r="X991" s="68"/>
      <c r="Y991" s="62"/>
      <c r="Z991" s="19"/>
      <c r="AC991" s="58"/>
      <c r="AD991" s="19"/>
    </row>
    <row r="992" spans="2:30" s="20" customFormat="1">
      <c r="B992" s="49"/>
      <c r="C992" s="19"/>
      <c r="D992" s="50"/>
      <c r="E992" s="19"/>
      <c r="F992" s="19"/>
      <c r="G992" s="208"/>
      <c r="I992" s="51"/>
      <c r="J992" s="52"/>
      <c r="K992" s="62"/>
      <c r="L992" s="62"/>
      <c r="M992" s="52"/>
      <c r="N992" s="54"/>
      <c r="O992" s="51"/>
      <c r="P992" s="52"/>
      <c r="W992" s="52"/>
      <c r="X992" s="68"/>
      <c r="Y992" s="62"/>
      <c r="Z992" s="19"/>
      <c r="AC992" s="58"/>
      <c r="AD992" s="19"/>
    </row>
    <row r="993" spans="2:30" s="20" customFormat="1">
      <c r="B993" s="49"/>
      <c r="C993" s="19"/>
      <c r="D993" s="50"/>
      <c r="E993" s="19"/>
      <c r="F993" s="19"/>
      <c r="G993" s="208"/>
      <c r="I993" s="51"/>
      <c r="J993" s="52"/>
      <c r="K993" s="62"/>
      <c r="L993" s="62"/>
      <c r="M993" s="52"/>
      <c r="N993" s="54"/>
      <c r="O993" s="51"/>
      <c r="P993" s="52"/>
      <c r="W993" s="52"/>
      <c r="X993" s="68"/>
      <c r="Y993" s="62"/>
      <c r="Z993" s="19"/>
      <c r="AC993" s="58"/>
      <c r="AD993" s="19"/>
    </row>
    <row r="994" spans="2:30" s="20" customFormat="1">
      <c r="B994" s="49"/>
      <c r="C994" s="19"/>
      <c r="D994" s="50"/>
      <c r="E994" s="19"/>
      <c r="F994" s="19"/>
      <c r="G994" s="208"/>
      <c r="I994" s="51"/>
      <c r="J994" s="52"/>
      <c r="K994" s="62"/>
      <c r="L994" s="62"/>
      <c r="M994" s="52"/>
      <c r="N994" s="54"/>
      <c r="O994" s="51"/>
      <c r="P994" s="52"/>
      <c r="W994" s="52"/>
      <c r="X994" s="68"/>
      <c r="Y994" s="62"/>
      <c r="Z994" s="19"/>
      <c r="AC994" s="58"/>
      <c r="AD994" s="19"/>
    </row>
    <row r="995" spans="2:30" s="20" customFormat="1">
      <c r="B995" s="49"/>
      <c r="C995" s="19"/>
      <c r="D995" s="50"/>
      <c r="E995" s="19"/>
      <c r="F995" s="19"/>
      <c r="G995" s="208"/>
      <c r="I995" s="51"/>
      <c r="J995" s="52"/>
      <c r="K995" s="62"/>
      <c r="L995" s="62"/>
      <c r="M995" s="52"/>
      <c r="N995" s="54"/>
      <c r="O995" s="51"/>
      <c r="P995" s="52"/>
      <c r="W995" s="52"/>
      <c r="X995" s="68"/>
      <c r="Y995" s="62"/>
      <c r="Z995" s="19"/>
      <c r="AC995" s="58"/>
      <c r="AD995" s="19"/>
    </row>
    <row r="996" spans="2:30" s="20" customFormat="1">
      <c r="B996" s="49"/>
      <c r="C996" s="19"/>
      <c r="D996" s="50"/>
      <c r="E996" s="19"/>
      <c r="F996" s="19"/>
      <c r="G996" s="208"/>
      <c r="I996" s="51"/>
      <c r="J996" s="52"/>
      <c r="K996" s="62"/>
      <c r="L996" s="62"/>
      <c r="M996" s="52"/>
      <c r="N996" s="54"/>
      <c r="O996" s="51"/>
      <c r="P996" s="52"/>
      <c r="W996" s="52"/>
      <c r="X996" s="68"/>
      <c r="Y996" s="62"/>
      <c r="Z996" s="19"/>
      <c r="AC996" s="58"/>
      <c r="AD996" s="19"/>
    </row>
    <row r="997" spans="2:30" s="20" customFormat="1">
      <c r="B997" s="49"/>
      <c r="C997" s="19"/>
      <c r="D997" s="50"/>
      <c r="E997" s="19"/>
      <c r="F997" s="19"/>
      <c r="G997" s="208"/>
      <c r="I997" s="51"/>
      <c r="J997" s="52"/>
      <c r="K997" s="62"/>
      <c r="L997" s="62"/>
      <c r="M997" s="52"/>
      <c r="N997" s="54"/>
      <c r="O997" s="51"/>
      <c r="P997" s="52"/>
      <c r="W997" s="52"/>
      <c r="X997" s="68"/>
      <c r="Y997" s="62"/>
      <c r="Z997" s="19"/>
      <c r="AC997" s="58"/>
      <c r="AD997" s="19"/>
    </row>
    <row r="998" spans="2:30" s="20" customFormat="1">
      <c r="B998" s="49"/>
      <c r="C998" s="19"/>
      <c r="D998" s="50"/>
      <c r="E998" s="19"/>
      <c r="F998" s="19"/>
      <c r="G998" s="208"/>
      <c r="I998" s="51"/>
      <c r="J998" s="52"/>
      <c r="K998" s="62"/>
      <c r="L998" s="62"/>
      <c r="M998" s="52"/>
      <c r="N998" s="54"/>
      <c r="O998" s="51"/>
      <c r="P998" s="52"/>
      <c r="W998" s="52"/>
      <c r="X998" s="68"/>
      <c r="Y998" s="62"/>
      <c r="Z998" s="19"/>
      <c r="AC998" s="58"/>
      <c r="AD998" s="19"/>
    </row>
    <row r="999" spans="2:30" s="20" customFormat="1">
      <c r="B999" s="49"/>
      <c r="C999" s="19"/>
      <c r="D999" s="50"/>
      <c r="E999" s="19"/>
      <c r="F999" s="19"/>
      <c r="G999" s="208"/>
      <c r="I999" s="51"/>
      <c r="J999" s="52"/>
      <c r="K999" s="62"/>
      <c r="L999" s="62"/>
      <c r="M999" s="52"/>
      <c r="N999" s="54"/>
      <c r="O999" s="51"/>
      <c r="P999" s="52"/>
      <c r="W999" s="52"/>
      <c r="X999" s="68"/>
      <c r="Y999" s="62"/>
      <c r="Z999" s="19"/>
      <c r="AC999" s="58"/>
      <c r="AD999" s="19"/>
    </row>
    <row r="1000" spans="2:30" s="20" customFormat="1">
      <c r="B1000" s="49"/>
      <c r="C1000" s="19"/>
      <c r="D1000" s="50"/>
      <c r="E1000" s="19"/>
      <c r="F1000" s="19"/>
      <c r="G1000" s="208"/>
      <c r="I1000" s="51"/>
      <c r="J1000" s="52"/>
      <c r="K1000" s="62"/>
      <c r="L1000" s="62"/>
      <c r="M1000" s="52"/>
      <c r="N1000" s="54"/>
      <c r="O1000" s="51"/>
      <c r="P1000" s="52"/>
      <c r="W1000" s="52"/>
      <c r="X1000" s="68"/>
      <c r="Y1000" s="62"/>
      <c r="Z1000" s="19"/>
      <c r="AC1000" s="58"/>
      <c r="AD1000" s="19"/>
    </row>
    <row r="1001" spans="2:30" s="20" customFormat="1">
      <c r="B1001" s="49"/>
      <c r="C1001" s="19"/>
      <c r="D1001" s="50"/>
      <c r="E1001" s="19"/>
      <c r="F1001" s="19"/>
      <c r="G1001" s="208"/>
      <c r="I1001" s="51"/>
      <c r="J1001" s="52"/>
      <c r="K1001" s="62"/>
      <c r="L1001" s="62"/>
      <c r="M1001" s="52"/>
      <c r="N1001" s="54"/>
      <c r="O1001" s="51"/>
      <c r="P1001" s="52"/>
      <c r="W1001" s="52"/>
      <c r="X1001" s="68"/>
      <c r="Y1001" s="62"/>
      <c r="Z1001" s="19"/>
      <c r="AC1001" s="58"/>
      <c r="AD1001" s="19"/>
    </row>
    <row r="1002" spans="2:30" s="20" customFormat="1">
      <c r="B1002" s="49"/>
      <c r="C1002" s="19"/>
      <c r="D1002" s="50"/>
      <c r="E1002" s="19"/>
      <c r="F1002" s="19"/>
      <c r="G1002" s="208"/>
      <c r="I1002" s="51"/>
      <c r="J1002" s="52"/>
      <c r="K1002" s="62"/>
      <c r="L1002" s="62"/>
      <c r="M1002" s="52"/>
      <c r="N1002" s="54"/>
      <c r="O1002" s="51"/>
      <c r="P1002" s="52"/>
      <c r="W1002" s="52"/>
      <c r="X1002" s="68"/>
      <c r="Y1002" s="62"/>
      <c r="Z1002" s="19"/>
      <c r="AC1002" s="58"/>
      <c r="AD1002" s="19"/>
    </row>
    <row r="1003" spans="2:30" s="20" customFormat="1">
      <c r="B1003" s="49"/>
      <c r="C1003" s="19"/>
      <c r="D1003" s="50"/>
      <c r="E1003" s="19"/>
      <c r="F1003" s="19"/>
      <c r="G1003" s="208"/>
      <c r="I1003" s="51"/>
      <c r="J1003" s="52"/>
      <c r="K1003" s="62"/>
      <c r="L1003" s="62"/>
      <c r="M1003" s="52"/>
      <c r="N1003" s="54"/>
      <c r="O1003" s="51"/>
      <c r="P1003" s="52"/>
      <c r="W1003" s="52"/>
      <c r="X1003" s="68"/>
      <c r="Y1003" s="62"/>
      <c r="Z1003" s="19"/>
      <c r="AC1003" s="58"/>
      <c r="AD1003" s="19"/>
    </row>
    <row r="1004" spans="2:30" s="20" customFormat="1">
      <c r="B1004" s="49"/>
      <c r="C1004" s="19"/>
      <c r="D1004" s="50"/>
      <c r="E1004" s="19"/>
      <c r="F1004" s="19"/>
      <c r="G1004" s="208"/>
      <c r="I1004" s="51"/>
      <c r="J1004" s="52"/>
      <c r="K1004" s="62"/>
      <c r="L1004" s="62"/>
      <c r="M1004" s="52"/>
      <c r="N1004" s="54"/>
      <c r="O1004" s="51"/>
      <c r="P1004" s="52"/>
      <c r="W1004" s="52"/>
      <c r="X1004" s="68"/>
      <c r="Y1004" s="62"/>
      <c r="Z1004" s="19"/>
      <c r="AC1004" s="58"/>
      <c r="AD1004" s="19"/>
    </row>
    <row r="1005" spans="2:30" s="20" customFormat="1">
      <c r="B1005" s="49"/>
      <c r="C1005" s="19"/>
      <c r="D1005" s="50"/>
      <c r="E1005" s="19"/>
      <c r="F1005" s="19"/>
      <c r="G1005" s="208"/>
      <c r="I1005" s="51"/>
      <c r="J1005" s="52"/>
      <c r="K1005" s="62"/>
      <c r="L1005" s="62"/>
      <c r="M1005" s="52"/>
      <c r="N1005" s="54"/>
      <c r="O1005" s="51"/>
      <c r="P1005" s="52"/>
      <c r="W1005" s="52"/>
      <c r="X1005" s="68"/>
      <c r="Y1005" s="62"/>
      <c r="Z1005" s="19"/>
      <c r="AC1005" s="58"/>
      <c r="AD1005" s="19"/>
    </row>
    <row r="1006" spans="2:30" s="20" customFormat="1">
      <c r="B1006" s="49"/>
      <c r="C1006" s="19"/>
      <c r="D1006" s="50"/>
      <c r="E1006" s="19"/>
      <c r="F1006" s="19"/>
      <c r="G1006" s="208"/>
      <c r="I1006" s="51"/>
      <c r="J1006" s="52"/>
      <c r="K1006" s="62"/>
      <c r="L1006" s="62"/>
      <c r="M1006" s="52"/>
      <c r="N1006" s="54"/>
      <c r="O1006" s="51"/>
      <c r="P1006" s="52"/>
      <c r="W1006" s="52"/>
      <c r="X1006" s="68"/>
      <c r="Y1006" s="62"/>
      <c r="Z1006" s="19"/>
      <c r="AC1006" s="58"/>
      <c r="AD1006" s="19"/>
    </row>
    <row r="1007" spans="2:30" s="20" customFormat="1">
      <c r="B1007" s="49"/>
      <c r="C1007" s="19"/>
      <c r="D1007" s="50"/>
      <c r="E1007" s="19"/>
      <c r="F1007" s="19"/>
      <c r="G1007" s="208"/>
      <c r="I1007" s="51"/>
      <c r="J1007" s="52"/>
      <c r="K1007" s="62"/>
      <c r="L1007" s="62"/>
      <c r="M1007" s="52"/>
      <c r="N1007" s="54"/>
      <c r="O1007" s="51"/>
      <c r="P1007" s="52"/>
      <c r="W1007" s="52"/>
      <c r="X1007" s="68"/>
      <c r="Y1007" s="62"/>
      <c r="Z1007" s="19"/>
      <c r="AC1007" s="58"/>
      <c r="AD1007" s="19"/>
    </row>
    <row r="1008" spans="2:30" s="20" customFormat="1">
      <c r="B1008" s="49"/>
      <c r="C1008" s="19"/>
      <c r="D1008" s="50"/>
      <c r="E1008" s="19"/>
      <c r="F1008" s="19"/>
      <c r="G1008" s="208"/>
      <c r="I1008" s="51"/>
      <c r="J1008" s="52"/>
      <c r="K1008" s="62"/>
      <c r="L1008" s="62"/>
      <c r="M1008" s="52"/>
      <c r="N1008" s="54"/>
      <c r="O1008" s="51"/>
      <c r="P1008" s="52"/>
      <c r="W1008" s="52"/>
      <c r="X1008" s="68"/>
      <c r="Y1008" s="62"/>
      <c r="Z1008" s="19"/>
      <c r="AC1008" s="58"/>
      <c r="AD1008" s="19"/>
    </row>
    <row r="1009" spans="2:30" s="20" customFormat="1">
      <c r="B1009" s="49"/>
      <c r="C1009" s="19"/>
      <c r="D1009" s="50"/>
      <c r="E1009" s="19"/>
      <c r="F1009" s="19"/>
      <c r="G1009" s="208"/>
      <c r="I1009" s="51"/>
      <c r="J1009" s="52"/>
      <c r="K1009" s="62"/>
      <c r="L1009" s="62"/>
      <c r="M1009" s="52"/>
      <c r="N1009" s="54"/>
      <c r="O1009" s="51"/>
      <c r="P1009" s="52"/>
      <c r="W1009" s="52"/>
      <c r="X1009" s="68"/>
      <c r="Y1009" s="62"/>
      <c r="Z1009" s="19"/>
      <c r="AC1009" s="58"/>
      <c r="AD1009" s="19"/>
    </row>
    <row r="1010" spans="2:30" s="20" customFormat="1">
      <c r="B1010" s="49"/>
      <c r="C1010" s="19"/>
      <c r="D1010" s="50"/>
      <c r="E1010" s="19"/>
      <c r="F1010" s="19"/>
      <c r="G1010" s="208"/>
      <c r="I1010" s="51"/>
      <c r="J1010" s="52"/>
      <c r="K1010" s="62"/>
      <c r="L1010" s="62"/>
      <c r="M1010" s="52"/>
      <c r="N1010" s="54"/>
      <c r="O1010" s="51"/>
      <c r="P1010" s="52"/>
      <c r="W1010" s="52"/>
      <c r="X1010" s="68"/>
      <c r="Y1010" s="62"/>
      <c r="Z1010" s="19"/>
      <c r="AC1010" s="58"/>
      <c r="AD1010" s="19"/>
    </row>
    <row r="1011" spans="2:30" s="20" customFormat="1">
      <c r="B1011" s="49"/>
      <c r="C1011" s="19"/>
      <c r="D1011" s="50"/>
      <c r="E1011" s="19"/>
      <c r="F1011" s="19"/>
      <c r="G1011" s="208"/>
      <c r="I1011" s="51"/>
      <c r="J1011" s="52"/>
      <c r="K1011" s="62"/>
      <c r="L1011" s="62"/>
      <c r="M1011" s="52"/>
      <c r="N1011" s="54"/>
      <c r="O1011" s="51"/>
      <c r="P1011" s="52"/>
      <c r="W1011" s="52"/>
      <c r="X1011" s="68"/>
      <c r="Y1011" s="62"/>
      <c r="Z1011" s="19"/>
      <c r="AC1011" s="58"/>
      <c r="AD1011" s="19"/>
    </row>
    <row r="1012" spans="2:30" s="20" customFormat="1">
      <c r="B1012" s="49"/>
      <c r="C1012" s="19"/>
      <c r="D1012" s="50"/>
      <c r="E1012" s="19"/>
      <c r="F1012" s="19"/>
      <c r="G1012" s="208"/>
      <c r="I1012" s="51"/>
      <c r="J1012" s="52"/>
      <c r="K1012" s="62"/>
      <c r="L1012" s="62"/>
      <c r="M1012" s="52"/>
      <c r="N1012" s="54"/>
      <c r="O1012" s="51"/>
      <c r="P1012" s="52"/>
      <c r="W1012" s="52"/>
      <c r="X1012" s="68"/>
      <c r="Y1012" s="62"/>
      <c r="Z1012" s="19"/>
      <c r="AC1012" s="58"/>
      <c r="AD1012" s="19"/>
    </row>
    <row r="1013" spans="2:30" s="20" customFormat="1">
      <c r="B1013" s="49"/>
      <c r="C1013" s="19"/>
      <c r="D1013" s="50"/>
      <c r="E1013" s="19"/>
      <c r="F1013" s="19"/>
      <c r="G1013" s="208"/>
      <c r="I1013" s="51"/>
      <c r="J1013" s="52"/>
      <c r="K1013" s="62"/>
      <c r="L1013" s="62"/>
      <c r="M1013" s="52"/>
      <c r="N1013" s="54"/>
      <c r="O1013" s="51"/>
      <c r="P1013" s="52"/>
      <c r="W1013" s="52"/>
      <c r="X1013" s="68"/>
      <c r="Y1013" s="62"/>
      <c r="Z1013" s="19"/>
      <c r="AC1013" s="58"/>
      <c r="AD1013" s="19"/>
    </row>
    <row r="1014" spans="2:30" s="20" customFormat="1">
      <c r="B1014" s="49"/>
      <c r="C1014" s="19"/>
      <c r="D1014" s="50"/>
      <c r="E1014" s="19"/>
      <c r="F1014" s="19"/>
      <c r="G1014" s="208"/>
      <c r="I1014" s="51"/>
      <c r="J1014" s="52"/>
      <c r="K1014" s="62"/>
      <c r="L1014" s="62"/>
      <c r="M1014" s="52"/>
      <c r="N1014" s="54"/>
      <c r="O1014" s="51"/>
      <c r="P1014" s="52"/>
      <c r="W1014" s="52"/>
      <c r="X1014" s="68"/>
      <c r="Y1014" s="62"/>
      <c r="Z1014" s="19"/>
      <c r="AC1014" s="58"/>
      <c r="AD1014" s="19"/>
    </row>
    <row r="1015" spans="2:30" s="20" customFormat="1">
      <c r="B1015" s="49"/>
      <c r="C1015" s="19"/>
      <c r="D1015" s="50"/>
      <c r="E1015" s="19"/>
      <c r="F1015" s="19"/>
      <c r="G1015" s="208"/>
      <c r="I1015" s="51"/>
      <c r="J1015" s="52"/>
      <c r="K1015" s="62"/>
      <c r="L1015" s="62"/>
      <c r="M1015" s="52"/>
      <c r="N1015" s="54"/>
      <c r="O1015" s="51"/>
      <c r="P1015" s="52"/>
      <c r="W1015" s="52"/>
      <c r="X1015" s="68"/>
      <c r="Y1015" s="62"/>
      <c r="Z1015" s="19"/>
      <c r="AC1015" s="58"/>
      <c r="AD1015" s="19"/>
    </row>
    <row r="1016" spans="2:30" s="20" customFormat="1">
      <c r="B1016" s="49"/>
      <c r="C1016" s="19"/>
      <c r="D1016" s="50"/>
      <c r="E1016" s="19"/>
      <c r="F1016" s="19"/>
      <c r="G1016" s="208"/>
      <c r="I1016" s="51"/>
      <c r="J1016" s="52"/>
      <c r="K1016" s="62"/>
      <c r="L1016" s="62"/>
      <c r="M1016" s="52"/>
      <c r="N1016" s="54"/>
      <c r="O1016" s="51"/>
      <c r="P1016" s="52"/>
      <c r="W1016" s="52"/>
      <c r="X1016" s="68"/>
      <c r="Y1016" s="62"/>
      <c r="Z1016" s="19"/>
      <c r="AC1016" s="58"/>
      <c r="AD1016" s="19"/>
    </row>
    <row r="1017" spans="2:30" s="20" customFormat="1">
      <c r="B1017" s="49"/>
      <c r="C1017" s="19"/>
      <c r="D1017" s="50"/>
      <c r="E1017" s="19"/>
      <c r="F1017" s="19"/>
      <c r="G1017" s="208"/>
      <c r="I1017" s="51"/>
      <c r="J1017" s="52"/>
      <c r="K1017" s="62"/>
      <c r="L1017" s="62"/>
      <c r="M1017" s="52"/>
      <c r="N1017" s="54"/>
      <c r="O1017" s="51"/>
      <c r="P1017" s="52"/>
      <c r="W1017" s="52"/>
      <c r="X1017" s="68"/>
      <c r="Y1017" s="62"/>
      <c r="Z1017" s="19"/>
      <c r="AC1017" s="58"/>
      <c r="AD1017" s="19"/>
    </row>
    <row r="1018" spans="2:30" s="20" customFormat="1">
      <c r="B1018" s="49"/>
      <c r="C1018" s="19"/>
      <c r="D1018" s="50"/>
      <c r="E1018" s="19"/>
      <c r="F1018" s="19"/>
      <c r="G1018" s="208"/>
      <c r="I1018" s="51"/>
      <c r="J1018" s="52"/>
      <c r="K1018" s="62"/>
      <c r="L1018" s="62"/>
      <c r="M1018" s="52"/>
      <c r="N1018" s="54"/>
      <c r="O1018" s="51"/>
      <c r="P1018" s="52"/>
      <c r="W1018" s="52"/>
      <c r="X1018" s="68"/>
      <c r="Y1018" s="62"/>
      <c r="Z1018" s="19"/>
      <c r="AC1018" s="58"/>
      <c r="AD1018" s="19"/>
    </row>
    <row r="1019" spans="2:30" s="20" customFormat="1">
      <c r="B1019" s="49"/>
      <c r="C1019" s="19"/>
      <c r="D1019" s="50"/>
      <c r="E1019" s="19"/>
      <c r="F1019" s="19"/>
      <c r="G1019" s="208"/>
      <c r="I1019" s="51"/>
      <c r="J1019" s="52"/>
      <c r="K1019" s="62"/>
      <c r="L1019" s="62"/>
      <c r="M1019" s="52"/>
      <c r="N1019" s="54"/>
      <c r="O1019" s="51"/>
      <c r="P1019" s="52"/>
      <c r="W1019" s="52"/>
      <c r="X1019" s="68"/>
      <c r="Y1019" s="62"/>
      <c r="Z1019" s="19"/>
      <c r="AC1019" s="58"/>
      <c r="AD1019" s="19"/>
    </row>
    <row r="1020" spans="2:30" s="20" customFormat="1">
      <c r="B1020" s="49"/>
      <c r="C1020" s="19"/>
      <c r="D1020" s="50"/>
      <c r="E1020" s="19"/>
      <c r="F1020" s="19"/>
      <c r="G1020" s="208"/>
      <c r="I1020" s="51"/>
      <c r="J1020" s="52"/>
      <c r="K1020" s="62"/>
      <c r="L1020" s="62"/>
      <c r="M1020" s="52"/>
      <c r="N1020" s="54"/>
      <c r="O1020" s="51"/>
      <c r="P1020" s="52"/>
      <c r="W1020" s="52"/>
      <c r="X1020" s="68"/>
      <c r="Y1020" s="62"/>
      <c r="Z1020" s="19"/>
      <c r="AC1020" s="58"/>
      <c r="AD1020" s="19"/>
    </row>
    <row r="1021" spans="2:30" s="20" customFormat="1">
      <c r="B1021" s="49"/>
      <c r="C1021" s="19"/>
      <c r="D1021" s="50"/>
      <c r="E1021" s="19"/>
      <c r="F1021" s="19"/>
      <c r="G1021" s="208"/>
      <c r="I1021" s="51"/>
      <c r="J1021" s="52"/>
      <c r="K1021" s="62"/>
      <c r="L1021" s="62"/>
      <c r="M1021" s="52"/>
      <c r="N1021" s="54"/>
      <c r="O1021" s="51"/>
      <c r="P1021" s="52"/>
      <c r="W1021" s="52"/>
      <c r="X1021" s="68"/>
      <c r="Y1021" s="62"/>
      <c r="Z1021" s="19"/>
      <c r="AC1021" s="58"/>
      <c r="AD1021" s="19"/>
    </row>
    <row r="1022" spans="2:30" s="20" customFormat="1">
      <c r="B1022" s="49"/>
      <c r="C1022" s="19"/>
      <c r="D1022" s="50"/>
      <c r="E1022" s="19"/>
      <c r="F1022" s="19"/>
      <c r="G1022" s="208"/>
      <c r="I1022" s="51"/>
      <c r="J1022" s="52"/>
      <c r="K1022" s="62"/>
      <c r="L1022" s="62"/>
      <c r="M1022" s="52"/>
      <c r="N1022" s="54"/>
      <c r="O1022" s="51"/>
      <c r="P1022" s="52"/>
      <c r="W1022" s="52"/>
      <c r="X1022" s="68"/>
      <c r="Y1022" s="62"/>
      <c r="Z1022" s="19"/>
      <c r="AC1022" s="58"/>
      <c r="AD1022" s="19"/>
    </row>
    <row r="1023" spans="2:30" s="20" customFormat="1">
      <c r="B1023" s="49"/>
      <c r="C1023" s="19"/>
      <c r="D1023" s="50"/>
      <c r="E1023" s="19"/>
      <c r="F1023" s="19"/>
      <c r="G1023" s="208"/>
      <c r="I1023" s="51"/>
      <c r="J1023" s="52"/>
      <c r="K1023" s="62"/>
      <c r="L1023" s="62"/>
      <c r="M1023" s="52"/>
      <c r="N1023" s="54"/>
      <c r="O1023" s="51"/>
      <c r="P1023" s="52"/>
      <c r="W1023" s="52"/>
      <c r="X1023" s="68"/>
      <c r="Y1023" s="62"/>
      <c r="Z1023" s="19"/>
      <c r="AC1023" s="58"/>
      <c r="AD1023" s="19"/>
    </row>
    <row r="1024" spans="2:30" s="20" customFormat="1">
      <c r="B1024" s="49"/>
      <c r="C1024" s="19"/>
      <c r="D1024" s="50"/>
      <c r="E1024" s="19"/>
      <c r="F1024" s="19"/>
      <c r="G1024" s="208"/>
      <c r="I1024" s="51"/>
      <c r="J1024" s="52"/>
      <c r="K1024" s="62"/>
      <c r="L1024" s="62"/>
      <c r="M1024" s="52"/>
      <c r="N1024" s="54"/>
      <c r="O1024" s="51"/>
      <c r="P1024" s="52"/>
      <c r="W1024" s="52"/>
      <c r="X1024" s="68"/>
      <c r="Y1024" s="62"/>
      <c r="Z1024" s="19"/>
      <c r="AC1024" s="58"/>
      <c r="AD1024" s="19"/>
    </row>
    <row r="1025" spans="2:30" s="20" customFormat="1">
      <c r="B1025" s="49"/>
      <c r="C1025" s="19"/>
      <c r="D1025" s="50"/>
      <c r="E1025" s="19"/>
      <c r="F1025" s="19"/>
      <c r="G1025" s="208"/>
      <c r="I1025" s="51"/>
      <c r="J1025" s="52"/>
      <c r="K1025" s="62"/>
      <c r="L1025" s="62"/>
      <c r="M1025" s="52"/>
      <c r="N1025" s="54"/>
      <c r="O1025" s="51"/>
      <c r="P1025" s="52"/>
      <c r="W1025" s="52"/>
      <c r="X1025" s="68"/>
      <c r="Y1025" s="62"/>
      <c r="Z1025" s="19"/>
      <c r="AC1025" s="58"/>
      <c r="AD1025" s="19"/>
    </row>
    <row r="1026" spans="2:30" s="20" customFormat="1">
      <c r="B1026" s="49"/>
      <c r="C1026" s="19"/>
      <c r="D1026" s="50"/>
      <c r="E1026" s="19"/>
      <c r="F1026" s="19"/>
      <c r="G1026" s="208"/>
      <c r="I1026" s="51"/>
      <c r="J1026" s="52"/>
      <c r="K1026" s="62"/>
      <c r="L1026" s="62"/>
      <c r="M1026" s="52"/>
      <c r="N1026" s="54"/>
      <c r="O1026" s="51"/>
      <c r="P1026" s="52"/>
      <c r="W1026" s="52"/>
      <c r="X1026" s="68"/>
      <c r="Y1026" s="62"/>
      <c r="Z1026" s="19"/>
      <c r="AC1026" s="58"/>
      <c r="AD1026" s="19"/>
    </row>
    <row r="1027" spans="2:30" s="20" customFormat="1">
      <c r="B1027" s="49"/>
      <c r="C1027" s="19"/>
      <c r="D1027" s="50"/>
      <c r="E1027" s="19"/>
      <c r="F1027" s="19"/>
      <c r="G1027" s="208"/>
      <c r="I1027" s="51"/>
      <c r="J1027" s="52"/>
      <c r="K1027" s="62"/>
      <c r="L1027" s="62"/>
      <c r="M1027" s="52"/>
      <c r="N1027" s="54"/>
      <c r="O1027" s="51"/>
      <c r="P1027" s="52"/>
      <c r="W1027" s="52"/>
      <c r="X1027" s="68"/>
      <c r="Y1027" s="62"/>
      <c r="Z1027" s="19"/>
      <c r="AC1027" s="58"/>
      <c r="AD1027" s="19"/>
    </row>
    <row r="1028" spans="2:30" s="20" customFormat="1">
      <c r="B1028" s="49"/>
      <c r="C1028" s="19"/>
      <c r="D1028" s="50"/>
      <c r="E1028" s="19"/>
      <c r="F1028" s="19"/>
      <c r="G1028" s="208"/>
      <c r="I1028" s="51"/>
      <c r="J1028" s="52"/>
      <c r="K1028" s="62"/>
      <c r="L1028" s="62"/>
      <c r="M1028" s="52"/>
      <c r="N1028" s="54"/>
      <c r="O1028" s="51"/>
      <c r="P1028" s="52"/>
      <c r="W1028" s="52"/>
      <c r="X1028" s="68"/>
      <c r="Y1028" s="62"/>
      <c r="Z1028" s="19"/>
      <c r="AC1028" s="58"/>
      <c r="AD1028" s="19"/>
    </row>
    <row r="1029" spans="2:30" s="20" customFormat="1">
      <c r="B1029" s="49"/>
      <c r="C1029" s="19"/>
      <c r="D1029" s="50"/>
      <c r="E1029" s="19"/>
      <c r="F1029" s="19"/>
      <c r="G1029" s="208"/>
      <c r="I1029" s="51"/>
      <c r="J1029" s="52"/>
      <c r="K1029" s="62"/>
      <c r="L1029" s="62"/>
      <c r="M1029" s="52"/>
      <c r="N1029" s="54"/>
      <c r="O1029" s="51"/>
      <c r="P1029" s="52"/>
      <c r="W1029" s="52"/>
      <c r="X1029" s="68"/>
      <c r="Y1029" s="62"/>
      <c r="Z1029" s="19"/>
      <c r="AC1029" s="58"/>
      <c r="AD1029" s="19"/>
    </row>
    <row r="1030" spans="2:30" s="20" customFormat="1">
      <c r="B1030" s="49"/>
      <c r="C1030" s="19"/>
      <c r="D1030" s="50"/>
      <c r="E1030" s="19"/>
      <c r="F1030" s="19"/>
      <c r="G1030" s="208"/>
      <c r="I1030" s="51"/>
      <c r="J1030" s="52"/>
      <c r="K1030" s="62"/>
      <c r="L1030" s="62"/>
      <c r="M1030" s="52"/>
      <c r="N1030" s="54"/>
      <c r="O1030" s="51"/>
      <c r="P1030" s="52"/>
      <c r="W1030" s="52"/>
      <c r="X1030" s="68"/>
      <c r="Y1030" s="62"/>
      <c r="Z1030" s="19"/>
      <c r="AC1030" s="58"/>
      <c r="AD1030" s="19"/>
    </row>
    <row r="1031" spans="2:30" s="20" customFormat="1">
      <c r="B1031" s="49"/>
      <c r="C1031" s="19"/>
      <c r="D1031" s="50"/>
      <c r="E1031" s="19"/>
      <c r="F1031" s="19"/>
      <c r="G1031" s="208"/>
      <c r="I1031" s="51"/>
      <c r="J1031" s="52"/>
      <c r="K1031" s="62"/>
      <c r="L1031" s="62"/>
      <c r="M1031" s="52"/>
      <c r="N1031" s="54"/>
      <c r="O1031" s="51"/>
      <c r="P1031" s="52"/>
      <c r="W1031" s="52"/>
      <c r="X1031" s="68"/>
      <c r="Y1031" s="62"/>
      <c r="Z1031" s="19"/>
      <c r="AC1031" s="58"/>
      <c r="AD1031" s="19"/>
    </row>
    <row r="1032" spans="2:30" s="20" customFormat="1">
      <c r="B1032" s="49"/>
      <c r="C1032" s="19"/>
      <c r="D1032" s="50"/>
      <c r="E1032" s="19"/>
      <c r="F1032" s="19"/>
      <c r="G1032" s="208"/>
      <c r="I1032" s="51"/>
      <c r="J1032" s="52"/>
      <c r="K1032" s="62"/>
      <c r="L1032" s="62"/>
      <c r="M1032" s="52"/>
      <c r="N1032" s="54"/>
      <c r="O1032" s="51"/>
      <c r="P1032" s="52"/>
      <c r="W1032" s="52"/>
      <c r="X1032" s="68"/>
      <c r="Y1032" s="62"/>
      <c r="Z1032" s="19"/>
      <c r="AC1032" s="58"/>
      <c r="AD1032" s="19"/>
    </row>
    <row r="1033" spans="2:30" s="20" customFormat="1">
      <c r="B1033" s="49"/>
      <c r="C1033" s="19"/>
      <c r="D1033" s="50"/>
      <c r="E1033" s="19"/>
      <c r="F1033" s="19"/>
      <c r="G1033" s="208"/>
      <c r="I1033" s="51"/>
      <c r="J1033" s="52"/>
      <c r="K1033" s="62"/>
      <c r="L1033" s="62"/>
      <c r="M1033" s="52"/>
      <c r="N1033" s="54"/>
      <c r="O1033" s="51"/>
      <c r="P1033" s="52"/>
      <c r="W1033" s="52"/>
      <c r="X1033" s="68"/>
      <c r="Y1033" s="62"/>
      <c r="Z1033" s="19"/>
      <c r="AC1033" s="58"/>
      <c r="AD1033" s="19"/>
    </row>
    <row r="1034" spans="2:30" s="20" customFormat="1">
      <c r="B1034" s="49"/>
      <c r="C1034" s="19"/>
      <c r="D1034" s="50"/>
      <c r="E1034" s="19"/>
      <c r="F1034" s="19"/>
      <c r="G1034" s="208"/>
      <c r="I1034" s="51"/>
      <c r="J1034" s="52"/>
      <c r="K1034" s="62"/>
      <c r="L1034" s="62"/>
      <c r="M1034" s="52"/>
      <c r="N1034" s="54"/>
      <c r="O1034" s="51"/>
      <c r="P1034" s="52"/>
      <c r="W1034" s="52"/>
      <c r="X1034" s="68"/>
      <c r="Y1034" s="62"/>
      <c r="Z1034" s="19"/>
      <c r="AC1034" s="58"/>
      <c r="AD1034" s="19"/>
    </row>
    <row r="1035" spans="2:30" s="20" customFormat="1">
      <c r="B1035" s="49"/>
      <c r="C1035" s="19"/>
      <c r="D1035" s="50"/>
      <c r="E1035" s="19"/>
      <c r="F1035" s="19"/>
      <c r="G1035" s="208"/>
      <c r="I1035" s="51"/>
      <c r="J1035" s="52"/>
      <c r="K1035" s="62"/>
      <c r="L1035" s="62"/>
      <c r="M1035" s="52"/>
      <c r="N1035" s="54"/>
      <c r="O1035" s="51"/>
      <c r="P1035" s="52"/>
      <c r="W1035" s="52"/>
      <c r="X1035" s="68"/>
      <c r="Y1035" s="62"/>
      <c r="Z1035" s="19"/>
      <c r="AC1035" s="58"/>
      <c r="AD1035" s="19"/>
    </row>
    <row r="1036" spans="2:30" s="20" customFormat="1">
      <c r="B1036" s="49"/>
      <c r="C1036" s="19"/>
      <c r="D1036" s="50"/>
      <c r="E1036" s="19"/>
      <c r="F1036" s="19"/>
      <c r="G1036" s="208"/>
      <c r="I1036" s="51"/>
      <c r="J1036" s="52"/>
      <c r="K1036" s="62"/>
      <c r="L1036" s="62"/>
      <c r="M1036" s="52"/>
      <c r="N1036" s="54"/>
      <c r="O1036" s="51"/>
      <c r="P1036" s="52"/>
      <c r="W1036" s="52"/>
      <c r="X1036" s="68"/>
      <c r="Y1036" s="62"/>
      <c r="Z1036" s="19"/>
      <c r="AC1036" s="58"/>
      <c r="AD1036" s="19"/>
    </row>
    <row r="1037" spans="2:30" s="20" customFormat="1">
      <c r="B1037" s="49"/>
      <c r="C1037" s="19"/>
      <c r="D1037" s="50"/>
      <c r="E1037" s="19"/>
      <c r="F1037" s="19"/>
      <c r="G1037" s="208"/>
      <c r="I1037" s="51"/>
      <c r="J1037" s="52"/>
      <c r="K1037" s="62"/>
      <c r="L1037" s="62"/>
      <c r="M1037" s="52"/>
      <c r="N1037" s="54"/>
      <c r="O1037" s="51"/>
      <c r="P1037" s="52"/>
      <c r="W1037" s="52"/>
      <c r="X1037" s="68"/>
      <c r="Y1037" s="62"/>
      <c r="Z1037" s="19"/>
      <c r="AC1037" s="58"/>
      <c r="AD1037" s="19"/>
    </row>
    <row r="1038" spans="2:30" s="20" customFormat="1">
      <c r="B1038" s="49"/>
      <c r="C1038" s="19"/>
      <c r="D1038" s="50"/>
      <c r="E1038" s="19"/>
      <c r="F1038" s="19"/>
      <c r="G1038" s="208"/>
      <c r="I1038" s="51"/>
      <c r="J1038" s="52"/>
      <c r="K1038" s="62"/>
      <c r="L1038" s="62"/>
      <c r="M1038" s="52"/>
      <c r="N1038" s="54"/>
      <c r="O1038" s="51"/>
      <c r="P1038" s="52"/>
      <c r="W1038" s="52"/>
      <c r="X1038" s="68"/>
      <c r="Y1038" s="62"/>
      <c r="Z1038" s="19"/>
      <c r="AC1038" s="58"/>
      <c r="AD1038" s="19"/>
    </row>
    <row r="1039" spans="2:30" s="20" customFormat="1">
      <c r="B1039" s="49"/>
      <c r="C1039" s="19"/>
      <c r="D1039" s="50"/>
      <c r="E1039" s="19"/>
      <c r="F1039" s="19"/>
      <c r="G1039" s="208"/>
      <c r="I1039" s="51"/>
      <c r="J1039" s="52"/>
      <c r="K1039" s="62"/>
      <c r="L1039" s="62"/>
      <c r="M1039" s="52"/>
      <c r="N1039" s="54"/>
      <c r="O1039" s="51"/>
      <c r="P1039" s="52"/>
      <c r="W1039" s="52"/>
      <c r="X1039" s="68"/>
      <c r="Y1039" s="62"/>
      <c r="Z1039" s="19"/>
      <c r="AC1039" s="58"/>
      <c r="AD1039" s="19"/>
    </row>
    <row r="1040" spans="2:30" s="20" customFormat="1">
      <c r="B1040" s="49"/>
      <c r="C1040" s="19"/>
      <c r="D1040" s="50"/>
      <c r="E1040" s="19"/>
      <c r="F1040" s="19"/>
      <c r="G1040" s="208"/>
      <c r="I1040" s="51"/>
      <c r="J1040" s="52"/>
      <c r="K1040" s="62"/>
      <c r="L1040" s="62"/>
      <c r="M1040" s="52"/>
      <c r="N1040" s="54"/>
      <c r="O1040" s="51"/>
      <c r="P1040" s="52"/>
      <c r="W1040" s="52"/>
      <c r="X1040" s="68"/>
      <c r="Y1040" s="62"/>
      <c r="Z1040" s="19"/>
      <c r="AC1040" s="58"/>
      <c r="AD1040" s="19"/>
    </row>
    <row r="1041" spans="2:30" s="20" customFormat="1">
      <c r="B1041" s="49"/>
      <c r="C1041" s="19"/>
      <c r="D1041" s="50"/>
      <c r="E1041" s="19"/>
      <c r="F1041" s="19"/>
      <c r="G1041" s="208"/>
      <c r="I1041" s="51"/>
      <c r="J1041" s="52"/>
      <c r="K1041" s="62"/>
      <c r="L1041" s="62"/>
      <c r="M1041" s="52"/>
      <c r="N1041" s="54"/>
      <c r="O1041" s="51"/>
      <c r="P1041" s="52"/>
      <c r="W1041" s="52"/>
      <c r="X1041" s="68"/>
      <c r="Y1041" s="62"/>
      <c r="Z1041" s="19"/>
      <c r="AC1041" s="58"/>
      <c r="AD1041" s="19"/>
    </row>
    <row r="1042" spans="2:30" s="20" customFormat="1">
      <c r="B1042" s="49"/>
      <c r="C1042" s="19"/>
      <c r="D1042" s="50"/>
      <c r="E1042" s="19"/>
      <c r="F1042" s="19"/>
      <c r="G1042" s="208"/>
      <c r="I1042" s="51"/>
      <c r="J1042" s="52"/>
      <c r="K1042" s="62"/>
      <c r="L1042" s="62"/>
      <c r="M1042" s="52"/>
      <c r="N1042" s="54"/>
      <c r="O1042" s="51"/>
      <c r="P1042" s="52"/>
      <c r="W1042" s="52"/>
      <c r="X1042" s="68"/>
      <c r="Y1042" s="62"/>
      <c r="Z1042" s="19"/>
      <c r="AC1042" s="58"/>
      <c r="AD1042" s="19"/>
    </row>
    <row r="1043" spans="2:30" s="20" customFormat="1">
      <c r="B1043" s="49"/>
      <c r="C1043" s="19"/>
      <c r="D1043" s="50"/>
      <c r="E1043" s="19"/>
      <c r="F1043" s="19"/>
      <c r="G1043" s="208"/>
      <c r="I1043" s="51"/>
      <c r="J1043" s="52"/>
      <c r="K1043" s="62"/>
      <c r="L1043" s="62"/>
      <c r="M1043" s="52"/>
      <c r="N1043" s="54"/>
      <c r="O1043" s="51"/>
      <c r="P1043" s="52"/>
      <c r="W1043" s="52"/>
      <c r="X1043" s="68"/>
      <c r="Y1043" s="62"/>
      <c r="Z1043" s="19"/>
      <c r="AC1043" s="58"/>
      <c r="AD1043" s="19"/>
    </row>
    <row r="1044" spans="2:30" s="20" customFormat="1">
      <c r="B1044" s="49"/>
      <c r="C1044" s="19"/>
      <c r="D1044" s="50"/>
      <c r="E1044" s="19"/>
      <c r="F1044" s="19"/>
      <c r="G1044" s="208"/>
      <c r="I1044" s="51"/>
      <c r="J1044" s="52"/>
      <c r="K1044" s="62"/>
      <c r="L1044" s="62"/>
      <c r="M1044" s="52"/>
      <c r="N1044" s="54"/>
      <c r="O1044" s="51"/>
      <c r="P1044" s="52"/>
      <c r="W1044" s="52"/>
      <c r="X1044" s="68"/>
      <c r="Y1044" s="62"/>
      <c r="Z1044" s="19"/>
      <c r="AC1044" s="58"/>
      <c r="AD1044" s="19"/>
    </row>
    <row r="1045" spans="2:30" s="20" customFormat="1">
      <c r="B1045" s="49"/>
      <c r="C1045" s="19"/>
      <c r="D1045" s="50"/>
      <c r="E1045" s="19"/>
      <c r="F1045" s="19"/>
      <c r="G1045" s="208"/>
      <c r="I1045" s="51"/>
      <c r="J1045" s="52"/>
      <c r="K1045" s="62"/>
      <c r="L1045" s="62"/>
      <c r="M1045" s="52"/>
      <c r="N1045" s="54"/>
      <c r="O1045" s="51"/>
      <c r="P1045" s="52"/>
      <c r="W1045" s="52"/>
      <c r="X1045" s="68"/>
      <c r="Y1045" s="62"/>
      <c r="Z1045" s="19"/>
      <c r="AC1045" s="58"/>
      <c r="AD1045" s="19"/>
    </row>
    <row r="1046" spans="2:30" s="20" customFormat="1">
      <c r="B1046" s="49"/>
      <c r="C1046" s="19"/>
      <c r="D1046" s="50"/>
      <c r="E1046" s="19"/>
      <c r="F1046" s="19"/>
      <c r="G1046" s="208"/>
      <c r="I1046" s="51"/>
      <c r="J1046" s="52"/>
      <c r="K1046" s="62"/>
      <c r="L1046" s="62"/>
      <c r="M1046" s="52"/>
      <c r="N1046" s="54"/>
      <c r="O1046" s="51"/>
      <c r="P1046" s="52"/>
      <c r="W1046" s="52"/>
      <c r="X1046" s="68"/>
      <c r="Y1046" s="62"/>
      <c r="Z1046" s="19"/>
      <c r="AC1046" s="58"/>
      <c r="AD1046" s="19"/>
    </row>
    <row r="1047" spans="2:30" s="20" customFormat="1">
      <c r="B1047" s="49"/>
      <c r="C1047" s="19"/>
      <c r="D1047" s="50"/>
      <c r="E1047" s="19"/>
      <c r="F1047" s="19"/>
      <c r="G1047" s="208"/>
      <c r="I1047" s="51"/>
      <c r="J1047" s="52"/>
      <c r="K1047" s="62"/>
      <c r="L1047" s="62"/>
      <c r="M1047" s="52"/>
      <c r="N1047" s="54"/>
      <c r="O1047" s="51"/>
      <c r="P1047" s="52"/>
      <c r="W1047" s="52"/>
      <c r="X1047" s="68"/>
      <c r="Y1047" s="62"/>
      <c r="Z1047" s="19"/>
      <c r="AC1047" s="58"/>
      <c r="AD1047" s="19"/>
    </row>
    <row r="1048" spans="2:30" s="20" customFormat="1">
      <c r="B1048" s="49"/>
      <c r="C1048" s="19"/>
      <c r="D1048" s="50"/>
      <c r="E1048" s="19"/>
      <c r="F1048" s="19"/>
      <c r="G1048" s="208"/>
      <c r="I1048" s="51"/>
      <c r="J1048" s="52"/>
      <c r="K1048" s="62"/>
      <c r="L1048" s="62"/>
      <c r="M1048" s="52"/>
      <c r="N1048" s="54"/>
      <c r="O1048" s="51"/>
      <c r="P1048" s="52"/>
      <c r="W1048" s="52"/>
      <c r="X1048" s="68"/>
      <c r="Y1048" s="62"/>
      <c r="Z1048" s="19"/>
      <c r="AC1048" s="58"/>
      <c r="AD1048" s="19"/>
    </row>
    <row r="1049" spans="2:30" s="20" customFormat="1">
      <c r="B1049" s="49"/>
      <c r="C1049" s="19"/>
      <c r="D1049" s="50"/>
      <c r="E1049" s="19"/>
      <c r="F1049" s="19"/>
      <c r="G1049" s="208"/>
      <c r="I1049" s="51"/>
      <c r="J1049" s="52"/>
      <c r="K1049" s="62"/>
      <c r="L1049" s="62"/>
      <c r="M1049" s="52"/>
      <c r="N1049" s="54"/>
      <c r="O1049" s="51"/>
      <c r="P1049" s="52"/>
      <c r="W1049" s="52"/>
      <c r="X1049" s="68"/>
      <c r="Y1049" s="62"/>
      <c r="Z1049" s="19"/>
      <c r="AC1049" s="58"/>
      <c r="AD1049" s="19"/>
    </row>
    <row r="1050" spans="2:30" s="20" customFormat="1">
      <c r="B1050" s="49"/>
      <c r="C1050" s="19"/>
      <c r="D1050" s="50"/>
      <c r="E1050" s="19"/>
      <c r="F1050" s="19"/>
      <c r="G1050" s="208"/>
      <c r="I1050" s="51"/>
      <c r="J1050" s="52"/>
      <c r="K1050" s="62"/>
      <c r="L1050" s="62"/>
      <c r="M1050" s="52"/>
      <c r="N1050" s="54"/>
      <c r="O1050" s="51"/>
      <c r="P1050" s="52"/>
      <c r="W1050" s="52"/>
      <c r="X1050" s="68"/>
      <c r="Y1050" s="62"/>
      <c r="Z1050" s="19"/>
      <c r="AC1050" s="58"/>
      <c r="AD1050" s="19"/>
    </row>
    <row r="1051" spans="2:30" s="20" customFormat="1">
      <c r="B1051" s="49"/>
      <c r="C1051" s="19"/>
      <c r="D1051" s="50"/>
      <c r="E1051" s="19"/>
      <c r="F1051" s="19"/>
      <c r="G1051" s="208"/>
      <c r="I1051" s="51"/>
      <c r="J1051" s="52"/>
      <c r="K1051" s="62"/>
      <c r="L1051" s="62"/>
      <c r="M1051" s="52"/>
      <c r="N1051" s="54"/>
      <c r="O1051" s="51"/>
      <c r="P1051" s="52"/>
      <c r="W1051" s="52"/>
      <c r="X1051" s="68"/>
      <c r="Y1051" s="62"/>
      <c r="Z1051" s="19"/>
      <c r="AC1051" s="58"/>
      <c r="AD1051" s="19"/>
    </row>
    <row r="1052" spans="2:30" s="20" customFormat="1">
      <c r="B1052" s="49"/>
      <c r="C1052" s="19"/>
      <c r="D1052" s="50"/>
      <c r="E1052" s="19"/>
      <c r="F1052" s="19"/>
      <c r="G1052" s="208"/>
      <c r="I1052" s="51"/>
      <c r="J1052" s="52"/>
      <c r="K1052" s="62"/>
      <c r="L1052" s="62"/>
      <c r="M1052" s="52"/>
      <c r="N1052" s="54"/>
      <c r="O1052" s="51"/>
      <c r="P1052" s="52"/>
      <c r="W1052" s="52"/>
      <c r="X1052" s="68"/>
      <c r="Y1052" s="62"/>
      <c r="Z1052" s="19"/>
      <c r="AC1052" s="58"/>
      <c r="AD1052" s="19"/>
    </row>
    <row r="1053" spans="2:30" s="20" customFormat="1">
      <c r="B1053" s="49"/>
      <c r="C1053" s="19"/>
      <c r="D1053" s="50"/>
      <c r="E1053" s="19"/>
      <c r="F1053" s="19"/>
      <c r="G1053" s="208"/>
      <c r="I1053" s="51"/>
      <c r="J1053" s="52"/>
      <c r="K1053" s="62"/>
      <c r="L1053" s="62"/>
      <c r="M1053" s="52"/>
      <c r="N1053" s="54"/>
      <c r="O1053" s="51"/>
      <c r="P1053" s="52"/>
      <c r="W1053" s="52"/>
      <c r="X1053" s="68"/>
      <c r="Y1053" s="62"/>
      <c r="Z1053" s="19"/>
      <c r="AC1053" s="58"/>
      <c r="AD1053" s="19"/>
    </row>
    <row r="1054" spans="2:30" s="20" customFormat="1">
      <c r="B1054" s="49"/>
      <c r="C1054" s="19"/>
      <c r="D1054" s="50"/>
      <c r="E1054" s="19"/>
      <c r="F1054" s="19"/>
      <c r="G1054" s="208"/>
      <c r="I1054" s="51"/>
      <c r="J1054" s="52"/>
      <c r="K1054" s="62"/>
      <c r="L1054" s="62"/>
      <c r="M1054" s="52"/>
      <c r="N1054" s="54"/>
      <c r="O1054" s="51"/>
      <c r="P1054" s="52"/>
      <c r="W1054" s="52"/>
      <c r="X1054" s="68"/>
      <c r="Y1054" s="62"/>
      <c r="Z1054" s="19"/>
      <c r="AC1054" s="58"/>
      <c r="AD1054" s="19"/>
    </row>
    <row r="1055" spans="2:30" s="20" customFormat="1">
      <c r="B1055" s="49"/>
      <c r="C1055" s="19"/>
      <c r="D1055" s="50"/>
      <c r="E1055" s="19"/>
      <c r="F1055" s="19"/>
      <c r="G1055" s="208"/>
      <c r="I1055" s="51"/>
      <c r="J1055" s="52"/>
      <c r="K1055" s="62"/>
      <c r="L1055" s="62"/>
      <c r="M1055" s="52"/>
      <c r="N1055" s="54"/>
      <c r="O1055" s="51"/>
      <c r="P1055" s="52"/>
      <c r="W1055" s="52"/>
      <c r="X1055" s="68"/>
      <c r="Y1055" s="62"/>
      <c r="Z1055" s="19"/>
      <c r="AC1055" s="58"/>
      <c r="AD1055" s="19"/>
    </row>
    <row r="1056" spans="2:30" s="20" customFormat="1">
      <c r="B1056" s="49"/>
      <c r="C1056" s="19"/>
      <c r="D1056" s="50"/>
      <c r="E1056" s="19"/>
      <c r="F1056" s="19"/>
      <c r="G1056" s="208"/>
      <c r="I1056" s="51"/>
      <c r="J1056" s="52"/>
      <c r="K1056" s="62"/>
      <c r="L1056" s="62"/>
      <c r="M1056" s="52"/>
      <c r="N1056" s="54"/>
      <c r="O1056" s="51"/>
      <c r="P1056" s="52"/>
      <c r="W1056" s="52"/>
      <c r="X1056" s="68"/>
      <c r="Y1056" s="62"/>
      <c r="Z1056" s="19"/>
      <c r="AC1056" s="58"/>
      <c r="AD1056" s="19"/>
    </row>
    <row r="1057" spans="2:30" s="20" customFormat="1">
      <c r="B1057" s="49"/>
      <c r="C1057" s="19"/>
      <c r="D1057" s="50"/>
      <c r="E1057" s="19"/>
      <c r="F1057" s="19"/>
      <c r="G1057" s="208"/>
      <c r="I1057" s="51"/>
      <c r="J1057" s="52"/>
      <c r="K1057" s="62"/>
      <c r="L1057" s="62"/>
      <c r="M1057" s="52"/>
      <c r="N1057" s="54"/>
      <c r="O1057" s="51"/>
      <c r="P1057" s="52"/>
      <c r="W1057" s="52"/>
      <c r="X1057" s="68"/>
      <c r="Y1057" s="62"/>
      <c r="Z1057" s="19"/>
      <c r="AC1057" s="58"/>
      <c r="AD1057" s="19"/>
    </row>
    <row r="1058" spans="2:30" s="20" customFormat="1">
      <c r="B1058" s="49"/>
      <c r="C1058" s="19"/>
      <c r="D1058" s="50"/>
      <c r="E1058" s="19"/>
      <c r="F1058" s="19"/>
      <c r="G1058" s="208"/>
      <c r="I1058" s="51"/>
      <c r="J1058" s="52"/>
      <c r="K1058" s="62"/>
      <c r="L1058" s="62"/>
      <c r="M1058" s="52"/>
      <c r="N1058" s="54"/>
      <c r="O1058" s="51"/>
      <c r="P1058" s="52"/>
      <c r="W1058" s="52"/>
      <c r="X1058" s="68"/>
      <c r="Y1058" s="62"/>
      <c r="Z1058" s="19"/>
      <c r="AC1058" s="58"/>
      <c r="AD1058" s="19"/>
    </row>
    <row r="1059" spans="2:30" s="20" customFormat="1">
      <c r="B1059" s="49"/>
      <c r="C1059" s="19"/>
      <c r="D1059" s="50"/>
      <c r="E1059" s="19"/>
      <c r="F1059" s="19"/>
      <c r="G1059" s="208"/>
      <c r="I1059" s="51"/>
      <c r="J1059" s="52"/>
      <c r="K1059" s="62"/>
      <c r="L1059" s="62"/>
      <c r="M1059" s="52"/>
      <c r="N1059" s="54"/>
      <c r="O1059" s="51"/>
      <c r="P1059" s="52"/>
      <c r="W1059" s="52"/>
      <c r="X1059" s="68"/>
      <c r="Y1059" s="62"/>
      <c r="Z1059" s="19"/>
      <c r="AC1059" s="58"/>
      <c r="AD1059" s="19"/>
    </row>
    <row r="1060" spans="2:30" s="20" customFormat="1">
      <c r="B1060" s="49"/>
      <c r="C1060" s="19"/>
      <c r="D1060" s="50"/>
      <c r="E1060" s="19"/>
      <c r="F1060" s="19"/>
      <c r="G1060" s="208"/>
      <c r="I1060" s="51"/>
      <c r="J1060" s="52"/>
      <c r="K1060" s="62"/>
      <c r="L1060" s="62"/>
      <c r="M1060" s="52"/>
      <c r="N1060" s="54"/>
      <c r="O1060" s="51"/>
      <c r="P1060" s="52"/>
      <c r="W1060" s="52"/>
      <c r="X1060" s="68"/>
      <c r="Y1060" s="62"/>
      <c r="Z1060" s="19"/>
      <c r="AC1060" s="58"/>
      <c r="AD1060" s="19"/>
    </row>
    <row r="1061" spans="2:30" s="20" customFormat="1">
      <c r="B1061" s="49"/>
      <c r="C1061" s="19"/>
      <c r="D1061" s="50"/>
      <c r="E1061" s="19"/>
      <c r="F1061" s="19"/>
      <c r="G1061" s="208"/>
      <c r="I1061" s="51"/>
      <c r="J1061" s="52"/>
      <c r="K1061" s="62"/>
      <c r="L1061" s="62"/>
      <c r="M1061" s="52"/>
      <c r="N1061" s="54"/>
      <c r="O1061" s="51"/>
      <c r="P1061" s="52"/>
      <c r="W1061" s="52"/>
      <c r="X1061" s="68"/>
      <c r="Y1061" s="62"/>
      <c r="Z1061" s="19"/>
      <c r="AC1061" s="58"/>
      <c r="AD1061" s="19"/>
    </row>
    <row r="1062" spans="2:30" s="20" customFormat="1">
      <c r="B1062" s="49"/>
      <c r="C1062" s="19"/>
      <c r="D1062" s="50"/>
      <c r="E1062" s="19"/>
      <c r="F1062" s="19"/>
      <c r="G1062" s="208"/>
      <c r="I1062" s="51"/>
      <c r="J1062" s="52"/>
      <c r="K1062" s="62"/>
      <c r="L1062" s="62"/>
      <c r="M1062" s="52"/>
      <c r="N1062" s="54"/>
      <c r="O1062" s="51"/>
      <c r="P1062" s="52"/>
      <c r="W1062" s="52"/>
      <c r="X1062" s="68"/>
      <c r="Y1062" s="62"/>
      <c r="Z1062" s="19"/>
      <c r="AC1062" s="58"/>
      <c r="AD1062" s="19"/>
    </row>
    <row r="1063" spans="2:30" s="20" customFormat="1">
      <c r="B1063" s="49"/>
      <c r="C1063" s="19"/>
      <c r="D1063" s="50"/>
      <c r="E1063" s="19"/>
      <c r="F1063" s="19"/>
      <c r="G1063" s="208"/>
      <c r="I1063" s="51"/>
      <c r="J1063" s="52"/>
      <c r="K1063" s="62"/>
      <c r="L1063" s="62"/>
      <c r="M1063" s="52"/>
      <c r="N1063" s="54"/>
      <c r="O1063" s="51"/>
      <c r="P1063" s="52"/>
      <c r="W1063" s="52"/>
      <c r="X1063" s="68"/>
      <c r="Y1063" s="62"/>
      <c r="Z1063" s="19"/>
      <c r="AC1063" s="58"/>
      <c r="AD1063" s="19"/>
    </row>
    <row r="1064" spans="2:30" s="20" customFormat="1">
      <c r="B1064" s="49"/>
      <c r="C1064" s="19"/>
      <c r="D1064" s="50"/>
      <c r="E1064" s="19"/>
      <c r="F1064" s="19"/>
      <c r="G1064" s="208"/>
      <c r="I1064" s="51"/>
      <c r="J1064" s="52"/>
      <c r="K1064" s="62"/>
      <c r="L1064" s="62"/>
      <c r="M1064" s="52"/>
      <c r="N1064" s="54"/>
      <c r="O1064" s="51"/>
      <c r="P1064" s="52"/>
      <c r="W1064" s="52"/>
      <c r="X1064" s="68"/>
      <c r="Y1064" s="62"/>
      <c r="Z1064" s="19"/>
      <c r="AC1064" s="58"/>
      <c r="AD1064" s="19"/>
    </row>
    <row r="1065" spans="2:30" s="20" customFormat="1">
      <c r="B1065" s="49"/>
      <c r="C1065" s="19"/>
      <c r="D1065" s="50"/>
      <c r="E1065" s="19"/>
      <c r="F1065" s="19"/>
      <c r="G1065" s="208"/>
      <c r="I1065" s="51"/>
      <c r="J1065" s="52"/>
      <c r="K1065" s="62"/>
      <c r="L1065" s="62"/>
      <c r="M1065" s="52"/>
      <c r="N1065" s="54"/>
      <c r="O1065" s="51"/>
      <c r="P1065" s="52"/>
      <c r="W1065" s="52"/>
      <c r="X1065" s="68"/>
      <c r="Y1065" s="62"/>
      <c r="Z1065" s="19"/>
      <c r="AC1065" s="58"/>
      <c r="AD1065" s="19"/>
    </row>
    <row r="1066" spans="2:30" s="20" customFormat="1">
      <c r="B1066" s="49"/>
      <c r="C1066" s="19"/>
      <c r="D1066" s="50"/>
      <c r="E1066" s="19"/>
      <c r="F1066" s="19"/>
      <c r="G1066" s="208"/>
      <c r="I1066" s="51"/>
      <c r="J1066" s="52"/>
      <c r="K1066" s="62"/>
      <c r="L1066" s="62"/>
      <c r="M1066" s="52"/>
      <c r="N1066" s="54"/>
      <c r="O1066" s="51"/>
      <c r="P1066" s="52"/>
      <c r="W1066" s="52"/>
      <c r="X1066" s="68"/>
      <c r="Y1066" s="62"/>
      <c r="Z1066" s="19"/>
      <c r="AC1066" s="58"/>
      <c r="AD1066" s="19"/>
    </row>
    <row r="1067" spans="2:30" s="20" customFormat="1">
      <c r="B1067" s="49"/>
      <c r="C1067" s="19"/>
      <c r="D1067" s="50"/>
      <c r="E1067" s="19"/>
      <c r="F1067" s="19"/>
      <c r="G1067" s="208"/>
      <c r="I1067" s="51"/>
      <c r="J1067" s="52"/>
      <c r="K1067" s="62"/>
      <c r="L1067" s="62"/>
      <c r="M1067" s="52"/>
      <c r="N1067" s="54"/>
      <c r="O1067" s="51"/>
      <c r="P1067" s="52"/>
      <c r="W1067" s="52"/>
      <c r="X1067" s="68"/>
      <c r="Y1067" s="62"/>
      <c r="Z1067" s="19"/>
      <c r="AC1067" s="58"/>
      <c r="AD1067" s="19"/>
    </row>
    <row r="1068" spans="2:30" s="20" customFormat="1">
      <c r="B1068" s="49"/>
      <c r="C1068" s="19"/>
      <c r="D1068" s="50"/>
      <c r="E1068" s="19"/>
      <c r="F1068" s="19"/>
      <c r="G1068" s="208"/>
      <c r="I1068" s="51"/>
      <c r="J1068" s="52"/>
      <c r="K1068" s="62"/>
      <c r="L1068" s="62"/>
      <c r="M1068" s="52"/>
      <c r="N1068" s="54"/>
      <c r="O1068" s="51"/>
      <c r="P1068" s="52"/>
      <c r="W1068" s="52"/>
      <c r="X1068" s="68"/>
      <c r="Y1068" s="62"/>
      <c r="Z1068" s="19"/>
      <c r="AC1068" s="58"/>
      <c r="AD1068" s="19"/>
    </row>
    <row r="1069" spans="2:30" s="20" customFormat="1">
      <c r="B1069" s="49"/>
      <c r="C1069" s="19"/>
      <c r="D1069" s="50"/>
      <c r="E1069" s="19"/>
      <c r="F1069" s="19"/>
      <c r="G1069" s="208"/>
      <c r="I1069" s="51"/>
      <c r="J1069" s="52"/>
      <c r="K1069" s="62"/>
      <c r="L1069" s="62"/>
      <c r="M1069" s="52"/>
      <c r="N1069" s="54"/>
      <c r="O1069" s="51"/>
      <c r="P1069" s="52"/>
      <c r="W1069" s="52"/>
      <c r="X1069" s="68"/>
      <c r="Y1069" s="62"/>
      <c r="Z1069" s="19"/>
      <c r="AC1069" s="58"/>
      <c r="AD1069" s="19"/>
    </row>
    <row r="1070" spans="2:30" s="20" customFormat="1">
      <c r="B1070" s="49"/>
      <c r="C1070" s="19"/>
      <c r="D1070" s="50"/>
      <c r="E1070" s="19"/>
      <c r="F1070" s="19"/>
      <c r="G1070" s="208"/>
      <c r="I1070" s="51"/>
      <c r="J1070" s="52"/>
      <c r="K1070" s="62"/>
      <c r="L1070" s="62"/>
      <c r="M1070" s="52"/>
      <c r="N1070" s="54"/>
      <c r="O1070" s="51"/>
      <c r="P1070" s="52"/>
      <c r="W1070" s="52"/>
      <c r="X1070" s="68"/>
      <c r="Y1070" s="62"/>
      <c r="Z1070" s="19"/>
      <c r="AC1070" s="58"/>
      <c r="AD1070" s="19"/>
    </row>
    <row r="1071" spans="2:30" s="20" customFormat="1">
      <c r="B1071" s="49"/>
      <c r="C1071" s="19"/>
      <c r="D1071" s="50"/>
      <c r="E1071" s="19"/>
      <c r="F1071" s="19"/>
      <c r="G1071" s="208"/>
      <c r="I1071" s="51"/>
      <c r="J1071" s="52"/>
      <c r="K1071" s="62"/>
      <c r="L1071" s="62"/>
      <c r="M1071" s="52"/>
      <c r="N1071" s="54"/>
      <c r="O1071" s="51"/>
      <c r="P1071" s="52"/>
      <c r="W1071" s="52"/>
      <c r="X1071" s="68"/>
      <c r="Y1071" s="62"/>
      <c r="Z1071" s="19"/>
      <c r="AC1071" s="58"/>
      <c r="AD1071" s="19"/>
    </row>
    <row r="1072" spans="2:30" s="20" customFormat="1">
      <c r="B1072" s="49"/>
      <c r="C1072" s="19"/>
      <c r="D1072" s="50"/>
      <c r="E1072" s="19"/>
      <c r="F1072" s="19"/>
      <c r="G1072" s="208"/>
      <c r="I1072" s="51"/>
      <c r="J1072" s="52"/>
      <c r="K1072" s="62"/>
      <c r="L1072" s="62"/>
      <c r="M1072" s="52"/>
      <c r="N1072" s="54"/>
      <c r="O1072" s="51"/>
      <c r="P1072" s="52"/>
      <c r="W1072" s="52"/>
      <c r="X1072" s="68"/>
      <c r="Y1072" s="62"/>
      <c r="Z1072" s="19"/>
      <c r="AC1072" s="58"/>
      <c r="AD1072" s="19"/>
    </row>
    <row r="1073" spans="2:30" s="20" customFormat="1">
      <c r="B1073" s="49"/>
      <c r="C1073" s="19"/>
      <c r="D1073" s="50"/>
      <c r="E1073" s="19"/>
      <c r="F1073" s="19"/>
      <c r="G1073" s="208"/>
      <c r="I1073" s="51"/>
      <c r="J1073" s="52"/>
      <c r="K1073" s="62"/>
      <c r="L1073" s="62"/>
      <c r="M1073" s="52"/>
      <c r="N1073" s="54"/>
      <c r="O1073" s="51"/>
      <c r="P1073" s="52"/>
      <c r="W1073" s="52"/>
      <c r="X1073" s="68"/>
      <c r="Y1073" s="62"/>
      <c r="Z1073" s="19"/>
      <c r="AC1073" s="58"/>
      <c r="AD1073" s="19"/>
    </row>
    <row r="1074" spans="2:30" s="20" customFormat="1">
      <c r="B1074" s="49"/>
      <c r="C1074" s="19"/>
      <c r="D1074" s="50"/>
      <c r="E1074" s="19"/>
      <c r="F1074" s="19"/>
      <c r="G1074" s="208"/>
      <c r="I1074" s="51"/>
      <c r="J1074" s="52"/>
      <c r="K1074" s="62"/>
      <c r="L1074" s="62"/>
      <c r="M1074" s="52"/>
      <c r="N1074" s="54"/>
      <c r="O1074" s="51"/>
      <c r="P1074" s="52"/>
      <c r="W1074" s="52"/>
      <c r="X1074" s="68"/>
      <c r="Y1074" s="62"/>
      <c r="Z1074" s="19"/>
      <c r="AC1074" s="58"/>
      <c r="AD1074" s="19"/>
    </row>
    <row r="1075" spans="2:30" s="20" customFormat="1">
      <c r="B1075" s="49"/>
      <c r="C1075" s="19"/>
      <c r="D1075" s="50"/>
      <c r="E1075" s="19"/>
      <c r="F1075" s="19"/>
      <c r="G1075" s="208"/>
      <c r="I1075" s="51"/>
      <c r="J1075" s="52"/>
      <c r="K1075" s="62"/>
      <c r="L1075" s="62"/>
      <c r="M1075" s="52"/>
      <c r="N1075" s="54"/>
      <c r="O1075" s="51"/>
      <c r="P1075" s="52"/>
      <c r="W1075" s="52"/>
      <c r="X1075" s="68"/>
      <c r="Y1075" s="62"/>
      <c r="Z1075" s="19"/>
      <c r="AC1075" s="58"/>
      <c r="AD1075" s="19"/>
    </row>
    <row r="1076" spans="2:30" s="20" customFormat="1">
      <c r="B1076" s="49"/>
      <c r="C1076" s="19"/>
      <c r="D1076" s="50"/>
      <c r="E1076" s="19"/>
      <c r="F1076" s="19"/>
      <c r="G1076" s="208"/>
      <c r="I1076" s="51"/>
      <c r="J1076" s="52"/>
      <c r="K1076" s="62"/>
      <c r="L1076" s="62"/>
      <c r="M1076" s="52"/>
      <c r="N1076" s="54"/>
      <c r="O1076" s="51"/>
      <c r="P1076" s="52"/>
      <c r="W1076" s="52"/>
      <c r="X1076" s="68"/>
      <c r="Y1076" s="62"/>
      <c r="Z1076" s="19"/>
      <c r="AC1076" s="58"/>
      <c r="AD1076" s="19"/>
    </row>
    <row r="1077" spans="2:30" s="20" customFormat="1">
      <c r="B1077" s="49"/>
      <c r="C1077" s="19"/>
      <c r="D1077" s="50"/>
      <c r="E1077" s="19"/>
      <c r="F1077" s="19"/>
      <c r="G1077" s="208"/>
      <c r="I1077" s="51"/>
      <c r="J1077" s="52"/>
      <c r="K1077" s="62"/>
      <c r="L1077" s="62"/>
      <c r="M1077" s="52"/>
      <c r="N1077" s="54"/>
      <c r="O1077" s="51"/>
      <c r="P1077" s="52"/>
      <c r="W1077" s="52"/>
      <c r="X1077" s="68"/>
      <c r="Y1077" s="62"/>
      <c r="Z1077" s="19"/>
      <c r="AC1077" s="58"/>
      <c r="AD1077" s="19"/>
    </row>
    <row r="1078" spans="2:30" s="20" customFormat="1">
      <c r="B1078" s="49"/>
      <c r="C1078" s="19"/>
      <c r="D1078" s="50"/>
      <c r="E1078" s="19"/>
      <c r="F1078" s="19"/>
      <c r="G1078" s="208"/>
      <c r="I1078" s="51"/>
      <c r="J1078" s="52"/>
      <c r="K1078" s="62"/>
      <c r="L1078" s="62"/>
      <c r="M1078" s="52"/>
      <c r="N1078" s="54"/>
      <c r="O1078" s="51"/>
      <c r="P1078" s="52"/>
      <c r="W1078" s="52"/>
      <c r="X1078" s="68"/>
      <c r="Y1078" s="62"/>
      <c r="Z1078" s="19"/>
      <c r="AC1078" s="58"/>
      <c r="AD1078" s="19"/>
    </row>
    <row r="1079" spans="2:30" s="20" customFormat="1">
      <c r="B1079" s="49"/>
      <c r="C1079" s="19"/>
      <c r="D1079" s="50"/>
      <c r="E1079" s="19"/>
      <c r="F1079" s="19"/>
      <c r="G1079" s="208"/>
      <c r="I1079" s="51"/>
      <c r="J1079" s="52"/>
      <c r="K1079" s="62"/>
      <c r="L1079" s="62"/>
      <c r="M1079" s="52"/>
      <c r="N1079" s="54"/>
      <c r="O1079" s="51"/>
      <c r="P1079" s="52"/>
      <c r="W1079" s="52"/>
      <c r="X1079" s="68"/>
      <c r="Y1079" s="62"/>
      <c r="Z1079" s="19"/>
      <c r="AC1079" s="58"/>
      <c r="AD1079" s="19"/>
    </row>
    <row r="1080" spans="2:30" s="20" customFormat="1">
      <c r="B1080" s="49"/>
      <c r="C1080" s="19"/>
      <c r="D1080" s="50"/>
      <c r="E1080" s="19"/>
      <c r="F1080" s="19"/>
      <c r="G1080" s="208"/>
      <c r="I1080" s="51"/>
      <c r="J1080" s="52"/>
      <c r="K1080" s="62"/>
      <c r="L1080" s="62"/>
      <c r="M1080" s="52"/>
      <c r="N1080" s="54"/>
      <c r="O1080" s="51"/>
      <c r="P1080" s="52"/>
      <c r="W1080" s="52"/>
      <c r="X1080" s="68"/>
      <c r="Y1080" s="62"/>
      <c r="Z1080" s="19"/>
      <c r="AC1080" s="58"/>
      <c r="AD1080" s="19"/>
    </row>
    <row r="1081" spans="2:30" s="20" customFormat="1">
      <c r="B1081" s="49"/>
      <c r="C1081" s="19"/>
      <c r="D1081" s="50"/>
      <c r="E1081" s="19"/>
      <c r="F1081" s="19"/>
      <c r="G1081" s="208"/>
      <c r="I1081" s="51"/>
      <c r="J1081" s="52"/>
      <c r="K1081" s="62"/>
      <c r="L1081" s="62"/>
      <c r="M1081" s="52"/>
      <c r="N1081" s="54"/>
      <c r="O1081" s="51"/>
      <c r="P1081" s="52"/>
      <c r="W1081" s="52"/>
      <c r="X1081" s="68"/>
      <c r="Y1081" s="62"/>
      <c r="Z1081" s="19"/>
      <c r="AC1081" s="58"/>
      <c r="AD1081" s="19"/>
    </row>
    <row r="1082" spans="2:30" s="20" customFormat="1">
      <c r="B1082" s="49"/>
      <c r="C1082" s="19"/>
      <c r="D1082" s="50"/>
      <c r="E1082" s="19"/>
      <c r="F1082" s="19"/>
      <c r="G1082" s="208"/>
      <c r="I1082" s="51"/>
      <c r="J1082" s="52"/>
      <c r="K1082" s="62"/>
      <c r="L1082" s="62"/>
      <c r="M1082" s="52"/>
      <c r="N1082" s="54"/>
      <c r="O1082" s="51"/>
      <c r="P1082" s="52"/>
      <c r="W1082" s="52"/>
      <c r="X1082" s="68"/>
      <c r="Y1082" s="62"/>
      <c r="Z1082" s="19"/>
      <c r="AC1082" s="58"/>
      <c r="AD1082" s="19"/>
    </row>
    <row r="1083" spans="2:30" s="20" customFormat="1">
      <c r="B1083" s="49"/>
      <c r="C1083" s="19"/>
      <c r="D1083" s="50"/>
      <c r="E1083" s="19"/>
      <c r="F1083" s="19"/>
      <c r="G1083" s="208"/>
      <c r="I1083" s="51"/>
      <c r="J1083" s="52"/>
      <c r="K1083" s="62"/>
      <c r="L1083" s="62"/>
      <c r="M1083" s="52"/>
      <c r="N1083" s="54"/>
      <c r="O1083" s="51"/>
      <c r="P1083" s="52"/>
      <c r="W1083" s="52"/>
      <c r="X1083" s="68"/>
      <c r="Y1083" s="62"/>
      <c r="Z1083" s="19"/>
      <c r="AC1083" s="58"/>
      <c r="AD1083" s="19"/>
    </row>
    <row r="1084" spans="2:30" s="20" customFormat="1">
      <c r="B1084" s="49"/>
      <c r="C1084" s="19"/>
      <c r="D1084" s="50"/>
      <c r="E1084" s="19"/>
      <c r="F1084" s="19"/>
      <c r="G1084" s="208"/>
      <c r="I1084" s="51"/>
      <c r="J1084" s="52"/>
      <c r="K1084" s="62"/>
      <c r="L1084" s="62"/>
      <c r="M1084" s="52"/>
      <c r="N1084" s="54"/>
      <c r="O1084" s="51"/>
      <c r="P1084" s="52"/>
      <c r="W1084" s="52"/>
      <c r="X1084" s="68"/>
      <c r="Y1084" s="62"/>
      <c r="Z1084" s="19"/>
      <c r="AC1084" s="58"/>
      <c r="AD1084" s="19"/>
    </row>
    <row r="1085" spans="2:30" s="20" customFormat="1">
      <c r="B1085" s="49"/>
      <c r="C1085" s="19"/>
      <c r="D1085" s="50"/>
      <c r="E1085" s="19"/>
      <c r="F1085" s="19"/>
      <c r="G1085" s="208"/>
      <c r="I1085" s="51"/>
      <c r="J1085" s="52"/>
      <c r="K1085" s="62"/>
      <c r="L1085" s="62"/>
      <c r="M1085" s="52"/>
      <c r="N1085" s="54"/>
      <c r="O1085" s="51"/>
      <c r="P1085" s="52"/>
      <c r="W1085" s="52"/>
      <c r="X1085" s="68"/>
      <c r="Y1085" s="62"/>
      <c r="Z1085" s="19"/>
      <c r="AC1085" s="58"/>
      <c r="AD1085" s="19"/>
    </row>
    <row r="1086" spans="2:30" s="20" customFormat="1">
      <c r="B1086" s="49"/>
      <c r="C1086" s="19"/>
      <c r="D1086" s="50"/>
      <c r="E1086" s="19"/>
      <c r="F1086" s="19"/>
      <c r="G1086" s="208"/>
      <c r="I1086" s="51"/>
      <c r="J1086" s="52"/>
      <c r="K1086" s="62"/>
      <c r="L1086" s="62"/>
      <c r="M1086" s="52"/>
      <c r="N1086" s="54"/>
      <c r="O1086" s="51"/>
      <c r="P1086" s="52"/>
      <c r="W1086" s="52"/>
      <c r="X1086" s="68"/>
      <c r="Y1086" s="62"/>
      <c r="Z1086" s="19"/>
      <c r="AC1086" s="58"/>
      <c r="AD1086" s="19"/>
    </row>
    <row r="1087" spans="2:30" s="20" customFormat="1">
      <c r="B1087" s="49"/>
      <c r="C1087" s="19"/>
      <c r="D1087" s="50"/>
      <c r="E1087" s="19"/>
      <c r="F1087" s="19"/>
      <c r="G1087" s="208"/>
      <c r="I1087" s="51"/>
      <c r="J1087" s="52"/>
      <c r="K1087" s="62"/>
      <c r="L1087" s="62"/>
      <c r="M1087" s="52"/>
      <c r="N1087" s="54"/>
      <c r="O1087" s="51"/>
      <c r="P1087" s="52"/>
      <c r="W1087" s="52"/>
      <c r="X1087" s="68"/>
      <c r="Y1087" s="62"/>
      <c r="Z1087" s="19"/>
      <c r="AC1087" s="58"/>
      <c r="AD1087" s="19"/>
    </row>
    <row r="1088" spans="2:30" s="20" customFormat="1">
      <c r="B1088" s="49"/>
      <c r="C1088" s="19"/>
      <c r="D1088" s="50"/>
      <c r="E1088" s="19"/>
      <c r="F1088" s="19"/>
      <c r="G1088" s="208"/>
      <c r="I1088" s="51"/>
      <c r="J1088" s="52"/>
      <c r="K1088" s="62"/>
      <c r="L1088" s="62"/>
      <c r="M1088" s="52"/>
      <c r="N1088" s="54"/>
      <c r="O1088" s="51"/>
      <c r="P1088" s="52"/>
      <c r="W1088" s="52"/>
      <c r="X1088" s="68"/>
      <c r="Y1088" s="62"/>
      <c r="Z1088" s="19"/>
      <c r="AC1088" s="58"/>
      <c r="AD1088" s="19"/>
    </row>
    <row r="1089" spans="2:30" s="20" customFormat="1">
      <c r="B1089" s="49"/>
      <c r="C1089" s="19"/>
      <c r="D1089" s="50"/>
      <c r="E1089" s="19"/>
      <c r="F1089" s="19"/>
      <c r="G1089" s="208"/>
      <c r="I1089" s="51"/>
      <c r="J1089" s="52"/>
      <c r="K1089" s="62"/>
      <c r="L1089" s="62"/>
      <c r="M1089" s="52"/>
      <c r="N1089" s="54"/>
      <c r="O1089" s="51"/>
      <c r="P1089" s="52"/>
      <c r="W1089" s="52"/>
      <c r="X1089" s="68"/>
      <c r="Y1089" s="62"/>
      <c r="Z1089" s="19"/>
      <c r="AC1089" s="58"/>
      <c r="AD1089" s="19"/>
    </row>
    <row r="1090" spans="2:30" s="20" customFormat="1">
      <c r="B1090" s="49"/>
      <c r="C1090" s="19"/>
      <c r="D1090" s="50"/>
      <c r="E1090" s="19"/>
      <c r="F1090" s="19"/>
      <c r="G1090" s="208"/>
      <c r="I1090" s="51"/>
      <c r="J1090" s="52"/>
      <c r="K1090" s="62"/>
      <c r="L1090" s="62"/>
      <c r="M1090" s="52"/>
      <c r="N1090" s="54"/>
      <c r="O1090" s="51"/>
      <c r="P1090" s="52"/>
      <c r="W1090" s="52"/>
      <c r="X1090" s="68"/>
      <c r="Y1090" s="62"/>
      <c r="Z1090" s="19"/>
      <c r="AC1090" s="58"/>
      <c r="AD1090" s="19"/>
    </row>
    <row r="1091" spans="2:30" s="20" customFormat="1">
      <c r="B1091" s="49"/>
      <c r="C1091" s="19"/>
      <c r="D1091" s="50"/>
      <c r="E1091" s="19"/>
      <c r="F1091" s="19"/>
      <c r="G1091" s="208"/>
      <c r="I1091" s="51"/>
      <c r="J1091" s="52"/>
      <c r="K1091" s="62"/>
      <c r="L1091" s="62"/>
      <c r="M1091" s="52"/>
      <c r="N1091" s="54"/>
      <c r="O1091" s="51"/>
      <c r="P1091" s="52"/>
      <c r="W1091" s="52"/>
      <c r="X1091" s="68"/>
      <c r="Y1091" s="62"/>
      <c r="Z1091" s="19"/>
      <c r="AC1091" s="58"/>
      <c r="AD1091" s="19"/>
    </row>
    <row r="1092" spans="2:30" s="20" customFormat="1">
      <c r="B1092" s="49"/>
      <c r="C1092" s="19"/>
      <c r="D1092" s="50"/>
      <c r="E1092" s="19"/>
      <c r="F1092" s="19"/>
      <c r="G1092" s="208"/>
      <c r="I1092" s="51"/>
      <c r="J1092" s="52"/>
      <c r="K1092" s="62"/>
      <c r="L1092" s="62"/>
      <c r="M1092" s="52"/>
      <c r="N1092" s="54"/>
      <c r="O1092" s="51"/>
      <c r="P1092" s="52"/>
      <c r="W1092" s="52"/>
      <c r="X1092" s="68"/>
      <c r="Y1092" s="62"/>
      <c r="Z1092" s="19"/>
      <c r="AC1092" s="58"/>
      <c r="AD1092" s="19"/>
    </row>
    <row r="1093" spans="2:30" s="20" customFormat="1">
      <c r="B1093" s="49"/>
      <c r="C1093" s="19"/>
      <c r="D1093" s="50"/>
      <c r="E1093" s="19"/>
      <c r="F1093" s="19"/>
      <c r="G1093" s="208"/>
      <c r="I1093" s="51"/>
      <c r="J1093" s="52"/>
      <c r="K1093" s="62"/>
      <c r="L1093" s="62"/>
      <c r="M1093" s="52"/>
      <c r="N1093" s="54"/>
      <c r="O1093" s="51"/>
      <c r="P1093" s="52"/>
      <c r="W1093" s="52"/>
      <c r="X1093" s="68"/>
      <c r="Y1093" s="62"/>
      <c r="Z1093" s="19"/>
      <c r="AC1093" s="58"/>
      <c r="AD1093" s="19"/>
    </row>
    <row r="1094" spans="2:30" s="20" customFormat="1">
      <c r="B1094" s="49"/>
      <c r="C1094" s="19"/>
      <c r="D1094" s="50"/>
      <c r="E1094" s="19"/>
      <c r="F1094" s="19"/>
      <c r="G1094" s="208"/>
      <c r="I1094" s="51"/>
      <c r="J1094" s="52"/>
      <c r="K1094" s="62"/>
      <c r="L1094" s="62"/>
      <c r="M1094" s="52"/>
      <c r="N1094" s="54"/>
      <c r="O1094" s="51"/>
      <c r="P1094" s="52"/>
      <c r="W1094" s="52"/>
      <c r="X1094" s="68"/>
      <c r="Y1094" s="62"/>
      <c r="Z1094" s="19"/>
      <c r="AC1094" s="58"/>
      <c r="AD1094" s="19"/>
    </row>
    <row r="1095" spans="2:30" s="20" customFormat="1">
      <c r="B1095" s="49"/>
      <c r="C1095" s="19"/>
      <c r="D1095" s="50"/>
      <c r="E1095" s="19"/>
      <c r="F1095" s="19"/>
      <c r="G1095" s="208"/>
      <c r="I1095" s="51"/>
      <c r="J1095" s="52"/>
      <c r="K1095" s="62"/>
      <c r="L1095" s="62"/>
      <c r="M1095" s="52"/>
      <c r="N1095" s="54"/>
      <c r="O1095" s="51"/>
      <c r="P1095" s="52"/>
      <c r="W1095" s="52"/>
      <c r="X1095" s="68"/>
      <c r="Y1095" s="62"/>
      <c r="Z1095" s="19"/>
      <c r="AC1095" s="58"/>
      <c r="AD1095" s="19"/>
    </row>
    <row r="1096" spans="2:30" s="20" customFormat="1">
      <c r="B1096" s="49"/>
      <c r="C1096" s="19"/>
      <c r="D1096" s="50"/>
      <c r="E1096" s="19"/>
      <c r="F1096" s="19"/>
      <c r="G1096" s="208"/>
      <c r="I1096" s="51"/>
      <c r="J1096" s="52"/>
      <c r="K1096" s="62"/>
      <c r="L1096" s="62"/>
      <c r="M1096" s="52"/>
      <c r="N1096" s="54"/>
      <c r="O1096" s="51"/>
      <c r="P1096" s="52"/>
      <c r="W1096" s="52"/>
      <c r="X1096" s="68"/>
      <c r="Y1096" s="62"/>
      <c r="Z1096" s="19"/>
      <c r="AC1096" s="58"/>
      <c r="AD1096" s="19"/>
    </row>
    <row r="1097" spans="2:30" s="20" customFormat="1">
      <c r="B1097" s="49"/>
      <c r="C1097" s="19"/>
      <c r="D1097" s="50"/>
      <c r="E1097" s="19"/>
      <c r="F1097" s="19"/>
      <c r="G1097" s="208"/>
      <c r="I1097" s="51"/>
      <c r="J1097" s="52"/>
      <c r="K1097" s="62"/>
      <c r="L1097" s="62"/>
      <c r="M1097" s="52"/>
      <c r="N1097" s="54"/>
      <c r="O1097" s="51"/>
      <c r="P1097" s="52"/>
      <c r="W1097" s="52"/>
      <c r="X1097" s="68"/>
      <c r="Y1097" s="62"/>
      <c r="Z1097" s="19"/>
      <c r="AC1097" s="58"/>
      <c r="AD1097" s="19"/>
    </row>
    <row r="1098" spans="2:30" s="20" customFormat="1">
      <c r="B1098" s="49"/>
      <c r="C1098" s="19"/>
      <c r="D1098" s="50"/>
      <c r="E1098" s="19"/>
      <c r="F1098" s="19"/>
      <c r="G1098" s="208"/>
      <c r="I1098" s="51"/>
      <c r="J1098" s="52"/>
      <c r="K1098" s="62"/>
      <c r="L1098" s="62"/>
      <c r="M1098" s="52"/>
      <c r="N1098" s="54"/>
      <c r="O1098" s="51"/>
      <c r="P1098" s="52"/>
      <c r="W1098" s="52"/>
      <c r="X1098" s="68"/>
      <c r="Y1098" s="62"/>
      <c r="Z1098" s="19"/>
      <c r="AC1098" s="58"/>
      <c r="AD1098" s="19"/>
    </row>
    <row r="1099" spans="2:30" s="20" customFormat="1">
      <c r="B1099" s="49"/>
      <c r="C1099" s="19"/>
      <c r="D1099" s="50"/>
      <c r="E1099" s="19"/>
      <c r="F1099" s="19"/>
      <c r="G1099" s="208"/>
      <c r="I1099" s="51"/>
      <c r="J1099" s="52"/>
      <c r="K1099" s="62"/>
      <c r="L1099" s="62"/>
      <c r="M1099" s="52"/>
      <c r="N1099" s="54"/>
      <c r="O1099" s="51"/>
      <c r="P1099" s="52"/>
      <c r="W1099" s="52"/>
      <c r="X1099" s="68"/>
      <c r="Y1099" s="62"/>
      <c r="Z1099" s="19"/>
      <c r="AC1099" s="58"/>
      <c r="AD1099" s="19"/>
    </row>
    <row r="1100" spans="2:30" s="20" customFormat="1">
      <c r="B1100" s="49"/>
      <c r="C1100" s="19"/>
      <c r="D1100" s="50"/>
      <c r="E1100" s="19"/>
      <c r="F1100" s="19"/>
      <c r="G1100" s="208"/>
      <c r="I1100" s="51"/>
      <c r="J1100" s="52"/>
      <c r="K1100" s="62"/>
      <c r="L1100" s="62"/>
      <c r="M1100" s="52"/>
      <c r="N1100" s="54"/>
      <c r="O1100" s="51"/>
      <c r="P1100" s="52"/>
      <c r="W1100" s="52"/>
      <c r="X1100" s="68"/>
      <c r="Y1100" s="62"/>
      <c r="Z1100" s="19"/>
      <c r="AC1100" s="58"/>
      <c r="AD1100" s="19"/>
    </row>
    <row r="1101" spans="2:30" s="20" customFormat="1">
      <c r="B1101" s="49"/>
      <c r="C1101" s="19"/>
      <c r="D1101" s="50"/>
      <c r="E1101" s="19"/>
      <c r="F1101" s="19"/>
      <c r="G1101" s="208"/>
      <c r="I1101" s="51"/>
      <c r="J1101" s="52"/>
      <c r="K1101" s="62"/>
      <c r="L1101" s="62"/>
      <c r="M1101" s="52"/>
      <c r="N1101" s="54"/>
      <c r="O1101" s="51"/>
      <c r="P1101" s="52"/>
      <c r="W1101" s="52"/>
      <c r="X1101" s="68"/>
      <c r="Y1101" s="62"/>
      <c r="Z1101" s="19"/>
      <c r="AC1101" s="58"/>
      <c r="AD1101" s="19"/>
    </row>
    <row r="1102" spans="2:30" s="20" customFormat="1">
      <c r="B1102" s="49"/>
      <c r="C1102" s="19"/>
      <c r="D1102" s="50"/>
      <c r="E1102" s="19"/>
      <c r="F1102" s="19"/>
      <c r="G1102" s="208"/>
      <c r="I1102" s="51"/>
      <c r="J1102" s="52"/>
      <c r="K1102" s="62"/>
      <c r="L1102" s="62"/>
      <c r="M1102" s="52"/>
      <c r="N1102" s="54"/>
      <c r="O1102" s="51"/>
      <c r="P1102" s="52"/>
      <c r="W1102" s="52"/>
      <c r="X1102" s="68"/>
      <c r="Y1102" s="62"/>
      <c r="Z1102" s="19"/>
      <c r="AC1102" s="58"/>
      <c r="AD1102" s="19"/>
    </row>
    <row r="1103" spans="2:30" s="20" customFormat="1">
      <c r="B1103" s="49"/>
      <c r="C1103" s="19"/>
      <c r="D1103" s="50"/>
      <c r="E1103" s="19"/>
      <c r="F1103" s="19"/>
      <c r="G1103" s="208"/>
      <c r="I1103" s="51"/>
      <c r="J1103" s="52"/>
      <c r="K1103" s="62"/>
      <c r="L1103" s="62"/>
      <c r="M1103" s="52"/>
      <c r="N1103" s="54"/>
      <c r="O1103" s="51"/>
      <c r="P1103" s="52"/>
      <c r="W1103" s="52"/>
      <c r="X1103" s="68"/>
      <c r="Y1103" s="62"/>
      <c r="Z1103" s="19"/>
      <c r="AC1103" s="58"/>
      <c r="AD1103" s="19"/>
    </row>
    <row r="1104" spans="2:30" s="20" customFormat="1">
      <c r="B1104" s="49"/>
      <c r="C1104" s="19"/>
      <c r="D1104" s="50"/>
      <c r="E1104" s="19"/>
      <c r="F1104" s="19"/>
      <c r="G1104" s="208"/>
      <c r="I1104" s="51"/>
      <c r="J1104" s="52"/>
      <c r="K1104" s="62"/>
      <c r="L1104" s="62"/>
      <c r="M1104" s="52"/>
      <c r="N1104" s="54"/>
      <c r="O1104" s="51"/>
      <c r="P1104" s="52"/>
      <c r="W1104" s="52"/>
      <c r="X1104" s="68"/>
      <c r="Y1104" s="62"/>
      <c r="Z1104" s="19"/>
      <c r="AC1104" s="58"/>
      <c r="AD1104" s="19"/>
    </row>
    <row r="1105" spans="2:30" s="20" customFormat="1">
      <c r="B1105" s="49"/>
      <c r="C1105" s="19"/>
      <c r="D1105" s="50"/>
      <c r="E1105" s="19"/>
      <c r="F1105" s="19"/>
      <c r="G1105" s="208"/>
      <c r="I1105" s="51"/>
      <c r="J1105" s="52"/>
      <c r="K1105" s="62"/>
      <c r="L1105" s="62"/>
      <c r="M1105" s="52"/>
      <c r="N1105" s="54"/>
      <c r="O1105" s="51"/>
      <c r="P1105" s="52"/>
      <c r="W1105" s="52"/>
      <c r="X1105" s="68"/>
      <c r="Y1105" s="62"/>
      <c r="Z1105" s="19"/>
      <c r="AC1105" s="58"/>
      <c r="AD1105" s="19"/>
    </row>
    <row r="1106" spans="2:30" s="20" customFormat="1">
      <c r="B1106" s="49"/>
      <c r="C1106" s="19"/>
      <c r="D1106" s="50"/>
      <c r="E1106" s="19"/>
      <c r="F1106" s="19"/>
      <c r="G1106" s="208"/>
      <c r="I1106" s="51"/>
      <c r="J1106" s="52"/>
      <c r="K1106" s="62"/>
      <c r="L1106" s="62"/>
      <c r="M1106" s="52"/>
      <c r="N1106" s="54"/>
      <c r="O1106" s="51"/>
      <c r="P1106" s="52"/>
      <c r="W1106" s="52"/>
      <c r="X1106" s="68"/>
      <c r="Y1106" s="62"/>
      <c r="Z1106" s="19"/>
      <c r="AC1106" s="58"/>
      <c r="AD1106" s="19"/>
    </row>
    <row r="1107" spans="2:30" s="20" customFormat="1">
      <c r="B1107" s="49"/>
      <c r="C1107" s="19"/>
      <c r="D1107" s="50"/>
      <c r="E1107" s="19"/>
      <c r="F1107" s="19"/>
      <c r="G1107" s="208"/>
      <c r="I1107" s="51"/>
      <c r="J1107" s="52"/>
      <c r="K1107" s="62"/>
      <c r="L1107" s="62"/>
      <c r="M1107" s="52"/>
      <c r="N1107" s="54"/>
      <c r="O1107" s="51"/>
      <c r="P1107" s="52"/>
      <c r="W1107" s="52"/>
      <c r="X1107" s="68"/>
      <c r="Y1107" s="62"/>
      <c r="Z1107" s="19"/>
      <c r="AC1107" s="58"/>
      <c r="AD1107" s="19"/>
    </row>
    <row r="1108" spans="2:30" s="20" customFormat="1">
      <c r="B1108" s="49"/>
      <c r="C1108" s="19"/>
      <c r="D1108" s="50"/>
      <c r="E1108" s="19"/>
      <c r="F1108" s="19"/>
      <c r="G1108" s="208"/>
      <c r="I1108" s="51"/>
      <c r="J1108" s="52"/>
      <c r="K1108" s="62"/>
      <c r="L1108" s="62"/>
      <c r="M1108" s="52"/>
      <c r="N1108" s="54"/>
      <c r="O1108" s="51"/>
      <c r="P1108" s="52"/>
      <c r="W1108" s="52"/>
      <c r="X1108" s="68"/>
      <c r="Y1108" s="62"/>
      <c r="Z1108" s="19"/>
      <c r="AC1108" s="58"/>
      <c r="AD1108" s="19"/>
    </row>
    <row r="1109" spans="2:30" s="20" customFormat="1">
      <c r="B1109" s="49"/>
      <c r="C1109" s="19"/>
      <c r="D1109" s="50"/>
      <c r="E1109" s="19"/>
      <c r="F1109" s="19"/>
      <c r="G1109" s="208"/>
      <c r="I1109" s="51"/>
      <c r="J1109" s="52"/>
      <c r="K1109" s="62"/>
      <c r="L1109" s="62"/>
      <c r="M1109" s="52"/>
      <c r="N1109" s="54"/>
      <c r="O1109" s="51"/>
      <c r="P1109" s="52"/>
      <c r="W1109" s="52"/>
      <c r="X1109" s="68"/>
      <c r="Y1109" s="62"/>
      <c r="Z1109" s="19"/>
      <c r="AC1109" s="58"/>
      <c r="AD1109" s="19"/>
    </row>
    <row r="1110" spans="2:30" s="20" customFormat="1">
      <c r="B1110" s="49"/>
      <c r="C1110" s="19"/>
      <c r="D1110" s="50"/>
      <c r="E1110" s="19"/>
      <c r="F1110" s="19"/>
      <c r="G1110" s="208"/>
      <c r="I1110" s="51"/>
      <c r="J1110" s="52"/>
      <c r="K1110" s="62"/>
      <c r="L1110" s="62"/>
      <c r="M1110" s="52"/>
      <c r="N1110" s="54"/>
      <c r="O1110" s="51"/>
      <c r="P1110" s="52"/>
      <c r="W1110" s="52"/>
      <c r="X1110" s="68"/>
      <c r="Y1110" s="62"/>
      <c r="Z1110" s="19"/>
      <c r="AC1110" s="58"/>
      <c r="AD1110" s="19"/>
    </row>
    <row r="1111" spans="2:30" s="20" customFormat="1">
      <c r="B1111" s="49"/>
      <c r="C1111" s="19"/>
      <c r="D1111" s="50"/>
      <c r="E1111" s="19"/>
      <c r="F1111" s="19"/>
      <c r="G1111" s="208"/>
      <c r="I1111" s="51"/>
      <c r="J1111" s="52"/>
      <c r="K1111" s="62"/>
      <c r="L1111" s="62"/>
      <c r="M1111" s="52"/>
      <c r="N1111" s="54"/>
      <c r="O1111" s="51"/>
      <c r="P1111" s="52"/>
      <c r="W1111" s="52"/>
      <c r="X1111" s="68"/>
      <c r="Y1111" s="62"/>
      <c r="Z1111" s="19"/>
      <c r="AC1111" s="58"/>
      <c r="AD1111" s="19"/>
    </row>
    <row r="1112" spans="2:30" s="20" customFormat="1">
      <c r="B1112" s="49"/>
      <c r="C1112" s="19"/>
      <c r="D1112" s="50"/>
      <c r="E1112" s="19"/>
      <c r="F1112" s="19"/>
      <c r="G1112" s="208"/>
      <c r="I1112" s="51"/>
      <c r="J1112" s="52"/>
      <c r="K1112" s="62"/>
      <c r="L1112" s="62"/>
      <c r="M1112" s="52"/>
      <c r="N1112" s="54"/>
      <c r="O1112" s="51"/>
      <c r="P1112" s="52"/>
      <c r="W1112" s="52"/>
      <c r="X1112" s="68"/>
      <c r="Y1112" s="62"/>
      <c r="Z1112" s="19"/>
      <c r="AC1112" s="58"/>
      <c r="AD1112" s="19"/>
    </row>
    <row r="1113" spans="2:30" s="20" customFormat="1">
      <c r="B1113" s="49"/>
      <c r="C1113" s="19"/>
      <c r="D1113" s="50"/>
      <c r="E1113" s="19"/>
      <c r="F1113" s="19"/>
      <c r="G1113" s="208"/>
      <c r="I1113" s="51"/>
      <c r="J1113" s="52"/>
      <c r="K1113" s="62"/>
      <c r="L1113" s="62"/>
      <c r="M1113" s="52"/>
      <c r="N1113" s="54"/>
      <c r="O1113" s="51"/>
      <c r="P1113" s="52"/>
      <c r="W1113" s="52"/>
      <c r="X1113" s="68"/>
      <c r="Y1113" s="62"/>
      <c r="Z1113" s="19"/>
      <c r="AC1113" s="58"/>
      <c r="AD1113" s="19"/>
    </row>
    <row r="1114" spans="2:30" s="20" customFormat="1">
      <c r="B1114" s="49"/>
      <c r="C1114" s="19"/>
      <c r="D1114" s="50"/>
      <c r="E1114" s="19"/>
      <c r="F1114" s="19"/>
      <c r="G1114" s="208"/>
      <c r="I1114" s="51"/>
      <c r="J1114" s="52"/>
      <c r="K1114" s="62"/>
      <c r="L1114" s="62"/>
      <c r="M1114" s="52"/>
      <c r="N1114" s="54"/>
      <c r="O1114" s="51"/>
      <c r="P1114" s="52"/>
      <c r="W1114" s="52"/>
      <c r="X1114" s="68"/>
      <c r="Y1114" s="62"/>
      <c r="Z1114" s="19"/>
      <c r="AC1114" s="58"/>
      <c r="AD1114" s="19"/>
    </row>
    <row r="1115" spans="2:30" s="20" customFormat="1">
      <c r="B1115" s="49"/>
      <c r="C1115" s="19"/>
      <c r="D1115" s="50"/>
      <c r="E1115" s="19"/>
      <c r="F1115" s="19"/>
      <c r="G1115" s="208"/>
      <c r="I1115" s="51"/>
      <c r="J1115" s="52"/>
      <c r="K1115" s="62"/>
      <c r="L1115" s="62"/>
      <c r="M1115" s="52"/>
      <c r="N1115" s="54"/>
      <c r="O1115" s="51"/>
      <c r="P1115" s="52"/>
      <c r="W1115" s="52"/>
      <c r="X1115" s="68"/>
      <c r="Y1115" s="62"/>
      <c r="Z1115" s="19"/>
      <c r="AC1115" s="58"/>
      <c r="AD1115" s="19"/>
    </row>
    <row r="1116" spans="2:30" s="20" customFormat="1">
      <c r="B1116" s="49"/>
      <c r="C1116" s="19"/>
      <c r="D1116" s="50"/>
      <c r="E1116" s="19"/>
      <c r="F1116" s="19"/>
      <c r="G1116" s="208"/>
      <c r="I1116" s="51"/>
      <c r="J1116" s="52"/>
      <c r="K1116" s="62"/>
      <c r="L1116" s="62"/>
      <c r="M1116" s="52"/>
      <c r="N1116" s="54"/>
      <c r="O1116" s="51"/>
      <c r="P1116" s="52"/>
      <c r="W1116" s="52"/>
      <c r="X1116" s="68"/>
      <c r="Y1116" s="62"/>
      <c r="Z1116" s="19"/>
      <c r="AC1116" s="58"/>
      <c r="AD1116" s="19"/>
    </row>
    <row r="1117" spans="2:30" s="20" customFormat="1">
      <c r="B1117" s="49"/>
      <c r="C1117" s="19"/>
      <c r="D1117" s="50"/>
      <c r="E1117" s="19"/>
      <c r="F1117" s="19"/>
      <c r="G1117" s="208"/>
      <c r="I1117" s="51"/>
      <c r="J1117" s="52"/>
      <c r="K1117" s="62"/>
      <c r="L1117" s="62"/>
      <c r="M1117" s="52"/>
      <c r="N1117" s="54"/>
      <c r="O1117" s="51"/>
      <c r="P1117" s="52"/>
      <c r="W1117" s="52"/>
      <c r="X1117" s="68"/>
      <c r="Y1117" s="62"/>
      <c r="Z1117" s="19"/>
      <c r="AC1117" s="58"/>
      <c r="AD1117" s="19"/>
    </row>
    <row r="1118" spans="2:30" s="20" customFormat="1">
      <c r="B1118" s="49"/>
      <c r="C1118" s="19"/>
      <c r="D1118" s="50"/>
      <c r="E1118" s="19"/>
      <c r="F1118" s="19"/>
      <c r="G1118" s="208"/>
      <c r="I1118" s="51"/>
      <c r="J1118" s="52"/>
      <c r="K1118" s="62"/>
      <c r="L1118" s="62"/>
      <c r="M1118" s="52"/>
      <c r="N1118" s="54"/>
      <c r="O1118" s="51"/>
      <c r="P1118" s="52"/>
      <c r="W1118" s="52"/>
      <c r="X1118" s="68"/>
      <c r="Y1118" s="62"/>
      <c r="Z1118" s="19"/>
      <c r="AC1118" s="58"/>
      <c r="AD1118" s="19"/>
    </row>
    <row r="1119" spans="2:30" s="20" customFormat="1">
      <c r="B1119" s="49"/>
      <c r="C1119" s="19"/>
      <c r="D1119" s="50"/>
      <c r="E1119" s="19"/>
      <c r="F1119" s="19"/>
      <c r="G1119" s="208"/>
      <c r="I1119" s="51"/>
      <c r="J1119" s="52"/>
      <c r="K1119" s="62"/>
      <c r="L1119" s="62"/>
      <c r="M1119" s="52"/>
      <c r="N1119" s="54"/>
      <c r="O1119" s="51"/>
      <c r="P1119" s="52"/>
      <c r="W1119" s="52"/>
      <c r="X1119" s="68"/>
      <c r="Y1119" s="62"/>
      <c r="Z1119" s="19"/>
      <c r="AC1119" s="58"/>
      <c r="AD1119" s="19"/>
    </row>
    <row r="1120" spans="2:30" s="20" customFormat="1">
      <c r="B1120" s="49"/>
      <c r="C1120" s="19"/>
      <c r="D1120" s="50"/>
      <c r="E1120" s="19"/>
      <c r="F1120" s="19"/>
      <c r="G1120" s="208"/>
      <c r="I1120" s="51"/>
      <c r="J1120" s="52"/>
      <c r="K1120" s="62"/>
      <c r="L1120" s="62"/>
      <c r="M1120" s="52"/>
      <c r="N1120" s="54"/>
      <c r="O1120" s="51"/>
      <c r="P1120" s="52"/>
      <c r="W1120" s="52"/>
      <c r="X1120" s="68"/>
      <c r="Y1120" s="62"/>
      <c r="Z1120" s="19"/>
      <c r="AC1120" s="58"/>
      <c r="AD1120" s="19"/>
    </row>
    <row r="1121" spans="2:30" s="20" customFormat="1">
      <c r="B1121" s="49"/>
      <c r="C1121" s="19"/>
      <c r="D1121" s="50"/>
      <c r="E1121" s="19"/>
      <c r="F1121" s="19"/>
      <c r="G1121" s="208"/>
      <c r="I1121" s="51"/>
      <c r="J1121" s="52"/>
      <c r="K1121" s="62"/>
      <c r="L1121" s="62"/>
      <c r="M1121" s="52"/>
      <c r="N1121" s="54"/>
      <c r="O1121" s="51"/>
      <c r="P1121" s="52"/>
      <c r="W1121" s="52"/>
      <c r="X1121" s="68"/>
      <c r="Y1121" s="62"/>
      <c r="Z1121" s="19"/>
      <c r="AC1121" s="58"/>
      <c r="AD1121" s="19"/>
    </row>
    <row r="1122" spans="2:30" s="20" customFormat="1">
      <c r="B1122" s="49"/>
      <c r="C1122" s="19"/>
      <c r="D1122" s="50"/>
      <c r="E1122" s="19"/>
      <c r="F1122" s="19"/>
      <c r="G1122" s="208"/>
      <c r="I1122" s="51"/>
      <c r="J1122" s="52"/>
      <c r="K1122" s="62"/>
      <c r="L1122" s="62"/>
      <c r="M1122" s="52"/>
      <c r="N1122" s="54"/>
      <c r="O1122" s="51"/>
      <c r="P1122" s="52"/>
      <c r="W1122" s="52"/>
      <c r="X1122" s="68"/>
      <c r="Y1122" s="62"/>
      <c r="Z1122" s="19"/>
      <c r="AC1122" s="58"/>
      <c r="AD1122" s="19"/>
    </row>
    <row r="1123" spans="2:30" s="20" customFormat="1">
      <c r="B1123" s="49"/>
      <c r="C1123" s="19"/>
      <c r="D1123" s="50"/>
      <c r="E1123" s="19"/>
      <c r="F1123" s="19"/>
      <c r="G1123" s="208"/>
      <c r="I1123" s="51"/>
      <c r="J1123" s="52"/>
      <c r="K1123" s="62"/>
      <c r="L1123" s="62"/>
      <c r="M1123" s="52"/>
      <c r="N1123" s="54"/>
      <c r="O1123" s="51"/>
      <c r="P1123" s="52"/>
      <c r="W1123" s="52"/>
      <c r="X1123" s="68"/>
      <c r="Y1123" s="62"/>
      <c r="Z1123" s="19"/>
      <c r="AC1123" s="58"/>
      <c r="AD1123" s="19"/>
    </row>
    <row r="1124" spans="2:30" s="20" customFormat="1">
      <c r="B1124" s="49"/>
      <c r="C1124" s="19"/>
      <c r="D1124" s="50"/>
      <c r="E1124" s="19"/>
      <c r="F1124" s="19"/>
      <c r="G1124" s="208"/>
      <c r="I1124" s="51"/>
      <c r="J1124" s="52"/>
      <c r="K1124" s="62"/>
      <c r="L1124" s="62"/>
      <c r="M1124" s="52"/>
      <c r="N1124" s="54"/>
      <c r="O1124" s="51"/>
      <c r="P1124" s="52"/>
      <c r="W1124" s="52"/>
      <c r="X1124" s="68"/>
      <c r="Y1124" s="62"/>
      <c r="Z1124" s="19"/>
      <c r="AC1124" s="58"/>
      <c r="AD1124" s="19"/>
    </row>
    <row r="1125" spans="2:30" s="20" customFormat="1">
      <c r="B1125" s="49"/>
      <c r="C1125" s="19"/>
      <c r="D1125" s="50"/>
      <c r="E1125" s="19"/>
      <c r="F1125" s="19"/>
      <c r="G1125" s="208"/>
      <c r="I1125" s="51"/>
      <c r="J1125" s="52"/>
      <c r="K1125" s="62"/>
      <c r="L1125" s="62"/>
      <c r="M1125" s="52"/>
      <c r="N1125" s="54"/>
      <c r="O1125" s="51"/>
      <c r="P1125" s="52"/>
      <c r="W1125" s="52"/>
      <c r="X1125" s="68"/>
      <c r="Y1125" s="62"/>
      <c r="Z1125" s="19"/>
      <c r="AC1125" s="58"/>
      <c r="AD1125" s="19"/>
    </row>
    <row r="1126" spans="2:30" s="20" customFormat="1">
      <c r="B1126" s="49"/>
      <c r="C1126" s="19"/>
      <c r="D1126" s="50"/>
      <c r="E1126" s="19"/>
      <c r="F1126" s="19"/>
      <c r="G1126" s="208"/>
      <c r="I1126" s="51"/>
      <c r="J1126" s="52"/>
      <c r="K1126" s="62"/>
      <c r="L1126" s="62"/>
      <c r="M1126" s="52"/>
      <c r="N1126" s="54"/>
      <c r="O1126" s="51"/>
      <c r="P1126" s="52"/>
      <c r="W1126" s="52"/>
      <c r="X1126" s="68"/>
      <c r="Y1126" s="62"/>
      <c r="Z1126" s="19"/>
      <c r="AC1126" s="58"/>
      <c r="AD1126" s="19"/>
    </row>
    <row r="1127" spans="2:30" s="20" customFormat="1">
      <c r="B1127" s="49"/>
      <c r="C1127" s="19"/>
      <c r="D1127" s="50"/>
      <c r="E1127" s="19"/>
      <c r="F1127" s="19"/>
      <c r="G1127" s="208"/>
      <c r="I1127" s="51"/>
      <c r="J1127" s="52"/>
      <c r="K1127" s="62"/>
      <c r="L1127" s="62"/>
      <c r="M1127" s="52"/>
      <c r="N1127" s="54"/>
      <c r="O1127" s="51"/>
      <c r="P1127" s="52"/>
      <c r="W1127" s="52"/>
      <c r="X1127" s="68"/>
      <c r="Y1127" s="62"/>
      <c r="Z1127" s="19"/>
      <c r="AC1127" s="58"/>
      <c r="AD1127" s="19"/>
    </row>
    <row r="1128" spans="2:30" s="20" customFormat="1">
      <c r="B1128" s="49"/>
      <c r="C1128" s="19"/>
      <c r="D1128" s="50"/>
      <c r="E1128" s="19"/>
      <c r="F1128" s="19"/>
      <c r="G1128" s="208"/>
      <c r="I1128" s="51"/>
      <c r="J1128" s="52"/>
      <c r="K1128" s="62"/>
      <c r="L1128" s="62"/>
      <c r="M1128" s="52"/>
      <c r="N1128" s="54"/>
      <c r="O1128" s="51"/>
      <c r="P1128" s="52"/>
      <c r="W1128" s="52"/>
      <c r="X1128" s="68"/>
      <c r="Y1128" s="62"/>
      <c r="Z1128" s="19"/>
      <c r="AC1128" s="58"/>
      <c r="AD1128" s="19"/>
    </row>
    <row r="1129" spans="2:30" s="20" customFormat="1">
      <c r="B1129" s="49"/>
      <c r="C1129" s="19"/>
      <c r="D1129" s="50"/>
      <c r="E1129" s="19"/>
      <c r="F1129" s="19"/>
      <c r="G1129" s="208"/>
      <c r="I1129" s="51"/>
      <c r="J1129" s="52"/>
      <c r="K1129" s="62"/>
      <c r="L1129" s="62"/>
      <c r="M1129" s="52"/>
      <c r="N1129" s="54"/>
      <c r="O1129" s="51"/>
      <c r="P1129" s="52"/>
      <c r="W1129" s="52"/>
      <c r="X1129" s="68"/>
      <c r="Y1129" s="62"/>
      <c r="Z1129" s="19"/>
      <c r="AC1129" s="58"/>
      <c r="AD1129" s="19"/>
    </row>
    <row r="1130" spans="2:30" s="20" customFormat="1">
      <c r="B1130" s="49"/>
      <c r="C1130" s="19"/>
      <c r="D1130" s="50"/>
      <c r="E1130" s="19"/>
      <c r="F1130" s="19"/>
      <c r="G1130" s="208"/>
      <c r="I1130" s="51"/>
      <c r="J1130" s="52"/>
      <c r="K1130" s="62"/>
      <c r="L1130" s="62"/>
      <c r="M1130" s="52"/>
      <c r="N1130" s="54"/>
      <c r="O1130" s="51"/>
      <c r="P1130" s="52"/>
      <c r="W1130" s="52"/>
      <c r="X1130" s="68"/>
      <c r="Y1130" s="62"/>
      <c r="Z1130" s="19"/>
      <c r="AC1130" s="58"/>
      <c r="AD1130" s="19"/>
    </row>
    <row r="1131" spans="2:30" s="20" customFormat="1">
      <c r="B1131" s="49"/>
      <c r="C1131" s="19"/>
      <c r="D1131" s="50"/>
      <c r="E1131" s="19"/>
      <c r="F1131" s="19"/>
      <c r="G1131" s="208"/>
      <c r="I1131" s="51"/>
      <c r="J1131" s="52"/>
      <c r="K1131" s="62"/>
      <c r="L1131" s="62"/>
      <c r="M1131" s="52"/>
      <c r="N1131" s="54"/>
      <c r="O1131" s="51"/>
      <c r="P1131" s="52"/>
      <c r="W1131" s="52"/>
      <c r="X1131" s="68"/>
      <c r="Y1131" s="62"/>
      <c r="Z1131" s="19"/>
      <c r="AC1131" s="58"/>
      <c r="AD1131" s="19"/>
    </row>
    <row r="1132" spans="2:30" s="20" customFormat="1">
      <c r="B1132" s="49"/>
      <c r="C1132" s="19"/>
      <c r="D1132" s="50"/>
      <c r="E1132" s="19"/>
      <c r="F1132" s="19"/>
      <c r="G1132" s="208"/>
      <c r="I1132" s="51"/>
      <c r="J1132" s="52"/>
      <c r="K1132" s="62"/>
      <c r="L1132" s="62"/>
      <c r="M1132" s="52"/>
      <c r="N1132" s="54"/>
      <c r="O1132" s="51"/>
      <c r="P1132" s="52"/>
      <c r="W1132" s="52"/>
      <c r="X1132" s="68"/>
      <c r="Y1132" s="62"/>
      <c r="Z1132" s="19"/>
      <c r="AC1132" s="58"/>
      <c r="AD1132" s="19"/>
    </row>
    <row r="1133" spans="2:30" s="20" customFormat="1">
      <c r="B1133" s="49"/>
      <c r="C1133" s="19"/>
      <c r="D1133" s="50"/>
      <c r="E1133" s="19"/>
      <c r="F1133" s="19"/>
      <c r="G1133" s="208"/>
      <c r="I1133" s="51"/>
      <c r="J1133" s="52"/>
      <c r="K1133" s="62"/>
      <c r="L1133" s="62"/>
      <c r="M1133" s="52"/>
      <c r="N1133" s="54"/>
      <c r="O1133" s="51"/>
      <c r="P1133" s="52"/>
      <c r="W1133" s="52"/>
      <c r="X1133" s="68"/>
      <c r="Y1133" s="62"/>
      <c r="Z1133" s="19"/>
      <c r="AC1133" s="58"/>
      <c r="AD1133" s="19"/>
    </row>
    <row r="1134" spans="2:30" s="20" customFormat="1">
      <c r="B1134" s="49"/>
      <c r="C1134" s="19"/>
      <c r="D1134" s="50"/>
      <c r="E1134" s="19"/>
      <c r="F1134" s="19"/>
      <c r="G1134" s="208"/>
      <c r="I1134" s="51"/>
      <c r="J1134" s="52"/>
      <c r="K1134" s="62"/>
      <c r="L1134" s="62"/>
      <c r="M1134" s="52"/>
      <c r="N1134" s="54"/>
      <c r="O1134" s="51"/>
      <c r="P1134" s="52"/>
      <c r="W1134" s="52"/>
      <c r="X1134" s="68"/>
      <c r="Y1134" s="62"/>
      <c r="Z1134" s="19"/>
      <c r="AC1134" s="58"/>
      <c r="AD1134" s="19"/>
    </row>
    <row r="1135" spans="2:30" s="20" customFormat="1">
      <c r="B1135" s="49"/>
      <c r="C1135" s="19"/>
      <c r="D1135" s="50"/>
      <c r="E1135" s="19"/>
      <c r="F1135" s="19"/>
      <c r="G1135" s="208"/>
      <c r="I1135" s="51"/>
      <c r="J1135" s="52"/>
      <c r="K1135" s="62"/>
      <c r="L1135" s="62"/>
      <c r="M1135" s="52"/>
      <c r="N1135" s="54"/>
      <c r="O1135" s="51"/>
      <c r="P1135" s="52"/>
      <c r="W1135" s="52"/>
      <c r="X1135" s="68"/>
      <c r="Y1135" s="62"/>
      <c r="Z1135" s="19"/>
      <c r="AC1135" s="58"/>
      <c r="AD1135" s="19"/>
    </row>
    <row r="1136" spans="2:30" s="20" customFormat="1">
      <c r="B1136" s="49"/>
      <c r="C1136" s="19"/>
      <c r="D1136" s="50"/>
      <c r="E1136" s="19"/>
      <c r="F1136" s="19"/>
      <c r="G1136" s="208"/>
      <c r="I1136" s="51"/>
      <c r="J1136" s="52"/>
      <c r="K1136" s="62"/>
      <c r="L1136" s="62"/>
      <c r="M1136" s="52"/>
      <c r="N1136" s="54"/>
      <c r="O1136" s="51"/>
      <c r="P1136" s="52"/>
      <c r="W1136" s="52"/>
      <c r="X1136" s="68"/>
      <c r="Y1136" s="62"/>
      <c r="Z1136" s="19"/>
      <c r="AC1136" s="58"/>
      <c r="AD1136" s="19"/>
    </row>
    <row r="1137" spans="2:30" s="20" customFormat="1">
      <c r="B1137" s="49"/>
      <c r="C1137" s="19"/>
      <c r="D1137" s="50"/>
      <c r="E1137" s="19"/>
      <c r="F1137" s="19"/>
      <c r="G1137" s="208"/>
      <c r="I1137" s="51"/>
      <c r="J1137" s="52"/>
      <c r="K1137" s="62"/>
      <c r="L1137" s="62"/>
      <c r="M1137" s="52"/>
      <c r="N1137" s="54"/>
      <c r="O1137" s="51"/>
      <c r="P1137" s="52"/>
      <c r="W1137" s="52"/>
      <c r="X1137" s="68"/>
      <c r="Y1137" s="62"/>
      <c r="Z1137" s="19"/>
      <c r="AC1137" s="58"/>
      <c r="AD1137" s="19"/>
    </row>
    <row r="1138" spans="2:30" s="20" customFormat="1">
      <c r="B1138" s="49"/>
      <c r="C1138" s="19"/>
      <c r="D1138" s="50"/>
      <c r="E1138" s="19"/>
      <c r="F1138" s="19"/>
      <c r="G1138" s="208"/>
      <c r="I1138" s="51"/>
      <c r="J1138" s="52"/>
      <c r="K1138" s="62"/>
      <c r="L1138" s="62"/>
      <c r="M1138" s="52"/>
      <c r="N1138" s="54"/>
      <c r="O1138" s="51"/>
      <c r="P1138" s="52"/>
      <c r="W1138" s="52"/>
      <c r="X1138" s="68"/>
      <c r="Y1138" s="62"/>
      <c r="Z1138" s="19"/>
      <c r="AC1138" s="58"/>
      <c r="AD1138" s="19"/>
    </row>
    <row r="1139" spans="2:30" s="20" customFormat="1">
      <c r="B1139" s="49"/>
      <c r="C1139" s="19"/>
      <c r="D1139" s="50"/>
      <c r="E1139" s="19"/>
      <c r="F1139" s="19"/>
      <c r="G1139" s="208"/>
      <c r="I1139" s="51"/>
      <c r="J1139" s="52"/>
      <c r="K1139" s="62"/>
      <c r="L1139" s="62"/>
      <c r="M1139" s="52"/>
      <c r="N1139" s="54"/>
      <c r="O1139" s="51"/>
      <c r="P1139" s="52"/>
      <c r="W1139" s="52"/>
      <c r="X1139" s="68"/>
      <c r="Y1139" s="62"/>
      <c r="Z1139" s="19"/>
      <c r="AC1139" s="58"/>
      <c r="AD1139" s="19"/>
    </row>
    <row r="1140" spans="2:30" s="20" customFormat="1">
      <c r="B1140" s="49"/>
      <c r="C1140" s="19"/>
      <c r="D1140" s="50"/>
      <c r="E1140" s="19"/>
      <c r="F1140" s="19"/>
      <c r="G1140" s="208"/>
      <c r="I1140" s="51"/>
      <c r="J1140" s="52"/>
      <c r="K1140" s="62"/>
      <c r="L1140" s="62"/>
      <c r="M1140" s="52"/>
      <c r="N1140" s="54"/>
      <c r="O1140" s="51"/>
      <c r="P1140" s="52"/>
      <c r="W1140" s="52"/>
      <c r="X1140" s="68"/>
      <c r="Y1140" s="62"/>
      <c r="Z1140" s="19"/>
      <c r="AC1140" s="58"/>
      <c r="AD1140" s="19"/>
    </row>
    <row r="1141" spans="2:30" s="20" customFormat="1">
      <c r="B1141" s="49"/>
      <c r="C1141" s="19"/>
      <c r="D1141" s="50"/>
      <c r="E1141" s="19"/>
      <c r="F1141" s="19"/>
      <c r="G1141" s="208"/>
      <c r="I1141" s="51"/>
      <c r="J1141" s="52"/>
      <c r="K1141" s="62"/>
      <c r="L1141" s="62"/>
      <c r="M1141" s="52"/>
      <c r="N1141" s="54"/>
      <c r="O1141" s="51"/>
      <c r="P1141" s="52"/>
      <c r="W1141" s="52"/>
      <c r="X1141" s="68"/>
      <c r="Y1141" s="62"/>
      <c r="Z1141" s="19"/>
      <c r="AC1141" s="58"/>
      <c r="AD1141" s="19"/>
    </row>
    <row r="1142" spans="2:30" s="20" customFormat="1">
      <c r="B1142" s="49"/>
      <c r="C1142" s="19"/>
      <c r="D1142" s="50"/>
      <c r="E1142" s="19"/>
      <c r="F1142" s="19"/>
      <c r="G1142" s="208"/>
      <c r="I1142" s="51"/>
      <c r="J1142" s="52"/>
      <c r="K1142" s="62"/>
      <c r="L1142" s="62"/>
      <c r="M1142" s="52"/>
      <c r="N1142" s="54"/>
      <c r="O1142" s="51"/>
      <c r="P1142" s="52"/>
      <c r="W1142" s="52"/>
      <c r="X1142" s="68"/>
      <c r="Y1142" s="62"/>
      <c r="Z1142" s="19"/>
      <c r="AC1142" s="58"/>
      <c r="AD1142" s="19"/>
    </row>
    <row r="1143" spans="2:30" s="20" customFormat="1">
      <c r="B1143" s="49"/>
      <c r="C1143" s="19"/>
      <c r="D1143" s="50"/>
      <c r="E1143" s="19"/>
      <c r="F1143" s="19"/>
      <c r="G1143" s="208"/>
      <c r="I1143" s="51"/>
      <c r="J1143" s="52"/>
      <c r="K1143" s="62"/>
      <c r="L1143" s="62"/>
      <c r="M1143" s="52"/>
      <c r="N1143" s="54"/>
      <c r="O1143" s="51"/>
      <c r="P1143" s="52"/>
      <c r="W1143" s="52"/>
      <c r="X1143" s="68"/>
      <c r="Y1143" s="62"/>
      <c r="Z1143" s="19"/>
      <c r="AC1143" s="58"/>
      <c r="AD1143" s="19"/>
    </row>
    <row r="1144" spans="2:30" s="20" customFormat="1">
      <c r="B1144" s="49"/>
      <c r="C1144" s="19"/>
      <c r="D1144" s="50"/>
      <c r="E1144" s="19"/>
      <c r="F1144" s="19"/>
      <c r="G1144" s="208"/>
      <c r="I1144" s="51"/>
      <c r="J1144" s="52"/>
      <c r="K1144" s="62"/>
      <c r="L1144" s="62"/>
      <c r="M1144" s="52"/>
      <c r="N1144" s="54"/>
      <c r="O1144" s="51"/>
      <c r="P1144" s="52"/>
      <c r="W1144" s="52"/>
      <c r="X1144" s="68"/>
      <c r="Y1144" s="62"/>
      <c r="Z1144" s="19"/>
      <c r="AC1144" s="58"/>
      <c r="AD1144" s="19"/>
    </row>
    <row r="1145" spans="2:30" s="20" customFormat="1">
      <c r="B1145" s="49"/>
      <c r="C1145" s="19"/>
      <c r="D1145" s="50"/>
      <c r="E1145" s="19"/>
      <c r="F1145" s="19"/>
      <c r="G1145" s="208"/>
      <c r="I1145" s="51"/>
      <c r="J1145" s="52"/>
      <c r="K1145" s="62"/>
      <c r="L1145" s="62"/>
      <c r="M1145" s="52"/>
      <c r="N1145" s="54"/>
      <c r="O1145" s="51"/>
      <c r="P1145" s="52"/>
      <c r="W1145" s="52"/>
      <c r="X1145" s="68"/>
      <c r="Y1145" s="62"/>
      <c r="Z1145" s="19"/>
      <c r="AC1145" s="58"/>
      <c r="AD1145" s="19"/>
    </row>
    <row r="1146" spans="2:30" s="20" customFormat="1">
      <c r="B1146" s="49"/>
      <c r="C1146" s="19"/>
      <c r="D1146" s="50"/>
      <c r="E1146" s="19"/>
      <c r="F1146" s="19"/>
      <c r="G1146" s="208"/>
      <c r="I1146" s="51"/>
      <c r="J1146" s="52"/>
      <c r="K1146" s="62"/>
      <c r="L1146" s="62"/>
      <c r="M1146" s="52"/>
      <c r="N1146" s="54"/>
      <c r="O1146" s="51"/>
      <c r="P1146" s="52"/>
      <c r="W1146" s="52"/>
      <c r="X1146" s="68"/>
      <c r="Y1146" s="62"/>
      <c r="Z1146" s="19"/>
      <c r="AC1146" s="58"/>
      <c r="AD1146" s="19"/>
    </row>
    <row r="1147" spans="2:30" s="20" customFormat="1">
      <c r="B1147" s="49"/>
      <c r="C1147" s="19"/>
      <c r="D1147" s="50"/>
      <c r="E1147" s="19"/>
      <c r="F1147" s="19"/>
      <c r="G1147" s="208"/>
      <c r="I1147" s="51"/>
      <c r="J1147" s="52"/>
      <c r="K1147" s="62"/>
      <c r="L1147" s="62"/>
      <c r="M1147" s="52"/>
      <c r="N1147" s="54"/>
      <c r="O1147" s="51"/>
      <c r="P1147" s="52"/>
      <c r="W1147" s="52"/>
      <c r="X1147" s="68"/>
      <c r="Y1147" s="62"/>
      <c r="Z1147" s="19"/>
      <c r="AC1147" s="58"/>
      <c r="AD1147" s="19"/>
    </row>
    <row r="1148" spans="2:30" s="20" customFormat="1">
      <c r="B1148" s="49"/>
      <c r="C1148" s="19"/>
      <c r="D1148" s="50"/>
      <c r="E1148" s="19"/>
      <c r="F1148" s="19"/>
      <c r="G1148" s="208"/>
      <c r="I1148" s="51"/>
      <c r="J1148" s="52"/>
      <c r="K1148" s="62"/>
      <c r="L1148" s="62"/>
      <c r="M1148" s="52"/>
      <c r="N1148" s="54"/>
      <c r="O1148" s="51"/>
      <c r="P1148" s="52"/>
      <c r="W1148" s="52"/>
      <c r="X1148" s="68"/>
      <c r="Y1148" s="62"/>
      <c r="Z1148" s="19"/>
      <c r="AC1148" s="58"/>
      <c r="AD1148" s="19"/>
    </row>
    <row r="1149" spans="2:30" s="20" customFormat="1">
      <c r="B1149" s="49"/>
      <c r="C1149" s="19"/>
      <c r="D1149" s="50"/>
      <c r="E1149" s="19"/>
      <c r="F1149" s="19"/>
      <c r="G1149" s="208"/>
      <c r="I1149" s="51"/>
      <c r="J1149" s="52"/>
      <c r="K1149" s="62"/>
      <c r="L1149" s="62"/>
      <c r="M1149" s="52"/>
      <c r="N1149" s="54"/>
      <c r="O1149" s="51"/>
      <c r="P1149" s="52"/>
      <c r="W1149" s="52"/>
      <c r="X1149" s="68"/>
      <c r="Y1149" s="62"/>
      <c r="Z1149" s="19"/>
      <c r="AC1149" s="58"/>
      <c r="AD1149" s="19"/>
    </row>
    <row r="1150" spans="2:30" s="20" customFormat="1">
      <c r="B1150" s="49"/>
      <c r="C1150" s="19"/>
      <c r="D1150" s="50"/>
      <c r="E1150" s="19"/>
      <c r="F1150" s="19"/>
      <c r="G1150" s="208"/>
      <c r="I1150" s="51"/>
      <c r="J1150" s="52"/>
      <c r="K1150" s="62"/>
      <c r="L1150" s="62"/>
      <c r="M1150" s="52"/>
      <c r="N1150" s="54"/>
      <c r="O1150" s="51"/>
      <c r="P1150" s="52"/>
      <c r="W1150" s="52"/>
      <c r="X1150" s="68"/>
      <c r="Y1150" s="62"/>
      <c r="Z1150" s="19"/>
      <c r="AC1150" s="58"/>
      <c r="AD1150" s="19"/>
    </row>
    <row r="1151" spans="2:30" s="20" customFormat="1">
      <c r="B1151" s="49"/>
      <c r="C1151" s="19"/>
      <c r="D1151" s="50"/>
      <c r="E1151" s="19"/>
      <c r="F1151" s="19"/>
      <c r="G1151" s="208"/>
      <c r="I1151" s="51"/>
      <c r="J1151" s="52"/>
      <c r="K1151" s="62"/>
      <c r="L1151" s="62"/>
      <c r="M1151" s="52"/>
      <c r="N1151" s="54"/>
      <c r="O1151" s="51"/>
      <c r="P1151" s="52"/>
      <c r="W1151" s="52"/>
      <c r="X1151" s="68"/>
      <c r="Y1151" s="62"/>
      <c r="Z1151" s="19"/>
      <c r="AC1151" s="58"/>
      <c r="AD1151" s="19"/>
    </row>
    <row r="1152" spans="2:30" s="20" customFormat="1">
      <c r="B1152" s="49"/>
      <c r="C1152" s="19"/>
      <c r="D1152" s="50"/>
      <c r="E1152" s="19"/>
      <c r="F1152" s="19"/>
      <c r="G1152" s="208"/>
      <c r="I1152" s="51"/>
      <c r="J1152" s="52"/>
      <c r="K1152" s="62"/>
      <c r="L1152" s="62"/>
      <c r="M1152" s="52"/>
      <c r="N1152" s="54"/>
      <c r="O1152" s="51"/>
      <c r="P1152" s="52"/>
      <c r="W1152" s="52"/>
      <c r="X1152" s="68"/>
      <c r="Y1152" s="62"/>
      <c r="Z1152" s="19"/>
      <c r="AC1152" s="58"/>
      <c r="AD1152" s="19"/>
    </row>
    <row r="1153" spans="2:30" s="20" customFormat="1">
      <c r="B1153" s="49"/>
      <c r="C1153" s="19"/>
      <c r="D1153" s="50"/>
      <c r="E1153" s="19"/>
      <c r="F1153" s="19"/>
      <c r="G1153" s="208"/>
      <c r="I1153" s="51"/>
      <c r="J1153" s="52"/>
      <c r="K1153" s="62"/>
      <c r="L1153" s="62"/>
      <c r="M1153" s="52"/>
      <c r="N1153" s="54"/>
      <c r="O1153" s="51"/>
      <c r="P1153" s="52"/>
      <c r="W1153" s="52"/>
      <c r="X1153" s="68"/>
      <c r="Y1153" s="62"/>
      <c r="Z1153" s="19"/>
      <c r="AC1153" s="58"/>
      <c r="AD1153" s="19"/>
    </row>
    <row r="1154" spans="2:30" s="20" customFormat="1">
      <c r="B1154" s="49"/>
      <c r="C1154" s="19"/>
      <c r="D1154" s="50"/>
      <c r="E1154" s="19"/>
      <c r="F1154" s="19"/>
      <c r="G1154" s="208"/>
      <c r="I1154" s="51"/>
      <c r="J1154" s="52"/>
      <c r="K1154" s="62"/>
      <c r="L1154" s="62"/>
      <c r="M1154" s="52"/>
      <c r="N1154" s="54"/>
      <c r="O1154" s="51"/>
      <c r="P1154" s="52"/>
      <c r="W1154" s="52"/>
      <c r="X1154" s="68"/>
      <c r="Y1154" s="62"/>
      <c r="Z1154" s="19"/>
      <c r="AC1154" s="58"/>
      <c r="AD1154" s="19"/>
    </row>
    <row r="1155" spans="2:30" s="20" customFormat="1">
      <c r="B1155" s="49"/>
      <c r="C1155" s="19"/>
      <c r="D1155" s="50"/>
      <c r="E1155" s="19"/>
      <c r="F1155" s="19"/>
      <c r="G1155" s="208"/>
      <c r="I1155" s="51"/>
      <c r="J1155" s="52"/>
      <c r="K1155" s="62"/>
      <c r="L1155" s="62"/>
      <c r="M1155" s="52"/>
      <c r="N1155" s="54"/>
      <c r="O1155" s="51"/>
      <c r="P1155" s="52"/>
      <c r="W1155" s="52"/>
      <c r="X1155" s="68"/>
      <c r="Y1155" s="62"/>
      <c r="Z1155" s="19"/>
      <c r="AC1155" s="58"/>
      <c r="AD1155" s="19"/>
    </row>
    <row r="1156" spans="2:30" s="20" customFormat="1">
      <c r="B1156" s="49"/>
      <c r="C1156" s="19"/>
      <c r="D1156" s="50"/>
      <c r="E1156" s="19"/>
      <c r="F1156" s="19"/>
      <c r="G1156" s="208"/>
      <c r="I1156" s="51"/>
      <c r="J1156" s="52"/>
      <c r="K1156" s="62"/>
      <c r="L1156" s="62"/>
      <c r="M1156" s="52"/>
      <c r="N1156" s="54"/>
      <c r="O1156" s="51"/>
      <c r="P1156" s="52"/>
      <c r="W1156" s="52"/>
      <c r="X1156" s="68"/>
      <c r="Y1156" s="62"/>
      <c r="Z1156" s="19"/>
      <c r="AC1156" s="58"/>
      <c r="AD1156" s="19"/>
    </row>
    <row r="1157" spans="2:30" s="20" customFormat="1">
      <c r="B1157" s="49"/>
      <c r="C1157" s="19"/>
      <c r="D1157" s="50"/>
      <c r="E1157" s="19"/>
      <c r="F1157" s="19"/>
      <c r="G1157" s="208"/>
      <c r="I1157" s="51"/>
      <c r="J1157" s="52"/>
      <c r="K1157" s="62"/>
      <c r="L1157" s="62"/>
      <c r="M1157" s="52"/>
      <c r="N1157" s="54"/>
      <c r="O1157" s="51"/>
      <c r="P1157" s="52"/>
      <c r="W1157" s="52"/>
      <c r="X1157" s="68"/>
      <c r="Y1157" s="62"/>
      <c r="Z1157" s="19"/>
      <c r="AC1157" s="58"/>
      <c r="AD1157" s="19"/>
    </row>
    <row r="1158" spans="2:30" s="20" customFormat="1">
      <c r="B1158" s="49"/>
      <c r="C1158" s="19"/>
      <c r="D1158" s="50"/>
      <c r="E1158" s="19"/>
      <c r="F1158" s="19"/>
      <c r="G1158" s="208"/>
      <c r="I1158" s="51"/>
      <c r="J1158" s="52"/>
      <c r="K1158" s="62"/>
      <c r="L1158" s="62"/>
      <c r="M1158" s="52"/>
      <c r="N1158" s="54"/>
      <c r="O1158" s="51"/>
      <c r="P1158" s="52"/>
      <c r="W1158" s="52"/>
      <c r="X1158" s="68"/>
      <c r="Y1158" s="62"/>
      <c r="Z1158" s="19"/>
      <c r="AC1158" s="58"/>
      <c r="AD1158" s="19"/>
    </row>
    <row r="1159" spans="2:30" s="20" customFormat="1">
      <c r="B1159" s="49"/>
      <c r="C1159" s="19"/>
      <c r="D1159" s="50"/>
      <c r="E1159" s="19"/>
      <c r="F1159" s="19"/>
      <c r="G1159" s="208"/>
      <c r="I1159" s="51"/>
      <c r="J1159" s="52"/>
      <c r="K1159" s="62"/>
      <c r="L1159" s="62"/>
      <c r="M1159" s="52"/>
      <c r="N1159" s="54"/>
      <c r="O1159" s="51"/>
      <c r="P1159" s="52"/>
      <c r="W1159" s="52"/>
      <c r="X1159" s="68"/>
      <c r="Y1159" s="62"/>
      <c r="Z1159" s="19"/>
      <c r="AC1159" s="58"/>
      <c r="AD1159" s="19"/>
    </row>
    <row r="1160" spans="2:30" s="20" customFormat="1">
      <c r="B1160" s="49"/>
      <c r="C1160" s="19"/>
      <c r="D1160" s="50"/>
      <c r="E1160" s="19"/>
      <c r="F1160" s="19"/>
      <c r="G1160" s="208"/>
      <c r="I1160" s="51"/>
      <c r="J1160" s="52"/>
      <c r="K1160" s="62"/>
      <c r="L1160" s="62"/>
      <c r="M1160" s="52"/>
      <c r="N1160" s="54"/>
      <c r="O1160" s="51"/>
      <c r="P1160" s="52"/>
      <c r="W1160" s="52"/>
      <c r="X1160" s="68"/>
      <c r="Y1160" s="62"/>
      <c r="Z1160" s="19"/>
      <c r="AC1160" s="58"/>
      <c r="AD1160" s="19"/>
    </row>
    <row r="1161" spans="2:30" s="20" customFormat="1">
      <c r="B1161" s="49"/>
      <c r="C1161" s="19"/>
      <c r="D1161" s="50"/>
      <c r="E1161" s="19"/>
      <c r="F1161" s="19"/>
      <c r="G1161" s="208"/>
      <c r="I1161" s="51"/>
      <c r="J1161" s="52"/>
      <c r="K1161" s="62"/>
      <c r="L1161" s="62"/>
      <c r="M1161" s="52"/>
      <c r="N1161" s="54"/>
      <c r="O1161" s="51"/>
      <c r="P1161" s="52"/>
      <c r="W1161" s="52"/>
      <c r="X1161" s="68"/>
      <c r="Y1161" s="62"/>
      <c r="Z1161" s="19"/>
      <c r="AC1161" s="58"/>
      <c r="AD1161" s="19"/>
    </row>
    <row r="1162" spans="2:30" s="20" customFormat="1">
      <c r="B1162" s="49"/>
      <c r="C1162" s="19"/>
      <c r="D1162" s="50"/>
      <c r="E1162" s="19"/>
      <c r="F1162" s="19"/>
      <c r="G1162" s="208"/>
      <c r="I1162" s="51"/>
      <c r="J1162" s="52"/>
      <c r="K1162" s="62"/>
      <c r="L1162" s="62"/>
      <c r="M1162" s="52"/>
      <c r="N1162" s="54"/>
      <c r="O1162" s="51"/>
      <c r="P1162" s="52"/>
      <c r="W1162" s="52"/>
      <c r="X1162" s="68"/>
      <c r="Y1162" s="62"/>
      <c r="Z1162" s="19"/>
      <c r="AC1162" s="58"/>
      <c r="AD1162" s="19"/>
    </row>
    <row r="1163" spans="2:30" s="20" customFormat="1">
      <c r="B1163" s="49"/>
      <c r="C1163" s="19"/>
      <c r="D1163" s="50"/>
      <c r="E1163" s="19"/>
      <c r="F1163" s="19"/>
      <c r="G1163" s="208"/>
      <c r="I1163" s="51"/>
      <c r="J1163" s="52"/>
      <c r="K1163" s="62"/>
      <c r="L1163" s="62"/>
      <c r="M1163" s="52"/>
      <c r="N1163" s="54"/>
      <c r="O1163" s="51"/>
      <c r="P1163" s="52"/>
      <c r="W1163" s="52"/>
      <c r="X1163" s="68"/>
      <c r="Y1163" s="62"/>
      <c r="Z1163" s="19"/>
      <c r="AC1163" s="58"/>
      <c r="AD1163" s="19"/>
    </row>
    <row r="1164" spans="2:30" s="20" customFormat="1">
      <c r="B1164" s="49"/>
      <c r="C1164" s="19"/>
      <c r="D1164" s="50"/>
      <c r="E1164" s="19"/>
      <c r="F1164" s="19"/>
      <c r="G1164" s="208"/>
      <c r="I1164" s="51"/>
      <c r="J1164" s="52"/>
      <c r="K1164" s="62"/>
      <c r="L1164" s="62"/>
      <c r="M1164" s="52"/>
      <c r="N1164" s="54"/>
      <c r="O1164" s="51"/>
      <c r="P1164" s="52"/>
      <c r="W1164" s="52"/>
      <c r="X1164" s="68"/>
      <c r="Y1164" s="62"/>
      <c r="Z1164" s="19"/>
      <c r="AC1164" s="58"/>
      <c r="AD1164" s="19"/>
    </row>
    <row r="1165" spans="2:30" s="20" customFormat="1">
      <c r="B1165" s="49"/>
      <c r="C1165" s="19"/>
      <c r="D1165" s="50"/>
      <c r="E1165" s="19"/>
      <c r="F1165" s="19"/>
      <c r="G1165" s="208"/>
      <c r="I1165" s="51"/>
      <c r="J1165" s="52"/>
      <c r="K1165" s="62"/>
      <c r="L1165" s="62"/>
      <c r="M1165" s="52"/>
      <c r="N1165" s="54"/>
      <c r="O1165" s="51"/>
      <c r="P1165" s="52"/>
      <c r="W1165" s="52"/>
      <c r="X1165" s="68"/>
      <c r="Y1165" s="62"/>
      <c r="Z1165" s="19"/>
      <c r="AC1165" s="58"/>
      <c r="AD1165" s="19"/>
    </row>
    <row r="1166" spans="2:30" s="20" customFormat="1">
      <c r="B1166" s="49"/>
      <c r="C1166" s="19"/>
      <c r="D1166" s="50"/>
      <c r="E1166" s="19"/>
      <c r="F1166" s="19"/>
      <c r="G1166" s="208"/>
      <c r="I1166" s="51"/>
      <c r="J1166" s="52"/>
      <c r="K1166" s="62"/>
      <c r="L1166" s="62"/>
      <c r="M1166" s="52"/>
      <c r="N1166" s="54"/>
      <c r="O1166" s="51"/>
      <c r="P1166" s="52"/>
      <c r="W1166" s="52"/>
      <c r="X1166" s="68"/>
      <c r="Y1166" s="62"/>
      <c r="Z1166" s="19"/>
      <c r="AC1166" s="58"/>
      <c r="AD1166" s="19"/>
    </row>
    <row r="1167" spans="2:30" s="20" customFormat="1">
      <c r="B1167" s="49"/>
      <c r="C1167" s="19"/>
      <c r="D1167" s="50"/>
      <c r="E1167" s="19"/>
      <c r="F1167" s="19"/>
      <c r="G1167" s="208"/>
      <c r="I1167" s="51"/>
      <c r="J1167" s="52"/>
      <c r="K1167" s="62"/>
      <c r="L1167" s="62"/>
      <c r="M1167" s="52"/>
      <c r="N1167" s="54"/>
      <c r="O1167" s="51"/>
      <c r="P1167" s="52"/>
      <c r="W1167" s="52"/>
      <c r="X1167" s="68"/>
      <c r="Y1167" s="62"/>
      <c r="Z1167" s="19"/>
      <c r="AC1167" s="58"/>
      <c r="AD1167" s="19"/>
    </row>
    <row r="1168" spans="2:30" s="20" customFormat="1">
      <c r="B1168" s="49"/>
      <c r="C1168" s="19"/>
      <c r="D1168" s="50"/>
      <c r="E1168" s="19"/>
      <c r="F1168" s="19"/>
      <c r="G1168" s="208"/>
      <c r="I1168" s="51"/>
      <c r="J1168" s="52"/>
      <c r="K1168" s="62"/>
      <c r="L1168" s="62"/>
      <c r="M1168" s="52"/>
      <c r="N1168" s="54"/>
      <c r="O1168" s="51"/>
      <c r="P1168" s="52"/>
      <c r="W1168" s="52"/>
      <c r="X1168" s="68"/>
      <c r="Y1168" s="62"/>
      <c r="Z1168" s="19"/>
      <c r="AC1168" s="58"/>
      <c r="AD1168" s="19"/>
    </row>
    <row r="1169" spans="2:30" s="20" customFormat="1">
      <c r="B1169" s="49"/>
      <c r="C1169" s="19"/>
      <c r="D1169" s="50"/>
      <c r="E1169" s="19"/>
      <c r="F1169" s="19"/>
      <c r="G1169" s="208"/>
      <c r="I1169" s="51"/>
      <c r="J1169" s="52"/>
      <c r="K1169" s="62"/>
      <c r="L1169" s="62"/>
      <c r="M1169" s="52"/>
      <c r="N1169" s="54"/>
      <c r="O1169" s="51"/>
      <c r="P1169" s="52"/>
      <c r="W1169" s="52"/>
      <c r="X1169" s="68"/>
      <c r="Y1169" s="62"/>
      <c r="Z1169" s="19"/>
      <c r="AC1169" s="58"/>
      <c r="AD1169" s="19"/>
    </row>
    <row r="1170" spans="2:30" s="20" customFormat="1">
      <c r="B1170" s="49"/>
      <c r="C1170" s="19"/>
      <c r="D1170" s="50"/>
      <c r="E1170" s="19"/>
      <c r="F1170" s="19"/>
      <c r="G1170" s="208"/>
      <c r="I1170" s="51"/>
      <c r="J1170" s="52"/>
      <c r="K1170" s="62"/>
      <c r="L1170" s="62"/>
      <c r="M1170" s="52"/>
      <c r="N1170" s="54"/>
      <c r="O1170" s="51"/>
      <c r="P1170" s="52"/>
      <c r="W1170" s="52"/>
      <c r="X1170" s="68"/>
      <c r="Y1170" s="62"/>
      <c r="Z1170" s="19"/>
      <c r="AC1170" s="58"/>
      <c r="AD1170" s="19"/>
    </row>
    <row r="1171" spans="2:30" s="20" customFormat="1">
      <c r="B1171" s="49"/>
      <c r="C1171" s="19"/>
      <c r="D1171" s="50"/>
      <c r="E1171" s="19"/>
      <c r="F1171" s="19"/>
      <c r="G1171" s="208"/>
      <c r="I1171" s="51"/>
      <c r="J1171" s="52"/>
      <c r="K1171" s="62"/>
      <c r="L1171" s="62"/>
      <c r="M1171" s="52"/>
      <c r="N1171" s="54"/>
      <c r="O1171" s="51"/>
      <c r="P1171" s="52"/>
      <c r="W1171" s="52"/>
      <c r="X1171" s="68"/>
      <c r="Y1171" s="62"/>
      <c r="Z1171" s="19"/>
      <c r="AC1171" s="58"/>
      <c r="AD1171" s="19"/>
    </row>
    <row r="1172" spans="2:30" s="20" customFormat="1">
      <c r="B1172" s="49"/>
      <c r="C1172" s="19"/>
      <c r="D1172" s="50"/>
      <c r="E1172" s="19"/>
      <c r="F1172" s="19"/>
      <c r="G1172" s="208"/>
      <c r="I1172" s="51"/>
      <c r="J1172" s="52"/>
      <c r="K1172" s="62"/>
      <c r="L1172" s="62"/>
      <c r="M1172" s="52"/>
      <c r="N1172" s="54"/>
      <c r="O1172" s="51"/>
      <c r="P1172" s="52"/>
      <c r="W1172" s="52"/>
      <c r="X1172" s="68"/>
      <c r="Y1172" s="62"/>
      <c r="Z1172" s="19"/>
      <c r="AC1172" s="58"/>
      <c r="AD1172" s="19"/>
    </row>
    <row r="1173" spans="2:30" s="20" customFormat="1">
      <c r="B1173" s="49"/>
      <c r="C1173" s="19"/>
      <c r="D1173" s="50"/>
      <c r="E1173" s="19"/>
      <c r="F1173" s="19"/>
      <c r="G1173" s="208"/>
      <c r="I1173" s="51"/>
      <c r="J1173" s="52"/>
      <c r="K1173" s="62"/>
      <c r="L1173" s="62"/>
      <c r="M1173" s="52"/>
      <c r="N1173" s="54"/>
      <c r="O1173" s="51"/>
      <c r="P1173" s="52"/>
      <c r="W1173" s="52"/>
      <c r="X1173" s="68"/>
      <c r="Y1173" s="62"/>
      <c r="Z1173" s="19"/>
      <c r="AC1173" s="58"/>
      <c r="AD1173" s="19"/>
    </row>
    <row r="1174" spans="2:30" s="20" customFormat="1">
      <c r="B1174" s="49"/>
      <c r="C1174" s="19"/>
      <c r="D1174" s="50"/>
      <c r="E1174" s="19"/>
      <c r="F1174" s="19"/>
      <c r="G1174" s="208"/>
      <c r="I1174" s="51"/>
      <c r="J1174" s="52"/>
      <c r="K1174" s="62"/>
      <c r="L1174" s="62"/>
      <c r="M1174" s="52"/>
      <c r="N1174" s="54"/>
      <c r="O1174" s="51"/>
      <c r="P1174" s="52"/>
      <c r="W1174" s="52"/>
      <c r="X1174" s="68"/>
      <c r="Y1174" s="62"/>
      <c r="Z1174" s="19"/>
      <c r="AC1174" s="58"/>
      <c r="AD1174" s="19"/>
    </row>
    <row r="1175" spans="2:30" s="20" customFormat="1">
      <c r="B1175" s="49"/>
      <c r="C1175" s="19"/>
      <c r="D1175" s="50"/>
      <c r="E1175" s="19"/>
      <c r="F1175" s="19"/>
      <c r="G1175" s="208"/>
      <c r="I1175" s="51"/>
      <c r="J1175" s="52"/>
      <c r="K1175" s="62"/>
      <c r="L1175" s="62"/>
      <c r="M1175" s="52"/>
      <c r="N1175" s="54"/>
      <c r="O1175" s="51"/>
      <c r="P1175" s="52"/>
      <c r="W1175" s="52"/>
      <c r="X1175" s="68"/>
      <c r="Y1175" s="62"/>
      <c r="Z1175" s="19"/>
      <c r="AC1175" s="58"/>
      <c r="AD1175" s="19"/>
    </row>
    <row r="1176" spans="2:30" s="20" customFormat="1">
      <c r="B1176" s="49"/>
      <c r="C1176" s="19"/>
      <c r="D1176" s="50"/>
      <c r="E1176" s="19"/>
      <c r="F1176" s="19"/>
      <c r="G1176" s="208"/>
      <c r="I1176" s="51"/>
      <c r="J1176" s="52"/>
      <c r="K1176" s="62"/>
      <c r="L1176" s="62"/>
      <c r="M1176" s="52"/>
      <c r="N1176" s="54"/>
      <c r="O1176" s="51"/>
      <c r="P1176" s="52"/>
      <c r="W1176" s="52"/>
      <c r="X1176" s="68"/>
      <c r="Y1176" s="62"/>
      <c r="Z1176" s="19"/>
      <c r="AC1176" s="58"/>
      <c r="AD1176" s="19"/>
    </row>
    <row r="1177" spans="2:30" s="20" customFormat="1">
      <c r="B1177" s="49"/>
      <c r="C1177" s="19"/>
      <c r="D1177" s="50"/>
      <c r="E1177" s="19"/>
      <c r="F1177" s="19"/>
      <c r="G1177" s="208"/>
      <c r="I1177" s="51"/>
      <c r="J1177" s="52"/>
      <c r="K1177" s="62"/>
      <c r="L1177" s="62"/>
      <c r="M1177" s="52"/>
      <c r="N1177" s="54"/>
      <c r="O1177" s="51"/>
      <c r="P1177" s="52"/>
      <c r="W1177" s="52"/>
      <c r="X1177" s="68"/>
      <c r="Y1177" s="62"/>
      <c r="Z1177" s="19"/>
      <c r="AC1177" s="58"/>
      <c r="AD1177" s="19"/>
    </row>
    <row r="1178" spans="2:30" s="20" customFormat="1">
      <c r="B1178" s="49"/>
      <c r="C1178" s="19"/>
      <c r="D1178" s="50"/>
      <c r="E1178" s="19"/>
      <c r="F1178" s="19"/>
      <c r="G1178" s="208"/>
      <c r="I1178" s="51"/>
      <c r="J1178" s="52"/>
      <c r="K1178" s="62"/>
      <c r="L1178" s="62"/>
      <c r="M1178" s="52"/>
      <c r="N1178" s="54"/>
      <c r="O1178" s="51"/>
      <c r="P1178" s="52"/>
      <c r="W1178" s="52"/>
      <c r="X1178" s="68"/>
      <c r="Y1178" s="62"/>
      <c r="Z1178" s="19"/>
      <c r="AC1178" s="58"/>
      <c r="AD1178" s="19"/>
    </row>
    <row r="1179" spans="2:30" s="20" customFormat="1">
      <c r="B1179" s="49"/>
      <c r="C1179" s="19"/>
      <c r="D1179" s="50"/>
      <c r="E1179" s="19"/>
      <c r="F1179" s="19"/>
      <c r="G1179" s="208"/>
      <c r="I1179" s="51"/>
      <c r="J1179" s="52"/>
      <c r="K1179" s="62"/>
      <c r="L1179" s="62"/>
      <c r="M1179" s="52"/>
      <c r="N1179" s="54"/>
      <c r="O1179" s="51"/>
      <c r="P1179" s="52"/>
      <c r="W1179" s="52"/>
      <c r="X1179" s="68"/>
      <c r="Y1179" s="62"/>
      <c r="Z1179" s="19"/>
      <c r="AC1179" s="58"/>
      <c r="AD1179" s="19"/>
    </row>
    <row r="1180" spans="2:30" s="20" customFormat="1">
      <c r="B1180" s="49"/>
      <c r="C1180" s="19"/>
      <c r="D1180" s="50"/>
      <c r="E1180" s="19"/>
      <c r="F1180" s="19"/>
      <c r="G1180" s="208"/>
      <c r="I1180" s="51"/>
      <c r="J1180" s="52"/>
      <c r="K1180" s="62"/>
      <c r="L1180" s="62"/>
      <c r="M1180" s="52"/>
      <c r="N1180" s="54"/>
      <c r="O1180" s="51"/>
      <c r="P1180" s="52"/>
      <c r="W1180" s="52"/>
      <c r="X1180" s="68"/>
      <c r="Y1180" s="62"/>
      <c r="Z1180" s="19"/>
      <c r="AC1180" s="58"/>
      <c r="AD1180" s="19"/>
    </row>
    <row r="1181" spans="2:30" s="20" customFormat="1">
      <c r="B1181" s="49"/>
      <c r="C1181" s="19"/>
      <c r="D1181" s="50"/>
      <c r="E1181" s="19"/>
      <c r="F1181" s="19"/>
      <c r="G1181" s="208"/>
      <c r="I1181" s="51"/>
      <c r="J1181" s="52"/>
      <c r="K1181" s="62"/>
      <c r="L1181" s="62"/>
      <c r="M1181" s="52"/>
      <c r="N1181" s="54"/>
      <c r="O1181" s="51"/>
      <c r="P1181" s="52"/>
      <c r="W1181" s="52"/>
      <c r="X1181" s="68"/>
      <c r="Y1181" s="62"/>
      <c r="Z1181" s="19"/>
      <c r="AC1181" s="58"/>
      <c r="AD1181" s="19"/>
    </row>
    <row r="1182" spans="2:30" s="20" customFormat="1">
      <c r="B1182" s="49"/>
      <c r="C1182" s="19"/>
      <c r="D1182" s="50"/>
      <c r="E1182" s="19"/>
      <c r="F1182" s="19"/>
      <c r="G1182" s="208"/>
      <c r="I1182" s="51"/>
      <c r="J1182" s="52"/>
      <c r="K1182" s="62"/>
      <c r="L1182" s="62"/>
      <c r="M1182" s="52"/>
      <c r="N1182" s="54"/>
      <c r="O1182" s="51"/>
      <c r="P1182" s="52"/>
      <c r="W1182" s="52"/>
      <c r="X1182" s="68"/>
      <c r="Y1182" s="62"/>
      <c r="Z1182" s="19"/>
      <c r="AC1182" s="58"/>
      <c r="AD1182" s="19"/>
    </row>
    <row r="1183" spans="2:30" s="20" customFormat="1">
      <c r="B1183" s="49"/>
      <c r="C1183" s="19"/>
      <c r="D1183" s="50"/>
      <c r="E1183" s="19"/>
      <c r="F1183" s="19"/>
      <c r="G1183" s="208"/>
      <c r="I1183" s="51"/>
      <c r="J1183" s="52"/>
      <c r="K1183" s="62"/>
      <c r="L1183" s="62"/>
      <c r="M1183" s="52"/>
      <c r="N1183" s="54"/>
      <c r="O1183" s="51"/>
      <c r="P1183" s="52"/>
      <c r="W1183" s="52"/>
      <c r="X1183" s="68"/>
      <c r="Y1183" s="62"/>
      <c r="Z1183" s="19"/>
      <c r="AC1183" s="58"/>
      <c r="AD1183" s="19"/>
    </row>
    <row r="1184" spans="2:30" s="20" customFormat="1">
      <c r="B1184" s="49"/>
      <c r="C1184" s="19"/>
      <c r="D1184" s="50"/>
      <c r="E1184" s="19"/>
      <c r="F1184" s="19"/>
      <c r="G1184" s="208"/>
      <c r="I1184" s="51"/>
      <c r="J1184" s="52"/>
      <c r="K1184" s="62"/>
      <c r="L1184" s="62"/>
      <c r="M1184" s="52"/>
      <c r="N1184" s="54"/>
      <c r="O1184" s="51"/>
      <c r="P1184" s="52"/>
      <c r="W1184" s="52"/>
      <c r="X1184" s="68"/>
      <c r="Y1184" s="62"/>
      <c r="Z1184" s="19"/>
      <c r="AC1184" s="58"/>
      <c r="AD1184" s="19"/>
    </row>
    <row r="1185" spans="2:30" s="20" customFormat="1">
      <c r="B1185" s="49"/>
      <c r="C1185" s="19"/>
      <c r="D1185" s="50"/>
      <c r="E1185" s="19"/>
      <c r="F1185" s="19"/>
      <c r="G1185" s="208"/>
      <c r="I1185" s="51"/>
      <c r="J1185" s="52"/>
      <c r="K1185" s="62"/>
      <c r="L1185" s="62"/>
      <c r="M1185" s="52"/>
      <c r="N1185" s="54"/>
      <c r="O1185" s="51"/>
      <c r="P1185" s="52"/>
      <c r="W1185" s="52"/>
      <c r="X1185" s="68"/>
      <c r="Y1185" s="62"/>
      <c r="Z1185" s="19"/>
      <c r="AC1185" s="58"/>
      <c r="AD1185" s="19"/>
    </row>
    <row r="1186" spans="2:30" s="20" customFormat="1">
      <c r="B1186" s="49"/>
      <c r="C1186" s="19"/>
      <c r="D1186" s="50"/>
      <c r="E1186" s="19"/>
      <c r="F1186" s="19"/>
      <c r="G1186" s="208"/>
      <c r="I1186" s="51"/>
      <c r="J1186" s="52"/>
      <c r="K1186" s="62"/>
      <c r="L1186" s="62"/>
      <c r="M1186" s="52"/>
      <c r="N1186" s="54"/>
      <c r="O1186" s="51"/>
      <c r="P1186" s="52"/>
      <c r="W1186" s="52"/>
      <c r="X1186" s="68"/>
      <c r="Y1186" s="62"/>
      <c r="Z1186" s="19"/>
      <c r="AC1186" s="58"/>
      <c r="AD1186" s="19"/>
    </row>
    <row r="1187" spans="2:30" s="20" customFormat="1">
      <c r="B1187" s="49"/>
      <c r="C1187" s="19"/>
      <c r="D1187" s="50"/>
      <c r="E1187" s="19"/>
      <c r="F1187" s="19"/>
      <c r="G1187" s="208"/>
      <c r="I1187" s="51"/>
      <c r="J1187" s="52"/>
      <c r="K1187" s="62"/>
      <c r="L1187" s="62"/>
      <c r="M1187" s="52"/>
      <c r="N1187" s="54"/>
      <c r="O1187" s="51"/>
      <c r="P1187" s="52"/>
      <c r="W1187" s="52"/>
      <c r="X1187" s="68"/>
      <c r="Y1187" s="62"/>
      <c r="Z1187" s="19"/>
      <c r="AC1187" s="58"/>
      <c r="AD1187" s="19"/>
    </row>
    <row r="1188" spans="2:30" s="20" customFormat="1">
      <c r="B1188" s="49"/>
      <c r="C1188" s="19"/>
      <c r="D1188" s="50"/>
      <c r="E1188" s="19"/>
      <c r="F1188" s="19"/>
      <c r="G1188" s="208"/>
      <c r="I1188" s="51"/>
      <c r="J1188" s="52"/>
      <c r="K1188" s="62"/>
      <c r="L1188" s="62"/>
      <c r="M1188" s="52"/>
      <c r="N1188" s="54"/>
      <c r="O1188" s="51"/>
      <c r="P1188" s="52"/>
      <c r="W1188" s="52"/>
      <c r="X1188" s="68"/>
      <c r="Y1188" s="62"/>
      <c r="Z1188" s="19"/>
      <c r="AC1188" s="58"/>
      <c r="AD1188" s="19"/>
    </row>
    <row r="1189" spans="2:30" s="20" customFormat="1">
      <c r="B1189" s="49"/>
      <c r="C1189" s="19"/>
      <c r="D1189" s="50"/>
      <c r="E1189" s="19"/>
      <c r="F1189" s="19"/>
      <c r="G1189" s="208"/>
      <c r="I1189" s="51"/>
      <c r="J1189" s="52"/>
      <c r="K1189" s="62"/>
      <c r="L1189" s="62"/>
      <c r="M1189" s="52"/>
      <c r="N1189" s="54"/>
      <c r="O1189" s="51"/>
      <c r="P1189" s="52"/>
      <c r="W1189" s="52"/>
      <c r="X1189" s="68"/>
      <c r="Y1189" s="62"/>
      <c r="Z1189" s="19"/>
      <c r="AC1189" s="58"/>
      <c r="AD1189" s="19"/>
    </row>
    <row r="1190" spans="2:30" s="20" customFormat="1">
      <c r="B1190" s="49"/>
      <c r="C1190" s="19"/>
      <c r="D1190" s="50"/>
      <c r="E1190" s="19"/>
      <c r="F1190" s="19"/>
      <c r="G1190" s="208"/>
      <c r="I1190" s="51"/>
      <c r="J1190" s="52"/>
      <c r="K1190" s="62"/>
      <c r="L1190" s="62"/>
      <c r="M1190" s="52"/>
      <c r="N1190" s="54"/>
      <c r="O1190" s="51"/>
      <c r="P1190" s="52"/>
      <c r="W1190" s="52"/>
      <c r="X1190" s="68"/>
      <c r="Y1190" s="62"/>
      <c r="Z1190" s="19"/>
      <c r="AC1190" s="58"/>
      <c r="AD1190" s="19"/>
    </row>
    <row r="1191" spans="2:30" s="20" customFormat="1">
      <c r="B1191" s="49"/>
      <c r="C1191" s="19"/>
      <c r="D1191" s="50"/>
      <c r="E1191" s="19"/>
      <c r="F1191" s="19"/>
      <c r="G1191" s="208"/>
      <c r="I1191" s="51"/>
      <c r="J1191" s="52"/>
      <c r="K1191" s="62"/>
      <c r="L1191" s="62"/>
      <c r="M1191" s="52"/>
      <c r="N1191" s="54"/>
      <c r="O1191" s="51"/>
      <c r="P1191" s="52"/>
      <c r="W1191" s="52"/>
      <c r="X1191" s="68"/>
      <c r="Y1191" s="62"/>
      <c r="Z1191" s="19"/>
      <c r="AC1191" s="58"/>
      <c r="AD1191" s="19"/>
    </row>
    <row r="1192" spans="2:30" s="20" customFormat="1">
      <c r="B1192" s="49"/>
      <c r="C1192" s="19"/>
      <c r="D1192" s="50"/>
      <c r="E1192" s="19"/>
      <c r="F1192" s="19"/>
      <c r="G1192" s="208"/>
      <c r="I1192" s="51"/>
      <c r="J1192" s="52"/>
      <c r="K1192" s="62"/>
      <c r="L1192" s="62"/>
      <c r="M1192" s="52"/>
      <c r="N1192" s="54"/>
      <c r="O1192" s="51"/>
      <c r="P1192" s="52"/>
      <c r="W1192" s="52"/>
      <c r="X1192" s="68"/>
      <c r="Y1192" s="62"/>
      <c r="Z1192" s="19"/>
      <c r="AC1192" s="58"/>
      <c r="AD1192" s="19"/>
    </row>
    <row r="1193" spans="2:30" s="20" customFormat="1">
      <c r="B1193" s="49"/>
      <c r="C1193" s="19"/>
      <c r="D1193" s="50"/>
      <c r="E1193" s="19"/>
      <c r="F1193" s="19"/>
      <c r="G1193" s="208"/>
      <c r="I1193" s="51"/>
      <c r="J1193" s="52"/>
      <c r="K1193" s="62"/>
      <c r="L1193" s="62"/>
      <c r="M1193" s="52"/>
      <c r="N1193" s="54"/>
      <c r="O1193" s="51"/>
      <c r="P1193" s="52"/>
      <c r="W1193" s="52"/>
      <c r="X1193" s="68"/>
      <c r="Y1193" s="62"/>
      <c r="Z1193" s="19"/>
      <c r="AC1193" s="58"/>
      <c r="AD1193" s="19"/>
    </row>
    <row r="1194" spans="2:30" s="20" customFormat="1">
      <c r="B1194" s="49"/>
      <c r="C1194" s="19"/>
      <c r="D1194" s="50"/>
      <c r="E1194" s="19"/>
      <c r="F1194" s="19"/>
      <c r="G1194" s="208"/>
      <c r="I1194" s="51"/>
      <c r="J1194" s="52"/>
      <c r="K1194" s="62"/>
      <c r="L1194" s="62"/>
      <c r="M1194" s="52"/>
      <c r="N1194" s="54"/>
      <c r="O1194" s="51"/>
      <c r="P1194" s="52"/>
      <c r="W1194" s="52"/>
      <c r="X1194" s="68"/>
      <c r="Y1194" s="62"/>
      <c r="Z1194" s="19"/>
      <c r="AC1194" s="58"/>
      <c r="AD1194" s="19"/>
    </row>
    <row r="1195" spans="2:30" s="20" customFormat="1">
      <c r="B1195" s="49"/>
      <c r="C1195" s="19"/>
      <c r="D1195" s="50"/>
      <c r="E1195" s="19"/>
      <c r="F1195" s="19"/>
      <c r="G1195" s="208"/>
      <c r="I1195" s="51"/>
      <c r="J1195" s="52"/>
      <c r="K1195" s="62"/>
      <c r="L1195" s="62"/>
      <c r="M1195" s="52"/>
      <c r="N1195" s="54"/>
      <c r="O1195" s="51"/>
      <c r="P1195" s="52"/>
      <c r="W1195" s="52"/>
      <c r="X1195" s="68"/>
      <c r="Y1195" s="62"/>
      <c r="Z1195" s="19"/>
      <c r="AC1195" s="58"/>
      <c r="AD1195" s="19"/>
    </row>
    <row r="1196" spans="2:30" s="20" customFormat="1">
      <c r="B1196" s="49"/>
      <c r="C1196" s="19"/>
      <c r="D1196" s="50"/>
      <c r="E1196" s="19"/>
      <c r="F1196" s="19"/>
      <c r="G1196" s="208"/>
      <c r="I1196" s="51"/>
      <c r="J1196" s="52"/>
      <c r="K1196" s="62"/>
      <c r="L1196" s="62"/>
      <c r="M1196" s="52"/>
      <c r="N1196" s="54"/>
      <c r="O1196" s="51"/>
      <c r="P1196" s="52"/>
      <c r="W1196" s="52"/>
      <c r="X1196" s="68"/>
      <c r="Y1196" s="62"/>
      <c r="Z1196" s="19"/>
      <c r="AC1196" s="58"/>
      <c r="AD1196" s="19"/>
    </row>
    <row r="1197" spans="2:30" s="20" customFormat="1">
      <c r="B1197" s="49"/>
      <c r="C1197" s="19"/>
      <c r="D1197" s="50"/>
      <c r="E1197" s="19"/>
      <c r="F1197" s="19"/>
      <c r="G1197" s="208"/>
      <c r="I1197" s="51"/>
      <c r="J1197" s="52"/>
      <c r="K1197" s="62"/>
      <c r="L1197" s="62"/>
      <c r="M1197" s="52"/>
      <c r="N1197" s="54"/>
      <c r="O1197" s="51"/>
      <c r="P1197" s="52"/>
      <c r="W1197" s="52"/>
      <c r="X1197" s="68"/>
      <c r="Y1197" s="62"/>
      <c r="Z1197" s="19"/>
      <c r="AC1197" s="58"/>
      <c r="AD1197" s="19"/>
    </row>
    <row r="1198" spans="2:30" s="20" customFormat="1">
      <c r="B1198" s="49"/>
      <c r="C1198" s="19"/>
      <c r="D1198" s="50"/>
      <c r="E1198" s="19"/>
      <c r="F1198" s="19"/>
      <c r="G1198" s="208"/>
      <c r="I1198" s="51"/>
      <c r="J1198" s="52"/>
      <c r="K1198" s="62"/>
      <c r="L1198" s="62"/>
      <c r="M1198" s="52"/>
      <c r="N1198" s="54"/>
      <c r="O1198" s="51"/>
      <c r="P1198" s="52"/>
      <c r="W1198" s="52"/>
      <c r="X1198" s="68"/>
      <c r="Y1198" s="62"/>
      <c r="Z1198" s="19"/>
      <c r="AC1198" s="58"/>
      <c r="AD1198" s="19"/>
    </row>
    <row r="1199" spans="2:30" s="20" customFormat="1">
      <c r="B1199" s="49"/>
      <c r="C1199" s="19"/>
      <c r="D1199" s="50"/>
      <c r="E1199" s="19"/>
      <c r="F1199" s="19"/>
      <c r="G1199" s="208"/>
      <c r="I1199" s="51"/>
      <c r="J1199" s="52"/>
      <c r="K1199" s="62"/>
      <c r="L1199" s="62"/>
      <c r="M1199" s="52"/>
      <c r="N1199" s="54"/>
      <c r="O1199" s="51"/>
      <c r="P1199" s="52"/>
      <c r="W1199" s="52"/>
      <c r="X1199" s="68"/>
      <c r="Y1199" s="62"/>
      <c r="Z1199" s="19"/>
      <c r="AC1199" s="58"/>
      <c r="AD1199" s="19"/>
    </row>
    <row r="1200" spans="2:30" s="20" customFormat="1">
      <c r="B1200" s="49"/>
      <c r="C1200" s="19"/>
      <c r="D1200" s="50"/>
      <c r="E1200" s="19"/>
      <c r="F1200" s="19"/>
      <c r="G1200" s="208"/>
      <c r="I1200" s="51"/>
      <c r="J1200" s="52"/>
      <c r="K1200" s="62"/>
      <c r="L1200" s="62"/>
      <c r="M1200" s="52"/>
      <c r="N1200" s="54"/>
      <c r="O1200" s="51"/>
      <c r="P1200" s="52"/>
      <c r="W1200" s="52"/>
      <c r="X1200" s="68"/>
      <c r="Y1200" s="62"/>
      <c r="Z1200" s="19"/>
      <c r="AC1200" s="58"/>
      <c r="AD1200" s="19"/>
    </row>
    <row r="1201" spans="2:30" s="20" customFormat="1">
      <c r="B1201" s="49"/>
      <c r="C1201" s="19"/>
      <c r="D1201" s="50"/>
      <c r="E1201" s="19"/>
      <c r="F1201" s="19"/>
      <c r="G1201" s="208"/>
      <c r="I1201" s="51"/>
      <c r="J1201" s="52"/>
      <c r="K1201" s="62"/>
      <c r="L1201" s="62"/>
      <c r="M1201" s="52"/>
      <c r="N1201" s="54"/>
      <c r="O1201" s="51"/>
      <c r="P1201" s="52"/>
      <c r="W1201" s="52"/>
      <c r="X1201" s="68"/>
      <c r="Y1201" s="62"/>
      <c r="Z1201" s="19"/>
      <c r="AC1201" s="58"/>
      <c r="AD1201" s="19"/>
    </row>
    <row r="1202" spans="2:30" s="20" customFormat="1">
      <c r="B1202" s="49"/>
      <c r="C1202" s="19"/>
      <c r="D1202" s="50"/>
      <c r="E1202" s="19"/>
      <c r="F1202" s="19"/>
      <c r="G1202" s="208"/>
      <c r="I1202" s="51"/>
      <c r="J1202" s="52"/>
      <c r="K1202" s="62"/>
      <c r="L1202" s="62"/>
      <c r="M1202" s="52"/>
      <c r="N1202" s="54"/>
      <c r="O1202" s="51"/>
      <c r="P1202" s="52"/>
      <c r="W1202" s="52"/>
      <c r="X1202" s="68"/>
      <c r="Y1202" s="62"/>
      <c r="Z1202" s="19"/>
      <c r="AC1202" s="58"/>
      <c r="AD1202" s="19"/>
    </row>
    <row r="1203" spans="2:30" s="20" customFormat="1">
      <c r="B1203" s="49"/>
      <c r="C1203" s="19"/>
      <c r="D1203" s="50"/>
      <c r="E1203" s="19"/>
      <c r="F1203" s="19"/>
      <c r="G1203" s="208"/>
      <c r="I1203" s="51"/>
      <c r="J1203" s="52"/>
      <c r="K1203" s="62"/>
      <c r="L1203" s="62"/>
      <c r="M1203" s="52"/>
      <c r="N1203" s="54"/>
      <c r="O1203" s="51"/>
      <c r="P1203" s="52"/>
      <c r="W1203" s="52"/>
      <c r="X1203" s="68"/>
      <c r="Y1203" s="62"/>
      <c r="Z1203" s="19"/>
      <c r="AC1203" s="58"/>
      <c r="AD1203" s="19"/>
    </row>
    <row r="1204" spans="2:30" s="20" customFormat="1">
      <c r="B1204" s="49"/>
      <c r="C1204" s="19"/>
      <c r="D1204" s="50"/>
      <c r="E1204" s="19"/>
      <c r="F1204" s="19"/>
      <c r="G1204" s="208"/>
      <c r="I1204" s="51"/>
      <c r="J1204" s="52"/>
      <c r="K1204" s="62"/>
      <c r="L1204" s="62"/>
      <c r="M1204" s="52"/>
      <c r="N1204" s="54"/>
      <c r="O1204" s="51"/>
      <c r="P1204" s="52"/>
      <c r="W1204" s="52"/>
      <c r="X1204" s="68"/>
      <c r="Y1204" s="62"/>
      <c r="Z1204" s="19"/>
      <c r="AC1204" s="58"/>
      <c r="AD1204" s="19"/>
    </row>
    <row r="1205" spans="2:30" s="20" customFormat="1">
      <c r="B1205" s="49"/>
      <c r="C1205" s="19"/>
      <c r="D1205" s="50"/>
      <c r="E1205" s="19"/>
      <c r="F1205" s="19"/>
      <c r="G1205" s="208"/>
      <c r="I1205" s="51"/>
      <c r="J1205" s="52"/>
      <c r="K1205" s="62"/>
      <c r="L1205" s="62"/>
      <c r="M1205" s="52"/>
      <c r="N1205" s="54"/>
      <c r="O1205" s="51"/>
      <c r="P1205" s="52"/>
      <c r="W1205" s="52"/>
      <c r="X1205" s="68"/>
      <c r="Y1205" s="62"/>
      <c r="Z1205" s="19"/>
      <c r="AC1205" s="58"/>
      <c r="AD1205" s="19"/>
    </row>
    <row r="1206" spans="2:30" s="20" customFormat="1">
      <c r="B1206" s="49"/>
      <c r="C1206" s="19"/>
      <c r="D1206" s="50"/>
      <c r="E1206" s="19"/>
      <c r="F1206" s="19"/>
      <c r="G1206" s="208"/>
      <c r="I1206" s="51"/>
      <c r="J1206" s="52"/>
      <c r="K1206" s="62"/>
      <c r="L1206" s="62"/>
      <c r="M1206" s="52"/>
      <c r="N1206" s="54"/>
      <c r="O1206" s="51"/>
      <c r="P1206" s="52"/>
      <c r="W1206" s="52"/>
      <c r="X1206" s="68"/>
      <c r="Y1206" s="62"/>
      <c r="Z1206" s="19"/>
      <c r="AC1206" s="58"/>
      <c r="AD1206" s="19"/>
    </row>
    <row r="1207" spans="2:30" s="20" customFormat="1">
      <c r="B1207" s="49"/>
      <c r="C1207" s="19"/>
      <c r="D1207" s="50"/>
      <c r="E1207" s="19"/>
      <c r="F1207" s="19"/>
      <c r="G1207" s="208"/>
      <c r="I1207" s="51"/>
      <c r="J1207" s="52"/>
      <c r="K1207" s="62"/>
      <c r="L1207" s="62"/>
      <c r="M1207" s="52"/>
      <c r="N1207" s="54"/>
      <c r="O1207" s="51"/>
      <c r="P1207" s="52"/>
      <c r="W1207" s="52"/>
      <c r="X1207" s="68"/>
      <c r="Y1207" s="62"/>
      <c r="Z1207" s="19"/>
      <c r="AC1207" s="58"/>
      <c r="AD1207" s="19"/>
    </row>
    <row r="1208" spans="2:30" s="20" customFormat="1">
      <c r="B1208" s="49"/>
      <c r="C1208" s="19"/>
      <c r="D1208" s="50"/>
      <c r="E1208" s="19"/>
      <c r="F1208" s="19"/>
      <c r="G1208" s="208"/>
      <c r="I1208" s="51"/>
      <c r="J1208" s="52"/>
      <c r="K1208" s="62"/>
      <c r="L1208" s="62"/>
      <c r="M1208" s="52"/>
      <c r="N1208" s="54"/>
      <c r="O1208" s="51"/>
      <c r="P1208" s="52"/>
      <c r="W1208" s="52"/>
      <c r="X1208" s="68"/>
      <c r="Y1208" s="62"/>
      <c r="Z1208" s="19"/>
      <c r="AC1208" s="58"/>
      <c r="AD1208" s="19"/>
    </row>
    <row r="1209" spans="2:30" s="20" customFormat="1">
      <c r="B1209" s="49"/>
      <c r="C1209" s="19"/>
      <c r="D1209" s="50"/>
      <c r="E1209" s="19"/>
      <c r="F1209" s="19"/>
      <c r="G1209" s="208"/>
      <c r="I1209" s="51"/>
      <c r="J1209" s="52"/>
      <c r="K1209" s="62"/>
      <c r="L1209" s="62"/>
      <c r="M1209" s="52"/>
      <c r="N1209" s="54"/>
      <c r="O1209" s="51"/>
      <c r="P1209" s="52"/>
      <c r="W1209" s="52"/>
      <c r="X1209" s="68"/>
      <c r="Y1209" s="62"/>
      <c r="Z1209" s="19"/>
      <c r="AC1209" s="58"/>
      <c r="AD1209" s="19"/>
    </row>
    <row r="1210" spans="2:30" s="20" customFormat="1">
      <c r="B1210" s="49"/>
      <c r="C1210" s="19"/>
      <c r="D1210" s="50"/>
      <c r="E1210" s="19"/>
      <c r="F1210" s="19"/>
      <c r="G1210" s="208"/>
      <c r="I1210" s="51"/>
      <c r="J1210" s="52"/>
      <c r="K1210" s="62"/>
      <c r="L1210" s="62"/>
      <c r="M1210" s="52"/>
      <c r="N1210" s="54"/>
      <c r="O1210" s="51"/>
      <c r="P1210" s="52"/>
      <c r="W1210" s="52"/>
      <c r="X1210" s="68"/>
      <c r="Y1210" s="62"/>
      <c r="Z1210" s="19"/>
      <c r="AC1210" s="58"/>
      <c r="AD1210" s="19"/>
    </row>
    <row r="1211" spans="2:30" s="20" customFormat="1">
      <c r="B1211" s="49"/>
      <c r="C1211" s="19"/>
      <c r="D1211" s="50"/>
      <c r="E1211" s="19"/>
      <c r="F1211" s="19"/>
      <c r="G1211" s="208"/>
      <c r="I1211" s="51"/>
      <c r="J1211" s="52"/>
      <c r="K1211" s="62"/>
      <c r="L1211" s="62"/>
      <c r="M1211" s="52"/>
      <c r="N1211" s="54"/>
      <c r="O1211" s="51"/>
      <c r="P1211" s="52"/>
      <c r="W1211" s="52"/>
      <c r="X1211" s="68"/>
      <c r="Y1211" s="62"/>
      <c r="Z1211" s="19"/>
      <c r="AC1211" s="58"/>
      <c r="AD1211" s="19"/>
    </row>
    <row r="1212" spans="2:30" s="20" customFormat="1">
      <c r="B1212" s="49"/>
      <c r="C1212" s="19"/>
      <c r="D1212" s="50"/>
      <c r="E1212" s="19"/>
      <c r="F1212" s="19"/>
      <c r="G1212" s="208"/>
      <c r="I1212" s="51"/>
      <c r="J1212" s="52"/>
      <c r="K1212" s="62"/>
      <c r="L1212" s="62"/>
      <c r="M1212" s="52"/>
      <c r="N1212" s="54"/>
      <c r="O1212" s="51"/>
      <c r="P1212" s="52"/>
      <c r="W1212" s="52"/>
      <c r="X1212" s="68"/>
      <c r="Y1212" s="62"/>
      <c r="Z1212" s="19"/>
      <c r="AC1212" s="58"/>
      <c r="AD1212" s="19"/>
    </row>
    <row r="1213" spans="2:30" s="20" customFormat="1">
      <c r="B1213" s="49"/>
      <c r="C1213" s="19"/>
      <c r="D1213" s="50"/>
      <c r="E1213" s="19"/>
      <c r="F1213" s="19"/>
      <c r="G1213" s="208"/>
      <c r="I1213" s="51"/>
      <c r="J1213" s="52"/>
      <c r="K1213" s="62"/>
      <c r="L1213" s="62"/>
      <c r="M1213" s="52"/>
      <c r="N1213" s="54"/>
      <c r="O1213" s="51"/>
      <c r="P1213" s="52"/>
      <c r="W1213" s="52"/>
      <c r="X1213" s="68"/>
      <c r="Y1213" s="62"/>
      <c r="Z1213" s="19"/>
      <c r="AC1213" s="58"/>
      <c r="AD1213" s="19"/>
    </row>
    <row r="1214" spans="2:30" s="20" customFormat="1">
      <c r="B1214" s="49"/>
      <c r="C1214" s="19"/>
      <c r="D1214" s="50"/>
      <c r="E1214" s="19"/>
      <c r="F1214" s="19"/>
      <c r="G1214" s="208"/>
      <c r="I1214" s="51"/>
      <c r="J1214" s="52"/>
      <c r="K1214" s="62"/>
      <c r="L1214" s="62"/>
      <c r="M1214" s="52"/>
      <c r="N1214" s="54"/>
      <c r="O1214" s="51"/>
      <c r="P1214" s="52"/>
      <c r="W1214" s="52"/>
      <c r="X1214" s="68"/>
      <c r="Y1214" s="62"/>
      <c r="Z1214" s="19"/>
      <c r="AC1214" s="58"/>
      <c r="AD1214" s="19"/>
    </row>
    <row r="1215" spans="2:30" s="20" customFormat="1">
      <c r="B1215" s="49"/>
      <c r="C1215" s="19"/>
      <c r="D1215" s="50"/>
      <c r="E1215" s="19"/>
      <c r="F1215" s="19"/>
      <c r="G1215" s="208"/>
      <c r="I1215" s="51"/>
      <c r="J1215" s="52"/>
      <c r="K1215" s="62"/>
      <c r="L1215" s="62"/>
      <c r="M1215" s="52"/>
      <c r="N1215" s="54"/>
      <c r="O1215" s="51"/>
      <c r="P1215" s="52"/>
      <c r="W1215" s="52"/>
      <c r="X1215" s="68"/>
      <c r="Y1215" s="62"/>
      <c r="Z1215" s="19"/>
      <c r="AC1215" s="58"/>
      <c r="AD1215" s="19"/>
    </row>
    <row r="1216" spans="2:30" s="20" customFormat="1">
      <c r="B1216" s="49"/>
      <c r="C1216" s="19"/>
      <c r="D1216" s="50"/>
      <c r="E1216" s="19"/>
      <c r="F1216" s="19"/>
      <c r="G1216" s="208"/>
      <c r="I1216" s="51"/>
      <c r="J1216" s="52"/>
      <c r="K1216" s="62"/>
      <c r="L1216" s="62"/>
      <c r="M1216" s="52"/>
      <c r="N1216" s="54"/>
      <c r="O1216" s="51"/>
      <c r="P1216" s="52"/>
      <c r="W1216" s="52"/>
      <c r="X1216" s="68"/>
      <c r="Y1216" s="62"/>
      <c r="Z1216" s="19"/>
      <c r="AC1216" s="58"/>
      <c r="AD1216" s="19"/>
    </row>
    <row r="1217" spans="2:30" s="20" customFormat="1">
      <c r="B1217" s="49"/>
      <c r="C1217" s="19"/>
      <c r="D1217" s="50"/>
      <c r="E1217" s="19"/>
      <c r="F1217" s="19"/>
      <c r="G1217" s="208"/>
      <c r="I1217" s="51"/>
      <c r="J1217" s="52"/>
      <c r="K1217" s="62"/>
      <c r="L1217" s="62"/>
      <c r="M1217" s="52"/>
      <c r="N1217" s="54"/>
      <c r="O1217" s="51"/>
      <c r="P1217" s="52"/>
      <c r="W1217" s="52"/>
      <c r="X1217" s="68"/>
      <c r="Y1217" s="62"/>
      <c r="Z1217" s="19"/>
      <c r="AC1217" s="58"/>
      <c r="AD1217" s="19"/>
    </row>
    <row r="1218" spans="2:30" s="20" customFormat="1">
      <c r="B1218" s="49"/>
      <c r="C1218" s="19"/>
      <c r="D1218" s="50"/>
      <c r="E1218" s="19"/>
      <c r="F1218" s="19"/>
      <c r="G1218" s="208"/>
      <c r="I1218" s="51"/>
      <c r="J1218" s="52"/>
      <c r="K1218" s="62"/>
      <c r="L1218" s="62"/>
      <c r="M1218" s="52"/>
      <c r="N1218" s="54"/>
      <c r="O1218" s="51"/>
      <c r="P1218" s="52"/>
      <c r="W1218" s="52"/>
      <c r="X1218" s="68"/>
      <c r="Y1218" s="62"/>
      <c r="Z1218" s="19"/>
      <c r="AC1218" s="58"/>
      <c r="AD1218" s="19"/>
    </row>
    <row r="1219" spans="2:30" s="20" customFormat="1">
      <c r="B1219" s="49"/>
      <c r="C1219" s="19"/>
      <c r="D1219" s="50"/>
      <c r="E1219" s="19"/>
      <c r="F1219" s="19"/>
      <c r="G1219" s="208"/>
      <c r="I1219" s="51"/>
      <c r="J1219" s="52"/>
      <c r="K1219" s="62"/>
      <c r="L1219" s="62"/>
      <c r="M1219" s="52"/>
      <c r="N1219" s="54"/>
      <c r="O1219" s="51"/>
      <c r="P1219" s="52"/>
      <c r="W1219" s="52"/>
      <c r="X1219" s="68"/>
      <c r="Y1219" s="62"/>
      <c r="Z1219" s="19"/>
      <c r="AC1219" s="58"/>
      <c r="AD1219" s="19"/>
    </row>
    <row r="1220" spans="2:30" s="20" customFormat="1">
      <c r="B1220" s="49"/>
      <c r="C1220" s="19"/>
      <c r="D1220" s="50"/>
      <c r="E1220" s="19"/>
      <c r="F1220" s="19"/>
      <c r="G1220" s="208"/>
      <c r="I1220" s="51"/>
      <c r="J1220" s="52"/>
      <c r="K1220" s="62"/>
      <c r="L1220" s="62"/>
      <c r="M1220" s="52"/>
      <c r="N1220" s="54"/>
      <c r="O1220" s="51"/>
      <c r="P1220" s="52"/>
      <c r="W1220" s="52"/>
      <c r="X1220" s="68"/>
      <c r="Y1220" s="62"/>
      <c r="Z1220" s="19"/>
      <c r="AC1220" s="58"/>
      <c r="AD1220" s="19"/>
    </row>
    <row r="1221" spans="2:30" s="20" customFormat="1">
      <c r="B1221" s="49"/>
      <c r="C1221" s="19"/>
      <c r="D1221" s="50"/>
      <c r="E1221" s="19"/>
      <c r="F1221" s="19"/>
      <c r="G1221" s="208"/>
      <c r="I1221" s="51"/>
      <c r="J1221" s="52"/>
      <c r="K1221" s="62"/>
      <c r="L1221" s="62"/>
      <c r="M1221" s="52"/>
      <c r="N1221" s="54"/>
      <c r="O1221" s="51"/>
      <c r="P1221" s="52"/>
      <c r="W1221" s="52"/>
      <c r="X1221" s="68"/>
      <c r="Y1221" s="62"/>
      <c r="Z1221" s="19"/>
      <c r="AC1221" s="58"/>
      <c r="AD1221" s="19"/>
    </row>
    <row r="1222" spans="2:30" s="20" customFormat="1">
      <c r="B1222" s="49"/>
      <c r="C1222" s="19"/>
      <c r="D1222" s="50"/>
      <c r="E1222" s="19"/>
      <c r="F1222" s="19"/>
      <c r="G1222" s="208"/>
      <c r="I1222" s="51"/>
      <c r="J1222" s="52"/>
      <c r="K1222" s="62"/>
      <c r="L1222" s="62"/>
      <c r="M1222" s="52"/>
      <c r="N1222" s="54"/>
      <c r="O1222" s="51"/>
      <c r="P1222" s="52"/>
      <c r="W1222" s="52"/>
      <c r="X1222" s="68"/>
      <c r="Y1222" s="62"/>
      <c r="Z1222" s="19"/>
      <c r="AC1222" s="58"/>
      <c r="AD1222" s="19"/>
    </row>
    <row r="1223" spans="2:30" s="20" customFormat="1">
      <c r="B1223" s="49"/>
      <c r="C1223" s="19"/>
      <c r="D1223" s="50"/>
      <c r="E1223" s="19"/>
      <c r="F1223" s="19"/>
      <c r="G1223" s="208"/>
      <c r="I1223" s="51"/>
      <c r="J1223" s="52"/>
      <c r="K1223" s="62"/>
      <c r="L1223" s="62"/>
      <c r="M1223" s="52"/>
      <c r="N1223" s="54"/>
      <c r="O1223" s="51"/>
      <c r="P1223" s="52"/>
      <c r="W1223" s="52"/>
      <c r="X1223" s="68"/>
      <c r="Y1223" s="62"/>
      <c r="Z1223" s="19"/>
      <c r="AC1223" s="58"/>
      <c r="AD1223" s="19"/>
    </row>
    <row r="1224" spans="2:30" s="20" customFormat="1">
      <c r="B1224" s="49"/>
      <c r="C1224" s="19"/>
      <c r="D1224" s="50"/>
      <c r="E1224" s="19"/>
      <c r="F1224" s="19"/>
      <c r="G1224" s="208"/>
      <c r="I1224" s="51"/>
      <c r="J1224" s="52"/>
      <c r="K1224" s="62"/>
      <c r="L1224" s="62"/>
      <c r="M1224" s="52"/>
      <c r="N1224" s="54"/>
      <c r="O1224" s="51"/>
      <c r="P1224" s="52"/>
      <c r="W1224" s="52"/>
      <c r="X1224" s="68"/>
      <c r="Y1224" s="62"/>
      <c r="Z1224" s="19"/>
      <c r="AC1224" s="58"/>
      <c r="AD1224" s="19"/>
    </row>
    <row r="1225" spans="2:30" s="20" customFormat="1">
      <c r="B1225" s="49"/>
      <c r="C1225" s="19"/>
      <c r="D1225" s="50"/>
      <c r="E1225" s="19"/>
      <c r="F1225" s="19"/>
      <c r="G1225" s="208"/>
      <c r="I1225" s="51"/>
      <c r="J1225" s="52"/>
      <c r="K1225" s="62"/>
      <c r="L1225" s="62"/>
      <c r="M1225" s="52"/>
      <c r="N1225" s="54"/>
      <c r="O1225" s="51"/>
      <c r="P1225" s="52"/>
      <c r="W1225" s="52"/>
      <c r="X1225" s="68"/>
      <c r="Y1225" s="62"/>
      <c r="Z1225" s="19"/>
      <c r="AC1225" s="58"/>
      <c r="AD1225" s="19"/>
    </row>
    <row r="1226" spans="2:30" s="20" customFormat="1">
      <c r="B1226" s="49"/>
      <c r="C1226" s="19"/>
      <c r="D1226" s="50"/>
      <c r="E1226" s="19"/>
      <c r="F1226" s="19"/>
      <c r="G1226" s="208"/>
      <c r="I1226" s="51"/>
      <c r="J1226" s="52"/>
      <c r="K1226" s="62"/>
      <c r="L1226" s="62"/>
      <c r="M1226" s="52"/>
      <c r="N1226" s="54"/>
      <c r="O1226" s="51"/>
      <c r="P1226" s="52"/>
      <c r="W1226" s="52"/>
      <c r="X1226" s="68"/>
      <c r="Y1226" s="62"/>
      <c r="Z1226" s="19"/>
      <c r="AC1226" s="58"/>
      <c r="AD1226" s="19"/>
    </row>
    <row r="1227" spans="2:30" s="20" customFormat="1">
      <c r="B1227" s="49"/>
      <c r="C1227" s="19"/>
      <c r="D1227" s="50"/>
      <c r="E1227" s="19"/>
      <c r="F1227" s="19"/>
      <c r="G1227" s="208"/>
      <c r="I1227" s="51"/>
      <c r="J1227" s="52"/>
      <c r="K1227" s="62"/>
      <c r="L1227" s="62"/>
      <c r="M1227" s="52"/>
      <c r="N1227" s="54"/>
      <c r="O1227" s="51"/>
      <c r="P1227" s="52"/>
      <c r="W1227" s="52"/>
      <c r="X1227" s="68"/>
      <c r="Y1227" s="62"/>
      <c r="Z1227" s="19"/>
      <c r="AC1227" s="58"/>
      <c r="AD1227" s="19"/>
    </row>
    <row r="1228" spans="2:30" s="20" customFormat="1">
      <c r="B1228" s="49"/>
      <c r="C1228" s="19"/>
      <c r="D1228" s="50"/>
      <c r="E1228" s="19"/>
      <c r="F1228" s="19"/>
      <c r="G1228" s="208"/>
      <c r="I1228" s="51"/>
      <c r="J1228" s="52"/>
      <c r="K1228" s="62"/>
      <c r="L1228" s="62"/>
      <c r="M1228" s="52"/>
      <c r="N1228" s="54"/>
      <c r="O1228" s="51"/>
      <c r="P1228" s="52"/>
      <c r="W1228" s="52"/>
      <c r="X1228" s="68"/>
      <c r="Y1228" s="62"/>
      <c r="Z1228" s="19"/>
      <c r="AC1228" s="58"/>
      <c r="AD1228" s="19"/>
    </row>
    <row r="1229" spans="2:30" s="20" customFormat="1">
      <c r="B1229" s="49"/>
      <c r="C1229" s="19"/>
      <c r="D1229" s="50"/>
      <c r="E1229" s="19"/>
      <c r="F1229" s="19"/>
      <c r="G1229" s="208"/>
      <c r="I1229" s="51"/>
      <c r="J1229" s="52"/>
      <c r="K1229" s="62"/>
      <c r="L1229" s="62"/>
      <c r="M1229" s="52"/>
      <c r="N1229" s="54"/>
      <c r="O1229" s="51"/>
      <c r="P1229" s="52"/>
      <c r="W1229" s="52"/>
      <c r="X1229" s="68"/>
      <c r="Y1229" s="62"/>
      <c r="Z1229" s="19"/>
      <c r="AC1229" s="58"/>
      <c r="AD1229" s="19"/>
    </row>
    <row r="1230" spans="2:30" s="20" customFormat="1">
      <c r="B1230" s="49"/>
      <c r="C1230" s="19"/>
      <c r="D1230" s="50"/>
      <c r="E1230" s="19"/>
      <c r="F1230" s="19"/>
      <c r="G1230" s="208"/>
      <c r="I1230" s="51"/>
      <c r="J1230" s="52"/>
      <c r="K1230" s="62"/>
      <c r="L1230" s="62"/>
      <c r="M1230" s="52"/>
      <c r="N1230" s="54"/>
      <c r="O1230" s="51"/>
      <c r="P1230" s="52"/>
      <c r="W1230" s="52"/>
      <c r="X1230" s="68"/>
      <c r="Y1230" s="62"/>
      <c r="Z1230" s="19"/>
      <c r="AC1230" s="58"/>
      <c r="AD1230" s="19"/>
    </row>
    <row r="1231" spans="2:30" s="20" customFormat="1">
      <c r="B1231" s="49"/>
      <c r="C1231" s="19"/>
      <c r="D1231" s="50"/>
      <c r="E1231" s="19"/>
      <c r="F1231" s="19"/>
      <c r="G1231" s="208"/>
      <c r="I1231" s="51"/>
      <c r="J1231" s="52"/>
      <c r="K1231" s="62"/>
      <c r="L1231" s="62"/>
      <c r="M1231" s="52"/>
      <c r="N1231" s="54"/>
      <c r="O1231" s="51"/>
      <c r="P1231" s="52"/>
      <c r="W1231" s="52"/>
      <c r="X1231" s="68"/>
      <c r="Y1231" s="62"/>
      <c r="Z1231" s="19"/>
      <c r="AC1231" s="58"/>
      <c r="AD1231" s="19"/>
    </row>
    <row r="1232" spans="2:30" s="20" customFormat="1">
      <c r="B1232" s="49"/>
      <c r="C1232" s="19"/>
      <c r="D1232" s="50"/>
      <c r="E1232" s="19"/>
      <c r="F1232" s="19"/>
      <c r="G1232" s="208"/>
      <c r="I1232" s="51"/>
      <c r="J1232" s="52"/>
      <c r="K1232" s="62"/>
      <c r="L1232" s="62"/>
      <c r="M1232" s="52"/>
      <c r="N1232" s="54"/>
      <c r="O1232" s="51"/>
      <c r="P1232" s="52"/>
      <c r="W1232" s="52"/>
      <c r="X1232" s="68"/>
      <c r="Y1232" s="62"/>
      <c r="Z1232" s="19"/>
      <c r="AC1232" s="58"/>
      <c r="AD1232" s="19"/>
    </row>
    <row r="1233" spans="2:30" s="20" customFormat="1">
      <c r="B1233" s="49"/>
      <c r="C1233" s="19"/>
      <c r="D1233" s="50"/>
      <c r="E1233" s="19"/>
      <c r="F1233" s="19"/>
      <c r="G1233" s="208"/>
      <c r="I1233" s="51"/>
      <c r="J1233" s="52"/>
      <c r="K1233" s="62"/>
      <c r="L1233" s="62"/>
      <c r="M1233" s="52"/>
      <c r="N1233" s="54"/>
      <c r="O1233" s="51"/>
      <c r="P1233" s="52"/>
      <c r="W1233" s="52"/>
      <c r="X1233" s="68"/>
      <c r="Y1233" s="62"/>
      <c r="Z1233" s="19"/>
      <c r="AC1233" s="58"/>
      <c r="AD1233" s="19"/>
    </row>
    <row r="1234" spans="2:30" s="20" customFormat="1">
      <c r="B1234" s="49"/>
      <c r="C1234" s="19"/>
      <c r="D1234" s="50"/>
      <c r="E1234" s="19"/>
      <c r="F1234" s="19"/>
      <c r="G1234" s="208"/>
      <c r="I1234" s="51"/>
      <c r="J1234" s="52"/>
      <c r="K1234" s="62"/>
      <c r="L1234" s="62"/>
      <c r="M1234" s="52"/>
      <c r="N1234" s="54"/>
      <c r="O1234" s="51"/>
      <c r="P1234" s="52"/>
      <c r="W1234" s="52"/>
      <c r="X1234" s="68"/>
      <c r="Y1234" s="62"/>
      <c r="Z1234" s="19"/>
      <c r="AC1234" s="58"/>
      <c r="AD1234" s="19"/>
    </row>
    <row r="1235" spans="2:30" s="20" customFormat="1">
      <c r="B1235" s="49"/>
      <c r="C1235" s="19"/>
      <c r="D1235" s="50"/>
      <c r="E1235" s="19"/>
      <c r="F1235" s="19"/>
      <c r="G1235" s="208"/>
      <c r="I1235" s="51"/>
      <c r="J1235" s="52"/>
      <c r="K1235" s="62"/>
      <c r="L1235" s="62"/>
      <c r="M1235" s="52"/>
      <c r="N1235" s="54"/>
      <c r="O1235" s="51"/>
      <c r="P1235" s="52"/>
      <c r="W1235" s="52"/>
      <c r="X1235" s="68"/>
      <c r="Y1235" s="62"/>
      <c r="Z1235" s="19"/>
      <c r="AC1235" s="58"/>
      <c r="AD1235" s="19"/>
    </row>
    <row r="1236" spans="2:30" s="20" customFormat="1">
      <c r="B1236" s="49"/>
      <c r="C1236" s="19"/>
      <c r="D1236" s="50"/>
      <c r="E1236" s="19"/>
      <c r="F1236" s="19"/>
      <c r="G1236" s="208"/>
      <c r="I1236" s="51"/>
      <c r="J1236" s="52"/>
      <c r="K1236" s="62"/>
      <c r="L1236" s="62"/>
      <c r="M1236" s="52"/>
      <c r="N1236" s="54"/>
      <c r="O1236" s="51"/>
      <c r="P1236" s="52"/>
      <c r="W1236" s="52"/>
      <c r="X1236" s="68"/>
      <c r="Y1236" s="62"/>
      <c r="Z1236" s="19"/>
      <c r="AC1236" s="58"/>
      <c r="AD1236" s="19"/>
    </row>
    <row r="1237" spans="2:30" s="20" customFormat="1">
      <c r="B1237" s="49"/>
      <c r="C1237" s="19"/>
      <c r="D1237" s="50"/>
      <c r="E1237" s="19"/>
      <c r="F1237" s="19"/>
      <c r="G1237" s="208"/>
      <c r="I1237" s="51"/>
      <c r="J1237" s="52"/>
      <c r="K1237" s="62"/>
      <c r="L1237" s="62"/>
      <c r="M1237" s="52"/>
      <c r="N1237" s="54"/>
      <c r="O1237" s="51"/>
      <c r="P1237" s="52"/>
      <c r="W1237" s="52"/>
      <c r="X1237" s="68"/>
      <c r="Y1237" s="62"/>
      <c r="Z1237" s="19"/>
      <c r="AC1237" s="58"/>
      <c r="AD1237" s="19"/>
    </row>
    <row r="1238" spans="2:30" s="20" customFormat="1">
      <c r="B1238" s="49"/>
      <c r="C1238" s="19"/>
      <c r="D1238" s="50"/>
      <c r="E1238" s="19"/>
      <c r="F1238" s="19"/>
      <c r="G1238" s="208"/>
      <c r="I1238" s="51"/>
      <c r="J1238" s="52"/>
      <c r="K1238" s="62"/>
      <c r="L1238" s="62"/>
      <c r="M1238" s="52"/>
      <c r="N1238" s="54"/>
      <c r="O1238" s="51"/>
      <c r="P1238" s="52"/>
      <c r="W1238" s="52"/>
      <c r="X1238" s="68"/>
      <c r="Y1238" s="62"/>
      <c r="Z1238" s="19"/>
      <c r="AC1238" s="58"/>
      <c r="AD1238" s="19"/>
    </row>
    <row r="1239" spans="2:30" s="20" customFormat="1">
      <c r="B1239" s="49"/>
      <c r="C1239" s="19"/>
      <c r="D1239" s="50"/>
      <c r="E1239" s="19"/>
      <c r="F1239" s="19"/>
      <c r="G1239" s="208"/>
      <c r="I1239" s="51"/>
      <c r="J1239" s="52"/>
      <c r="K1239" s="62"/>
      <c r="L1239" s="62"/>
      <c r="M1239" s="52"/>
      <c r="N1239" s="54"/>
      <c r="O1239" s="51"/>
      <c r="P1239" s="52"/>
      <c r="W1239" s="52"/>
      <c r="X1239" s="68"/>
      <c r="Y1239" s="62"/>
      <c r="Z1239" s="19"/>
      <c r="AC1239" s="58"/>
      <c r="AD1239" s="19"/>
    </row>
    <row r="1240" spans="2:30" s="20" customFormat="1">
      <c r="B1240" s="49"/>
      <c r="C1240" s="19"/>
      <c r="D1240" s="50"/>
      <c r="E1240" s="19"/>
      <c r="F1240" s="19"/>
      <c r="G1240" s="208"/>
      <c r="I1240" s="51"/>
      <c r="J1240" s="52"/>
      <c r="K1240" s="62"/>
      <c r="L1240" s="62"/>
      <c r="M1240" s="52"/>
      <c r="N1240" s="54"/>
      <c r="O1240" s="51"/>
      <c r="P1240" s="52"/>
      <c r="W1240" s="52"/>
      <c r="X1240" s="68"/>
      <c r="Y1240" s="62"/>
      <c r="Z1240" s="19"/>
      <c r="AC1240" s="58"/>
      <c r="AD1240" s="19"/>
    </row>
    <row r="1241" spans="2:30" s="20" customFormat="1">
      <c r="B1241" s="49"/>
      <c r="C1241" s="19"/>
      <c r="D1241" s="50"/>
      <c r="E1241" s="19"/>
      <c r="F1241" s="19"/>
      <c r="G1241" s="208"/>
      <c r="I1241" s="51"/>
      <c r="J1241" s="52"/>
      <c r="K1241" s="62"/>
      <c r="L1241" s="62"/>
      <c r="M1241" s="52"/>
      <c r="N1241" s="54"/>
      <c r="O1241" s="51"/>
      <c r="P1241" s="52"/>
      <c r="W1241" s="52"/>
      <c r="X1241" s="68"/>
      <c r="Y1241" s="62"/>
      <c r="Z1241" s="19"/>
      <c r="AC1241" s="58"/>
      <c r="AD1241" s="19"/>
    </row>
    <row r="1242" spans="2:30" s="20" customFormat="1">
      <c r="B1242" s="49"/>
      <c r="C1242" s="19"/>
      <c r="D1242" s="50"/>
      <c r="E1242" s="19"/>
      <c r="F1242" s="19"/>
      <c r="G1242" s="208"/>
      <c r="I1242" s="51"/>
      <c r="J1242" s="52"/>
      <c r="K1242" s="62"/>
      <c r="L1242" s="62"/>
      <c r="M1242" s="52"/>
      <c r="N1242" s="54"/>
      <c r="O1242" s="51"/>
      <c r="P1242" s="52"/>
      <c r="W1242" s="52"/>
      <c r="X1242" s="68"/>
      <c r="Y1242" s="62"/>
      <c r="Z1242" s="19"/>
      <c r="AC1242" s="58"/>
      <c r="AD1242" s="19"/>
    </row>
    <row r="1243" spans="2:30" s="20" customFormat="1">
      <c r="B1243" s="49"/>
      <c r="C1243" s="19"/>
      <c r="D1243" s="50"/>
      <c r="E1243" s="19"/>
      <c r="F1243" s="19"/>
      <c r="G1243" s="208"/>
      <c r="I1243" s="51"/>
      <c r="J1243" s="52"/>
      <c r="K1243" s="62"/>
      <c r="L1243" s="62"/>
      <c r="M1243" s="52"/>
      <c r="N1243" s="54"/>
      <c r="O1243" s="51"/>
      <c r="P1243" s="52"/>
      <c r="W1243" s="52"/>
      <c r="X1243" s="68"/>
      <c r="Y1243" s="62"/>
      <c r="Z1243" s="19"/>
      <c r="AC1243" s="58"/>
      <c r="AD1243" s="19"/>
    </row>
    <row r="1244" spans="2:30" s="20" customFormat="1">
      <c r="B1244" s="49"/>
      <c r="C1244" s="19"/>
      <c r="D1244" s="50"/>
      <c r="E1244" s="19"/>
      <c r="F1244" s="19"/>
      <c r="G1244" s="208"/>
      <c r="I1244" s="51"/>
      <c r="J1244" s="52"/>
      <c r="K1244" s="62"/>
      <c r="L1244" s="62"/>
      <c r="M1244" s="52"/>
      <c r="N1244" s="54"/>
      <c r="O1244" s="51"/>
      <c r="P1244" s="52"/>
      <c r="W1244" s="52"/>
      <c r="X1244" s="68"/>
      <c r="Y1244" s="62"/>
      <c r="Z1244" s="19"/>
      <c r="AC1244" s="58"/>
      <c r="AD1244" s="19"/>
    </row>
    <row r="1245" spans="2:30" s="20" customFormat="1">
      <c r="B1245" s="49"/>
      <c r="C1245" s="19"/>
      <c r="D1245" s="50"/>
      <c r="E1245" s="19"/>
      <c r="F1245" s="19"/>
      <c r="G1245" s="208"/>
      <c r="I1245" s="51"/>
      <c r="J1245" s="52"/>
      <c r="K1245" s="62"/>
      <c r="L1245" s="62"/>
      <c r="M1245" s="52"/>
      <c r="N1245" s="54"/>
      <c r="O1245" s="51"/>
      <c r="P1245" s="52"/>
      <c r="W1245" s="52"/>
      <c r="X1245" s="68"/>
      <c r="Y1245" s="62"/>
      <c r="Z1245" s="19"/>
      <c r="AC1245" s="58"/>
      <c r="AD1245" s="19"/>
    </row>
    <row r="1246" spans="2:30" s="20" customFormat="1">
      <c r="B1246" s="49"/>
      <c r="C1246" s="19"/>
      <c r="D1246" s="50"/>
      <c r="E1246" s="19"/>
      <c r="F1246" s="19"/>
      <c r="G1246" s="208"/>
      <c r="I1246" s="51"/>
      <c r="J1246" s="52"/>
      <c r="K1246" s="62"/>
      <c r="L1246" s="62"/>
      <c r="M1246" s="52"/>
      <c r="N1246" s="54"/>
      <c r="O1246" s="51"/>
      <c r="P1246" s="52"/>
      <c r="W1246" s="52"/>
      <c r="X1246" s="68"/>
      <c r="Y1246" s="62"/>
      <c r="Z1246" s="19"/>
      <c r="AC1246" s="58"/>
      <c r="AD1246" s="19"/>
    </row>
    <row r="1247" spans="2:30" s="20" customFormat="1">
      <c r="B1247" s="49"/>
      <c r="C1247" s="19"/>
      <c r="D1247" s="50"/>
      <c r="E1247" s="19"/>
      <c r="F1247" s="19"/>
      <c r="G1247" s="208"/>
      <c r="I1247" s="51"/>
      <c r="J1247" s="52"/>
      <c r="K1247" s="62"/>
      <c r="L1247" s="62"/>
      <c r="M1247" s="52"/>
      <c r="N1247" s="54"/>
      <c r="O1247" s="51"/>
      <c r="P1247" s="52"/>
      <c r="W1247" s="52"/>
      <c r="X1247" s="68"/>
      <c r="Y1247" s="62"/>
      <c r="Z1247" s="19"/>
      <c r="AC1247" s="58"/>
      <c r="AD1247" s="19"/>
    </row>
    <row r="1248" spans="2:30" s="20" customFormat="1">
      <c r="B1248" s="49"/>
      <c r="C1248" s="19"/>
      <c r="D1248" s="50"/>
      <c r="E1248" s="19"/>
      <c r="F1248" s="19"/>
      <c r="G1248" s="208"/>
      <c r="I1248" s="51"/>
      <c r="J1248" s="52"/>
      <c r="K1248" s="62"/>
      <c r="L1248" s="62"/>
      <c r="M1248" s="52"/>
      <c r="N1248" s="54"/>
      <c r="O1248" s="51"/>
      <c r="P1248" s="52"/>
      <c r="W1248" s="52"/>
      <c r="X1248" s="68"/>
      <c r="Y1248" s="62"/>
      <c r="Z1248" s="19"/>
      <c r="AC1248" s="58"/>
      <c r="AD1248" s="19"/>
    </row>
    <row r="1249" spans="2:30" s="20" customFormat="1">
      <c r="B1249" s="49"/>
      <c r="C1249" s="19"/>
      <c r="D1249" s="50"/>
      <c r="E1249" s="19"/>
      <c r="F1249" s="19"/>
      <c r="G1249" s="208"/>
      <c r="I1249" s="51"/>
      <c r="J1249" s="52"/>
      <c r="K1249" s="62"/>
      <c r="L1249" s="62"/>
      <c r="M1249" s="52"/>
      <c r="N1249" s="54"/>
      <c r="O1249" s="51"/>
      <c r="P1249" s="52"/>
      <c r="W1249" s="52"/>
      <c r="X1249" s="68"/>
      <c r="Y1249" s="62"/>
      <c r="Z1249" s="19"/>
      <c r="AC1249" s="58"/>
      <c r="AD1249" s="19"/>
    </row>
    <row r="1250" spans="2:30" s="20" customFormat="1">
      <c r="B1250" s="49"/>
      <c r="C1250" s="19"/>
      <c r="D1250" s="50"/>
      <c r="E1250" s="19"/>
      <c r="F1250" s="19"/>
      <c r="G1250" s="208"/>
      <c r="I1250" s="51"/>
      <c r="J1250" s="52"/>
      <c r="K1250" s="62"/>
      <c r="L1250" s="62"/>
      <c r="M1250" s="52"/>
      <c r="N1250" s="54"/>
      <c r="O1250" s="51"/>
      <c r="P1250" s="52"/>
      <c r="W1250" s="52"/>
      <c r="X1250" s="68"/>
      <c r="Y1250" s="62"/>
      <c r="Z1250" s="19"/>
      <c r="AC1250" s="58"/>
      <c r="AD1250" s="19"/>
    </row>
    <row r="1251" spans="2:30" s="20" customFormat="1">
      <c r="B1251" s="49"/>
      <c r="C1251" s="19"/>
      <c r="D1251" s="50"/>
      <c r="E1251" s="19"/>
      <c r="F1251" s="19"/>
      <c r="G1251" s="208"/>
      <c r="I1251" s="51"/>
      <c r="J1251" s="52"/>
      <c r="K1251" s="62"/>
      <c r="L1251" s="62"/>
      <c r="M1251" s="52"/>
      <c r="N1251" s="54"/>
      <c r="O1251" s="51"/>
      <c r="P1251" s="52"/>
      <c r="W1251" s="52"/>
      <c r="X1251" s="68"/>
      <c r="Y1251" s="62"/>
      <c r="Z1251" s="19"/>
      <c r="AC1251" s="58"/>
      <c r="AD1251" s="19"/>
    </row>
    <row r="1252" spans="2:30" s="20" customFormat="1">
      <c r="B1252" s="49"/>
      <c r="C1252" s="19"/>
      <c r="D1252" s="50"/>
      <c r="E1252" s="19"/>
      <c r="F1252" s="19"/>
      <c r="G1252" s="208"/>
      <c r="I1252" s="51"/>
      <c r="J1252" s="52"/>
      <c r="K1252" s="62"/>
      <c r="L1252" s="62"/>
      <c r="M1252" s="52"/>
      <c r="N1252" s="54"/>
      <c r="O1252" s="51"/>
      <c r="P1252" s="52"/>
      <c r="W1252" s="52"/>
      <c r="X1252" s="68"/>
      <c r="Y1252" s="62"/>
      <c r="Z1252" s="19"/>
      <c r="AC1252" s="58"/>
      <c r="AD1252" s="19"/>
    </row>
    <row r="1253" spans="2:30" s="20" customFormat="1">
      <c r="B1253" s="49"/>
      <c r="C1253" s="19"/>
      <c r="D1253" s="50"/>
      <c r="E1253" s="19"/>
      <c r="F1253" s="19"/>
      <c r="G1253" s="208"/>
      <c r="I1253" s="51"/>
      <c r="J1253" s="52"/>
      <c r="K1253" s="62"/>
      <c r="L1253" s="62"/>
      <c r="M1253" s="52"/>
      <c r="N1253" s="54"/>
      <c r="O1253" s="51"/>
      <c r="P1253" s="52"/>
      <c r="W1253" s="52"/>
      <c r="X1253" s="68"/>
      <c r="Y1253" s="62"/>
      <c r="Z1253" s="19"/>
      <c r="AC1253" s="58"/>
      <c r="AD1253" s="19"/>
    </row>
    <row r="1254" spans="2:30" s="20" customFormat="1">
      <c r="B1254" s="49"/>
      <c r="C1254" s="19"/>
      <c r="D1254" s="50"/>
      <c r="E1254" s="19"/>
      <c r="F1254" s="19"/>
      <c r="G1254" s="208"/>
      <c r="I1254" s="51"/>
      <c r="J1254" s="52"/>
      <c r="K1254" s="62"/>
      <c r="L1254" s="62"/>
      <c r="M1254" s="52"/>
      <c r="N1254" s="54"/>
      <c r="O1254" s="51"/>
      <c r="P1254" s="52"/>
      <c r="W1254" s="52"/>
      <c r="X1254" s="68"/>
      <c r="Y1254" s="62"/>
      <c r="Z1254" s="19"/>
      <c r="AC1254" s="58"/>
      <c r="AD1254" s="19"/>
    </row>
    <row r="1255" spans="2:30" s="20" customFormat="1">
      <c r="B1255" s="49"/>
      <c r="C1255" s="19"/>
      <c r="D1255" s="50"/>
      <c r="E1255" s="19"/>
      <c r="F1255" s="19"/>
      <c r="G1255" s="208"/>
      <c r="I1255" s="51"/>
      <c r="J1255" s="52"/>
      <c r="K1255" s="62"/>
      <c r="L1255" s="62"/>
      <c r="M1255" s="52"/>
      <c r="N1255" s="54"/>
      <c r="O1255" s="51"/>
      <c r="P1255" s="52"/>
      <c r="W1255" s="52"/>
      <c r="X1255" s="68"/>
      <c r="Y1255" s="62"/>
      <c r="Z1255" s="19"/>
      <c r="AC1255" s="58"/>
      <c r="AD1255" s="19"/>
    </row>
    <row r="1256" spans="2:30" s="20" customFormat="1">
      <c r="B1256" s="49"/>
      <c r="C1256" s="19"/>
      <c r="D1256" s="50"/>
      <c r="E1256" s="19"/>
      <c r="F1256" s="19"/>
      <c r="G1256" s="208"/>
      <c r="I1256" s="51"/>
      <c r="J1256" s="52"/>
      <c r="K1256" s="62"/>
      <c r="L1256" s="62"/>
      <c r="M1256" s="52"/>
      <c r="N1256" s="54"/>
      <c r="O1256" s="51"/>
      <c r="P1256" s="52"/>
      <c r="W1256" s="52"/>
      <c r="X1256" s="68"/>
      <c r="Y1256" s="62"/>
      <c r="Z1256" s="19"/>
      <c r="AC1256" s="58"/>
      <c r="AD1256" s="19"/>
    </row>
    <row r="1257" spans="2:30" s="20" customFormat="1">
      <c r="B1257" s="49"/>
      <c r="C1257" s="19"/>
      <c r="D1257" s="50"/>
      <c r="E1257" s="19"/>
      <c r="F1257" s="19"/>
      <c r="G1257" s="208"/>
      <c r="I1257" s="51"/>
      <c r="J1257" s="52"/>
      <c r="K1257" s="62"/>
      <c r="L1257" s="62"/>
      <c r="M1257" s="52"/>
      <c r="N1257" s="54"/>
      <c r="O1257" s="51"/>
      <c r="P1257" s="52"/>
      <c r="W1257" s="52"/>
      <c r="X1257" s="68"/>
      <c r="Y1257" s="62"/>
      <c r="Z1257" s="19"/>
      <c r="AC1257" s="58"/>
      <c r="AD1257" s="19"/>
    </row>
    <row r="1258" spans="2:30" s="20" customFormat="1">
      <c r="B1258" s="49"/>
      <c r="C1258" s="19"/>
      <c r="D1258" s="50"/>
      <c r="E1258" s="19"/>
      <c r="F1258" s="19"/>
      <c r="G1258" s="208"/>
      <c r="I1258" s="51"/>
      <c r="J1258" s="52"/>
      <c r="K1258" s="62"/>
      <c r="L1258" s="62"/>
      <c r="M1258" s="52"/>
      <c r="N1258" s="54"/>
      <c r="O1258" s="51"/>
      <c r="P1258" s="52"/>
      <c r="W1258" s="52"/>
      <c r="X1258" s="68"/>
      <c r="Y1258" s="62"/>
      <c r="Z1258" s="19"/>
      <c r="AC1258" s="58"/>
      <c r="AD1258" s="19"/>
    </row>
    <row r="1259" spans="2:30" s="20" customFormat="1">
      <c r="B1259" s="49"/>
      <c r="C1259" s="19"/>
      <c r="D1259" s="50"/>
      <c r="E1259" s="19"/>
      <c r="F1259" s="19"/>
      <c r="G1259" s="208"/>
      <c r="I1259" s="51"/>
      <c r="J1259" s="52"/>
      <c r="K1259" s="62"/>
      <c r="L1259" s="62"/>
      <c r="M1259" s="52"/>
      <c r="N1259" s="54"/>
      <c r="O1259" s="51"/>
      <c r="P1259" s="52"/>
      <c r="W1259" s="52"/>
      <c r="X1259" s="68"/>
      <c r="Y1259" s="62"/>
      <c r="Z1259" s="19"/>
      <c r="AC1259" s="58"/>
      <c r="AD1259" s="19"/>
    </row>
    <row r="1260" spans="2:30" s="20" customFormat="1">
      <c r="B1260" s="49"/>
      <c r="C1260" s="19"/>
      <c r="D1260" s="50"/>
      <c r="E1260" s="19"/>
      <c r="F1260" s="19"/>
      <c r="G1260" s="208"/>
      <c r="I1260" s="51"/>
      <c r="J1260" s="52"/>
      <c r="K1260" s="62"/>
      <c r="L1260" s="62"/>
      <c r="M1260" s="52"/>
      <c r="N1260" s="54"/>
      <c r="O1260" s="51"/>
      <c r="P1260" s="52"/>
      <c r="W1260" s="52"/>
      <c r="X1260" s="68"/>
      <c r="Y1260" s="62"/>
      <c r="Z1260" s="19"/>
      <c r="AC1260" s="58"/>
      <c r="AD1260" s="19"/>
    </row>
    <row r="1261" spans="2:30" s="20" customFormat="1">
      <c r="B1261" s="49"/>
      <c r="C1261" s="19"/>
      <c r="D1261" s="50"/>
      <c r="E1261" s="19"/>
      <c r="F1261" s="19"/>
      <c r="G1261" s="208"/>
      <c r="I1261" s="51"/>
      <c r="J1261" s="52"/>
      <c r="K1261" s="62"/>
      <c r="L1261" s="62"/>
      <c r="M1261" s="52"/>
      <c r="N1261" s="54"/>
      <c r="O1261" s="51"/>
      <c r="P1261" s="52"/>
      <c r="W1261" s="52"/>
      <c r="X1261" s="68"/>
      <c r="Y1261" s="62"/>
      <c r="Z1261" s="19"/>
      <c r="AC1261" s="58"/>
      <c r="AD1261" s="19"/>
    </row>
    <row r="1262" spans="2:30" s="20" customFormat="1">
      <c r="B1262" s="49"/>
      <c r="C1262" s="19"/>
      <c r="D1262" s="50"/>
      <c r="E1262" s="19"/>
      <c r="F1262" s="19"/>
      <c r="G1262" s="208"/>
      <c r="I1262" s="51"/>
      <c r="J1262" s="52"/>
      <c r="K1262" s="62"/>
      <c r="L1262" s="62"/>
      <c r="M1262" s="52"/>
      <c r="N1262" s="54"/>
      <c r="O1262" s="51"/>
      <c r="P1262" s="52"/>
      <c r="W1262" s="52"/>
      <c r="X1262" s="68"/>
      <c r="Y1262" s="62"/>
      <c r="Z1262" s="19"/>
      <c r="AC1262" s="58"/>
      <c r="AD1262" s="19"/>
    </row>
    <row r="1263" spans="2:30" s="20" customFormat="1">
      <c r="B1263" s="49"/>
      <c r="C1263" s="19"/>
      <c r="D1263" s="50"/>
      <c r="E1263" s="19"/>
      <c r="F1263" s="19"/>
      <c r="G1263" s="208"/>
      <c r="I1263" s="51"/>
      <c r="J1263" s="52"/>
      <c r="K1263" s="62"/>
      <c r="L1263" s="62"/>
      <c r="M1263" s="52"/>
      <c r="N1263" s="54"/>
      <c r="O1263" s="51"/>
      <c r="P1263" s="52"/>
      <c r="W1263" s="52"/>
      <c r="X1263" s="68"/>
      <c r="Y1263" s="62"/>
      <c r="Z1263" s="19"/>
      <c r="AC1263" s="58"/>
      <c r="AD1263" s="19"/>
    </row>
    <row r="1264" spans="2:30" s="20" customFormat="1">
      <c r="B1264" s="49"/>
      <c r="C1264" s="19"/>
      <c r="D1264" s="50"/>
      <c r="E1264" s="19"/>
      <c r="F1264" s="19"/>
      <c r="G1264" s="208"/>
      <c r="I1264" s="51"/>
      <c r="J1264" s="52"/>
      <c r="K1264" s="62"/>
      <c r="L1264" s="62"/>
      <c r="M1264" s="52"/>
      <c r="N1264" s="54"/>
      <c r="O1264" s="51"/>
      <c r="P1264" s="52"/>
      <c r="W1264" s="52"/>
      <c r="X1264" s="68"/>
      <c r="Y1264" s="62"/>
      <c r="Z1264" s="19"/>
      <c r="AC1264" s="58"/>
      <c r="AD1264" s="19"/>
    </row>
    <row r="1265" spans="2:30" s="20" customFormat="1">
      <c r="B1265" s="49"/>
      <c r="C1265" s="19"/>
      <c r="D1265" s="50"/>
      <c r="E1265" s="19"/>
      <c r="F1265" s="19"/>
      <c r="G1265" s="208"/>
      <c r="I1265" s="51"/>
      <c r="J1265" s="52"/>
      <c r="K1265" s="62"/>
      <c r="L1265" s="62"/>
      <c r="M1265" s="52"/>
      <c r="N1265" s="54"/>
      <c r="O1265" s="51"/>
      <c r="P1265" s="52"/>
      <c r="W1265" s="52"/>
      <c r="X1265" s="68"/>
      <c r="Y1265" s="62"/>
      <c r="Z1265" s="19"/>
      <c r="AC1265" s="58"/>
      <c r="AD1265" s="19"/>
    </row>
    <row r="1266" spans="2:30" s="20" customFormat="1">
      <c r="B1266" s="49"/>
      <c r="C1266" s="19"/>
      <c r="D1266" s="50"/>
      <c r="E1266" s="19"/>
      <c r="F1266" s="19"/>
      <c r="G1266" s="208"/>
      <c r="I1266" s="51"/>
      <c r="J1266" s="52"/>
      <c r="K1266" s="62"/>
      <c r="L1266" s="62"/>
      <c r="M1266" s="52"/>
      <c r="N1266" s="54"/>
      <c r="O1266" s="51"/>
      <c r="P1266" s="52"/>
      <c r="W1266" s="52"/>
      <c r="X1266" s="68"/>
      <c r="Y1266" s="62"/>
      <c r="Z1266" s="19"/>
      <c r="AC1266" s="58"/>
      <c r="AD1266" s="19"/>
    </row>
    <row r="1267" spans="2:30" s="20" customFormat="1">
      <c r="B1267" s="49"/>
      <c r="C1267" s="19"/>
      <c r="D1267" s="50"/>
      <c r="E1267" s="19"/>
      <c r="F1267" s="19"/>
      <c r="G1267" s="208"/>
      <c r="I1267" s="51"/>
      <c r="J1267" s="52"/>
      <c r="K1267" s="62"/>
      <c r="L1267" s="62"/>
      <c r="M1267" s="52"/>
      <c r="N1267" s="54"/>
      <c r="O1267" s="51"/>
      <c r="P1267" s="52"/>
      <c r="W1267" s="52"/>
      <c r="X1267" s="68"/>
      <c r="Y1267" s="62"/>
      <c r="Z1267" s="19"/>
      <c r="AC1267" s="58"/>
      <c r="AD1267" s="19"/>
    </row>
    <row r="1268" spans="2:30" s="20" customFormat="1">
      <c r="B1268" s="49"/>
      <c r="C1268" s="19"/>
      <c r="D1268" s="50"/>
      <c r="E1268" s="19"/>
      <c r="F1268" s="19"/>
      <c r="G1268" s="208"/>
      <c r="I1268" s="51"/>
      <c r="J1268" s="52"/>
      <c r="K1268" s="62"/>
      <c r="L1268" s="62"/>
      <c r="M1268" s="52"/>
      <c r="N1268" s="54"/>
      <c r="O1268" s="51"/>
      <c r="P1268" s="52"/>
      <c r="W1268" s="52"/>
      <c r="X1268" s="68"/>
      <c r="Y1268" s="62"/>
      <c r="Z1268" s="19"/>
      <c r="AC1268" s="58"/>
      <c r="AD1268" s="19"/>
    </row>
    <row r="1269" spans="2:30" s="20" customFormat="1">
      <c r="B1269" s="49"/>
      <c r="C1269" s="19"/>
      <c r="D1269" s="50"/>
      <c r="E1269" s="19"/>
      <c r="F1269" s="19"/>
      <c r="G1269" s="208"/>
      <c r="I1269" s="51"/>
      <c r="J1269" s="52"/>
      <c r="K1269" s="62"/>
      <c r="L1269" s="62"/>
      <c r="M1269" s="52"/>
      <c r="N1269" s="54"/>
      <c r="O1269" s="51"/>
      <c r="P1269" s="52"/>
      <c r="W1269" s="52"/>
      <c r="X1269" s="68"/>
      <c r="Y1269" s="62"/>
      <c r="Z1269" s="19"/>
      <c r="AC1269" s="58"/>
      <c r="AD1269" s="19"/>
    </row>
    <row r="1270" spans="2:30" s="20" customFormat="1">
      <c r="B1270" s="49"/>
      <c r="C1270" s="19"/>
      <c r="D1270" s="50"/>
      <c r="E1270" s="19"/>
      <c r="F1270" s="19"/>
      <c r="G1270" s="208"/>
      <c r="I1270" s="51"/>
      <c r="J1270" s="52"/>
      <c r="K1270" s="62"/>
      <c r="L1270" s="62"/>
      <c r="M1270" s="52"/>
      <c r="N1270" s="54"/>
      <c r="O1270" s="51"/>
      <c r="P1270" s="52"/>
      <c r="W1270" s="52"/>
      <c r="X1270" s="68"/>
      <c r="Y1270" s="62"/>
      <c r="Z1270" s="19"/>
      <c r="AC1270" s="58"/>
      <c r="AD1270" s="19"/>
    </row>
    <row r="1271" spans="2:30" s="20" customFormat="1">
      <c r="B1271" s="49"/>
      <c r="C1271" s="19"/>
      <c r="D1271" s="50"/>
      <c r="E1271" s="19"/>
      <c r="F1271" s="19"/>
      <c r="G1271" s="208"/>
      <c r="I1271" s="51"/>
      <c r="J1271" s="52"/>
      <c r="K1271" s="62"/>
      <c r="L1271" s="62"/>
      <c r="M1271" s="52"/>
      <c r="N1271" s="54"/>
      <c r="O1271" s="51"/>
      <c r="P1271" s="52"/>
      <c r="W1271" s="52"/>
      <c r="X1271" s="68"/>
      <c r="Y1271" s="62"/>
      <c r="Z1271" s="19"/>
      <c r="AC1271" s="58"/>
      <c r="AD1271" s="19"/>
    </row>
    <row r="1272" spans="2:30" s="20" customFormat="1">
      <c r="B1272" s="49"/>
      <c r="C1272" s="19"/>
      <c r="D1272" s="50"/>
      <c r="E1272" s="19"/>
      <c r="F1272" s="19"/>
      <c r="G1272" s="208"/>
      <c r="I1272" s="51"/>
      <c r="J1272" s="52"/>
      <c r="K1272" s="62"/>
      <c r="L1272" s="62"/>
      <c r="M1272" s="52"/>
      <c r="N1272" s="54"/>
      <c r="O1272" s="51"/>
      <c r="P1272" s="52"/>
      <c r="W1272" s="52"/>
      <c r="X1272" s="68"/>
      <c r="Y1272" s="62"/>
      <c r="Z1272" s="19"/>
      <c r="AC1272" s="58"/>
      <c r="AD1272" s="19"/>
    </row>
    <row r="1273" spans="2:30" s="20" customFormat="1">
      <c r="B1273" s="49"/>
      <c r="C1273" s="19"/>
      <c r="D1273" s="50"/>
      <c r="E1273" s="19"/>
      <c r="F1273" s="19"/>
      <c r="G1273" s="208"/>
      <c r="I1273" s="51"/>
      <c r="J1273" s="52"/>
      <c r="K1273" s="62"/>
      <c r="L1273" s="62"/>
      <c r="M1273" s="52"/>
      <c r="N1273" s="54"/>
      <c r="O1273" s="51"/>
      <c r="P1273" s="52"/>
      <c r="W1273" s="52"/>
      <c r="X1273" s="68"/>
      <c r="Y1273" s="62"/>
      <c r="Z1273" s="19"/>
      <c r="AC1273" s="58"/>
      <c r="AD1273" s="19"/>
    </row>
    <row r="1274" spans="2:30" s="20" customFormat="1">
      <c r="B1274" s="49"/>
      <c r="C1274" s="19"/>
      <c r="D1274" s="50"/>
      <c r="E1274" s="19"/>
      <c r="F1274" s="19"/>
      <c r="G1274" s="208"/>
      <c r="I1274" s="51"/>
      <c r="J1274" s="52"/>
      <c r="K1274" s="62"/>
      <c r="L1274" s="62"/>
      <c r="M1274" s="52"/>
      <c r="N1274" s="54"/>
      <c r="O1274" s="51"/>
      <c r="P1274" s="52"/>
      <c r="W1274" s="52"/>
      <c r="X1274" s="68"/>
      <c r="Y1274" s="62"/>
      <c r="Z1274" s="19"/>
      <c r="AC1274" s="58"/>
      <c r="AD1274" s="19"/>
    </row>
    <row r="1275" spans="2:30" s="20" customFormat="1">
      <c r="B1275" s="49"/>
      <c r="C1275" s="19"/>
      <c r="D1275" s="50"/>
      <c r="E1275" s="19"/>
      <c r="F1275" s="19"/>
      <c r="G1275" s="208"/>
      <c r="I1275" s="51"/>
      <c r="J1275" s="52"/>
      <c r="K1275" s="62"/>
      <c r="L1275" s="62"/>
      <c r="M1275" s="52"/>
      <c r="N1275" s="54"/>
      <c r="O1275" s="51"/>
      <c r="P1275" s="52"/>
      <c r="W1275" s="52"/>
      <c r="X1275" s="68"/>
      <c r="Y1275" s="62"/>
      <c r="Z1275" s="19"/>
      <c r="AC1275" s="58"/>
      <c r="AD1275" s="19"/>
    </row>
    <row r="1276" spans="2:30" s="20" customFormat="1">
      <c r="B1276" s="49"/>
      <c r="C1276" s="19"/>
      <c r="D1276" s="50"/>
      <c r="E1276" s="19"/>
      <c r="F1276" s="19"/>
      <c r="G1276" s="208"/>
      <c r="I1276" s="51"/>
      <c r="J1276" s="52"/>
      <c r="K1276" s="62"/>
      <c r="L1276" s="62"/>
      <c r="M1276" s="52"/>
      <c r="N1276" s="54"/>
      <c r="O1276" s="51"/>
      <c r="P1276" s="52"/>
      <c r="W1276" s="52"/>
      <c r="X1276" s="68"/>
      <c r="Y1276" s="62"/>
      <c r="Z1276" s="19"/>
      <c r="AC1276" s="58"/>
      <c r="AD1276" s="19"/>
    </row>
    <row r="1277" spans="2:30" s="20" customFormat="1">
      <c r="B1277" s="49"/>
      <c r="C1277" s="19"/>
      <c r="D1277" s="50"/>
      <c r="E1277" s="19"/>
      <c r="F1277" s="19"/>
      <c r="G1277" s="208"/>
      <c r="I1277" s="51"/>
      <c r="J1277" s="52"/>
      <c r="K1277" s="62"/>
      <c r="L1277" s="62"/>
      <c r="M1277" s="52"/>
      <c r="N1277" s="54"/>
      <c r="O1277" s="51"/>
      <c r="P1277" s="52"/>
      <c r="W1277" s="52"/>
      <c r="X1277" s="68"/>
      <c r="Y1277" s="62"/>
      <c r="Z1277" s="19"/>
      <c r="AC1277" s="58"/>
      <c r="AD1277" s="19"/>
    </row>
    <row r="1278" spans="2:30" s="20" customFormat="1">
      <c r="B1278" s="49"/>
      <c r="C1278" s="19"/>
      <c r="D1278" s="50"/>
      <c r="E1278" s="19"/>
      <c r="F1278" s="19"/>
      <c r="G1278" s="208"/>
      <c r="I1278" s="51"/>
      <c r="J1278" s="52"/>
      <c r="K1278" s="62"/>
      <c r="L1278" s="62"/>
      <c r="M1278" s="52"/>
      <c r="N1278" s="54"/>
      <c r="O1278" s="51"/>
      <c r="P1278" s="52"/>
      <c r="W1278" s="52"/>
      <c r="X1278" s="68"/>
      <c r="Y1278" s="62"/>
      <c r="Z1278" s="19"/>
      <c r="AC1278" s="58"/>
      <c r="AD1278" s="19"/>
    </row>
    <row r="1279" spans="2:30" s="20" customFormat="1">
      <c r="B1279" s="49"/>
      <c r="C1279" s="19"/>
      <c r="D1279" s="50"/>
      <c r="E1279" s="19"/>
      <c r="F1279" s="19"/>
      <c r="G1279" s="208"/>
      <c r="I1279" s="51"/>
      <c r="J1279" s="52"/>
      <c r="K1279" s="62"/>
      <c r="L1279" s="62"/>
      <c r="M1279" s="52"/>
      <c r="N1279" s="54"/>
      <c r="O1279" s="51"/>
      <c r="P1279" s="52"/>
      <c r="W1279" s="52"/>
      <c r="X1279" s="68"/>
      <c r="Y1279" s="62"/>
      <c r="Z1279" s="19"/>
      <c r="AC1279" s="58"/>
      <c r="AD1279" s="19"/>
    </row>
    <row r="1280" spans="2:30" s="20" customFormat="1">
      <c r="B1280" s="49"/>
      <c r="C1280" s="19"/>
      <c r="D1280" s="50"/>
      <c r="E1280" s="19"/>
      <c r="F1280" s="19"/>
      <c r="G1280" s="208"/>
      <c r="I1280" s="51"/>
      <c r="J1280" s="52"/>
      <c r="K1280" s="62"/>
      <c r="L1280" s="62"/>
      <c r="M1280" s="52"/>
      <c r="N1280" s="54"/>
      <c r="O1280" s="51"/>
      <c r="P1280" s="52"/>
      <c r="W1280" s="52"/>
      <c r="X1280" s="68"/>
      <c r="Y1280" s="62"/>
      <c r="Z1280" s="19"/>
      <c r="AC1280" s="58"/>
      <c r="AD1280" s="19"/>
    </row>
    <row r="1281" spans="2:30" s="20" customFormat="1">
      <c r="B1281" s="49"/>
      <c r="C1281" s="19"/>
      <c r="D1281" s="50"/>
      <c r="E1281" s="19"/>
      <c r="F1281" s="19"/>
      <c r="G1281" s="208"/>
      <c r="I1281" s="51"/>
      <c r="J1281" s="52"/>
      <c r="K1281" s="62"/>
      <c r="L1281" s="62"/>
      <c r="M1281" s="52"/>
      <c r="N1281" s="54"/>
      <c r="O1281" s="51"/>
      <c r="P1281" s="52"/>
      <c r="W1281" s="52"/>
      <c r="X1281" s="68"/>
      <c r="Y1281" s="62"/>
      <c r="Z1281" s="19"/>
      <c r="AC1281" s="58"/>
      <c r="AD1281" s="19"/>
    </row>
    <row r="1282" spans="2:30" s="20" customFormat="1">
      <c r="B1282" s="49"/>
      <c r="C1282" s="19"/>
      <c r="D1282" s="50"/>
      <c r="E1282" s="19"/>
      <c r="F1282" s="19"/>
      <c r="G1282" s="208"/>
      <c r="I1282" s="51"/>
      <c r="J1282" s="52"/>
      <c r="K1282" s="62"/>
      <c r="L1282" s="62"/>
      <c r="M1282" s="52"/>
      <c r="N1282" s="54"/>
      <c r="O1282" s="51"/>
      <c r="P1282" s="52"/>
      <c r="W1282" s="52"/>
      <c r="X1282" s="68"/>
      <c r="Y1282" s="62"/>
      <c r="Z1282" s="19"/>
      <c r="AC1282" s="58"/>
      <c r="AD1282" s="19"/>
    </row>
    <row r="1283" spans="2:30" s="20" customFormat="1">
      <c r="B1283" s="49"/>
      <c r="C1283" s="19"/>
      <c r="D1283" s="50"/>
      <c r="E1283" s="19"/>
      <c r="F1283" s="19"/>
      <c r="G1283" s="208"/>
      <c r="I1283" s="51"/>
      <c r="J1283" s="52"/>
      <c r="K1283" s="62"/>
      <c r="L1283" s="62"/>
      <c r="M1283" s="52"/>
      <c r="N1283" s="54"/>
      <c r="O1283" s="51"/>
      <c r="P1283" s="52"/>
      <c r="W1283" s="52"/>
      <c r="X1283" s="68"/>
      <c r="Y1283" s="62"/>
      <c r="Z1283" s="19"/>
      <c r="AC1283" s="58"/>
      <c r="AD1283" s="19"/>
    </row>
    <row r="1284" spans="2:30" s="20" customFormat="1">
      <c r="B1284" s="49"/>
      <c r="C1284" s="19"/>
      <c r="D1284" s="50"/>
      <c r="E1284" s="19"/>
      <c r="F1284" s="19"/>
      <c r="G1284" s="208"/>
      <c r="I1284" s="51"/>
      <c r="J1284" s="52"/>
      <c r="K1284" s="62"/>
      <c r="L1284" s="62"/>
      <c r="M1284" s="52"/>
      <c r="N1284" s="54"/>
      <c r="O1284" s="51"/>
      <c r="P1284" s="52"/>
      <c r="W1284" s="52"/>
      <c r="X1284" s="68"/>
      <c r="Y1284" s="62"/>
      <c r="Z1284" s="19"/>
      <c r="AC1284" s="58"/>
      <c r="AD1284" s="19"/>
    </row>
    <row r="1285" spans="2:30" s="20" customFormat="1">
      <c r="B1285" s="49"/>
      <c r="C1285" s="19"/>
      <c r="D1285" s="50"/>
      <c r="E1285" s="19"/>
      <c r="F1285" s="19"/>
      <c r="G1285" s="208"/>
      <c r="I1285" s="51"/>
      <c r="J1285" s="52"/>
      <c r="K1285" s="62"/>
      <c r="L1285" s="62"/>
      <c r="M1285" s="52"/>
      <c r="N1285" s="54"/>
      <c r="O1285" s="51"/>
      <c r="P1285" s="52"/>
      <c r="W1285" s="52"/>
      <c r="X1285" s="68"/>
      <c r="Y1285" s="62"/>
      <c r="Z1285" s="19"/>
      <c r="AC1285" s="58"/>
      <c r="AD1285" s="19"/>
    </row>
    <row r="1286" spans="2:30" s="20" customFormat="1">
      <c r="B1286" s="49"/>
      <c r="C1286" s="19"/>
      <c r="D1286" s="50"/>
      <c r="E1286" s="19"/>
      <c r="F1286" s="19"/>
      <c r="G1286" s="208"/>
      <c r="I1286" s="51"/>
      <c r="J1286" s="52"/>
      <c r="K1286" s="62"/>
      <c r="L1286" s="62"/>
      <c r="M1286" s="52"/>
      <c r="N1286" s="54"/>
      <c r="O1286" s="51"/>
      <c r="P1286" s="52"/>
      <c r="W1286" s="52"/>
      <c r="X1286" s="68"/>
      <c r="Y1286" s="62"/>
      <c r="Z1286" s="19"/>
      <c r="AC1286" s="58"/>
      <c r="AD1286" s="19"/>
    </row>
    <row r="1287" spans="2:30" s="20" customFormat="1">
      <c r="B1287" s="49"/>
      <c r="C1287" s="19"/>
      <c r="D1287" s="50"/>
      <c r="E1287" s="19"/>
      <c r="F1287" s="19"/>
      <c r="G1287" s="208"/>
      <c r="I1287" s="51"/>
      <c r="J1287" s="52"/>
      <c r="K1287" s="62"/>
      <c r="L1287" s="62"/>
      <c r="M1287" s="52"/>
      <c r="N1287" s="54"/>
      <c r="O1287" s="51"/>
      <c r="P1287" s="52"/>
      <c r="W1287" s="52"/>
      <c r="X1287" s="68"/>
      <c r="Y1287" s="62"/>
      <c r="Z1287" s="19"/>
      <c r="AC1287" s="58"/>
      <c r="AD1287" s="19"/>
    </row>
    <row r="1288" spans="2:30" s="20" customFormat="1">
      <c r="B1288" s="49"/>
      <c r="C1288" s="19"/>
      <c r="D1288" s="50"/>
      <c r="E1288" s="19"/>
      <c r="F1288" s="19"/>
      <c r="G1288" s="208"/>
      <c r="I1288" s="51"/>
      <c r="J1288" s="52"/>
      <c r="K1288" s="62"/>
      <c r="L1288" s="62"/>
      <c r="M1288" s="52"/>
      <c r="N1288" s="54"/>
      <c r="O1288" s="51"/>
      <c r="P1288" s="52"/>
      <c r="W1288" s="52"/>
      <c r="X1288" s="68"/>
      <c r="Y1288" s="62"/>
      <c r="Z1288" s="19"/>
      <c r="AC1288" s="58"/>
      <c r="AD1288" s="19"/>
    </row>
    <row r="1289" spans="2:30" s="20" customFormat="1">
      <c r="B1289" s="49"/>
      <c r="C1289" s="19"/>
      <c r="D1289" s="50"/>
      <c r="E1289" s="19"/>
      <c r="F1289" s="19"/>
      <c r="G1289" s="208"/>
      <c r="I1289" s="51"/>
      <c r="J1289" s="52"/>
      <c r="K1289" s="62"/>
      <c r="L1289" s="62"/>
      <c r="M1289" s="52"/>
      <c r="N1289" s="54"/>
      <c r="O1289" s="51"/>
      <c r="P1289" s="52"/>
      <c r="W1289" s="52"/>
      <c r="X1289" s="68"/>
      <c r="Y1289" s="62"/>
      <c r="Z1289" s="19"/>
      <c r="AC1289" s="58"/>
      <c r="AD1289" s="19"/>
    </row>
    <row r="1290" spans="2:30" s="20" customFormat="1">
      <c r="B1290" s="49"/>
      <c r="C1290" s="19"/>
      <c r="D1290" s="50"/>
      <c r="E1290" s="19"/>
      <c r="F1290" s="19"/>
      <c r="G1290" s="208"/>
      <c r="I1290" s="51"/>
      <c r="J1290" s="52"/>
      <c r="K1290" s="62"/>
      <c r="L1290" s="62"/>
      <c r="M1290" s="52"/>
      <c r="N1290" s="54"/>
      <c r="O1290" s="51"/>
      <c r="P1290" s="52"/>
      <c r="W1290" s="52"/>
      <c r="X1290" s="68"/>
      <c r="Y1290" s="62"/>
      <c r="Z1290" s="19"/>
      <c r="AC1290" s="58"/>
      <c r="AD1290" s="19"/>
    </row>
    <row r="1291" spans="2:30" s="20" customFormat="1">
      <c r="B1291" s="49"/>
      <c r="C1291" s="19"/>
      <c r="D1291" s="50"/>
      <c r="E1291" s="19"/>
      <c r="F1291" s="19"/>
      <c r="G1291" s="208"/>
      <c r="I1291" s="51"/>
      <c r="J1291" s="52"/>
      <c r="K1291" s="62"/>
      <c r="L1291" s="62"/>
      <c r="M1291" s="52"/>
      <c r="N1291" s="54"/>
      <c r="O1291" s="51"/>
      <c r="P1291" s="52"/>
      <c r="W1291" s="52"/>
      <c r="X1291" s="68"/>
      <c r="Y1291" s="62"/>
      <c r="Z1291" s="19"/>
      <c r="AC1291" s="58"/>
      <c r="AD1291" s="19"/>
    </row>
    <row r="1292" spans="2:30" s="20" customFormat="1">
      <c r="B1292" s="49"/>
      <c r="C1292" s="19"/>
      <c r="D1292" s="50"/>
      <c r="E1292" s="19"/>
      <c r="F1292" s="19"/>
      <c r="G1292" s="208"/>
      <c r="I1292" s="51"/>
      <c r="J1292" s="52"/>
      <c r="K1292" s="62"/>
      <c r="L1292" s="62"/>
      <c r="M1292" s="52"/>
      <c r="N1292" s="54"/>
      <c r="O1292" s="51"/>
      <c r="P1292" s="52"/>
      <c r="W1292" s="52"/>
      <c r="X1292" s="68"/>
      <c r="Y1292" s="62"/>
      <c r="Z1292" s="19"/>
      <c r="AC1292" s="58"/>
      <c r="AD1292" s="19"/>
    </row>
    <row r="1293" spans="2:30" s="20" customFormat="1">
      <c r="B1293" s="49"/>
      <c r="C1293" s="19"/>
      <c r="D1293" s="50"/>
      <c r="E1293" s="19"/>
      <c r="F1293" s="19"/>
      <c r="G1293" s="208"/>
      <c r="I1293" s="51"/>
      <c r="J1293" s="52"/>
      <c r="K1293" s="62"/>
      <c r="L1293" s="62"/>
      <c r="M1293" s="52"/>
      <c r="N1293" s="54"/>
      <c r="O1293" s="51"/>
      <c r="P1293" s="52"/>
      <c r="W1293" s="52"/>
      <c r="X1293" s="68"/>
      <c r="Y1293" s="62"/>
      <c r="Z1293" s="19"/>
      <c r="AC1293" s="58"/>
      <c r="AD1293" s="19"/>
    </row>
    <row r="1294" spans="2:30" s="20" customFormat="1">
      <c r="B1294" s="49"/>
      <c r="C1294" s="19"/>
      <c r="D1294" s="50"/>
      <c r="E1294" s="19"/>
      <c r="F1294" s="19"/>
      <c r="G1294" s="208"/>
      <c r="I1294" s="51"/>
      <c r="J1294" s="52"/>
      <c r="K1294" s="62"/>
      <c r="L1294" s="62"/>
      <c r="M1294" s="52"/>
      <c r="N1294" s="54"/>
      <c r="O1294" s="51"/>
      <c r="P1294" s="52"/>
      <c r="W1294" s="52"/>
      <c r="X1294" s="68"/>
      <c r="Y1294" s="62"/>
      <c r="Z1294" s="19"/>
      <c r="AC1294" s="58"/>
      <c r="AD1294" s="19"/>
    </row>
    <row r="1295" spans="2:30" s="20" customFormat="1">
      <c r="B1295" s="49"/>
      <c r="C1295" s="19"/>
      <c r="D1295" s="50"/>
      <c r="E1295" s="19"/>
      <c r="F1295" s="19"/>
      <c r="G1295" s="208"/>
      <c r="I1295" s="51"/>
      <c r="J1295" s="52"/>
      <c r="K1295" s="62"/>
      <c r="L1295" s="62"/>
      <c r="M1295" s="52"/>
      <c r="N1295" s="54"/>
      <c r="O1295" s="51"/>
      <c r="P1295" s="52"/>
      <c r="W1295" s="52"/>
      <c r="X1295" s="68"/>
      <c r="Y1295" s="62"/>
      <c r="Z1295" s="19"/>
      <c r="AC1295" s="58"/>
      <c r="AD1295" s="19"/>
    </row>
    <row r="1296" spans="2:30" s="20" customFormat="1">
      <c r="B1296" s="49"/>
      <c r="C1296" s="19"/>
      <c r="D1296" s="50"/>
      <c r="E1296" s="19"/>
      <c r="F1296" s="19"/>
      <c r="G1296" s="208"/>
      <c r="I1296" s="51"/>
      <c r="J1296" s="52"/>
      <c r="K1296" s="62"/>
      <c r="L1296" s="62"/>
      <c r="M1296" s="52"/>
      <c r="N1296" s="54"/>
      <c r="O1296" s="51"/>
      <c r="P1296" s="52"/>
      <c r="W1296" s="52"/>
      <c r="X1296" s="68"/>
      <c r="Y1296" s="62"/>
      <c r="Z1296" s="19"/>
      <c r="AC1296" s="58"/>
      <c r="AD1296" s="19"/>
    </row>
    <row r="1297" spans="2:30" s="20" customFormat="1">
      <c r="B1297" s="49"/>
      <c r="C1297" s="19"/>
      <c r="D1297" s="50"/>
      <c r="E1297" s="19"/>
      <c r="F1297" s="19"/>
      <c r="G1297" s="208"/>
      <c r="I1297" s="51"/>
      <c r="J1297" s="52"/>
      <c r="K1297" s="62"/>
      <c r="L1297" s="62"/>
      <c r="M1297" s="52"/>
      <c r="N1297" s="54"/>
      <c r="O1297" s="51"/>
      <c r="P1297" s="52"/>
      <c r="W1297" s="52"/>
      <c r="X1297" s="68"/>
      <c r="Y1297" s="62"/>
      <c r="Z1297" s="19"/>
      <c r="AC1297" s="58"/>
      <c r="AD1297" s="19"/>
    </row>
    <row r="1298" spans="2:30" s="20" customFormat="1">
      <c r="B1298" s="49"/>
      <c r="C1298" s="19"/>
      <c r="D1298" s="50"/>
      <c r="E1298" s="19"/>
      <c r="F1298" s="19"/>
      <c r="G1298" s="208"/>
      <c r="I1298" s="51"/>
      <c r="J1298" s="52"/>
      <c r="K1298" s="62"/>
      <c r="L1298" s="62"/>
      <c r="M1298" s="52"/>
      <c r="N1298" s="54"/>
      <c r="O1298" s="51"/>
      <c r="P1298" s="52"/>
      <c r="W1298" s="52"/>
      <c r="X1298" s="68"/>
      <c r="Y1298" s="62"/>
      <c r="Z1298" s="19"/>
      <c r="AC1298" s="58"/>
      <c r="AD1298" s="19"/>
    </row>
    <row r="1299" spans="2:30" s="20" customFormat="1">
      <c r="B1299" s="49"/>
      <c r="C1299" s="19"/>
      <c r="D1299" s="50"/>
      <c r="E1299" s="19"/>
      <c r="F1299" s="19"/>
      <c r="G1299" s="208"/>
      <c r="I1299" s="51"/>
      <c r="J1299" s="52"/>
      <c r="K1299" s="62"/>
      <c r="L1299" s="62"/>
      <c r="M1299" s="52"/>
      <c r="N1299" s="54"/>
      <c r="O1299" s="51"/>
      <c r="P1299" s="52"/>
      <c r="W1299" s="52"/>
      <c r="X1299" s="68"/>
      <c r="Y1299" s="62"/>
      <c r="Z1299" s="19"/>
      <c r="AC1299" s="58"/>
      <c r="AD1299" s="19"/>
    </row>
    <row r="1300" spans="2:30" s="20" customFormat="1">
      <c r="B1300" s="49"/>
      <c r="C1300" s="19"/>
      <c r="D1300" s="50"/>
      <c r="E1300" s="19"/>
      <c r="F1300" s="19"/>
      <c r="G1300" s="208"/>
      <c r="I1300" s="51"/>
      <c r="J1300" s="52"/>
      <c r="K1300" s="62"/>
      <c r="L1300" s="62"/>
      <c r="M1300" s="52"/>
      <c r="N1300" s="54"/>
      <c r="O1300" s="51"/>
      <c r="P1300" s="52"/>
      <c r="W1300" s="52"/>
      <c r="X1300" s="68"/>
      <c r="Y1300" s="62"/>
      <c r="Z1300" s="19"/>
      <c r="AC1300" s="58"/>
      <c r="AD1300" s="19"/>
    </row>
    <row r="1301" spans="2:30" s="20" customFormat="1">
      <c r="B1301" s="49"/>
      <c r="C1301" s="19"/>
      <c r="D1301" s="50"/>
      <c r="E1301" s="19"/>
      <c r="F1301" s="19"/>
      <c r="G1301" s="208"/>
      <c r="I1301" s="51"/>
      <c r="J1301" s="52"/>
      <c r="K1301" s="62"/>
      <c r="L1301" s="62"/>
      <c r="M1301" s="52"/>
      <c r="N1301" s="54"/>
      <c r="O1301" s="51"/>
      <c r="P1301" s="52"/>
      <c r="W1301" s="52"/>
      <c r="X1301" s="68"/>
      <c r="Y1301" s="62"/>
      <c r="Z1301" s="19"/>
      <c r="AC1301" s="58"/>
      <c r="AD1301" s="19"/>
    </row>
    <row r="1302" spans="2:30" s="20" customFormat="1">
      <c r="B1302" s="49"/>
      <c r="C1302" s="19"/>
      <c r="D1302" s="50"/>
      <c r="E1302" s="19"/>
      <c r="F1302" s="19"/>
      <c r="G1302" s="208"/>
      <c r="I1302" s="51"/>
      <c r="J1302" s="52"/>
      <c r="K1302" s="62"/>
      <c r="L1302" s="62"/>
      <c r="M1302" s="52"/>
      <c r="N1302" s="54"/>
      <c r="O1302" s="51"/>
      <c r="P1302" s="52"/>
      <c r="W1302" s="52"/>
      <c r="X1302" s="68"/>
      <c r="Y1302" s="62"/>
      <c r="Z1302" s="19"/>
      <c r="AC1302" s="58"/>
      <c r="AD1302" s="19"/>
    </row>
    <row r="1303" spans="2:30" s="20" customFormat="1">
      <c r="B1303" s="49"/>
      <c r="C1303" s="19"/>
      <c r="D1303" s="50"/>
      <c r="E1303" s="19"/>
      <c r="F1303" s="19"/>
      <c r="G1303" s="208"/>
      <c r="I1303" s="51"/>
      <c r="J1303" s="52"/>
      <c r="K1303" s="62"/>
      <c r="L1303" s="62"/>
      <c r="M1303" s="52"/>
      <c r="N1303" s="54"/>
      <c r="O1303" s="51"/>
      <c r="P1303" s="52"/>
      <c r="W1303" s="52"/>
      <c r="X1303" s="68"/>
      <c r="Y1303" s="62"/>
      <c r="Z1303" s="19"/>
      <c r="AC1303" s="58"/>
      <c r="AD1303" s="19"/>
    </row>
    <row r="1304" spans="2:30" s="20" customFormat="1">
      <c r="B1304" s="49"/>
      <c r="C1304" s="19"/>
      <c r="D1304" s="50"/>
      <c r="E1304" s="19"/>
      <c r="F1304" s="19"/>
      <c r="G1304" s="208"/>
      <c r="I1304" s="51"/>
      <c r="J1304" s="52"/>
      <c r="K1304" s="62"/>
      <c r="L1304" s="62"/>
      <c r="M1304" s="52"/>
      <c r="N1304" s="54"/>
      <c r="O1304" s="51"/>
      <c r="P1304" s="52"/>
      <c r="W1304" s="52"/>
      <c r="X1304" s="68"/>
      <c r="Y1304" s="62"/>
      <c r="Z1304" s="19"/>
      <c r="AC1304" s="58"/>
      <c r="AD1304" s="19"/>
    </row>
    <row r="1305" spans="2:30" s="20" customFormat="1">
      <c r="B1305" s="49"/>
      <c r="C1305" s="19"/>
      <c r="D1305" s="50"/>
      <c r="E1305" s="19"/>
      <c r="F1305" s="19"/>
      <c r="G1305" s="208"/>
      <c r="I1305" s="51"/>
      <c r="J1305" s="52"/>
      <c r="K1305" s="62"/>
      <c r="L1305" s="62"/>
      <c r="M1305" s="52"/>
      <c r="N1305" s="54"/>
      <c r="O1305" s="51"/>
      <c r="P1305" s="52"/>
      <c r="W1305" s="52"/>
      <c r="X1305" s="68"/>
      <c r="Y1305" s="62"/>
      <c r="Z1305" s="19"/>
      <c r="AC1305" s="58"/>
      <c r="AD1305" s="19"/>
    </row>
    <row r="1306" spans="2:30" s="20" customFormat="1">
      <c r="B1306" s="49"/>
      <c r="C1306" s="19"/>
      <c r="D1306" s="50"/>
      <c r="E1306" s="19"/>
      <c r="F1306" s="19"/>
      <c r="G1306" s="208"/>
      <c r="I1306" s="51"/>
      <c r="J1306" s="52"/>
      <c r="K1306" s="62"/>
      <c r="L1306" s="62"/>
      <c r="M1306" s="52"/>
      <c r="N1306" s="54"/>
      <c r="O1306" s="51"/>
      <c r="P1306" s="52"/>
      <c r="W1306" s="52"/>
      <c r="X1306" s="68"/>
      <c r="Y1306" s="62"/>
      <c r="Z1306" s="19"/>
      <c r="AC1306" s="58"/>
      <c r="AD1306" s="19"/>
    </row>
    <row r="1307" spans="2:30" s="20" customFormat="1">
      <c r="B1307" s="49"/>
      <c r="C1307" s="19"/>
      <c r="D1307" s="50"/>
      <c r="E1307" s="19"/>
      <c r="F1307" s="19"/>
      <c r="G1307" s="208"/>
      <c r="I1307" s="51"/>
      <c r="J1307" s="52"/>
      <c r="K1307" s="62"/>
      <c r="L1307" s="62"/>
      <c r="M1307" s="52"/>
      <c r="N1307" s="54"/>
      <c r="O1307" s="51"/>
      <c r="P1307" s="52"/>
      <c r="W1307" s="52"/>
      <c r="X1307" s="68"/>
      <c r="Y1307" s="62"/>
      <c r="Z1307" s="19"/>
      <c r="AC1307" s="58"/>
      <c r="AD1307" s="19"/>
    </row>
    <row r="1308" spans="2:30" s="20" customFormat="1">
      <c r="B1308" s="49"/>
      <c r="C1308" s="19"/>
      <c r="D1308" s="50"/>
      <c r="E1308" s="19"/>
      <c r="F1308" s="19"/>
      <c r="G1308" s="208"/>
      <c r="I1308" s="51"/>
      <c r="J1308" s="52"/>
      <c r="K1308" s="62"/>
      <c r="L1308" s="62"/>
      <c r="M1308" s="52"/>
      <c r="N1308" s="54"/>
      <c r="O1308" s="51"/>
      <c r="P1308" s="52"/>
      <c r="W1308" s="52"/>
      <c r="X1308" s="68"/>
      <c r="Y1308" s="62"/>
      <c r="Z1308" s="19"/>
      <c r="AC1308" s="58"/>
      <c r="AD1308" s="19"/>
    </row>
    <row r="1309" spans="2:30" s="20" customFormat="1">
      <c r="B1309" s="49"/>
      <c r="C1309" s="19"/>
      <c r="D1309" s="50"/>
      <c r="E1309" s="19"/>
      <c r="F1309" s="19"/>
      <c r="G1309" s="208"/>
      <c r="I1309" s="51"/>
      <c r="J1309" s="52"/>
      <c r="K1309" s="62"/>
      <c r="L1309" s="62"/>
      <c r="M1309" s="52"/>
      <c r="N1309" s="54"/>
      <c r="O1309" s="51"/>
      <c r="P1309" s="52"/>
      <c r="W1309" s="52"/>
      <c r="X1309" s="68"/>
      <c r="Y1309" s="62"/>
      <c r="Z1309" s="19"/>
      <c r="AC1309" s="58"/>
      <c r="AD1309" s="19"/>
    </row>
    <row r="1310" spans="2:30" s="20" customFormat="1">
      <c r="B1310" s="49"/>
      <c r="C1310" s="19"/>
      <c r="D1310" s="50"/>
      <c r="E1310" s="19"/>
      <c r="F1310" s="19"/>
      <c r="G1310" s="208"/>
      <c r="I1310" s="51"/>
      <c r="J1310" s="52"/>
      <c r="K1310" s="62"/>
      <c r="L1310" s="62"/>
      <c r="M1310" s="52"/>
      <c r="N1310" s="54"/>
      <c r="O1310" s="51"/>
      <c r="P1310" s="52"/>
      <c r="W1310" s="52"/>
      <c r="X1310" s="68"/>
      <c r="Y1310" s="62"/>
      <c r="Z1310" s="19"/>
      <c r="AC1310" s="58"/>
      <c r="AD1310" s="19"/>
    </row>
    <row r="1311" spans="2:30" s="20" customFormat="1">
      <c r="B1311" s="49"/>
      <c r="C1311" s="19"/>
      <c r="D1311" s="50"/>
      <c r="E1311" s="19"/>
      <c r="F1311" s="19"/>
      <c r="G1311" s="208"/>
      <c r="I1311" s="51"/>
      <c r="J1311" s="52"/>
      <c r="K1311" s="62"/>
      <c r="L1311" s="62"/>
      <c r="M1311" s="52"/>
      <c r="N1311" s="54"/>
      <c r="O1311" s="51"/>
      <c r="P1311" s="52"/>
      <c r="W1311" s="52"/>
      <c r="X1311" s="68"/>
      <c r="Y1311" s="62"/>
      <c r="Z1311" s="19"/>
      <c r="AC1311" s="58"/>
      <c r="AD1311" s="19"/>
    </row>
    <row r="1312" spans="2:30" s="20" customFormat="1">
      <c r="B1312" s="49"/>
      <c r="C1312" s="19"/>
      <c r="D1312" s="50"/>
      <c r="E1312" s="19"/>
      <c r="F1312" s="19"/>
      <c r="G1312" s="208"/>
      <c r="I1312" s="51"/>
      <c r="J1312" s="52"/>
      <c r="K1312" s="62"/>
      <c r="L1312" s="62"/>
      <c r="M1312" s="52"/>
      <c r="N1312" s="54"/>
      <c r="O1312" s="51"/>
      <c r="P1312" s="52"/>
      <c r="W1312" s="52"/>
      <c r="X1312" s="68"/>
      <c r="Y1312" s="62"/>
      <c r="Z1312" s="19"/>
      <c r="AC1312" s="58"/>
      <c r="AD1312" s="19"/>
    </row>
    <row r="1313" spans="2:30" s="20" customFormat="1">
      <c r="B1313" s="49"/>
      <c r="C1313" s="19"/>
      <c r="D1313" s="50"/>
      <c r="E1313" s="19"/>
      <c r="F1313" s="19"/>
      <c r="G1313" s="208"/>
      <c r="I1313" s="51"/>
      <c r="J1313" s="52"/>
      <c r="K1313" s="62"/>
      <c r="L1313" s="62"/>
      <c r="M1313" s="52"/>
      <c r="N1313" s="54"/>
      <c r="O1313" s="51"/>
      <c r="P1313" s="52"/>
      <c r="W1313" s="52"/>
      <c r="X1313" s="68"/>
      <c r="Y1313" s="62"/>
      <c r="Z1313" s="19"/>
      <c r="AC1313" s="58"/>
      <c r="AD1313" s="19"/>
    </row>
    <row r="1314" spans="2:30" s="20" customFormat="1">
      <c r="B1314" s="49"/>
      <c r="C1314" s="19"/>
      <c r="D1314" s="50"/>
      <c r="E1314" s="19"/>
      <c r="F1314" s="19"/>
      <c r="G1314" s="208"/>
      <c r="I1314" s="51"/>
      <c r="J1314" s="52"/>
      <c r="K1314" s="62"/>
      <c r="L1314" s="62"/>
      <c r="M1314" s="52"/>
      <c r="N1314" s="54"/>
      <c r="O1314" s="51"/>
      <c r="P1314" s="52"/>
      <c r="W1314" s="52"/>
      <c r="X1314" s="68"/>
      <c r="Y1314" s="62"/>
      <c r="Z1314" s="19"/>
      <c r="AC1314" s="58"/>
      <c r="AD1314" s="19"/>
    </row>
    <row r="1315" spans="2:30" s="20" customFormat="1">
      <c r="B1315" s="49"/>
      <c r="C1315" s="19"/>
      <c r="D1315" s="50"/>
      <c r="E1315" s="19"/>
      <c r="F1315" s="19"/>
      <c r="G1315" s="208"/>
      <c r="I1315" s="51"/>
      <c r="J1315" s="52"/>
      <c r="K1315" s="62"/>
      <c r="L1315" s="62"/>
      <c r="M1315" s="52"/>
      <c r="N1315" s="54"/>
      <c r="O1315" s="51"/>
      <c r="P1315" s="52"/>
      <c r="W1315" s="52"/>
      <c r="X1315" s="68"/>
      <c r="Y1315" s="62"/>
      <c r="Z1315" s="19"/>
      <c r="AC1315" s="58"/>
      <c r="AD1315" s="19"/>
    </row>
    <row r="1316" spans="2:30" s="20" customFormat="1">
      <c r="B1316" s="49"/>
      <c r="C1316" s="19"/>
      <c r="D1316" s="50"/>
      <c r="E1316" s="19"/>
      <c r="F1316" s="19"/>
      <c r="G1316" s="208"/>
      <c r="I1316" s="51"/>
      <c r="J1316" s="52"/>
      <c r="K1316" s="62"/>
      <c r="L1316" s="62"/>
      <c r="M1316" s="52"/>
      <c r="N1316" s="54"/>
      <c r="O1316" s="51"/>
      <c r="P1316" s="52"/>
      <c r="W1316" s="52"/>
      <c r="X1316" s="68"/>
      <c r="Y1316" s="62"/>
      <c r="Z1316" s="19"/>
      <c r="AC1316" s="58"/>
      <c r="AD1316" s="19"/>
    </row>
    <row r="1317" spans="2:30" s="20" customFormat="1">
      <c r="B1317" s="49"/>
      <c r="C1317" s="19"/>
      <c r="D1317" s="50"/>
      <c r="E1317" s="19"/>
      <c r="F1317" s="19"/>
      <c r="G1317" s="208"/>
      <c r="I1317" s="51"/>
      <c r="J1317" s="52"/>
      <c r="K1317" s="62"/>
      <c r="L1317" s="62"/>
      <c r="M1317" s="52"/>
      <c r="N1317" s="54"/>
      <c r="O1317" s="51"/>
      <c r="P1317" s="52"/>
      <c r="W1317" s="52"/>
      <c r="X1317" s="68"/>
      <c r="Y1317" s="62"/>
      <c r="Z1317" s="19"/>
      <c r="AC1317" s="58"/>
      <c r="AD1317" s="19"/>
    </row>
    <row r="1318" spans="2:30" s="20" customFormat="1">
      <c r="B1318" s="49"/>
      <c r="C1318" s="19"/>
      <c r="D1318" s="50"/>
      <c r="E1318" s="19"/>
      <c r="F1318" s="19"/>
      <c r="G1318" s="208"/>
      <c r="I1318" s="51"/>
      <c r="J1318" s="52"/>
      <c r="K1318" s="62"/>
      <c r="L1318" s="62"/>
      <c r="M1318" s="52"/>
      <c r="N1318" s="54"/>
      <c r="O1318" s="51"/>
      <c r="P1318" s="52"/>
      <c r="W1318" s="52"/>
      <c r="X1318" s="68"/>
      <c r="Y1318" s="62"/>
      <c r="Z1318" s="19"/>
      <c r="AC1318" s="58"/>
      <c r="AD1318" s="19"/>
    </row>
    <row r="1319" spans="2:30" s="20" customFormat="1">
      <c r="B1319" s="49"/>
      <c r="C1319" s="19"/>
      <c r="D1319" s="50"/>
      <c r="E1319" s="19"/>
      <c r="F1319" s="19"/>
      <c r="G1319" s="208"/>
      <c r="I1319" s="51"/>
      <c r="J1319" s="52"/>
      <c r="K1319" s="62"/>
      <c r="L1319" s="62"/>
      <c r="M1319" s="52"/>
      <c r="N1319" s="54"/>
      <c r="O1319" s="51"/>
      <c r="P1319" s="52"/>
      <c r="W1319" s="52"/>
      <c r="X1319" s="68"/>
      <c r="Y1319" s="62"/>
      <c r="Z1319" s="19"/>
      <c r="AC1319" s="58"/>
      <c r="AD1319" s="19"/>
    </row>
    <row r="1320" spans="2:30" s="20" customFormat="1">
      <c r="B1320" s="49"/>
      <c r="C1320" s="19"/>
      <c r="D1320" s="50"/>
      <c r="E1320" s="19"/>
      <c r="F1320" s="19"/>
      <c r="G1320" s="208"/>
      <c r="I1320" s="51"/>
      <c r="J1320" s="52"/>
      <c r="K1320" s="62"/>
      <c r="L1320" s="62"/>
      <c r="M1320" s="52"/>
      <c r="N1320" s="54"/>
      <c r="O1320" s="51"/>
      <c r="P1320" s="52"/>
      <c r="W1320" s="52"/>
      <c r="X1320" s="68"/>
      <c r="Y1320" s="62"/>
      <c r="Z1320" s="19"/>
      <c r="AC1320" s="58"/>
      <c r="AD1320" s="19"/>
    </row>
    <row r="1321" spans="2:30" s="20" customFormat="1">
      <c r="B1321" s="49"/>
      <c r="C1321" s="19"/>
      <c r="D1321" s="50"/>
      <c r="E1321" s="19"/>
      <c r="F1321" s="19"/>
      <c r="G1321" s="208"/>
      <c r="I1321" s="51"/>
      <c r="J1321" s="52"/>
      <c r="K1321" s="62"/>
      <c r="L1321" s="62"/>
      <c r="M1321" s="52"/>
      <c r="N1321" s="54"/>
      <c r="O1321" s="51"/>
      <c r="P1321" s="52"/>
      <c r="W1321" s="52"/>
      <c r="X1321" s="68"/>
      <c r="Y1321" s="62"/>
      <c r="Z1321" s="19"/>
      <c r="AC1321" s="58"/>
      <c r="AD1321" s="19"/>
    </row>
    <row r="1322" spans="2:30" s="20" customFormat="1">
      <c r="B1322" s="49"/>
      <c r="C1322" s="19"/>
      <c r="D1322" s="50"/>
      <c r="E1322" s="19"/>
      <c r="F1322" s="19"/>
      <c r="G1322" s="208"/>
      <c r="I1322" s="51"/>
      <c r="J1322" s="52"/>
      <c r="K1322" s="62"/>
      <c r="L1322" s="62"/>
      <c r="M1322" s="52"/>
      <c r="N1322" s="54"/>
      <c r="O1322" s="51"/>
      <c r="P1322" s="52"/>
      <c r="W1322" s="52"/>
      <c r="X1322" s="68"/>
      <c r="Y1322" s="62"/>
      <c r="Z1322" s="19"/>
      <c r="AC1322" s="58"/>
      <c r="AD1322" s="19"/>
    </row>
    <row r="1323" spans="2:30" s="20" customFormat="1">
      <c r="B1323" s="49"/>
      <c r="C1323" s="19"/>
      <c r="D1323" s="50"/>
      <c r="E1323" s="19"/>
      <c r="F1323" s="19"/>
      <c r="G1323" s="208"/>
      <c r="I1323" s="51"/>
      <c r="J1323" s="52"/>
      <c r="K1323" s="62"/>
      <c r="L1323" s="62"/>
      <c r="M1323" s="52"/>
      <c r="N1323" s="54"/>
      <c r="O1323" s="51"/>
      <c r="P1323" s="52"/>
      <c r="W1323" s="52"/>
      <c r="X1323" s="68"/>
      <c r="Y1323" s="62"/>
      <c r="Z1323" s="19"/>
      <c r="AC1323" s="58"/>
      <c r="AD1323" s="19"/>
    </row>
    <row r="1324" spans="2:30" s="20" customFormat="1">
      <c r="B1324" s="49"/>
      <c r="C1324" s="19"/>
      <c r="D1324" s="50"/>
      <c r="E1324" s="19"/>
      <c r="F1324" s="19"/>
      <c r="G1324" s="208"/>
      <c r="I1324" s="51"/>
      <c r="J1324" s="52"/>
      <c r="K1324" s="62"/>
      <c r="L1324" s="62"/>
      <c r="M1324" s="52"/>
      <c r="N1324" s="54"/>
      <c r="O1324" s="51"/>
      <c r="P1324" s="52"/>
      <c r="W1324" s="52"/>
      <c r="X1324" s="68"/>
      <c r="Y1324" s="62"/>
      <c r="Z1324" s="19"/>
      <c r="AC1324" s="58"/>
      <c r="AD1324" s="19"/>
    </row>
    <row r="1325" spans="2:30" s="20" customFormat="1">
      <c r="B1325" s="49"/>
      <c r="C1325" s="19"/>
      <c r="D1325" s="50"/>
      <c r="E1325" s="19"/>
      <c r="F1325" s="19"/>
      <c r="G1325" s="208"/>
      <c r="I1325" s="51"/>
      <c r="J1325" s="52"/>
      <c r="K1325" s="62"/>
      <c r="L1325" s="62"/>
      <c r="M1325" s="52"/>
      <c r="N1325" s="54"/>
      <c r="O1325" s="51"/>
      <c r="P1325" s="52"/>
      <c r="W1325" s="52"/>
      <c r="X1325" s="68"/>
      <c r="Y1325" s="62"/>
      <c r="Z1325" s="19"/>
      <c r="AC1325" s="58"/>
      <c r="AD1325" s="19"/>
    </row>
    <row r="1326" spans="2:30" s="20" customFormat="1">
      <c r="B1326" s="49"/>
      <c r="C1326" s="19"/>
      <c r="D1326" s="50"/>
      <c r="E1326" s="19"/>
      <c r="F1326" s="19"/>
      <c r="G1326" s="208"/>
      <c r="I1326" s="51"/>
      <c r="J1326" s="52"/>
      <c r="K1326" s="62"/>
      <c r="L1326" s="62"/>
      <c r="M1326" s="52"/>
      <c r="N1326" s="54"/>
      <c r="O1326" s="51"/>
      <c r="P1326" s="52"/>
      <c r="W1326" s="52"/>
      <c r="X1326" s="68"/>
      <c r="Y1326" s="62"/>
      <c r="Z1326" s="19"/>
      <c r="AC1326" s="58"/>
      <c r="AD1326" s="19"/>
    </row>
    <row r="1327" spans="2:30" s="20" customFormat="1">
      <c r="B1327" s="49"/>
      <c r="C1327" s="19"/>
      <c r="D1327" s="50"/>
      <c r="E1327" s="19"/>
      <c r="F1327" s="19"/>
      <c r="G1327" s="208"/>
      <c r="I1327" s="51"/>
      <c r="J1327" s="52"/>
      <c r="K1327" s="62"/>
      <c r="L1327" s="62"/>
      <c r="M1327" s="52"/>
      <c r="N1327" s="54"/>
      <c r="O1327" s="51"/>
      <c r="P1327" s="52"/>
      <c r="W1327" s="52"/>
      <c r="X1327" s="68"/>
      <c r="Y1327" s="62"/>
      <c r="Z1327" s="19"/>
      <c r="AC1327" s="58"/>
      <c r="AD1327" s="19"/>
    </row>
    <row r="1328" spans="2:30" s="20" customFormat="1">
      <c r="B1328" s="49"/>
      <c r="C1328" s="19"/>
      <c r="D1328" s="50"/>
      <c r="E1328" s="19"/>
      <c r="F1328" s="19"/>
      <c r="G1328" s="208"/>
      <c r="I1328" s="51"/>
      <c r="J1328" s="52"/>
      <c r="K1328" s="62"/>
      <c r="L1328" s="62"/>
      <c r="M1328" s="52"/>
      <c r="N1328" s="54"/>
      <c r="O1328" s="51"/>
      <c r="P1328" s="52"/>
      <c r="W1328" s="52"/>
      <c r="X1328" s="68"/>
      <c r="Y1328" s="62"/>
      <c r="Z1328" s="19"/>
      <c r="AC1328" s="58"/>
      <c r="AD1328" s="19"/>
    </row>
    <row r="1329" spans="2:30" s="20" customFormat="1">
      <c r="B1329" s="49"/>
      <c r="C1329" s="19"/>
      <c r="D1329" s="50"/>
      <c r="E1329" s="19"/>
      <c r="F1329" s="19"/>
      <c r="G1329" s="208"/>
      <c r="I1329" s="51"/>
      <c r="J1329" s="52"/>
      <c r="K1329" s="62"/>
      <c r="L1329" s="62"/>
      <c r="M1329" s="52"/>
      <c r="N1329" s="54"/>
      <c r="O1329" s="51"/>
      <c r="P1329" s="52"/>
      <c r="W1329" s="52"/>
      <c r="X1329" s="68"/>
      <c r="Y1329" s="62"/>
      <c r="Z1329" s="19"/>
      <c r="AC1329" s="58"/>
      <c r="AD1329" s="19"/>
    </row>
    <row r="1330" spans="2:30" s="20" customFormat="1">
      <c r="B1330" s="49"/>
      <c r="C1330" s="19"/>
      <c r="D1330" s="50"/>
      <c r="E1330" s="19"/>
      <c r="F1330" s="19"/>
      <c r="G1330" s="208"/>
      <c r="I1330" s="51"/>
      <c r="J1330" s="52"/>
      <c r="K1330" s="62"/>
      <c r="L1330" s="62"/>
      <c r="M1330" s="52"/>
      <c r="N1330" s="54"/>
      <c r="O1330" s="51"/>
      <c r="P1330" s="52"/>
      <c r="W1330" s="52"/>
      <c r="X1330" s="68"/>
      <c r="Y1330" s="62"/>
      <c r="Z1330" s="19"/>
      <c r="AC1330" s="58"/>
      <c r="AD1330" s="19"/>
    </row>
    <row r="1331" spans="2:30" s="20" customFormat="1">
      <c r="B1331" s="49"/>
      <c r="C1331" s="19"/>
      <c r="D1331" s="50"/>
      <c r="E1331" s="19"/>
      <c r="F1331" s="19"/>
      <c r="G1331" s="208"/>
      <c r="I1331" s="51"/>
      <c r="J1331" s="52"/>
      <c r="K1331" s="62"/>
      <c r="L1331" s="62"/>
      <c r="M1331" s="52"/>
      <c r="N1331" s="54"/>
      <c r="O1331" s="51"/>
      <c r="P1331" s="52"/>
      <c r="W1331" s="52"/>
      <c r="X1331" s="68"/>
      <c r="Y1331" s="62"/>
      <c r="Z1331" s="19"/>
      <c r="AC1331" s="58"/>
      <c r="AD1331" s="19"/>
    </row>
    <row r="1332" spans="2:30" s="20" customFormat="1">
      <c r="B1332" s="49"/>
      <c r="C1332" s="19"/>
      <c r="D1332" s="50"/>
      <c r="E1332" s="19"/>
      <c r="F1332" s="19"/>
      <c r="G1332" s="208"/>
      <c r="I1332" s="51"/>
      <c r="J1332" s="52"/>
      <c r="K1332" s="62"/>
      <c r="L1332" s="62"/>
      <c r="M1332" s="52"/>
      <c r="N1332" s="54"/>
      <c r="O1332" s="51"/>
      <c r="P1332" s="52"/>
      <c r="W1332" s="52"/>
      <c r="X1332" s="68"/>
      <c r="Y1332" s="62"/>
      <c r="Z1332" s="19"/>
      <c r="AC1332" s="58"/>
      <c r="AD1332" s="19"/>
    </row>
    <row r="1333" spans="2:30" s="20" customFormat="1">
      <c r="B1333" s="49"/>
      <c r="C1333" s="19"/>
      <c r="D1333" s="50"/>
      <c r="E1333" s="19"/>
      <c r="F1333" s="19"/>
      <c r="G1333" s="208"/>
      <c r="I1333" s="51"/>
      <c r="J1333" s="52"/>
      <c r="K1333" s="62"/>
      <c r="L1333" s="62"/>
      <c r="M1333" s="52"/>
      <c r="N1333" s="54"/>
      <c r="O1333" s="51"/>
      <c r="P1333" s="52"/>
      <c r="W1333" s="52"/>
      <c r="X1333" s="68"/>
      <c r="Y1333" s="62"/>
      <c r="Z1333" s="19"/>
      <c r="AC1333" s="58"/>
      <c r="AD1333" s="19"/>
    </row>
    <row r="1334" spans="2:30" s="20" customFormat="1">
      <c r="B1334" s="49"/>
      <c r="C1334" s="19"/>
      <c r="D1334" s="50"/>
      <c r="E1334" s="19"/>
      <c r="F1334" s="19"/>
      <c r="G1334" s="208"/>
      <c r="I1334" s="51"/>
      <c r="J1334" s="52"/>
      <c r="K1334" s="62"/>
      <c r="L1334" s="62"/>
      <c r="M1334" s="52"/>
      <c r="N1334" s="54"/>
      <c r="O1334" s="51"/>
      <c r="P1334" s="52"/>
      <c r="W1334" s="52"/>
      <c r="X1334" s="68"/>
      <c r="Y1334" s="62"/>
      <c r="Z1334" s="19"/>
      <c r="AC1334" s="58"/>
      <c r="AD1334" s="19"/>
    </row>
    <row r="1335" spans="2:30" s="20" customFormat="1">
      <c r="B1335" s="49"/>
      <c r="C1335" s="19"/>
      <c r="D1335" s="50"/>
      <c r="E1335" s="19"/>
      <c r="F1335" s="19"/>
      <c r="G1335" s="208"/>
      <c r="I1335" s="51"/>
      <c r="J1335" s="52"/>
      <c r="K1335" s="62"/>
      <c r="L1335" s="62"/>
      <c r="M1335" s="52"/>
      <c r="N1335" s="54"/>
      <c r="O1335" s="51"/>
      <c r="P1335" s="52"/>
      <c r="W1335" s="52"/>
      <c r="X1335" s="68"/>
      <c r="Y1335" s="62"/>
      <c r="Z1335" s="19"/>
      <c r="AC1335" s="58"/>
      <c r="AD1335" s="19"/>
    </row>
    <row r="1336" spans="2:30" s="20" customFormat="1">
      <c r="B1336" s="49"/>
      <c r="C1336" s="19"/>
      <c r="D1336" s="50"/>
      <c r="E1336" s="19"/>
      <c r="F1336" s="19"/>
      <c r="G1336" s="208"/>
      <c r="I1336" s="51"/>
      <c r="J1336" s="52"/>
      <c r="K1336" s="62"/>
      <c r="L1336" s="62"/>
      <c r="M1336" s="52"/>
      <c r="N1336" s="54"/>
      <c r="O1336" s="51"/>
      <c r="P1336" s="52"/>
      <c r="W1336" s="52"/>
      <c r="X1336" s="68"/>
      <c r="Y1336" s="62"/>
      <c r="Z1336" s="19"/>
      <c r="AC1336" s="58"/>
      <c r="AD1336" s="19"/>
    </row>
    <row r="1337" spans="2:30" s="20" customFormat="1">
      <c r="B1337" s="49"/>
      <c r="C1337" s="19"/>
      <c r="D1337" s="50"/>
      <c r="E1337" s="19"/>
      <c r="F1337" s="19"/>
      <c r="G1337" s="208"/>
      <c r="I1337" s="51"/>
      <c r="J1337" s="52"/>
      <c r="K1337" s="62"/>
      <c r="L1337" s="62"/>
      <c r="M1337" s="52"/>
      <c r="N1337" s="54"/>
      <c r="O1337" s="51"/>
      <c r="P1337" s="52"/>
      <c r="W1337" s="52"/>
      <c r="X1337" s="68"/>
      <c r="Y1337" s="62"/>
      <c r="Z1337" s="19"/>
      <c r="AC1337" s="58"/>
      <c r="AD1337" s="19"/>
    </row>
    <row r="1338" spans="2:30" s="20" customFormat="1">
      <c r="B1338" s="49"/>
      <c r="C1338" s="19"/>
      <c r="D1338" s="50"/>
      <c r="E1338" s="19"/>
      <c r="F1338" s="19"/>
      <c r="G1338" s="208"/>
      <c r="I1338" s="51"/>
      <c r="J1338" s="52"/>
      <c r="K1338" s="62"/>
      <c r="L1338" s="62"/>
      <c r="M1338" s="52"/>
      <c r="N1338" s="54"/>
      <c r="O1338" s="51"/>
      <c r="P1338" s="52"/>
      <c r="W1338" s="52"/>
      <c r="X1338" s="68"/>
      <c r="Y1338" s="62"/>
      <c r="Z1338" s="19"/>
      <c r="AC1338" s="58"/>
      <c r="AD1338" s="19"/>
    </row>
    <row r="1339" spans="2:30" s="20" customFormat="1">
      <c r="B1339" s="49"/>
      <c r="C1339" s="19"/>
      <c r="D1339" s="50"/>
      <c r="E1339" s="19"/>
      <c r="F1339" s="19"/>
      <c r="G1339" s="208"/>
      <c r="I1339" s="51"/>
      <c r="J1339" s="52"/>
      <c r="K1339" s="62"/>
      <c r="L1339" s="62"/>
      <c r="M1339" s="52"/>
      <c r="N1339" s="54"/>
      <c r="O1339" s="51"/>
      <c r="P1339" s="52"/>
      <c r="W1339" s="52"/>
      <c r="X1339" s="68"/>
      <c r="Y1339" s="62"/>
      <c r="Z1339" s="19"/>
      <c r="AC1339" s="58"/>
      <c r="AD1339" s="19"/>
    </row>
    <row r="1340" spans="2:30" s="20" customFormat="1">
      <c r="B1340" s="49"/>
      <c r="C1340" s="19"/>
      <c r="D1340" s="50"/>
      <c r="E1340" s="19"/>
      <c r="F1340" s="19"/>
      <c r="G1340" s="208"/>
      <c r="I1340" s="51"/>
      <c r="J1340" s="52"/>
      <c r="K1340" s="62"/>
      <c r="L1340" s="62"/>
      <c r="M1340" s="52"/>
      <c r="N1340" s="54"/>
      <c r="O1340" s="51"/>
      <c r="P1340" s="52"/>
      <c r="W1340" s="52"/>
      <c r="X1340" s="68"/>
      <c r="Y1340" s="62"/>
      <c r="Z1340" s="19"/>
      <c r="AC1340" s="58"/>
      <c r="AD1340" s="19"/>
    </row>
    <row r="1341" spans="2:30" s="20" customFormat="1">
      <c r="B1341" s="49"/>
      <c r="C1341" s="19"/>
      <c r="D1341" s="50"/>
      <c r="E1341" s="19"/>
      <c r="F1341" s="19"/>
      <c r="G1341" s="208"/>
      <c r="I1341" s="51"/>
      <c r="J1341" s="52"/>
      <c r="K1341" s="62"/>
      <c r="L1341" s="62"/>
      <c r="M1341" s="52"/>
      <c r="N1341" s="54"/>
      <c r="O1341" s="51"/>
      <c r="P1341" s="52"/>
      <c r="W1341" s="52"/>
      <c r="X1341" s="68"/>
      <c r="Y1341" s="62"/>
      <c r="Z1341" s="19"/>
      <c r="AC1341" s="58"/>
      <c r="AD1341" s="19"/>
    </row>
    <row r="1342" spans="2:30" s="20" customFormat="1">
      <c r="B1342" s="49"/>
      <c r="C1342" s="19"/>
      <c r="D1342" s="50"/>
      <c r="E1342" s="19"/>
      <c r="F1342" s="19"/>
      <c r="G1342" s="208"/>
      <c r="I1342" s="51"/>
      <c r="J1342" s="52"/>
      <c r="K1342" s="62"/>
      <c r="L1342" s="62"/>
      <c r="M1342" s="52"/>
      <c r="N1342" s="54"/>
      <c r="O1342" s="51"/>
      <c r="P1342" s="52"/>
      <c r="W1342" s="52"/>
      <c r="X1342" s="68"/>
      <c r="Y1342" s="62"/>
      <c r="Z1342" s="19"/>
      <c r="AC1342" s="58"/>
      <c r="AD1342" s="19"/>
    </row>
    <row r="1343" spans="2:30" s="20" customFormat="1">
      <c r="B1343" s="49"/>
      <c r="C1343" s="19"/>
      <c r="D1343" s="50"/>
      <c r="E1343" s="19"/>
      <c r="F1343" s="19"/>
      <c r="G1343" s="208"/>
      <c r="I1343" s="51"/>
      <c r="J1343" s="52"/>
      <c r="K1343" s="62"/>
      <c r="L1343" s="62"/>
      <c r="M1343" s="52"/>
      <c r="N1343" s="54"/>
      <c r="O1343" s="51"/>
      <c r="P1343" s="52"/>
      <c r="W1343" s="52"/>
      <c r="X1343" s="68"/>
      <c r="Y1343" s="62"/>
      <c r="Z1343" s="19"/>
      <c r="AC1343" s="58"/>
      <c r="AD1343" s="19"/>
    </row>
    <row r="1344" spans="2:30" s="20" customFormat="1">
      <c r="B1344" s="49"/>
      <c r="C1344" s="19"/>
      <c r="D1344" s="50"/>
      <c r="E1344" s="19"/>
      <c r="F1344" s="19"/>
      <c r="G1344" s="208"/>
      <c r="I1344" s="51"/>
      <c r="J1344" s="52"/>
      <c r="K1344" s="62"/>
      <c r="L1344" s="62"/>
      <c r="M1344" s="52"/>
      <c r="N1344" s="54"/>
      <c r="O1344" s="51"/>
      <c r="P1344" s="52"/>
      <c r="W1344" s="52"/>
      <c r="X1344" s="68"/>
      <c r="Y1344" s="62"/>
      <c r="Z1344" s="19"/>
      <c r="AC1344" s="58"/>
      <c r="AD1344" s="19"/>
    </row>
    <row r="1345" spans="2:30" s="20" customFormat="1">
      <c r="B1345" s="49"/>
      <c r="C1345" s="19"/>
      <c r="D1345" s="50"/>
      <c r="E1345" s="19"/>
      <c r="F1345" s="19"/>
      <c r="G1345" s="208"/>
      <c r="I1345" s="51"/>
      <c r="J1345" s="52"/>
      <c r="K1345" s="62"/>
      <c r="L1345" s="62"/>
      <c r="M1345" s="52"/>
      <c r="N1345" s="54"/>
      <c r="O1345" s="51"/>
      <c r="P1345" s="52"/>
      <c r="W1345" s="52"/>
      <c r="X1345" s="68"/>
      <c r="Y1345" s="62"/>
      <c r="Z1345" s="19"/>
      <c r="AC1345" s="58"/>
      <c r="AD1345" s="19"/>
    </row>
    <row r="1346" spans="2:30" s="20" customFormat="1">
      <c r="B1346" s="49"/>
      <c r="C1346" s="19"/>
      <c r="D1346" s="50"/>
      <c r="E1346" s="19"/>
      <c r="F1346" s="19"/>
      <c r="G1346" s="208"/>
      <c r="I1346" s="51"/>
      <c r="J1346" s="52"/>
      <c r="K1346" s="62"/>
      <c r="L1346" s="62"/>
      <c r="M1346" s="52"/>
      <c r="N1346" s="54"/>
      <c r="O1346" s="51"/>
      <c r="P1346" s="52"/>
      <c r="W1346" s="52"/>
      <c r="X1346" s="68"/>
      <c r="Y1346" s="62"/>
      <c r="Z1346" s="19"/>
      <c r="AC1346" s="58"/>
      <c r="AD1346" s="19"/>
    </row>
    <row r="1347" spans="2:30" s="20" customFormat="1">
      <c r="B1347" s="49"/>
      <c r="C1347" s="19"/>
      <c r="D1347" s="50"/>
      <c r="E1347" s="19"/>
      <c r="F1347" s="19"/>
      <c r="G1347" s="208"/>
      <c r="I1347" s="51"/>
      <c r="J1347" s="52"/>
      <c r="K1347" s="62"/>
      <c r="L1347" s="62"/>
      <c r="M1347" s="52"/>
      <c r="N1347" s="54"/>
      <c r="O1347" s="51"/>
      <c r="P1347" s="52"/>
      <c r="W1347" s="52"/>
      <c r="X1347" s="68"/>
      <c r="Y1347" s="62"/>
      <c r="Z1347" s="19"/>
      <c r="AC1347" s="58"/>
      <c r="AD1347" s="19"/>
    </row>
    <row r="1348" spans="2:30" s="20" customFormat="1">
      <c r="B1348" s="49"/>
      <c r="C1348" s="19"/>
      <c r="D1348" s="50"/>
      <c r="E1348" s="19"/>
      <c r="F1348" s="19"/>
      <c r="G1348" s="208"/>
      <c r="I1348" s="51"/>
      <c r="J1348" s="52"/>
      <c r="K1348" s="62"/>
      <c r="L1348" s="62"/>
      <c r="M1348" s="52"/>
      <c r="N1348" s="54"/>
      <c r="O1348" s="51"/>
      <c r="P1348" s="52"/>
      <c r="W1348" s="52"/>
      <c r="X1348" s="68"/>
      <c r="Y1348" s="62"/>
      <c r="Z1348" s="19"/>
      <c r="AC1348" s="58"/>
      <c r="AD1348" s="19"/>
    </row>
    <row r="1349" spans="2:30" s="20" customFormat="1">
      <c r="B1349" s="49"/>
      <c r="C1349" s="19"/>
      <c r="D1349" s="50"/>
      <c r="E1349" s="19"/>
      <c r="F1349" s="19"/>
      <c r="G1349" s="208"/>
      <c r="I1349" s="51"/>
      <c r="J1349" s="52"/>
      <c r="K1349" s="62"/>
      <c r="L1349" s="62"/>
      <c r="M1349" s="52"/>
      <c r="N1349" s="54"/>
      <c r="O1349" s="51"/>
      <c r="P1349" s="52"/>
      <c r="W1349" s="52"/>
      <c r="X1349" s="68"/>
      <c r="Y1349" s="62"/>
      <c r="Z1349" s="19"/>
      <c r="AC1349" s="58"/>
      <c r="AD1349" s="19"/>
    </row>
    <row r="1350" spans="2:30" s="20" customFormat="1">
      <c r="B1350" s="49"/>
      <c r="C1350" s="19"/>
      <c r="D1350" s="50"/>
      <c r="E1350" s="19"/>
      <c r="F1350" s="19"/>
      <c r="G1350" s="208"/>
      <c r="I1350" s="51"/>
      <c r="J1350" s="52"/>
      <c r="K1350" s="62"/>
      <c r="L1350" s="62"/>
      <c r="M1350" s="52"/>
      <c r="N1350" s="54"/>
      <c r="O1350" s="51"/>
      <c r="P1350" s="52"/>
      <c r="W1350" s="52"/>
      <c r="X1350" s="68"/>
      <c r="Y1350" s="62"/>
      <c r="Z1350" s="19"/>
      <c r="AC1350" s="58"/>
      <c r="AD1350" s="19"/>
    </row>
    <row r="1351" spans="2:30" s="20" customFormat="1">
      <c r="B1351" s="49"/>
      <c r="C1351" s="19"/>
      <c r="D1351" s="50"/>
      <c r="E1351" s="19"/>
      <c r="F1351" s="19"/>
      <c r="G1351" s="208"/>
      <c r="I1351" s="51"/>
      <c r="J1351" s="52"/>
      <c r="K1351" s="62"/>
      <c r="L1351" s="62"/>
      <c r="M1351" s="52"/>
      <c r="N1351" s="54"/>
      <c r="O1351" s="51"/>
      <c r="P1351" s="52"/>
      <c r="W1351" s="52"/>
      <c r="X1351" s="68"/>
      <c r="Y1351" s="62"/>
      <c r="Z1351" s="19"/>
      <c r="AC1351" s="58"/>
      <c r="AD1351" s="19"/>
    </row>
    <row r="1352" spans="2:30" s="20" customFormat="1">
      <c r="B1352" s="49"/>
      <c r="C1352" s="19"/>
      <c r="D1352" s="50"/>
      <c r="E1352" s="19"/>
      <c r="F1352" s="19"/>
      <c r="G1352" s="208"/>
      <c r="I1352" s="51"/>
      <c r="J1352" s="52"/>
      <c r="K1352" s="62"/>
      <c r="L1352" s="62"/>
      <c r="M1352" s="52"/>
      <c r="N1352" s="54"/>
      <c r="O1352" s="51"/>
      <c r="P1352" s="52"/>
      <c r="W1352" s="52"/>
      <c r="X1352" s="68"/>
      <c r="Y1352" s="62"/>
      <c r="Z1352" s="19"/>
      <c r="AC1352" s="58"/>
      <c r="AD1352" s="19"/>
    </row>
    <row r="1353" spans="2:30" s="20" customFormat="1">
      <c r="B1353" s="49"/>
      <c r="C1353" s="19"/>
      <c r="D1353" s="50"/>
      <c r="E1353" s="19"/>
      <c r="F1353" s="19"/>
      <c r="G1353" s="208"/>
      <c r="I1353" s="51"/>
      <c r="J1353" s="52"/>
      <c r="K1353" s="62"/>
      <c r="L1353" s="62"/>
      <c r="M1353" s="52"/>
      <c r="N1353" s="54"/>
      <c r="O1353" s="51"/>
      <c r="P1353" s="52"/>
      <c r="W1353" s="52"/>
      <c r="X1353" s="68"/>
      <c r="Y1353" s="62"/>
      <c r="Z1353" s="19"/>
      <c r="AC1353" s="58"/>
      <c r="AD1353" s="19"/>
    </row>
    <row r="1354" spans="2:30" s="20" customFormat="1">
      <c r="B1354" s="49"/>
      <c r="C1354" s="19"/>
      <c r="D1354" s="50"/>
      <c r="E1354" s="19"/>
      <c r="F1354" s="19"/>
      <c r="G1354" s="208"/>
      <c r="I1354" s="51"/>
      <c r="J1354" s="52"/>
      <c r="K1354" s="62"/>
      <c r="L1354" s="62"/>
      <c r="M1354" s="52"/>
      <c r="N1354" s="54"/>
      <c r="O1354" s="51"/>
      <c r="P1354" s="52"/>
      <c r="W1354" s="52"/>
      <c r="X1354" s="68"/>
      <c r="Y1354" s="62"/>
      <c r="Z1354" s="19"/>
      <c r="AC1354" s="58"/>
      <c r="AD1354" s="19"/>
    </row>
    <row r="1355" spans="2:30" s="20" customFormat="1">
      <c r="B1355" s="49"/>
      <c r="C1355" s="19"/>
      <c r="D1355" s="50"/>
      <c r="E1355" s="19"/>
      <c r="F1355" s="19"/>
      <c r="G1355" s="208"/>
      <c r="I1355" s="51"/>
      <c r="J1355" s="52"/>
      <c r="K1355" s="62"/>
      <c r="L1355" s="62"/>
      <c r="M1355" s="52"/>
      <c r="N1355" s="54"/>
      <c r="O1355" s="51"/>
      <c r="P1355" s="52"/>
      <c r="W1355" s="52"/>
      <c r="X1355" s="68"/>
      <c r="Y1355" s="62"/>
      <c r="Z1355" s="19"/>
      <c r="AC1355" s="58"/>
      <c r="AD1355" s="19"/>
    </row>
    <row r="1356" spans="2:30" s="20" customFormat="1">
      <c r="B1356" s="49"/>
      <c r="C1356" s="19"/>
      <c r="D1356" s="50"/>
      <c r="E1356" s="19"/>
      <c r="F1356" s="19"/>
      <c r="G1356" s="208"/>
      <c r="I1356" s="51"/>
      <c r="J1356" s="52"/>
      <c r="K1356" s="62"/>
      <c r="L1356" s="62"/>
      <c r="M1356" s="52"/>
      <c r="N1356" s="54"/>
      <c r="O1356" s="51"/>
      <c r="P1356" s="52"/>
      <c r="W1356" s="52"/>
      <c r="X1356" s="68"/>
      <c r="Y1356" s="62"/>
      <c r="Z1356" s="19"/>
      <c r="AC1356" s="58"/>
      <c r="AD1356" s="19"/>
    </row>
    <row r="1357" spans="2:30" s="20" customFormat="1">
      <c r="B1357" s="49"/>
      <c r="C1357" s="19"/>
      <c r="D1357" s="50"/>
      <c r="E1357" s="19"/>
      <c r="F1357" s="19"/>
      <c r="G1357" s="208"/>
      <c r="I1357" s="51"/>
      <c r="J1357" s="52"/>
      <c r="K1357" s="62"/>
      <c r="L1357" s="62"/>
      <c r="M1357" s="52"/>
      <c r="N1357" s="54"/>
      <c r="O1357" s="51"/>
      <c r="P1357" s="52"/>
      <c r="W1357" s="52"/>
      <c r="X1357" s="68"/>
      <c r="Y1357" s="62"/>
      <c r="Z1357" s="19"/>
      <c r="AC1357" s="58"/>
      <c r="AD1357" s="19"/>
    </row>
    <row r="1358" spans="2:30" s="20" customFormat="1">
      <c r="B1358" s="49"/>
      <c r="C1358" s="19"/>
      <c r="D1358" s="50"/>
      <c r="E1358" s="19"/>
      <c r="F1358" s="19"/>
      <c r="G1358" s="208"/>
      <c r="I1358" s="51"/>
      <c r="J1358" s="52"/>
      <c r="K1358" s="62"/>
      <c r="L1358" s="62"/>
      <c r="M1358" s="52"/>
      <c r="N1358" s="54"/>
      <c r="O1358" s="51"/>
      <c r="P1358" s="52"/>
      <c r="W1358" s="52"/>
      <c r="X1358" s="68"/>
      <c r="Y1358" s="62"/>
      <c r="Z1358" s="19"/>
      <c r="AC1358" s="58"/>
      <c r="AD1358" s="19"/>
    </row>
    <row r="1359" spans="2:30" s="20" customFormat="1">
      <c r="B1359" s="49"/>
      <c r="C1359" s="19"/>
      <c r="D1359" s="50"/>
      <c r="E1359" s="19"/>
      <c r="F1359" s="19"/>
      <c r="G1359" s="208"/>
      <c r="I1359" s="51"/>
      <c r="J1359" s="52"/>
      <c r="K1359" s="62"/>
      <c r="L1359" s="62"/>
      <c r="M1359" s="52"/>
      <c r="N1359" s="54"/>
      <c r="O1359" s="51"/>
      <c r="P1359" s="52"/>
      <c r="W1359" s="52"/>
      <c r="X1359" s="68"/>
      <c r="Y1359" s="62"/>
      <c r="Z1359" s="19"/>
      <c r="AC1359" s="58"/>
      <c r="AD1359" s="19"/>
    </row>
    <row r="1360" spans="2:30" s="20" customFormat="1">
      <c r="B1360" s="49"/>
      <c r="C1360" s="19"/>
      <c r="D1360" s="50"/>
      <c r="E1360" s="19"/>
      <c r="F1360" s="19"/>
      <c r="G1360" s="208"/>
      <c r="I1360" s="51"/>
      <c r="J1360" s="52"/>
      <c r="K1360" s="62"/>
      <c r="L1360" s="62"/>
      <c r="M1360" s="52"/>
      <c r="N1360" s="54"/>
      <c r="O1360" s="51"/>
      <c r="P1360" s="52"/>
      <c r="W1360" s="52"/>
      <c r="X1360" s="68"/>
      <c r="Y1360" s="62"/>
      <c r="Z1360" s="19"/>
      <c r="AC1360" s="58"/>
      <c r="AD1360" s="19"/>
    </row>
    <row r="1361" spans="2:30" s="20" customFormat="1">
      <c r="B1361" s="49"/>
      <c r="C1361" s="19"/>
      <c r="D1361" s="50"/>
      <c r="E1361" s="19"/>
      <c r="F1361" s="19"/>
      <c r="G1361" s="208"/>
      <c r="I1361" s="51"/>
      <c r="J1361" s="52"/>
      <c r="K1361" s="62"/>
      <c r="L1361" s="62"/>
      <c r="M1361" s="52"/>
      <c r="N1361" s="54"/>
      <c r="O1361" s="51"/>
      <c r="P1361" s="52"/>
      <c r="W1361" s="52"/>
      <c r="X1361" s="68"/>
      <c r="Y1361" s="62"/>
      <c r="Z1361" s="19"/>
      <c r="AC1361" s="58"/>
      <c r="AD1361" s="19"/>
    </row>
    <row r="1362" spans="2:30" s="20" customFormat="1">
      <c r="B1362" s="49"/>
      <c r="C1362" s="19"/>
      <c r="D1362" s="50"/>
      <c r="E1362" s="19"/>
      <c r="F1362" s="19"/>
      <c r="G1362" s="208"/>
      <c r="I1362" s="51"/>
      <c r="J1362" s="52"/>
      <c r="K1362" s="62"/>
      <c r="L1362" s="62"/>
      <c r="M1362" s="52"/>
      <c r="N1362" s="54"/>
      <c r="O1362" s="51"/>
      <c r="P1362" s="52"/>
      <c r="W1362" s="52"/>
      <c r="X1362" s="68"/>
      <c r="Y1362" s="62"/>
      <c r="Z1362" s="19"/>
      <c r="AC1362" s="58"/>
      <c r="AD1362" s="19"/>
    </row>
    <row r="1363" spans="2:30" s="20" customFormat="1">
      <c r="B1363" s="49"/>
      <c r="C1363" s="19"/>
      <c r="D1363" s="50"/>
      <c r="E1363" s="19"/>
      <c r="F1363" s="19"/>
      <c r="G1363" s="208"/>
      <c r="I1363" s="51"/>
      <c r="J1363" s="52"/>
      <c r="K1363" s="62"/>
      <c r="L1363" s="62"/>
      <c r="M1363" s="52"/>
      <c r="N1363" s="54"/>
      <c r="O1363" s="51"/>
      <c r="P1363" s="52"/>
      <c r="W1363" s="52"/>
      <c r="X1363" s="68"/>
      <c r="Y1363" s="62"/>
      <c r="Z1363" s="19"/>
      <c r="AC1363" s="58"/>
      <c r="AD1363" s="19"/>
    </row>
    <row r="1364" spans="2:30" s="20" customFormat="1">
      <c r="B1364" s="49"/>
      <c r="C1364" s="19"/>
      <c r="D1364" s="50"/>
      <c r="E1364" s="19"/>
      <c r="F1364" s="19"/>
      <c r="G1364" s="208"/>
      <c r="I1364" s="51"/>
      <c r="J1364" s="52"/>
      <c r="K1364" s="62"/>
      <c r="L1364" s="62"/>
      <c r="M1364" s="52"/>
      <c r="N1364" s="54"/>
      <c r="O1364" s="51"/>
      <c r="P1364" s="52"/>
      <c r="W1364" s="52"/>
      <c r="X1364" s="68"/>
      <c r="Y1364" s="62"/>
      <c r="Z1364" s="19"/>
      <c r="AC1364" s="58"/>
      <c r="AD1364" s="19"/>
    </row>
    <row r="1365" spans="2:30" s="20" customFormat="1">
      <c r="B1365" s="49"/>
      <c r="C1365" s="19"/>
      <c r="D1365" s="50"/>
      <c r="E1365" s="19"/>
      <c r="F1365" s="19"/>
      <c r="G1365" s="208"/>
      <c r="I1365" s="51"/>
      <c r="J1365" s="52"/>
      <c r="K1365" s="62"/>
      <c r="L1365" s="62"/>
      <c r="M1365" s="52"/>
      <c r="N1365" s="54"/>
      <c r="O1365" s="51"/>
      <c r="P1365" s="52"/>
      <c r="W1365" s="52"/>
      <c r="X1365" s="68"/>
      <c r="Y1365" s="62"/>
      <c r="Z1365" s="19"/>
      <c r="AC1365" s="58"/>
      <c r="AD1365" s="19"/>
    </row>
    <row r="1366" spans="2:30" s="20" customFormat="1">
      <c r="B1366" s="49"/>
      <c r="C1366" s="19"/>
      <c r="D1366" s="50"/>
      <c r="E1366" s="19"/>
      <c r="F1366" s="19"/>
      <c r="G1366" s="208"/>
      <c r="I1366" s="51"/>
      <c r="J1366" s="52"/>
      <c r="K1366" s="62"/>
      <c r="L1366" s="62"/>
      <c r="M1366" s="52"/>
      <c r="N1366" s="54"/>
      <c r="O1366" s="51"/>
      <c r="P1366" s="52"/>
      <c r="W1366" s="52"/>
      <c r="X1366" s="68"/>
      <c r="Y1366" s="62"/>
      <c r="Z1366" s="19"/>
      <c r="AC1366" s="58"/>
      <c r="AD1366" s="19"/>
    </row>
    <row r="1367" spans="2:30" s="20" customFormat="1">
      <c r="B1367" s="49"/>
      <c r="C1367" s="19"/>
      <c r="D1367" s="50"/>
      <c r="E1367" s="19"/>
      <c r="F1367" s="19"/>
      <c r="G1367" s="208"/>
      <c r="I1367" s="51"/>
      <c r="J1367" s="52"/>
      <c r="K1367" s="62"/>
      <c r="L1367" s="62"/>
      <c r="M1367" s="52"/>
      <c r="N1367" s="54"/>
      <c r="O1367" s="51"/>
      <c r="P1367" s="52"/>
      <c r="W1367" s="52"/>
      <c r="X1367" s="68"/>
      <c r="Y1367" s="62"/>
      <c r="Z1367" s="19"/>
      <c r="AC1367" s="58"/>
      <c r="AD1367" s="19"/>
    </row>
    <row r="1368" spans="2:30" s="20" customFormat="1">
      <c r="B1368" s="49"/>
      <c r="C1368" s="19"/>
      <c r="D1368" s="50"/>
      <c r="E1368" s="19"/>
      <c r="F1368" s="19"/>
      <c r="G1368" s="208"/>
      <c r="I1368" s="51"/>
      <c r="J1368" s="52"/>
      <c r="K1368" s="62"/>
      <c r="L1368" s="62"/>
      <c r="M1368" s="52"/>
      <c r="N1368" s="54"/>
      <c r="O1368" s="51"/>
      <c r="P1368" s="52"/>
      <c r="W1368" s="52"/>
      <c r="X1368" s="68"/>
      <c r="Y1368" s="62"/>
      <c r="Z1368" s="19"/>
      <c r="AC1368" s="58"/>
      <c r="AD1368" s="19"/>
    </row>
    <row r="1369" spans="2:30" s="20" customFormat="1">
      <c r="B1369" s="49"/>
      <c r="C1369" s="19"/>
      <c r="D1369" s="50"/>
      <c r="E1369" s="19"/>
      <c r="F1369" s="19"/>
      <c r="G1369" s="208"/>
      <c r="I1369" s="51"/>
      <c r="J1369" s="52"/>
      <c r="K1369" s="62"/>
      <c r="L1369" s="62"/>
      <c r="M1369" s="52"/>
      <c r="N1369" s="54"/>
      <c r="O1369" s="51"/>
      <c r="P1369" s="52"/>
      <c r="W1369" s="52"/>
      <c r="X1369" s="68"/>
      <c r="Y1369" s="62"/>
      <c r="Z1369" s="19"/>
      <c r="AC1369" s="58"/>
      <c r="AD1369" s="19"/>
    </row>
    <row r="1370" spans="2:30" s="20" customFormat="1">
      <c r="B1370" s="49"/>
      <c r="C1370" s="19"/>
      <c r="D1370" s="50"/>
      <c r="E1370" s="19"/>
      <c r="F1370" s="19"/>
      <c r="G1370" s="208"/>
      <c r="I1370" s="51"/>
      <c r="J1370" s="52"/>
      <c r="K1370" s="62"/>
      <c r="L1370" s="62"/>
      <c r="M1370" s="52"/>
      <c r="N1370" s="54"/>
      <c r="O1370" s="51"/>
      <c r="P1370" s="52"/>
      <c r="W1370" s="52"/>
      <c r="X1370" s="68"/>
      <c r="Y1370" s="62"/>
      <c r="Z1370" s="19"/>
      <c r="AC1370" s="58"/>
      <c r="AD1370" s="19"/>
    </row>
    <row r="1371" spans="2:30" s="20" customFormat="1">
      <c r="B1371" s="49"/>
      <c r="C1371" s="19"/>
      <c r="D1371" s="50"/>
      <c r="E1371" s="19"/>
      <c r="F1371" s="19"/>
      <c r="G1371" s="208"/>
      <c r="I1371" s="51"/>
      <c r="J1371" s="52"/>
      <c r="K1371" s="62"/>
      <c r="L1371" s="62"/>
      <c r="M1371" s="52"/>
      <c r="N1371" s="54"/>
      <c r="O1371" s="51"/>
      <c r="P1371" s="52"/>
      <c r="W1371" s="52"/>
      <c r="X1371" s="68"/>
      <c r="Y1371" s="62"/>
      <c r="Z1371" s="19"/>
      <c r="AC1371" s="58"/>
      <c r="AD1371" s="19"/>
    </row>
    <row r="1372" spans="2:30" s="20" customFormat="1">
      <c r="B1372" s="49"/>
      <c r="C1372" s="19"/>
      <c r="D1372" s="50"/>
      <c r="E1372" s="19"/>
      <c r="F1372" s="19"/>
      <c r="G1372" s="208"/>
      <c r="I1372" s="51"/>
      <c r="J1372" s="52"/>
      <c r="K1372" s="62"/>
      <c r="L1372" s="62"/>
      <c r="M1372" s="52"/>
      <c r="N1372" s="54"/>
      <c r="O1372" s="51"/>
      <c r="P1372" s="52"/>
      <c r="W1372" s="52"/>
      <c r="X1372" s="68"/>
      <c r="Y1372" s="62"/>
      <c r="Z1372" s="19"/>
      <c r="AC1372" s="58"/>
      <c r="AD1372" s="19"/>
    </row>
    <row r="1373" spans="2:30" s="20" customFormat="1">
      <c r="B1373" s="49"/>
      <c r="C1373" s="19"/>
      <c r="D1373" s="50"/>
      <c r="E1373" s="19"/>
      <c r="F1373" s="19"/>
      <c r="G1373" s="208"/>
      <c r="I1373" s="51"/>
      <c r="J1373" s="52"/>
      <c r="K1373" s="62"/>
      <c r="L1373" s="62"/>
      <c r="M1373" s="52"/>
      <c r="N1373" s="54"/>
      <c r="O1373" s="51"/>
      <c r="P1373" s="52"/>
      <c r="W1373" s="52"/>
      <c r="X1373" s="68"/>
      <c r="Y1373" s="62"/>
      <c r="Z1373" s="19"/>
      <c r="AC1373" s="58"/>
      <c r="AD1373" s="19"/>
    </row>
    <row r="1374" spans="2:30" s="20" customFormat="1">
      <c r="B1374" s="49"/>
      <c r="C1374" s="19"/>
      <c r="D1374" s="50"/>
      <c r="E1374" s="19"/>
      <c r="F1374" s="19"/>
      <c r="G1374" s="208"/>
      <c r="I1374" s="51"/>
      <c r="J1374" s="52"/>
      <c r="K1374" s="62"/>
      <c r="L1374" s="62"/>
      <c r="M1374" s="52"/>
      <c r="N1374" s="54"/>
      <c r="O1374" s="51"/>
      <c r="P1374" s="52"/>
      <c r="W1374" s="52"/>
      <c r="X1374" s="68"/>
      <c r="Y1374" s="62"/>
      <c r="Z1374" s="19"/>
      <c r="AC1374" s="58"/>
      <c r="AD1374" s="19"/>
    </row>
    <row r="1375" spans="2:30" s="20" customFormat="1">
      <c r="B1375" s="49"/>
      <c r="C1375" s="19"/>
      <c r="D1375" s="50"/>
      <c r="E1375" s="19"/>
      <c r="F1375" s="19"/>
      <c r="G1375" s="208"/>
      <c r="I1375" s="51"/>
      <c r="J1375" s="52"/>
      <c r="K1375" s="62"/>
      <c r="L1375" s="62"/>
      <c r="M1375" s="52"/>
      <c r="N1375" s="54"/>
      <c r="O1375" s="51"/>
      <c r="P1375" s="52"/>
      <c r="W1375" s="52"/>
      <c r="X1375" s="68"/>
      <c r="Y1375" s="62"/>
      <c r="Z1375" s="19"/>
      <c r="AC1375" s="58"/>
      <c r="AD1375" s="19"/>
    </row>
    <row r="1376" spans="2:30" s="20" customFormat="1">
      <c r="B1376" s="49"/>
      <c r="C1376" s="19"/>
      <c r="D1376" s="50"/>
      <c r="E1376" s="19"/>
      <c r="F1376" s="19"/>
      <c r="G1376" s="208"/>
      <c r="I1376" s="51"/>
      <c r="J1376" s="52"/>
      <c r="K1376" s="62"/>
      <c r="L1376" s="62"/>
      <c r="M1376" s="52"/>
      <c r="N1376" s="54"/>
      <c r="O1376" s="51"/>
      <c r="P1376" s="52"/>
      <c r="W1376" s="52"/>
      <c r="X1376" s="68"/>
      <c r="Y1376" s="62"/>
      <c r="Z1376" s="19"/>
      <c r="AC1376" s="58"/>
      <c r="AD1376" s="19"/>
    </row>
    <row r="1377" spans="2:30" s="20" customFormat="1">
      <c r="B1377" s="49"/>
      <c r="C1377" s="19"/>
      <c r="D1377" s="50"/>
      <c r="E1377" s="19"/>
      <c r="F1377" s="19"/>
      <c r="G1377" s="208"/>
      <c r="I1377" s="51"/>
      <c r="J1377" s="52"/>
      <c r="K1377" s="62"/>
      <c r="L1377" s="62"/>
      <c r="M1377" s="52"/>
      <c r="N1377" s="54"/>
      <c r="O1377" s="51"/>
      <c r="P1377" s="52"/>
      <c r="W1377" s="52"/>
      <c r="X1377" s="68"/>
      <c r="Y1377" s="62"/>
      <c r="Z1377" s="19"/>
      <c r="AC1377" s="58"/>
      <c r="AD1377" s="19"/>
    </row>
    <row r="1378" spans="2:30" s="20" customFormat="1">
      <c r="B1378" s="49"/>
      <c r="C1378" s="19"/>
      <c r="D1378" s="50"/>
      <c r="E1378" s="19"/>
      <c r="F1378" s="19"/>
      <c r="G1378" s="208"/>
      <c r="I1378" s="51"/>
      <c r="J1378" s="52"/>
      <c r="K1378" s="62"/>
      <c r="L1378" s="62"/>
      <c r="M1378" s="52"/>
      <c r="N1378" s="54"/>
      <c r="O1378" s="51"/>
      <c r="P1378" s="52"/>
      <c r="W1378" s="52"/>
      <c r="X1378" s="68"/>
      <c r="Y1378" s="62"/>
      <c r="Z1378" s="19"/>
      <c r="AC1378" s="58"/>
      <c r="AD1378" s="19"/>
    </row>
    <row r="1379" spans="2:30" s="20" customFormat="1">
      <c r="B1379" s="49"/>
      <c r="C1379" s="19"/>
      <c r="D1379" s="50"/>
      <c r="E1379" s="19"/>
      <c r="F1379" s="19"/>
      <c r="G1379" s="208"/>
      <c r="I1379" s="51"/>
      <c r="J1379" s="52"/>
      <c r="K1379" s="62"/>
      <c r="L1379" s="62"/>
      <c r="M1379" s="52"/>
      <c r="N1379" s="54"/>
      <c r="O1379" s="51"/>
      <c r="P1379" s="52"/>
      <c r="W1379" s="52"/>
      <c r="X1379" s="68"/>
      <c r="Y1379" s="62"/>
      <c r="Z1379" s="19"/>
      <c r="AC1379" s="58"/>
      <c r="AD1379" s="19"/>
    </row>
    <row r="1380" spans="2:30" s="20" customFormat="1">
      <c r="B1380" s="49"/>
      <c r="C1380" s="19"/>
      <c r="D1380" s="50"/>
      <c r="E1380" s="19"/>
      <c r="F1380" s="19"/>
      <c r="G1380" s="208"/>
      <c r="I1380" s="51"/>
      <c r="J1380" s="52"/>
      <c r="K1380" s="62"/>
      <c r="L1380" s="62"/>
      <c r="M1380" s="52"/>
      <c r="N1380" s="54"/>
      <c r="O1380" s="51"/>
      <c r="P1380" s="52"/>
      <c r="W1380" s="52"/>
      <c r="X1380" s="68"/>
      <c r="Y1380" s="62"/>
      <c r="Z1380" s="19"/>
      <c r="AC1380" s="58"/>
      <c r="AD1380" s="19"/>
    </row>
    <row r="1381" spans="2:30" s="20" customFormat="1">
      <c r="B1381" s="49"/>
      <c r="C1381" s="19"/>
      <c r="D1381" s="50"/>
      <c r="E1381" s="19"/>
      <c r="F1381" s="19"/>
      <c r="G1381" s="208"/>
      <c r="I1381" s="51"/>
      <c r="J1381" s="52"/>
      <c r="K1381" s="62"/>
      <c r="L1381" s="62"/>
      <c r="M1381" s="52"/>
      <c r="N1381" s="54"/>
      <c r="O1381" s="51"/>
      <c r="P1381" s="52"/>
      <c r="W1381" s="52"/>
      <c r="X1381" s="68"/>
      <c r="Y1381" s="62"/>
      <c r="Z1381" s="19"/>
      <c r="AC1381" s="58"/>
      <c r="AD1381" s="19"/>
    </row>
    <row r="1382" spans="2:30" s="20" customFormat="1">
      <c r="B1382" s="49"/>
      <c r="C1382" s="19"/>
      <c r="D1382" s="50"/>
      <c r="E1382" s="19"/>
      <c r="F1382" s="19"/>
      <c r="G1382" s="208"/>
      <c r="I1382" s="51"/>
      <c r="J1382" s="52"/>
      <c r="K1382" s="62"/>
      <c r="L1382" s="62"/>
      <c r="M1382" s="52"/>
      <c r="N1382" s="54"/>
      <c r="O1382" s="51"/>
      <c r="P1382" s="52"/>
      <c r="W1382" s="52"/>
      <c r="X1382" s="68"/>
      <c r="Y1382" s="62"/>
      <c r="Z1382" s="19"/>
      <c r="AC1382" s="58"/>
      <c r="AD1382" s="19"/>
    </row>
    <row r="1383" spans="2:30" s="20" customFormat="1">
      <c r="B1383" s="49"/>
      <c r="C1383" s="19"/>
      <c r="D1383" s="50"/>
      <c r="E1383" s="19"/>
      <c r="F1383" s="19"/>
      <c r="G1383" s="208"/>
      <c r="I1383" s="51"/>
      <c r="J1383" s="52"/>
      <c r="K1383" s="62"/>
      <c r="L1383" s="62"/>
      <c r="M1383" s="52"/>
      <c r="N1383" s="54"/>
      <c r="O1383" s="51"/>
      <c r="P1383" s="52"/>
      <c r="W1383" s="52"/>
      <c r="X1383" s="68"/>
      <c r="Y1383" s="62"/>
      <c r="Z1383" s="19"/>
      <c r="AC1383" s="58"/>
      <c r="AD1383" s="19"/>
    </row>
    <row r="1384" spans="2:30" s="20" customFormat="1">
      <c r="B1384" s="49"/>
      <c r="C1384" s="19"/>
      <c r="D1384" s="50"/>
      <c r="E1384" s="19"/>
      <c r="F1384" s="19"/>
      <c r="G1384" s="208"/>
      <c r="I1384" s="51"/>
      <c r="J1384" s="52"/>
      <c r="K1384" s="62"/>
      <c r="L1384" s="62"/>
      <c r="M1384" s="52"/>
      <c r="N1384" s="54"/>
      <c r="O1384" s="51"/>
      <c r="P1384" s="52"/>
      <c r="W1384" s="52"/>
      <c r="X1384" s="68"/>
      <c r="Y1384" s="62"/>
      <c r="Z1384" s="19"/>
      <c r="AC1384" s="58"/>
      <c r="AD1384" s="19"/>
    </row>
    <row r="1385" spans="2:30" s="20" customFormat="1">
      <c r="B1385" s="49"/>
      <c r="C1385" s="19"/>
      <c r="D1385" s="50"/>
      <c r="E1385" s="19"/>
      <c r="F1385" s="19"/>
      <c r="G1385" s="208"/>
      <c r="I1385" s="51"/>
      <c r="J1385" s="52"/>
      <c r="K1385" s="62"/>
      <c r="L1385" s="62"/>
      <c r="M1385" s="52"/>
      <c r="N1385" s="54"/>
      <c r="O1385" s="51"/>
      <c r="P1385" s="52"/>
      <c r="W1385" s="52"/>
      <c r="X1385" s="68"/>
      <c r="Y1385" s="62"/>
      <c r="Z1385" s="19"/>
      <c r="AC1385" s="58"/>
      <c r="AD1385" s="19"/>
    </row>
    <row r="1386" spans="2:30" s="20" customFormat="1">
      <c r="B1386" s="49"/>
      <c r="C1386" s="19"/>
      <c r="D1386" s="50"/>
      <c r="E1386" s="19"/>
      <c r="F1386" s="19"/>
      <c r="G1386" s="208"/>
      <c r="I1386" s="51"/>
      <c r="J1386" s="52"/>
      <c r="K1386" s="62"/>
      <c r="L1386" s="62"/>
      <c r="M1386" s="52"/>
      <c r="N1386" s="54"/>
      <c r="O1386" s="51"/>
      <c r="P1386" s="52"/>
      <c r="W1386" s="52"/>
      <c r="X1386" s="68"/>
      <c r="Y1386" s="62"/>
      <c r="Z1386" s="19"/>
      <c r="AC1386" s="58"/>
      <c r="AD1386" s="19"/>
    </row>
    <row r="1387" spans="2:30" s="20" customFormat="1">
      <c r="B1387" s="49"/>
      <c r="C1387" s="19"/>
      <c r="D1387" s="50"/>
      <c r="E1387" s="19"/>
      <c r="F1387" s="19"/>
      <c r="G1387" s="208"/>
      <c r="I1387" s="51"/>
      <c r="J1387" s="52"/>
      <c r="K1387" s="62"/>
      <c r="L1387" s="62"/>
      <c r="M1387" s="52"/>
      <c r="N1387" s="54"/>
      <c r="O1387" s="51"/>
      <c r="P1387" s="52"/>
      <c r="W1387" s="52"/>
      <c r="X1387" s="68"/>
      <c r="Y1387" s="62"/>
      <c r="Z1387" s="19"/>
      <c r="AC1387" s="58"/>
      <c r="AD1387" s="19"/>
    </row>
    <row r="1388" spans="2:30" s="20" customFormat="1">
      <c r="B1388" s="49"/>
      <c r="C1388" s="19"/>
      <c r="D1388" s="50"/>
      <c r="E1388" s="19"/>
      <c r="F1388" s="19"/>
      <c r="G1388" s="208"/>
      <c r="I1388" s="51"/>
      <c r="J1388" s="52"/>
      <c r="K1388" s="62"/>
      <c r="L1388" s="62"/>
      <c r="M1388" s="52"/>
      <c r="N1388" s="54"/>
      <c r="O1388" s="51"/>
      <c r="P1388" s="52"/>
      <c r="W1388" s="52"/>
      <c r="X1388" s="68"/>
      <c r="Y1388" s="62"/>
      <c r="Z1388" s="19"/>
      <c r="AC1388" s="58"/>
      <c r="AD1388" s="19"/>
    </row>
    <row r="1389" spans="2:30" s="20" customFormat="1">
      <c r="B1389" s="49"/>
      <c r="C1389" s="19"/>
      <c r="D1389" s="50"/>
      <c r="E1389" s="19"/>
      <c r="F1389" s="19"/>
      <c r="G1389" s="208"/>
      <c r="I1389" s="51"/>
      <c r="J1389" s="52"/>
      <c r="K1389" s="62"/>
      <c r="L1389" s="62"/>
      <c r="M1389" s="52"/>
      <c r="N1389" s="54"/>
      <c r="O1389" s="51"/>
      <c r="P1389" s="52"/>
      <c r="W1389" s="52"/>
      <c r="X1389" s="68"/>
      <c r="Y1389" s="62"/>
      <c r="Z1389" s="19"/>
      <c r="AC1389" s="58"/>
      <c r="AD1389" s="19"/>
    </row>
    <row r="1390" spans="2:30" s="20" customFormat="1">
      <c r="B1390" s="49"/>
      <c r="C1390" s="19"/>
      <c r="D1390" s="50"/>
      <c r="E1390" s="19"/>
      <c r="F1390" s="19"/>
      <c r="G1390" s="208"/>
      <c r="I1390" s="51"/>
      <c r="J1390" s="52"/>
      <c r="K1390" s="62"/>
      <c r="L1390" s="62"/>
      <c r="M1390" s="52"/>
      <c r="N1390" s="54"/>
      <c r="O1390" s="51"/>
      <c r="P1390" s="52"/>
      <c r="W1390" s="52"/>
      <c r="X1390" s="68"/>
      <c r="Y1390" s="62"/>
      <c r="Z1390" s="19"/>
      <c r="AC1390" s="58"/>
      <c r="AD1390" s="19"/>
    </row>
    <row r="1391" spans="2:30" s="20" customFormat="1">
      <c r="B1391" s="49"/>
      <c r="C1391" s="19"/>
      <c r="D1391" s="50"/>
      <c r="E1391" s="19"/>
      <c r="F1391" s="19"/>
      <c r="G1391" s="208"/>
      <c r="I1391" s="51"/>
      <c r="J1391" s="52"/>
      <c r="K1391" s="62"/>
      <c r="L1391" s="62"/>
      <c r="M1391" s="52"/>
      <c r="N1391" s="54"/>
      <c r="O1391" s="51"/>
      <c r="P1391" s="52"/>
      <c r="W1391" s="52"/>
      <c r="X1391" s="68"/>
      <c r="Y1391" s="62"/>
      <c r="Z1391" s="19"/>
      <c r="AC1391" s="58"/>
      <c r="AD1391" s="19"/>
    </row>
    <row r="1392" spans="2:30" s="20" customFormat="1">
      <c r="B1392" s="49"/>
      <c r="C1392" s="19"/>
      <c r="D1392" s="50"/>
      <c r="E1392" s="19"/>
      <c r="F1392" s="19"/>
      <c r="G1392" s="208"/>
      <c r="I1392" s="51"/>
      <c r="J1392" s="52"/>
      <c r="K1392" s="62"/>
      <c r="L1392" s="62"/>
      <c r="M1392" s="52"/>
      <c r="N1392" s="54"/>
      <c r="O1392" s="51"/>
      <c r="P1392" s="52"/>
      <c r="W1392" s="52"/>
      <c r="X1392" s="68"/>
      <c r="Y1392" s="62"/>
      <c r="Z1392" s="19"/>
      <c r="AC1392" s="58"/>
      <c r="AD1392" s="19"/>
    </row>
    <row r="1393" spans="2:30" s="20" customFormat="1">
      <c r="B1393" s="49"/>
      <c r="C1393" s="19"/>
      <c r="D1393" s="50"/>
      <c r="E1393" s="19"/>
      <c r="F1393" s="19"/>
      <c r="G1393" s="208"/>
      <c r="I1393" s="51"/>
      <c r="J1393" s="52"/>
      <c r="K1393" s="62"/>
      <c r="L1393" s="62"/>
      <c r="M1393" s="52"/>
      <c r="N1393" s="54"/>
      <c r="O1393" s="51"/>
      <c r="P1393" s="52"/>
      <c r="W1393" s="52"/>
      <c r="X1393" s="68"/>
      <c r="Y1393" s="62"/>
      <c r="Z1393" s="19"/>
      <c r="AC1393" s="58"/>
      <c r="AD1393" s="19"/>
    </row>
    <row r="1394" spans="2:30" s="20" customFormat="1">
      <c r="B1394" s="49"/>
      <c r="C1394" s="19"/>
      <c r="D1394" s="50"/>
      <c r="E1394" s="19"/>
      <c r="F1394" s="19"/>
      <c r="G1394" s="208"/>
      <c r="I1394" s="51"/>
      <c r="J1394" s="52"/>
      <c r="K1394" s="62"/>
      <c r="L1394" s="62"/>
      <c r="M1394" s="52"/>
      <c r="N1394" s="54"/>
      <c r="O1394" s="51"/>
      <c r="P1394" s="52"/>
      <c r="W1394" s="52"/>
      <c r="X1394" s="68"/>
      <c r="Y1394" s="62"/>
      <c r="Z1394" s="19"/>
      <c r="AC1394" s="58"/>
      <c r="AD1394" s="19"/>
    </row>
    <row r="1395" spans="2:30" s="20" customFormat="1">
      <c r="B1395" s="49"/>
      <c r="C1395" s="19"/>
      <c r="D1395" s="50"/>
      <c r="E1395" s="19"/>
      <c r="F1395" s="19"/>
      <c r="G1395" s="208"/>
      <c r="I1395" s="51"/>
      <c r="J1395" s="52"/>
      <c r="K1395" s="62"/>
      <c r="L1395" s="62"/>
      <c r="M1395" s="52"/>
      <c r="N1395" s="54"/>
      <c r="O1395" s="51"/>
      <c r="P1395" s="52"/>
      <c r="W1395" s="52"/>
      <c r="X1395" s="68"/>
      <c r="Y1395" s="62"/>
      <c r="Z1395" s="19"/>
      <c r="AC1395" s="58"/>
      <c r="AD1395" s="19"/>
    </row>
    <row r="1396" spans="2:30" s="20" customFormat="1">
      <c r="B1396" s="49"/>
      <c r="C1396" s="19"/>
      <c r="D1396" s="50"/>
      <c r="E1396" s="19"/>
      <c r="F1396" s="19"/>
      <c r="G1396" s="208"/>
      <c r="I1396" s="51"/>
      <c r="J1396" s="52"/>
      <c r="K1396" s="62"/>
      <c r="L1396" s="62"/>
      <c r="M1396" s="52"/>
      <c r="N1396" s="54"/>
      <c r="O1396" s="51"/>
      <c r="P1396" s="52"/>
      <c r="W1396" s="52"/>
      <c r="X1396" s="68"/>
      <c r="Y1396" s="62"/>
      <c r="Z1396" s="19"/>
      <c r="AC1396" s="58"/>
      <c r="AD1396" s="19"/>
    </row>
    <row r="1397" spans="2:30" s="20" customFormat="1">
      <c r="B1397" s="49"/>
      <c r="C1397" s="19"/>
      <c r="D1397" s="50"/>
      <c r="E1397" s="19"/>
      <c r="F1397" s="19"/>
      <c r="G1397" s="208"/>
      <c r="I1397" s="51"/>
      <c r="J1397" s="52"/>
      <c r="K1397" s="62"/>
      <c r="L1397" s="62"/>
      <c r="M1397" s="52"/>
      <c r="N1397" s="54"/>
      <c r="O1397" s="51"/>
      <c r="P1397" s="52"/>
      <c r="W1397" s="52"/>
      <c r="X1397" s="68"/>
      <c r="Y1397" s="62"/>
      <c r="Z1397" s="19"/>
      <c r="AC1397" s="58"/>
      <c r="AD1397" s="19"/>
    </row>
    <row r="1398" spans="2:30" s="20" customFormat="1">
      <c r="B1398" s="49"/>
      <c r="C1398" s="19"/>
      <c r="D1398" s="50"/>
      <c r="E1398" s="19"/>
      <c r="F1398" s="19"/>
      <c r="G1398" s="208"/>
      <c r="I1398" s="51"/>
      <c r="J1398" s="52"/>
      <c r="K1398" s="62"/>
      <c r="L1398" s="62"/>
      <c r="M1398" s="52"/>
      <c r="N1398" s="54"/>
      <c r="O1398" s="51"/>
      <c r="P1398" s="52"/>
      <c r="W1398" s="52"/>
      <c r="X1398" s="68"/>
      <c r="Y1398" s="62"/>
      <c r="Z1398" s="19"/>
      <c r="AC1398" s="58"/>
      <c r="AD1398" s="19"/>
    </row>
    <row r="1399" spans="2:30" s="20" customFormat="1">
      <c r="B1399" s="49"/>
      <c r="C1399" s="19"/>
      <c r="D1399" s="50"/>
      <c r="E1399" s="19"/>
      <c r="F1399" s="19"/>
      <c r="G1399" s="208"/>
      <c r="I1399" s="51"/>
      <c r="J1399" s="52"/>
      <c r="K1399" s="62"/>
      <c r="L1399" s="62"/>
      <c r="M1399" s="52"/>
      <c r="N1399" s="54"/>
      <c r="O1399" s="51"/>
      <c r="P1399" s="52"/>
      <c r="W1399" s="52"/>
      <c r="X1399" s="68"/>
      <c r="Y1399" s="62"/>
      <c r="Z1399" s="19"/>
      <c r="AC1399" s="58"/>
      <c r="AD1399" s="19"/>
    </row>
    <row r="1400" spans="2:30" s="20" customFormat="1">
      <c r="B1400" s="49"/>
      <c r="C1400" s="19"/>
      <c r="D1400" s="50"/>
      <c r="E1400" s="19"/>
      <c r="F1400" s="19"/>
      <c r="G1400" s="208"/>
      <c r="I1400" s="51"/>
      <c r="J1400" s="52"/>
      <c r="K1400" s="62"/>
      <c r="L1400" s="62"/>
      <c r="M1400" s="52"/>
      <c r="N1400" s="54"/>
      <c r="O1400" s="51"/>
      <c r="P1400" s="52"/>
      <c r="W1400" s="52"/>
      <c r="X1400" s="68"/>
      <c r="Y1400" s="62"/>
      <c r="Z1400" s="19"/>
      <c r="AC1400" s="58"/>
      <c r="AD1400" s="19"/>
    </row>
    <row r="1401" spans="2:30" s="20" customFormat="1">
      <c r="B1401" s="49"/>
      <c r="C1401" s="19"/>
      <c r="D1401" s="50"/>
      <c r="E1401" s="19"/>
      <c r="F1401" s="19"/>
      <c r="G1401" s="208"/>
      <c r="I1401" s="51"/>
      <c r="J1401" s="52"/>
      <c r="K1401" s="62"/>
      <c r="L1401" s="62"/>
      <c r="M1401" s="52"/>
      <c r="N1401" s="54"/>
      <c r="O1401" s="51"/>
      <c r="P1401" s="52"/>
      <c r="W1401" s="52"/>
      <c r="X1401" s="68"/>
      <c r="Y1401" s="62"/>
      <c r="Z1401" s="19"/>
      <c r="AC1401" s="58"/>
      <c r="AD1401" s="19"/>
    </row>
    <row r="1402" spans="2:30" s="20" customFormat="1">
      <c r="B1402" s="49"/>
      <c r="C1402" s="19"/>
      <c r="D1402" s="50"/>
      <c r="E1402" s="19"/>
      <c r="F1402" s="19"/>
      <c r="G1402" s="208"/>
      <c r="I1402" s="51"/>
      <c r="J1402" s="52"/>
      <c r="K1402" s="62"/>
      <c r="L1402" s="62"/>
      <c r="M1402" s="52"/>
      <c r="N1402" s="54"/>
      <c r="O1402" s="51"/>
      <c r="P1402" s="52"/>
      <c r="W1402" s="52"/>
      <c r="X1402" s="68"/>
      <c r="Y1402" s="62"/>
      <c r="Z1402" s="19"/>
      <c r="AC1402" s="58"/>
      <c r="AD1402" s="19"/>
    </row>
    <row r="1403" spans="2:30" s="20" customFormat="1">
      <c r="B1403" s="49"/>
      <c r="C1403" s="19"/>
      <c r="D1403" s="50"/>
      <c r="E1403" s="19"/>
      <c r="F1403" s="19"/>
      <c r="G1403" s="208"/>
      <c r="I1403" s="51"/>
      <c r="J1403" s="52"/>
      <c r="K1403" s="62"/>
      <c r="L1403" s="62"/>
      <c r="M1403" s="52"/>
      <c r="N1403" s="54"/>
      <c r="O1403" s="51"/>
      <c r="P1403" s="52"/>
      <c r="W1403" s="52"/>
      <c r="X1403" s="68"/>
      <c r="Y1403" s="62"/>
      <c r="Z1403" s="19"/>
      <c r="AC1403" s="58"/>
      <c r="AD1403" s="19"/>
    </row>
    <row r="1404" spans="2:30" s="20" customFormat="1">
      <c r="B1404" s="49"/>
      <c r="C1404" s="19"/>
      <c r="D1404" s="50"/>
      <c r="E1404" s="19"/>
      <c r="F1404" s="19"/>
      <c r="G1404" s="208"/>
      <c r="I1404" s="51"/>
      <c r="J1404" s="52"/>
      <c r="K1404" s="62"/>
      <c r="L1404" s="62"/>
      <c r="M1404" s="52"/>
      <c r="N1404" s="54"/>
      <c r="O1404" s="51"/>
      <c r="P1404" s="52"/>
      <c r="W1404" s="52"/>
      <c r="X1404" s="68"/>
      <c r="Y1404" s="62"/>
      <c r="Z1404" s="19"/>
      <c r="AC1404" s="58"/>
      <c r="AD1404" s="19"/>
    </row>
    <row r="1405" spans="2:30" s="20" customFormat="1">
      <c r="B1405" s="49"/>
      <c r="C1405" s="19"/>
      <c r="D1405" s="50"/>
      <c r="E1405" s="19"/>
      <c r="F1405" s="19"/>
      <c r="G1405" s="208"/>
      <c r="I1405" s="51"/>
      <c r="J1405" s="52"/>
      <c r="K1405" s="62"/>
      <c r="L1405" s="62"/>
      <c r="M1405" s="52"/>
      <c r="N1405" s="54"/>
      <c r="O1405" s="51"/>
      <c r="P1405" s="52"/>
      <c r="W1405" s="52"/>
      <c r="X1405" s="68"/>
      <c r="Y1405" s="62"/>
      <c r="Z1405" s="19"/>
      <c r="AC1405" s="58"/>
      <c r="AD1405" s="19"/>
    </row>
    <row r="1406" spans="2:30" s="20" customFormat="1">
      <c r="B1406" s="49"/>
      <c r="C1406" s="19"/>
      <c r="D1406" s="50"/>
      <c r="E1406" s="19"/>
      <c r="F1406" s="19"/>
      <c r="G1406" s="208"/>
      <c r="I1406" s="51"/>
      <c r="J1406" s="52"/>
      <c r="K1406" s="62"/>
      <c r="L1406" s="62"/>
      <c r="M1406" s="52"/>
      <c r="N1406" s="54"/>
      <c r="O1406" s="51"/>
      <c r="P1406" s="52"/>
      <c r="W1406" s="52"/>
      <c r="X1406" s="68"/>
      <c r="Y1406" s="62"/>
      <c r="Z1406" s="19"/>
      <c r="AC1406" s="58"/>
      <c r="AD1406" s="19"/>
    </row>
    <row r="1407" spans="2:30" s="20" customFormat="1">
      <c r="B1407" s="49"/>
      <c r="C1407" s="19"/>
      <c r="D1407" s="50"/>
      <c r="E1407" s="19"/>
      <c r="F1407" s="19"/>
      <c r="G1407" s="208"/>
      <c r="I1407" s="51"/>
      <c r="J1407" s="52"/>
      <c r="K1407" s="62"/>
      <c r="L1407" s="62"/>
      <c r="M1407" s="52"/>
      <c r="N1407" s="54"/>
      <c r="O1407" s="51"/>
      <c r="P1407" s="52"/>
      <c r="W1407" s="52"/>
      <c r="X1407" s="68"/>
      <c r="Y1407" s="62"/>
      <c r="Z1407" s="19"/>
      <c r="AC1407" s="58"/>
      <c r="AD1407" s="19"/>
    </row>
    <row r="1408" spans="2:30" s="20" customFormat="1">
      <c r="B1408" s="49"/>
      <c r="C1408" s="19"/>
      <c r="D1408" s="50"/>
      <c r="E1408" s="19"/>
      <c r="F1408" s="19"/>
      <c r="G1408" s="208"/>
      <c r="I1408" s="51"/>
      <c r="J1408" s="52"/>
      <c r="K1408" s="62"/>
      <c r="L1408" s="62"/>
      <c r="M1408" s="52"/>
      <c r="N1408" s="54"/>
      <c r="O1408" s="51"/>
      <c r="P1408" s="52"/>
      <c r="W1408" s="52"/>
      <c r="X1408" s="68"/>
      <c r="Y1408" s="62"/>
      <c r="Z1408" s="19"/>
      <c r="AC1408" s="58"/>
      <c r="AD1408" s="19"/>
    </row>
    <row r="1409" spans="2:30" s="20" customFormat="1">
      <c r="B1409" s="49"/>
      <c r="C1409" s="19"/>
      <c r="D1409" s="50"/>
      <c r="E1409" s="19"/>
      <c r="F1409" s="19"/>
      <c r="G1409" s="208"/>
      <c r="I1409" s="51"/>
      <c r="J1409" s="52"/>
      <c r="K1409" s="62"/>
      <c r="L1409" s="62"/>
      <c r="M1409" s="52"/>
      <c r="N1409" s="54"/>
      <c r="O1409" s="51"/>
      <c r="P1409" s="52"/>
      <c r="W1409" s="52"/>
      <c r="X1409" s="68"/>
      <c r="Y1409" s="62"/>
      <c r="Z1409" s="19"/>
      <c r="AC1409" s="58"/>
      <c r="AD1409" s="19"/>
    </row>
    <row r="1410" spans="2:30" s="20" customFormat="1">
      <c r="B1410" s="49"/>
      <c r="C1410" s="19"/>
      <c r="D1410" s="50"/>
      <c r="E1410" s="19"/>
      <c r="F1410" s="19"/>
      <c r="G1410" s="208"/>
      <c r="I1410" s="51"/>
      <c r="J1410" s="52"/>
      <c r="K1410" s="62"/>
      <c r="L1410" s="62"/>
      <c r="M1410" s="52"/>
      <c r="N1410" s="54"/>
      <c r="O1410" s="51"/>
      <c r="P1410" s="52"/>
      <c r="W1410" s="52"/>
      <c r="X1410" s="68"/>
      <c r="Y1410" s="62"/>
      <c r="Z1410" s="19"/>
      <c r="AC1410" s="58"/>
      <c r="AD1410" s="19"/>
    </row>
    <row r="1411" spans="2:30" s="20" customFormat="1">
      <c r="B1411" s="49"/>
      <c r="C1411" s="19"/>
      <c r="D1411" s="50"/>
      <c r="E1411" s="19"/>
      <c r="F1411" s="19"/>
      <c r="G1411" s="208"/>
      <c r="I1411" s="51"/>
      <c r="J1411" s="52"/>
      <c r="K1411" s="62"/>
      <c r="L1411" s="62"/>
      <c r="M1411" s="52"/>
      <c r="N1411" s="54"/>
      <c r="O1411" s="51"/>
      <c r="P1411" s="52"/>
      <c r="W1411" s="52"/>
      <c r="X1411" s="68"/>
      <c r="Y1411" s="62"/>
      <c r="Z1411" s="19"/>
      <c r="AC1411" s="58"/>
      <c r="AD1411" s="19"/>
    </row>
    <row r="1412" spans="2:30" s="20" customFormat="1">
      <c r="B1412" s="49"/>
      <c r="C1412" s="19"/>
      <c r="D1412" s="50"/>
      <c r="E1412" s="19"/>
      <c r="F1412" s="19"/>
      <c r="G1412" s="208"/>
      <c r="I1412" s="51"/>
      <c r="J1412" s="52"/>
      <c r="K1412" s="62"/>
      <c r="L1412" s="62"/>
      <c r="M1412" s="52"/>
      <c r="N1412" s="54"/>
      <c r="O1412" s="51"/>
      <c r="P1412" s="52"/>
      <c r="W1412" s="52"/>
      <c r="X1412" s="68"/>
      <c r="Y1412" s="62"/>
      <c r="Z1412" s="19"/>
      <c r="AC1412" s="58"/>
      <c r="AD1412" s="19"/>
    </row>
    <row r="1413" spans="2:30" s="20" customFormat="1">
      <c r="B1413" s="49"/>
      <c r="C1413" s="19"/>
      <c r="D1413" s="50"/>
      <c r="E1413" s="19"/>
      <c r="F1413" s="19"/>
      <c r="G1413" s="208"/>
      <c r="I1413" s="51"/>
      <c r="J1413" s="52"/>
      <c r="K1413" s="62"/>
      <c r="L1413" s="62"/>
      <c r="M1413" s="52"/>
      <c r="N1413" s="54"/>
      <c r="O1413" s="51"/>
      <c r="P1413" s="52"/>
      <c r="W1413" s="52"/>
      <c r="X1413" s="68"/>
      <c r="Y1413" s="62"/>
      <c r="Z1413" s="19"/>
      <c r="AC1413" s="58"/>
      <c r="AD1413" s="19"/>
    </row>
    <row r="1414" spans="2:30" s="20" customFormat="1">
      <c r="B1414" s="49"/>
      <c r="C1414" s="19"/>
      <c r="D1414" s="50"/>
      <c r="E1414" s="19"/>
      <c r="F1414" s="19"/>
      <c r="G1414" s="208"/>
      <c r="I1414" s="51"/>
      <c r="J1414" s="52"/>
      <c r="K1414" s="62"/>
      <c r="L1414" s="62"/>
      <c r="M1414" s="52"/>
      <c r="N1414" s="54"/>
      <c r="O1414" s="51"/>
      <c r="P1414" s="52"/>
      <c r="W1414" s="52"/>
      <c r="X1414" s="68"/>
      <c r="Y1414" s="62"/>
      <c r="Z1414" s="19"/>
      <c r="AC1414" s="58"/>
      <c r="AD1414" s="19"/>
    </row>
    <row r="1415" spans="2:30" s="20" customFormat="1">
      <c r="B1415" s="49"/>
      <c r="C1415" s="19"/>
      <c r="D1415" s="50"/>
      <c r="E1415" s="19"/>
      <c r="F1415" s="19"/>
      <c r="G1415" s="208"/>
      <c r="I1415" s="51"/>
      <c r="J1415" s="52"/>
      <c r="K1415" s="62"/>
      <c r="L1415" s="62"/>
      <c r="M1415" s="52"/>
      <c r="N1415" s="54"/>
      <c r="O1415" s="51"/>
      <c r="P1415" s="52"/>
      <c r="W1415" s="52"/>
      <c r="X1415" s="68"/>
      <c r="Y1415" s="62"/>
      <c r="Z1415" s="19"/>
      <c r="AC1415" s="58"/>
      <c r="AD1415" s="19"/>
    </row>
    <row r="1416" spans="2:30" s="20" customFormat="1">
      <c r="B1416" s="49"/>
      <c r="C1416" s="19"/>
      <c r="D1416" s="50"/>
      <c r="E1416" s="19"/>
      <c r="F1416" s="19"/>
      <c r="G1416" s="208"/>
      <c r="I1416" s="51"/>
      <c r="J1416" s="52"/>
      <c r="K1416" s="62"/>
      <c r="L1416" s="62"/>
      <c r="M1416" s="52"/>
      <c r="N1416" s="54"/>
      <c r="O1416" s="51"/>
      <c r="P1416" s="52"/>
      <c r="W1416" s="52"/>
      <c r="X1416" s="68"/>
      <c r="Y1416" s="62"/>
      <c r="Z1416" s="19"/>
      <c r="AC1416" s="58"/>
      <c r="AD1416" s="19"/>
    </row>
    <row r="1417" spans="2:30" s="20" customFormat="1">
      <c r="B1417" s="49"/>
      <c r="C1417" s="19"/>
      <c r="D1417" s="50"/>
      <c r="E1417" s="19"/>
      <c r="F1417" s="19"/>
      <c r="G1417" s="208"/>
      <c r="I1417" s="51"/>
      <c r="J1417" s="52"/>
      <c r="K1417" s="62"/>
      <c r="L1417" s="62"/>
      <c r="M1417" s="52"/>
      <c r="N1417" s="54"/>
      <c r="O1417" s="51"/>
      <c r="P1417" s="52"/>
      <c r="W1417" s="52"/>
      <c r="X1417" s="68"/>
      <c r="Y1417" s="62"/>
      <c r="Z1417" s="19"/>
      <c r="AC1417" s="58"/>
      <c r="AD1417" s="19"/>
    </row>
    <row r="1418" spans="2:30" s="20" customFormat="1">
      <c r="B1418" s="49"/>
      <c r="C1418" s="19"/>
      <c r="D1418" s="50"/>
      <c r="E1418" s="19"/>
      <c r="F1418" s="19"/>
      <c r="G1418" s="208"/>
      <c r="I1418" s="51"/>
      <c r="J1418" s="52"/>
      <c r="K1418" s="62"/>
      <c r="L1418" s="62"/>
      <c r="M1418" s="52"/>
      <c r="N1418" s="54"/>
      <c r="O1418" s="51"/>
      <c r="P1418" s="52"/>
      <c r="W1418" s="52"/>
      <c r="X1418" s="68"/>
      <c r="Y1418" s="62"/>
      <c r="Z1418" s="19"/>
      <c r="AC1418" s="58"/>
      <c r="AD1418" s="19"/>
    </row>
    <row r="1419" spans="2:30" s="20" customFormat="1">
      <c r="B1419" s="49"/>
      <c r="C1419" s="19"/>
      <c r="D1419" s="50"/>
      <c r="E1419" s="19"/>
      <c r="F1419" s="19"/>
      <c r="G1419" s="208"/>
      <c r="I1419" s="51"/>
      <c r="J1419" s="52"/>
      <c r="K1419" s="62"/>
      <c r="L1419" s="62"/>
      <c r="M1419" s="52"/>
      <c r="N1419" s="54"/>
      <c r="O1419" s="51"/>
      <c r="P1419" s="52"/>
      <c r="W1419" s="52"/>
      <c r="X1419" s="68"/>
      <c r="Y1419" s="62"/>
      <c r="Z1419" s="19"/>
      <c r="AC1419" s="58"/>
      <c r="AD1419" s="19"/>
    </row>
    <row r="1420" spans="2:30" s="20" customFormat="1">
      <c r="B1420" s="49"/>
      <c r="C1420" s="19"/>
      <c r="D1420" s="50"/>
      <c r="E1420" s="19"/>
      <c r="F1420" s="19"/>
      <c r="G1420" s="208"/>
      <c r="I1420" s="51"/>
      <c r="J1420" s="52"/>
      <c r="K1420" s="62"/>
      <c r="L1420" s="62"/>
      <c r="M1420" s="52"/>
      <c r="N1420" s="54"/>
      <c r="O1420" s="51"/>
      <c r="P1420" s="52"/>
      <c r="W1420" s="52"/>
      <c r="X1420" s="68"/>
      <c r="Y1420" s="62"/>
      <c r="Z1420" s="19"/>
      <c r="AC1420" s="58"/>
      <c r="AD1420" s="19"/>
    </row>
    <row r="1421" spans="2:30" s="20" customFormat="1">
      <c r="B1421" s="49"/>
      <c r="C1421" s="19"/>
      <c r="D1421" s="50"/>
      <c r="E1421" s="19"/>
      <c r="F1421" s="19"/>
      <c r="G1421" s="208"/>
      <c r="I1421" s="51"/>
      <c r="J1421" s="52"/>
      <c r="K1421" s="62"/>
      <c r="L1421" s="62"/>
      <c r="M1421" s="52"/>
      <c r="N1421" s="54"/>
      <c r="O1421" s="51"/>
      <c r="P1421" s="52"/>
      <c r="W1421" s="52"/>
      <c r="X1421" s="68"/>
      <c r="Y1421" s="62"/>
      <c r="Z1421" s="19"/>
      <c r="AC1421" s="58"/>
      <c r="AD1421" s="19"/>
    </row>
    <row r="1422" spans="2:30" s="20" customFormat="1">
      <c r="B1422" s="49"/>
      <c r="C1422" s="19"/>
      <c r="D1422" s="50"/>
      <c r="E1422" s="19"/>
      <c r="F1422" s="19"/>
      <c r="G1422" s="208"/>
      <c r="I1422" s="51"/>
      <c r="J1422" s="52"/>
      <c r="K1422" s="62"/>
      <c r="L1422" s="62"/>
      <c r="M1422" s="52"/>
      <c r="N1422" s="54"/>
      <c r="O1422" s="51"/>
      <c r="P1422" s="52"/>
      <c r="W1422" s="52"/>
      <c r="X1422" s="68"/>
      <c r="Y1422" s="62"/>
      <c r="Z1422" s="19"/>
      <c r="AC1422" s="58"/>
      <c r="AD1422" s="19"/>
    </row>
    <row r="1423" spans="2:30" s="20" customFormat="1">
      <c r="B1423" s="49"/>
      <c r="C1423" s="19"/>
      <c r="D1423" s="50"/>
      <c r="E1423" s="19"/>
      <c r="F1423" s="19"/>
      <c r="G1423" s="208"/>
      <c r="I1423" s="51"/>
      <c r="J1423" s="52"/>
      <c r="K1423" s="62"/>
      <c r="L1423" s="62"/>
      <c r="M1423" s="52"/>
      <c r="N1423" s="54"/>
      <c r="O1423" s="51"/>
      <c r="P1423" s="52"/>
      <c r="W1423" s="52"/>
      <c r="X1423" s="68"/>
      <c r="Y1423" s="62"/>
      <c r="Z1423" s="19"/>
      <c r="AC1423" s="58"/>
      <c r="AD1423" s="19"/>
    </row>
    <row r="1424" spans="2:30" s="20" customFormat="1">
      <c r="B1424" s="49"/>
      <c r="C1424" s="19"/>
      <c r="D1424" s="50"/>
      <c r="E1424" s="19"/>
      <c r="F1424" s="19"/>
      <c r="G1424" s="208"/>
      <c r="I1424" s="51"/>
      <c r="J1424" s="52"/>
      <c r="K1424" s="62"/>
      <c r="L1424" s="62"/>
      <c r="M1424" s="52"/>
      <c r="N1424" s="54"/>
      <c r="O1424" s="51"/>
      <c r="P1424" s="52"/>
      <c r="W1424" s="52"/>
      <c r="X1424" s="68"/>
      <c r="Y1424" s="62"/>
      <c r="Z1424" s="19"/>
      <c r="AC1424" s="58"/>
      <c r="AD1424" s="19"/>
    </row>
    <row r="1425" spans="2:30" s="20" customFormat="1">
      <c r="B1425" s="49"/>
      <c r="C1425" s="19"/>
      <c r="D1425" s="50"/>
      <c r="E1425" s="19"/>
      <c r="F1425" s="19"/>
      <c r="G1425" s="208"/>
      <c r="I1425" s="51"/>
      <c r="J1425" s="52"/>
      <c r="K1425" s="62"/>
      <c r="L1425" s="62"/>
      <c r="M1425" s="52"/>
      <c r="N1425" s="54"/>
      <c r="O1425" s="51"/>
      <c r="P1425" s="52"/>
      <c r="W1425" s="52"/>
      <c r="X1425" s="68"/>
      <c r="Y1425" s="62"/>
      <c r="Z1425" s="19"/>
      <c r="AC1425" s="58"/>
      <c r="AD1425" s="19"/>
    </row>
    <row r="1426" spans="2:30" s="20" customFormat="1">
      <c r="B1426" s="49"/>
      <c r="C1426" s="19"/>
      <c r="D1426" s="50"/>
      <c r="E1426" s="19"/>
      <c r="F1426" s="19"/>
      <c r="G1426" s="208"/>
      <c r="I1426" s="51"/>
      <c r="J1426" s="52"/>
      <c r="K1426" s="62"/>
      <c r="L1426" s="62"/>
      <c r="M1426" s="52"/>
      <c r="N1426" s="54"/>
      <c r="O1426" s="51"/>
      <c r="P1426" s="52"/>
      <c r="W1426" s="52"/>
      <c r="X1426" s="68"/>
      <c r="Y1426" s="62"/>
      <c r="Z1426" s="19"/>
      <c r="AC1426" s="58"/>
      <c r="AD1426" s="19"/>
    </row>
    <row r="1427" spans="2:30" s="20" customFormat="1">
      <c r="B1427" s="49"/>
      <c r="C1427" s="19"/>
      <c r="D1427" s="50"/>
      <c r="E1427" s="19"/>
      <c r="F1427" s="19"/>
      <c r="G1427" s="208"/>
      <c r="I1427" s="51"/>
      <c r="J1427" s="52"/>
      <c r="K1427" s="62"/>
      <c r="L1427" s="62"/>
      <c r="M1427" s="52"/>
      <c r="N1427" s="54"/>
      <c r="O1427" s="51"/>
      <c r="P1427" s="52"/>
      <c r="W1427" s="52"/>
      <c r="X1427" s="68"/>
      <c r="Y1427" s="62"/>
      <c r="Z1427" s="19"/>
      <c r="AC1427" s="58"/>
      <c r="AD1427" s="19"/>
    </row>
    <row r="1428" spans="2:30" s="20" customFormat="1">
      <c r="B1428" s="49"/>
      <c r="C1428" s="19"/>
      <c r="D1428" s="50"/>
      <c r="E1428" s="19"/>
      <c r="F1428" s="19"/>
      <c r="G1428" s="208"/>
      <c r="I1428" s="51"/>
      <c r="J1428" s="52"/>
      <c r="K1428" s="62"/>
      <c r="L1428" s="62"/>
      <c r="M1428" s="52"/>
      <c r="N1428" s="54"/>
      <c r="O1428" s="51"/>
      <c r="P1428" s="52"/>
      <c r="W1428" s="52"/>
      <c r="X1428" s="68"/>
      <c r="Y1428" s="62"/>
      <c r="Z1428" s="19"/>
      <c r="AC1428" s="58"/>
      <c r="AD1428" s="19"/>
    </row>
    <row r="1429" spans="2:30" s="20" customFormat="1">
      <c r="B1429" s="49"/>
      <c r="C1429" s="19"/>
      <c r="D1429" s="50"/>
      <c r="E1429" s="19"/>
      <c r="F1429" s="19"/>
      <c r="G1429" s="208"/>
      <c r="I1429" s="51"/>
      <c r="J1429" s="52"/>
      <c r="K1429" s="62"/>
      <c r="L1429" s="62"/>
      <c r="M1429" s="52"/>
      <c r="N1429" s="54"/>
      <c r="O1429" s="51"/>
      <c r="P1429" s="52"/>
      <c r="W1429" s="52"/>
      <c r="X1429" s="68"/>
      <c r="Y1429" s="62"/>
      <c r="Z1429" s="19"/>
      <c r="AC1429" s="58"/>
      <c r="AD1429" s="19"/>
    </row>
    <row r="1430" spans="2:30" s="20" customFormat="1">
      <c r="B1430" s="49"/>
      <c r="C1430" s="19"/>
      <c r="D1430" s="50"/>
      <c r="E1430" s="19"/>
      <c r="F1430" s="19"/>
      <c r="G1430" s="208"/>
      <c r="I1430" s="51"/>
      <c r="J1430" s="52"/>
      <c r="K1430" s="62"/>
      <c r="L1430" s="62"/>
      <c r="M1430" s="52"/>
      <c r="N1430" s="54"/>
      <c r="O1430" s="51"/>
      <c r="P1430" s="52"/>
      <c r="W1430" s="52"/>
      <c r="X1430" s="68"/>
      <c r="Y1430" s="62"/>
      <c r="Z1430" s="19"/>
      <c r="AC1430" s="58"/>
      <c r="AD1430" s="19"/>
    </row>
    <row r="1431" spans="2:30" s="20" customFormat="1">
      <c r="B1431" s="49"/>
      <c r="C1431" s="19"/>
      <c r="D1431" s="50"/>
      <c r="E1431" s="19"/>
      <c r="F1431" s="19"/>
      <c r="G1431" s="208"/>
      <c r="I1431" s="51"/>
      <c r="J1431" s="52"/>
      <c r="K1431" s="62"/>
      <c r="L1431" s="62"/>
      <c r="M1431" s="52"/>
      <c r="N1431" s="54"/>
      <c r="O1431" s="51"/>
      <c r="P1431" s="52"/>
      <c r="W1431" s="52"/>
      <c r="X1431" s="68"/>
      <c r="Y1431" s="62"/>
      <c r="Z1431" s="19"/>
      <c r="AC1431" s="58"/>
      <c r="AD1431" s="19"/>
    </row>
    <row r="1432" spans="2:30" s="20" customFormat="1">
      <c r="B1432" s="49"/>
      <c r="C1432" s="19"/>
      <c r="D1432" s="50"/>
      <c r="E1432" s="19"/>
      <c r="F1432" s="19"/>
      <c r="G1432" s="208"/>
      <c r="I1432" s="51"/>
      <c r="J1432" s="52"/>
      <c r="K1432" s="62"/>
      <c r="L1432" s="62"/>
      <c r="M1432" s="52"/>
      <c r="N1432" s="54"/>
      <c r="O1432" s="51"/>
      <c r="P1432" s="52"/>
      <c r="W1432" s="52"/>
      <c r="X1432" s="68"/>
      <c r="Y1432" s="62"/>
      <c r="Z1432" s="19"/>
      <c r="AC1432" s="58"/>
      <c r="AD1432" s="19"/>
    </row>
    <row r="1433" spans="2:30" s="20" customFormat="1">
      <c r="B1433" s="49"/>
      <c r="C1433" s="19"/>
      <c r="D1433" s="50"/>
      <c r="E1433" s="19"/>
      <c r="F1433" s="19"/>
      <c r="G1433" s="208"/>
      <c r="I1433" s="51"/>
      <c r="J1433" s="52"/>
      <c r="K1433" s="62"/>
      <c r="L1433" s="62"/>
      <c r="M1433" s="52"/>
      <c r="N1433" s="54"/>
      <c r="O1433" s="51"/>
      <c r="P1433" s="52"/>
      <c r="W1433" s="52"/>
      <c r="X1433" s="68"/>
      <c r="Y1433" s="62"/>
      <c r="Z1433" s="19"/>
      <c r="AC1433" s="58"/>
      <c r="AD1433" s="19"/>
    </row>
    <row r="1434" spans="2:30" s="20" customFormat="1">
      <c r="B1434" s="49"/>
      <c r="C1434" s="19"/>
      <c r="D1434" s="50"/>
      <c r="E1434" s="19"/>
      <c r="F1434" s="19"/>
      <c r="G1434" s="208"/>
      <c r="I1434" s="51"/>
      <c r="J1434" s="52"/>
      <c r="K1434" s="62"/>
      <c r="L1434" s="62"/>
      <c r="M1434" s="52"/>
      <c r="N1434" s="54"/>
      <c r="O1434" s="51"/>
      <c r="P1434" s="52"/>
      <c r="W1434" s="52"/>
      <c r="X1434" s="68"/>
      <c r="Y1434" s="62"/>
      <c r="Z1434" s="19"/>
      <c r="AC1434" s="58"/>
      <c r="AD1434" s="19"/>
    </row>
    <row r="1435" spans="2:30" s="20" customFormat="1">
      <c r="B1435" s="49"/>
      <c r="C1435" s="19"/>
      <c r="D1435" s="50"/>
      <c r="E1435" s="19"/>
      <c r="F1435" s="19"/>
      <c r="G1435" s="208"/>
      <c r="I1435" s="51"/>
      <c r="J1435" s="52"/>
      <c r="K1435" s="62"/>
      <c r="L1435" s="62"/>
      <c r="M1435" s="52"/>
      <c r="N1435" s="54"/>
      <c r="O1435" s="51"/>
      <c r="P1435" s="52"/>
      <c r="W1435" s="52"/>
      <c r="X1435" s="68"/>
      <c r="Y1435" s="62"/>
      <c r="Z1435" s="19"/>
      <c r="AC1435" s="58"/>
      <c r="AD1435" s="19"/>
    </row>
    <row r="1436" spans="2:30" s="20" customFormat="1">
      <c r="B1436" s="49"/>
      <c r="C1436" s="19"/>
      <c r="D1436" s="50"/>
      <c r="E1436" s="19"/>
      <c r="F1436" s="19"/>
      <c r="G1436" s="208"/>
      <c r="I1436" s="51"/>
      <c r="J1436" s="52"/>
      <c r="K1436" s="62"/>
      <c r="L1436" s="62"/>
      <c r="M1436" s="52"/>
      <c r="N1436" s="54"/>
      <c r="O1436" s="51"/>
      <c r="P1436" s="52"/>
      <c r="W1436" s="52"/>
      <c r="X1436" s="68"/>
      <c r="Y1436" s="62"/>
      <c r="Z1436" s="19"/>
      <c r="AC1436" s="58"/>
      <c r="AD1436" s="19"/>
    </row>
    <row r="1437" spans="2:30" s="20" customFormat="1">
      <c r="B1437" s="49"/>
      <c r="C1437" s="19"/>
      <c r="D1437" s="50"/>
      <c r="E1437" s="19"/>
      <c r="F1437" s="19"/>
      <c r="G1437" s="208"/>
      <c r="I1437" s="51"/>
      <c r="J1437" s="52"/>
      <c r="K1437" s="62"/>
      <c r="L1437" s="62"/>
      <c r="M1437" s="52"/>
      <c r="N1437" s="54"/>
      <c r="O1437" s="51"/>
      <c r="P1437" s="52"/>
      <c r="W1437" s="52"/>
      <c r="X1437" s="68"/>
      <c r="Y1437" s="62"/>
      <c r="Z1437" s="19"/>
      <c r="AC1437" s="58"/>
      <c r="AD1437" s="19"/>
    </row>
    <row r="1438" spans="2:30" s="20" customFormat="1">
      <c r="B1438" s="49"/>
      <c r="C1438" s="19"/>
      <c r="D1438" s="50"/>
      <c r="E1438" s="19"/>
      <c r="F1438" s="19"/>
      <c r="G1438" s="208"/>
      <c r="I1438" s="51"/>
      <c r="J1438" s="52"/>
      <c r="K1438" s="62"/>
      <c r="L1438" s="62"/>
      <c r="M1438" s="52"/>
      <c r="N1438" s="54"/>
      <c r="O1438" s="51"/>
      <c r="P1438" s="52"/>
      <c r="W1438" s="52"/>
      <c r="X1438" s="68"/>
      <c r="Y1438" s="62"/>
      <c r="Z1438" s="19"/>
      <c r="AC1438" s="58"/>
      <c r="AD1438" s="19"/>
    </row>
    <row r="1439" spans="2:30" s="20" customFormat="1">
      <c r="B1439" s="49"/>
      <c r="C1439" s="19"/>
      <c r="D1439" s="50"/>
      <c r="E1439" s="19"/>
      <c r="F1439" s="19"/>
      <c r="G1439" s="208"/>
      <c r="I1439" s="51"/>
      <c r="J1439" s="52"/>
      <c r="K1439" s="62"/>
      <c r="L1439" s="62"/>
      <c r="M1439" s="52"/>
      <c r="N1439" s="54"/>
      <c r="O1439" s="51"/>
      <c r="P1439" s="52"/>
      <c r="W1439" s="52"/>
      <c r="X1439" s="68"/>
      <c r="Y1439" s="62"/>
      <c r="Z1439" s="19"/>
      <c r="AC1439" s="58"/>
      <c r="AD1439" s="19"/>
    </row>
    <row r="1440" spans="2:30" s="20" customFormat="1">
      <c r="B1440" s="49"/>
      <c r="C1440" s="19"/>
      <c r="D1440" s="50"/>
      <c r="E1440" s="19"/>
      <c r="F1440" s="19"/>
      <c r="G1440" s="208"/>
      <c r="I1440" s="51"/>
      <c r="J1440" s="52"/>
      <c r="K1440" s="62"/>
      <c r="L1440" s="62"/>
      <c r="M1440" s="52"/>
      <c r="N1440" s="54"/>
      <c r="O1440" s="51"/>
      <c r="P1440" s="52"/>
      <c r="W1440" s="52"/>
      <c r="X1440" s="68"/>
      <c r="Y1440" s="62"/>
      <c r="Z1440" s="19"/>
      <c r="AC1440" s="58"/>
      <c r="AD1440" s="19"/>
    </row>
    <row r="1441" spans="2:30" s="20" customFormat="1">
      <c r="B1441" s="49"/>
      <c r="C1441" s="19"/>
      <c r="D1441" s="50"/>
      <c r="E1441" s="19"/>
      <c r="F1441" s="19"/>
      <c r="G1441" s="208"/>
      <c r="I1441" s="51"/>
      <c r="J1441" s="52"/>
      <c r="K1441" s="62"/>
      <c r="L1441" s="62"/>
      <c r="M1441" s="52"/>
      <c r="N1441" s="54"/>
      <c r="O1441" s="51"/>
      <c r="P1441" s="52"/>
      <c r="W1441" s="52"/>
      <c r="X1441" s="68"/>
      <c r="Y1441" s="62"/>
      <c r="Z1441" s="19"/>
      <c r="AC1441" s="58"/>
      <c r="AD1441" s="19"/>
    </row>
    <row r="1442" spans="2:30" s="20" customFormat="1">
      <c r="B1442" s="49"/>
      <c r="C1442" s="19"/>
      <c r="D1442" s="50"/>
      <c r="E1442" s="19"/>
      <c r="F1442" s="19"/>
      <c r="G1442" s="208"/>
      <c r="I1442" s="51"/>
      <c r="J1442" s="52"/>
      <c r="K1442" s="62"/>
      <c r="L1442" s="62"/>
      <c r="M1442" s="52"/>
      <c r="N1442" s="54"/>
      <c r="O1442" s="51"/>
      <c r="P1442" s="52"/>
      <c r="W1442" s="52"/>
      <c r="X1442" s="68"/>
      <c r="Y1442" s="62"/>
      <c r="Z1442" s="19"/>
      <c r="AC1442" s="58"/>
      <c r="AD1442" s="19"/>
    </row>
    <row r="1443" spans="2:30" s="20" customFormat="1">
      <c r="B1443" s="49"/>
      <c r="C1443" s="19"/>
      <c r="D1443" s="50"/>
      <c r="E1443" s="19"/>
      <c r="F1443" s="19"/>
      <c r="G1443" s="208"/>
      <c r="I1443" s="51"/>
      <c r="J1443" s="52"/>
      <c r="K1443" s="62"/>
      <c r="L1443" s="62"/>
      <c r="M1443" s="52"/>
      <c r="N1443" s="54"/>
      <c r="O1443" s="51"/>
      <c r="P1443" s="52"/>
      <c r="W1443" s="52"/>
      <c r="X1443" s="68"/>
      <c r="Y1443" s="62"/>
      <c r="Z1443" s="19"/>
      <c r="AC1443" s="58"/>
      <c r="AD1443" s="19"/>
    </row>
    <row r="1444" spans="2:30" s="20" customFormat="1">
      <c r="B1444" s="49"/>
      <c r="C1444" s="19"/>
      <c r="D1444" s="50"/>
      <c r="E1444" s="19"/>
      <c r="F1444" s="19"/>
      <c r="G1444" s="208"/>
      <c r="I1444" s="51"/>
      <c r="J1444" s="52"/>
      <c r="K1444" s="62"/>
      <c r="L1444" s="62"/>
      <c r="M1444" s="52"/>
      <c r="N1444" s="54"/>
      <c r="O1444" s="51"/>
      <c r="P1444" s="52"/>
      <c r="W1444" s="52"/>
      <c r="X1444" s="68"/>
      <c r="Y1444" s="62"/>
      <c r="Z1444" s="19"/>
      <c r="AC1444" s="58"/>
      <c r="AD1444" s="19"/>
    </row>
    <row r="1445" spans="2:30" s="20" customFormat="1">
      <c r="B1445" s="49"/>
      <c r="C1445" s="19"/>
      <c r="D1445" s="50"/>
      <c r="E1445" s="19"/>
      <c r="F1445" s="19"/>
      <c r="G1445" s="208"/>
      <c r="I1445" s="51"/>
      <c r="J1445" s="52"/>
      <c r="K1445" s="62"/>
      <c r="L1445" s="62"/>
      <c r="M1445" s="52"/>
      <c r="N1445" s="54"/>
      <c r="O1445" s="51"/>
      <c r="P1445" s="52"/>
      <c r="W1445" s="52"/>
      <c r="X1445" s="68"/>
      <c r="Y1445" s="62"/>
      <c r="Z1445" s="19"/>
      <c r="AC1445" s="58"/>
      <c r="AD1445" s="19"/>
    </row>
    <row r="1446" spans="2:30" s="20" customFormat="1">
      <c r="B1446" s="49"/>
      <c r="C1446" s="19"/>
      <c r="D1446" s="50"/>
      <c r="E1446" s="19"/>
      <c r="F1446" s="19"/>
      <c r="G1446" s="208"/>
      <c r="I1446" s="51"/>
      <c r="J1446" s="52"/>
      <c r="K1446" s="62"/>
      <c r="L1446" s="62"/>
      <c r="M1446" s="52"/>
      <c r="N1446" s="54"/>
      <c r="O1446" s="51"/>
      <c r="P1446" s="52"/>
      <c r="W1446" s="52"/>
      <c r="X1446" s="68"/>
      <c r="Y1446" s="62"/>
      <c r="Z1446" s="19"/>
      <c r="AC1446" s="58"/>
      <c r="AD1446" s="19"/>
    </row>
    <row r="1447" spans="2:30" s="20" customFormat="1">
      <c r="B1447" s="49"/>
      <c r="C1447" s="19"/>
      <c r="D1447" s="50"/>
      <c r="E1447" s="19"/>
      <c r="F1447" s="19"/>
      <c r="G1447" s="208"/>
      <c r="I1447" s="51"/>
      <c r="J1447" s="52"/>
      <c r="K1447" s="62"/>
      <c r="L1447" s="62"/>
      <c r="M1447" s="52"/>
      <c r="N1447" s="54"/>
      <c r="O1447" s="51"/>
      <c r="P1447" s="52"/>
      <c r="W1447" s="52"/>
      <c r="X1447" s="68"/>
      <c r="Y1447" s="62"/>
      <c r="Z1447" s="19"/>
      <c r="AC1447" s="58"/>
      <c r="AD1447" s="19"/>
    </row>
    <row r="1448" spans="2:30" s="20" customFormat="1">
      <c r="B1448" s="49"/>
      <c r="C1448" s="19"/>
      <c r="D1448" s="50"/>
      <c r="E1448" s="19"/>
      <c r="F1448" s="19"/>
      <c r="G1448" s="208"/>
      <c r="I1448" s="51"/>
      <c r="J1448" s="52"/>
      <c r="K1448" s="62"/>
      <c r="L1448" s="62"/>
      <c r="M1448" s="52"/>
      <c r="N1448" s="54"/>
      <c r="O1448" s="51"/>
      <c r="P1448" s="52"/>
      <c r="W1448" s="52"/>
      <c r="X1448" s="68"/>
      <c r="Y1448" s="62"/>
      <c r="Z1448" s="19"/>
      <c r="AC1448" s="58"/>
      <c r="AD1448" s="19"/>
    </row>
    <row r="1449" spans="2:30" s="20" customFormat="1">
      <c r="B1449" s="49"/>
      <c r="C1449" s="19"/>
      <c r="D1449" s="50"/>
      <c r="E1449" s="19"/>
      <c r="F1449" s="19"/>
      <c r="G1449" s="208"/>
      <c r="I1449" s="51"/>
      <c r="J1449" s="52"/>
      <c r="K1449" s="62"/>
      <c r="L1449" s="62"/>
      <c r="M1449" s="52"/>
      <c r="N1449" s="54"/>
      <c r="O1449" s="51"/>
      <c r="P1449" s="52"/>
      <c r="W1449" s="52"/>
      <c r="X1449" s="68"/>
      <c r="Y1449" s="62"/>
      <c r="Z1449" s="19"/>
      <c r="AC1449" s="58"/>
      <c r="AD1449" s="19"/>
    </row>
    <row r="1450" spans="2:30" s="20" customFormat="1">
      <c r="B1450" s="49"/>
      <c r="C1450" s="19"/>
      <c r="D1450" s="50"/>
      <c r="E1450" s="19"/>
      <c r="F1450" s="19"/>
      <c r="G1450" s="208"/>
      <c r="I1450" s="51"/>
      <c r="J1450" s="52"/>
      <c r="K1450" s="62"/>
      <c r="L1450" s="62"/>
      <c r="M1450" s="52"/>
      <c r="N1450" s="54"/>
      <c r="O1450" s="51"/>
      <c r="P1450" s="52"/>
      <c r="W1450" s="52"/>
      <c r="X1450" s="68"/>
      <c r="Y1450" s="62"/>
      <c r="Z1450" s="19"/>
      <c r="AC1450" s="58"/>
      <c r="AD1450" s="19"/>
    </row>
    <row r="1451" spans="2:30" s="20" customFormat="1">
      <c r="B1451" s="49"/>
      <c r="C1451" s="19"/>
      <c r="D1451" s="50"/>
      <c r="E1451" s="19"/>
      <c r="F1451" s="19"/>
      <c r="G1451" s="208"/>
      <c r="I1451" s="51"/>
      <c r="J1451" s="52"/>
      <c r="K1451" s="62"/>
      <c r="L1451" s="62"/>
      <c r="M1451" s="52"/>
      <c r="N1451" s="54"/>
      <c r="O1451" s="51"/>
      <c r="P1451" s="52"/>
      <c r="W1451" s="52"/>
      <c r="X1451" s="68"/>
      <c r="Y1451" s="62"/>
      <c r="Z1451" s="19"/>
      <c r="AC1451" s="58"/>
      <c r="AD1451" s="19"/>
    </row>
    <row r="1452" spans="2:30" s="20" customFormat="1">
      <c r="B1452" s="49"/>
      <c r="C1452" s="19"/>
      <c r="D1452" s="50"/>
      <c r="E1452" s="19"/>
      <c r="F1452" s="19"/>
      <c r="G1452" s="208"/>
      <c r="I1452" s="51"/>
      <c r="J1452" s="52"/>
      <c r="K1452" s="62"/>
      <c r="L1452" s="62"/>
      <c r="M1452" s="52"/>
      <c r="N1452" s="54"/>
      <c r="O1452" s="51"/>
      <c r="P1452" s="52"/>
      <c r="W1452" s="52"/>
      <c r="X1452" s="68"/>
      <c r="Y1452" s="62"/>
      <c r="Z1452" s="19"/>
      <c r="AC1452" s="58"/>
      <c r="AD1452" s="19"/>
    </row>
    <row r="1453" spans="2:30" s="20" customFormat="1">
      <c r="B1453" s="49"/>
      <c r="C1453" s="19"/>
      <c r="D1453" s="50"/>
      <c r="E1453" s="19"/>
      <c r="F1453" s="19"/>
      <c r="G1453" s="208"/>
      <c r="I1453" s="51"/>
      <c r="J1453" s="52"/>
      <c r="K1453" s="62"/>
      <c r="L1453" s="62"/>
      <c r="M1453" s="52"/>
      <c r="N1453" s="54"/>
      <c r="O1453" s="51"/>
      <c r="P1453" s="52"/>
      <c r="W1453" s="52"/>
      <c r="X1453" s="68"/>
      <c r="Y1453" s="62"/>
      <c r="Z1453" s="19"/>
      <c r="AC1453" s="58"/>
      <c r="AD1453" s="19"/>
    </row>
    <row r="1454" spans="2:30" s="20" customFormat="1">
      <c r="B1454" s="49"/>
      <c r="C1454" s="19"/>
      <c r="D1454" s="50"/>
      <c r="E1454" s="19"/>
      <c r="F1454" s="19"/>
      <c r="G1454" s="208"/>
      <c r="I1454" s="51"/>
      <c r="J1454" s="52"/>
      <c r="K1454" s="62"/>
      <c r="L1454" s="62"/>
      <c r="M1454" s="52"/>
      <c r="N1454" s="54"/>
      <c r="O1454" s="51"/>
      <c r="P1454" s="52"/>
      <c r="W1454" s="52"/>
      <c r="X1454" s="68"/>
      <c r="Y1454" s="62"/>
      <c r="Z1454" s="19"/>
      <c r="AC1454" s="58"/>
      <c r="AD1454" s="19"/>
    </row>
    <row r="1455" spans="2:30" s="20" customFormat="1">
      <c r="B1455" s="49"/>
      <c r="C1455" s="19"/>
      <c r="D1455" s="50"/>
      <c r="E1455" s="19"/>
      <c r="F1455" s="19"/>
      <c r="G1455" s="208"/>
      <c r="I1455" s="51"/>
      <c r="J1455" s="52"/>
      <c r="K1455" s="62"/>
      <c r="L1455" s="62"/>
      <c r="M1455" s="52"/>
      <c r="N1455" s="54"/>
      <c r="O1455" s="51"/>
      <c r="P1455" s="52"/>
      <c r="W1455" s="52"/>
      <c r="X1455" s="68"/>
      <c r="Y1455" s="62"/>
      <c r="Z1455" s="19"/>
      <c r="AC1455" s="58"/>
      <c r="AD1455" s="19"/>
    </row>
    <row r="1456" spans="2:30" s="20" customFormat="1">
      <c r="B1456" s="49"/>
      <c r="C1456" s="19"/>
      <c r="D1456" s="50"/>
      <c r="E1456" s="19"/>
      <c r="F1456" s="19"/>
      <c r="G1456" s="208"/>
      <c r="I1456" s="51"/>
      <c r="J1456" s="52"/>
      <c r="K1456" s="62"/>
      <c r="L1456" s="62"/>
      <c r="M1456" s="52"/>
      <c r="N1456" s="54"/>
      <c r="O1456" s="51"/>
      <c r="P1456" s="52"/>
      <c r="W1456" s="52"/>
      <c r="X1456" s="68"/>
      <c r="Y1456" s="62"/>
      <c r="Z1456" s="19"/>
      <c r="AC1456" s="58"/>
      <c r="AD1456" s="19"/>
    </row>
    <row r="1457" spans="2:30" s="20" customFormat="1">
      <c r="B1457" s="49"/>
      <c r="C1457" s="19"/>
      <c r="D1457" s="50"/>
      <c r="E1457" s="19"/>
      <c r="F1457" s="19"/>
      <c r="G1457" s="208"/>
      <c r="I1457" s="51"/>
      <c r="J1457" s="52"/>
      <c r="K1457" s="62"/>
      <c r="L1457" s="62"/>
      <c r="M1457" s="52"/>
      <c r="N1457" s="54"/>
      <c r="O1457" s="51"/>
      <c r="P1457" s="52"/>
      <c r="W1457" s="52"/>
      <c r="X1457" s="68"/>
      <c r="Y1457" s="62"/>
      <c r="Z1457" s="19"/>
      <c r="AC1457" s="58"/>
      <c r="AD1457" s="19"/>
    </row>
    <row r="1458" spans="2:30" s="20" customFormat="1">
      <c r="B1458" s="49"/>
      <c r="C1458" s="19"/>
      <c r="D1458" s="50"/>
      <c r="E1458" s="19"/>
      <c r="F1458" s="19"/>
      <c r="G1458" s="208"/>
      <c r="I1458" s="51"/>
      <c r="J1458" s="52"/>
      <c r="K1458" s="62"/>
      <c r="L1458" s="62"/>
      <c r="M1458" s="52"/>
      <c r="N1458" s="54"/>
      <c r="O1458" s="51"/>
      <c r="P1458" s="52"/>
      <c r="W1458" s="52"/>
      <c r="X1458" s="68"/>
      <c r="Y1458" s="62"/>
      <c r="Z1458" s="19"/>
      <c r="AC1458" s="58"/>
      <c r="AD1458" s="19"/>
    </row>
    <row r="1459" spans="2:30" s="20" customFormat="1">
      <c r="B1459" s="49"/>
      <c r="C1459" s="19"/>
      <c r="D1459" s="50"/>
      <c r="E1459" s="19"/>
      <c r="F1459" s="19"/>
      <c r="G1459" s="208"/>
      <c r="I1459" s="51"/>
      <c r="J1459" s="52"/>
      <c r="K1459" s="62"/>
      <c r="L1459" s="62"/>
      <c r="M1459" s="52"/>
      <c r="N1459" s="54"/>
      <c r="O1459" s="51"/>
      <c r="P1459" s="52"/>
      <c r="W1459" s="52"/>
      <c r="X1459" s="68"/>
      <c r="Y1459" s="62"/>
      <c r="Z1459" s="19"/>
      <c r="AC1459" s="58"/>
      <c r="AD1459" s="19"/>
    </row>
    <row r="1460" spans="2:30" s="20" customFormat="1">
      <c r="B1460" s="49"/>
      <c r="C1460" s="19"/>
      <c r="D1460" s="50"/>
      <c r="E1460" s="19"/>
      <c r="F1460" s="19"/>
      <c r="G1460" s="208"/>
      <c r="I1460" s="51"/>
      <c r="J1460" s="52"/>
      <c r="K1460" s="62"/>
      <c r="L1460" s="62"/>
      <c r="M1460" s="52"/>
      <c r="N1460" s="54"/>
      <c r="O1460" s="51"/>
      <c r="P1460" s="52"/>
      <c r="W1460" s="52"/>
      <c r="X1460" s="68"/>
      <c r="Y1460" s="62"/>
      <c r="Z1460" s="19"/>
      <c r="AC1460" s="58"/>
      <c r="AD1460" s="19"/>
    </row>
    <row r="1461" spans="2:30" s="20" customFormat="1">
      <c r="B1461" s="49"/>
      <c r="C1461" s="19"/>
      <c r="D1461" s="50"/>
      <c r="E1461" s="19"/>
      <c r="F1461" s="19"/>
      <c r="G1461" s="208"/>
      <c r="I1461" s="51"/>
      <c r="J1461" s="52"/>
      <c r="K1461" s="62"/>
      <c r="L1461" s="62"/>
      <c r="M1461" s="52"/>
      <c r="N1461" s="54"/>
      <c r="O1461" s="51"/>
      <c r="P1461" s="52"/>
      <c r="W1461" s="52"/>
      <c r="X1461" s="68"/>
      <c r="Y1461" s="62"/>
      <c r="Z1461" s="19"/>
      <c r="AC1461" s="58"/>
      <c r="AD1461" s="19"/>
    </row>
    <row r="1462" spans="2:30" s="20" customFormat="1">
      <c r="B1462" s="49"/>
      <c r="C1462" s="19"/>
      <c r="D1462" s="50"/>
      <c r="E1462" s="19"/>
      <c r="F1462" s="19"/>
      <c r="G1462" s="208"/>
      <c r="I1462" s="51"/>
      <c r="J1462" s="52"/>
      <c r="K1462" s="62"/>
      <c r="L1462" s="62"/>
      <c r="M1462" s="52"/>
      <c r="N1462" s="54"/>
      <c r="O1462" s="51"/>
      <c r="P1462" s="52"/>
      <c r="W1462" s="52"/>
      <c r="X1462" s="68"/>
      <c r="Y1462" s="62"/>
      <c r="Z1462" s="19"/>
      <c r="AC1462" s="58"/>
      <c r="AD1462" s="19"/>
    </row>
    <row r="1463" spans="2:30" s="20" customFormat="1">
      <c r="B1463" s="49"/>
      <c r="C1463" s="19"/>
      <c r="D1463" s="50"/>
      <c r="E1463" s="19"/>
      <c r="F1463" s="19"/>
      <c r="G1463" s="208"/>
      <c r="I1463" s="51"/>
      <c r="J1463" s="52"/>
      <c r="K1463" s="62"/>
      <c r="L1463" s="62"/>
      <c r="M1463" s="52"/>
      <c r="N1463" s="54"/>
      <c r="O1463" s="51"/>
      <c r="P1463" s="52"/>
      <c r="W1463" s="52"/>
      <c r="X1463" s="68"/>
      <c r="Y1463" s="62"/>
      <c r="Z1463" s="19"/>
      <c r="AC1463" s="58"/>
      <c r="AD1463" s="19"/>
    </row>
    <row r="1464" spans="2:30" s="20" customFormat="1">
      <c r="B1464" s="49"/>
      <c r="C1464" s="19"/>
      <c r="D1464" s="50"/>
      <c r="E1464" s="19"/>
      <c r="F1464" s="19"/>
      <c r="G1464" s="208"/>
      <c r="I1464" s="51"/>
      <c r="J1464" s="52"/>
      <c r="K1464" s="62"/>
      <c r="L1464" s="62"/>
      <c r="M1464" s="52"/>
      <c r="N1464" s="54"/>
      <c r="O1464" s="51"/>
      <c r="P1464" s="52"/>
      <c r="W1464" s="52"/>
      <c r="X1464" s="68"/>
      <c r="Y1464" s="62"/>
      <c r="Z1464" s="19"/>
      <c r="AC1464" s="58"/>
      <c r="AD1464" s="19"/>
    </row>
    <row r="1465" spans="2:30" s="20" customFormat="1">
      <c r="B1465" s="49"/>
      <c r="C1465" s="19"/>
      <c r="D1465" s="50"/>
      <c r="E1465" s="19"/>
      <c r="F1465" s="19"/>
      <c r="G1465" s="208"/>
      <c r="I1465" s="51"/>
      <c r="J1465" s="52"/>
      <c r="K1465" s="62"/>
      <c r="L1465" s="62"/>
      <c r="M1465" s="52"/>
      <c r="N1465" s="54"/>
      <c r="O1465" s="51"/>
      <c r="P1465" s="52"/>
      <c r="W1465" s="52"/>
      <c r="X1465" s="68"/>
      <c r="Y1465" s="62"/>
      <c r="Z1465" s="19"/>
      <c r="AC1465" s="58"/>
      <c r="AD1465" s="19"/>
    </row>
    <row r="1466" spans="2:30" s="20" customFormat="1">
      <c r="B1466" s="49"/>
      <c r="C1466" s="19"/>
      <c r="D1466" s="50"/>
      <c r="E1466" s="19"/>
      <c r="F1466" s="19"/>
      <c r="G1466" s="208"/>
      <c r="I1466" s="51"/>
      <c r="J1466" s="52"/>
      <c r="K1466" s="62"/>
      <c r="L1466" s="62"/>
      <c r="M1466" s="52"/>
      <c r="N1466" s="54"/>
      <c r="O1466" s="51"/>
      <c r="P1466" s="52"/>
      <c r="W1466" s="52"/>
      <c r="X1466" s="68"/>
      <c r="Y1466" s="62"/>
      <c r="Z1466" s="19"/>
      <c r="AC1466" s="58"/>
      <c r="AD1466" s="19"/>
    </row>
    <row r="1467" spans="2:30" s="20" customFormat="1">
      <c r="B1467" s="49"/>
      <c r="C1467" s="19"/>
      <c r="D1467" s="50"/>
      <c r="E1467" s="19"/>
      <c r="F1467" s="19"/>
      <c r="G1467" s="208"/>
      <c r="I1467" s="51"/>
      <c r="J1467" s="52"/>
      <c r="K1467" s="62"/>
      <c r="L1467" s="62"/>
      <c r="M1467" s="52"/>
      <c r="N1467" s="54"/>
      <c r="O1467" s="51"/>
      <c r="P1467" s="52"/>
      <c r="W1467" s="52"/>
      <c r="X1467" s="68"/>
      <c r="Y1467" s="62"/>
      <c r="Z1467" s="19"/>
      <c r="AC1467" s="58"/>
      <c r="AD1467" s="19"/>
    </row>
    <row r="1468" spans="2:30" s="20" customFormat="1">
      <c r="B1468" s="49"/>
      <c r="C1468" s="19"/>
      <c r="D1468" s="50"/>
      <c r="E1468" s="19"/>
      <c r="F1468" s="19"/>
      <c r="G1468" s="208"/>
      <c r="I1468" s="51"/>
      <c r="J1468" s="52"/>
      <c r="K1468" s="62"/>
      <c r="L1468" s="62"/>
      <c r="M1468" s="52"/>
      <c r="N1468" s="54"/>
      <c r="O1468" s="51"/>
      <c r="P1468" s="52"/>
      <c r="W1468" s="52"/>
      <c r="X1468" s="68"/>
      <c r="Y1468" s="62"/>
      <c r="Z1468" s="19"/>
      <c r="AC1468" s="58"/>
      <c r="AD1468" s="19"/>
    </row>
    <row r="1469" spans="2:30" s="20" customFormat="1">
      <c r="B1469" s="49"/>
      <c r="C1469" s="19"/>
      <c r="D1469" s="50"/>
      <c r="E1469" s="19"/>
      <c r="F1469" s="19"/>
      <c r="G1469" s="208"/>
      <c r="I1469" s="51"/>
      <c r="J1469" s="52"/>
      <c r="K1469" s="62"/>
      <c r="L1469" s="62"/>
      <c r="M1469" s="52"/>
      <c r="N1469" s="54"/>
      <c r="O1469" s="51"/>
      <c r="P1469" s="52"/>
      <c r="W1469" s="52"/>
      <c r="X1469" s="68"/>
      <c r="Y1469" s="62"/>
      <c r="Z1469" s="19"/>
      <c r="AC1469" s="58"/>
      <c r="AD1469" s="19"/>
    </row>
    <row r="1470" spans="2:30" s="20" customFormat="1">
      <c r="B1470" s="49"/>
      <c r="C1470" s="19"/>
      <c r="D1470" s="50"/>
      <c r="E1470" s="19"/>
      <c r="F1470" s="19"/>
      <c r="G1470" s="208"/>
      <c r="I1470" s="51"/>
      <c r="J1470" s="52"/>
      <c r="K1470" s="62"/>
      <c r="L1470" s="62"/>
      <c r="M1470" s="52"/>
      <c r="N1470" s="54"/>
      <c r="O1470" s="51"/>
      <c r="P1470" s="52"/>
      <c r="W1470" s="52"/>
      <c r="X1470" s="68"/>
      <c r="Y1470" s="62"/>
      <c r="Z1470" s="19"/>
      <c r="AC1470" s="58"/>
      <c r="AD1470" s="19"/>
    </row>
    <row r="1471" spans="2:30" s="20" customFormat="1">
      <c r="B1471" s="49"/>
      <c r="C1471" s="19"/>
      <c r="D1471" s="50"/>
      <c r="E1471" s="19"/>
      <c r="F1471" s="19"/>
      <c r="G1471" s="208"/>
      <c r="I1471" s="51"/>
      <c r="J1471" s="52"/>
      <c r="K1471" s="62"/>
      <c r="L1471" s="62"/>
      <c r="M1471" s="52"/>
      <c r="N1471" s="54"/>
      <c r="O1471" s="51"/>
      <c r="P1471" s="52"/>
      <c r="W1471" s="52"/>
      <c r="X1471" s="68"/>
      <c r="Y1471" s="62"/>
      <c r="Z1471" s="19"/>
      <c r="AC1471" s="58"/>
      <c r="AD1471" s="19"/>
    </row>
    <row r="1472" spans="2:30" s="20" customFormat="1">
      <c r="B1472" s="49"/>
      <c r="C1472" s="19"/>
      <c r="D1472" s="50"/>
      <c r="E1472" s="19"/>
      <c r="F1472" s="19"/>
      <c r="G1472" s="208"/>
      <c r="I1472" s="51"/>
      <c r="J1472" s="52"/>
      <c r="K1472" s="62"/>
      <c r="L1472" s="62"/>
      <c r="M1472" s="52"/>
      <c r="N1472" s="54"/>
      <c r="O1472" s="51"/>
      <c r="P1472" s="52"/>
      <c r="W1472" s="52"/>
      <c r="X1472" s="68"/>
      <c r="Y1472" s="62"/>
      <c r="Z1472" s="19"/>
      <c r="AC1472" s="58"/>
      <c r="AD1472" s="19"/>
    </row>
    <row r="1473" spans="2:30" s="20" customFormat="1">
      <c r="B1473" s="49"/>
      <c r="C1473" s="19"/>
      <c r="D1473" s="50"/>
      <c r="E1473" s="19"/>
      <c r="F1473" s="19"/>
      <c r="G1473" s="208"/>
      <c r="I1473" s="51"/>
      <c r="J1473" s="52"/>
      <c r="K1473" s="62"/>
      <c r="L1473" s="62"/>
      <c r="M1473" s="52"/>
      <c r="N1473" s="54"/>
      <c r="O1473" s="51"/>
      <c r="P1473" s="52"/>
      <c r="W1473" s="52"/>
      <c r="X1473" s="68"/>
      <c r="Y1473" s="62"/>
      <c r="Z1473" s="19"/>
      <c r="AC1473" s="58"/>
      <c r="AD1473" s="19"/>
    </row>
    <row r="1474" spans="2:30" s="20" customFormat="1">
      <c r="B1474" s="49"/>
      <c r="C1474" s="19"/>
      <c r="D1474" s="50"/>
      <c r="E1474" s="19"/>
      <c r="F1474" s="19"/>
      <c r="G1474" s="208"/>
      <c r="I1474" s="51"/>
      <c r="J1474" s="52"/>
      <c r="K1474" s="62"/>
      <c r="L1474" s="62"/>
      <c r="M1474" s="52"/>
      <c r="N1474" s="54"/>
      <c r="O1474" s="51"/>
      <c r="P1474" s="52"/>
      <c r="W1474" s="52"/>
      <c r="X1474" s="68"/>
      <c r="Y1474" s="62"/>
      <c r="Z1474" s="19"/>
      <c r="AC1474" s="58"/>
      <c r="AD1474" s="19"/>
    </row>
    <row r="1475" spans="2:30" s="20" customFormat="1">
      <c r="B1475" s="49"/>
      <c r="C1475" s="19"/>
      <c r="D1475" s="50"/>
      <c r="E1475" s="19"/>
      <c r="F1475" s="19"/>
      <c r="G1475" s="208"/>
      <c r="I1475" s="51"/>
      <c r="J1475" s="52"/>
      <c r="K1475" s="62"/>
      <c r="L1475" s="62"/>
      <c r="M1475" s="52"/>
      <c r="N1475" s="54"/>
      <c r="O1475" s="51"/>
      <c r="P1475" s="52"/>
      <c r="W1475" s="52"/>
      <c r="X1475" s="68"/>
      <c r="Y1475" s="62"/>
      <c r="Z1475" s="19"/>
      <c r="AC1475" s="58"/>
      <c r="AD1475" s="19"/>
    </row>
    <row r="1476" spans="2:30" s="20" customFormat="1">
      <c r="B1476" s="49"/>
      <c r="C1476" s="19"/>
      <c r="D1476" s="50"/>
      <c r="E1476" s="19"/>
      <c r="F1476" s="19"/>
      <c r="G1476" s="208"/>
      <c r="I1476" s="51"/>
      <c r="J1476" s="52"/>
      <c r="K1476" s="62"/>
      <c r="L1476" s="62"/>
      <c r="M1476" s="52"/>
      <c r="N1476" s="54"/>
      <c r="O1476" s="51"/>
      <c r="P1476" s="52"/>
      <c r="W1476" s="52"/>
      <c r="X1476" s="68"/>
      <c r="Y1476" s="62"/>
      <c r="Z1476" s="19"/>
      <c r="AC1476" s="58"/>
      <c r="AD1476" s="19"/>
    </row>
    <row r="1477" spans="2:30" s="20" customFormat="1">
      <c r="B1477" s="49"/>
      <c r="C1477" s="19"/>
      <c r="D1477" s="50"/>
      <c r="E1477" s="19"/>
      <c r="F1477" s="19"/>
      <c r="G1477" s="208"/>
      <c r="I1477" s="51"/>
      <c r="J1477" s="52"/>
      <c r="K1477" s="62"/>
      <c r="L1477" s="62"/>
      <c r="M1477" s="52"/>
      <c r="N1477" s="54"/>
      <c r="O1477" s="51"/>
      <c r="P1477" s="52"/>
      <c r="W1477" s="52"/>
      <c r="X1477" s="68"/>
      <c r="Y1477" s="62"/>
      <c r="Z1477" s="19"/>
      <c r="AC1477" s="58"/>
      <c r="AD1477" s="19"/>
    </row>
    <row r="1478" spans="2:30" s="20" customFormat="1">
      <c r="B1478" s="49"/>
      <c r="C1478" s="19"/>
      <c r="D1478" s="50"/>
      <c r="E1478" s="19"/>
      <c r="F1478" s="19"/>
      <c r="G1478" s="208"/>
      <c r="I1478" s="51"/>
      <c r="J1478" s="52"/>
      <c r="K1478" s="62"/>
      <c r="L1478" s="62"/>
      <c r="M1478" s="52"/>
      <c r="N1478" s="54"/>
      <c r="O1478" s="51"/>
      <c r="P1478" s="52"/>
      <c r="W1478" s="52"/>
      <c r="X1478" s="68"/>
      <c r="Y1478" s="62"/>
      <c r="Z1478" s="19"/>
      <c r="AC1478" s="58"/>
      <c r="AD1478" s="19"/>
    </row>
    <row r="1479" spans="2:30" s="20" customFormat="1">
      <c r="B1479" s="49"/>
      <c r="C1479" s="19"/>
      <c r="D1479" s="50"/>
      <c r="E1479" s="19"/>
      <c r="F1479" s="19"/>
      <c r="G1479" s="208"/>
      <c r="I1479" s="51"/>
      <c r="J1479" s="52"/>
      <c r="K1479" s="62"/>
      <c r="L1479" s="62"/>
      <c r="M1479" s="52"/>
      <c r="N1479" s="54"/>
      <c r="O1479" s="51"/>
      <c r="P1479" s="52"/>
      <c r="W1479" s="52"/>
      <c r="X1479" s="68"/>
      <c r="Y1479" s="62"/>
      <c r="Z1479" s="19"/>
      <c r="AC1479" s="58"/>
      <c r="AD1479" s="19"/>
    </row>
    <row r="1480" spans="2:30" s="20" customFormat="1">
      <c r="B1480" s="49"/>
      <c r="C1480" s="19"/>
      <c r="D1480" s="50"/>
      <c r="E1480" s="19"/>
      <c r="F1480" s="19"/>
      <c r="G1480" s="208"/>
      <c r="I1480" s="51"/>
      <c r="J1480" s="52"/>
      <c r="K1480" s="62"/>
      <c r="L1480" s="62"/>
      <c r="M1480" s="52"/>
      <c r="N1480" s="54"/>
      <c r="O1480" s="51"/>
      <c r="P1480" s="52"/>
      <c r="W1480" s="52"/>
      <c r="X1480" s="68"/>
      <c r="Y1480" s="62"/>
      <c r="Z1480" s="19"/>
      <c r="AC1480" s="58"/>
      <c r="AD1480" s="19"/>
    </row>
    <row r="1481" spans="2:30" s="20" customFormat="1">
      <c r="B1481" s="49"/>
      <c r="C1481" s="19"/>
      <c r="D1481" s="50"/>
      <c r="E1481" s="19"/>
      <c r="F1481" s="19"/>
      <c r="G1481" s="208"/>
      <c r="I1481" s="51"/>
      <c r="J1481" s="52"/>
      <c r="K1481" s="62"/>
      <c r="L1481" s="62"/>
      <c r="M1481" s="52"/>
      <c r="N1481" s="54"/>
      <c r="O1481" s="51"/>
      <c r="P1481" s="52"/>
      <c r="W1481" s="52"/>
      <c r="X1481" s="68"/>
      <c r="Y1481" s="62"/>
      <c r="Z1481" s="19"/>
      <c r="AC1481" s="58"/>
      <c r="AD1481" s="19"/>
    </row>
    <row r="1482" spans="2:30" s="20" customFormat="1">
      <c r="B1482" s="49"/>
      <c r="C1482" s="19"/>
      <c r="D1482" s="50"/>
      <c r="E1482" s="19"/>
      <c r="F1482" s="19"/>
      <c r="G1482" s="208"/>
      <c r="I1482" s="51"/>
      <c r="J1482" s="52"/>
      <c r="K1482" s="62"/>
      <c r="L1482" s="62"/>
      <c r="M1482" s="52"/>
      <c r="N1482" s="54"/>
      <c r="O1482" s="51"/>
      <c r="P1482" s="52"/>
      <c r="W1482" s="52"/>
      <c r="X1482" s="68"/>
      <c r="Y1482" s="62"/>
      <c r="Z1482" s="19"/>
      <c r="AC1482" s="58"/>
      <c r="AD1482" s="19"/>
    </row>
    <row r="1483" spans="2:30" s="20" customFormat="1">
      <c r="B1483" s="49"/>
      <c r="C1483" s="19"/>
      <c r="D1483" s="50"/>
      <c r="E1483" s="19"/>
      <c r="F1483" s="19"/>
      <c r="G1483" s="208"/>
      <c r="I1483" s="51"/>
      <c r="J1483" s="52"/>
      <c r="K1483" s="62"/>
      <c r="L1483" s="62"/>
      <c r="M1483" s="52"/>
      <c r="N1483" s="54"/>
      <c r="O1483" s="51"/>
      <c r="P1483" s="52"/>
      <c r="W1483" s="52"/>
      <c r="X1483" s="68"/>
      <c r="Y1483" s="62"/>
      <c r="Z1483" s="19"/>
      <c r="AC1483" s="58"/>
      <c r="AD1483" s="19"/>
    </row>
    <row r="1484" spans="2:30" s="20" customFormat="1">
      <c r="B1484" s="49"/>
      <c r="C1484" s="19"/>
      <c r="D1484" s="50"/>
      <c r="E1484" s="19"/>
      <c r="F1484" s="19"/>
      <c r="G1484" s="208"/>
      <c r="I1484" s="51"/>
      <c r="J1484" s="52"/>
      <c r="K1484" s="62"/>
      <c r="L1484" s="62"/>
      <c r="M1484" s="52"/>
      <c r="N1484" s="54"/>
      <c r="O1484" s="51"/>
      <c r="P1484" s="52"/>
      <c r="W1484" s="52"/>
      <c r="X1484" s="68"/>
      <c r="Y1484" s="62"/>
      <c r="Z1484" s="19"/>
      <c r="AC1484" s="58"/>
      <c r="AD1484" s="19"/>
    </row>
    <row r="1485" spans="2:30" s="20" customFormat="1">
      <c r="B1485" s="49"/>
      <c r="C1485" s="19"/>
      <c r="D1485" s="50"/>
      <c r="E1485" s="19"/>
      <c r="F1485" s="19"/>
      <c r="G1485" s="208"/>
      <c r="I1485" s="51"/>
      <c r="J1485" s="52"/>
      <c r="K1485" s="62"/>
      <c r="L1485" s="62"/>
      <c r="M1485" s="52"/>
      <c r="N1485" s="54"/>
      <c r="O1485" s="51"/>
      <c r="P1485" s="52"/>
      <c r="W1485" s="52"/>
      <c r="X1485" s="68"/>
      <c r="Y1485" s="62"/>
      <c r="Z1485" s="19"/>
      <c r="AC1485" s="58"/>
      <c r="AD1485" s="19"/>
    </row>
    <row r="1486" spans="2:30" s="20" customFormat="1">
      <c r="B1486" s="49"/>
      <c r="C1486" s="19"/>
      <c r="D1486" s="50"/>
      <c r="E1486" s="19"/>
      <c r="F1486" s="19"/>
      <c r="G1486" s="208"/>
      <c r="I1486" s="51"/>
      <c r="J1486" s="52"/>
      <c r="K1486" s="62"/>
      <c r="L1486" s="62"/>
      <c r="M1486" s="52"/>
      <c r="N1486" s="54"/>
      <c r="O1486" s="51"/>
      <c r="P1486" s="52"/>
      <c r="W1486" s="52"/>
      <c r="X1486" s="68"/>
      <c r="Y1486" s="62"/>
      <c r="Z1486" s="19"/>
      <c r="AC1486" s="58"/>
      <c r="AD1486" s="19"/>
    </row>
    <row r="1487" spans="2:30" s="20" customFormat="1">
      <c r="B1487" s="49"/>
      <c r="C1487" s="19"/>
      <c r="D1487" s="50"/>
      <c r="E1487" s="19"/>
      <c r="F1487" s="19"/>
      <c r="G1487" s="208"/>
      <c r="I1487" s="51"/>
      <c r="J1487" s="52"/>
      <c r="K1487" s="62"/>
      <c r="L1487" s="62"/>
      <c r="M1487" s="52"/>
      <c r="N1487" s="54"/>
      <c r="O1487" s="51"/>
      <c r="P1487" s="52"/>
      <c r="W1487" s="52"/>
      <c r="X1487" s="68"/>
      <c r="Y1487" s="62"/>
      <c r="Z1487" s="19"/>
      <c r="AC1487" s="58"/>
      <c r="AD1487" s="19"/>
    </row>
    <row r="1488" spans="2:30" s="20" customFormat="1">
      <c r="B1488" s="49"/>
      <c r="C1488" s="19"/>
      <c r="D1488" s="50"/>
      <c r="E1488" s="19"/>
      <c r="F1488" s="19"/>
      <c r="G1488" s="208"/>
      <c r="I1488" s="51"/>
      <c r="J1488" s="52"/>
      <c r="K1488" s="62"/>
      <c r="L1488" s="62"/>
      <c r="M1488" s="52"/>
      <c r="N1488" s="54"/>
      <c r="O1488" s="51"/>
      <c r="P1488" s="52"/>
      <c r="W1488" s="52"/>
      <c r="X1488" s="68"/>
      <c r="Y1488" s="62"/>
      <c r="Z1488" s="19"/>
      <c r="AC1488" s="58"/>
      <c r="AD1488" s="19"/>
    </row>
    <row r="1489" spans="2:30" s="20" customFormat="1">
      <c r="B1489" s="49"/>
      <c r="C1489" s="19"/>
      <c r="D1489" s="50"/>
      <c r="E1489" s="19"/>
      <c r="F1489" s="19"/>
      <c r="G1489" s="208"/>
      <c r="I1489" s="51"/>
      <c r="J1489" s="52"/>
      <c r="K1489" s="62"/>
      <c r="L1489" s="62"/>
      <c r="M1489" s="52"/>
      <c r="N1489" s="54"/>
      <c r="O1489" s="51"/>
      <c r="P1489" s="52"/>
      <c r="W1489" s="52"/>
      <c r="X1489" s="68"/>
      <c r="Y1489" s="62"/>
      <c r="Z1489" s="19"/>
      <c r="AC1489" s="58"/>
      <c r="AD1489" s="19"/>
    </row>
    <row r="1490" spans="2:30" s="20" customFormat="1">
      <c r="B1490" s="49"/>
      <c r="C1490" s="19"/>
      <c r="D1490" s="50"/>
      <c r="E1490" s="19"/>
      <c r="F1490" s="19"/>
      <c r="G1490" s="208"/>
      <c r="I1490" s="51"/>
      <c r="J1490" s="52"/>
      <c r="K1490" s="62"/>
      <c r="L1490" s="62"/>
      <c r="M1490" s="52"/>
      <c r="N1490" s="54"/>
      <c r="O1490" s="51"/>
      <c r="P1490" s="52"/>
      <c r="W1490" s="52"/>
      <c r="X1490" s="68"/>
      <c r="Y1490" s="62"/>
      <c r="Z1490" s="19"/>
      <c r="AC1490" s="58"/>
      <c r="AD1490" s="19"/>
    </row>
    <row r="1491" spans="2:30" s="20" customFormat="1">
      <c r="B1491" s="49"/>
      <c r="C1491" s="19"/>
      <c r="D1491" s="50"/>
      <c r="E1491" s="19"/>
      <c r="F1491" s="19"/>
      <c r="G1491" s="208"/>
      <c r="I1491" s="51"/>
      <c r="J1491" s="52"/>
      <c r="K1491" s="62"/>
      <c r="L1491" s="62"/>
      <c r="M1491" s="52"/>
      <c r="N1491" s="54"/>
      <c r="O1491" s="51"/>
      <c r="P1491" s="52"/>
      <c r="W1491" s="52"/>
      <c r="X1491" s="68"/>
      <c r="Y1491" s="62"/>
      <c r="Z1491" s="19"/>
      <c r="AC1491" s="58"/>
      <c r="AD1491" s="19"/>
    </row>
    <row r="1492" spans="2:30" s="20" customFormat="1">
      <c r="B1492" s="49"/>
      <c r="C1492" s="19"/>
      <c r="D1492" s="50"/>
      <c r="E1492" s="19"/>
      <c r="F1492" s="19"/>
      <c r="G1492" s="208"/>
      <c r="I1492" s="51"/>
      <c r="J1492" s="52"/>
      <c r="K1492" s="62"/>
      <c r="L1492" s="62"/>
      <c r="M1492" s="52"/>
      <c r="N1492" s="54"/>
      <c r="O1492" s="51"/>
      <c r="P1492" s="52"/>
      <c r="W1492" s="52"/>
      <c r="X1492" s="68"/>
      <c r="Y1492" s="62"/>
      <c r="Z1492" s="19"/>
      <c r="AC1492" s="58"/>
      <c r="AD1492" s="19"/>
    </row>
    <row r="1493" spans="2:30" s="20" customFormat="1">
      <c r="B1493" s="49"/>
      <c r="C1493" s="19"/>
      <c r="D1493" s="50"/>
      <c r="E1493" s="19"/>
      <c r="F1493" s="19"/>
      <c r="G1493" s="208"/>
      <c r="I1493" s="51"/>
      <c r="J1493" s="52"/>
      <c r="K1493" s="62"/>
      <c r="L1493" s="62"/>
      <c r="M1493" s="52"/>
      <c r="N1493" s="54"/>
      <c r="O1493" s="51"/>
      <c r="P1493" s="52"/>
      <c r="W1493" s="52"/>
      <c r="X1493" s="68"/>
      <c r="Y1493" s="62"/>
      <c r="Z1493" s="19"/>
      <c r="AC1493" s="58"/>
      <c r="AD1493" s="19"/>
    </row>
    <row r="1494" spans="2:30" s="20" customFormat="1">
      <c r="B1494" s="49"/>
      <c r="C1494" s="19"/>
      <c r="D1494" s="50"/>
      <c r="E1494" s="19"/>
      <c r="F1494" s="19"/>
      <c r="G1494" s="208"/>
      <c r="I1494" s="51"/>
      <c r="J1494" s="52"/>
      <c r="K1494" s="62"/>
      <c r="L1494" s="62"/>
      <c r="M1494" s="52"/>
      <c r="N1494" s="54"/>
      <c r="O1494" s="51"/>
      <c r="P1494" s="52"/>
      <c r="W1494" s="52"/>
      <c r="X1494" s="68"/>
      <c r="Y1494" s="62"/>
      <c r="Z1494" s="19"/>
      <c r="AC1494" s="58"/>
      <c r="AD1494" s="19"/>
    </row>
    <row r="1495" spans="2:30" s="20" customFormat="1">
      <c r="B1495" s="49"/>
      <c r="C1495" s="19"/>
      <c r="D1495" s="50"/>
      <c r="E1495" s="19"/>
      <c r="F1495" s="19"/>
      <c r="G1495" s="208"/>
      <c r="I1495" s="51"/>
      <c r="J1495" s="52"/>
      <c r="K1495" s="62"/>
      <c r="L1495" s="62"/>
      <c r="M1495" s="52"/>
      <c r="N1495" s="54"/>
      <c r="O1495" s="51"/>
      <c r="P1495" s="52"/>
      <c r="W1495" s="52"/>
      <c r="X1495" s="68"/>
      <c r="Y1495" s="62"/>
      <c r="Z1495" s="19"/>
      <c r="AC1495" s="58"/>
      <c r="AD1495" s="19"/>
    </row>
    <row r="1496" spans="2:30" s="20" customFormat="1">
      <c r="B1496" s="49"/>
      <c r="C1496" s="19"/>
      <c r="D1496" s="50"/>
      <c r="E1496" s="19"/>
      <c r="F1496" s="19"/>
      <c r="G1496" s="208"/>
      <c r="I1496" s="51"/>
      <c r="J1496" s="52"/>
      <c r="K1496" s="62"/>
      <c r="L1496" s="62"/>
      <c r="M1496" s="52"/>
      <c r="N1496" s="54"/>
      <c r="O1496" s="51"/>
      <c r="P1496" s="52"/>
      <c r="W1496" s="52"/>
      <c r="X1496" s="68"/>
      <c r="Y1496" s="62"/>
      <c r="Z1496" s="19"/>
      <c r="AC1496" s="58"/>
      <c r="AD1496" s="19"/>
    </row>
    <row r="1497" spans="2:30" s="20" customFormat="1">
      <c r="B1497" s="49"/>
      <c r="C1497" s="19"/>
      <c r="D1497" s="50"/>
      <c r="E1497" s="19"/>
      <c r="F1497" s="19"/>
      <c r="G1497" s="208"/>
      <c r="I1497" s="51"/>
      <c r="J1497" s="52"/>
      <c r="K1497" s="62"/>
      <c r="L1497" s="62"/>
      <c r="M1497" s="52"/>
      <c r="N1497" s="54"/>
      <c r="O1497" s="51"/>
      <c r="P1497" s="52"/>
      <c r="W1497" s="52"/>
      <c r="X1497" s="68"/>
      <c r="Y1497" s="62"/>
      <c r="Z1497" s="19"/>
      <c r="AC1497" s="58"/>
      <c r="AD1497" s="19"/>
    </row>
    <row r="1498" spans="2:30" s="20" customFormat="1">
      <c r="B1498" s="49"/>
      <c r="C1498" s="19"/>
      <c r="D1498" s="50"/>
      <c r="E1498" s="19"/>
      <c r="F1498" s="19"/>
      <c r="G1498" s="208"/>
      <c r="I1498" s="51"/>
      <c r="J1498" s="52"/>
      <c r="K1498" s="62"/>
      <c r="L1498" s="62"/>
      <c r="M1498" s="52"/>
      <c r="N1498" s="54"/>
      <c r="O1498" s="51"/>
      <c r="P1498" s="52"/>
      <c r="W1498" s="52"/>
      <c r="X1498" s="68"/>
      <c r="Y1498" s="62"/>
      <c r="Z1498" s="19"/>
      <c r="AC1498" s="58"/>
      <c r="AD1498" s="19"/>
    </row>
    <row r="1499" spans="2:30" s="20" customFormat="1">
      <c r="B1499" s="49"/>
      <c r="C1499" s="19"/>
      <c r="D1499" s="50"/>
      <c r="E1499" s="19"/>
      <c r="F1499" s="19"/>
      <c r="G1499" s="208"/>
      <c r="I1499" s="51"/>
      <c r="J1499" s="52"/>
      <c r="K1499" s="62"/>
      <c r="L1499" s="62"/>
      <c r="M1499" s="52"/>
      <c r="N1499" s="54"/>
      <c r="O1499" s="51"/>
      <c r="P1499" s="52"/>
      <c r="W1499" s="52"/>
      <c r="X1499" s="68"/>
      <c r="Y1499" s="62"/>
      <c r="Z1499" s="19"/>
      <c r="AC1499" s="58"/>
      <c r="AD1499" s="19"/>
    </row>
    <row r="1500" spans="2:30" s="20" customFormat="1">
      <c r="B1500" s="49"/>
      <c r="C1500" s="19"/>
      <c r="D1500" s="50"/>
      <c r="E1500" s="19"/>
      <c r="F1500" s="19"/>
      <c r="G1500" s="208"/>
      <c r="I1500" s="51"/>
      <c r="J1500" s="52"/>
      <c r="K1500" s="62"/>
      <c r="L1500" s="62"/>
      <c r="M1500" s="52"/>
      <c r="N1500" s="54"/>
      <c r="O1500" s="51"/>
      <c r="P1500" s="52"/>
      <c r="W1500" s="52"/>
      <c r="X1500" s="68"/>
      <c r="Y1500" s="62"/>
      <c r="Z1500" s="19"/>
      <c r="AC1500" s="58"/>
      <c r="AD1500" s="19"/>
    </row>
    <row r="1501" spans="2:30" s="20" customFormat="1">
      <c r="B1501" s="49"/>
      <c r="C1501" s="19"/>
      <c r="D1501" s="50"/>
      <c r="E1501" s="19"/>
      <c r="F1501" s="19"/>
      <c r="G1501" s="208"/>
      <c r="I1501" s="51"/>
      <c r="J1501" s="52"/>
      <c r="K1501" s="62"/>
      <c r="L1501" s="62"/>
      <c r="M1501" s="52"/>
      <c r="N1501" s="54"/>
      <c r="O1501" s="51"/>
      <c r="P1501" s="52"/>
      <c r="W1501" s="52"/>
      <c r="X1501" s="68"/>
      <c r="Y1501" s="62"/>
      <c r="Z1501" s="19"/>
      <c r="AC1501" s="58"/>
      <c r="AD1501" s="19"/>
    </row>
    <row r="1502" spans="2:30" s="20" customFormat="1">
      <c r="B1502" s="49"/>
      <c r="C1502" s="19"/>
      <c r="D1502" s="50"/>
      <c r="E1502" s="19"/>
      <c r="F1502" s="19"/>
      <c r="G1502" s="208"/>
      <c r="I1502" s="51"/>
      <c r="J1502" s="52"/>
      <c r="K1502" s="62"/>
      <c r="L1502" s="62"/>
      <c r="M1502" s="52"/>
      <c r="N1502" s="54"/>
      <c r="O1502" s="51"/>
      <c r="P1502" s="52"/>
      <c r="W1502" s="52"/>
      <c r="X1502" s="68"/>
      <c r="Y1502" s="62"/>
      <c r="Z1502" s="19"/>
      <c r="AC1502" s="58"/>
      <c r="AD1502" s="19"/>
    </row>
    <row r="1503" spans="2:30" s="20" customFormat="1">
      <c r="B1503" s="49"/>
      <c r="C1503" s="19"/>
      <c r="D1503" s="50"/>
      <c r="E1503" s="19"/>
      <c r="F1503" s="19"/>
      <c r="G1503" s="208"/>
      <c r="I1503" s="51"/>
      <c r="J1503" s="52"/>
      <c r="K1503" s="62"/>
      <c r="L1503" s="62"/>
      <c r="M1503" s="52"/>
      <c r="N1503" s="54"/>
      <c r="O1503" s="51"/>
      <c r="P1503" s="52"/>
      <c r="W1503" s="52"/>
      <c r="X1503" s="68"/>
      <c r="Y1503" s="62"/>
      <c r="Z1503" s="19"/>
      <c r="AC1503" s="58"/>
      <c r="AD1503" s="19"/>
    </row>
    <row r="1504" spans="2:30" s="20" customFormat="1">
      <c r="B1504" s="49"/>
      <c r="C1504" s="19"/>
      <c r="D1504" s="50"/>
      <c r="E1504" s="19"/>
      <c r="F1504" s="19"/>
      <c r="G1504" s="208"/>
      <c r="I1504" s="51"/>
      <c r="J1504" s="52"/>
      <c r="K1504" s="62"/>
      <c r="L1504" s="62"/>
      <c r="M1504" s="52"/>
      <c r="N1504" s="54"/>
      <c r="O1504" s="51"/>
      <c r="P1504" s="52"/>
      <c r="W1504" s="52"/>
      <c r="X1504" s="68"/>
      <c r="Y1504" s="62"/>
      <c r="Z1504" s="19"/>
      <c r="AC1504" s="58"/>
      <c r="AD1504" s="19"/>
    </row>
    <row r="1505" spans="2:30" s="20" customFormat="1">
      <c r="B1505" s="49"/>
      <c r="C1505" s="19"/>
      <c r="D1505" s="50"/>
      <c r="E1505" s="19"/>
      <c r="F1505" s="19"/>
      <c r="G1505" s="208"/>
      <c r="I1505" s="51"/>
      <c r="J1505" s="52"/>
      <c r="K1505" s="62"/>
      <c r="L1505" s="62"/>
      <c r="M1505" s="52"/>
      <c r="N1505" s="54"/>
      <c r="O1505" s="51"/>
      <c r="P1505" s="52"/>
      <c r="W1505" s="52"/>
      <c r="X1505" s="68"/>
      <c r="Y1505" s="62"/>
      <c r="Z1505" s="19"/>
      <c r="AC1505" s="58"/>
      <c r="AD1505" s="19"/>
    </row>
    <row r="1506" spans="2:30" s="20" customFormat="1">
      <c r="B1506" s="49"/>
      <c r="C1506" s="19"/>
      <c r="D1506" s="50"/>
      <c r="E1506" s="19"/>
      <c r="F1506" s="19"/>
      <c r="G1506" s="208"/>
      <c r="I1506" s="51"/>
      <c r="J1506" s="52"/>
      <c r="K1506" s="62"/>
      <c r="L1506" s="62"/>
      <c r="M1506" s="52"/>
      <c r="N1506" s="54"/>
      <c r="O1506" s="51"/>
      <c r="P1506" s="52"/>
      <c r="W1506" s="52"/>
      <c r="X1506" s="68"/>
      <c r="Y1506" s="62"/>
      <c r="Z1506" s="19"/>
      <c r="AC1506" s="58"/>
      <c r="AD1506" s="19"/>
    </row>
    <row r="1507" spans="2:30" s="20" customFormat="1">
      <c r="B1507" s="49"/>
      <c r="C1507" s="19"/>
      <c r="D1507" s="50"/>
      <c r="E1507" s="19"/>
      <c r="F1507" s="19"/>
      <c r="G1507" s="208"/>
      <c r="I1507" s="51"/>
      <c r="J1507" s="52"/>
      <c r="K1507" s="62"/>
      <c r="L1507" s="62"/>
      <c r="M1507" s="52"/>
      <c r="N1507" s="54"/>
      <c r="O1507" s="51"/>
      <c r="P1507" s="52"/>
      <c r="W1507" s="52"/>
      <c r="X1507" s="68"/>
      <c r="Y1507" s="62"/>
      <c r="Z1507" s="19"/>
      <c r="AC1507" s="58"/>
      <c r="AD1507" s="19"/>
    </row>
    <row r="1508" spans="2:30" s="20" customFormat="1">
      <c r="B1508" s="49"/>
      <c r="C1508" s="19"/>
      <c r="D1508" s="50"/>
      <c r="E1508" s="19"/>
      <c r="F1508" s="19"/>
      <c r="G1508" s="208"/>
      <c r="I1508" s="51"/>
      <c r="J1508" s="52"/>
      <c r="K1508" s="62"/>
      <c r="L1508" s="62"/>
      <c r="M1508" s="52"/>
      <c r="N1508" s="54"/>
      <c r="O1508" s="51"/>
      <c r="P1508" s="52"/>
      <c r="W1508" s="52"/>
      <c r="X1508" s="68"/>
      <c r="Y1508" s="62"/>
      <c r="Z1508" s="19"/>
      <c r="AC1508" s="58"/>
      <c r="AD1508" s="19"/>
    </row>
    <row r="1509" spans="2:30" s="20" customFormat="1">
      <c r="B1509" s="49"/>
      <c r="C1509" s="19"/>
      <c r="D1509" s="50"/>
      <c r="E1509" s="19"/>
      <c r="F1509" s="19"/>
      <c r="G1509" s="208"/>
      <c r="I1509" s="51"/>
      <c r="J1509" s="52"/>
      <c r="K1509" s="62"/>
      <c r="L1509" s="62"/>
      <c r="M1509" s="52"/>
      <c r="N1509" s="54"/>
      <c r="O1509" s="51"/>
      <c r="P1509" s="52"/>
      <c r="W1509" s="52"/>
      <c r="X1509" s="68"/>
      <c r="Y1509" s="62"/>
      <c r="Z1509" s="19"/>
      <c r="AC1509" s="58"/>
      <c r="AD1509" s="19"/>
    </row>
    <row r="1510" spans="2:30" s="20" customFormat="1">
      <c r="B1510" s="49"/>
      <c r="C1510" s="19"/>
      <c r="D1510" s="50"/>
      <c r="E1510" s="19"/>
      <c r="F1510" s="19"/>
      <c r="G1510" s="208"/>
      <c r="I1510" s="51"/>
      <c r="J1510" s="52"/>
      <c r="K1510" s="62"/>
      <c r="L1510" s="62"/>
      <c r="M1510" s="52"/>
      <c r="N1510" s="54"/>
      <c r="O1510" s="51"/>
      <c r="P1510" s="52"/>
      <c r="W1510" s="52"/>
      <c r="X1510" s="68"/>
      <c r="Y1510" s="62"/>
      <c r="Z1510" s="19"/>
      <c r="AC1510" s="58"/>
      <c r="AD1510" s="19"/>
    </row>
    <row r="1511" spans="2:30" s="20" customFormat="1">
      <c r="B1511" s="49"/>
      <c r="C1511" s="19"/>
      <c r="D1511" s="50"/>
      <c r="E1511" s="19"/>
      <c r="F1511" s="19"/>
      <c r="G1511" s="208"/>
      <c r="I1511" s="51"/>
      <c r="J1511" s="52"/>
      <c r="K1511" s="62"/>
      <c r="L1511" s="62"/>
      <c r="M1511" s="52"/>
      <c r="N1511" s="54"/>
      <c r="O1511" s="51"/>
      <c r="P1511" s="52"/>
      <c r="W1511" s="52"/>
      <c r="X1511" s="68"/>
      <c r="Y1511" s="62"/>
      <c r="Z1511" s="19"/>
      <c r="AC1511" s="58"/>
      <c r="AD1511" s="19"/>
    </row>
    <row r="1512" spans="2:30" s="20" customFormat="1">
      <c r="B1512" s="49"/>
      <c r="C1512" s="19"/>
      <c r="D1512" s="50"/>
      <c r="E1512" s="19"/>
      <c r="F1512" s="19"/>
      <c r="G1512" s="208"/>
      <c r="I1512" s="51"/>
      <c r="J1512" s="52"/>
      <c r="K1512" s="62"/>
      <c r="L1512" s="62"/>
      <c r="M1512" s="52"/>
      <c r="N1512" s="54"/>
      <c r="O1512" s="51"/>
      <c r="P1512" s="52"/>
      <c r="W1512" s="52"/>
      <c r="X1512" s="68"/>
      <c r="Y1512" s="62"/>
      <c r="Z1512" s="19"/>
      <c r="AC1512" s="58"/>
      <c r="AD1512" s="19"/>
    </row>
    <row r="1513" spans="2:30" s="20" customFormat="1">
      <c r="B1513" s="49"/>
      <c r="C1513" s="19"/>
      <c r="D1513" s="50"/>
      <c r="E1513" s="19"/>
      <c r="F1513" s="19"/>
      <c r="G1513" s="208"/>
      <c r="I1513" s="51"/>
      <c r="J1513" s="52"/>
      <c r="K1513" s="62"/>
      <c r="L1513" s="62"/>
      <c r="M1513" s="52"/>
      <c r="N1513" s="54"/>
      <c r="O1513" s="51"/>
      <c r="P1513" s="52"/>
      <c r="W1513" s="52"/>
      <c r="X1513" s="68"/>
      <c r="Y1513" s="62"/>
      <c r="Z1513" s="19"/>
      <c r="AC1513" s="58"/>
      <c r="AD1513" s="19"/>
    </row>
    <row r="1514" spans="2:30" s="20" customFormat="1">
      <c r="B1514" s="49"/>
      <c r="C1514" s="19"/>
      <c r="D1514" s="50"/>
      <c r="E1514" s="19"/>
      <c r="F1514" s="19"/>
      <c r="G1514" s="208"/>
      <c r="I1514" s="51"/>
      <c r="J1514" s="52"/>
      <c r="K1514" s="62"/>
      <c r="L1514" s="62"/>
      <c r="M1514" s="52"/>
      <c r="N1514" s="54"/>
      <c r="O1514" s="51"/>
      <c r="P1514" s="52"/>
      <c r="W1514" s="52"/>
      <c r="X1514" s="68"/>
      <c r="Y1514" s="62"/>
      <c r="Z1514" s="19"/>
      <c r="AC1514" s="58"/>
      <c r="AD1514" s="19"/>
    </row>
    <row r="1515" spans="2:30" s="20" customFormat="1">
      <c r="B1515" s="49"/>
      <c r="C1515" s="19"/>
      <c r="D1515" s="50"/>
      <c r="E1515" s="19"/>
      <c r="F1515" s="19"/>
      <c r="G1515" s="208"/>
      <c r="I1515" s="51"/>
      <c r="J1515" s="52"/>
      <c r="K1515" s="62"/>
      <c r="L1515" s="62"/>
      <c r="M1515" s="52"/>
      <c r="N1515" s="54"/>
      <c r="O1515" s="51"/>
      <c r="P1515" s="52"/>
      <c r="W1515" s="52"/>
      <c r="X1515" s="68"/>
      <c r="Y1515" s="62"/>
      <c r="Z1515" s="19"/>
      <c r="AC1515" s="58"/>
      <c r="AD1515" s="19"/>
    </row>
    <row r="1516" spans="2:30" s="20" customFormat="1">
      <c r="B1516" s="49"/>
      <c r="C1516" s="19"/>
      <c r="D1516" s="50"/>
      <c r="E1516" s="19"/>
      <c r="F1516" s="19"/>
      <c r="G1516" s="208"/>
      <c r="I1516" s="51"/>
      <c r="J1516" s="52"/>
      <c r="K1516" s="62"/>
      <c r="L1516" s="62"/>
      <c r="M1516" s="52"/>
      <c r="N1516" s="54"/>
      <c r="O1516" s="51"/>
      <c r="P1516" s="52"/>
      <c r="W1516" s="52"/>
      <c r="X1516" s="68"/>
      <c r="Y1516" s="62"/>
      <c r="Z1516" s="19"/>
      <c r="AC1516" s="58"/>
      <c r="AD1516" s="19"/>
    </row>
    <row r="1517" spans="2:30" s="20" customFormat="1">
      <c r="B1517" s="49"/>
      <c r="C1517" s="19"/>
      <c r="D1517" s="50"/>
      <c r="E1517" s="19"/>
      <c r="F1517" s="19"/>
      <c r="G1517" s="208"/>
      <c r="I1517" s="51"/>
      <c r="J1517" s="52"/>
      <c r="K1517" s="62"/>
      <c r="L1517" s="62"/>
      <c r="M1517" s="52"/>
      <c r="N1517" s="54"/>
      <c r="O1517" s="51"/>
      <c r="P1517" s="52"/>
      <c r="W1517" s="52"/>
      <c r="X1517" s="68"/>
      <c r="Y1517" s="62"/>
      <c r="Z1517" s="19"/>
      <c r="AC1517" s="58"/>
      <c r="AD1517" s="19"/>
    </row>
    <row r="1518" spans="2:30" s="20" customFormat="1">
      <c r="B1518" s="49"/>
      <c r="C1518" s="19"/>
      <c r="D1518" s="50"/>
      <c r="E1518" s="19"/>
      <c r="F1518" s="19"/>
      <c r="G1518" s="208"/>
      <c r="I1518" s="51"/>
      <c r="J1518" s="52"/>
      <c r="K1518" s="62"/>
      <c r="L1518" s="62"/>
      <c r="M1518" s="52"/>
      <c r="N1518" s="54"/>
      <c r="O1518" s="51"/>
      <c r="P1518" s="52"/>
      <c r="W1518" s="52"/>
      <c r="X1518" s="68"/>
      <c r="Y1518" s="62"/>
      <c r="Z1518" s="19"/>
      <c r="AC1518" s="58"/>
      <c r="AD1518" s="19"/>
    </row>
    <row r="1519" spans="2:30" s="20" customFormat="1">
      <c r="B1519" s="49"/>
      <c r="C1519" s="19"/>
      <c r="D1519" s="50"/>
      <c r="E1519" s="19"/>
      <c r="F1519" s="19"/>
      <c r="G1519" s="208"/>
      <c r="I1519" s="51"/>
      <c r="J1519" s="52"/>
      <c r="K1519" s="62"/>
      <c r="L1519" s="62"/>
      <c r="M1519" s="52"/>
      <c r="N1519" s="54"/>
      <c r="O1519" s="51"/>
      <c r="P1519" s="52"/>
      <c r="W1519" s="52"/>
      <c r="X1519" s="68"/>
      <c r="Y1519" s="62"/>
      <c r="Z1519" s="19"/>
      <c r="AC1519" s="58"/>
      <c r="AD1519" s="19"/>
    </row>
    <row r="1520" spans="2:30" s="20" customFormat="1">
      <c r="B1520" s="49"/>
      <c r="C1520" s="19"/>
      <c r="D1520" s="50"/>
      <c r="E1520" s="19"/>
      <c r="F1520" s="19"/>
      <c r="G1520" s="208"/>
      <c r="I1520" s="51"/>
      <c r="J1520" s="52"/>
      <c r="K1520" s="62"/>
      <c r="L1520" s="62"/>
      <c r="M1520" s="52"/>
      <c r="N1520" s="54"/>
      <c r="O1520" s="51"/>
      <c r="P1520" s="52"/>
      <c r="W1520" s="52"/>
      <c r="X1520" s="68"/>
      <c r="Y1520" s="62"/>
      <c r="Z1520" s="19"/>
      <c r="AC1520" s="58"/>
      <c r="AD1520" s="19"/>
    </row>
    <row r="1521" spans="2:30" s="20" customFormat="1">
      <c r="B1521" s="49"/>
      <c r="C1521" s="19"/>
      <c r="D1521" s="50"/>
      <c r="E1521" s="19"/>
      <c r="F1521" s="19"/>
      <c r="G1521" s="208"/>
      <c r="I1521" s="51"/>
      <c r="J1521" s="52"/>
      <c r="K1521" s="62"/>
      <c r="L1521" s="62"/>
      <c r="M1521" s="52"/>
      <c r="N1521" s="54"/>
      <c r="O1521" s="51"/>
      <c r="P1521" s="52"/>
      <c r="W1521" s="52"/>
      <c r="X1521" s="68"/>
      <c r="Y1521" s="62"/>
      <c r="Z1521" s="19"/>
      <c r="AC1521" s="58"/>
      <c r="AD1521" s="19"/>
    </row>
    <row r="1522" spans="2:30" s="20" customFormat="1">
      <c r="B1522" s="49"/>
      <c r="C1522" s="19"/>
      <c r="D1522" s="50"/>
      <c r="E1522" s="19"/>
      <c r="F1522" s="19"/>
      <c r="G1522" s="208"/>
      <c r="I1522" s="51"/>
      <c r="J1522" s="52"/>
      <c r="K1522" s="62"/>
      <c r="L1522" s="62"/>
      <c r="M1522" s="52"/>
      <c r="N1522" s="54"/>
      <c r="O1522" s="51"/>
      <c r="P1522" s="52"/>
      <c r="W1522" s="52"/>
      <c r="X1522" s="68"/>
      <c r="Y1522" s="62"/>
      <c r="Z1522" s="19"/>
      <c r="AC1522" s="58"/>
      <c r="AD1522" s="19"/>
    </row>
    <row r="1523" spans="2:30" s="20" customFormat="1">
      <c r="B1523" s="49"/>
      <c r="C1523" s="19"/>
      <c r="D1523" s="50"/>
      <c r="E1523" s="19"/>
      <c r="F1523" s="19"/>
      <c r="G1523" s="208"/>
      <c r="I1523" s="51"/>
      <c r="J1523" s="52"/>
      <c r="K1523" s="62"/>
      <c r="L1523" s="62"/>
      <c r="M1523" s="52"/>
      <c r="N1523" s="54"/>
      <c r="O1523" s="51"/>
      <c r="P1523" s="52"/>
      <c r="W1523" s="52"/>
      <c r="X1523" s="68"/>
      <c r="Y1523" s="62"/>
      <c r="Z1523" s="19"/>
      <c r="AC1523" s="58"/>
      <c r="AD1523" s="19"/>
    </row>
    <row r="1524" spans="2:30" s="20" customFormat="1">
      <c r="B1524" s="49"/>
      <c r="C1524" s="19"/>
      <c r="D1524" s="50"/>
      <c r="E1524" s="19"/>
      <c r="F1524" s="19"/>
      <c r="G1524" s="208"/>
      <c r="I1524" s="51"/>
      <c r="J1524" s="52"/>
      <c r="K1524" s="62"/>
      <c r="L1524" s="62"/>
      <c r="M1524" s="52"/>
      <c r="N1524" s="54"/>
      <c r="O1524" s="51"/>
      <c r="P1524" s="52"/>
      <c r="W1524" s="52"/>
      <c r="X1524" s="68"/>
      <c r="Y1524" s="62"/>
      <c r="Z1524" s="19"/>
      <c r="AC1524" s="58"/>
      <c r="AD1524" s="19"/>
    </row>
    <row r="1525" spans="2:30" s="20" customFormat="1">
      <c r="B1525" s="49"/>
      <c r="C1525" s="19"/>
      <c r="D1525" s="50"/>
      <c r="E1525" s="19"/>
      <c r="F1525" s="19"/>
      <c r="G1525" s="208"/>
      <c r="I1525" s="51"/>
      <c r="J1525" s="52"/>
      <c r="K1525" s="62"/>
      <c r="L1525" s="62"/>
      <c r="M1525" s="52"/>
      <c r="N1525" s="54"/>
      <c r="O1525" s="51"/>
      <c r="P1525" s="52"/>
      <c r="W1525" s="52"/>
      <c r="X1525" s="68"/>
      <c r="Y1525" s="62"/>
      <c r="Z1525" s="19"/>
      <c r="AC1525" s="58"/>
      <c r="AD1525" s="19"/>
    </row>
    <row r="1526" spans="2:30" s="20" customFormat="1">
      <c r="B1526" s="49"/>
      <c r="C1526" s="19"/>
      <c r="D1526" s="50"/>
      <c r="E1526" s="19"/>
      <c r="F1526" s="19"/>
      <c r="G1526" s="208"/>
      <c r="I1526" s="51"/>
      <c r="J1526" s="52"/>
      <c r="K1526" s="62"/>
      <c r="L1526" s="62"/>
      <c r="M1526" s="52"/>
      <c r="N1526" s="54"/>
      <c r="O1526" s="51"/>
      <c r="P1526" s="52"/>
      <c r="W1526" s="52"/>
      <c r="X1526" s="68"/>
      <c r="Y1526" s="62"/>
      <c r="Z1526" s="19"/>
      <c r="AC1526" s="58"/>
      <c r="AD1526" s="19"/>
    </row>
    <row r="1527" spans="2:30" s="20" customFormat="1">
      <c r="B1527" s="49"/>
      <c r="C1527" s="19"/>
      <c r="D1527" s="50"/>
      <c r="E1527" s="19"/>
      <c r="F1527" s="19"/>
      <c r="G1527" s="208"/>
      <c r="I1527" s="51"/>
      <c r="J1527" s="52"/>
      <c r="K1527" s="62"/>
      <c r="L1527" s="62"/>
      <c r="M1527" s="52"/>
      <c r="N1527" s="54"/>
      <c r="O1527" s="51"/>
      <c r="P1527" s="52"/>
      <c r="W1527" s="52"/>
      <c r="X1527" s="68"/>
      <c r="Y1527" s="62"/>
      <c r="Z1527" s="19"/>
      <c r="AC1527" s="58"/>
      <c r="AD1527" s="19"/>
    </row>
    <row r="1528" spans="2:30" s="20" customFormat="1">
      <c r="B1528" s="49"/>
      <c r="C1528" s="19"/>
      <c r="D1528" s="50"/>
      <c r="E1528" s="19"/>
      <c r="F1528" s="19"/>
      <c r="G1528" s="208"/>
      <c r="I1528" s="51"/>
      <c r="J1528" s="52"/>
      <c r="K1528" s="62"/>
      <c r="L1528" s="62"/>
      <c r="M1528" s="52"/>
      <c r="N1528" s="54"/>
      <c r="O1528" s="51"/>
      <c r="P1528" s="52"/>
      <c r="W1528" s="52"/>
      <c r="X1528" s="68"/>
      <c r="Y1528" s="62"/>
      <c r="Z1528" s="19"/>
      <c r="AC1528" s="58"/>
      <c r="AD1528" s="19"/>
    </row>
    <row r="1529" spans="2:30" s="20" customFormat="1">
      <c r="B1529" s="49"/>
      <c r="C1529" s="19"/>
      <c r="D1529" s="50"/>
      <c r="E1529" s="19"/>
      <c r="F1529" s="19"/>
      <c r="G1529" s="208"/>
      <c r="I1529" s="51"/>
      <c r="J1529" s="52"/>
      <c r="K1529" s="62"/>
      <c r="L1529" s="62"/>
      <c r="M1529" s="52"/>
      <c r="N1529" s="54"/>
      <c r="O1529" s="51"/>
      <c r="P1529" s="52"/>
      <c r="W1529" s="52"/>
      <c r="X1529" s="68"/>
      <c r="Y1529" s="62"/>
      <c r="Z1529" s="19"/>
      <c r="AC1529" s="58"/>
      <c r="AD1529" s="19"/>
    </row>
    <row r="1530" spans="2:30" s="20" customFormat="1">
      <c r="B1530" s="49"/>
      <c r="C1530" s="19"/>
      <c r="D1530" s="50"/>
      <c r="E1530" s="19"/>
      <c r="F1530" s="19"/>
      <c r="G1530" s="208"/>
      <c r="I1530" s="51"/>
      <c r="J1530" s="52"/>
      <c r="K1530" s="62"/>
      <c r="L1530" s="62"/>
      <c r="M1530" s="52"/>
      <c r="N1530" s="54"/>
      <c r="O1530" s="51"/>
      <c r="P1530" s="52"/>
      <c r="W1530" s="52"/>
      <c r="X1530" s="68"/>
      <c r="Y1530" s="62"/>
      <c r="Z1530" s="19"/>
      <c r="AC1530" s="58"/>
      <c r="AD1530" s="19"/>
    </row>
    <row r="1531" spans="2:30" s="20" customFormat="1">
      <c r="B1531" s="49"/>
      <c r="C1531" s="19"/>
      <c r="D1531" s="50"/>
      <c r="E1531" s="19"/>
      <c r="F1531" s="19"/>
      <c r="G1531" s="208"/>
      <c r="I1531" s="51"/>
      <c r="J1531" s="52"/>
      <c r="K1531" s="62"/>
      <c r="L1531" s="62"/>
      <c r="M1531" s="52"/>
      <c r="N1531" s="54"/>
      <c r="O1531" s="51"/>
      <c r="P1531" s="52"/>
      <c r="W1531" s="52"/>
      <c r="X1531" s="68"/>
      <c r="Y1531" s="62"/>
      <c r="Z1531" s="19"/>
      <c r="AC1531" s="58"/>
      <c r="AD1531" s="19"/>
    </row>
    <row r="1532" spans="2:30" s="20" customFormat="1">
      <c r="B1532" s="49"/>
      <c r="C1532" s="19"/>
      <c r="D1532" s="50"/>
      <c r="E1532" s="19"/>
      <c r="F1532" s="19"/>
      <c r="G1532" s="208"/>
      <c r="I1532" s="51"/>
      <c r="J1532" s="52"/>
      <c r="K1532" s="62"/>
      <c r="L1532" s="62"/>
      <c r="M1532" s="52"/>
      <c r="N1532" s="54"/>
      <c r="O1532" s="51"/>
      <c r="P1532" s="52"/>
      <c r="W1532" s="52"/>
      <c r="X1532" s="68"/>
      <c r="Y1532" s="62"/>
      <c r="Z1532" s="19"/>
      <c r="AC1532" s="58"/>
      <c r="AD1532" s="19"/>
    </row>
    <row r="1533" spans="2:30" s="20" customFormat="1">
      <c r="B1533" s="49"/>
      <c r="C1533" s="19"/>
      <c r="D1533" s="50"/>
      <c r="E1533" s="19"/>
      <c r="F1533" s="19"/>
      <c r="G1533" s="208"/>
      <c r="I1533" s="51"/>
      <c r="J1533" s="52"/>
      <c r="K1533" s="62"/>
      <c r="L1533" s="62"/>
      <c r="M1533" s="52"/>
      <c r="N1533" s="54"/>
      <c r="O1533" s="51"/>
      <c r="P1533" s="52"/>
      <c r="W1533" s="52"/>
      <c r="X1533" s="68"/>
      <c r="Y1533" s="62"/>
      <c r="Z1533" s="19"/>
      <c r="AC1533" s="58"/>
      <c r="AD1533" s="19"/>
    </row>
    <row r="1534" spans="2:30" s="20" customFormat="1">
      <c r="B1534" s="49"/>
      <c r="C1534" s="19"/>
      <c r="D1534" s="50"/>
      <c r="E1534" s="19"/>
      <c r="F1534" s="19"/>
      <c r="G1534" s="208"/>
      <c r="I1534" s="51"/>
      <c r="J1534" s="52"/>
      <c r="K1534" s="62"/>
      <c r="L1534" s="62"/>
      <c r="M1534" s="52"/>
      <c r="N1534" s="54"/>
      <c r="O1534" s="51"/>
      <c r="P1534" s="52"/>
      <c r="W1534" s="52"/>
      <c r="X1534" s="68"/>
      <c r="Y1534" s="62"/>
      <c r="Z1534" s="19"/>
      <c r="AC1534" s="58"/>
      <c r="AD1534" s="19"/>
    </row>
    <row r="1535" spans="2:30" s="20" customFormat="1">
      <c r="B1535" s="49"/>
      <c r="C1535" s="19"/>
      <c r="D1535" s="50"/>
      <c r="E1535" s="19"/>
      <c r="F1535" s="19"/>
      <c r="G1535" s="208"/>
      <c r="I1535" s="51"/>
      <c r="J1535" s="52"/>
      <c r="K1535" s="62"/>
      <c r="L1535" s="62"/>
      <c r="M1535" s="52"/>
      <c r="N1535" s="54"/>
      <c r="O1535" s="51"/>
      <c r="P1535" s="52"/>
      <c r="W1535" s="52"/>
      <c r="X1535" s="68"/>
      <c r="Y1535" s="62"/>
      <c r="Z1535" s="19"/>
      <c r="AC1535" s="58"/>
      <c r="AD1535" s="19"/>
    </row>
    <row r="1536" spans="2:30" s="20" customFormat="1">
      <c r="B1536" s="49"/>
      <c r="C1536" s="19"/>
      <c r="D1536" s="50"/>
      <c r="E1536" s="19"/>
      <c r="F1536" s="19"/>
      <c r="G1536" s="208"/>
      <c r="I1536" s="51"/>
      <c r="J1536" s="52"/>
      <c r="K1536" s="62"/>
      <c r="L1536" s="62"/>
      <c r="M1536" s="52"/>
      <c r="N1536" s="54"/>
      <c r="O1536" s="51"/>
      <c r="P1536" s="52"/>
      <c r="W1536" s="52"/>
      <c r="X1536" s="68"/>
      <c r="Y1536" s="62"/>
      <c r="Z1536" s="19"/>
      <c r="AC1536" s="58"/>
      <c r="AD1536" s="19"/>
    </row>
    <row r="1537" spans="2:30" s="20" customFormat="1">
      <c r="B1537" s="49"/>
      <c r="C1537" s="19"/>
      <c r="D1537" s="50"/>
      <c r="E1537" s="19"/>
      <c r="F1537" s="19"/>
      <c r="G1537" s="208"/>
      <c r="I1537" s="51"/>
      <c r="J1537" s="52"/>
      <c r="K1537" s="62"/>
      <c r="L1537" s="62"/>
      <c r="M1537" s="52"/>
      <c r="N1537" s="54"/>
      <c r="O1537" s="51"/>
      <c r="P1537" s="52"/>
      <c r="W1537" s="52"/>
      <c r="X1537" s="68"/>
      <c r="Y1537" s="62"/>
      <c r="Z1537" s="19"/>
      <c r="AC1537" s="58"/>
      <c r="AD1537" s="19"/>
    </row>
    <row r="1538" spans="2:30" s="20" customFormat="1">
      <c r="B1538" s="49"/>
      <c r="C1538" s="19"/>
      <c r="D1538" s="50"/>
      <c r="E1538" s="19"/>
      <c r="F1538" s="19"/>
      <c r="G1538" s="208"/>
      <c r="I1538" s="51"/>
      <c r="J1538" s="52"/>
      <c r="K1538" s="62"/>
      <c r="L1538" s="62"/>
      <c r="M1538" s="52"/>
      <c r="N1538" s="54"/>
      <c r="O1538" s="51"/>
      <c r="P1538" s="52"/>
      <c r="W1538" s="52"/>
      <c r="X1538" s="68"/>
      <c r="Y1538" s="62"/>
      <c r="Z1538" s="19"/>
      <c r="AC1538" s="58"/>
      <c r="AD1538" s="19"/>
    </row>
    <row r="1539" spans="2:30" s="20" customFormat="1">
      <c r="B1539" s="49"/>
      <c r="C1539" s="19"/>
      <c r="D1539" s="50"/>
      <c r="E1539" s="19"/>
      <c r="F1539" s="19"/>
      <c r="G1539" s="208"/>
      <c r="I1539" s="51"/>
      <c r="J1539" s="52"/>
      <c r="K1539" s="62"/>
      <c r="L1539" s="62"/>
      <c r="M1539" s="52"/>
      <c r="N1539" s="54"/>
      <c r="O1539" s="51"/>
      <c r="P1539" s="52"/>
      <c r="W1539" s="52"/>
      <c r="X1539" s="68"/>
      <c r="Y1539" s="62"/>
      <c r="Z1539" s="19"/>
      <c r="AC1539" s="58"/>
      <c r="AD1539" s="19"/>
    </row>
    <row r="1540" spans="2:30" s="20" customFormat="1">
      <c r="B1540" s="49"/>
      <c r="C1540" s="19"/>
      <c r="D1540" s="50"/>
      <c r="E1540" s="19"/>
      <c r="F1540" s="19"/>
      <c r="G1540" s="208"/>
      <c r="I1540" s="51"/>
      <c r="J1540" s="52"/>
      <c r="K1540" s="62"/>
      <c r="L1540" s="62"/>
      <c r="M1540" s="52"/>
      <c r="N1540" s="54"/>
      <c r="O1540" s="51"/>
      <c r="P1540" s="52"/>
      <c r="W1540" s="52"/>
      <c r="X1540" s="68"/>
      <c r="Y1540" s="62"/>
      <c r="Z1540" s="19"/>
      <c r="AC1540" s="58"/>
      <c r="AD1540" s="19"/>
    </row>
    <row r="1541" spans="2:30" s="20" customFormat="1">
      <c r="B1541" s="49"/>
      <c r="C1541" s="19"/>
      <c r="D1541" s="50"/>
      <c r="E1541" s="19"/>
      <c r="F1541" s="19"/>
      <c r="G1541" s="208"/>
      <c r="I1541" s="51"/>
      <c r="J1541" s="52"/>
      <c r="K1541" s="62"/>
      <c r="L1541" s="62"/>
      <c r="M1541" s="52"/>
      <c r="N1541" s="54"/>
      <c r="O1541" s="51"/>
      <c r="P1541" s="52"/>
      <c r="W1541" s="52"/>
      <c r="X1541" s="68"/>
      <c r="Y1541" s="62"/>
      <c r="Z1541" s="19"/>
      <c r="AC1541" s="58"/>
      <c r="AD1541" s="19"/>
    </row>
    <row r="1542" spans="2:30" s="20" customFormat="1">
      <c r="B1542" s="49"/>
      <c r="C1542" s="19"/>
      <c r="D1542" s="50"/>
      <c r="E1542" s="19"/>
      <c r="F1542" s="19"/>
      <c r="G1542" s="208"/>
      <c r="I1542" s="51"/>
      <c r="J1542" s="52"/>
      <c r="K1542" s="62"/>
      <c r="L1542" s="62"/>
      <c r="M1542" s="52"/>
      <c r="N1542" s="54"/>
      <c r="O1542" s="51"/>
      <c r="P1542" s="52"/>
      <c r="W1542" s="52"/>
      <c r="X1542" s="68"/>
      <c r="Y1542" s="62"/>
      <c r="Z1542" s="19"/>
      <c r="AC1542" s="58"/>
      <c r="AD1542" s="19"/>
    </row>
    <row r="1543" spans="2:30" s="20" customFormat="1">
      <c r="B1543" s="49"/>
      <c r="C1543" s="19"/>
      <c r="D1543" s="50"/>
      <c r="E1543" s="19"/>
      <c r="F1543" s="19"/>
      <c r="G1543" s="208"/>
      <c r="I1543" s="51"/>
      <c r="J1543" s="52"/>
      <c r="K1543" s="62"/>
      <c r="L1543" s="62"/>
      <c r="M1543" s="52"/>
      <c r="N1543" s="54"/>
      <c r="O1543" s="51"/>
      <c r="P1543" s="52"/>
      <c r="W1543" s="52"/>
      <c r="X1543" s="68"/>
      <c r="Y1543" s="62"/>
      <c r="Z1543" s="19"/>
      <c r="AC1543" s="58"/>
      <c r="AD1543" s="19"/>
    </row>
    <row r="1544" spans="2:30" s="20" customFormat="1">
      <c r="B1544" s="49"/>
      <c r="C1544" s="19"/>
      <c r="D1544" s="50"/>
      <c r="E1544" s="19"/>
      <c r="F1544" s="19"/>
      <c r="G1544" s="208"/>
      <c r="I1544" s="51"/>
      <c r="J1544" s="52"/>
      <c r="K1544" s="62"/>
      <c r="L1544" s="62"/>
      <c r="M1544" s="52"/>
      <c r="N1544" s="54"/>
      <c r="O1544" s="51"/>
      <c r="P1544" s="52"/>
      <c r="W1544" s="52"/>
      <c r="X1544" s="68"/>
      <c r="Y1544" s="62"/>
      <c r="Z1544" s="19"/>
      <c r="AC1544" s="58"/>
      <c r="AD1544" s="19"/>
    </row>
    <row r="1545" spans="2:30" s="20" customFormat="1">
      <c r="B1545" s="49"/>
      <c r="C1545" s="19"/>
      <c r="D1545" s="50"/>
      <c r="E1545" s="19"/>
      <c r="F1545" s="19"/>
      <c r="G1545" s="208"/>
      <c r="I1545" s="51"/>
      <c r="J1545" s="52"/>
      <c r="K1545" s="62"/>
      <c r="L1545" s="62"/>
      <c r="M1545" s="52"/>
      <c r="N1545" s="54"/>
      <c r="O1545" s="51"/>
      <c r="P1545" s="52"/>
      <c r="W1545" s="52"/>
      <c r="X1545" s="68"/>
      <c r="Y1545" s="62"/>
      <c r="Z1545" s="19"/>
      <c r="AC1545" s="58"/>
      <c r="AD1545" s="19"/>
    </row>
    <row r="1546" spans="2:30" s="20" customFormat="1">
      <c r="B1546" s="49"/>
      <c r="C1546" s="19"/>
      <c r="D1546" s="50"/>
      <c r="E1546" s="19"/>
      <c r="F1546" s="19"/>
      <c r="G1546" s="208"/>
      <c r="I1546" s="51"/>
      <c r="J1546" s="52"/>
      <c r="K1546" s="62"/>
      <c r="L1546" s="62"/>
      <c r="M1546" s="52"/>
      <c r="N1546" s="54"/>
      <c r="O1546" s="51"/>
      <c r="P1546" s="52"/>
      <c r="W1546" s="52"/>
      <c r="X1546" s="68"/>
      <c r="Y1546" s="62"/>
      <c r="Z1546" s="19"/>
      <c r="AC1546" s="58"/>
      <c r="AD1546" s="19"/>
    </row>
    <row r="1547" spans="2:30" s="20" customFormat="1">
      <c r="B1547" s="49"/>
      <c r="C1547" s="19"/>
      <c r="D1547" s="50"/>
      <c r="E1547" s="19"/>
      <c r="F1547" s="19"/>
      <c r="G1547" s="208"/>
      <c r="I1547" s="51"/>
      <c r="J1547" s="52"/>
      <c r="K1547" s="62"/>
      <c r="L1547" s="62"/>
      <c r="M1547" s="52"/>
      <c r="N1547" s="54"/>
      <c r="O1547" s="51"/>
      <c r="P1547" s="52"/>
      <c r="W1547" s="52"/>
      <c r="X1547" s="68"/>
      <c r="Y1547" s="62"/>
      <c r="Z1547" s="19"/>
      <c r="AC1547" s="58"/>
      <c r="AD1547" s="19"/>
    </row>
    <row r="1548" spans="2:30" s="20" customFormat="1">
      <c r="B1548" s="49"/>
      <c r="C1548" s="19"/>
      <c r="D1548" s="50"/>
      <c r="E1548" s="19"/>
      <c r="F1548" s="19"/>
      <c r="G1548" s="208"/>
      <c r="I1548" s="51"/>
      <c r="J1548" s="52"/>
      <c r="K1548" s="62"/>
      <c r="L1548" s="62"/>
      <c r="M1548" s="52"/>
      <c r="N1548" s="54"/>
      <c r="O1548" s="51"/>
      <c r="P1548" s="52"/>
      <c r="W1548" s="52"/>
      <c r="X1548" s="68"/>
      <c r="Y1548" s="62"/>
      <c r="Z1548" s="19"/>
      <c r="AC1548" s="58"/>
      <c r="AD1548" s="19"/>
    </row>
    <row r="1549" spans="2:30" s="20" customFormat="1">
      <c r="B1549" s="49"/>
      <c r="C1549" s="19"/>
      <c r="D1549" s="50"/>
      <c r="E1549" s="19"/>
      <c r="F1549" s="19"/>
      <c r="G1549" s="208"/>
      <c r="I1549" s="51"/>
      <c r="J1549" s="52"/>
      <c r="K1549" s="62"/>
      <c r="L1549" s="62"/>
      <c r="M1549" s="52"/>
      <c r="N1549" s="54"/>
      <c r="O1549" s="51"/>
      <c r="P1549" s="52"/>
      <c r="W1549" s="52"/>
      <c r="X1549" s="68"/>
      <c r="Y1549" s="62"/>
      <c r="Z1549" s="19"/>
      <c r="AC1549" s="58"/>
      <c r="AD1549" s="19"/>
    </row>
    <row r="1550" spans="2:30" s="20" customFormat="1">
      <c r="B1550" s="49"/>
      <c r="C1550" s="19"/>
      <c r="D1550" s="50"/>
      <c r="E1550" s="19"/>
      <c r="F1550" s="19"/>
      <c r="G1550" s="208"/>
      <c r="I1550" s="51"/>
      <c r="J1550" s="52"/>
      <c r="K1550" s="62"/>
      <c r="L1550" s="62"/>
      <c r="M1550" s="52"/>
      <c r="N1550" s="54"/>
      <c r="O1550" s="51"/>
      <c r="P1550" s="52"/>
      <c r="W1550" s="52"/>
      <c r="X1550" s="68"/>
      <c r="Y1550" s="62"/>
      <c r="Z1550" s="19"/>
      <c r="AC1550" s="58"/>
      <c r="AD1550" s="19"/>
    </row>
    <row r="1551" spans="2:30" s="20" customFormat="1">
      <c r="B1551" s="49"/>
      <c r="C1551" s="19"/>
      <c r="D1551" s="50"/>
      <c r="E1551" s="19"/>
      <c r="F1551" s="19"/>
      <c r="G1551" s="208"/>
      <c r="I1551" s="51"/>
      <c r="J1551" s="52"/>
      <c r="K1551" s="62"/>
      <c r="L1551" s="62"/>
      <c r="M1551" s="52"/>
      <c r="N1551" s="54"/>
      <c r="O1551" s="51"/>
      <c r="P1551" s="52"/>
      <c r="W1551" s="52"/>
      <c r="X1551" s="68"/>
      <c r="Y1551" s="62"/>
      <c r="Z1551" s="19"/>
      <c r="AC1551" s="58"/>
      <c r="AD1551" s="19"/>
    </row>
    <row r="1552" spans="2:30" s="20" customFormat="1">
      <c r="B1552" s="49"/>
      <c r="C1552" s="19"/>
      <c r="D1552" s="50"/>
      <c r="E1552" s="19"/>
      <c r="F1552" s="19"/>
      <c r="G1552" s="208"/>
      <c r="I1552" s="51"/>
      <c r="J1552" s="52"/>
      <c r="K1552" s="62"/>
      <c r="L1552" s="62"/>
      <c r="M1552" s="52"/>
      <c r="N1552" s="54"/>
      <c r="O1552" s="51"/>
      <c r="P1552" s="52"/>
      <c r="W1552" s="52"/>
      <c r="X1552" s="68"/>
      <c r="Y1552" s="62"/>
      <c r="Z1552" s="19"/>
      <c r="AC1552" s="58"/>
      <c r="AD1552" s="19"/>
    </row>
    <row r="1553" spans="2:30" s="20" customFormat="1">
      <c r="B1553" s="49"/>
      <c r="C1553" s="19"/>
      <c r="D1553" s="50"/>
      <c r="E1553" s="19"/>
      <c r="F1553" s="19"/>
      <c r="G1553" s="208"/>
      <c r="I1553" s="51"/>
      <c r="J1553" s="52"/>
      <c r="K1553" s="62"/>
      <c r="L1553" s="62"/>
      <c r="M1553" s="52"/>
      <c r="N1553" s="54"/>
      <c r="O1553" s="51"/>
      <c r="P1553" s="52"/>
      <c r="W1553" s="52"/>
      <c r="X1553" s="68"/>
      <c r="Y1553" s="62"/>
      <c r="Z1553" s="19"/>
      <c r="AC1553" s="58"/>
      <c r="AD1553" s="19"/>
    </row>
    <row r="1554" spans="2:30" s="20" customFormat="1">
      <c r="B1554" s="49"/>
      <c r="C1554" s="19"/>
      <c r="D1554" s="50"/>
      <c r="E1554" s="19"/>
      <c r="F1554" s="19"/>
      <c r="G1554" s="208"/>
      <c r="I1554" s="51"/>
      <c r="J1554" s="52"/>
      <c r="K1554" s="62"/>
      <c r="L1554" s="62"/>
      <c r="M1554" s="52"/>
      <c r="N1554" s="54"/>
      <c r="O1554" s="51"/>
      <c r="P1554" s="52"/>
      <c r="W1554" s="52"/>
      <c r="X1554" s="68"/>
      <c r="Y1554" s="62"/>
      <c r="Z1554" s="19"/>
      <c r="AC1554" s="58"/>
      <c r="AD1554" s="19"/>
    </row>
    <row r="1555" spans="2:30" s="20" customFormat="1">
      <c r="B1555" s="49"/>
      <c r="C1555" s="19"/>
      <c r="D1555" s="50"/>
      <c r="E1555" s="19"/>
      <c r="F1555" s="19"/>
      <c r="G1555" s="208"/>
      <c r="I1555" s="51"/>
      <c r="J1555" s="52"/>
      <c r="K1555" s="62"/>
      <c r="L1555" s="62"/>
      <c r="M1555" s="52"/>
      <c r="N1555" s="54"/>
      <c r="O1555" s="51"/>
      <c r="P1555" s="52"/>
      <c r="W1555" s="52"/>
      <c r="X1555" s="68"/>
      <c r="Y1555" s="62"/>
      <c r="Z1555" s="19"/>
      <c r="AC1555" s="58"/>
      <c r="AD1555" s="19"/>
    </row>
    <row r="1556" spans="2:30" s="20" customFormat="1">
      <c r="B1556" s="49"/>
      <c r="C1556" s="19"/>
      <c r="D1556" s="50"/>
      <c r="E1556" s="19"/>
      <c r="F1556" s="19"/>
      <c r="G1556" s="208"/>
      <c r="I1556" s="51"/>
      <c r="J1556" s="52"/>
      <c r="K1556" s="62"/>
      <c r="L1556" s="62"/>
      <c r="M1556" s="52"/>
      <c r="N1556" s="54"/>
      <c r="O1556" s="51"/>
      <c r="P1556" s="52"/>
      <c r="W1556" s="52"/>
      <c r="X1556" s="68"/>
      <c r="Y1556" s="62"/>
      <c r="Z1556" s="19"/>
      <c r="AC1556" s="58"/>
      <c r="AD1556" s="19"/>
    </row>
    <row r="1557" spans="2:30" s="20" customFormat="1">
      <c r="B1557" s="49"/>
      <c r="C1557" s="19"/>
      <c r="D1557" s="50"/>
      <c r="E1557" s="19"/>
      <c r="F1557" s="19"/>
      <c r="G1557" s="208"/>
      <c r="I1557" s="51"/>
      <c r="J1557" s="52"/>
      <c r="K1557" s="62"/>
      <c r="L1557" s="62"/>
      <c r="M1557" s="52"/>
      <c r="N1557" s="54"/>
      <c r="O1557" s="51"/>
      <c r="P1557" s="52"/>
      <c r="W1557" s="52"/>
      <c r="X1557" s="68"/>
      <c r="Y1557" s="62"/>
      <c r="Z1557" s="19"/>
      <c r="AC1557" s="58"/>
      <c r="AD1557" s="19"/>
    </row>
    <row r="1558" spans="2:30" s="20" customFormat="1">
      <c r="B1558" s="49"/>
      <c r="C1558" s="19"/>
      <c r="D1558" s="50"/>
      <c r="E1558" s="19"/>
      <c r="F1558" s="19"/>
      <c r="G1558" s="208"/>
      <c r="I1558" s="51"/>
      <c r="J1558" s="52"/>
      <c r="K1558" s="62"/>
      <c r="L1558" s="62"/>
      <c r="M1558" s="52"/>
      <c r="N1558" s="54"/>
      <c r="O1558" s="51"/>
      <c r="P1558" s="52"/>
      <c r="W1558" s="52"/>
      <c r="X1558" s="68"/>
      <c r="Y1558" s="62"/>
      <c r="Z1558" s="19"/>
      <c r="AC1558" s="58"/>
      <c r="AD1558" s="19"/>
    </row>
    <row r="1559" spans="2:30" s="20" customFormat="1">
      <c r="B1559" s="49"/>
      <c r="C1559" s="19"/>
      <c r="D1559" s="50"/>
      <c r="E1559" s="19"/>
      <c r="F1559" s="19"/>
      <c r="G1559" s="208"/>
      <c r="I1559" s="51"/>
      <c r="J1559" s="52"/>
      <c r="K1559" s="62"/>
      <c r="L1559" s="62"/>
      <c r="M1559" s="52"/>
      <c r="N1559" s="54"/>
      <c r="O1559" s="51"/>
      <c r="P1559" s="52"/>
      <c r="W1559" s="52"/>
      <c r="X1559" s="68"/>
      <c r="Y1559" s="62"/>
      <c r="Z1559" s="19"/>
      <c r="AC1559" s="58"/>
      <c r="AD1559" s="19"/>
    </row>
    <row r="1560" spans="2:30" s="20" customFormat="1">
      <c r="B1560" s="49"/>
      <c r="C1560" s="19"/>
      <c r="D1560" s="50"/>
      <c r="E1560" s="19"/>
      <c r="F1560" s="19"/>
      <c r="G1560" s="208"/>
      <c r="I1560" s="51"/>
      <c r="J1560" s="52"/>
      <c r="K1560" s="62"/>
      <c r="L1560" s="62"/>
      <c r="M1560" s="52"/>
      <c r="N1560" s="54"/>
      <c r="O1560" s="51"/>
      <c r="P1560" s="52"/>
      <c r="W1560" s="52"/>
      <c r="X1560" s="68"/>
      <c r="Y1560" s="62"/>
      <c r="Z1560" s="19"/>
      <c r="AC1560" s="58"/>
      <c r="AD1560" s="19"/>
    </row>
    <row r="1561" spans="2:30" s="20" customFormat="1">
      <c r="B1561" s="49"/>
      <c r="C1561" s="19"/>
      <c r="D1561" s="50"/>
      <c r="E1561" s="19"/>
      <c r="F1561" s="19"/>
      <c r="G1561" s="208"/>
      <c r="I1561" s="51"/>
      <c r="J1561" s="52"/>
      <c r="K1561" s="62"/>
      <c r="L1561" s="62"/>
      <c r="M1561" s="52"/>
      <c r="N1561" s="54"/>
      <c r="O1561" s="51"/>
      <c r="P1561" s="52"/>
      <c r="W1561" s="52"/>
      <c r="X1561" s="68"/>
      <c r="Y1561" s="62"/>
      <c r="Z1561" s="19"/>
      <c r="AC1561" s="58"/>
      <c r="AD1561" s="19"/>
    </row>
    <row r="1562" spans="2:30" s="20" customFormat="1">
      <c r="B1562" s="49"/>
      <c r="C1562" s="19"/>
      <c r="D1562" s="50"/>
      <c r="E1562" s="19"/>
      <c r="F1562" s="19"/>
      <c r="G1562" s="208"/>
      <c r="I1562" s="51"/>
      <c r="J1562" s="52"/>
      <c r="K1562" s="62"/>
      <c r="L1562" s="62"/>
      <c r="M1562" s="52"/>
      <c r="N1562" s="54"/>
      <c r="O1562" s="51"/>
      <c r="P1562" s="52"/>
      <c r="W1562" s="52"/>
      <c r="X1562" s="68"/>
      <c r="Y1562" s="62"/>
      <c r="Z1562" s="19"/>
      <c r="AC1562" s="58"/>
      <c r="AD1562" s="19"/>
    </row>
    <row r="1563" spans="2:30" s="20" customFormat="1">
      <c r="B1563" s="49"/>
      <c r="C1563" s="19"/>
      <c r="D1563" s="50"/>
      <c r="E1563" s="19"/>
      <c r="F1563" s="19"/>
      <c r="G1563" s="208"/>
      <c r="I1563" s="51"/>
      <c r="J1563" s="52"/>
      <c r="K1563" s="62"/>
      <c r="L1563" s="62"/>
      <c r="M1563" s="52"/>
      <c r="N1563" s="54"/>
      <c r="O1563" s="51"/>
      <c r="P1563" s="52"/>
      <c r="W1563" s="52"/>
      <c r="X1563" s="68"/>
      <c r="Y1563" s="62"/>
      <c r="Z1563" s="19"/>
      <c r="AC1563" s="58"/>
      <c r="AD1563" s="19"/>
    </row>
    <row r="1564" spans="2:30" s="20" customFormat="1">
      <c r="B1564" s="49"/>
      <c r="C1564" s="19"/>
      <c r="D1564" s="50"/>
      <c r="E1564" s="19"/>
      <c r="F1564" s="19"/>
      <c r="G1564" s="208"/>
      <c r="I1564" s="51"/>
      <c r="J1564" s="52"/>
      <c r="K1564" s="62"/>
      <c r="L1564" s="62"/>
      <c r="M1564" s="52"/>
      <c r="N1564" s="54"/>
      <c r="O1564" s="51"/>
      <c r="P1564" s="52"/>
      <c r="W1564" s="52"/>
      <c r="X1564" s="68"/>
      <c r="Y1564" s="62"/>
      <c r="Z1564" s="19"/>
      <c r="AC1564" s="58"/>
      <c r="AD1564" s="19"/>
    </row>
    <row r="1565" spans="2:30" s="20" customFormat="1">
      <c r="B1565" s="49"/>
      <c r="C1565" s="19"/>
      <c r="D1565" s="50"/>
      <c r="E1565" s="19"/>
      <c r="F1565" s="19"/>
      <c r="G1565" s="208"/>
      <c r="I1565" s="51"/>
      <c r="J1565" s="52"/>
      <c r="K1565" s="62"/>
      <c r="L1565" s="62"/>
      <c r="M1565" s="52"/>
      <c r="N1565" s="54"/>
      <c r="O1565" s="51"/>
      <c r="P1565" s="52"/>
      <c r="W1565" s="52"/>
      <c r="X1565" s="68"/>
      <c r="Y1565" s="62"/>
      <c r="Z1565" s="19"/>
      <c r="AC1565" s="58"/>
      <c r="AD1565" s="19"/>
    </row>
    <row r="1566" spans="2:30" s="20" customFormat="1">
      <c r="B1566" s="49"/>
      <c r="C1566" s="19"/>
      <c r="D1566" s="50"/>
      <c r="E1566" s="19"/>
      <c r="F1566" s="19"/>
      <c r="G1566" s="208"/>
      <c r="I1566" s="51"/>
      <c r="J1566" s="52"/>
      <c r="K1566" s="62"/>
      <c r="L1566" s="62"/>
      <c r="M1566" s="52"/>
      <c r="N1566" s="54"/>
      <c r="O1566" s="51"/>
      <c r="P1566" s="52"/>
      <c r="W1566" s="52"/>
      <c r="X1566" s="68"/>
      <c r="Y1566" s="62"/>
      <c r="Z1566" s="19"/>
      <c r="AC1566" s="58"/>
      <c r="AD1566" s="19"/>
    </row>
    <row r="1567" spans="2:30" s="20" customFormat="1">
      <c r="B1567" s="49"/>
      <c r="C1567" s="19"/>
      <c r="D1567" s="50"/>
      <c r="E1567" s="19"/>
      <c r="F1567" s="19"/>
      <c r="G1567" s="208"/>
      <c r="I1567" s="51"/>
      <c r="J1567" s="52"/>
      <c r="K1567" s="62"/>
      <c r="L1567" s="62"/>
      <c r="M1567" s="52"/>
      <c r="N1567" s="54"/>
      <c r="O1567" s="51"/>
      <c r="P1567" s="52"/>
      <c r="W1567" s="52"/>
      <c r="X1567" s="68"/>
      <c r="Y1567" s="62"/>
      <c r="Z1567" s="19"/>
      <c r="AC1567" s="58"/>
      <c r="AD1567" s="19"/>
    </row>
    <row r="1568" spans="2:30" s="20" customFormat="1">
      <c r="B1568" s="49"/>
      <c r="C1568" s="19"/>
      <c r="D1568" s="50"/>
      <c r="E1568" s="19"/>
      <c r="F1568" s="19"/>
      <c r="G1568" s="208"/>
      <c r="I1568" s="51"/>
      <c r="J1568" s="52"/>
      <c r="K1568" s="62"/>
      <c r="L1568" s="62"/>
      <c r="M1568" s="52"/>
      <c r="N1568" s="54"/>
      <c r="O1568" s="51"/>
      <c r="P1568" s="52"/>
      <c r="W1568" s="52"/>
      <c r="X1568" s="68"/>
      <c r="Y1568" s="62"/>
      <c r="Z1568" s="19"/>
      <c r="AC1568" s="58"/>
      <c r="AD1568" s="19"/>
    </row>
    <row r="1569" spans="2:30" s="20" customFormat="1">
      <c r="B1569" s="49"/>
      <c r="C1569" s="19"/>
      <c r="D1569" s="50"/>
      <c r="E1569" s="19"/>
      <c r="F1569" s="19"/>
      <c r="G1569" s="208"/>
      <c r="I1569" s="51"/>
      <c r="J1569" s="52"/>
      <c r="K1569" s="62"/>
      <c r="L1569" s="62"/>
      <c r="M1569" s="52"/>
      <c r="N1569" s="54"/>
      <c r="O1569" s="51"/>
      <c r="P1569" s="52"/>
      <c r="W1569" s="52"/>
      <c r="X1569" s="68"/>
      <c r="Y1569" s="62"/>
      <c r="Z1569" s="19"/>
      <c r="AC1569" s="58"/>
      <c r="AD1569" s="19"/>
    </row>
    <row r="1570" spans="2:30" s="20" customFormat="1">
      <c r="B1570" s="49"/>
      <c r="C1570" s="19"/>
      <c r="D1570" s="50"/>
      <c r="E1570" s="19"/>
      <c r="F1570" s="19"/>
      <c r="G1570" s="208"/>
      <c r="I1570" s="51"/>
      <c r="J1570" s="52"/>
      <c r="K1570" s="62"/>
      <c r="L1570" s="62"/>
      <c r="M1570" s="52"/>
      <c r="N1570" s="54"/>
      <c r="O1570" s="51"/>
      <c r="P1570" s="52"/>
      <c r="W1570" s="52"/>
      <c r="X1570" s="68"/>
      <c r="Y1570" s="62"/>
      <c r="Z1570" s="19"/>
      <c r="AC1570" s="58"/>
      <c r="AD1570" s="19"/>
    </row>
    <row r="1571" spans="2:30" s="20" customFormat="1">
      <c r="B1571" s="49"/>
      <c r="C1571" s="19"/>
      <c r="D1571" s="50"/>
      <c r="E1571" s="19"/>
      <c r="F1571" s="19"/>
      <c r="G1571" s="208"/>
      <c r="I1571" s="51"/>
      <c r="J1571" s="52"/>
      <c r="K1571" s="62"/>
      <c r="L1571" s="62"/>
      <c r="M1571" s="52"/>
      <c r="N1571" s="54"/>
      <c r="O1571" s="51"/>
      <c r="P1571" s="52"/>
      <c r="W1571" s="52"/>
      <c r="X1571" s="68"/>
      <c r="Y1571" s="62"/>
      <c r="Z1571" s="19"/>
      <c r="AC1571" s="58"/>
      <c r="AD1571" s="19"/>
    </row>
    <row r="1572" spans="2:30" s="20" customFormat="1">
      <c r="B1572" s="49"/>
      <c r="C1572" s="19"/>
      <c r="D1572" s="50"/>
      <c r="E1572" s="19"/>
      <c r="F1572" s="19"/>
      <c r="G1572" s="208"/>
      <c r="I1572" s="51"/>
      <c r="J1572" s="52"/>
      <c r="K1572" s="62"/>
      <c r="L1572" s="62"/>
      <c r="M1572" s="52"/>
      <c r="N1572" s="54"/>
      <c r="O1572" s="51"/>
      <c r="P1572" s="52"/>
      <c r="W1572" s="52"/>
      <c r="X1572" s="68"/>
      <c r="Y1572" s="62"/>
      <c r="Z1572" s="19"/>
      <c r="AC1572" s="58"/>
      <c r="AD1572" s="19"/>
    </row>
    <row r="1573" spans="2:30" s="20" customFormat="1">
      <c r="B1573" s="49"/>
      <c r="C1573" s="19"/>
      <c r="D1573" s="50"/>
      <c r="E1573" s="19"/>
      <c r="F1573" s="19"/>
      <c r="G1573" s="208"/>
      <c r="I1573" s="51"/>
      <c r="J1573" s="52"/>
      <c r="K1573" s="62"/>
      <c r="L1573" s="62"/>
      <c r="M1573" s="52"/>
      <c r="N1573" s="54"/>
      <c r="O1573" s="51"/>
      <c r="P1573" s="52"/>
      <c r="W1573" s="52"/>
      <c r="X1573" s="68"/>
      <c r="Y1573" s="62"/>
      <c r="Z1573" s="19"/>
      <c r="AC1573" s="58"/>
      <c r="AD1573" s="19"/>
    </row>
    <row r="1574" spans="2:30" s="20" customFormat="1">
      <c r="B1574" s="49"/>
      <c r="C1574" s="19"/>
      <c r="D1574" s="50"/>
      <c r="E1574" s="19"/>
      <c r="F1574" s="19"/>
      <c r="G1574" s="208"/>
      <c r="I1574" s="51"/>
      <c r="J1574" s="52"/>
      <c r="K1574" s="62"/>
      <c r="L1574" s="62"/>
      <c r="M1574" s="52"/>
      <c r="N1574" s="54"/>
      <c r="O1574" s="51"/>
      <c r="P1574" s="52"/>
      <c r="W1574" s="52"/>
      <c r="X1574" s="68"/>
      <c r="Y1574" s="62"/>
      <c r="Z1574" s="19"/>
      <c r="AC1574" s="58"/>
      <c r="AD1574" s="19"/>
    </row>
    <row r="1575" spans="2:30" s="20" customFormat="1">
      <c r="B1575" s="49"/>
      <c r="C1575" s="19"/>
      <c r="D1575" s="50"/>
      <c r="E1575" s="19"/>
      <c r="F1575" s="19"/>
      <c r="G1575" s="208"/>
      <c r="I1575" s="51"/>
      <c r="J1575" s="52"/>
      <c r="K1575" s="62"/>
      <c r="L1575" s="62"/>
      <c r="M1575" s="52"/>
      <c r="N1575" s="54"/>
      <c r="O1575" s="51"/>
      <c r="P1575" s="52"/>
      <c r="W1575" s="52"/>
      <c r="X1575" s="68"/>
      <c r="Y1575" s="62"/>
      <c r="Z1575" s="19"/>
      <c r="AC1575" s="58"/>
      <c r="AD1575" s="19"/>
    </row>
    <row r="1576" spans="2:30" s="20" customFormat="1">
      <c r="B1576" s="49"/>
      <c r="C1576" s="19"/>
      <c r="D1576" s="50"/>
      <c r="E1576" s="19"/>
      <c r="F1576" s="19"/>
      <c r="G1576" s="208"/>
      <c r="I1576" s="51"/>
      <c r="J1576" s="52"/>
      <c r="K1576" s="62"/>
      <c r="L1576" s="62"/>
      <c r="M1576" s="52"/>
      <c r="N1576" s="54"/>
      <c r="O1576" s="51"/>
      <c r="P1576" s="52"/>
      <c r="W1576" s="52"/>
      <c r="X1576" s="68"/>
      <c r="Y1576" s="62"/>
      <c r="Z1576" s="19"/>
      <c r="AC1576" s="58"/>
      <c r="AD1576" s="19"/>
    </row>
    <row r="1577" spans="2:30" s="20" customFormat="1">
      <c r="B1577" s="49"/>
      <c r="C1577" s="19"/>
      <c r="D1577" s="50"/>
      <c r="E1577" s="19"/>
      <c r="F1577" s="19"/>
      <c r="G1577" s="208"/>
      <c r="I1577" s="51"/>
      <c r="J1577" s="52"/>
      <c r="K1577" s="62"/>
      <c r="L1577" s="62"/>
      <c r="M1577" s="52"/>
      <c r="N1577" s="54"/>
      <c r="O1577" s="51"/>
      <c r="P1577" s="52"/>
      <c r="W1577" s="52"/>
      <c r="X1577" s="68"/>
      <c r="Y1577" s="62"/>
      <c r="Z1577" s="19"/>
      <c r="AC1577" s="58"/>
      <c r="AD1577" s="19"/>
    </row>
    <row r="1578" spans="2:30" s="20" customFormat="1">
      <c r="B1578" s="49"/>
      <c r="C1578" s="19"/>
      <c r="D1578" s="50"/>
      <c r="E1578" s="19"/>
      <c r="F1578" s="19"/>
      <c r="G1578" s="208"/>
      <c r="I1578" s="51"/>
      <c r="J1578" s="52"/>
      <c r="K1578" s="62"/>
      <c r="L1578" s="62"/>
      <c r="M1578" s="52"/>
      <c r="N1578" s="54"/>
      <c r="O1578" s="51"/>
      <c r="P1578" s="52"/>
      <c r="W1578" s="52"/>
      <c r="X1578" s="68"/>
      <c r="Y1578" s="62"/>
      <c r="Z1578" s="19"/>
      <c r="AC1578" s="58"/>
      <c r="AD1578" s="19"/>
    </row>
    <row r="1579" spans="2:30" s="20" customFormat="1">
      <c r="B1579" s="49"/>
      <c r="C1579" s="19"/>
      <c r="D1579" s="50"/>
      <c r="E1579" s="19"/>
      <c r="F1579" s="19"/>
      <c r="G1579" s="208"/>
      <c r="I1579" s="51"/>
      <c r="J1579" s="52"/>
      <c r="K1579" s="62"/>
      <c r="L1579" s="62"/>
      <c r="M1579" s="52"/>
      <c r="N1579" s="54"/>
      <c r="O1579" s="51"/>
      <c r="P1579" s="52"/>
      <c r="W1579" s="52"/>
      <c r="X1579" s="68"/>
      <c r="Y1579" s="62"/>
      <c r="Z1579" s="19"/>
      <c r="AC1579" s="58"/>
      <c r="AD1579" s="19"/>
    </row>
    <row r="1580" spans="2:30" s="20" customFormat="1">
      <c r="B1580" s="49"/>
      <c r="C1580" s="19"/>
      <c r="D1580" s="50"/>
      <c r="E1580" s="19"/>
      <c r="F1580" s="19"/>
      <c r="G1580" s="208"/>
      <c r="I1580" s="51"/>
      <c r="J1580" s="52"/>
      <c r="K1580" s="62"/>
      <c r="L1580" s="62"/>
      <c r="M1580" s="52"/>
      <c r="N1580" s="54"/>
      <c r="O1580" s="51"/>
      <c r="P1580" s="52"/>
      <c r="W1580" s="52"/>
      <c r="X1580" s="68"/>
      <c r="Y1580" s="62"/>
      <c r="Z1580" s="19"/>
      <c r="AC1580" s="58"/>
      <c r="AD1580" s="19"/>
    </row>
    <row r="1581" spans="2:30" s="20" customFormat="1">
      <c r="B1581" s="49"/>
      <c r="C1581" s="19"/>
      <c r="D1581" s="50"/>
      <c r="E1581" s="19"/>
      <c r="F1581" s="19"/>
      <c r="G1581" s="208"/>
      <c r="I1581" s="51"/>
      <c r="J1581" s="52"/>
      <c r="K1581" s="62"/>
      <c r="L1581" s="62"/>
      <c r="M1581" s="52"/>
      <c r="N1581" s="54"/>
      <c r="O1581" s="51"/>
      <c r="P1581" s="52"/>
      <c r="W1581" s="52"/>
      <c r="X1581" s="68"/>
      <c r="Y1581" s="62"/>
      <c r="Z1581" s="19"/>
      <c r="AC1581" s="58"/>
      <c r="AD1581" s="19"/>
    </row>
    <row r="1582" spans="2:30" s="20" customFormat="1">
      <c r="B1582" s="49"/>
      <c r="C1582" s="19"/>
      <c r="D1582" s="50"/>
      <c r="E1582" s="19"/>
      <c r="F1582" s="19"/>
      <c r="G1582" s="208"/>
      <c r="I1582" s="51"/>
      <c r="J1582" s="52"/>
      <c r="K1582" s="62"/>
      <c r="L1582" s="62"/>
      <c r="M1582" s="52"/>
      <c r="N1582" s="54"/>
      <c r="O1582" s="51"/>
      <c r="P1582" s="52"/>
      <c r="W1582" s="52"/>
      <c r="X1582" s="68"/>
      <c r="Y1582" s="62"/>
      <c r="Z1582" s="19"/>
      <c r="AC1582" s="58"/>
      <c r="AD1582" s="19"/>
    </row>
    <row r="1583" spans="2:30" s="20" customFormat="1">
      <c r="B1583" s="49"/>
      <c r="C1583" s="19"/>
      <c r="D1583" s="50"/>
      <c r="E1583" s="19"/>
      <c r="F1583" s="19"/>
      <c r="G1583" s="208"/>
      <c r="I1583" s="51"/>
      <c r="J1583" s="52"/>
      <c r="K1583" s="62"/>
      <c r="L1583" s="62"/>
      <c r="M1583" s="52"/>
      <c r="N1583" s="54"/>
      <c r="O1583" s="51"/>
      <c r="P1583" s="52"/>
      <c r="W1583" s="52"/>
      <c r="X1583" s="68"/>
      <c r="Y1583" s="62"/>
      <c r="Z1583" s="19"/>
      <c r="AC1583" s="58"/>
      <c r="AD1583" s="19"/>
    </row>
    <row r="1584" spans="2:30" s="20" customFormat="1">
      <c r="B1584" s="49"/>
      <c r="C1584" s="19"/>
      <c r="D1584" s="50"/>
      <c r="E1584" s="19"/>
      <c r="F1584" s="19"/>
      <c r="G1584" s="208"/>
      <c r="I1584" s="51"/>
      <c r="J1584" s="52"/>
      <c r="K1584" s="62"/>
      <c r="L1584" s="62"/>
      <c r="M1584" s="52"/>
      <c r="N1584" s="54"/>
      <c r="O1584" s="51"/>
      <c r="P1584" s="52"/>
      <c r="W1584" s="52"/>
      <c r="X1584" s="68"/>
      <c r="Y1584" s="62"/>
      <c r="Z1584" s="19"/>
      <c r="AC1584" s="58"/>
      <c r="AD1584" s="19"/>
    </row>
    <row r="1585" spans="2:30" s="20" customFormat="1">
      <c r="B1585" s="49"/>
      <c r="C1585" s="19"/>
      <c r="D1585" s="50"/>
      <c r="E1585" s="19"/>
      <c r="F1585" s="19"/>
      <c r="G1585" s="208"/>
      <c r="I1585" s="51"/>
      <c r="J1585" s="52"/>
      <c r="K1585" s="62"/>
      <c r="L1585" s="62"/>
      <c r="M1585" s="52"/>
      <c r="N1585" s="54"/>
      <c r="O1585" s="51"/>
      <c r="P1585" s="52"/>
      <c r="W1585" s="52"/>
      <c r="X1585" s="68"/>
      <c r="Y1585" s="62"/>
      <c r="Z1585" s="19"/>
      <c r="AC1585" s="58"/>
      <c r="AD1585" s="19"/>
    </row>
    <row r="1586" spans="2:30" s="20" customFormat="1">
      <c r="B1586" s="49"/>
      <c r="C1586" s="19"/>
      <c r="D1586" s="50"/>
      <c r="E1586" s="19"/>
      <c r="F1586" s="19"/>
      <c r="G1586" s="208"/>
      <c r="I1586" s="51"/>
      <c r="J1586" s="52"/>
      <c r="K1586" s="62"/>
      <c r="L1586" s="62"/>
      <c r="M1586" s="52"/>
      <c r="N1586" s="54"/>
      <c r="O1586" s="51"/>
      <c r="P1586" s="52"/>
      <c r="W1586" s="52"/>
      <c r="X1586" s="68"/>
      <c r="Y1586" s="62"/>
      <c r="Z1586" s="19"/>
      <c r="AC1586" s="58"/>
      <c r="AD1586" s="19"/>
    </row>
    <row r="1587" spans="2:30" s="20" customFormat="1">
      <c r="B1587" s="49"/>
      <c r="C1587" s="19"/>
      <c r="D1587" s="50"/>
      <c r="E1587" s="19"/>
      <c r="F1587" s="19"/>
      <c r="G1587" s="208"/>
      <c r="I1587" s="51"/>
      <c r="J1587" s="52"/>
      <c r="K1587" s="62"/>
      <c r="L1587" s="62"/>
      <c r="M1587" s="52"/>
      <c r="N1587" s="54"/>
      <c r="O1587" s="51"/>
      <c r="P1587" s="52"/>
      <c r="W1587" s="52"/>
      <c r="X1587" s="68"/>
      <c r="Y1587" s="62"/>
      <c r="Z1587" s="19"/>
      <c r="AC1587" s="58"/>
      <c r="AD1587" s="19"/>
    </row>
    <row r="1588" spans="2:30" s="20" customFormat="1">
      <c r="B1588" s="49"/>
      <c r="C1588" s="19"/>
      <c r="D1588" s="50"/>
      <c r="E1588" s="19"/>
      <c r="F1588" s="19"/>
      <c r="G1588" s="208"/>
      <c r="I1588" s="51"/>
      <c r="J1588" s="52"/>
      <c r="K1588" s="62"/>
      <c r="L1588" s="62"/>
      <c r="M1588" s="52"/>
      <c r="N1588" s="54"/>
      <c r="O1588" s="51"/>
      <c r="P1588" s="52"/>
      <c r="W1588" s="52"/>
      <c r="X1588" s="68"/>
      <c r="Y1588" s="62"/>
      <c r="Z1588" s="19"/>
      <c r="AC1588" s="58"/>
      <c r="AD1588" s="19"/>
    </row>
    <row r="1589" spans="2:30" s="20" customFormat="1">
      <c r="B1589" s="49"/>
      <c r="C1589" s="19"/>
      <c r="D1589" s="50"/>
      <c r="E1589" s="19"/>
      <c r="F1589" s="19"/>
      <c r="G1589" s="208"/>
      <c r="I1589" s="51"/>
      <c r="J1589" s="52"/>
      <c r="K1589" s="62"/>
      <c r="L1589" s="62"/>
      <c r="M1589" s="52"/>
      <c r="N1589" s="54"/>
      <c r="O1589" s="51"/>
      <c r="P1589" s="52"/>
      <c r="W1589" s="52"/>
      <c r="X1589" s="68"/>
      <c r="Y1589" s="62"/>
      <c r="Z1589" s="19"/>
      <c r="AC1589" s="58"/>
      <c r="AD1589" s="19"/>
    </row>
    <row r="1590" spans="2:30" s="20" customFormat="1">
      <c r="B1590" s="49"/>
      <c r="C1590" s="19"/>
      <c r="D1590" s="50"/>
      <c r="E1590" s="19"/>
      <c r="F1590" s="19"/>
      <c r="G1590" s="208"/>
      <c r="I1590" s="51"/>
      <c r="J1590" s="52"/>
      <c r="K1590" s="62"/>
      <c r="L1590" s="62"/>
      <c r="M1590" s="52"/>
      <c r="N1590" s="54"/>
      <c r="O1590" s="51"/>
      <c r="P1590" s="52"/>
      <c r="W1590" s="52"/>
      <c r="X1590" s="68"/>
      <c r="Y1590" s="62"/>
      <c r="Z1590" s="19"/>
      <c r="AC1590" s="58"/>
      <c r="AD1590" s="19"/>
    </row>
    <row r="1591" spans="2:30" s="20" customFormat="1">
      <c r="B1591" s="49"/>
      <c r="C1591" s="19"/>
      <c r="D1591" s="50"/>
      <c r="E1591" s="19"/>
      <c r="F1591" s="19"/>
      <c r="G1591" s="208"/>
      <c r="I1591" s="51"/>
      <c r="J1591" s="52"/>
      <c r="K1591" s="62"/>
      <c r="L1591" s="62"/>
      <c r="M1591" s="52"/>
      <c r="N1591" s="54"/>
      <c r="O1591" s="51"/>
      <c r="P1591" s="52"/>
      <c r="W1591" s="52"/>
      <c r="X1591" s="68"/>
      <c r="Y1591" s="62"/>
      <c r="Z1591" s="19"/>
      <c r="AC1591" s="58"/>
      <c r="AD1591" s="19"/>
    </row>
    <row r="1592" spans="2:30" s="20" customFormat="1">
      <c r="B1592" s="49"/>
      <c r="C1592" s="19"/>
      <c r="D1592" s="50"/>
      <c r="E1592" s="19"/>
      <c r="F1592" s="19"/>
      <c r="G1592" s="208"/>
      <c r="I1592" s="51"/>
      <c r="J1592" s="52"/>
      <c r="K1592" s="62"/>
      <c r="L1592" s="62"/>
      <c r="M1592" s="52"/>
      <c r="N1592" s="54"/>
      <c r="O1592" s="51"/>
      <c r="P1592" s="52"/>
      <c r="W1592" s="52"/>
      <c r="X1592" s="68"/>
      <c r="Y1592" s="62"/>
      <c r="Z1592" s="19"/>
      <c r="AC1592" s="58"/>
      <c r="AD1592" s="19"/>
    </row>
    <row r="1593" spans="2:30" s="20" customFormat="1">
      <c r="B1593" s="49"/>
      <c r="C1593" s="19"/>
      <c r="D1593" s="50"/>
      <c r="E1593" s="19"/>
      <c r="F1593" s="19"/>
      <c r="G1593" s="208"/>
      <c r="I1593" s="51"/>
      <c r="J1593" s="52"/>
      <c r="K1593" s="62"/>
      <c r="L1593" s="62"/>
      <c r="M1593" s="52"/>
      <c r="N1593" s="54"/>
      <c r="O1593" s="51"/>
      <c r="P1593" s="52"/>
      <c r="W1593" s="52"/>
      <c r="X1593" s="68"/>
      <c r="Y1593" s="62"/>
      <c r="Z1593" s="19"/>
      <c r="AC1593" s="58"/>
      <c r="AD1593" s="19"/>
    </row>
    <row r="1594" spans="2:30" s="20" customFormat="1">
      <c r="B1594" s="49"/>
      <c r="C1594" s="19"/>
      <c r="D1594" s="50"/>
      <c r="E1594" s="19"/>
      <c r="F1594" s="19"/>
      <c r="G1594" s="208"/>
      <c r="I1594" s="51"/>
      <c r="J1594" s="52"/>
      <c r="K1594" s="62"/>
      <c r="L1594" s="62"/>
      <c r="M1594" s="52"/>
      <c r="N1594" s="54"/>
      <c r="O1594" s="51"/>
      <c r="P1594" s="52"/>
      <c r="W1594" s="52"/>
      <c r="X1594" s="68"/>
      <c r="Y1594" s="62"/>
      <c r="Z1594" s="19"/>
      <c r="AC1594" s="58"/>
      <c r="AD1594" s="19"/>
    </row>
    <row r="1595" spans="2:30" s="20" customFormat="1">
      <c r="B1595" s="49"/>
      <c r="C1595" s="19"/>
      <c r="D1595" s="50"/>
      <c r="E1595" s="19"/>
      <c r="F1595" s="19"/>
      <c r="G1595" s="208"/>
      <c r="I1595" s="51"/>
      <c r="J1595" s="52"/>
      <c r="K1595" s="62"/>
      <c r="L1595" s="62"/>
      <c r="M1595" s="52"/>
      <c r="N1595" s="54"/>
      <c r="O1595" s="51"/>
      <c r="P1595" s="52"/>
      <c r="W1595" s="52"/>
      <c r="X1595" s="68"/>
      <c r="Y1595" s="62"/>
      <c r="Z1595" s="19"/>
      <c r="AC1595" s="58"/>
      <c r="AD1595" s="19"/>
    </row>
    <row r="1596" spans="2:30" s="20" customFormat="1">
      <c r="B1596" s="49"/>
      <c r="C1596" s="19"/>
      <c r="D1596" s="50"/>
      <c r="E1596" s="19"/>
      <c r="F1596" s="19"/>
      <c r="G1596" s="208"/>
      <c r="I1596" s="51"/>
      <c r="J1596" s="52"/>
      <c r="K1596" s="62"/>
      <c r="L1596" s="62"/>
      <c r="M1596" s="52"/>
      <c r="N1596" s="54"/>
      <c r="O1596" s="51"/>
      <c r="P1596" s="52"/>
      <c r="W1596" s="52"/>
      <c r="X1596" s="68"/>
      <c r="Y1596" s="62"/>
      <c r="Z1596" s="19"/>
      <c r="AC1596" s="58"/>
      <c r="AD1596" s="19"/>
    </row>
    <row r="1597" spans="2:30" s="20" customFormat="1">
      <c r="B1597" s="49"/>
      <c r="C1597" s="19"/>
      <c r="D1597" s="50"/>
      <c r="E1597" s="19"/>
      <c r="F1597" s="19"/>
      <c r="G1597" s="208"/>
      <c r="I1597" s="51"/>
      <c r="J1597" s="52"/>
      <c r="K1597" s="62"/>
      <c r="L1597" s="62"/>
      <c r="M1597" s="52"/>
      <c r="N1597" s="54"/>
      <c r="O1597" s="51"/>
      <c r="P1597" s="52"/>
      <c r="W1597" s="52"/>
      <c r="X1597" s="68"/>
      <c r="Y1597" s="62"/>
      <c r="Z1597" s="19"/>
      <c r="AC1597" s="58"/>
      <c r="AD1597" s="19"/>
    </row>
    <row r="1598" spans="2:30" s="20" customFormat="1">
      <c r="B1598" s="49"/>
      <c r="C1598" s="19"/>
      <c r="D1598" s="50"/>
      <c r="E1598" s="19"/>
      <c r="F1598" s="19"/>
      <c r="G1598" s="208"/>
      <c r="I1598" s="51"/>
      <c r="J1598" s="52"/>
      <c r="K1598" s="62"/>
      <c r="L1598" s="62"/>
      <c r="M1598" s="52"/>
      <c r="N1598" s="54"/>
      <c r="O1598" s="51"/>
      <c r="P1598" s="52"/>
      <c r="W1598" s="52"/>
      <c r="X1598" s="68"/>
      <c r="Y1598" s="62"/>
      <c r="Z1598" s="19"/>
      <c r="AC1598" s="58"/>
      <c r="AD1598" s="19"/>
    </row>
    <row r="1599" spans="2:30" s="20" customFormat="1">
      <c r="B1599" s="49"/>
      <c r="C1599" s="19"/>
      <c r="D1599" s="50"/>
      <c r="E1599" s="19"/>
      <c r="F1599" s="19"/>
      <c r="G1599" s="208"/>
      <c r="I1599" s="51"/>
      <c r="J1599" s="52"/>
      <c r="K1599" s="62"/>
      <c r="L1599" s="62"/>
      <c r="M1599" s="52"/>
      <c r="N1599" s="54"/>
      <c r="O1599" s="51"/>
      <c r="P1599" s="52"/>
      <c r="W1599" s="52"/>
      <c r="X1599" s="68"/>
      <c r="Y1599" s="62"/>
      <c r="Z1599" s="19"/>
      <c r="AC1599" s="58"/>
      <c r="AD1599" s="19"/>
    </row>
    <row r="1600" spans="2:30" s="20" customFormat="1">
      <c r="B1600" s="49"/>
      <c r="C1600" s="19"/>
      <c r="D1600" s="50"/>
      <c r="E1600" s="19"/>
      <c r="F1600" s="19"/>
      <c r="G1600" s="208"/>
      <c r="I1600" s="51"/>
      <c r="J1600" s="52"/>
      <c r="K1600" s="62"/>
      <c r="L1600" s="62"/>
      <c r="M1600" s="52"/>
      <c r="N1600" s="54"/>
      <c r="O1600" s="51"/>
      <c r="P1600" s="52"/>
      <c r="W1600" s="52"/>
      <c r="X1600" s="68"/>
      <c r="Y1600" s="62"/>
      <c r="Z1600" s="19"/>
      <c r="AC1600" s="58"/>
      <c r="AD1600" s="19"/>
    </row>
    <row r="1601" spans="2:30" s="20" customFormat="1">
      <c r="B1601" s="49"/>
      <c r="C1601" s="19"/>
      <c r="D1601" s="50"/>
      <c r="E1601" s="19"/>
      <c r="F1601" s="19"/>
      <c r="G1601" s="208"/>
      <c r="I1601" s="51"/>
      <c r="J1601" s="52"/>
      <c r="K1601" s="62"/>
      <c r="L1601" s="62"/>
      <c r="M1601" s="52"/>
      <c r="N1601" s="54"/>
      <c r="O1601" s="51"/>
      <c r="P1601" s="52"/>
      <c r="W1601" s="52"/>
      <c r="X1601" s="68"/>
      <c r="Y1601" s="62"/>
      <c r="Z1601" s="19"/>
      <c r="AC1601" s="58"/>
      <c r="AD1601" s="19"/>
    </row>
    <row r="1602" spans="2:30" s="20" customFormat="1">
      <c r="B1602" s="49"/>
      <c r="C1602" s="19"/>
      <c r="D1602" s="50"/>
      <c r="E1602" s="19"/>
      <c r="F1602" s="19"/>
      <c r="G1602" s="208"/>
      <c r="I1602" s="51"/>
      <c r="J1602" s="52"/>
      <c r="K1602" s="62"/>
      <c r="L1602" s="62"/>
      <c r="M1602" s="52"/>
      <c r="N1602" s="54"/>
      <c r="O1602" s="51"/>
      <c r="P1602" s="52"/>
      <c r="W1602" s="52"/>
      <c r="X1602" s="68"/>
      <c r="Y1602" s="62"/>
      <c r="Z1602" s="19"/>
      <c r="AC1602" s="58"/>
      <c r="AD1602" s="19"/>
    </row>
    <row r="1603" spans="2:30" s="20" customFormat="1">
      <c r="B1603" s="49"/>
      <c r="C1603" s="19"/>
      <c r="D1603" s="50"/>
      <c r="E1603" s="19"/>
      <c r="F1603" s="19"/>
      <c r="G1603" s="208"/>
      <c r="I1603" s="51"/>
      <c r="J1603" s="52"/>
      <c r="K1603" s="62"/>
      <c r="L1603" s="62"/>
      <c r="M1603" s="52"/>
      <c r="N1603" s="54"/>
      <c r="O1603" s="51"/>
      <c r="P1603" s="52"/>
      <c r="W1603" s="52"/>
      <c r="X1603" s="68"/>
      <c r="Y1603" s="62"/>
      <c r="Z1603" s="19"/>
      <c r="AC1603" s="58"/>
      <c r="AD1603" s="19"/>
    </row>
    <row r="1604" spans="2:30" s="20" customFormat="1">
      <c r="B1604" s="49"/>
      <c r="C1604" s="19"/>
      <c r="D1604" s="50"/>
      <c r="E1604" s="19"/>
      <c r="F1604" s="19"/>
      <c r="G1604" s="208"/>
      <c r="I1604" s="51"/>
      <c r="J1604" s="52"/>
      <c r="K1604" s="62"/>
      <c r="L1604" s="62"/>
      <c r="M1604" s="52"/>
      <c r="N1604" s="54"/>
      <c r="O1604" s="51"/>
      <c r="P1604" s="52"/>
      <c r="W1604" s="52"/>
      <c r="X1604" s="68"/>
      <c r="Y1604" s="62"/>
      <c r="Z1604" s="19"/>
      <c r="AC1604" s="58"/>
      <c r="AD1604" s="19"/>
    </row>
    <row r="1605" spans="2:30" s="20" customFormat="1">
      <c r="B1605" s="49"/>
      <c r="C1605" s="19"/>
      <c r="D1605" s="50"/>
      <c r="E1605" s="19"/>
      <c r="F1605" s="19"/>
      <c r="G1605" s="208"/>
      <c r="I1605" s="51"/>
      <c r="J1605" s="52"/>
      <c r="K1605" s="62"/>
      <c r="L1605" s="62"/>
      <c r="M1605" s="52"/>
      <c r="N1605" s="54"/>
      <c r="O1605" s="51"/>
      <c r="P1605" s="52"/>
      <c r="W1605" s="52"/>
      <c r="X1605" s="68"/>
      <c r="Y1605" s="62"/>
      <c r="Z1605" s="19"/>
      <c r="AC1605" s="58"/>
      <c r="AD1605" s="19"/>
    </row>
    <row r="1606" spans="2:30" s="20" customFormat="1">
      <c r="B1606" s="49"/>
      <c r="C1606" s="19"/>
      <c r="D1606" s="50"/>
      <c r="E1606" s="19"/>
      <c r="F1606" s="19"/>
      <c r="G1606" s="208"/>
      <c r="I1606" s="51"/>
      <c r="J1606" s="52"/>
      <c r="K1606" s="62"/>
      <c r="L1606" s="62"/>
      <c r="M1606" s="52"/>
      <c r="N1606" s="54"/>
      <c r="O1606" s="51"/>
      <c r="P1606" s="52"/>
      <c r="W1606" s="52"/>
      <c r="X1606" s="68"/>
      <c r="Y1606" s="62"/>
      <c r="Z1606" s="19"/>
      <c r="AC1606" s="58"/>
      <c r="AD1606" s="19"/>
    </row>
    <row r="1607" spans="2:30" s="20" customFormat="1">
      <c r="B1607" s="49"/>
      <c r="C1607" s="19"/>
      <c r="D1607" s="50"/>
      <c r="E1607" s="19"/>
      <c r="F1607" s="19"/>
      <c r="G1607" s="208"/>
      <c r="I1607" s="51"/>
      <c r="J1607" s="52"/>
      <c r="K1607" s="62"/>
      <c r="L1607" s="62"/>
      <c r="M1607" s="52"/>
      <c r="N1607" s="54"/>
      <c r="O1607" s="51"/>
      <c r="P1607" s="52"/>
      <c r="W1607" s="52"/>
      <c r="X1607" s="68"/>
      <c r="Y1607" s="62"/>
      <c r="Z1607" s="19"/>
      <c r="AC1607" s="58"/>
      <c r="AD1607" s="19"/>
    </row>
    <row r="1608" spans="2:30" s="20" customFormat="1">
      <c r="B1608" s="49"/>
      <c r="C1608" s="19"/>
      <c r="D1608" s="50"/>
      <c r="E1608" s="19"/>
      <c r="F1608" s="19"/>
      <c r="G1608" s="208"/>
      <c r="I1608" s="51"/>
      <c r="J1608" s="52"/>
      <c r="K1608" s="62"/>
      <c r="L1608" s="62"/>
      <c r="M1608" s="52"/>
      <c r="N1608" s="54"/>
      <c r="O1608" s="51"/>
      <c r="P1608" s="52"/>
      <c r="W1608" s="52"/>
      <c r="X1608" s="68"/>
      <c r="Y1608" s="62"/>
      <c r="Z1608" s="19"/>
      <c r="AC1608" s="58"/>
      <c r="AD1608" s="19"/>
    </row>
    <row r="1609" spans="2:30" s="20" customFormat="1">
      <c r="B1609" s="49"/>
      <c r="C1609" s="19"/>
      <c r="D1609" s="50"/>
      <c r="E1609" s="19"/>
      <c r="F1609" s="19"/>
      <c r="G1609" s="208"/>
      <c r="I1609" s="51"/>
      <c r="J1609" s="52"/>
      <c r="K1609" s="62"/>
      <c r="L1609" s="62"/>
      <c r="M1609" s="52"/>
      <c r="N1609" s="54"/>
      <c r="O1609" s="51"/>
      <c r="P1609" s="52"/>
      <c r="W1609" s="52"/>
      <c r="X1609" s="68"/>
      <c r="Y1609" s="62"/>
      <c r="Z1609" s="19"/>
      <c r="AC1609" s="58"/>
      <c r="AD1609" s="19"/>
    </row>
    <row r="1610" spans="2:30" s="20" customFormat="1">
      <c r="B1610" s="49"/>
      <c r="C1610" s="19"/>
      <c r="D1610" s="50"/>
      <c r="E1610" s="19"/>
      <c r="F1610" s="19"/>
      <c r="G1610" s="208"/>
      <c r="I1610" s="51"/>
      <c r="J1610" s="52"/>
      <c r="K1610" s="62"/>
      <c r="L1610" s="62"/>
      <c r="M1610" s="52"/>
      <c r="N1610" s="54"/>
      <c r="O1610" s="51"/>
      <c r="P1610" s="52"/>
      <c r="W1610" s="52"/>
      <c r="X1610" s="68"/>
      <c r="Y1610" s="62"/>
      <c r="Z1610" s="19"/>
      <c r="AC1610" s="58"/>
      <c r="AD1610" s="19"/>
    </row>
    <row r="1611" spans="2:30" s="20" customFormat="1">
      <c r="B1611" s="49"/>
      <c r="C1611" s="19"/>
      <c r="D1611" s="50"/>
      <c r="E1611" s="19"/>
      <c r="F1611" s="19"/>
      <c r="G1611" s="208"/>
      <c r="I1611" s="51"/>
      <c r="J1611" s="52"/>
      <c r="K1611" s="62"/>
      <c r="L1611" s="62"/>
      <c r="M1611" s="52"/>
      <c r="N1611" s="54"/>
      <c r="O1611" s="51"/>
      <c r="P1611" s="52"/>
      <c r="W1611" s="52"/>
      <c r="X1611" s="68"/>
      <c r="Y1611" s="62"/>
      <c r="Z1611" s="19"/>
      <c r="AC1611" s="58"/>
      <c r="AD1611" s="19"/>
    </row>
    <row r="1612" spans="2:30" s="20" customFormat="1">
      <c r="B1612" s="49"/>
      <c r="C1612" s="19"/>
      <c r="D1612" s="50"/>
      <c r="E1612" s="19"/>
      <c r="F1612" s="19"/>
      <c r="G1612" s="208"/>
      <c r="I1612" s="51"/>
      <c r="J1612" s="52"/>
      <c r="K1612" s="62"/>
      <c r="L1612" s="62"/>
      <c r="M1612" s="52"/>
      <c r="N1612" s="54"/>
      <c r="O1612" s="51"/>
      <c r="P1612" s="52"/>
      <c r="W1612" s="52"/>
      <c r="X1612" s="68"/>
      <c r="Y1612" s="62"/>
      <c r="Z1612" s="19"/>
      <c r="AC1612" s="58"/>
      <c r="AD1612" s="19"/>
    </row>
    <row r="1613" spans="2:30" s="20" customFormat="1">
      <c r="B1613" s="49"/>
      <c r="C1613" s="19"/>
      <c r="D1613" s="50"/>
      <c r="E1613" s="19"/>
      <c r="F1613" s="19"/>
      <c r="G1613" s="208"/>
      <c r="I1613" s="51"/>
      <c r="J1613" s="52"/>
      <c r="K1613" s="62"/>
      <c r="L1613" s="62"/>
      <c r="M1613" s="52"/>
      <c r="N1613" s="54"/>
      <c r="O1613" s="51"/>
      <c r="P1613" s="52"/>
      <c r="W1613" s="52"/>
      <c r="X1613" s="68"/>
      <c r="Y1613" s="62"/>
      <c r="Z1613" s="19"/>
      <c r="AC1613" s="58"/>
      <c r="AD1613" s="19"/>
    </row>
    <row r="1614" spans="2:30" s="20" customFormat="1">
      <c r="B1614" s="49"/>
      <c r="C1614" s="19"/>
      <c r="D1614" s="50"/>
      <c r="E1614" s="19"/>
      <c r="F1614" s="19"/>
      <c r="G1614" s="208"/>
      <c r="I1614" s="51"/>
      <c r="J1614" s="52"/>
      <c r="K1614" s="62"/>
      <c r="L1614" s="62"/>
      <c r="M1614" s="52"/>
      <c r="N1614" s="54"/>
      <c r="O1614" s="51"/>
      <c r="P1614" s="52"/>
      <c r="W1614" s="52"/>
      <c r="X1614" s="68"/>
      <c r="Y1614" s="62"/>
      <c r="Z1614" s="19"/>
      <c r="AC1614" s="58"/>
      <c r="AD1614" s="19"/>
    </row>
    <row r="1615" spans="2:30" s="20" customFormat="1">
      <c r="B1615" s="49"/>
      <c r="C1615" s="19"/>
      <c r="D1615" s="50"/>
      <c r="E1615" s="19"/>
      <c r="F1615" s="19"/>
      <c r="G1615" s="208"/>
      <c r="I1615" s="51"/>
      <c r="J1615" s="52"/>
      <c r="K1615" s="62"/>
      <c r="L1615" s="62"/>
      <c r="M1615" s="52"/>
      <c r="N1615" s="54"/>
      <c r="O1615" s="51"/>
      <c r="P1615" s="52"/>
      <c r="W1615" s="52"/>
      <c r="X1615" s="68"/>
      <c r="Y1615" s="62"/>
      <c r="Z1615" s="19"/>
      <c r="AC1615" s="58"/>
      <c r="AD1615" s="19"/>
    </row>
    <row r="1616" spans="2:30" s="20" customFormat="1">
      <c r="B1616" s="49"/>
      <c r="C1616" s="19"/>
      <c r="D1616" s="50"/>
      <c r="E1616" s="19"/>
      <c r="F1616" s="19"/>
      <c r="G1616" s="208"/>
      <c r="I1616" s="51"/>
      <c r="J1616" s="52"/>
      <c r="K1616" s="62"/>
      <c r="L1616" s="62"/>
      <c r="M1616" s="52"/>
      <c r="N1616" s="54"/>
      <c r="O1616" s="51"/>
      <c r="P1616" s="52"/>
      <c r="W1616" s="52"/>
      <c r="X1616" s="68"/>
      <c r="Y1616" s="62"/>
      <c r="Z1616" s="19"/>
      <c r="AC1616" s="58"/>
      <c r="AD1616" s="19"/>
    </row>
    <row r="1617" spans="2:30" s="20" customFormat="1">
      <c r="B1617" s="49"/>
      <c r="C1617" s="19"/>
      <c r="D1617" s="50"/>
      <c r="E1617" s="19"/>
      <c r="F1617" s="19"/>
      <c r="G1617" s="208"/>
      <c r="I1617" s="51"/>
      <c r="J1617" s="52"/>
      <c r="K1617" s="62"/>
      <c r="L1617" s="62"/>
      <c r="M1617" s="52"/>
      <c r="N1617" s="54"/>
      <c r="O1617" s="51"/>
      <c r="P1617" s="52"/>
      <c r="W1617" s="52"/>
      <c r="X1617" s="68"/>
      <c r="Y1617" s="62"/>
      <c r="Z1617" s="19"/>
      <c r="AC1617" s="58"/>
      <c r="AD1617" s="19"/>
    </row>
    <row r="1618" spans="2:30" s="20" customFormat="1">
      <c r="B1618" s="49"/>
      <c r="C1618" s="19"/>
      <c r="D1618" s="50"/>
      <c r="E1618" s="19"/>
      <c r="F1618" s="19"/>
      <c r="G1618" s="208"/>
      <c r="I1618" s="51"/>
      <c r="J1618" s="52"/>
      <c r="K1618" s="62"/>
      <c r="L1618" s="62"/>
      <c r="M1618" s="52"/>
      <c r="N1618" s="54"/>
      <c r="O1618" s="51"/>
      <c r="P1618" s="52"/>
      <c r="W1618" s="52"/>
      <c r="X1618" s="68"/>
      <c r="Y1618" s="62"/>
      <c r="Z1618" s="19"/>
      <c r="AC1618" s="58"/>
      <c r="AD1618" s="19"/>
    </row>
    <row r="1619" spans="2:30" s="20" customFormat="1">
      <c r="B1619" s="49"/>
      <c r="C1619" s="19"/>
      <c r="D1619" s="50"/>
      <c r="E1619" s="19"/>
      <c r="F1619" s="19"/>
      <c r="G1619" s="208"/>
      <c r="I1619" s="51"/>
      <c r="J1619" s="52"/>
      <c r="K1619" s="62"/>
      <c r="L1619" s="62"/>
      <c r="M1619" s="52"/>
      <c r="N1619" s="54"/>
      <c r="O1619" s="51"/>
      <c r="P1619" s="52"/>
      <c r="W1619" s="52"/>
      <c r="X1619" s="68"/>
      <c r="Y1619" s="62"/>
      <c r="Z1619" s="19"/>
      <c r="AC1619" s="58"/>
      <c r="AD1619" s="19"/>
    </row>
    <row r="1620" spans="2:30" s="20" customFormat="1">
      <c r="B1620" s="49"/>
      <c r="C1620" s="19"/>
      <c r="D1620" s="50"/>
      <c r="E1620" s="19"/>
      <c r="F1620" s="19"/>
      <c r="G1620" s="208"/>
      <c r="I1620" s="51"/>
      <c r="J1620" s="52"/>
      <c r="K1620" s="62"/>
      <c r="L1620" s="62"/>
      <c r="M1620" s="52"/>
      <c r="N1620" s="54"/>
      <c r="O1620" s="51"/>
      <c r="P1620" s="52"/>
      <c r="W1620" s="52"/>
      <c r="X1620" s="68"/>
      <c r="Y1620" s="62"/>
      <c r="Z1620" s="19"/>
      <c r="AC1620" s="58"/>
      <c r="AD1620" s="19"/>
    </row>
    <row r="1621" spans="2:30" s="20" customFormat="1">
      <c r="B1621" s="49"/>
      <c r="C1621" s="19"/>
      <c r="D1621" s="50"/>
      <c r="E1621" s="19"/>
      <c r="F1621" s="19"/>
      <c r="G1621" s="208"/>
      <c r="I1621" s="51"/>
      <c r="J1621" s="52"/>
      <c r="K1621" s="62"/>
      <c r="L1621" s="62"/>
      <c r="M1621" s="52"/>
      <c r="N1621" s="54"/>
      <c r="O1621" s="51"/>
      <c r="P1621" s="52"/>
      <c r="W1621" s="52"/>
      <c r="X1621" s="68"/>
      <c r="Y1621" s="62"/>
      <c r="Z1621" s="19"/>
      <c r="AC1621" s="58"/>
      <c r="AD1621" s="19"/>
    </row>
    <row r="1622" spans="2:30" s="20" customFormat="1">
      <c r="B1622" s="49"/>
      <c r="C1622" s="19"/>
      <c r="D1622" s="50"/>
      <c r="E1622" s="19"/>
      <c r="F1622" s="19"/>
      <c r="G1622" s="208"/>
      <c r="I1622" s="51"/>
      <c r="J1622" s="52"/>
      <c r="K1622" s="62"/>
      <c r="L1622" s="62"/>
      <c r="M1622" s="52"/>
      <c r="N1622" s="54"/>
      <c r="O1622" s="51"/>
      <c r="P1622" s="52"/>
      <c r="W1622" s="52"/>
      <c r="X1622" s="68"/>
      <c r="Y1622" s="62"/>
      <c r="Z1622" s="19"/>
      <c r="AC1622" s="58"/>
      <c r="AD1622" s="19"/>
    </row>
    <row r="1623" spans="2:30" s="20" customFormat="1">
      <c r="B1623" s="49"/>
      <c r="C1623" s="19"/>
      <c r="D1623" s="50"/>
      <c r="E1623" s="19"/>
      <c r="F1623" s="19"/>
      <c r="G1623" s="208"/>
      <c r="I1623" s="51"/>
      <c r="J1623" s="52"/>
      <c r="K1623" s="62"/>
      <c r="L1623" s="62"/>
      <c r="M1623" s="52"/>
      <c r="N1623" s="54"/>
      <c r="O1623" s="51"/>
      <c r="P1623" s="52"/>
      <c r="W1623" s="52"/>
      <c r="X1623" s="68"/>
      <c r="Y1623" s="62"/>
      <c r="Z1623" s="19"/>
      <c r="AC1623" s="58"/>
      <c r="AD1623" s="19"/>
    </row>
    <row r="1624" spans="2:30" s="20" customFormat="1">
      <c r="B1624" s="49"/>
      <c r="C1624" s="19"/>
      <c r="D1624" s="50"/>
      <c r="E1624" s="19"/>
      <c r="F1624" s="19"/>
      <c r="G1624" s="208"/>
      <c r="I1624" s="51"/>
      <c r="J1624" s="52"/>
      <c r="K1624" s="62"/>
      <c r="L1624" s="62"/>
      <c r="M1624" s="52"/>
      <c r="N1624" s="54"/>
      <c r="O1624" s="51"/>
      <c r="P1624" s="52"/>
      <c r="W1624" s="52"/>
      <c r="X1624" s="68"/>
      <c r="Y1624" s="62"/>
      <c r="Z1624" s="19"/>
      <c r="AC1624" s="58"/>
      <c r="AD1624" s="19"/>
    </row>
    <row r="1625" spans="2:30" s="20" customFormat="1">
      <c r="B1625" s="49"/>
      <c r="C1625" s="19"/>
      <c r="D1625" s="50"/>
      <c r="E1625" s="19"/>
      <c r="F1625" s="19"/>
      <c r="G1625" s="208"/>
      <c r="I1625" s="51"/>
      <c r="J1625" s="52"/>
      <c r="K1625" s="62"/>
      <c r="L1625" s="62"/>
      <c r="M1625" s="52"/>
      <c r="N1625" s="54"/>
      <c r="O1625" s="51"/>
      <c r="P1625" s="52"/>
      <c r="W1625" s="52"/>
      <c r="X1625" s="68"/>
      <c r="Y1625" s="62"/>
      <c r="Z1625" s="19"/>
      <c r="AC1625" s="58"/>
      <c r="AD1625" s="19"/>
    </row>
    <row r="1626" spans="2:30" s="20" customFormat="1">
      <c r="B1626" s="49"/>
      <c r="C1626" s="19"/>
      <c r="D1626" s="50"/>
      <c r="E1626" s="19"/>
      <c r="F1626" s="19"/>
      <c r="G1626" s="208"/>
      <c r="I1626" s="51"/>
      <c r="J1626" s="52"/>
      <c r="K1626" s="62"/>
      <c r="L1626" s="62"/>
      <c r="M1626" s="52"/>
      <c r="N1626" s="54"/>
      <c r="O1626" s="51"/>
      <c r="P1626" s="52"/>
      <c r="W1626" s="52"/>
      <c r="X1626" s="68"/>
      <c r="Y1626" s="62"/>
      <c r="Z1626" s="19"/>
      <c r="AC1626" s="58"/>
      <c r="AD1626" s="19"/>
    </row>
    <row r="1627" spans="2:30" s="20" customFormat="1">
      <c r="B1627" s="49"/>
      <c r="C1627" s="19"/>
      <c r="D1627" s="50"/>
      <c r="E1627" s="19"/>
      <c r="F1627" s="19"/>
      <c r="G1627" s="208"/>
      <c r="I1627" s="51"/>
      <c r="J1627" s="52"/>
      <c r="K1627" s="62"/>
      <c r="L1627" s="62"/>
      <c r="M1627" s="52"/>
      <c r="N1627" s="54"/>
      <c r="O1627" s="51"/>
      <c r="P1627" s="52"/>
      <c r="W1627" s="52"/>
      <c r="X1627" s="68"/>
      <c r="Y1627" s="62"/>
      <c r="Z1627" s="19"/>
      <c r="AC1627" s="58"/>
      <c r="AD1627" s="19"/>
    </row>
    <row r="1628" spans="2:30" s="20" customFormat="1">
      <c r="B1628" s="49"/>
      <c r="C1628" s="19"/>
      <c r="D1628" s="50"/>
      <c r="E1628" s="19"/>
      <c r="F1628" s="19"/>
      <c r="G1628" s="208"/>
      <c r="I1628" s="51"/>
      <c r="J1628" s="52"/>
      <c r="K1628" s="62"/>
      <c r="L1628" s="62"/>
      <c r="M1628" s="52"/>
      <c r="N1628" s="54"/>
      <c r="O1628" s="51"/>
      <c r="P1628" s="52"/>
      <c r="W1628" s="52"/>
      <c r="X1628" s="68"/>
      <c r="Y1628" s="62"/>
      <c r="Z1628" s="19"/>
      <c r="AC1628" s="58"/>
      <c r="AD1628" s="19"/>
    </row>
    <row r="1629" spans="2:30" s="20" customFormat="1">
      <c r="B1629" s="49"/>
      <c r="C1629" s="19"/>
      <c r="D1629" s="50"/>
      <c r="E1629" s="19"/>
      <c r="F1629" s="19"/>
      <c r="G1629" s="208"/>
      <c r="I1629" s="51"/>
      <c r="J1629" s="52"/>
      <c r="K1629" s="62"/>
      <c r="L1629" s="62"/>
      <c r="M1629" s="52"/>
      <c r="N1629" s="54"/>
      <c r="O1629" s="51"/>
      <c r="P1629" s="52"/>
      <c r="W1629" s="52"/>
      <c r="X1629" s="68"/>
      <c r="Y1629" s="62"/>
      <c r="Z1629" s="19"/>
      <c r="AC1629" s="58"/>
      <c r="AD1629" s="19"/>
    </row>
    <row r="1630" spans="2:30" s="20" customFormat="1">
      <c r="B1630" s="49"/>
      <c r="C1630" s="19"/>
      <c r="D1630" s="50"/>
      <c r="E1630" s="19"/>
      <c r="F1630" s="19"/>
      <c r="G1630" s="208"/>
      <c r="I1630" s="51"/>
      <c r="J1630" s="52"/>
      <c r="K1630" s="62"/>
      <c r="L1630" s="62"/>
      <c r="M1630" s="52"/>
      <c r="N1630" s="54"/>
      <c r="O1630" s="51"/>
      <c r="P1630" s="52"/>
      <c r="W1630" s="52"/>
      <c r="X1630" s="68"/>
      <c r="Y1630" s="62"/>
      <c r="Z1630" s="19"/>
      <c r="AC1630" s="58"/>
      <c r="AD1630" s="19"/>
    </row>
    <row r="1631" spans="2:30" s="20" customFormat="1">
      <c r="B1631" s="49"/>
      <c r="C1631" s="19"/>
      <c r="D1631" s="50"/>
      <c r="E1631" s="19"/>
      <c r="F1631" s="19"/>
      <c r="G1631" s="208"/>
      <c r="I1631" s="51"/>
      <c r="J1631" s="52"/>
      <c r="K1631" s="62"/>
      <c r="L1631" s="62"/>
      <c r="M1631" s="52"/>
      <c r="N1631" s="54"/>
      <c r="O1631" s="51"/>
      <c r="P1631" s="52"/>
      <c r="W1631" s="52"/>
      <c r="X1631" s="68"/>
      <c r="Y1631" s="62"/>
      <c r="Z1631" s="19"/>
      <c r="AC1631" s="58"/>
      <c r="AD1631" s="19"/>
    </row>
    <row r="1632" spans="2:30" s="20" customFormat="1">
      <c r="B1632" s="49"/>
      <c r="C1632" s="19"/>
      <c r="D1632" s="50"/>
      <c r="E1632" s="19"/>
      <c r="F1632" s="19"/>
      <c r="G1632" s="208"/>
      <c r="I1632" s="51"/>
      <c r="J1632" s="52"/>
      <c r="K1632" s="62"/>
      <c r="L1632" s="62"/>
      <c r="M1632" s="52"/>
      <c r="N1632" s="54"/>
      <c r="O1632" s="51"/>
      <c r="P1632" s="52"/>
      <c r="W1632" s="52"/>
      <c r="X1632" s="68"/>
      <c r="Y1632" s="62"/>
      <c r="Z1632" s="19"/>
      <c r="AC1632" s="58"/>
      <c r="AD1632" s="19"/>
    </row>
    <row r="1633" spans="2:30" s="20" customFormat="1">
      <c r="B1633" s="49"/>
      <c r="C1633" s="19"/>
      <c r="D1633" s="50"/>
      <c r="E1633" s="19"/>
      <c r="F1633" s="19"/>
      <c r="G1633" s="208"/>
      <c r="I1633" s="51"/>
      <c r="J1633" s="52"/>
      <c r="K1633" s="62"/>
      <c r="L1633" s="62"/>
      <c r="M1633" s="52"/>
      <c r="N1633" s="54"/>
      <c r="O1633" s="51"/>
      <c r="P1633" s="52"/>
      <c r="W1633" s="52"/>
      <c r="X1633" s="68"/>
      <c r="Y1633" s="62"/>
      <c r="Z1633" s="19"/>
      <c r="AC1633" s="58"/>
      <c r="AD1633" s="19"/>
    </row>
    <row r="1634" spans="2:30" s="20" customFormat="1">
      <c r="B1634" s="49"/>
      <c r="C1634" s="19"/>
      <c r="D1634" s="50"/>
      <c r="E1634" s="19"/>
      <c r="F1634" s="19"/>
      <c r="G1634" s="208"/>
      <c r="I1634" s="51"/>
      <c r="J1634" s="52"/>
      <c r="K1634" s="62"/>
      <c r="L1634" s="62"/>
      <c r="M1634" s="52"/>
      <c r="N1634" s="54"/>
      <c r="O1634" s="51"/>
      <c r="P1634" s="52"/>
      <c r="W1634" s="52"/>
      <c r="X1634" s="68"/>
      <c r="Y1634" s="62"/>
      <c r="Z1634" s="19"/>
      <c r="AC1634" s="58"/>
      <c r="AD1634" s="19"/>
    </row>
    <row r="1635" spans="2:30" s="20" customFormat="1">
      <c r="B1635" s="49"/>
      <c r="C1635" s="19"/>
      <c r="D1635" s="50"/>
      <c r="E1635" s="19"/>
      <c r="F1635" s="19"/>
      <c r="G1635" s="208"/>
      <c r="I1635" s="51"/>
      <c r="J1635" s="52"/>
      <c r="K1635" s="62"/>
      <c r="L1635" s="62"/>
      <c r="M1635" s="52"/>
      <c r="N1635" s="54"/>
      <c r="O1635" s="51"/>
      <c r="P1635" s="52"/>
      <c r="W1635" s="52"/>
      <c r="X1635" s="68"/>
      <c r="Y1635" s="62"/>
      <c r="Z1635" s="19"/>
      <c r="AC1635" s="58"/>
      <c r="AD1635" s="19"/>
    </row>
    <row r="1636" spans="2:30" s="20" customFormat="1">
      <c r="B1636" s="49"/>
      <c r="C1636" s="19"/>
      <c r="D1636" s="50"/>
      <c r="E1636" s="19"/>
      <c r="F1636" s="19"/>
      <c r="G1636" s="208"/>
      <c r="I1636" s="51"/>
      <c r="J1636" s="52"/>
      <c r="K1636" s="62"/>
      <c r="L1636" s="62"/>
      <c r="M1636" s="52"/>
      <c r="N1636" s="54"/>
      <c r="O1636" s="51"/>
      <c r="P1636" s="52"/>
      <c r="W1636" s="52"/>
      <c r="X1636" s="68"/>
      <c r="Y1636" s="62"/>
      <c r="Z1636" s="19"/>
      <c r="AC1636" s="58"/>
      <c r="AD1636" s="19"/>
    </row>
    <row r="1637" spans="2:30" s="20" customFormat="1">
      <c r="B1637" s="49"/>
      <c r="C1637" s="19"/>
      <c r="D1637" s="50"/>
      <c r="E1637" s="19"/>
      <c r="F1637" s="19"/>
      <c r="G1637" s="208"/>
      <c r="I1637" s="51"/>
      <c r="J1637" s="52"/>
      <c r="K1637" s="62"/>
      <c r="L1637" s="62"/>
      <c r="M1637" s="52"/>
      <c r="N1637" s="54"/>
      <c r="O1637" s="51"/>
      <c r="P1637" s="52"/>
      <c r="W1637" s="52"/>
      <c r="X1637" s="68"/>
      <c r="Y1637" s="62"/>
      <c r="Z1637" s="19"/>
      <c r="AC1637" s="58"/>
      <c r="AD1637" s="19"/>
    </row>
    <row r="1638" spans="2:30" s="20" customFormat="1">
      <c r="B1638" s="49"/>
      <c r="C1638" s="19"/>
      <c r="D1638" s="50"/>
      <c r="E1638" s="19"/>
      <c r="F1638" s="19"/>
      <c r="G1638" s="208"/>
      <c r="I1638" s="51"/>
      <c r="J1638" s="52"/>
      <c r="K1638" s="62"/>
      <c r="L1638" s="62"/>
      <c r="M1638" s="52"/>
      <c r="N1638" s="54"/>
      <c r="O1638" s="51"/>
      <c r="P1638" s="52"/>
      <c r="W1638" s="52"/>
      <c r="X1638" s="68"/>
      <c r="Y1638" s="62"/>
      <c r="Z1638" s="19"/>
      <c r="AC1638" s="58"/>
      <c r="AD1638" s="19"/>
    </row>
    <row r="1639" spans="2:30" s="20" customFormat="1">
      <c r="B1639" s="49"/>
      <c r="C1639" s="19"/>
      <c r="D1639" s="50"/>
      <c r="E1639" s="19"/>
      <c r="F1639" s="19"/>
      <c r="G1639" s="208"/>
      <c r="I1639" s="51"/>
      <c r="J1639" s="52"/>
      <c r="K1639" s="62"/>
      <c r="L1639" s="62"/>
      <c r="M1639" s="52"/>
      <c r="N1639" s="54"/>
      <c r="O1639" s="51"/>
      <c r="P1639" s="52"/>
      <c r="W1639" s="52"/>
      <c r="X1639" s="68"/>
      <c r="Y1639" s="62"/>
      <c r="Z1639" s="19"/>
      <c r="AC1639" s="58"/>
      <c r="AD1639" s="19"/>
    </row>
    <row r="1640" spans="2:30" s="20" customFormat="1">
      <c r="B1640" s="49"/>
      <c r="C1640" s="19"/>
      <c r="D1640" s="50"/>
      <c r="E1640" s="19"/>
      <c r="F1640" s="19"/>
      <c r="G1640" s="208"/>
      <c r="I1640" s="51"/>
      <c r="J1640" s="52"/>
      <c r="K1640" s="62"/>
      <c r="L1640" s="62"/>
      <c r="M1640" s="52"/>
      <c r="N1640" s="54"/>
      <c r="O1640" s="51"/>
      <c r="P1640" s="52"/>
      <c r="W1640" s="52"/>
      <c r="X1640" s="68"/>
      <c r="Y1640" s="62"/>
      <c r="Z1640" s="19"/>
      <c r="AC1640" s="58"/>
      <c r="AD1640" s="19"/>
    </row>
    <row r="1641" spans="2:30" s="20" customFormat="1">
      <c r="B1641" s="49"/>
      <c r="C1641" s="19"/>
      <c r="D1641" s="50"/>
      <c r="E1641" s="19"/>
      <c r="F1641" s="19"/>
      <c r="G1641" s="208"/>
      <c r="I1641" s="51"/>
      <c r="J1641" s="52"/>
      <c r="K1641" s="62"/>
      <c r="L1641" s="62"/>
      <c r="M1641" s="52"/>
      <c r="N1641" s="54"/>
      <c r="O1641" s="51"/>
      <c r="P1641" s="52"/>
      <c r="W1641" s="52"/>
      <c r="X1641" s="68"/>
      <c r="Y1641" s="62"/>
      <c r="Z1641" s="19"/>
      <c r="AC1641" s="58"/>
      <c r="AD1641" s="19"/>
    </row>
    <row r="1642" spans="2:30" s="20" customFormat="1">
      <c r="B1642" s="49"/>
      <c r="C1642" s="19"/>
      <c r="D1642" s="50"/>
      <c r="E1642" s="19"/>
      <c r="F1642" s="19"/>
      <c r="G1642" s="208"/>
      <c r="I1642" s="51"/>
      <c r="J1642" s="52"/>
      <c r="K1642" s="62"/>
      <c r="L1642" s="62"/>
      <c r="M1642" s="52"/>
      <c r="N1642" s="54"/>
      <c r="O1642" s="51"/>
      <c r="P1642" s="52"/>
      <c r="W1642" s="52"/>
      <c r="X1642" s="68"/>
      <c r="Y1642" s="62"/>
      <c r="Z1642" s="19"/>
      <c r="AC1642" s="58"/>
      <c r="AD1642" s="19"/>
    </row>
    <row r="1643" spans="2:30" s="20" customFormat="1">
      <c r="B1643" s="49"/>
      <c r="C1643" s="19"/>
      <c r="D1643" s="50"/>
      <c r="E1643" s="19"/>
      <c r="F1643" s="19"/>
      <c r="G1643" s="208"/>
      <c r="I1643" s="51"/>
      <c r="J1643" s="52"/>
      <c r="K1643" s="62"/>
      <c r="L1643" s="62"/>
      <c r="M1643" s="52"/>
      <c r="N1643" s="54"/>
      <c r="O1643" s="51"/>
      <c r="P1643" s="52"/>
      <c r="W1643" s="52"/>
      <c r="X1643" s="68"/>
      <c r="Y1643" s="62"/>
      <c r="Z1643" s="19"/>
      <c r="AC1643" s="58"/>
      <c r="AD1643" s="19"/>
    </row>
    <row r="1644" spans="2:30" s="20" customFormat="1">
      <c r="B1644" s="49"/>
      <c r="C1644" s="19"/>
      <c r="D1644" s="50"/>
      <c r="E1644" s="19"/>
      <c r="F1644" s="19"/>
      <c r="G1644" s="208"/>
      <c r="I1644" s="51"/>
      <c r="J1644" s="52"/>
      <c r="K1644" s="62"/>
      <c r="L1644" s="62"/>
      <c r="M1644" s="52"/>
      <c r="N1644" s="54"/>
      <c r="O1644" s="51"/>
      <c r="P1644" s="52"/>
      <c r="W1644" s="52"/>
      <c r="X1644" s="68"/>
      <c r="Y1644" s="62"/>
      <c r="Z1644" s="19"/>
      <c r="AC1644" s="58"/>
      <c r="AD1644" s="19"/>
    </row>
    <row r="1645" spans="2:30" s="20" customFormat="1">
      <c r="B1645" s="49"/>
      <c r="C1645" s="19"/>
      <c r="D1645" s="50"/>
      <c r="E1645" s="19"/>
      <c r="F1645" s="19"/>
      <c r="G1645" s="208"/>
      <c r="I1645" s="51"/>
      <c r="J1645" s="52"/>
      <c r="K1645" s="62"/>
      <c r="L1645" s="62"/>
      <c r="M1645" s="52"/>
      <c r="N1645" s="54"/>
      <c r="O1645" s="51"/>
      <c r="P1645" s="52"/>
      <c r="W1645" s="52"/>
      <c r="X1645" s="68"/>
      <c r="Y1645" s="62"/>
      <c r="Z1645" s="19"/>
      <c r="AC1645" s="58"/>
      <c r="AD1645" s="19"/>
    </row>
    <row r="1646" spans="2:30" s="20" customFormat="1">
      <c r="B1646" s="49"/>
      <c r="C1646" s="19"/>
      <c r="D1646" s="50"/>
      <c r="E1646" s="19"/>
      <c r="F1646" s="19"/>
      <c r="G1646" s="208"/>
      <c r="I1646" s="51"/>
      <c r="J1646" s="52"/>
      <c r="K1646" s="62"/>
      <c r="L1646" s="62"/>
      <c r="M1646" s="52"/>
      <c r="N1646" s="54"/>
      <c r="O1646" s="51"/>
      <c r="P1646" s="52"/>
      <c r="W1646" s="52"/>
      <c r="X1646" s="68"/>
      <c r="Y1646" s="62"/>
      <c r="Z1646" s="19"/>
      <c r="AC1646" s="58"/>
      <c r="AD1646" s="19"/>
    </row>
    <row r="1647" spans="2:30" s="20" customFormat="1">
      <c r="B1647" s="49"/>
      <c r="C1647" s="19"/>
      <c r="D1647" s="50"/>
      <c r="E1647" s="19"/>
      <c r="F1647" s="19"/>
      <c r="G1647" s="208"/>
      <c r="I1647" s="51"/>
      <c r="J1647" s="52"/>
      <c r="K1647" s="62"/>
      <c r="L1647" s="62"/>
      <c r="M1647" s="52"/>
      <c r="N1647" s="54"/>
      <c r="O1647" s="51"/>
      <c r="P1647" s="52"/>
      <c r="W1647" s="52"/>
      <c r="X1647" s="68"/>
      <c r="Y1647" s="62"/>
      <c r="Z1647" s="19"/>
      <c r="AC1647" s="58"/>
      <c r="AD1647" s="19"/>
    </row>
    <row r="1648" spans="2:30" s="20" customFormat="1">
      <c r="B1648" s="49"/>
      <c r="C1648" s="19"/>
      <c r="D1648" s="50"/>
      <c r="E1648" s="19"/>
      <c r="F1648" s="19"/>
      <c r="G1648" s="208"/>
      <c r="I1648" s="51"/>
      <c r="J1648" s="52"/>
      <c r="K1648" s="62"/>
      <c r="L1648" s="62"/>
      <c r="M1648" s="52"/>
      <c r="N1648" s="54"/>
      <c r="O1648" s="51"/>
      <c r="P1648" s="52"/>
      <c r="W1648" s="52"/>
      <c r="X1648" s="68"/>
      <c r="Y1648" s="62"/>
      <c r="Z1648" s="19"/>
      <c r="AC1648" s="58"/>
      <c r="AD1648" s="19"/>
    </row>
    <row r="1649" spans="2:30" s="20" customFormat="1">
      <c r="B1649" s="49"/>
      <c r="C1649" s="19"/>
      <c r="D1649" s="50"/>
      <c r="E1649" s="19"/>
      <c r="F1649" s="19"/>
      <c r="G1649" s="208"/>
      <c r="I1649" s="51"/>
      <c r="J1649" s="52"/>
      <c r="K1649" s="62"/>
      <c r="L1649" s="62"/>
      <c r="M1649" s="52"/>
      <c r="N1649" s="54"/>
      <c r="O1649" s="51"/>
      <c r="P1649" s="52"/>
      <c r="W1649" s="52"/>
      <c r="X1649" s="68"/>
      <c r="Y1649" s="62"/>
      <c r="Z1649" s="19"/>
      <c r="AC1649" s="58"/>
      <c r="AD1649" s="19"/>
    </row>
    <row r="1650" spans="2:30" s="20" customFormat="1">
      <c r="B1650" s="49"/>
      <c r="C1650" s="19"/>
      <c r="D1650" s="50"/>
      <c r="E1650" s="19"/>
      <c r="F1650" s="19"/>
      <c r="G1650" s="208"/>
      <c r="I1650" s="51"/>
      <c r="J1650" s="52"/>
      <c r="K1650" s="62"/>
      <c r="L1650" s="62"/>
      <c r="M1650" s="52"/>
      <c r="N1650" s="54"/>
      <c r="O1650" s="51"/>
      <c r="P1650" s="52"/>
      <c r="W1650" s="52"/>
      <c r="X1650" s="68"/>
      <c r="Y1650" s="62"/>
      <c r="Z1650" s="19"/>
      <c r="AC1650" s="58"/>
      <c r="AD1650" s="19"/>
    </row>
    <row r="1651" spans="2:30" s="20" customFormat="1">
      <c r="B1651" s="49"/>
      <c r="C1651" s="19"/>
      <c r="D1651" s="50"/>
      <c r="E1651" s="19"/>
      <c r="F1651" s="19"/>
      <c r="G1651" s="208"/>
      <c r="I1651" s="51"/>
      <c r="J1651" s="52"/>
      <c r="K1651" s="62"/>
      <c r="L1651" s="62"/>
      <c r="M1651" s="52"/>
      <c r="N1651" s="54"/>
      <c r="O1651" s="51"/>
      <c r="P1651" s="52"/>
      <c r="W1651" s="52"/>
      <c r="X1651" s="68"/>
      <c r="Y1651" s="62"/>
      <c r="Z1651" s="19"/>
      <c r="AC1651" s="58"/>
      <c r="AD1651" s="19"/>
    </row>
    <row r="1652" spans="2:30" s="20" customFormat="1">
      <c r="B1652" s="49"/>
      <c r="C1652" s="19"/>
      <c r="D1652" s="50"/>
      <c r="E1652" s="19"/>
      <c r="F1652" s="19"/>
      <c r="G1652" s="208"/>
      <c r="I1652" s="51"/>
      <c r="J1652" s="52"/>
      <c r="K1652" s="62"/>
      <c r="L1652" s="62"/>
      <c r="M1652" s="52"/>
      <c r="N1652" s="54"/>
      <c r="O1652" s="51"/>
      <c r="P1652" s="52"/>
      <c r="W1652" s="52"/>
      <c r="X1652" s="68"/>
      <c r="Y1652" s="62"/>
      <c r="Z1652" s="19"/>
      <c r="AC1652" s="58"/>
      <c r="AD1652" s="19"/>
    </row>
    <row r="1653" spans="2:30" s="20" customFormat="1">
      <c r="B1653" s="49"/>
      <c r="C1653" s="19"/>
      <c r="D1653" s="50"/>
      <c r="E1653" s="19"/>
      <c r="F1653" s="19"/>
      <c r="G1653" s="208"/>
      <c r="I1653" s="51"/>
      <c r="J1653" s="52"/>
      <c r="K1653" s="62"/>
      <c r="L1653" s="62"/>
      <c r="M1653" s="52"/>
      <c r="N1653" s="54"/>
      <c r="O1653" s="51"/>
      <c r="P1653" s="52"/>
      <c r="W1653" s="52"/>
      <c r="X1653" s="68"/>
      <c r="Y1653" s="62"/>
      <c r="Z1653" s="19"/>
      <c r="AC1653" s="58"/>
      <c r="AD1653" s="19"/>
    </row>
    <row r="1654" spans="2:30" s="20" customFormat="1">
      <c r="B1654" s="49"/>
      <c r="C1654" s="19"/>
      <c r="D1654" s="50"/>
      <c r="E1654" s="19"/>
      <c r="F1654" s="19"/>
      <c r="G1654" s="208"/>
      <c r="I1654" s="51"/>
      <c r="J1654" s="52"/>
      <c r="K1654" s="62"/>
      <c r="L1654" s="62"/>
      <c r="M1654" s="52"/>
      <c r="N1654" s="54"/>
      <c r="O1654" s="51"/>
      <c r="P1654" s="52"/>
      <c r="W1654" s="52"/>
      <c r="X1654" s="68"/>
      <c r="Y1654" s="62"/>
      <c r="Z1654" s="19"/>
      <c r="AC1654" s="58"/>
      <c r="AD1654" s="19"/>
    </row>
    <row r="1655" spans="2:30" s="20" customFormat="1">
      <c r="B1655" s="49"/>
      <c r="C1655" s="19"/>
      <c r="D1655" s="50"/>
      <c r="E1655" s="19"/>
      <c r="F1655" s="19"/>
      <c r="G1655" s="208"/>
      <c r="I1655" s="51"/>
      <c r="J1655" s="52"/>
      <c r="K1655" s="62"/>
      <c r="L1655" s="62"/>
      <c r="M1655" s="52"/>
      <c r="N1655" s="54"/>
      <c r="O1655" s="51"/>
      <c r="P1655" s="52"/>
      <c r="W1655" s="52"/>
      <c r="X1655" s="68"/>
      <c r="Y1655" s="62"/>
      <c r="Z1655" s="19"/>
      <c r="AC1655" s="58"/>
      <c r="AD1655" s="19"/>
    </row>
    <row r="1656" spans="2:30" s="20" customFormat="1">
      <c r="B1656" s="49"/>
      <c r="C1656" s="19"/>
      <c r="D1656" s="50"/>
      <c r="E1656" s="19"/>
      <c r="F1656" s="19"/>
      <c r="G1656" s="208"/>
      <c r="I1656" s="51"/>
      <c r="J1656" s="52"/>
      <c r="K1656" s="62"/>
      <c r="L1656" s="62"/>
      <c r="M1656" s="52"/>
      <c r="N1656" s="54"/>
      <c r="O1656" s="51"/>
      <c r="P1656" s="52"/>
      <c r="W1656" s="52"/>
      <c r="X1656" s="68"/>
      <c r="Y1656" s="62"/>
      <c r="Z1656" s="19"/>
      <c r="AC1656" s="58"/>
      <c r="AD1656" s="19"/>
    </row>
    <row r="1657" spans="2:30" s="20" customFormat="1">
      <c r="B1657" s="49"/>
      <c r="C1657" s="19"/>
      <c r="D1657" s="50"/>
      <c r="E1657" s="19"/>
      <c r="F1657" s="19"/>
      <c r="G1657" s="208"/>
      <c r="I1657" s="51"/>
      <c r="J1657" s="52"/>
      <c r="K1657" s="62"/>
      <c r="L1657" s="62"/>
      <c r="M1657" s="52"/>
      <c r="N1657" s="54"/>
      <c r="O1657" s="51"/>
      <c r="P1657" s="52"/>
      <c r="W1657" s="52"/>
      <c r="X1657" s="68"/>
      <c r="Y1657" s="62"/>
      <c r="Z1657" s="19"/>
      <c r="AC1657" s="58"/>
      <c r="AD1657" s="19"/>
    </row>
    <row r="1658" spans="2:30" s="20" customFormat="1">
      <c r="B1658" s="49"/>
      <c r="C1658" s="19"/>
      <c r="D1658" s="50"/>
      <c r="E1658" s="19"/>
      <c r="F1658" s="19"/>
      <c r="G1658" s="208"/>
      <c r="I1658" s="51"/>
      <c r="J1658" s="52"/>
      <c r="K1658" s="62"/>
      <c r="L1658" s="62"/>
      <c r="M1658" s="52"/>
      <c r="N1658" s="54"/>
      <c r="O1658" s="51"/>
      <c r="P1658" s="52"/>
      <c r="W1658" s="52"/>
      <c r="X1658" s="68"/>
      <c r="Y1658" s="62"/>
      <c r="Z1658" s="19"/>
      <c r="AC1658" s="58"/>
      <c r="AD1658" s="19"/>
    </row>
    <row r="1659" spans="2:30" s="20" customFormat="1">
      <c r="B1659" s="49"/>
      <c r="C1659" s="19"/>
      <c r="D1659" s="50"/>
      <c r="E1659" s="19"/>
      <c r="F1659" s="19"/>
      <c r="G1659" s="208"/>
      <c r="I1659" s="51"/>
      <c r="J1659" s="52"/>
      <c r="K1659" s="62"/>
      <c r="L1659" s="62"/>
      <c r="M1659" s="52"/>
      <c r="N1659" s="54"/>
      <c r="O1659" s="51"/>
      <c r="P1659" s="52"/>
      <c r="W1659" s="52"/>
      <c r="X1659" s="68"/>
      <c r="Y1659" s="62"/>
      <c r="Z1659" s="19"/>
      <c r="AC1659" s="58"/>
      <c r="AD1659" s="19"/>
    </row>
    <row r="1660" spans="2:30" s="20" customFormat="1">
      <c r="B1660" s="49"/>
      <c r="C1660" s="19"/>
      <c r="D1660" s="50"/>
      <c r="E1660" s="19"/>
      <c r="F1660" s="19"/>
      <c r="G1660" s="208"/>
      <c r="I1660" s="51"/>
      <c r="J1660" s="52"/>
      <c r="K1660" s="62"/>
      <c r="L1660" s="62"/>
      <c r="M1660" s="52"/>
      <c r="N1660" s="54"/>
      <c r="O1660" s="51"/>
      <c r="P1660" s="52"/>
      <c r="W1660" s="52"/>
      <c r="X1660" s="68"/>
      <c r="Y1660" s="62"/>
      <c r="Z1660" s="19"/>
      <c r="AC1660" s="58"/>
      <c r="AD1660" s="19"/>
    </row>
    <row r="1661" spans="2:30" s="20" customFormat="1">
      <c r="B1661" s="49"/>
      <c r="C1661" s="19"/>
      <c r="D1661" s="50"/>
      <c r="E1661" s="19"/>
      <c r="F1661" s="19"/>
      <c r="G1661" s="208"/>
      <c r="I1661" s="51"/>
      <c r="J1661" s="52"/>
      <c r="K1661" s="62"/>
      <c r="L1661" s="62"/>
      <c r="M1661" s="52"/>
      <c r="N1661" s="54"/>
      <c r="O1661" s="51"/>
      <c r="P1661" s="52"/>
      <c r="W1661" s="52"/>
      <c r="X1661" s="68"/>
      <c r="Y1661" s="62"/>
      <c r="Z1661" s="19"/>
      <c r="AC1661" s="58"/>
      <c r="AD1661" s="19"/>
    </row>
    <row r="1662" spans="2:30" s="20" customFormat="1">
      <c r="B1662" s="49"/>
      <c r="C1662" s="19"/>
      <c r="D1662" s="50"/>
      <c r="E1662" s="19"/>
      <c r="F1662" s="19"/>
      <c r="G1662" s="208"/>
      <c r="I1662" s="51"/>
      <c r="J1662" s="52"/>
      <c r="K1662" s="62"/>
      <c r="L1662" s="62"/>
      <c r="M1662" s="52"/>
      <c r="N1662" s="54"/>
      <c r="O1662" s="51"/>
      <c r="P1662" s="52"/>
      <c r="W1662" s="52"/>
      <c r="X1662" s="68"/>
      <c r="Y1662" s="62"/>
      <c r="Z1662" s="19"/>
      <c r="AC1662" s="58"/>
      <c r="AD1662" s="19"/>
    </row>
    <row r="1663" spans="2:30" s="20" customFormat="1">
      <c r="B1663" s="49"/>
      <c r="C1663" s="19"/>
      <c r="D1663" s="50"/>
      <c r="E1663" s="19"/>
      <c r="F1663" s="19"/>
      <c r="G1663" s="208"/>
      <c r="I1663" s="51"/>
      <c r="J1663" s="52"/>
      <c r="K1663" s="62"/>
      <c r="L1663" s="62"/>
      <c r="M1663" s="52"/>
      <c r="N1663" s="54"/>
      <c r="O1663" s="51"/>
      <c r="P1663" s="52"/>
      <c r="W1663" s="52"/>
      <c r="X1663" s="68"/>
      <c r="Y1663" s="62"/>
      <c r="Z1663" s="19"/>
      <c r="AC1663" s="58"/>
      <c r="AD1663" s="19"/>
    </row>
    <row r="1664" spans="2:30" s="20" customFormat="1">
      <c r="B1664" s="49"/>
      <c r="C1664" s="19"/>
      <c r="D1664" s="50"/>
      <c r="E1664" s="19"/>
      <c r="F1664" s="19"/>
      <c r="G1664" s="208"/>
      <c r="I1664" s="51"/>
      <c r="J1664" s="52"/>
      <c r="K1664" s="62"/>
      <c r="L1664" s="62"/>
      <c r="M1664" s="52"/>
      <c r="N1664" s="54"/>
      <c r="O1664" s="51"/>
      <c r="P1664" s="52"/>
      <c r="W1664" s="52"/>
      <c r="X1664" s="68"/>
      <c r="Y1664" s="62"/>
      <c r="Z1664" s="19"/>
      <c r="AC1664" s="58"/>
      <c r="AD1664" s="19"/>
    </row>
    <row r="1665" spans="2:30" s="20" customFormat="1">
      <c r="B1665" s="49"/>
      <c r="C1665" s="19"/>
      <c r="D1665" s="50"/>
      <c r="E1665" s="19"/>
      <c r="F1665" s="19"/>
      <c r="G1665" s="208"/>
      <c r="I1665" s="51"/>
      <c r="J1665" s="52"/>
      <c r="K1665" s="62"/>
      <c r="L1665" s="62"/>
      <c r="M1665" s="52"/>
      <c r="N1665" s="54"/>
      <c r="O1665" s="51"/>
      <c r="P1665" s="52"/>
      <c r="W1665" s="52"/>
      <c r="X1665" s="68"/>
      <c r="Y1665" s="62"/>
      <c r="Z1665" s="19"/>
      <c r="AC1665" s="58"/>
      <c r="AD1665" s="19"/>
    </row>
    <row r="1666" spans="2:30" s="20" customFormat="1">
      <c r="B1666" s="49"/>
      <c r="C1666" s="19"/>
      <c r="D1666" s="50"/>
      <c r="E1666" s="19"/>
      <c r="F1666" s="19"/>
      <c r="G1666" s="208"/>
      <c r="I1666" s="51"/>
      <c r="J1666" s="52"/>
      <c r="K1666" s="62"/>
      <c r="L1666" s="62"/>
      <c r="M1666" s="52"/>
      <c r="N1666" s="54"/>
      <c r="O1666" s="51"/>
      <c r="P1666" s="52"/>
      <c r="W1666" s="52"/>
      <c r="X1666" s="68"/>
      <c r="Y1666" s="62"/>
      <c r="Z1666" s="19"/>
      <c r="AC1666" s="58"/>
      <c r="AD1666" s="19"/>
    </row>
    <row r="1667" spans="2:30" s="20" customFormat="1">
      <c r="B1667" s="49"/>
      <c r="C1667" s="19"/>
      <c r="D1667" s="50"/>
      <c r="E1667" s="19"/>
      <c r="F1667" s="19"/>
      <c r="G1667" s="208"/>
      <c r="I1667" s="51"/>
      <c r="J1667" s="52"/>
      <c r="K1667" s="62"/>
      <c r="L1667" s="62"/>
      <c r="M1667" s="52"/>
      <c r="N1667" s="54"/>
      <c r="O1667" s="51"/>
      <c r="P1667" s="52"/>
      <c r="W1667" s="52"/>
      <c r="X1667" s="68"/>
      <c r="Y1667" s="62"/>
      <c r="Z1667" s="19"/>
      <c r="AC1667" s="58"/>
      <c r="AD1667" s="19"/>
    </row>
    <row r="1668" spans="2:30" s="20" customFormat="1">
      <c r="B1668" s="49"/>
      <c r="C1668" s="19"/>
      <c r="D1668" s="50"/>
      <c r="E1668" s="19"/>
      <c r="F1668" s="19"/>
      <c r="G1668" s="208"/>
      <c r="I1668" s="51"/>
      <c r="J1668" s="52"/>
      <c r="K1668" s="62"/>
      <c r="L1668" s="62"/>
      <c r="M1668" s="52"/>
      <c r="N1668" s="54"/>
      <c r="O1668" s="51"/>
      <c r="P1668" s="52"/>
      <c r="W1668" s="52"/>
      <c r="X1668" s="68"/>
      <c r="Y1668" s="62"/>
      <c r="Z1668" s="19"/>
      <c r="AC1668" s="58"/>
      <c r="AD1668" s="19"/>
    </row>
    <row r="1669" spans="2:30" s="20" customFormat="1">
      <c r="B1669" s="49"/>
      <c r="C1669" s="19"/>
      <c r="D1669" s="50"/>
      <c r="E1669" s="19"/>
      <c r="F1669" s="19"/>
      <c r="G1669" s="208"/>
      <c r="I1669" s="51"/>
      <c r="J1669" s="52"/>
      <c r="K1669" s="62"/>
      <c r="L1669" s="62"/>
      <c r="M1669" s="52"/>
      <c r="N1669" s="54"/>
      <c r="O1669" s="51"/>
      <c r="P1669" s="52"/>
      <c r="W1669" s="52"/>
      <c r="X1669" s="68"/>
      <c r="Y1669" s="62"/>
      <c r="Z1669" s="19"/>
      <c r="AC1669" s="58"/>
      <c r="AD1669" s="19"/>
    </row>
    <row r="1670" spans="2:30" s="20" customFormat="1">
      <c r="B1670" s="49"/>
      <c r="C1670" s="19"/>
      <c r="D1670" s="50"/>
      <c r="E1670" s="19"/>
      <c r="F1670" s="19"/>
      <c r="G1670" s="208"/>
      <c r="I1670" s="51"/>
      <c r="J1670" s="52"/>
      <c r="K1670" s="62"/>
      <c r="L1670" s="62"/>
      <c r="M1670" s="52"/>
      <c r="N1670" s="54"/>
      <c r="O1670" s="51"/>
      <c r="P1670" s="52"/>
      <c r="W1670" s="52"/>
      <c r="X1670" s="68"/>
      <c r="Y1670" s="62"/>
      <c r="Z1670" s="19"/>
      <c r="AC1670" s="58"/>
      <c r="AD1670" s="19"/>
    </row>
    <row r="1671" spans="2:30" s="20" customFormat="1">
      <c r="B1671" s="49"/>
      <c r="C1671" s="19"/>
      <c r="D1671" s="50"/>
      <c r="E1671" s="19"/>
      <c r="F1671" s="19"/>
      <c r="G1671" s="208"/>
      <c r="I1671" s="51"/>
      <c r="J1671" s="52"/>
      <c r="K1671" s="62"/>
      <c r="L1671" s="62"/>
      <c r="M1671" s="52"/>
      <c r="N1671" s="54"/>
      <c r="O1671" s="51"/>
      <c r="P1671" s="52"/>
      <c r="W1671" s="52"/>
      <c r="X1671" s="68"/>
      <c r="Y1671" s="62"/>
      <c r="Z1671" s="19"/>
      <c r="AC1671" s="58"/>
      <c r="AD1671" s="19"/>
    </row>
    <row r="1672" spans="2:30" s="20" customFormat="1">
      <c r="B1672" s="49"/>
      <c r="C1672" s="19"/>
      <c r="D1672" s="50"/>
      <c r="E1672" s="19"/>
      <c r="F1672" s="19"/>
      <c r="G1672" s="208"/>
      <c r="I1672" s="51"/>
      <c r="J1672" s="52"/>
      <c r="K1672" s="62"/>
      <c r="L1672" s="62"/>
      <c r="M1672" s="52"/>
      <c r="N1672" s="54"/>
      <c r="O1672" s="51"/>
      <c r="P1672" s="52"/>
      <c r="W1672" s="52"/>
      <c r="X1672" s="68"/>
      <c r="Y1672" s="62"/>
      <c r="Z1672" s="19"/>
      <c r="AC1672" s="58"/>
      <c r="AD1672" s="19"/>
    </row>
    <row r="1673" spans="2:30" s="20" customFormat="1">
      <c r="B1673" s="49"/>
      <c r="C1673" s="19"/>
      <c r="D1673" s="50"/>
      <c r="E1673" s="19"/>
      <c r="F1673" s="19"/>
      <c r="G1673" s="208"/>
      <c r="I1673" s="51"/>
      <c r="J1673" s="52"/>
      <c r="K1673" s="62"/>
      <c r="L1673" s="62"/>
      <c r="M1673" s="52"/>
      <c r="N1673" s="54"/>
      <c r="O1673" s="51"/>
      <c r="P1673" s="52"/>
      <c r="W1673" s="52"/>
      <c r="X1673" s="68"/>
      <c r="Y1673" s="62"/>
      <c r="Z1673" s="19"/>
      <c r="AC1673" s="58"/>
      <c r="AD1673" s="19"/>
    </row>
    <row r="1674" spans="2:30" s="20" customFormat="1">
      <c r="B1674" s="49"/>
      <c r="C1674" s="19"/>
      <c r="D1674" s="50"/>
      <c r="E1674" s="19"/>
      <c r="F1674" s="19"/>
      <c r="G1674" s="208"/>
      <c r="I1674" s="51"/>
      <c r="J1674" s="52"/>
      <c r="K1674" s="62"/>
      <c r="L1674" s="62"/>
      <c r="M1674" s="52"/>
      <c r="N1674" s="54"/>
      <c r="O1674" s="51"/>
      <c r="P1674" s="52"/>
      <c r="W1674" s="52"/>
      <c r="X1674" s="68"/>
      <c r="Y1674" s="62"/>
      <c r="Z1674" s="19"/>
      <c r="AC1674" s="58"/>
      <c r="AD1674" s="19"/>
    </row>
    <row r="1675" spans="2:30" s="20" customFormat="1">
      <c r="B1675" s="49"/>
      <c r="C1675" s="19"/>
      <c r="D1675" s="50"/>
      <c r="E1675" s="19"/>
      <c r="F1675" s="19"/>
      <c r="G1675" s="208"/>
      <c r="I1675" s="51"/>
      <c r="J1675" s="52"/>
      <c r="K1675" s="62"/>
      <c r="L1675" s="62"/>
      <c r="M1675" s="52"/>
      <c r="N1675" s="54"/>
      <c r="O1675" s="51"/>
      <c r="P1675" s="52"/>
      <c r="W1675" s="52"/>
      <c r="X1675" s="68"/>
      <c r="Y1675" s="62"/>
      <c r="Z1675" s="19"/>
      <c r="AC1675" s="58"/>
      <c r="AD1675" s="19"/>
    </row>
    <row r="1676" spans="2:30" s="20" customFormat="1">
      <c r="B1676" s="49"/>
      <c r="C1676" s="19"/>
      <c r="D1676" s="50"/>
      <c r="E1676" s="19"/>
      <c r="F1676" s="19"/>
      <c r="G1676" s="208"/>
      <c r="I1676" s="51"/>
      <c r="J1676" s="52"/>
      <c r="K1676" s="62"/>
      <c r="L1676" s="62"/>
      <c r="M1676" s="52"/>
      <c r="N1676" s="54"/>
      <c r="O1676" s="51"/>
      <c r="P1676" s="52"/>
      <c r="W1676" s="52"/>
      <c r="X1676" s="68"/>
      <c r="Y1676" s="62"/>
      <c r="Z1676" s="19"/>
      <c r="AC1676" s="58"/>
      <c r="AD1676" s="19"/>
    </row>
    <row r="1677" spans="2:30" s="20" customFormat="1">
      <c r="B1677" s="49"/>
      <c r="C1677" s="19"/>
      <c r="D1677" s="50"/>
      <c r="E1677" s="19"/>
      <c r="F1677" s="19"/>
      <c r="G1677" s="208"/>
      <c r="I1677" s="51"/>
      <c r="J1677" s="52"/>
      <c r="K1677" s="62"/>
      <c r="L1677" s="62"/>
      <c r="M1677" s="52"/>
      <c r="N1677" s="54"/>
      <c r="O1677" s="51"/>
      <c r="P1677" s="52"/>
      <c r="W1677" s="52"/>
      <c r="X1677" s="68"/>
      <c r="Y1677" s="62"/>
      <c r="Z1677" s="19"/>
      <c r="AC1677" s="58"/>
      <c r="AD1677" s="19"/>
    </row>
    <row r="1678" spans="2:30" s="20" customFormat="1">
      <c r="B1678" s="49"/>
      <c r="C1678" s="19"/>
      <c r="D1678" s="50"/>
      <c r="E1678" s="19"/>
      <c r="F1678" s="19"/>
      <c r="G1678" s="208"/>
      <c r="I1678" s="51"/>
      <c r="J1678" s="52"/>
      <c r="K1678" s="62"/>
      <c r="L1678" s="62"/>
      <c r="M1678" s="52"/>
      <c r="N1678" s="54"/>
      <c r="O1678" s="51"/>
      <c r="P1678" s="52"/>
      <c r="W1678" s="52"/>
      <c r="X1678" s="68"/>
      <c r="Y1678" s="62"/>
      <c r="Z1678" s="19"/>
      <c r="AC1678" s="58"/>
      <c r="AD1678" s="19"/>
    </row>
    <row r="1679" spans="2:30" s="20" customFormat="1">
      <c r="B1679" s="49"/>
      <c r="C1679" s="19"/>
      <c r="D1679" s="50"/>
      <c r="E1679" s="19"/>
      <c r="F1679" s="19"/>
      <c r="G1679" s="208"/>
      <c r="I1679" s="51"/>
      <c r="J1679" s="52"/>
      <c r="K1679" s="62"/>
      <c r="L1679" s="62"/>
      <c r="M1679" s="52"/>
      <c r="N1679" s="54"/>
      <c r="O1679" s="51"/>
      <c r="P1679" s="52"/>
      <c r="W1679" s="52"/>
      <c r="X1679" s="68"/>
      <c r="Y1679" s="62"/>
      <c r="Z1679" s="19"/>
      <c r="AC1679" s="58"/>
      <c r="AD1679" s="19"/>
    </row>
    <row r="1680" spans="2:30" s="20" customFormat="1">
      <c r="B1680" s="49"/>
      <c r="C1680" s="19"/>
      <c r="D1680" s="50"/>
      <c r="E1680" s="19"/>
      <c r="F1680" s="19"/>
      <c r="G1680" s="208"/>
      <c r="I1680" s="51"/>
      <c r="J1680" s="52"/>
      <c r="K1680" s="62"/>
      <c r="L1680" s="62"/>
      <c r="M1680" s="52"/>
      <c r="N1680" s="54"/>
      <c r="O1680" s="51"/>
      <c r="P1680" s="52"/>
      <c r="W1680" s="52"/>
      <c r="X1680" s="68"/>
      <c r="Y1680" s="62"/>
      <c r="Z1680" s="19"/>
      <c r="AC1680" s="58"/>
      <c r="AD1680" s="19"/>
    </row>
    <row r="1681" spans="2:30" s="20" customFormat="1">
      <c r="B1681" s="49"/>
      <c r="C1681" s="19"/>
      <c r="D1681" s="50"/>
      <c r="E1681" s="19"/>
      <c r="F1681" s="19"/>
      <c r="G1681" s="208"/>
      <c r="I1681" s="51"/>
      <c r="J1681" s="52"/>
      <c r="K1681" s="62"/>
      <c r="L1681" s="62"/>
      <c r="M1681" s="52"/>
      <c r="N1681" s="54"/>
      <c r="O1681" s="51"/>
      <c r="P1681" s="52"/>
      <c r="W1681" s="52"/>
      <c r="X1681" s="68"/>
      <c r="Y1681" s="62"/>
      <c r="Z1681" s="19"/>
      <c r="AC1681" s="58"/>
      <c r="AD1681" s="19"/>
    </row>
    <row r="1682" spans="2:30" s="20" customFormat="1">
      <c r="B1682" s="49"/>
      <c r="C1682" s="19"/>
      <c r="D1682" s="50"/>
      <c r="E1682" s="19"/>
      <c r="F1682" s="19"/>
      <c r="G1682" s="208"/>
      <c r="I1682" s="51"/>
      <c r="J1682" s="52"/>
      <c r="K1682" s="62"/>
      <c r="L1682" s="62"/>
      <c r="M1682" s="52"/>
      <c r="N1682" s="54"/>
      <c r="O1682" s="51"/>
      <c r="P1682" s="52"/>
      <c r="W1682" s="52"/>
      <c r="X1682" s="68"/>
      <c r="Y1682" s="62"/>
      <c r="Z1682" s="19"/>
      <c r="AC1682" s="58"/>
      <c r="AD1682" s="19"/>
    </row>
    <row r="1683" spans="2:30" s="20" customFormat="1">
      <c r="B1683" s="49"/>
      <c r="C1683" s="19"/>
      <c r="D1683" s="50"/>
      <c r="E1683" s="19"/>
      <c r="F1683" s="19"/>
      <c r="G1683" s="208"/>
      <c r="I1683" s="51"/>
      <c r="J1683" s="52"/>
      <c r="K1683" s="62"/>
      <c r="L1683" s="62"/>
      <c r="M1683" s="52"/>
      <c r="N1683" s="54"/>
      <c r="O1683" s="51"/>
      <c r="P1683" s="52"/>
      <c r="W1683" s="52"/>
      <c r="X1683" s="68"/>
      <c r="Y1683" s="62"/>
      <c r="Z1683" s="19"/>
      <c r="AC1683" s="58"/>
      <c r="AD1683" s="19"/>
    </row>
    <row r="1684" spans="2:30" s="20" customFormat="1">
      <c r="B1684" s="49"/>
      <c r="C1684" s="19"/>
      <c r="D1684" s="50"/>
      <c r="E1684" s="19"/>
      <c r="F1684" s="19"/>
      <c r="G1684" s="208"/>
      <c r="I1684" s="51"/>
      <c r="J1684" s="52"/>
      <c r="K1684" s="62"/>
      <c r="L1684" s="62"/>
      <c r="M1684" s="52"/>
      <c r="N1684" s="54"/>
      <c r="O1684" s="51"/>
      <c r="P1684" s="52"/>
      <c r="W1684" s="52"/>
      <c r="X1684" s="68"/>
      <c r="Y1684" s="62"/>
      <c r="Z1684" s="19"/>
      <c r="AC1684" s="58"/>
      <c r="AD1684" s="19"/>
    </row>
    <row r="1685" spans="2:30" s="20" customFormat="1">
      <c r="B1685" s="49"/>
      <c r="C1685" s="19"/>
      <c r="D1685" s="50"/>
      <c r="E1685" s="19"/>
      <c r="F1685" s="19"/>
      <c r="G1685" s="208"/>
      <c r="I1685" s="51"/>
      <c r="J1685" s="52"/>
      <c r="K1685" s="62"/>
      <c r="L1685" s="62"/>
      <c r="M1685" s="52"/>
      <c r="N1685" s="54"/>
      <c r="O1685" s="51"/>
      <c r="P1685" s="52"/>
      <c r="W1685" s="52"/>
      <c r="X1685" s="68"/>
      <c r="Y1685" s="62"/>
      <c r="Z1685" s="19"/>
      <c r="AC1685" s="58"/>
      <c r="AD1685" s="19"/>
    </row>
    <row r="1686" spans="2:30" s="20" customFormat="1">
      <c r="B1686" s="49"/>
      <c r="C1686" s="19"/>
      <c r="D1686" s="50"/>
      <c r="E1686" s="19"/>
      <c r="F1686" s="19"/>
      <c r="G1686" s="208"/>
      <c r="I1686" s="51"/>
      <c r="J1686" s="52"/>
      <c r="K1686" s="62"/>
      <c r="L1686" s="62"/>
      <c r="M1686" s="52"/>
      <c r="N1686" s="54"/>
      <c r="O1686" s="51"/>
      <c r="P1686" s="52"/>
      <c r="W1686" s="52"/>
      <c r="X1686" s="68"/>
      <c r="Y1686" s="62"/>
      <c r="Z1686" s="19"/>
      <c r="AC1686" s="58"/>
      <c r="AD1686" s="19"/>
    </row>
    <row r="1687" spans="2:30" s="20" customFormat="1">
      <c r="B1687" s="49"/>
      <c r="C1687" s="19"/>
      <c r="D1687" s="50"/>
      <c r="E1687" s="19"/>
      <c r="F1687" s="19"/>
      <c r="G1687" s="208"/>
      <c r="I1687" s="51"/>
      <c r="J1687" s="52"/>
      <c r="K1687" s="62"/>
      <c r="L1687" s="62"/>
      <c r="M1687" s="52"/>
      <c r="N1687" s="54"/>
      <c r="O1687" s="51"/>
      <c r="P1687" s="52"/>
      <c r="W1687" s="52"/>
      <c r="X1687" s="68"/>
      <c r="Y1687" s="62"/>
      <c r="Z1687" s="19"/>
      <c r="AC1687" s="58"/>
      <c r="AD1687" s="19"/>
    </row>
    <row r="1688" spans="2:30" s="20" customFormat="1">
      <c r="B1688" s="49"/>
      <c r="C1688" s="19"/>
      <c r="D1688" s="50"/>
      <c r="E1688" s="19"/>
      <c r="F1688" s="19"/>
      <c r="G1688" s="208"/>
      <c r="I1688" s="51"/>
      <c r="J1688" s="52"/>
      <c r="K1688" s="62"/>
      <c r="L1688" s="62"/>
      <c r="M1688" s="52"/>
      <c r="N1688" s="54"/>
      <c r="O1688" s="51"/>
      <c r="P1688" s="52"/>
      <c r="W1688" s="52"/>
      <c r="X1688" s="68"/>
      <c r="Y1688" s="62"/>
      <c r="Z1688" s="19"/>
      <c r="AC1688" s="58"/>
      <c r="AD1688" s="19"/>
    </row>
    <row r="1689" spans="2:30" s="20" customFormat="1">
      <c r="B1689" s="49"/>
      <c r="C1689" s="19"/>
      <c r="D1689" s="50"/>
      <c r="E1689" s="19"/>
      <c r="F1689" s="19"/>
      <c r="G1689" s="208"/>
      <c r="I1689" s="51"/>
      <c r="J1689" s="52"/>
      <c r="K1689" s="62"/>
      <c r="L1689" s="62"/>
      <c r="M1689" s="52"/>
      <c r="N1689" s="54"/>
      <c r="O1689" s="51"/>
      <c r="P1689" s="52"/>
      <c r="W1689" s="52"/>
      <c r="X1689" s="68"/>
      <c r="Y1689" s="62"/>
      <c r="Z1689" s="19"/>
      <c r="AC1689" s="58"/>
      <c r="AD1689" s="19"/>
    </row>
    <row r="1690" spans="2:30" s="20" customFormat="1">
      <c r="B1690" s="49"/>
      <c r="C1690" s="19"/>
      <c r="D1690" s="50"/>
      <c r="E1690" s="19"/>
      <c r="F1690" s="19"/>
      <c r="G1690" s="208"/>
      <c r="I1690" s="51"/>
      <c r="J1690" s="52"/>
      <c r="K1690" s="62"/>
      <c r="L1690" s="62"/>
      <c r="M1690" s="52"/>
      <c r="N1690" s="54"/>
      <c r="O1690" s="51"/>
      <c r="P1690" s="52"/>
      <c r="W1690" s="52"/>
      <c r="X1690" s="68"/>
      <c r="Y1690" s="62"/>
      <c r="Z1690" s="19"/>
      <c r="AC1690" s="58"/>
      <c r="AD1690" s="19"/>
    </row>
    <row r="1691" spans="2:30" s="20" customFormat="1">
      <c r="B1691" s="49"/>
      <c r="C1691" s="19"/>
      <c r="D1691" s="50"/>
      <c r="E1691" s="19"/>
      <c r="F1691" s="19"/>
      <c r="G1691" s="208"/>
      <c r="I1691" s="51"/>
      <c r="J1691" s="52"/>
      <c r="K1691" s="62"/>
      <c r="L1691" s="62"/>
      <c r="M1691" s="52"/>
      <c r="N1691" s="54"/>
      <c r="O1691" s="51"/>
      <c r="P1691" s="52"/>
      <c r="W1691" s="52"/>
      <c r="X1691" s="68"/>
      <c r="Y1691" s="62"/>
      <c r="Z1691" s="19"/>
      <c r="AC1691" s="58"/>
      <c r="AD1691" s="19"/>
    </row>
    <row r="1692" spans="2:30" s="20" customFormat="1">
      <c r="B1692" s="49"/>
      <c r="C1692" s="19"/>
      <c r="D1692" s="50"/>
      <c r="E1692" s="19"/>
      <c r="F1692" s="19"/>
      <c r="G1692" s="208"/>
      <c r="I1692" s="51"/>
      <c r="J1692" s="52"/>
      <c r="K1692" s="62"/>
      <c r="L1692" s="62"/>
      <c r="M1692" s="52"/>
      <c r="N1692" s="54"/>
      <c r="O1692" s="51"/>
      <c r="P1692" s="52"/>
      <c r="W1692" s="52"/>
      <c r="X1692" s="68"/>
      <c r="Y1692" s="62"/>
      <c r="Z1692" s="19"/>
      <c r="AC1692" s="58"/>
      <c r="AD1692" s="19"/>
    </row>
    <row r="1693" spans="2:30" s="20" customFormat="1">
      <c r="B1693" s="49"/>
      <c r="C1693" s="19"/>
      <c r="D1693" s="50"/>
      <c r="E1693" s="19"/>
      <c r="F1693" s="19"/>
      <c r="G1693" s="208"/>
      <c r="I1693" s="51"/>
      <c r="J1693" s="52"/>
      <c r="K1693" s="62"/>
      <c r="L1693" s="62"/>
      <c r="M1693" s="52"/>
      <c r="N1693" s="54"/>
      <c r="O1693" s="51"/>
      <c r="P1693" s="52"/>
      <c r="W1693" s="52"/>
      <c r="X1693" s="68"/>
      <c r="Y1693" s="62"/>
      <c r="Z1693" s="19"/>
      <c r="AC1693" s="58"/>
      <c r="AD1693" s="19"/>
    </row>
    <row r="1694" spans="2:30" s="20" customFormat="1">
      <c r="B1694" s="49"/>
      <c r="C1694" s="19"/>
      <c r="D1694" s="50"/>
      <c r="E1694" s="19"/>
      <c r="F1694" s="19"/>
      <c r="G1694" s="208"/>
      <c r="I1694" s="51"/>
      <c r="J1694" s="52"/>
      <c r="K1694" s="62"/>
      <c r="L1694" s="62"/>
      <c r="M1694" s="52"/>
      <c r="N1694" s="54"/>
      <c r="O1694" s="51"/>
      <c r="P1694" s="52"/>
      <c r="W1694" s="52"/>
      <c r="X1694" s="68"/>
      <c r="Y1694" s="62"/>
      <c r="Z1694" s="19"/>
      <c r="AC1694" s="58"/>
      <c r="AD1694" s="19"/>
    </row>
    <row r="1695" spans="2:30" s="20" customFormat="1">
      <c r="B1695" s="49"/>
      <c r="C1695" s="19"/>
      <c r="D1695" s="50"/>
      <c r="E1695" s="19"/>
      <c r="F1695" s="19"/>
      <c r="G1695" s="208"/>
      <c r="I1695" s="51"/>
      <c r="J1695" s="52"/>
      <c r="K1695" s="62"/>
      <c r="L1695" s="62"/>
      <c r="M1695" s="52"/>
      <c r="N1695" s="54"/>
      <c r="O1695" s="51"/>
      <c r="P1695" s="52"/>
      <c r="W1695" s="52"/>
      <c r="X1695" s="68"/>
      <c r="Y1695" s="62"/>
      <c r="Z1695" s="19"/>
      <c r="AC1695" s="58"/>
      <c r="AD1695" s="19"/>
    </row>
    <row r="1696" spans="2:30" s="20" customFormat="1">
      <c r="B1696" s="49"/>
      <c r="C1696" s="19"/>
      <c r="D1696" s="50"/>
      <c r="E1696" s="19"/>
      <c r="F1696" s="19"/>
      <c r="G1696" s="208"/>
      <c r="I1696" s="51"/>
      <c r="J1696" s="52"/>
      <c r="K1696" s="62"/>
      <c r="L1696" s="62"/>
      <c r="M1696" s="52"/>
      <c r="N1696" s="54"/>
      <c r="O1696" s="51"/>
      <c r="P1696" s="52"/>
      <c r="W1696" s="52"/>
      <c r="X1696" s="68"/>
      <c r="Y1696" s="62"/>
      <c r="Z1696" s="19"/>
      <c r="AC1696" s="58"/>
      <c r="AD1696" s="19"/>
    </row>
    <row r="1697" spans="2:30" s="20" customFormat="1">
      <c r="B1697" s="49"/>
      <c r="C1697" s="19"/>
      <c r="D1697" s="50"/>
      <c r="E1697" s="19"/>
      <c r="F1697" s="19"/>
      <c r="G1697" s="208"/>
      <c r="I1697" s="51"/>
      <c r="J1697" s="52"/>
      <c r="K1697" s="62"/>
      <c r="L1697" s="62"/>
      <c r="M1697" s="52"/>
      <c r="N1697" s="54"/>
      <c r="O1697" s="51"/>
      <c r="P1697" s="52"/>
      <c r="W1697" s="52"/>
      <c r="X1697" s="68"/>
      <c r="Y1697" s="62"/>
      <c r="Z1697" s="19"/>
      <c r="AC1697" s="58"/>
      <c r="AD1697" s="19"/>
    </row>
    <row r="1698" spans="2:30" s="20" customFormat="1">
      <c r="B1698" s="49"/>
      <c r="C1698" s="19"/>
      <c r="D1698" s="50"/>
      <c r="E1698" s="19"/>
      <c r="F1698" s="19"/>
      <c r="G1698" s="208"/>
      <c r="I1698" s="51"/>
      <c r="J1698" s="52"/>
      <c r="K1698" s="62"/>
      <c r="L1698" s="62"/>
      <c r="M1698" s="52"/>
      <c r="N1698" s="54"/>
      <c r="O1698" s="51"/>
      <c r="P1698" s="52"/>
      <c r="W1698" s="52"/>
      <c r="X1698" s="68"/>
      <c r="Y1698" s="62"/>
      <c r="Z1698" s="19"/>
      <c r="AC1698" s="58"/>
      <c r="AD1698" s="19"/>
    </row>
    <row r="1699" spans="2:30" s="20" customFormat="1">
      <c r="B1699" s="49"/>
      <c r="C1699" s="19"/>
      <c r="D1699" s="50"/>
      <c r="E1699" s="19"/>
      <c r="F1699" s="19"/>
      <c r="G1699" s="208"/>
      <c r="I1699" s="51"/>
      <c r="J1699" s="52"/>
      <c r="K1699" s="62"/>
      <c r="L1699" s="62"/>
      <c r="M1699" s="52"/>
      <c r="N1699" s="54"/>
      <c r="O1699" s="51"/>
      <c r="P1699" s="52"/>
      <c r="W1699" s="52"/>
      <c r="X1699" s="68"/>
      <c r="Y1699" s="62"/>
      <c r="Z1699" s="19"/>
      <c r="AC1699" s="58"/>
      <c r="AD1699" s="19"/>
    </row>
    <row r="1700" spans="2:30" s="20" customFormat="1">
      <c r="B1700" s="49"/>
      <c r="C1700" s="19"/>
      <c r="D1700" s="50"/>
      <c r="E1700" s="19"/>
      <c r="F1700" s="19"/>
      <c r="G1700" s="208"/>
      <c r="I1700" s="51"/>
      <c r="J1700" s="52"/>
      <c r="K1700" s="62"/>
      <c r="L1700" s="62"/>
      <c r="M1700" s="52"/>
      <c r="N1700" s="54"/>
      <c r="O1700" s="51"/>
      <c r="P1700" s="52"/>
      <c r="W1700" s="52"/>
      <c r="X1700" s="68"/>
      <c r="Y1700" s="62"/>
      <c r="Z1700" s="19"/>
      <c r="AC1700" s="58"/>
      <c r="AD1700" s="19"/>
    </row>
    <row r="1701" spans="2:30" s="20" customFormat="1">
      <c r="B1701" s="49"/>
      <c r="C1701" s="19"/>
      <c r="D1701" s="50"/>
      <c r="E1701" s="19"/>
      <c r="F1701" s="19"/>
      <c r="G1701" s="208"/>
      <c r="I1701" s="51"/>
      <c r="J1701" s="52"/>
      <c r="K1701" s="62"/>
      <c r="L1701" s="62"/>
      <c r="M1701" s="52"/>
      <c r="N1701" s="54"/>
      <c r="O1701" s="51"/>
      <c r="P1701" s="52"/>
      <c r="W1701" s="52"/>
      <c r="X1701" s="68"/>
      <c r="Y1701" s="62"/>
      <c r="Z1701" s="19"/>
      <c r="AC1701" s="58"/>
      <c r="AD1701" s="19"/>
    </row>
    <row r="1702" spans="2:30" s="20" customFormat="1">
      <c r="B1702" s="49"/>
      <c r="C1702" s="19"/>
      <c r="D1702" s="50"/>
      <c r="E1702" s="19"/>
      <c r="F1702" s="19"/>
      <c r="G1702" s="208"/>
      <c r="I1702" s="51"/>
      <c r="J1702" s="52"/>
      <c r="K1702" s="62"/>
      <c r="L1702" s="62"/>
      <c r="M1702" s="52"/>
      <c r="N1702" s="54"/>
      <c r="O1702" s="51"/>
      <c r="P1702" s="52"/>
      <c r="W1702" s="52"/>
      <c r="X1702" s="68"/>
      <c r="Y1702" s="62"/>
      <c r="Z1702" s="19"/>
      <c r="AC1702" s="58"/>
      <c r="AD1702" s="19"/>
    </row>
    <row r="1703" spans="2:30" s="20" customFormat="1">
      <c r="B1703" s="49"/>
      <c r="C1703" s="19"/>
      <c r="D1703" s="50"/>
      <c r="E1703" s="19"/>
      <c r="F1703" s="19"/>
      <c r="G1703" s="208"/>
      <c r="I1703" s="51"/>
      <c r="J1703" s="52"/>
      <c r="K1703" s="62"/>
      <c r="L1703" s="62"/>
      <c r="M1703" s="52"/>
      <c r="N1703" s="54"/>
      <c r="O1703" s="51"/>
      <c r="P1703" s="52"/>
      <c r="W1703" s="52"/>
      <c r="X1703" s="68"/>
      <c r="Y1703" s="62"/>
      <c r="Z1703" s="19"/>
      <c r="AC1703" s="58"/>
      <c r="AD1703" s="19"/>
    </row>
    <row r="1704" spans="2:30" s="20" customFormat="1">
      <c r="B1704" s="49"/>
      <c r="C1704" s="19"/>
      <c r="D1704" s="50"/>
      <c r="E1704" s="19"/>
      <c r="F1704" s="19"/>
      <c r="G1704" s="208"/>
      <c r="I1704" s="51"/>
      <c r="J1704" s="52"/>
      <c r="K1704" s="62"/>
      <c r="L1704" s="62"/>
      <c r="M1704" s="52"/>
      <c r="N1704" s="54"/>
      <c r="O1704" s="51"/>
      <c r="P1704" s="52"/>
      <c r="W1704" s="52"/>
      <c r="X1704" s="68"/>
      <c r="Y1704" s="62"/>
      <c r="Z1704" s="19"/>
      <c r="AC1704" s="58"/>
      <c r="AD1704" s="19"/>
    </row>
    <row r="1705" spans="2:30" s="20" customFormat="1">
      <c r="B1705" s="49"/>
      <c r="C1705" s="19"/>
      <c r="D1705" s="50"/>
      <c r="E1705" s="19"/>
      <c r="F1705" s="19"/>
      <c r="G1705" s="208"/>
      <c r="I1705" s="51"/>
      <c r="J1705" s="52"/>
      <c r="K1705" s="62"/>
      <c r="L1705" s="62"/>
      <c r="M1705" s="52"/>
      <c r="N1705" s="54"/>
      <c r="O1705" s="51"/>
      <c r="P1705" s="52"/>
      <c r="W1705" s="52"/>
      <c r="X1705" s="68"/>
      <c r="Y1705" s="62"/>
      <c r="Z1705" s="19"/>
      <c r="AC1705" s="58"/>
      <c r="AD1705" s="19"/>
    </row>
    <row r="1706" spans="2:30" s="20" customFormat="1">
      <c r="B1706" s="49"/>
      <c r="C1706" s="19"/>
      <c r="D1706" s="50"/>
      <c r="E1706" s="19"/>
      <c r="F1706" s="19"/>
      <c r="G1706" s="208"/>
      <c r="I1706" s="51"/>
      <c r="J1706" s="52"/>
      <c r="K1706" s="62"/>
      <c r="L1706" s="62"/>
      <c r="M1706" s="52"/>
      <c r="N1706" s="54"/>
      <c r="O1706" s="51"/>
      <c r="P1706" s="52"/>
      <c r="W1706" s="52"/>
      <c r="X1706" s="68"/>
      <c r="Y1706" s="62"/>
      <c r="Z1706" s="19"/>
      <c r="AC1706" s="58"/>
      <c r="AD1706" s="19"/>
    </row>
    <row r="1707" spans="2:30" s="20" customFormat="1">
      <c r="B1707" s="49"/>
      <c r="C1707" s="19"/>
      <c r="D1707" s="50"/>
      <c r="E1707" s="19"/>
      <c r="F1707" s="19"/>
      <c r="G1707" s="208"/>
      <c r="I1707" s="51"/>
      <c r="J1707" s="52"/>
      <c r="K1707" s="62"/>
      <c r="L1707" s="62"/>
      <c r="M1707" s="52"/>
      <c r="N1707" s="54"/>
      <c r="O1707" s="51"/>
      <c r="P1707" s="52"/>
      <c r="W1707" s="52"/>
      <c r="X1707" s="68"/>
      <c r="Y1707" s="62"/>
      <c r="Z1707" s="19"/>
      <c r="AC1707" s="58"/>
      <c r="AD1707" s="19"/>
    </row>
    <row r="1708" spans="2:30" s="20" customFormat="1">
      <c r="B1708" s="49"/>
      <c r="C1708" s="19"/>
      <c r="D1708" s="50"/>
      <c r="E1708" s="19"/>
      <c r="F1708" s="19"/>
      <c r="G1708" s="208"/>
      <c r="I1708" s="51"/>
      <c r="J1708" s="52"/>
      <c r="K1708" s="62"/>
      <c r="L1708" s="62"/>
      <c r="M1708" s="52"/>
      <c r="N1708" s="54"/>
      <c r="O1708" s="51"/>
      <c r="P1708" s="52"/>
      <c r="W1708" s="52"/>
      <c r="X1708" s="68"/>
      <c r="Y1708" s="62"/>
      <c r="Z1708" s="19"/>
      <c r="AC1708" s="58"/>
      <c r="AD1708" s="19"/>
    </row>
    <row r="1709" spans="2:30" s="20" customFormat="1">
      <c r="B1709" s="49"/>
      <c r="C1709" s="19"/>
      <c r="D1709" s="50"/>
      <c r="E1709" s="19"/>
      <c r="F1709" s="19"/>
      <c r="G1709" s="208"/>
      <c r="I1709" s="51"/>
      <c r="J1709" s="52"/>
      <c r="K1709" s="62"/>
      <c r="L1709" s="62"/>
      <c r="M1709" s="52"/>
      <c r="N1709" s="54"/>
      <c r="O1709" s="51"/>
      <c r="P1709" s="52"/>
      <c r="W1709" s="52"/>
      <c r="X1709" s="68"/>
      <c r="Y1709" s="62"/>
      <c r="Z1709" s="19"/>
      <c r="AC1709" s="58"/>
      <c r="AD1709" s="19"/>
    </row>
    <row r="1710" spans="2:30" s="20" customFormat="1">
      <c r="B1710" s="49"/>
      <c r="C1710" s="19"/>
      <c r="D1710" s="50"/>
      <c r="E1710" s="19"/>
      <c r="F1710" s="19"/>
      <c r="G1710" s="208"/>
      <c r="I1710" s="51"/>
      <c r="J1710" s="52"/>
      <c r="K1710" s="62"/>
      <c r="L1710" s="62"/>
      <c r="M1710" s="52"/>
      <c r="N1710" s="54"/>
      <c r="O1710" s="51"/>
      <c r="P1710" s="52"/>
      <c r="W1710" s="52"/>
      <c r="X1710" s="68"/>
      <c r="Y1710" s="62"/>
      <c r="Z1710" s="19"/>
      <c r="AC1710" s="58"/>
      <c r="AD1710" s="19"/>
    </row>
    <row r="1711" spans="2:30" s="20" customFormat="1">
      <c r="B1711" s="49"/>
      <c r="C1711" s="19"/>
      <c r="D1711" s="50"/>
      <c r="E1711" s="19"/>
      <c r="F1711" s="19"/>
      <c r="G1711" s="208"/>
      <c r="I1711" s="51"/>
      <c r="J1711" s="52"/>
      <c r="K1711" s="62"/>
      <c r="L1711" s="62"/>
      <c r="M1711" s="52"/>
      <c r="N1711" s="54"/>
      <c r="O1711" s="51"/>
      <c r="P1711" s="52"/>
      <c r="W1711" s="52"/>
      <c r="X1711" s="68"/>
      <c r="Y1711" s="62"/>
      <c r="Z1711" s="19"/>
      <c r="AC1711" s="58"/>
      <c r="AD1711" s="19"/>
    </row>
    <row r="1712" spans="2:30" s="20" customFormat="1">
      <c r="B1712" s="49"/>
      <c r="C1712" s="19"/>
      <c r="D1712" s="50"/>
      <c r="E1712" s="19"/>
      <c r="F1712" s="19"/>
      <c r="G1712" s="208"/>
      <c r="I1712" s="51"/>
      <c r="J1712" s="52"/>
      <c r="K1712" s="62"/>
      <c r="L1712" s="62"/>
      <c r="M1712" s="52"/>
      <c r="N1712" s="54"/>
      <c r="O1712" s="51"/>
      <c r="P1712" s="52"/>
      <c r="W1712" s="52"/>
      <c r="X1712" s="68"/>
      <c r="Y1712" s="62"/>
      <c r="Z1712" s="19"/>
      <c r="AC1712" s="58"/>
      <c r="AD1712" s="19"/>
    </row>
    <row r="1713" spans="2:30" s="20" customFormat="1">
      <c r="B1713" s="49"/>
      <c r="C1713" s="19"/>
      <c r="D1713" s="50"/>
      <c r="E1713" s="19"/>
      <c r="F1713" s="19"/>
      <c r="G1713" s="208"/>
      <c r="I1713" s="51"/>
      <c r="J1713" s="52"/>
      <c r="K1713" s="62"/>
      <c r="L1713" s="62"/>
      <c r="M1713" s="52"/>
      <c r="N1713" s="54"/>
      <c r="O1713" s="51"/>
      <c r="P1713" s="52"/>
      <c r="W1713" s="52"/>
      <c r="X1713" s="68"/>
      <c r="Y1713" s="62"/>
      <c r="Z1713" s="19"/>
      <c r="AC1713" s="58"/>
      <c r="AD1713" s="19"/>
    </row>
    <row r="1714" spans="2:30" s="20" customFormat="1">
      <c r="B1714" s="49"/>
      <c r="C1714" s="19"/>
      <c r="D1714" s="50"/>
      <c r="E1714" s="19"/>
      <c r="F1714" s="19"/>
      <c r="G1714" s="208"/>
      <c r="I1714" s="51"/>
      <c r="J1714" s="52"/>
      <c r="K1714" s="62"/>
      <c r="L1714" s="62"/>
      <c r="M1714" s="52"/>
      <c r="N1714" s="54"/>
      <c r="O1714" s="51"/>
      <c r="P1714" s="52"/>
      <c r="W1714" s="52"/>
      <c r="X1714" s="68"/>
      <c r="Y1714" s="62"/>
      <c r="Z1714" s="19"/>
      <c r="AC1714" s="58"/>
      <c r="AD1714" s="19"/>
    </row>
    <row r="1715" spans="2:30" s="20" customFormat="1">
      <c r="B1715" s="49"/>
      <c r="C1715" s="19"/>
      <c r="D1715" s="50"/>
      <c r="E1715" s="19"/>
      <c r="F1715" s="19"/>
      <c r="G1715" s="208"/>
      <c r="I1715" s="51"/>
      <c r="J1715" s="52"/>
      <c r="K1715" s="62"/>
      <c r="L1715" s="62"/>
      <c r="M1715" s="52"/>
      <c r="N1715" s="54"/>
      <c r="O1715" s="51"/>
      <c r="P1715" s="52"/>
      <c r="W1715" s="52"/>
      <c r="X1715" s="68"/>
      <c r="Y1715" s="62"/>
      <c r="Z1715" s="19"/>
      <c r="AC1715" s="58"/>
      <c r="AD1715" s="19"/>
    </row>
    <row r="1716" spans="2:30" s="20" customFormat="1">
      <c r="B1716" s="49"/>
      <c r="C1716" s="19"/>
      <c r="D1716" s="50"/>
      <c r="E1716" s="19"/>
      <c r="F1716" s="19"/>
      <c r="G1716" s="208"/>
      <c r="I1716" s="51"/>
      <c r="J1716" s="52"/>
      <c r="K1716" s="62"/>
      <c r="L1716" s="62"/>
      <c r="M1716" s="52"/>
      <c r="N1716" s="54"/>
      <c r="O1716" s="51"/>
      <c r="P1716" s="52"/>
      <c r="W1716" s="52"/>
      <c r="X1716" s="68"/>
      <c r="Y1716" s="62"/>
      <c r="Z1716" s="19"/>
      <c r="AC1716" s="58"/>
      <c r="AD1716" s="19"/>
    </row>
    <row r="1717" spans="2:30" s="20" customFormat="1">
      <c r="B1717" s="49"/>
      <c r="C1717" s="19"/>
      <c r="D1717" s="50"/>
      <c r="E1717" s="19"/>
      <c r="F1717" s="19"/>
      <c r="G1717" s="208"/>
      <c r="I1717" s="51"/>
      <c r="J1717" s="52"/>
      <c r="K1717" s="62"/>
      <c r="L1717" s="62"/>
      <c r="M1717" s="52"/>
      <c r="N1717" s="54"/>
      <c r="O1717" s="51"/>
      <c r="P1717" s="52"/>
      <c r="W1717" s="52"/>
      <c r="X1717" s="68"/>
      <c r="Y1717" s="62"/>
      <c r="Z1717" s="19"/>
      <c r="AC1717" s="58"/>
      <c r="AD1717" s="19"/>
    </row>
    <row r="1718" spans="2:30" s="20" customFormat="1">
      <c r="B1718" s="49"/>
      <c r="C1718" s="19"/>
      <c r="D1718" s="50"/>
      <c r="E1718" s="19"/>
      <c r="F1718" s="19"/>
      <c r="G1718" s="208"/>
      <c r="I1718" s="51"/>
      <c r="J1718" s="52"/>
      <c r="K1718" s="62"/>
      <c r="L1718" s="62"/>
      <c r="M1718" s="52"/>
      <c r="N1718" s="54"/>
      <c r="O1718" s="51"/>
      <c r="P1718" s="52"/>
      <c r="W1718" s="52"/>
      <c r="X1718" s="68"/>
      <c r="Y1718" s="62"/>
      <c r="Z1718" s="19"/>
      <c r="AC1718" s="58"/>
      <c r="AD1718" s="19"/>
    </row>
    <row r="1719" spans="2:30" s="20" customFormat="1">
      <c r="B1719" s="49"/>
      <c r="C1719" s="19"/>
      <c r="D1719" s="50"/>
      <c r="E1719" s="19"/>
      <c r="F1719" s="19"/>
      <c r="G1719" s="208"/>
      <c r="I1719" s="51"/>
      <c r="J1719" s="52"/>
      <c r="K1719" s="62"/>
      <c r="L1719" s="62"/>
      <c r="M1719" s="52"/>
      <c r="N1719" s="54"/>
      <c r="O1719" s="51"/>
      <c r="P1719" s="52"/>
      <c r="W1719" s="52"/>
      <c r="X1719" s="68"/>
      <c r="Y1719" s="62"/>
      <c r="Z1719" s="19"/>
      <c r="AC1719" s="58"/>
      <c r="AD1719" s="19"/>
    </row>
    <row r="1720" spans="2:30" s="20" customFormat="1">
      <c r="B1720" s="49"/>
      <c r="C1720" s="19"/>
      <c r="D1720" s="50"/>
      <c r="E1720" s="19"/>
      <c r="F1720" s="19"/>
      <c r="G1720" s="208"/>
      <c r="I1720" s="51"/>
      <c r="J1720" s="52"/>
      <c r="K1720" s="62"/>
      <c r="L1720" s="62"/>
      <c r="M1720" s="52"/>
      <c r="N1720" s="54"/>
      <c r="O1720" s="51"/>
      <c r="P1720" s="52"/>
      <c r="W1720" s="52"/>
      <c r="X1720" s="68"/>
      <c r="Y1720" s="62"/>
      <c r="Z1720" s="19"/>
      <c r="AC1720" s="58"/>
      <c r="AD1720" s="19"/>
    </row>
    <row r="1721" spans="2:30" s="20" customFormat="1">
      <c r="B1721" s="49"/>
      <c r="C1721" s="19"/>
      <c r="D1721" s="50"/>
      <c r="E1721" s="19"/>
      <c r="F1721" s="19"/>
      <c r="G1721" s="208"/>
      <c r="I1721" s="51"/>
      <c r="J1721" s="52"/>
      <c r="K1721" s="62"/>
      <c r="L1721" s="62"/>
      <c r="M1721" s="52"/>
      <c r="N1721" s="54"/>
      <c r="O1721" s="51"/>
      <c r="P1721" s="52"/>
      <c r="W1721" s="52"/>
      <c r="X1721" s="68"/>
      <c r="Y1721" s="62"/>
      <c r="Z1721" s="19"/>
      <c r="AC1721" s="58"/>
      <c r="AD1721" s="19"/>
    </row>
    <row r="1722" spans="2:30" s="20" customFormat="1">
      <c r="B1722" s="49"/>
      <c r="C1722" s="19"/>
      <c r="D1722" s="50"/>
      <c r="E1722" s="19"/>
      <c r="F1722" s="19"/>
      <c r="G1722" s="208"/>
      <c r="I1722" s="51"/>
      <c r="J1722" s="52"/>
      <c r="K1722" s="62"/>
      <c r="L1722" s="62"/>
      <c r="M1722" s="52"/>
      <c r="N1722" s="54"/>
      <c r="O1722" s="51"/>
      <c r="P1722" s="52"/>
      <c r="W1722" s="52"/>
      <c r="X1722" s="68"/>
      <c r="Y1722" s="62"/>
      <c r="Z1722" s="19"/>
      <c r="AC1722" s="58"/>
      <c r="AD1722" s="19"/>
    </row>
    <row r="1723" spans="2:30" s="20" customFormat="1">
      <c r="B1723" s="49"/>
      <c r="C1723" s="19"/>
      <c r="D1723" s="50"/>
      <c r="E1723" s="19"/>
      <c r="F1723" s="19"/>
      <c r="G1723" s="208"/>
      <c r="I1723" s="51"/>
      <c r="J1723" s="52"/>
      <c r="K1723" s="62"/>
      <c r="L1723" s="62"/>
      <c r="M1723" s="52"/>
      <c r="N1723" s="54"/>
      <c r="O1723" s="51"/>
      <c r="P1723" s="52"/>
      <c r="W1723" s="52"/>
      <c r="X1723" s="68"/>
      <c r="Y1723" s="62"/>
      <c r="Z1723" s="19"/>
      <c r="AC1723" s="58"/>
      <c r="AD1723" s="19"/>
    </row>
    <row r="1724" spans="2:30" s="20" customFormat="1">
      <c r="B1724" s="49"/>
      <c r="C1724" s="19"/>
      <c r="D1724" s="50"/>
      <c r="E1724" s="19"/>
      <c r="F1724" s="19"/>
      <c r="G1724" s="208"/>
      <c r="I1724" s="51"/>
      <c r="J1724" s="52"/>
      <c r="K1724" s="62"/>
      <c r="L1724" s="62"/>
      <c r="M1724" s="52"/>
      <c r="N1724" s="54"/>
      <c r="O1724" s="51"/>
      <c r="P1724" s="52"/>
      <c r="W1724" s="52"/>
      <c r="X1724" s="68"/>
      <c r="Y1724" s="62"/>
      <c r="Z1724" s="19"/>
      <c r="AC1724" s="58"/>
      <c r="AD1724" s="19"/>
    </row>
    <row r="1725" spans="2:30" s="20" customFormat="1">
      <c r="B1725" s="49"/>
      <c r="C1725" s="19"/>
      <c r="D1725" s="50"/>
      <c r="E1725" s="19"/>
      <c r="F1725" s="19"/>
      <c r="G1725" s="208"/>
      <c r="I1725" s="51"/>
      <c r="J1725" s="52"/>
      <c r="K1725" s="62"/>
      <c r="L1725" s="62"/>
      <c r="M1725" s="52"/>
      <c r="N1725" s="54"/>
      <c r="O1725" s="51"/>
      <c r="P1725" s="52"/>
      <c r="W1725" s="52"/>
      <c r="X1725" s="68"/>
      <c r="Y1725" s="62"/>
      <c r="Z1725" s="19"/>
      <c r="AC1725" s="58"/>
      <c r="AD1725" s="19"/>
    </row>
    <row r="1726" spans="2:30" s="20" customFormat="1">
      <c r="B1726" s="49"/>
      <c r="C1726" s="19"/>
      <c r="D1726" s="50"/>
      <c r="E1726" s="19"/>
      <c r="F1726" s="19"/>
      <c r="G1726" s="208"/>
      <c r="I1726" s="51"/>
      <c r="J1726" s="52"/>
      <c r="K1726" s="62"/>
      <c r="L1726" s="62"/>
      <c r="M1726" s="52"/>
      <c r="N1726" s="54"/>
      <c r="O1726" s="51"/>
      <c r="P1726" s="52"/>
      <c r="W1726" s="52"/>
      <c r="X1726" s="68"/>
      <c r="Y1726" s="62"/>
      <c r="Z1726" s="19"/>
      <c r="AC1726" s="58"/>
      <c r="AD1726" s="19"/>
    </row>
    <row r="1727" spans="2:30" s="20" customFormat="1">
      <c r="B1727" s="49"/>
      <c r="C1727" s="19"/>
      <c r="D1727" s="50"/>
      <c r="E1727" s="19"/>
      <c r="F1727" s="19"/>
      <c r="G1727" s="208"/>
      <c r="I1727" s="51"/>
      <c r="J1727" s="52"/>
      <c r="K1727" s="62"/>
      <c r="L1727" s="62"/>
      <c r="M1727" s="52"/>
      <c r="N1727" s="54"/>
      <c r="O1727" s="51"/>
      <c r="P1727" s="52"/>
      <c r="W1727" s="52"/>
      <c r="X1727" s="68"/>
      <c r="Y1727" s="62"/>
      <c r="Z1727" s="19"/>
      <c r="AC1727" s="58"/>
      <c r="AD1727" s="19"/>
    </row>
    <row r="1728" spans="2:30" s="20" customFormat="1">
      <c r="B1728" s="49"/>
      <c r="C1728" s="19"/>
      <c r="D1728" s="50"/>
      <c r="E1728" s="19"/>
      <c r="F1728" s="19"/>
      <c r="G1728" s="208"/>
      <c r="I1728" s="51"/>
      <c r="J1728" s="52"/>
      <c r="K1728" s="62"/>
      <c r="L1728" s="62"/>
      <c r="M1728" s="52"/>
      <c r="N1728" s="54"/>
      <c r="O1728" s="51"/>
      <c r="P1728" s="52"/>
      <c r="W1728" s="52"/>
      <c r="X1728" s="68"/>
      <c r="Y1728" s="62"/>
      <c r="Z1728" s="19"/>
      <c r="AC1728" s="58"/>
      <c r="AD1728" s="19"/>
    </row>
    <row r="1729" spans="2:30" s="20" customFormat="1">
      <c r="B1729" s="49"/>
      <c r="C1729" s="19"/>
      <c r="D1729" s="50"/>
      <c r="E1729" s="19"/>
      <c r="F1729" s="19"/>
      <c r="G1729" s="208"/>
      <c r="I1729" s="51"/>
      <c r="J1729" s="52"/>
      <c r="K1729" s="62"/>
      <c r="L1729" s="62"/>
      <c r="M1729" s="52"/>
      <c r="N1729" s="54"/>
      <c r="O1729" s="51"/>
      <c r="P1729" s="52"/>
      <c r="W1729" s="52"/>
      <c r="X1729" s="68"/>
      <c r="Y1729" s="62"/>
      <c r="Z1729" s="19"/>
      <c r="AC1729" s="58"/>
      <c r="AD1729" s="19"/>
    </row>
    <row r="1730" spans="2:30" s="20" customFormat="1">
      <c r="B1730" s="49"/>
      <c r="C1730" s="19"/>
      <c r="D1730" s="50"/>
      <c r="E1730" s="19"/>
      <c r="F1730" s="19"/>
      <c r="G1730" s="208"/>
      <c r="I1730" s="51"/>
      <c r="J1730" s="52"/>
      <c r="K1730" s="62"/>
      <c r="L1730" s="62"/>
      <c r="M1730" s="52"/>
      <c r="N1730" s="54"/>
      <c r="O1730" s="51"/>
      <c r="P1730" s="52"/>
      <c r="W1730" s="52"/>
      <c r="X1730" s="68"/>
      <c r="Y1730" s="62"/>
      <c r="Z1730" s="19"/>
      <c r="AC1730" s="58"/>
      <c r="AD1730" s="19"/>
    </row>
    <row r="1731" spans="2:30" s="20" customFormat="1">
      <c r="B1731" s="49"/>
      <c r="C1731" s="19"/>
      <c r="D1731" s="50"/>
      <c r="E1731" s="19"/>
      <c r="F1731" s="19"/>
      <c r="G1731" s="208"/>
      <c r="I1731" s="51"/>
      <c r="J1731" s="52"/>
      <c r="K1731" s="62"/>
      <c r="L1731" s="62"/>
      <c r="M1731" s="52"/>
      <c r="N1731" s="54"/>
      <c r="O1731" s="51"/>
      <c r="P1731" s="52"/>
      <c r="W1731" s="52"/>
      <c r="X1731" s="68"/>
      <c r="Y1731" s="62"/>
      <c r="Z1731" s="19"/>
      <c r="AC1731" s="58"/>
      <c r="AD1731" s="19"/>
    </row>
    <row r="1732" spans="2:30" s="20" customFormat="1">
      <c r="B1732" s="49"/>
      <c r="C1732" s="19"/>
      <c r="D1732" s="50"/>
      <c r="E1732" s="19"/>
      <c r="F1732" s="19"/>
      <c r="G1732" s="208"/>
      <c r="I1732" s="51"/>
      <c r="J1732" s="52"/>
      <c r="K1732" s="62"/>
      <c r="L1732" s="62"/>
      <c r="M1732" s="52"/>
      <c r="N1732" s="54"/>
      <c r="O1732" s="51"/>
      <c r="P1732" s="52"/>
      <c r="W1732" s="52"/>
      <c r="X1732" s="68"/>
      <c r="Y1732" s="62"/>
      <c r="Z1732" s="19"/>
      <c r="AC1732" s="58"/>
      <c r="AD1732" s="19"/>
    </row>
    <row r="1733" spans="2:30" s="20" customFormat="1">
      <c r="B1733" s="49"/>
      <c r="C1733" s="19"/>
      <c r="D1733" s="50"/>
      <c r="E1733" s="19"/>
      <c r="F1733" s="19"/>
      <c r="G1733" s="208"/>
      <c r="I1733" s="51"/>
      <c r="J1733" s="52"/>
      <c r="K1733" s="62"/>
      <c r="L1733" s="62"/>
      <c r="M1733" s="52"/>
      <c r="N1733" s="54"/>
      <c r="O1733" s="51"/>
      <c r="P1733" s="52"/>
      <c r="W1733" s="52"/>
      <c r="X1733" s="68"/>
      <c r="Y1733" s="62"/>
      <c r="Z1733" s="19"/>
      <c r="AC1733" s="58"/>
      <c r="AD1733" s="19"/>
    </row>
    <row r="1734" spans="2:30" s="20" customFormat="1">
      <c r="B1734" s="49"/>
      <c r="C1734" s="19"/>
      <c r="D1734" s="50"/>
      <c r="E1734" s="19"/>
      <c r="F1734" s="19"/>
      <c r="G1734" s="208"/>
      <c r="I1734" s="51"/>
      <c r="J1734" s="52"/>
      <c r="K1734" s="62"/>
      <c r="L1734" s="62"/>
      <c r="M1734" s="52"/>
      <c r="N1734" s="54"/>
      <c r="O1734" s="51"/>
      <c r="P1734" s="52"/>
      <c r="W1734" s="52"/>
      <c r="X1734" s="68"/>
      <c r="Y1734" s="62"/>
      <c r="Z1734" s="19"/>
      <c r="AC1734" s="58"/>
      <c r="AD1734" s="19"/>
    </row>
    <row r="1735" spans="2:30" s="20" customFormat="1">
      <c r="B1735" s="49"/>
      <c r="C1735" s="19"/>
      <c r="D1735" s="50"/>
      <c r="E1735" s="19"/>
      <c r="F1735" s="19"/>
      <c r="G1735" s="208"/>
      <c r="I1735" s="51"/>
      <c r="J1735" s="52"/>
      <c r="K1735" s="62"/>
      <c r="L1735" s="62"/>
      <c r="M1735" s="52"/>
      <c r="N1735" s="54"/>
      <c r="O1735" s="51"/>
      <c r="P1735" s="52"/>
      <c r="W1735" s="52"/>
      <c r="X1735" s="68"/>
      <c r="Y1735" s="62"/>
      <c r="Z1735" s="19"/>
      <c r="AC1735" s="58"/>
      <c r="AD1735" s="19"/>
    </row>
    <row r="1736" spans="2:30" s="20" customFormat="1">
      <c r="B1736" s="49"/>
      <c r="C1736" s="19"/>
      <c r="D1736" s="50"/>
      <c r="E1736" s="19"/>
      <c r="F1736" s="19"/>
      <c r="G1736" s="208"/>
      <c r="I1736" s="51"/>
      <c r="J1736" s="52"/>
      <c r="K1736" s="62"/>
      <c r="L1736" s="62"/>
      <c r="M1736" s="52"/>
      <c r="N1736" s="54"/>
      <c r="O1736" s="51"/>
      <c r="P1736" s="52"/>
      <c r="W1736" s="52"/>
      <c r="X1736" s="68"/>
      <c r="Y1736" s="62"/>
      <c r="Z1736" s="19"/>
      <c r="AC1736" s="58"/>
      <c r="AD1736" s="19"/>
    </row>
    <row r="1737" spans="2:30" s="20" customFormat="1">
      <c r="B1737" s="49"/>
      <c r="C1737" s="19"/>
      <c r="D1737" s="50"/>
      <c r="E1737" s="19"/>
      <c r="F1737" s="19"/>
      <c r="G1737" s="208"/>
      <c r="I1737" s="51"/>
      <c r="J1737" s="52"/>
      <c r="K1737" s="62"/>
      <c r="L1737" s="62"/>
      <c r="M1737" s="52"/>
      <c r="N1737" s="54"/>
      <c r="O1737" s="51"/>
      <c r="P1737" s="52"/>
      <c r="W1737" s="52"/>
      <c r="X1737" s="68"/>
      <c r="Y1737" s="62"/>
      <c r="Z1737" s="19"/>
      <c r="AC1737" s="58"/>
      <c r="AD1737" s="19"/>
    </row>
    <row r="1738" spans="2:30" s="20" customFormat="1">
      <c r="B1738" s="49"/>
      <c r="C1738" s="19"/>
      <c r="D1738" s="50"/>
      <c r="E1738" s="19"/>
      <c r="F1738" s="19"/>
      <c r="G1738" s="208"/>
      <c r="I1738" s="51"/>
      <c r="J1738" s="52"/>
      <c r="K1738" s="62"/>
      <c r="L1738" s="62"/>
      <c r="M1738" s="52"/>
      <c r="N1738" s="54"/>
      <c r="O1738" s="51"/>
      <c r="P1738" s="52"/>
      <c r="W1738" s="52"/>
      <c r="X1738" s="68"/>
      <c r="Y1738" s="62"/>
      <c r="Z1738" s="19"/>
      <c r="AC1738" s="58"/>
      <c r="AD1738" s="19"/>
    </row>
    <row r="1739" spans="2:30" s="20" customFormat="1">
      <c r="B1739" s="49"/>
      <c r="C1739" s="19"/>
      <c r="D1739" s="50"/>
      <c r="E1739" s="19"/>
      <c r="F1739" s="19"/>
      <c r="G1739" s="208"/>
      <c r="I1739" s="51"/>
      <c r="J1739" s="52"/>
      <c r="K1739" s="62"/>
      <c r="L1739" s="62"/>
      <c r="M1739" s="52"/>
      <c r="N1739" s="54"/>
      <c r="O1739" s="51"/>
      <c r="P1739" s="52"/>
      <c r="W1739" s="52"/>
      <c r="X1739" s="68"/>
      <c r="Y1739" s="62"/>
      <c r="Z1739" s="19"/>
      <c r="AC1739" s="58"/>
      <c r="AD1739" s="19"/>
    </row>
    <row r="1740" spans="2:30" s="20" customFormat="1">
      <c r="B1740" s="49"/>
      <c r="C1740" s="19"/>
      <c r="D1740" s="50"/>
      <c r="E1740" s="19"/>
      <c r="F1740" s="19"/>
      <c r="G1740" s="208"/>
      <c r="I1740" s="51"/>
      <c r="J1740" s="52"/>
      <c r="K1740" s="62"/>
      <c r="L1740" s="62"/>
      <c r="M1740" s="52"/>
      <c r="N1740" s="54"/>
      <c r="O1740" s="51"/>
      <c r="P1740" s="52"/>
      <c r="W1740" s="52"/>
      <c r="X1740" s="68"/>
      <c r="Y1740" s="62"/>
      <c r="Z1740" s="19"/>
      <c r="AC1740" s="58"/>
      <c r="AD1740" s="19"/>
    </row>
    <row r="1741" spans="2:30" s="20" customFormat="1">
      <c r="B1741" s="49"/>
      <c r="C1741" s="19"/>
      <c r="D1741" s="50"/>
      <c r="E1741" s="19"/>
      <c r="F1741" s="19"/>
      <c r="G1741" s="208"/>
      <c r="I1741" s="51"/>
      <c r="J1741" s="52"/>
      <c r="K1741" s="62"/>
      <c r="L1741" s="62"/>
      <c r="M1741" s="52"/>
      <c r="N1741" s="54"/>
      <c r="O1741" s="51"/>
      <c r="P1741" s="52"/>
      <c r="W1741" s="52"/>
      <c r="X1741" s="68"/>
      <c r="Y1741" s="62"/>
      <c r="Z1741" s="19"/>
      <c r="AC1741" s="58"/>
      <c r="AD1741" s="19"/>
    </row>
    <row r="1742" spans="2:30" s="20" customFormat="1">
      <c r="B1742" s="49"/>
      <c r="C1742" s="19"/>
      <c r="D1742" s="50"/>
      <c r="E1742" s="19"/>
      <c r="F1742" s="19"/>
      <c r="G1742" s="208"/>
      <c r="I1742" s="51"/>
      <c r="J1742" s="52"/>
      <c r="K1742" s="62"/>
      <c r="L1742" s="62"/>
      <c r="M1742" s="52"/>
      <c r="N1742" s="54"/>
      <c r="O1742" s="51"/>
      <c r="P1742" s="52"/>
      <c r="W1742" s="52"/>
      <c r="X1742" s="68"/>
      <c r="Y1742" s="62"/>
      <c r="Z1742" s="19"/>
      <c r="AC1742" s="58"/>
      <c r="AD1742" s="19"/>
    </row>
    <row r="1743" spans="2:30" s="20" customFormat="1">
      <c r="B1743" s="49"/>
      <c r="C1743" s="19"/>
      <c r="D1743" s="50"/>
      <c r="E1743" s="19"/>
      <c r="F1743" s="19"/>
      <c r="G1743" s="208"/>
      <c r="I1743" s="51"/>
      <c r="J1743" s="52"/>
      <c r="K1743" s="62"/>
      <c r="L1743" s="62"/>
      <c r="M1743" s="52"/>
      <c r="N1743" s="54"/>
      <c r="O1743" s="51"/>
      <c r="P1743" s="52"/>
      <c r="W1743" s="52"/>
      <c r="X1743" s="68"/>
      <c r="Y1743" s="62"/>
      <c r="Z1743" s="19"/>
      <c r="AC1743" s="58"/>
      <c r="AD1743" s="19"/>
    </row>
    <row r="1744" spans="2:30" s="20" customFormat="1">
      <c r="B1744" s="49"/>
      <c r="C1744" s="19"/>
      <c r="D1744" s="50"/>
      <c r="E1744" s="19"/>
      <c r="F1744" s="19"/>
      <c r="G1744" s="208"/>
      <c r="I1744" s="51"/>
      <c r="J1744" s="52"/>
      <c r="K1744" s="62"/>
      <c r="L1744" s="62"/>
      <c r="M1744" s="52"/>
      <c r="N1744" s="54"/>
      <c r="O1744" s="51"/>
      <c r="P1744" s="52"/>
      <c r="W1744" s="52"/>
      <c r="X1744" s="68"/>
      <c r="Y1744" s="62"/>
      <c r="Z1744" s="19"/>
      <c r="AC1744" s="58"/>
      <c r="AD1744" s="19"/>
    </row>
    <row r="1745" spans="2:30" s="20" customFormat="1">
      <c r="B1745" s="49"/>
      <c r="C1745" s="19"/>
      <c r="D1745" s="50"/>
      <c r="E1745" s="19"/>
      <c r="F1745" s="19"/>
      <c r="G1745" s="208"/>
      <c r="I1745" s="51"/>
      <c r="J1745" s="52"/>
      <c r="K1745" s="62"/>
      <c r="L1745" s="62"/>
      <c r="M1745" s="52"/>
      <c r="N1745" s="54"/>
      <c r="O1745" s="51"/>
      <c r="P1745" s="52"/>
      <c r="W1745" s="52"/>
      <c r="X1745" s="68"/>
      <c r="Y1745" s="62"/>
      <c r="Z1745" s="19"/>
      <c r="AC1745" s="58"/>
      <c r="AD1745" s="19"/>
    </row>
    <row r="1746" spans="2:30" s="20" customFormat="1">
      <c r="B1746" s="49"/>
      <c r="C1746" s="19"/>
      <c r="D1746" s="50"/>
      <c r="E1746" s="19"/>
      <c r="F1746" s="19"/>
      <c r="G1746" s="208"/>
      <c r="I1746" s="51"/>
      <c r="J1746" s="52"/>
      <c r="K1746" s="62"/>
      <c r="L1746" s="62"/>
      <c r="M1746" s="52"/>
      <c r="N1746" s="54"/>
      <c r="O1746" s="51"/>
      <c r="P1746" s="52"/>
      <c r="W1746" s="52"/>
      <c r="X1746" s="68"/>
      <c r="Y1746" s="62"/>
      <c r="Z1746" s="19"/>
      <c r="AC1746" s="58"/>
      <c r="AD1746" s="19"/>
    </row>
    <row r="1747" spans="2:30" s="20" customFormat="1">
      <c r="B1747" s="49"/>
      <c r="C1747" s="19"/>
      <c r="D1747" s="50"/>
      <c r="E1747" s="19"/>
      <c r="F1747" s="19"/>
      <c r="G1747" s="208"/>
      <c r="I1747" s="51"/>
      <c r="J1747" s="52"/>
      <c r="K1747" s="62"/>
      <c r="L1747" s="62"/>
      <c r="M1747" s="52"/>
      <c r="N1747" s="54"/>
      <c r="O1747" s="51"/>
      <c r="P1747" s="52"/>
      <c r="W1747" s="52"/>
      <c r="X1747" s="68"/>
      <c r="Y1747" s="62"/>
      <c r="Z1747" s="19"/>
      <c r="AC1747" s="58"/>
      <c r="AD1747" s="19"/>
    </row>
    <row r="1748" spans="2:30" s="20" customFormat="1">
      <c r="B1748" s="49"/>
      <c r="C1748" s="19"/>
      <c r="D1748" s="50"/>
      <c r="E1748" s="19"/>
      <c r="F1748" s="19"/>
      <c r="G1748" s="208"/>
      <c r="I1748" s="51"/>
      <c r="J1748" s="52"/>
      <c r="K1748" s="62"/>
      <c r="L1748" s="62"/>
      <c r="M1748" s="52"/>
      <c r="N1748" s="54"/>
      <c r="O1748" s="51"/>
      <c r="P1748" s="52"/>
      <c r="W1748" s="52"/>
      <c r="X1748" s="68"/>
      <c r="Y1748" s="62"/>
      <c r="Z1748" s="19"/>
      <c r="AC1748" s="58"/>
      <c r="AD1748" s="19"/>
    </row>
    <row r="1749" spans="2:30" s="20" customFormat="1">
      <c r="B1749" s="49"/>
      <c r="C1749" s="19"/>
      <c r="D1749" s="50"/>
      <c r="E1749" s="19"/>
      <c r="F1749" s="19"/>
      <c r="G1749" s="208"/>
      <c r="I1749" s="51"/>
      <c r="J1749" s="52"/>
      <c r="K1749" s="62"/>
      <c r="L1749" s="62"/>
      <c r="M1749" s="52"/>
      <c r="N1749" s="54"/>
      <c r="O1749" s="51"/>
      <c r="P1749" s="52"/>
      <c r="W1749" s="52"/>
      <c r="X1749" s="68"/>
      <c r="Y1749" s="62"/>
      <c r="Z1749" s="19"/>
      <c r="AC1749" s="58"/>
      <c r="AD1749" s="19"/>
    </row>
    <row r="1750" spans="2:30" s="20" customFormat="1">
      <c r="B1750" s="49"/>
      <c r="C1750" s="19"/>
      <c r="D1750" s="50"/>
      <c r="E1750" s="19"/>
      <c r="F1750" s="19"/>
      <c r="G1750" s="208"/>
      <c r="I1750" s="51"/>
      <c r="J1750" s="52"/>
      <c r="K1750" s="62"/>
      <c r="L1750" s="62"/>
      <c r="M1750" s="52"/>
      <c r="N1750" s="54"/>
      <c r="O1750" s="51"/>
      <c r="P1750" s="52"/>
      <c r="W1750" s="52"/>
      <c r="X1750" s="68"/>
      <c r="Y1750" s="62"/>
      <c r="Z1750" s="19"/>
      <c r="AC1750" s="58"/>
      <c r="AD1750" s="19"/>
    </row>
    <row r="1751" spans="2:30" s="20" customFormat="1">
      <c r="B1751" s="49"/>
      <c r="C1751" s="19"/>
      <c r="D1751" s="50"/>
      <c r="E1751" s="19"/>
      <c r="F1751" s="19"/>
      <c r="G1751" s="208"/>
      <c r="I1751" s="51"/>
      <c r="J1751" s="52"/>
      <c r="K1751" s="62"/>
      <c r="L1751" s="62"/>
      <c r="M1751" s="52"/>
      <c r="N1751" s="54"/>
      <c r="O1751" s="51"/>
      <c r="P1751" s="52"/>
      <c r="W1751" s="52"/>
      <c r="X1751" s="68"/>
      <c r="Y1751" s="62"/>
      <c r="Z1751" s="19"/>
      <c r="AC1751" s="58"/>
      <c r="AD1751" s="19"/>
    </row>
    <row r="1752" spans="2:30" s="20" customFormat="1">
      <c r="B1752" s="49"/>
      <c r="C1752" s="19"/>
      <c r="D1752" s="50"/>
      <c r="E1752" s="19"/>
      <c r="F1752" s="19"/>
      <c r="G1752" s="208"/>
      <c r="I1752" s="51"/>
      <c r="J1752" s="52"/>
      <c r="K1752" s="62"/>
      <c r="L1752" s="62"/>
      <c r="M1752" s="52"/>
      <c r="N1752" s="54"/>
      <c r="O1752" s="51"/>
      <c r="P1752" s="52"/>
      <c r="W1752" s="52"/>
      <c r="X1752" s="68"/>
      <c r="Y1752" s="62"/>
      <c r="Z1752" s="19"/>
      <c r="AC1752" s="58"/>
      <c r="AD1752" s="19"/>
    </row>
    <row r="1753" spans="2:30" s="20" customFormat="1">
      <c r="B1753" s="49"/>
      <c r="C1753" s="19"/>
      <c r="D1753" s="50"/>
      <c r="E1753" s="19"/>
      <c r="F1753" s="19"/>
      <c r="G1753" s="208"/>
      <c r="I1753" s="51"/>
      <c r="J1753" s="52"/>
      <c r="K1753" s="62"/>
      <c r="L1753" s="62"/>
      <c r="M1753" s="52"/>
      <c r="N1753" s="54"/>
      <c r="O1753" s="51"/>
      <c r="P1753" s="52"/>
      <c r="W1753" s="52"/>
      <c r="X1753" s="68"/>
      <c r="Y1753" s="62"/>
      <c r="Z1753" s="19"/>
      <c r="AC1753" s="58"/>
      <c r="AD1753" s="19"/>
    </row>
    <row r="1754" spans="2:30" s="20" customFormat="1">
      <c r="B1754" s="49"/>
      <c r="C1754" s="19"/>
      <c r="D1754" s="50"/>
      <c r="E1754" s="19"/>
      <c r="F1754" s="19"/>
      <c r="G1754" s="208"/>
      <c r="I1754" s="51"/>
      <c r="J1754" s="52"/>
      <c r="K1754" s="62"/>
      <c r="L1754" s="62"/>
      <c r="M1754" s="52"/>
      <c r="N1754" s="54"/>
      <c r="O1754" s="51"/>
      <c r="P1754" s="52"/>
      <c r="W1754" s="52"/>
      <c r="X1754" s="68"/>
      <c r="Y1754" s="62"/>
      <c r="Z1754" s="19"/>
      <c r="AC1754" s="58"/>
      <c r="AD1754" s="19"/>
    </row>
    <row r="1755" spans="2:30" s="20" customFormat="1">
      <c r="B1755" s="49"/>
      <c r="C1755" s="19"/>
      <c r="D1755" s="50"/>
      <c r="E1755" s="19"/>
      <c r="F1755" s="19"/>
      <c r="G1755" s="208"/>
      <c r="I1755" s="51"/>
      <c r="J1755" s="52"/>
      <c r="K1755" s="62"/>
      <c r="L1755" s="62"/>
      <c r="M1755" s="52"/>
      <c r="N1755" s="54"/>
      <c r="O1755" s="51"/>
      <c r="P1755" s="52"/>
      <c r="W1755" s="52"/>
      <c r="X1755" s="68"/>
      <c r="Y1755" s="62"/>
      <c r="Z1755" s="19"/>
      <c r="AC1755" s="58"/>
      <c r="AD1755" s="19"/>
    </row>
    <row r="1756" spans="2:30" s="20" customFormat="1">
      <c r="B1756" s="49"/>
      <c r="C1756" s="19"/>
      <c r="D1756" s="50"/>
      <c r="E1756" s="19"/>
      <c r="F1756" s="19"/>
      <c r="G1756" s="208"/>
      <c r="I1756" s="51"/>
      <c r="J1756" s="52"/>
      <c r="K1756" s="62"/>
      <c r="L1756" s="62"/>
      <c r="M1756" s="52"/>
      <c r="N1756" s="54"/>
      <c r="O1756" s="51"/>
      <c r="P1756" s="52"/>
      <c r="W1756" s="52"/>
      <c r="X1756" s="68"/>
      <c r="Y1756" s="62"/>
      <c r="Z1756" s="19"/>
      <c r="AC1756" s="58"/>
      <c r="AD1756" s="19"/>
    </row>
    <row r="1757" spans="2:30" s="20" customFormat="1">
      <c r="B1757" s="49"/>
      <c r="C1757" s="19"/>
      <c r="D1757" s="50"/>
      <c r="E1757" s="19"/>
      <c r="F1757" s="19"/>
      <c r="G1757" s="208"/>
      <c r="I1757" s="51"/>
      <c r="J1757" s="52"/>
      <c r="K1757" s="62"/>
      <c r="L1757" s="62"/>
      <c r="M1757" s="52"/>
      <c r="N1757" s="54"/>
      <c r="O1757" s="51"/>
      <c r="P1757" s="52"/>
      <c r="W1757" s="52"/>
      <c r="X1757" s="68"/>
      <c r="Y1757" s="62"/>
      <c r="Z1757" s="19"/>
      <c r="AC1757" s="58"/>
      <c r="AD1757" s="19"/>
    </row>
    <row r="1758" spans="2:30" s="20" customFormat="1">
      <c r="B1758" s="49"/>
      <c r="C1758" s="19"/>
      <c r="D1758" s="50"/>
      <c r="E1758" s="19"/>
      <c r="F1758" s="19"/>
      <c r="G1758" s="208"/>
      <c r="I1758" s="51"/>
      <c r="J1758" s="52"/>
      <c r="K1758" s="62"/>
      <c r="L1758" s="62"/>
      <c r="M1758" s="52"/>
      <c r="N1758" s="54"/>
      <c r="O1758" s="51"/>
      <c r="P1758" s="52"/>
      <c r="W1758" s="52"/>
      <c r="X1758" s="68"/>
      <c r="Y1758" s="62"/>
      <c r="Z1758" s="19"/>
      <c r="AC1758" s="58"/>
      <c r="AD1758" s="19"/>
    </row>
    <row r="1759" spans="2:30" s="20" customFormat="1">
      <c r="B1759" s="49"/>
      <c r="C1759" s="19"/>
      <c r="D1759" s="50"/>
      <c r="E1759" s="19"/>
      <c r="F1759" s="19"/>
      <c r="G1759" s="208"/>
      <c r="I1759" s="51"/>
      <c r="J1759" s="52"/>
      <c r="K1759" s="62"/>
      <c r="L1759" s="62"/>
      <c r="M1759" s="52"/>
      <c r="N1759" s="54"/>
      <c r="O1759" s="51"/>
      <c r="P1759" s="52"/>
      <c r="W1759" s="52"/>
      <c r="X1759" s="68"/>
      <c r="Y1759" s="62"/>
      <c r="Z1759" s="19"/>
      <c r="AC1759" s="58"/>
      <c r="AD1759" s="19"/>
    </row>
    <row r="1760" spans="2:30" s="20" customFormat="1">
      <c r="B1760" s="49"/>
      <c r="C1760" s="19"/>
      <c r="D1760" s="50"/>
      <c r="E1760" s="19"/>
      <c r="F1760" s="19"/>
      <c r="G1760" s="208"/>
      <c r="I1760" s="51"/>
      <c r="J1760" s="52"/>
      <c r="K1760" s="62"/>
      <c r="L1760" s="62"/>
      <c r="M1760" s="52"/>
      <c r="N1760" s="54"/>
      <c r="O1760" s="51"/>
      <c r="P1760" s="52"/>
      <c r="W1760" s="52"/>
      <c r="X1760" s="68"/>
      <c r="Y1760" s="62"/>
      <c r="Z1760" s="19"/>
      <c r="AC1760" s="58"/>
      <c r="AD1760" s="19"/>
    </row>
    <row r="1761" spans="2:30" s="20" customFormat="1">
      <c r="B1761" s="49"/>
      <c r="C1761" s="19"/>
      <c r="D1761" s="50"/>
      <c r="E1761" s="19"/>
      <c r="F1761" s="19"/>
      <c r="G1761" s="208"/>
      <c r="I1761" s="51"/>
      <c r="J1761" s="52"/>
      <c r="K1761" s="62"/>
      <c r="L1761" s="62"/>
      <c r="M1761" s="52"/>
      <c r="N1761" s="54"/>
      <c r="O1761" s="51"/>
      <c r="P1761" s="52"/>
      <c r="W1761" s="52"/>
      <c r="X1761" s="68"/>
      <c r="Y1761" s="62"/>
      <c r="Z1761" s="19"/>
      <c r="AC1761" s="58"/>
      <c r="AD1761" s="19"/>
    </row>
    <row r="1762" spans="2:30" s="20" customFormat="1">
      <c r="B1762" s="49"/>
      <c r="C1762" s="19"/>
      <c r="D1762" s="50"/>
      <c r="E1762" s="19"/>
      <c r="F1762" s="19"/>
      <c r="G1762" s="208"/>
      <c r="I1762" s="51"/>
      <c r="J1762" s="52"/>
      <c r="K1762" s="62"/>
      <c r="L1762" s="62"/>
      <c r="M1762" s="52"/>
      <c r="N1762" s="54"/>
      <c r="O1762" s="51"/>
      <c r="P1762" s="52"/>
      <c r="W1762" s="52"/>
      <c r="X1762" s="68"/>
      <c r="Y1762" s="62"/>
      <c r="Z1762" s="19"/>
      <c r="AC1762" s="58"/>
      <c r="AD1762" s="19"/>
    </row>
    <row r="1763" spans="2:30" s="20" customFormat="1">
      <c r="B1763" s="49"/>
      <c r="C1763" s="19"/>
      <c r="D1763" s="50"/>
      <c r="E1763" s="19"/>
      <c r="F1763" s="19"/>
      <c r="G1763" s="208"/>
      <c r="I1763" s="51"/>
      <c r="J1763" s="52"/>
      <c r="K1763" s="62"/>
      <c r="L1763" s="62"/>
      <c r="M1763" s="52"/>
      <c r="N1763" s="54"/>
      <c r="O1763" s="51"/>
      <c r="P1763" s="52"/>
      <c r="W1763" s="52"/>
      <c r="X1763" s="68"/>
      <c r="Y1763" s="62"/>
      <c r="Z1763" s="19"/>
      <c r="AC1763" s="58"/>
      <c r="AD1763" s="19"/>
    </row>
    <row r="1764" spans="2:30" s="20" customFormat="1">
      <c r="B1764" s="49"/>
      <c r="C1764" s="19"/>
      <c r="D1764" s="50"/>
      <c r="E1764" s="19"/>
      <c r="F1764" s="19"/>
      <c r="G1764" s="208"/>
      <c r="I1764" s="51"/>
      <c r="J1764" s="52"/>
      <c r="K1764" s="62"/>
      <c r="L1764" s="62"/>
      <c r="M1764" s="52"/>
      <c r="N1764" s="54"/>
      <c r="O1764" s="51"/>
      <c r="P1764" s="52"/>
      <c r="W1764" s="52"/>
      <c r="X1764" s="68"/>
      <c r="Y1764" s="62"/>
      <c r="Z1764" s="19"/>
      <c r="AC1764" s="58"/>
      <c r="AD1764" s="19"/>
    </row>
    <row r="1765" spans="2:30" s="20" customFormat="1">
      <c r="B1765" s="49"/>
      <c r="C1765" s="19"/>
      <c r="D1765" s="50"/>
      <c r="E1765" s="19"/>
      <c r="F1765" s="19"/>
      <c r="G1765" s="208"/>
      <c r="I1765" s="51"/>
      <c r="J1765" s="52"/>
      <c r="K1765" s="62"/>
      <c r="L1765" s="62"/>
      <c r="M1765" s="52"/>
      <c r="N1765" s="54"/>
      <c r="O1765" s="51"/>
      <c r="P1765" s="52"/>
      <c r="W1765" s="52"/>
      <c r="X1765" s="68"/>
      <c r="Y1765" s="62"/>
      <c r="Z1765" s="19"/>
      <c r="AC1765" s="58"/>
      <c r="AD1765" s="19"/>
    </row>
    <row r="1766" spans="2:30" s="20" customFormat="1">
      <c r="B1766" s="49"/>
      <c r="C1766" s="19"/>
      <c r="D1766" s="50"/>
      <c r="E1766" s="19"/>
      <c r="F1766" s="19"/>
      <c r="G1766" s="208"/>
      <c r="I1766" s="51"/>
      <c r="J1766" s="52"/>
      <c r="K1766" s="62"/>
      <c r="L1766" s="62"/>
      <c r="M1766" s="52"/>
      <c r="N1766" s="54"/>
      <c r="O1766" s="51"/>
      <c r="P1766" s="52"/>
      <c r="W1766" s="52"/>
      <c r="X1766" s="68"/>
      <c r="Y1766" s="62"/>
      <c r="Z1766" s="19"/>
      <c r="AC1766" s="58"/>
      <c r="AD1766" s="19"/>
    </row>
    <row r="1767" spans="2:30" s="20" customFormat="1">
      <c r="B1767" s="49"/>
      <c r="C1767" s="19"/>
      <c r="D1767" s="50"/>
      <c r="E1767" s="19"/>
      <c r="F1767" s="19"/>
      <c r="G1767" s="208"/>
      <c r="I1767" s="51"/>
      <c r="J1767" s="52"/>
      <c r="K1767" s="62"/>
      <c r="L1767" s="62"/>
      <c r="M1767" s="52"/>
      <c r="N1767" s="54"/>
      <c r="O1767" s="51"/>
      <c r="P1767" s="52"/>
      <c r="W1767" s="52"/>
      <c r="X1767" s="68"/>
      <c r="Y1767" s="62"/>
      <c r="Z1767" s="19"/>
      <c r="AC1767" s="58"/>
      <c r="AD1767" s="19"/>
    </row>
    <row r="1768" spans="2:30" s="20" customFormat="1">
      <c r="B1768" s="49"/>
      <c r="C1768" s="19"/>
      <c r="D1768" s="50"/>
      <c r="E1768" s="19"/>
      <c r="F1768" s="19"/>
      <c r="G1768" s="208"/>
      <c r="I1768" s="51"/>
      <c r="J1768" s="52"/>
      <c r="K1768" s="62"/>
      <c r="L1768" s="62"/>
      <c r="M1768" s="52"/>
      <c r="N1768" s="54"/>
      <c r="O1768" s="51"/>
      <c r="P1768" s="52"/>
      <c r="W1768" s="52"/>
      <c r="X1768" s="68"/>
      <c r="Y1768" s="62"/>
      <c r="Z1768" s="19"/>
      <c r="AC1768" s="58"/>
      <c r="AD1768" s="19"/>
    </row>
    <row r="1769" spans="2:30" s="20" customFormat="1">
      <c r="B1769" s="49"/>
      <c r="C1769" s="19"/>
      <c r="D1769" s="50"/>
      <c r="E1769" s="19"/>
      <c r="F1769" s="19"/>
      <c r="G1769" s="208"/>
      <c r="I1769" s="51"/>
      <c r="J1769" s="52"/>
      <c r="K1769" s="62"/>
      <c r="L1769" s="62"/>
      <c r="M1769" s="52"/>
      <c r="N1769" s="54"/>
      <c r="O1769" s="51"/>
      <c r="P1769" s="52"/>
      <c r="W1769" s="52"/>
      <c r="X1769" s="68"/>
      <c r="Y1769" s="62"/>
      <c r="Z1769" s="19"/>
      <c r="AC1769" s="58"/>
      <c r="AD1769" s="19"/>
    </row>
    <row r="1770" spans="2:30" s="20" customFormat="1">
      <c r="B1770" s="49"/>
      <c r="C1770" s="19"/>
      <c r="D1770" s="50"/>
      <c r="E1770" s="19"/>
      <c r="F1770" s="19"/>
      <c r="G1770" s="208"/>
      <c r="I1770" s="51"/>
      <c r="J1770" s="52"/>
      <c r="K1770" s="62"/>
      <c r="L1770" s="62"/>
      <c r="M1770" s="52"/>
      <c r="N1770" s="54"/>
      <c r="O1770" s="51"/>
      <c r="P1770" s="52"/>
      <c r="W1770" s="52"/>
      <c r="X1770" s="68"/>
      <c r="Y1770" s="62"/>
      <c r="Z1770" s="19"/>
      <c r="AC1770" s="58"/>
      <c r="AD1770" s="19"/>
    </row>
    <row r="1771" spans="2:30" s="20" customFormat="1">
      <c r="B1771" s="49"/>
      <c r="C1771" s="19"/>
      <c r="D1771" s="50"/>
      <c r="E1771" s="19"/>
      <c r="F1771" s="19"/>
      <c r="G1771" s="208"/>
      <c r="I1771" s="51"/>
      <c r="J1771" s="52"/>
      <c r="K1771" s="62"/>
      <c r="L1771" s="62"/>
      <c r="M1771" s="52"/>
      <c r="N1771" s="54"/>
      <c r="O1771" s="51"/>
      <c r="P1771" s="52"/>
      <c r="W1771" s="52"/>
      <c r="X1771" s="68"/>
      <c r="Y1771" s="62"/>
      <c r="Z1771" s="19"/>
      <c r="AC1771" s="58"/>
      <c r="AD1771" s="19"/>
    </row>
    <row r="1772" spans="2:30" s="20" customFormat="1">
      <c r="B1772" s="49"/>
      <c r="C1772" s="19"/>
      <c r="D1772" s="50"/>
      <c r="E1772" s="19"/>
      <c r="F1772" s="19"/>
      <c r="G1772" s="208"/>
      <c r="I1772" s="51"/>
      <c r="J1772" s="52"/>
      <c r="K1772" s="62"/>
      <c r="L1772" s="62"/>
      <c r="M1772" s="52"/>
      <c r="N1772" s="54"/>
      <c r="O1772" s="51"/>
      <c r="P1772" s="52"/>
      <c r="W1772" s="52"/>
      <c r="X1772" s="68"/>
      <c r="Y1772" s="62"/>
      <c r="Z1772" s="19"/>
      <c r="AC1772" s="58"/>
      <c r="AD1772" s="19"/>
    </row>
    <row r="1773" spans="2:30" s="20" customFormat="1">
      <c r="B1773" s="49"/>
      <c r="C1773" s="19"/>
      <c r="D1773" s="50"/>
      <c r="E1773" s="19"/>
      <c r="F1773" s="19"/>
      <c r="G1773" s="208"/>
      <c r="I1773" s="51"/>
      <c r="J1773" s="52"/>
      <c r="K1773" s="62"/>
      <c r="L1773" s="62"/>
      <c r="M1773" s="52"/>
      <c r="N1773" s="54"/>
      <c r="O1773" s="51"/>
      <c r="P1773" s="52"/>
      <c r="W1773" s="52"/>
      <c r="X1773" s="68"/>
      <c r="Y1773" s="62"/>
      <c r="Z1773" s="19"/>
      <c r="AC1773" s="58"/>
      <c r="AD1773" s="19"/>
    </row>
    <row r="1774" spans="2:30" s="20" customFormat="1">
      <c r="B1774" s="49"/>
      <c r="C1774" s="19"/>
      <c r="D1774" s="50"/>
      <c r="E1774" s="19"/>
      <c r="F1774" s="19"/>
      <c r="G1774" s="208"/>
      <c r="I1774" s="51"/>
      <c r="J1774" s="52"/>
      <c r="K1774" s="62"/>
      <c r="L1774" s="62"/>
      <c r="M1774" s="52"/>
      <c r="N1774" s="54"/>
      <c r="O1774" s="51"/>
      <c r="P1774" s="52"/>
      <c r="W1774" s="52"/>
      <c r="X1774" s="68"/>
      <c r="Y1774" s="62"/>
      <c r="Z1774" s="19"/>
      <c r="AC1774" s="58"/>
      <c r="AD1774" s="19"/>
    </row>
    <row r="1775" spans="2:30" s="20" customFormat="1">
      <c r="B1775" s="49"/>
      <c r="C1775" s="19"/>
      <c r="D1775" s="50"/>
      <c r="E1775" s="19"/>
      <c r="F1775" s="19"/>
      <c r="G1775" s="208"/>
      <c r="I1775" s="51"/>
      <c r="J1775" s="52"/>
      <c r="K1775" s="62"/>
      <c r="L1775" s="62"/>
      <c r="M1775" s="52"/>
      <c r="N1775" s="54"/>
      <c r="O1775" s="51"/>
      <c r="P1775" s="52"/>
      <c r="W1775" s="52"/>
      <c r="X1775" s="68"/>
      <c r="Y1775" s="62"/>
      <c r="Z1775" s="19"/>
      <c r="AC1775" s="58"/>
      <c r="AD1775" s="19"/>
    </row>
    <row r="1776" spans="2:30" s="20" customFormat="1">
      <c r="B1776" s="49"/>
      <c r="C1776" s="19"/>
      <c r="D1776" s="50"/>
      <c r="E1776" s="19"/>
      <c r="F1776" s="19"/>
      <c r="G1776" s="208"/>
      <c r="I1776" s="51"/>
      <c r="J1776" s="52"/>
      <c r="K1776" s="62"/>
      <c r="L1776" s="62"/>
      <c r="M1776" s="52"/>
      <c r="N1776" s="54"/>
      <c r="O1776" s="51"/>
      <c r="P1776" s="52"/>
      <c r="W1776" s="52"/>
      <c r="X1776" s="68"/>
      <c r="Y1776" s="62"/>
      <c r="Z1776" s="19"/>
      <c r="AC1776" s="58"/>
      <c r="AD1776" s="19"/>
    </row>
    <row r="1777" spans="2:30" s="20" customFormat="1">
      <c r="B1777" s="49"/>
      <c r="C1777" s="19"/>
      <c r="D1777" s="50"/>
      <c r="E1777" s="19"/>
      <c r="F1777" s="19"/>
      <c r="G1777" s="208"/>
      <c r="I1777" s="51"/>
      <c r="J1777" s="52"/>
      <c r="K1777" s="62"/>
      <c r="L1777" s="62"/>
      <c r="M1777" s="52"/>
      <c r="N1777" s="54"/>
      <c r="O1777" s="51"/>
      <c r="P1777" s="52"/>
      <c r="W1777" s="52"/>
      <c r="X1777" s="68"/>
      <c r="Y1777" s="62"/>
      <c r="Z1777" s="19"/>
      <c r="AC1777" s="58"/>
      <c r="AD1777" s="19"/>
    </row>
    <row r="1778" spans="2:30" s="20" customFormat="1">
      <c r="B1778" s="49"/>
      <c r="C1778" s="19"/>
      <c r="D1778" s="50"/>
      <c r="E1778" s="19"/>
      <c r="F1778" s="19"/>
      <c r="G1778" s="208"/>
      <c r="I1778" s="51"/>
      <c r="J1778" s="52"/>
      <c r="K1778" s="62"/>
      <c r="L1778" s="62"/>
      <c r="M1778" s="52"/>
      <c r="N1778" s="54"/>
      <c r="O1778" s="51"/>
      <c r="P1778" s="52"/>
      <c r="W1778" s="52"/>
      <c r="X1778" s="68"/>
      <c r="Y1778" s="62"/>
      <c r="Z1778" s="19"/>
      <c r="AC1778" s="58"/>
      <c r="AD1778" s="19"/>
    </row>
    <row r="1779" spans="2:30" s="20" customFormat="1">
      <c r="B1779" s="49"/>
      <c r="C1779" s="19"/>
      <c r="D1779" s="50"/>
      <c r="E1779" s="19"/>
      <c r="F1779" s="19"/>
      <c r="G1779" s="208"/>
      <c r="I1779" s="51"/>
      <c r="J1779" s="52"/>
      <c r="K1779" s="62"/>
      <c r="L1779" s="62"/>
      <c r="M1779" s="52"/>
      <c r="N1779" s="54"/>
      <c r="O1779" s="51"/>
      <c r="P1779" s="52"/>
      <c r="W1779" s="52"/>
      <c r="X1779" s="68"/>
      <c r="Y1779" s="62"/>
      <c r="Z1779" s="19"/>
      <c r="AC1779" s="58"/>
      <c r="AD1779" s="19"/>
    </row>
    <row r="1780" spans="2:30" s="20" customFormat="1">
      <c r="B1780" s="49"/>
      <c r="C1780" s="19"/>
      <c r="D1780" s="50"/>
      <c r="E1780" s="19"/>
      <c r="F1780" s="19"/>
      <c r="G1780" s="208"/>
      <c r="I1780" s="51"/>
      <c r="J1780" s="52"/>
      <c r="K1780" s="62"/>
      <c r="L1780" s="62"/>
      <c r="M1780" s="52"/>
      <c r="N1780" s="54"/>
      <c r="O1780" s="51"/>
      <c r="P1780" s="52"/>
      <c r="W1780" s="52"/>
      <c r="X1780" s="68"/>
      <c r="Y1780" s="62"/>
      <c r="Z1780" s="19"/>
      <c r="AC1780" s="58"/>
      <c r="AD1780" s="19"/>
    </row>
    <row r="1781" spans="2:30" s="20" customFormat="1">
      <c r="B1781" s="49"/>
      <c r="C1781" s="19"/>
      <c r="D1781" s="50"/>
      <c r="E1781" s="19"/>
      <c r="F1781" s="19"/>
      <c r="G1781" s="208"/>
      <c r="I1781" s="51"/>
      <c r="J1781" s="52"/>
      <c r="K1781" s="62"/>
      <c r="L1781" s="62"/>
      <c r="M1781" s="52"/>
      <c r="N1781" s="54"/>
      <c r="O1781" s="51"/>
      <c r="P1781" s="52"/>
      <c r="W1781" s="52"/>
      <c r="X1781" s="68"/>
      <c r="Y1781" s="62"/>
      <c r="Z1781" s="19"/>
      <c r="AC1781" s="58"/>
      <c r="AD1781" s="19"/>
    </row>
    <row r="1782" spans="2:30" s="20" customFormat="1">
      <c r="B1782" s="49"/>
      <c r="C1782" s="19"/>
      <c r="D1782" s="50"/>
      <c r="E1782" s="19"/>
      <c r="F1782" s="19"/>
      <c r="G1782" s="208"/>
      <c r="I1782" s="51"/>
      <c r="J1782" s="52"/>
      <c r="K1782" s="62"/>
      <c r="L1782" s="62"/>
      <c r="M1782" s="52"/>
      <c r="N1782" s="54"/>
      <c r="O1782" s="51"/>
      <c r="P1782" s="52"/>
      <c r="W1782" s="52"/>
      <c r="X1782" s="68"/>
      <c r="Y1782" s="62"/>
      <c r="Z1782" s="19"/>
      <c r="AC1782" s="58"/>
      <c r="AD1782" s="19"/>
    </row>
    <row r="1783" spans="2:30" s="20" customFormat="1">
      <c r="B1783" s="49"/>
      <c r="C1783" s="19"/>
      <c r="D1783" s="50"/>
      <c r="E1783" s="19"/>
      <c r="F1783" s="19"/>
      <c r="G1783" s="208"/>
      <c r="I1783" s="51"/>
      <c r="J1783" s="52"/>
      <c r="K1783" s="62"/>
      <c r="L1783" s="62"/>
      <c r="M1783" s="52"/>
      <c r="N1783" s="54"/>
      <c r="O1783" s="51"/>
      <c r="P1783" s="52"/>
      <c r="W1783" s="52"/>
      <c r="X1783" s="68"/>
      <c r="Y1783" s="62"/>
      <c r="Z1783" s="19"/>
      <c r="AC1783" s="58"/>
      <c r="AD1783" s="19"/>
    </row>
    <row r="1784" spans="2:30" s="20" customFormat="1">
      <c r="B1784" s="49"/>
      <c r="C1784" s="19"/>
      <c r="D1784" s="50"/>
      <c r="E1784" s="19"/>
      <c r="F1784" s="19"/>
      <c r="G1784" s="208"/>
      <c r="I1784" s="51"/>
      <c r="J1784" s="52"/>
      <c r="K1784" s="62"/>
      <c r="L1784" s="62"/>
      <c r="M1784" s="52"/>
      <c r="N1784" s="54"/>
      <c r="O1784" s="51"/>
      <c r="P1784" s="52"/>
      <c r="W1784" s="52"/>
      <c r="X1784" s="68"/>
      <c r="Y1784" s="62"/>
      <c r="Z1784" s="19"/>
      <c r="AC1784" s="58"/>
      <c r="AD1784" s="19"/>
    </row>
    <row r="1785" spans="2:30" s="20" customFormat="1">
      <c r="B1785" s="49"/>
      <c r="C1785" s="19"/>
      <c r="D1785" s="50"/>
      <c r="E1785" s="19"/>
      <c r="F1785" s="19"/>
      <c r="G1785" s="208"/>
      <c r="I1785" s="51"/>
      <c r="J1785" s="52"/>
      <c r="K1785" s="62"/>
      <c r="L1785" s="62"/>
      <c r="M1785" s="52"/>
      <c r="N1785" s="54"/>
      <c r="O1785" s="51"/>
      <c r="P1785" s="52"/>
      <c r="W1785" s="52"/>
      <c r="X1785" s="68"/>
      <c r="Y1785" s="62"/>
      <c r="Z1785" s="19"/>
      <c r="AC1785" s="58"/>
      <c r="AD1785" s="19"/>
    </row>
    <row r="1786" spans="2:30" s="20" customFormat="1">
      <c r="B1786" s="49"/>
      <c r="C1786" s="19"/>
      <c r="D1786" s="50"/>
      <c r="E1786" s="19"/>
      <c r="F1786" s="19"/>
      <c r="G1786" s="208"/>
      <c r="I1786" s="51"/>
      <c r="J1786" s="52"/>
      <c r="K1786" s="62"/>
      <c r="L1786" s="62"/>
      <c r="M1786" s="52"/>
      <c r="N1786" s="54"/>
      <c r="O1786" s="51"/>
      <c r="P1786" s="52"/>
      <c r="W1786" s="52"/>
      <c r="X1786" s="68"/>
      <c r="Y1786" s="62"/>
      <c r="Z1786" s="19"/>
      <c r="AC1786" s="58"/>
      <c r="AD1786" s="19"/>
    </row>
    <row r="1787" spans="2:30" s="20" customFormat="1">
      <c r="B1787" s="49"/>
      <c r="C1787" s="19"/>
      <c r="D1787" s="50"/>
      <c r="E1787" s="19"/>
      <c r="F1787" s="19"/>
      <c r="G1787" s="208"/>
      <c r="I1787" s="51"/>
      <c r="J1787" s="52"/>
      <c r="K1787" s="62"/>
      <c r="L1787" s="62"/>
      <c r="M1787" s="52"/>
      <c r="N1787" s="54"/>
      <c r="O1787" s="51"/>
      <c r="P1787" s="52"/>
      <c r="W1787" s="52"/>
      <c r="X1787" s="68"/>
      <c r="Y1787" s="62"/>
      <c r="Z1787" s="19"/>
      <c r="AC1787" s="58"/>
      <c r="AD1787" s="19"/>
    </row>
    <row r="1788" spans="2:30" s="20" customFormat="1">
      <c r="B1788" s="49"/>
      <c r="C1788" s="19"/>
      <c r="D1788" s="50"/>
      <c r="E1788" s="19"/>
      <c r="F1788" s="19"/>
      <c r="G1788" s="208"/>
      <c r="I1788" s="51"/>
      <c r="J1788" s="52"/>
      <c r="K1788" s="62"/>
      <c r="L1788" s="62"/>
      <c r="M1788" s="52"/>
      <c r="N1788" s="54"/>
      <c r="O1788" s="51"/>
      <c r="P1788" s="52"/>
      <c r="W1788" s="52"/>
      <c r="X1788" s="68"/>
      <c r="Y1788" s="62"/>
      <c r="Z1788" s="19"/>
      <c r="AC1788" s="58"/>
      <c r="AD1788" s="19"/>
    </row>
    <row r="1789" spans="2:30" s="20" customFormat="1">
      <c r="B1789" s="49"/>
      <c r="C1789" s="19"/>
      <c r="D1789" s="50"/>
      <c r="E1789" s="19"/>
      <c r="F1789" s="19"/>
      <c r="G1789" s="208"/>
      <c r="I1789" s="51"/>
      <c r="J1789" s="52"/>
      <c r="K1789" s="62"/>
      <c r="L1789" s="62"/>
      <c r="M1789" s="52"/>
      <c r="N1789" s="54"/>
      <c r="O1789" s="51"/>
      <c r="P1789" s="52"/>
      <c r="W1789" s="52"/>
      <c r="X1789" s="68"/>
      <c r="Y1789" s="62"/>
      <c r="Z1789" s="19"/>
      <c r="AC1789" s="58"/>
      <c r="AD1789" s="19"/>
    </row>
    <row r="1790" spans="2:30" s="20" customFormat="1">
      <c r="B1790" s="49"/>
      <c r="C1790" s="19"/>
      <c r="D1790" s="50"/>
      <c r="E1790" s="19"/>
      <c r="F1790" s="19"/>
      <c r="G1790" s="208"/>
      <c r="I1790" s="51"/>
      <c r="J1790" s="52"/>
      <c r="K1790" s="62"/>
      <c r="L1790" s="62"/>
      <c r="M1790" s="52"/>
      <c r="N1790" s="54"/>
      <c r="O1790" s="51"/>
      <c r="P1790" s="52"/>
      <c r="W1790" s="52"/>
      <c r="X1790" s="68"/>
      <c r="Y1790" s="62"/>
      <c r="Z1790" s="19"/>
      <c r="AC1790" s="58"/>
      <c r="AD1790" s="19"/>
    </row>
    <row r="1791" spans="2:30" s="20" customFormat="1">
      <c r="B1791" s="49"/>
      <c r="C1791" s="19"/>
      <c r="D1791" s="50"/>
      <c r="E1791" s="19"/>
      <c r="F1791" s="19"/>
      <c r="G1791" s="208"/>
      <c r="I1791" s="51"/>
      <c r="J1791" s="52"/>
      <c r="K1791" s="62"/>
      <c r="L1791" s="62"/>
      <c r="M1791" s="52"/>
      <c r="N1791" s="54"/>
      <c r="O1791" s="51"/>
      <c r="P1791" s="52"/>
      <c r="W1791" s="52"/>
      <c r="X1791" s="68"/>
      <c r="Y1791" s="62"/>
      <c r="Z1791" s="19"/>
      <c r="AC1791" s="58"/>
      <c r="AD1791" s="19"/>
    </row>
    <row r="1792" spans="2:30" s="20" customFormat="1">
      <c r="B1792" s="49"/>
      <c r="C1792" s="19"/>
      <c r="D1792" s="50"/>
      <c r="E1792" s="19"/>
      <c r="F1792" s="19"/>
      <c r="G1792" s="208"/>
      <c r="I1792" s="51"/>
      <c r="J1792" s="52"/>
      <c r="K1792" s="62"/>
      <c r="L1792" s="62"/>
      <c r="M1792" s="52"/>
      <c r="N1792" s="54"/>
      <c r="O1792" s="51"/>
      <c r="P1792" s="52"/>
      <c r="W1792" s="52"/>
      <c r="X1792" s="68"/>
      <c r="Y1792" s="62"/>
      <c r="Z1792" s="19"/>
      <c r="AC1792" s="58"/>
      <c r="AD1792" s="19"/>
    </row>
    <row r="1793" spans="2:30" s="20" customFormat="1">
      <c r="B1793" s="49"/>
      <c r="C1793" s="19"/>
      <c r="D1793" s="50"/>
      <c r="E1793" s="19"/>
      <c r="F1793" s="19"/>
      <c r="G1793" s="208"/>
      <c r="I1793" s="51"/>
      <c r="J1793" s="52"/>
      <c r="K1793" s="62"/>
      <c r="L1793" s="62"/>
      <c r="M1793" s="52"/>
      <c r="N1793" s="54"/>
      <c r="O1793" s="51"/>
      <c r="P1793" s="52"/>
      <c r="W1793" s="52"/>
      <c r="X1793" s="68"/>
      <c r="Y1793" s="62"/>
      <c r="Z1793" s="19"/>
      <c r="AC1793" s="58"/>
      <c r="AD1793" s="19"/>
    </row>
    <row r="1794" spans="2:30" s="20" customFormat="1">
      <c r="B1794" s="49"/>
      <c r="C1794" s="19"/>
      <c r="D1794" s="50"/>
      <c r="E1794" s="19"/>
      <c r="F1794" s="19"/>
      <c r="G1794" s="208"/>
      <c r="I1794" s="51"/>
      <c r="J1794" s="52"/>
      <c r="K1794" s="62"/>
      <c r="L1794" s="62"/>
      <c r="M1794" s="52"/>
      <c r="N1794" s="54"/>
      <c r="O1794" s="51"/>
      <c r="P1794" s="52"/>
      <c r="W1794" s="52"/>
      <c r="X1794" s="68"/>
      <c r="Y1794" s="62"/>
      <c r="Z1794" s="19"/>
      <c r="AC1794" s="58"/>
      <c r="AD1794" s="19"/>
    </row>
    <row r="1795" spans="2:30" s="20" customFormat="1">
      <c r="B1795" s="49"/>
      <c r="C1795" s="19"/>
      <c r="D1795" s="50"/>
      <c r="E1795" s="19"/>
      <c r="F1795" s="19"/>
      <c r="G1795" s="208"/>
      <c r="I1795" s="51"/>
      <c r="J1795" s="52"/>
      <c r="K1795" s="62"/>
      <c r="L1795" s="62"/>
      <c r="M1795" s="52"/>
      <c r="N1795" s="54"/>
      <c r="O1795" s="51"/>
      <c r="P1795" s="52"/>
      <c r="W1795" s="52"/>
      <c r="X1795" s="68"/>
      <c r="Y1795" s="62"/>
      <c r="Z1795" s="19"/>
      <c r="AC1795" s="58"/>
      <c r="AD1795" s="19"/>
    </row>
    <row r="1796" spans="2:30" s="20" customFormat="1">
      <c r="B1796" s="49"/>
      <c r="C1796" s="19"/>
      <c r="D1796" s="50"/>
      <c r="E1796" s="19"/>
      <c r="F1796" s="19"/>
      <c r="G1796" s="208"/>
      <c r="I1796" s="51"/>
      <c r="J1796" s="52"/>
      <c r="K1796" s="62"/>
      <c r="L1796" s="62"/>
      <c r="M1796" s="52"/>
      <c r="N1796" s="54"/>
      <c r="O1796" s="51"/>
      <c r="P1796" s="52"/>
      <c r="W1796" s="52"/>
      <c r="X1796" s="68"/>
      <c r="Y1796" s="62"/>
      <c r="Z1796" s="19"/>
      <c r="AC1796" s="58"/>
      <c r="AD1796" s="19"/>
    </row>
    <row r="1797" spans="2:30" s="20" customFormat="1">
      <c r="B1797" s="49"/>
      <c r="C1797" s="19"/>
      <c r="D1797" s="50"/>
      <c r="E1797" s="19"/>
      <c r="F1797" s="19"/>
      <c r="G1797" s="208"/>
      <c r="I1797" s="51"/>
      <c r="J1797" s="52"/>
      <c r="K1797" s="62"/>
      <c r="L1797" s="62"/>
      <c r="M1797" s="52"/>
      <c r="N1797" s="54"/>
      <c r="O1797" s="51"/>
      <c r="P1797" s="52"/>
      <c r="W1797" s="52"/>
      <c r="X1797" s="68"/>
      <c r="Y1797" s="62"/>
      <c r="Z1797" s="19"/>
      <c r="AC1797" s="58"/>
      <c r="AD1797" s="19"/>
    </row>
    <row r="1798" spans="2:30" s="20" customFormat="1">
      <c r="B1798" s="49"/>
      <c r="C1798" s="19"/>
      <c r="D1798" s="50"/>
      <c r="E1798" s="19"/>
      <c r="F1798" s="19"/>
      <c r="G1798" s="208"/>
      <c r="I1798" s="51"/>
      <c r="J1798" s="52"/>
      <c r="K1798" s="62"/>
      <c r="L1798" s="62"/>
      <c r="M1798" s="52"/>
      <c r="N1798" s="54"/>
      <c r="O1798" s="51"/>
      <c r="P1798" s="52"/>
      <c r="W1798" s="52"/>
      <c r="X1798" s="68"/>
      <c r="Y1798" s="62"/>
      <c r="Z1798" s="19"/>
      <c r="AC1798" s="58"/>
      <c r="AD1798" s="19"/>
    </row>
    <row r="1799" spans="2:30" s="20" customFormat="1">
      <c r="B1799" s="49"/>
      <c r="C1799" s="19"/>
      <c r="D1799" s="50"/>
      <c r="E1799" s="19"/>
      <c r="F1799" s="19"/>
      <c r="G1799" s="208"/>
      <c r="I1799" s="51"/>
      <c r="J1799" s="52"/>
      <c r="K1799" s="62"/>
      <c r="L1799" s="62"/>
      <c r="M1799" s="52"/>
      <c r="N1799" s="54"/>
      <c r="O1799" s="51"/>
      <c r="P1799" s="52"/>
      <c r="W1799" s="52"/>
      <c r="X1799" s="68"/>
      <c r="Y1799" s="62"/>
      <c r="Z1799" s="19"/>
      <c r="AC1799" s="58"/>
      <c r="AD1799" s="19"/>
    </row>
    <row r="1800" spans="2:30" s="20" customFormat="1">
      <c r="B1800" s="49"/>
      <c r="C1800" s="19"/>
      <c r="D1800" s="50"/>
      <c r="E1800" s="19"/>
      <c r="F1800" s="19"/>
      <c r="G1800" s="208"/>
      <c r="I1800" s="51"/>
      <c r="J1800" s="52"/>
      <c r="K1800" s="62"/>
      <c r="L1800" s="62"/>
      <c r="M1800" s="52"/>
      <c r="N1800" s="54"/>
      <c r="O1800" s="51"/>
      <c r="P1800" s="52"/>
      <c r="W1800" s="52"/>
      <c r="X1800" s="68"/>
      <c r="Y1800" s="62"/>
      <c r="Z1800" s="19"/>
      <c r="AC1800" s="58"/>
      <c r="AD1800" s="19"/>
    </row>
    <row r="1801" spans="2:30" s="20" customFormat="1">
      <c r="B1801" s="49"/>
      <c r="C1801" s="19"/>
      <c r="D1801" s="50"/>
      <c r="E1801" s="19"/>
      <c r="F1801" s="19"/>
      <c r="G1801" s="208"/>
      <c r="I1801" s="51"/>
      <c r="J1801" s="52"/>
      <c r="K1801" s="62"/>
      <c r="L1801" s="62"/>
      <c r="M1801" s="52"/>
      <c r="N1801" s="54"/>
      <c r="O1801" s="51"/>
      <c r="P1801" s="52"/>
      <c r="W1801" s="52"/>
      <c r="X1801" s="68"/>
      <c r="Y1801" s="62"/>
      <c r="Z1801" s="19"/>
      <c r="AC1801" s="58"/>
      <c r="AD1801" s="19"/>
    </row>
    <row r="1802" spans="2:30" s="20" customFormat="1">
      <c r="B1802" s="49"/>
      <c r="C1802" s="19"/>
      <c r="D1802" s="50"/>
      <c r="E1802" s="19"/>
      <c r="F1802" s="19"/>
      <c r="G1802" s="208"/>
      <c r="I1802" s="51"/>
      <c r="J1802" s="52"/>
      <c r="K1802" s="62"/>
      <c r="L1802" s="62"/>
      <c r="M1802" s="52"/>
      <c r="N1802" s="54"/>
      <c r="O1802" s="51"/>
      <c r="P1802" s="52"/>
      <c r="W1802" s="52"/>
      <c r="X1802" s="68"/>
      <c r="Y1802" s="62"/>
      <c r="Z1802" s="19"/>
      <c r="AC1802" s="58"/>
      <c r="AD1802" s="19"/>
    </row>
    <row r="1803" spans="2:30" s="20" customFormat="1">
      <c r="B1803" s="49"/>
      <c r="C1803" s="19"/>
      <c r="D1803" s="50"/>
      <c r="E1803" s="19"/>
      <c r="F1803" s="19"/>
      <c r="G1803" s="208"/>
      <c r="I1803" s="51"/>
      <c r="J1803" s="52"/>
      <c r="K1803" s="62"/>
      <c r="L1803" s="62"/>
      <c r="M1803" s="52"/>
      <c r="N1803" s="54"/>
      <c r="O1803" s="51"/>
      <c r="P1803" s="52"/>
      <c r="W1803" s="52"/>
      <c r="X1803" s="68"/>
      <c r="Y1803" s="62"/>
      <c r="Z1803" s="19"/>
      <c r="AC1803" s="58"/>
      <c r="AD1803" s="19"/>
    </row>
    <row r="1804" spans="2:30" s="20" customFormat="1">
      <c r="B1804" s="49"/>
      <c r="C1804" s="19"/>
      <c r="D1804" s="50"/>
      <c r="E1804" s="19"/>
      <c r="F1804" s="19"/>
      <c r="G1804" s="208"/>
      <c r="I1804" s="51"/>
      <c r="J1804" s="52"/>
      <c r="K1804" s="62"/>
      <c r="L1804" s="62"/>
      <c r="M1804" s="52"/>
      <c r="N1804" s="54"/>
      <c r="O1804" s="51"/>
      <c r="P1804" s="52"/>
      <c r="W1804" s="52"/>
      <c r="X1804" s="68"/>
      <c r="Y1804" s="62"/>
      <c r="Z1804" s="19"/>
      <c r="AC1804" s="58"/>
      <c r="AD1804" s="19"/>
    </row>
    <row r="1805" spans="2:30" s="20" customFormat="1">
      <c r="B1805" s="49"/>
      <c r="C1805" s="19"/>
      <c r="D1805" s="50"/>
      <c r="E1805" s="19"/>
      <c r="F1805" s="19"/>
      <c r="G1805" s="208"/>
      <c r="I1805" s="51"/>
      <c r="J1805" s="52"/>
      <c r="K1805" s="62"/>
      <c r="L1805" s="62"/>
      <c r="M1805" s="52"/>
      <c r="N1805" s="54"/>
      <c r="O1805" s="51"/>
      <c r="P1805" s="52"/>
      <c r="W1805" s="52"/>
      <c r="X1805" s="68"/>
      <c r="Y1805" s="62"/>
      <c r="Z1805" s="19"/>
      <c r="AC1805" s="58"/>
      <c r="AD1805" s="19"/>
    </row>
    <row r="1806" spans="2:30" s="20" customFormat="1">
      <c r="B1806" s="49"/>
      <c r="C1806" s="19"/>
      <c r="D1806" s="50"/>
      <c r="E1806" s="19"/>
      <c r="F1806" s="19"/>
      <c r="G1806" s="208"/>
      <c r="I1806" s="51"/>
      <c r="J1806" s="52"/>
      <c r="K1806" s="62"/>
      <c r="L1806" s="62"/>
      <c r="M1806" s="52"/>
      <c r="N1806" s="54"/>
      <c r="O1806" s="51"/>
      <c r="P1806" s="52"/>
      <c r="W1806" s="52"/>
      <c r="X1806" s="68"/>
      <c r="Y1806" s="62"/>
      <c r="Z1806" s="19"/>
      <c r="AC1806" s="58"/>
      <c r="AD1806" s="19"/>
    </row>
    <row r="1807" spans="2:30" s="20" customFormat="1">
      <c r="B1807" s="49"/>
      <c r="C1807" s="19"/>
      <c r="D1807" s="50"/>
      <c r="E1807" s="19"/>
      <c r="F1807" s="19"/>
      <c r="G1807" s="208"/>
      <c r="I1807" s="51"/>
      <c r="J1807" s="52"/>
      <c r="K1807" s="62"/>
      <c r="L1807" s="62"/>
      <c r="M1807" s="52"/>
      <c r="N1807" s="54"/>
      <c r="O1807" s="51"/>
      <c r="P1807" s="52"/>
      <c r="W1807" s="52"/>
      <c r="X1807" s="68"/>
      <c r="Y1807" s="62"/>
      <c r="Z1807" s="19"/>
      <c r="AC1807" s="58"/>
      <c r="AD1807" s="19"/>
    </row>
    <row r="1808" spans="2:30" s="20" customFormat="1">
      <c r="B1808" s="49"/>
      <c r="C1808" s="19"/>
      <c r="D1808" s="50"/>
      <c r="E1808" s="19"/>
      <c r="F1808" s="19"/>
      <c r="G1808" s="208"/>
      <c r="I1808" s="51"/>
      <c r="J1808" s="52"/>
      <c r="K1808" s="62"/>
      <c r="L1808" s="62"/>
      <c r="M1808" s="52"/>
      <c r="N1808" s="54"/>
      <c r="O1808" s="51"/>
      <c r="P1808" s="52"/>
      <c r="W1808" s="52"/>
      <c r="X1808" s="68"/>
      <c r="Y1808" s="62"/>
      <c r="Z1808" s="19"/>
      <c r="AC1808" s="58"/>
      <c r="AD1808" s="19"/>
    </row>
    <row r="1809" spans="2:30" s="20" customFormat="1">
      <c r="B1809" s="49"/>
      <c r="C1809" s="19"/>
      <c r="D1809" s="50"/>
      <c r="E1809" s="19"/>
      <c r="F1809" s="19"/>
      <c r="G1809" s="208"/>
      <c r="I1809" s="51"/>
      <c r="J1809" s="52"/>
      <c r="K1809" s="62"/>
      <c r="L1809" s="62"/>
      <c r="M1809" s="52"/>
      <c r="N1809" s="54"/>
      <c r="O1809" s="51"/>
      <c r="P1809" s="52"/>
      <c r="W1809" s="52"/>
      <c r="X1809" s="68"/>
      <c r="Y1809" s="62"/>
      <c r="Z1809" s="19"/>
      <c r="AC1809" s="58"/>
      <c r="AD1809" s="19"/>
    </row>
    <row r="1810" spans="2:30" s="20" customFormat="1">
      <c r="B1810" s="49"/>
      <c r="C1810" s="19"/>
      <c r="D1810" s="50"/>
      <c r="E1810" s="19"/>
      <c r="F1810" s="19"/>
      <c r="G1810" s="208"/>
      <c r="I1810" s="51"/>
      <c r="J1810" s="52"/>
      <c r="K1810" s="62"/>
      <c r="L1810" s="62"/>
      <c r="M1810" s="52"/>
      <c r="N1810" s="54"/>
      <c r="O1810" s="51"/>
      <c r="P1810" s="52"/>
      <c r="W1810" s="52"/>
      <c r="X1810" s="68"/>
      <c r="Y1810" s="62"/>
      <c r="Z1810" s="19"/>
      <c r="AC1810" s="58"/>
      <c r="AD1810" s="19"/>
    </row>
    <row r="1811" spans="2:30" s="20" customFormat="1">
      <c r="B1811" s="49"/>
      <c r="C1811" s="19"/>
      <c r="D1811" s="50"/>
      <c r="E1811" s="19"/>
      <c r="F1811" s="19"/>
      <c r="G1811" s="208"/>
      <c r="I1811" s="51"/>
      <c r="J1811" s="52"/>
      <c r="K1811" s="62"/>
      <c r="L1811" s="62"/>
      <c r="M1811" s="52"/>
      <c r="N1811" s="54"/>
      <c r="O1811" s="51"/>
      <c r="P1811" s="52"/>
      <c r="W1811" s="52"/>
      <c r="X1811" s="68"/>
      <c r="Y1811" s="62"/>
      <c r="Z1811" s="19"/>
      <c r="AC1811" s="58"/>
      <c r="AD1811" s="19"/>
    </row>
    <row r="1812" spans="2:30" s="20" customFormat="1">
      <c r="B1812" s="49"/>
      <c r="C1812" s="19"/>
      <c r="D1812" s="50"/>
      <c r="E1812" s="19"/>
      <c r="F1812" s="19"/>
      <c r="G1812" s="208"/>
      <c r="I1812" s="51"/>
      <c r="J1812" s="52"/>
      <c r="K1812" s="62"/>
      <c r="L1812" s="62"/>
      <c r="M1812" s="52"/>
      <c r="N1812" s="54"/>
      <c r="O1812" s="51"/>
      <c r="P1812" s="52"/>
      <c r="W1812" s="52"/>
      <c r="X1812" s="68"/>
      <c r="Y1812" s="62"/>
      <c r="Z1812" s="19"/>
      <c r="AC1812" s="58"/>
      <c r="AD1812" s="19"/>
    </row>
    <row r="1813" spans="2:30" s="20" customFormat="1">
      <c r="B1813" s="49"/>
      <c r="C1813" s="19"/>
      <c r="D1813" s="50"/>
      <c r="E1813" s="19"/>
      <c r="F1813" s="19"/>
      <c r="G1813" s="208"/>
      <c r="I1813" s="51"/>
      <c r="J1813" s="52"/>
      <c r="K1813" s="62"/>
      <c r="L1813" s="62"/>
      <c r="M1813" s="52"/>
      <c r="N1813" s="54"/>
      <c r="O1813" s="51"/>
      <c r="P1813" s="52"/>
      <c r="W1813" s="52"/>
      <c r="X1813" s="68"/>
      <c r="Y1813" s="62"/>
      <c r="Z1813" s="19"/>
      <c r="AC1813" s="58"/>
      <c r="AD1813" s="19"/>
    </row>
    <row r="1814" spans="2:30" s="20" customFormat="1">
      <c r="B1814" s="49"/>
      <c r="C1814" s="19"/>
      <c r="D1814" s="50"/>
      <c r="E1814" s="19"/>
      <c r="F1814" s="19"/>
      <c r="G1814" s="208"/>
      <c r="I1814" s="51"/>
      <c r="J1814" s="52"/>
      <c r="K1814" s="62"/>
      <c r="L1814" s="62"/>
      <c r="M1814" s="52"/>
      <c r="N1814" s="54"/>
      <c r="O1814" s="51"/>
      <c r="P1814" s="52"/>
      <c r="W1814" s="52"/>
      <c r="X1814" s="68"/>
      <c r="Y1814" s="62"/>
      <c r="Z1814" s="19"/>
      <c r="AC1814" s="58"/>
      <c r="AD1814" s="19"/>
    </row>
    <row r="1815" spans="2:30" s="20" customFormat="1">
      <c r="B1815" s="49"/>
      <c r="C1815" s="19"/>
      <c r="D1815" s="50"/>
      <c r="E1815" s="19"/>
      <c r="F1815" s="19"/>
      <c r="G1815" s="208"/>
      <c r="I1815" s="51"/>
      <c r="J1815" s="52"/>
      <c r="K1815" s="62"/>
      <c r="L1815" s="62"/>
      <c r="M1815" s="52"/>
      <c r="N1815" s="54"/>
      <c r="O1815" s="51"/>
      <c r="P1815" s="52"/>
      <c r="W1815" s="52"/>
      <c r="X1815" s="68"/>
      <c r="Y1815" s="62"/>
      <c r="Z1815" s="19"/>
      <c r="AC1815" s="58"/>
      <c r="AD1815" s="19"/>
    </row>
    <row r="1816" spans="2:30" s="20" customFormat="1">
      <c r="B1816" s="49"/>
      <c r="C1816" s="19"/>
      <c r="D1816" s="50"/>
      <c r="E1816" s="19"/>
      <c r="F1816" s="19"/>
      <c r="G1816" s="208"/>
      <c r="I1816" s="51"/>
      <c r="J1816" s="52"/>
      <c r="K1816" s="62"/>
      <c r="L1816" s="62"/>
      <c r="M1816" s="52"/>
      <c r="N1816" s="54"/>
      <c r="O1816" s="51"/>
      <c r="P1816" s="52"/>
      <c r="W1816" s="52"/>
      <c r="X1816" s="68"/>
      <c r="Y1816" s="62"/>
      <c r="Z1816" s="19"/>
      <c r="AC1816" s="58"/>
      <c r="AD1816" s="19"/>
    </row>
    <row r="1817" spans="2:30" s="20" customFormat="1">
      <c r="B1817" s="49"/>
      <c r="C1817" s="19"/>
      <c r="D1817" s="50"/>
      <c r="E1817" s="19"/>
      <c r="F1817" s="19"/>
      <c r="G1817" s="208"/>
      <c r="I1817" s="51"/>
      <c r="J1817" s="52"/>
      <c r="K1817" s="62"/>
      <c r="L1817" s="62"/>
      <c r="M1817" s="52"/>
      <c r="N1817" s="54"/>
      <c r="O1817" s="51"/>
      <c r="P1817" s="52"/>
      <c r="W1817" s="52"/>
      <c r="X1817" s="68"/>
      <c r="Y1817" s="62"/>
      <c r="Z1817" s="19"/>
      <c r="AC1817" s="58"/>
      <c r="AD1817" s="19"/>
    </row>
    <row r="1818" spans="2:30" s="20" customFormat="1">
      <c r="B1818" s="49"/>
      <c r="C1818" s="19"/>
      <c r="D1818" s="50"/>
      <c r="E1818" s="19"/>
      <c r="F1818" s="19"/>
      <c r="G1818" s="208"/>
      <c r="I1818" s="51"/>
      <c r="J1818" s="52"/>
      <c r="K1818" s="62"/>
      <c r="L1818" s="62"/>
      <c r="M1818" s="52"/>
      <c r="N1818" s="54"/>
      <c r="O1818" s="51"/>
      <c r="P1818" s="52"/>
      <c r="W1818" s="52"/>
      <c r="X1818" s="68"/>
      <c r="Y1818" s="62"/>
      <c r="Z1818" s="19"/>
      <c r="AC1818" s="58"/>
      <c r="AD1818" s="19"/>
    </row>
    <row r="1819" spans="2:30" s="20" customFormat="1">
      <c r="B1819" s="49"/>
      <c r="C1819" s="19"/>
      <c r="D1819" s="50"/>
      <c r="E1819" s="19"/>
      <c r="F1819" s="19"/>
      <c r="G1819" s="208"/>
      <c r="I1819" s="51"/>
      <c r="J1819" s="52"/>
      <c r="K1819" s="62"/>
      <c r="L1819" s="62"/>
      <c r="M1819" s="52"/>
      <c r="N1819" s="54"/>
      <c r="O1819" s="51"/>
      <c r="P1819" s="52"/>
      <c r="W1819" s="52"/>
      <c r="X1819" s="68"/>
      <c r="Y1819" s="62"/>
      <c r="Z1819" s="19"/>
      <c r="AC1819" s="58"/>
      <c r="AD1819" s="19"/>
    </row>
    <row r="1820" spans="2:30" s="20" customFormat="1">
      <c r="B1820" s="49"/>
      <c r="C1820" s="19"/>
      <c r="D1820" s="50"/>
      <c r="E1820" s="19"/>
      <c r="F1820" s="19"/>
      <c r="G1820" s="208"/>
      <c r="I1820" s="51"/>
      <c r="J1820" s="52"/>
      <c r="K1820" s="62"/>
      <c r="L1820" s="62"/>
      <c r="M1820" s="52"/>
      <c r="N1820" s="54"/>
      <c r="O1820" s="51"/>
      <c r="P1820" s="52"/>
      <c r="W1820" s="52"/>
      <c r="X1820" s="68"/>
      <c r="Y1820" s="62"/>
      <c r="Z1820" s="19"/>
      <c r="AC1820" s="58"/>
      <c r="AD1820" s="19"/>
    </row>
    <row r="1821" spans="2:30" s="20" customFormat="1">
      <c r="B1821" s="49"/>
      <c r="C1821" s="19"/>
      <c r="D1821" s="50"/>
      <c r="E1821" s="19"/>
      <c r="F1821" s="19"/>
      <c r="G1821" s="208"/>
      <c r="I1821" s="51"/>
      <c r="J1821" s="52"/>
      <c r="K1821" s="62"/>
      <c r="L1821" s="62"/>
      <c r="M1821" s="52"/>
      <c r="N1821" s="54"/>
      <c r="O1821" s="51"/>
      <c r="P1821" s="52"/>
      <c r="W1821" s="52"/>
      <c r="X1821" s="68"/>
      <c r="Y1821" s="62"/>
      <c r="Z1821" s="19"/>
      <c r="AC1821" s="58"/>
      <c r="AD1821" s="19"/>
    </row>
    <row r="1822" spans="2:30" s="20" customFormat="1">
      <c r="B1822" s="49"/>
      <c r="C1822" s="19"/>
      <c r="D1822" s="50"/>
      <c r="E1822" s="19"/>
      <c r="F1822" s="19"/>
      <c r="G1822" s="208"/>
      <c r="I1822" s="51"/>
      <c r="J1822" s="52"/>
      <c r="K1822" s="62"/>
      <c r="L1822" s="62"/>
      <c r="M1822" s="52"/>
      <c r="N1822" s="54"/>
      <c r="O1822" s="51"/>
      <c r="P1822" s="52"/>
      <c r="W1822" s="52"/>
      <c r="X1822" s="68"/>
      <c r="Y1822" s="62"/>
      <c r="Z1822" s="19"/>
      <c r="AC1822" s="58"/>
      <c r="AD1822" s="19"/>
    </row>
    <row r="1823" spans="2:30" s="20" customFormat="1">
      <c r="B1823" s="49"/>
      <c r="C1823" s="19"/>
      <c r="D1823" s="50"/>
      <c r="E1823" s="19"/>
      <c r="F1823" s="19"/>
      <c r="G1823" s="208"/>
      <c r="I1823" s="51"/>
      <c r="J1823" s="52"/>
      <c r="K1823" s="62"/>
      <c r="L1823" s="62"/>
      <c r="M1823" s="52"/>
      <c r="N1823" s="54"/>
      <c r="O1823" s="51"/>
      <c r="P1823" s="52"/>
      <c r="W1823" s="52"/>
      <c r="X1823" s="68"/>
      <c r="Y1823" s="62"/>
      <c r="Z1823" s="19"/>
      <c r="AC1823" s="58"/>
      <c r="AD1823" s="19"/>
    </row>
    <row r="1824" spans="2:30" s="20" customFormat="1">
      <c r="B1824" s="49"/>
      <c r="C1824" s="19"/>
      <c r="D1824" s="50"/>
      <c r="E1824" s="19"/>
      <c r="F1824" s="19"/>
      <c r="G1824" s="208"/>
      <c r="I1824" s="51"/>
      <c r="J1824" s="52"/>
      <c r="K1824" s="62"/>
      <c r="L1824" s="62"/>
      <c r="M1824" s="52"/>
      <c r="N1824" s="54"/>
      <c r="O1824" s="51"/>
      <c r="P1824" s="52"/>
      <c r="W1824" s="52"/>
      <c r="X1824" s="68"/>
      <c r="Y1824" s="62"/>
      <c r="Z1824" s="19"/>
      <c r="AC1824" s="58"/>
      <c r="AD1824" s="19"/>
    </row>
    <row r="1825" spans="2:30" s="20" customFormat="1">
      <c r="B1825" s="49"/>
      <c r="C1825" s="19"/>
      <c r="D1825" s="50"/>
      <c r="E1825" s="19"/>
      <c r="F1825" s="19"/>
      <c r="G1825" s="208"/>
      <c r="I1825" s="51"/>
      <c r="J1825" s="52"/>
      <c r="K1825" s="62"/>
      <c r="L1825" s="62"/>
      <c r="M1825" s="52"/>
      <c r="N1825" s="54"/>
      <c r="O1825" s="51"/>
      <c r="P1825" s="52"/>
      <c r="W1825" s="52"/>
      <c r="X1825" s="68"/>
      <c r="Y1825" s="62"/>
      <c r="Z1825" s="19"/>
      <c r="AC1825" s="58"/>
      <c r="AD1825" s="19"/>
    </row>
    <row r="1826" spans="2:30" s="20" customFormat="1">
      <c r="B1826" s="49"/>
      <c r="C1826" s="19"/>
      <c r="D1826" s="50"/>
      <c r="E1826" s="19"/>
      <c r="F1826" s="19"/>
      <c r="G1826" s="208"/>
      <c r="I1826" s="51"/>
      <c r="J1826" s="52"/>
      <c r="K1826" s="62"/>
      <c r="L1826" s="62"/>
      <c r="M1826" s="52"/>
      <c r="N1826" s="54"/>
      <c r="O1826" s="51"/>
      <c r="P1826" s="52"/>
      <c r="W1826" s="52"/>
      <c r="X1826" s="68"/>
      <c r="Y1826" s="62"/>
      <c r="Z1826" s="19"/>
      <c r="AC1826" s="58"/>
      <c r="AD1826" s="19"/>
    </row>
    <row r="1827" spans="2:30" s="20" customFormat="1">
      <c r="B1827" s="49"/>
      <c r="C1827" s="19"/>
      <c r="D1827" s="50"/>
      <c r="E1827" s="19"/>
      <c r="F1827" s="19"/>
      <c r="G1827" s="208"/>
      <c r="I1827" s="51"/>
      <c r="J1827" s="52"/>
      <c r="K1827" s="62"/>
      <c r="L1827" s="62"/>
      <c r="M1827" s="52"/>
      <c r="N1827" s="54"/>
      <c r="O1827" s="51"/>
      <c r="P1827" s="52"/>
      <c r="W1827" s="52"/>
      <c r="X1827" s="68"/>
      <c r="Y1827" s="62"/>
      <c r="Z1827" s="19"/>
      <c r="AC1827" s="58"/>
      <c r="AD1827" s="19"/>
    </row>
    <row r="1828" spans="2:30" s="20" customFormat="1">
      <c r="B1828" s="49"/>
      <c r="C1828" s="19"/>
      <c r="D1828" s="50"/>
      <c r="E1828" s="19"/>
      <c r="F1828" s="19"/>
      <c r="G1828" s="208"/>
      <c r="I1828" s="51"/>
      <c r="J1828" s="52"/>
      <c r="K1828" s="62"/>
      <c r="L1828" s="62"/>
      <c r="M1828" s="52"/>
      <c r="N1828" s="54"/>
      <c r="O1828" s="51"/>
      <c r="P1828" s="52"/>
      <c r="W1828" s="52"/>
      <c r="X1828" s="68"/>
      <c r="Y1828" s="62"/>
      <c r="Z1828" s="19"/>
      <c r="AC1828" s="58"/>
      <c r="AD1828" s="19"/>
    </row>
    <row r="1829" spans="2:30" s="20" customFormat="1">
      <c r="B1829" s="49"/>
      <c r="C1829" s="19"/>
      <c r="D1829" s="50"/>
      <c r="E1829" s="19"/>
      <c r="F1829" s="19"/>
      <c r="G1829" s="208"/>
      <c r="I1829" s="51"/>
      <c r="J1829" s="52"/>
      <c r="K1829" s="62"/>
      <c r="L1829" s="62"/>
      <c r="M1829" s="52"/>
      <c r="N1829" s="54"/>
      <c r="O1829" s="51"/>
      <c r="P1829" s="52"/>
      <c r="W1829" s="52"/>
      <c r="X1829" s="68"/>
      <c r="Y1829" s="62"/>
      <c r="Z1829" s="19"/>
      <c r="AC1829" s="58"/>
      <c r="AD1829" s="19"/>
    </row>
    <row r="1830" spans="2:30" s="20" customFormat="1">
      <c r="B1830" s="49"/>
      <c r="C1830" s="19"/>
      <c r="D1830" s="50"/>
      <c r="E1830" s="19"/>
      <c r="F1830" s="19"/>
      <c r="G1830" s="208"/>
      <c r="I1830" s="51"/>
      <c r="J1830" s="52"/>
      <c r="K1830" s="62"/>
      <c r="L1830" s="62"/>
      <c r="M1830" s="52"/>
      <c r="N1830" s="54"/>
      <c r="O1830" s="51"/>
      <c r="P1830" s="52"/>
      <c r="W1830" s="52"/>
      <c r="X1830" s="68"/>
      <c r="Y1830" s="62"/>
      <c r="Z1830" s="19"/>
      <c r="AC1830" s="58"/>
      <c r="AD1830" s="19"/>
    </row>
    <row r="1831" spans="2:30" s="20" customFormat="1">
      <c r="B1831" s="49"/>
      <c r="C1831" s="19"/>
      <c r="D1831" s="50"/>
      <c r="E1831" s="19"/>
      <c r="F1831" s="19"/>
      <c r="G1831" s="208"/>
      <c r="I1831" s="51"/>
      <c r="J1831" s="52"/>
      <c r="K1831" s="62"/>
      <c r="L1831" s="62"/>
      <c r="M1831" s="52"/>
      <c r="N1831" s="54"/>
      <c r="O1831" s="51"/>
      <c r="P1831" s="52"/>
      <c r="W1831" s="52"/>
      <c r="X1831" s="68"/>
      <c r="Y1831" s="62"/>
      <c r="Z1831" s="19"/>
      <c r="AC1831" s="58"/>
      <c r="AD1831" s="19"/>
    </row>
    <row r="1832" spans="2:30" s="20" customFormat="1">
      <c r="B1832" s="49"/>
      <c r="C1832" s="19"/>
      <c r="D1832" s="50"/>
      <c r="E1832" s="19"/>
      <c r="F1832" s="19"/>
      <c r="G1832" s="208"/>
      <c r="I1832" s="51"/>
      <c r="J1832" s="52"/>
      <c r="K1832" s="62"/>
      <c r="L1832" s="62"/>
      <c r="M1832" s="52"/>
      <c r="N1832" s="54"/>
      <c r="O1832" s="51"/>
      <c r="P1832" s="52"/>
      <c r="W1832" s="52"/>
      <c r="X1832" s="68"/>
      <c r="Y1832" s="62"/>
      <c r="Z1832" s="19"/>
      <c r="AC1832" s="58"/>
      <c r="AD1832" s="19"/>
    </row>
    <row r="1833" spans="2:30" s="20" customFormat="1">
      <c r="B1833" s="49"/>
      <c r="C1833" s="19"/>
      <c r="D1833" s="50"/>
      <c r="E1833" s="19"/>
      <c r="F1833" s="19"/>
      <c r="G1833" s="208"/>
      <c r="I1833" s="51"/>
      <c r="J1833" s="52"/>
      <c r="K1833" s="62"/>
      <c r="L1833" s="62"/>
      <c r="M1833" s="52"/>
      <c r="N1833" s="54"/>
      <c r="O1833" s="51"/>
      <c r="P1833" s="52"/>
      <c r="W1833" s="52"/>
      <c r="X1833" s="68"/>
      <c r="Y1833" s="62"/>
      <c r="Z1833" s="19"/>
      <c r="AC1833" s="58"/>
      <c r="AD1833" s="19"/>
    </row>
    <row r="1834" spans="2:30" s="20" customFormat="1">
      <c r="B1834" s="49"/>
      <c r="C1834" s="19"/>
      <c r="D1834" s="50"/>
      <c r="E1834" s="19"/>
      <c r="F1834" s="19"/>
      <c r="G1834" s="208"/>
      <c r="I1834" s="51"/>
      <c r="J1834" s="52"/>
      <c r="K1834" s="62"/>
      <c r="L1834" s="62"/>
      <c r="M1834" s="52"/>
      <c r="N1834" s="54"/>
      <c r="O1834" s="51"/>
      <c r="P1834" s="52"/>
      <c r="W1834" s="52"/>
      <c r="X1834" s="68"/>
      <c r="Y1834" s="62"/>
      <c r="Z1834" s="19"/>
      <c r="AC1834" s="58"/>
      <c r="AD1834" s="19"/>
    </row>
    <row r="1835" spans="2:30" s="20" customFormat="1">
      <c r="B1835" s="49"/>
      <c r="C1835" s="19"/>
      <c r="D1835" s="50"/>
      <c r="E1835" s="19"/>
      <c r="F1835" s="19"/>
      <c r="G1835" s="208"/>
      <c r="I1835" s="51"/>
      <c r="J1835" s="52"/>
      <c r="K1835" s="62"/>
      <c r="L1835" s="62"/>
      <c r="M1835" s="52"/>
      <c r="N1835" s="54"/>
      <c r="O1835" s="51"/>
      <c r="P1835" s="52"/>
      <c r="W1835" s="52"/>
      <c r="X1835" s="68"/>
      <c r="Y1835" s="62"/>
      <c r="Z1835" s="19"/>
      <c r="AC1835" s="58"/>
      <c r="AD1835" s="19"/>
    </row>
    <row r="1836" spans="2:30" s="20" customFormat="1">
      <c r="B1836" s="49"/>
      <c r="C1836" s="19"/>
      <c r="D1836" s="50"/>
      <c r="E1836" s="19"/>
      <c r="F1836" s="19"/>
      <c r="G1836" s="208"/>
      <c r="I1836" s="51"/>
      <c r="J1836" s="52"/>
      <c r="K1836" s="62"/>
      <c r="L1836" s="62"/>
      <c r="M1836" s="52"/>
      <c r="N1836" s="54"/>
      <c r="O1836" s="51"/>
      <c r="P1836" s="52"/>
      <c r="W1836" s="52"/>
      <c r="X1836" s="68"/>
      <c r="Y1836" s="62"/>
      <c r="Z1836" s="19"/>
      <c r="AC1836" s="58"/>
      <c r="AD1836" s="19"/>
    </row>
    <row r="1837" spans="2:30" s="20" customFormat="1">
      <c r="B1837" s="49"/>
      <c r="C1837" s="19"/>
      <c r="D1837" s="50"/>
      <c r="E1837" s="19"/>
      <c r="F1837" s="19"/>
      <c r="G1837" s="208"/>
      <c r="I1837" s="51"/>
      <c r="J1837" s="52"/>
      <c r="K1837" s="62"/>
      <c r="L1837" s="62"/>
      <c r="M1837" s="52"/>
      <c r="N1837" s="54"/>
      <c r="O1837" s="51"/>
      <c r="P1837" s="52"/>
      <c r="W1837" s="52"/>
      <c r="X1837" s="68"/>
      <c r="Y1837" s="62"/>
      <c r="Z1837" s="19"/>
      <c r="AC1837" s="58"/>
      <c r="AD1837" s="19"/>
    </row>
    <row r="1838" spans="2:30" s="20" customFormat="1">
      <c r="B1838" s="49"/>
      <c r="C1838" s="19"/>
      <c r="D1838" s="50"/>
      <c r="E1838" s="19"/>
      <c r="F1838" s="19"/>
      <c r="G1838" s="208"/>
      <c r="I1838" s="51"/>
      <c r="J1838" s="52"/>
      <c r="K1838" s="62"/>
      <c r="L1838" s="62"/>
      <c r="M1838" s="52"/>
      <c r="N1838" s="54"/>
      <c r="O1838" s="51"/>
      <c r="P1838" s="52"/>
      <c r="W1838" s="52"/>
      <c r="X1838" s="68"/>
      <c r="Y1838" s="62"/>
      <c r="Z1838" s="19"/>
      <c r="AC1838" s="58"/>
      <c r="AD1838" s="19"/>
    </row>
    <row r="1839" spans="2:30" s="20" customFormat="1">
      <c r="B1839" s="49"/>
      <c r="C1839" s="19"/>
      <c r="D1839" s="50"/>
      <c r="E1839" s="19"/>
      <c r="F1839" s="19"/>
      <c r="G1839" s="208"/>
      <c r="I1839" s="51"/>
      <c r="J1839" s="52"/>
      <c r="K1839" s="62"/>
      <c r="L1839" s="62"/>
      <c r="M1839" s="52"/>
      <c r="N1839" s="54"/>
      <c r="O1839" s="51"/>
      <c r="P1839" s="52"/>
      <c r="W1839" s="52"/>
      <c r="X1839" s="68"/>
      <c r="Y1839" s="62"/>
      <c r="Z1839" s="19"/>
      <c r="AC1839" s="58"/>
      <c r="AD1839" s="19"/>
    </row>
    <row r="1840" spans="2:30" s="20" customFormat="1">
      <c r="B1840" s="49"/>
      <c r="C1840" s="19"/>
      <c r="D1840" s="50"/>
      <c r="E1840" s="19"/>
      <c r="F1840" s="19"/>
      <c r="G1840" s="208"/>
      <c r="I1840" s="51"/>
      <c r="J1840" s="52"/>
      <c r="K1840" s="62"/>
      <c r="L1840" s="62"/>
      <c r="M1840" s="52"/>
      <c r="N1840" s="54"/>
      <c r="O1840" s="51"/>
      <c r="P1840" s="52"/>
      <c r="W1840" s="52"/>
      <c r="X1840" s="68"/>
      <c r="Y1840" s="62"/>
      <c r="Z1840" s="19"/>
      <c r="AC1840" s="58"/>
      <c r="AD1840" s="19"/>
    </row>
    <row r="1841" spans="2:30" s="20" customFormat="1">
      <c r="B1841" s="49"/>
      <c r="C1841" s="19"/>
      <c r="D1841" s="50"/>
      <c r="E1841" s="19"/>
      <c r="F1841" s="19"/>
      <c r="G1841" s="208"/>
      <c r="I1841" s="51"/>
      <c r="J1841" s="52"/>
      <c r="K1841" s="62"/>
      <c r="L1841" s="62"/>
      <c r="M1841" s="52"/>
      <c r="N1841" s="54"/>
      <c r="O1841" s="51"/>
      <c r="P1841" s="52"/>
      <c r="W1841" s="52"/>
      <c r="X1841" s="68"/>
      <c r="Y1841" s="62"/>
      <c r="Z1841" s="19"/>
      <c r="AC1841" s="58"/>
      <c r="AD1841" s="19"/>
    </row>
    <row r="1842" spans="2:30" s="20" customFormat="1">
      <c r="B1842" s="49"/>
      <c r="C1842" s="19"/>
      <c r="D1842" s="50"/>
      <c r="E1842" s="19"/>
      <c r="F1842" s="19"/>
      <c r="G1842" s="208"/>
      <c r="I1842" s="51"/>
      <c r="J1842" s="52"/>
      <c r="K1842" s="62"/>
      <c r="L1842" s="62"/>
      <c r="M1842" s="52"/>
      <c r="N1842" s="54"/>
      <c r="O1842" s="51"/>
      <c r="P1842" s="52"/>
      <c r="W1842" s="52"/>
      <c r="X1842" s="68"/>
      <c r="Y1842" s="62"/>
      <c r="Z1842" s="19"/>
      <c r="AC1842" s="58"/>
      <c r="AD1842" s="19"/>
    </row>
    <row r="1843" spans="2:30" s="20" customFormat="1">
      <c r="B1843" s="49"/>
      <c r="C1843" s="19"/>
      <c r="D1843" s="50"/>
      <c r="E1843" s="19"/>
      <c r="F1843" s="19"/>
      <c r="G1843" s="208"/>
      <c r="I1843" s="51"/>
      <c r="J1843" s="52"/>
      <c r="K1843" s="62"/>
      <c r="L1843" s="62"/>
      <c r="M1843" s="52"/>
      <c r="N1843" s="54"/>
      <c r="O1843" s="51"/>
      <c r="P1843" s="52"/>
      <c r="W1843" s="52"/>
      <c r="X1843" s="68"/>
      <c r="Y1843" s="62"/>
      <c r="Z1843" s="19"/>
      <c r="AC1843" s="58"/>
      <c r="AD1843" s="19"/>
    </row>
    <row r="1844" spans="2:30" s="20" customFormat="1">
      <c r="B1844" s="49"/>
      <c r="C1844" s="19"/>
      <c r="D1844" s="50"/>
      <c r="E1844" s="19"/>
      <c r="F1844" s="19"/>
      <c r="G1844" s="208"/>
      <c r="I1844" s="51"/>
      <c r="J1844" s="52"/>
      <c r="K1844" s="62"/>
      <c r="L1844" s="62"/>
      <c r="M1844" s="52"/>
      <c r="N1844" s="54"/>
      <c r="O1844" s="51"/>
      <c r="P1844" s="52"/>
      <c r="W1844" s="52"/>
      <c r="X1844" s="68"/>
      <c r="Y1844" s="62"/>
      <c r="Z1844" s="19"/>
      <c r="AC1844" s="58"/>
      <c r="AD1844" s="19"/>
    </row>
    <row r="1845" spans="2:30" s="20" customFormat="1">
      <c r="B1845" s="49"/>
      <c r="C1845" s="19"/>
      <c r="D1845" s="50"/>
      <c r="E1845" s="19"/>
      <c r="F1845" s="19"/>
      <c r="G1845" s="208"/>
      <c r="I1845" s="51"/>
      <c r="J1845" s="52"/>
      <c r="K1845" s="62"/>
      <c r="L1845" s="62"/>
      <c r="M1845" s="52"/>
      <c r="N1845" s="54"/>
      <c r="O1845" s="51"/>
      <c r="P1845" s="52"/>
      <c r="W1845" s="52"/>
      <c r="X1845" s="68"/>
      <c r="Y1845" s="62"/>
      <c r="Z1845" s="19"/>
      <c r="AC1845" s="58"/>
      <c r="AD1845" s="19"/>
    </row>
    <row r="1846" spans="2:30" s="20" customFormat="1">
      <c r="B1846" s="49"/>
      <c r="C1846" s="19"/>
      <c r="D1846" s="50"/>
      <c r="E1846" s="19"/>
      <c r="F1846" s="19"/>
      <c r="G1846" s="208"/>
      <c r="I1846" s="51"/>
      <c r="J1846" s="52"/>
      <c r="K1846" s="62"/>
      <c r="L1846" s="62"/>
      <c r="M1846" s="52"/>
      <c r="N1846" s="54"/>
      <c r="O1846" s="51"/>
      <c r="P1846" s="52"/>
      <c r="W1846" s="52"/>
      <c r="X1846" s="68"/>
      <c r="Y1846" s="62"/>
      <c r="Z1846" s="19"/>
      <c r="AC1846" s="58"/>
      <c r="AD1846" s="19"/>
    </row>
    <row r="1847" spans="2:30" s="20" customFormat="1">
      <c r="B1847" s="49"/>
      <c r="C1847" s="19"/>
      <c r="D1847" s="50"/>
      <c r="E1847" s="19"/>
      <c r="F1847" s="19"/>
      <c r="G1847" s="208"/>
      <c r="I1847" s="51"/>
      <c r="J1847" s="52"/>
      <c r="K1847" s="62"/>
      <c r="L1847" s="62"/>
      <c r="M1847" s="52"/>
      <c r="N1847" s="54"/>
      <c r="O1847" s="51"/>
      <c r="P1847" s="52"/>
      <c r="W1847" s="52"/>
      <c r="X1847" s="68"/>
      <c r="Y1847" s="62"/>
      <c r="Z1847" s="19"/>
      <c r="AC1847" s="58"/>
      <c r="AD1847" s="19"/>
    </row>
    <row r="1848" spans="2:30" s="20" customFormat="1">
      <c r="B1848" s="49"/>
      <c r="C1848" s="19"/>
      <c r="D1848" s="50"/>
      <c r="E1848" s="19"/>
      <c r="F1848" s="19"/>
      <c r="G1848" s="208"/>
      <c r="I1848" s="51"/>
      <c r="J1848" s="52"/>
      <c r="K1848" s="62"/>
      <c r="L1848" s="62"/>
      <c r="M1848" s="52"/>
      <c r="N1848" s="54"/>
      <c r="O1848" s="51"/>
      <c r="P1848" s="52"/>
      <c r="W1848" s="52"/>
      <c r="X1848" s="68"/>
      <c r="Y1848" s="62"/>
      <c r="Z1848" s="19"/>
      <c r="AC1848" s="58"/>
      <c r="AD1848" s="19"/>
    </row>
    <row r="1849" spans="2:30" s="20" customFormat="1">
      <c r="B1849" s="49"/>
      <c r="C1849" s="19"/>
      <c r="D1849" s="50"/>
      <c r="E1849" s="19"/>
      <c r="F1849" s="19"/>
      <c r="G1849" s="208"/>
      <c r="I1849" s="51"/>
      <c r="J1849" s="52"/>
      <c r="K1849" s="62"/>
      <c r="L1849" s="62"/>
      <c r="M1849" s="52"/>
      <c r="N1849" s="54"/>
      <c r="O1849" s="51"/>
      <c r="P1849" s="52"/>
      <c r="W1849" s="52"/>
      <c r="X1849" s="68"/>
      <c r="Y1849" s="62"/>
      <c r="Z1849" s="19"/>
      <c r="AC1849" s="58"/>
      <c r="AD1849" s="19"/>
    </row>
    <row r="1850" spans="2:30" s="20" customFormat="1">
      <c r="B1850" s="49"/>
      <c r="C1850" s="19"/>
      <c r="D1850" s="50"/>
      <c r="E1850" s="19"/>
      <c r="F1850" s="19"/>
      <c r="G1850" s="208"/>
      <c r="I1850" s="51"/>
      <c r="J1850" s="52"/>
      <c r="K1850" s="62"/>
      <c r="L1850" s="62"/>
      <c r="M1850" s="52"/>
      <c r="N1850" s="54"/>
      <c r="O1850" s="51"/>
      <c r="P1850" s="52"/>
      <c r="W1850" s="52"/>
      <c r="X1850" s="68"/>
      <c r="Y1850" s="62"/>
      <c r="Z1850" s="19"/>
      <c r="AC1850" s="58"/>
      <c r="AD1850" s="19"/>
    </row>
    <row r="1851" spans="2:30" s="20" customFormat="1">
      <c r="B1851" s="49"/>
      <c r="C1851" s="19"/>
      <c r="D1851" s="50"/>
      <c r="E1851" s="19"/>
      <c r="F1851" s="19"/>
      <c r="G1851" s="208"/>
      <c r="I1851" s="51"/>
      <c r="J1851" s="52"/>
      <c r="K1851" s="62"/>
      <c r="L1851" s="62"/>
      <c r="M1851" s="52"/>
      <c r="N1851" s="54"/>
      <c r="O1851" s="51"/>
      <c r="P1851" s="52"/>
      <c r="W1851" s="52"/>
      <c r="X1851" s="68"/>
      <c r="Y1851" s="62"/>
      <c r="Z1851" s="19"/>
      <c r="AC1851" s="58"/>
      <c r="AD1851" s="19"/>
    </row>
    <row r="1852" spans="2:30" s="20" customFormat="1">
      <c r="B1852" s="49"/>
      <c r="C1852" s="19"/>
      <c r="D1852" s="50"/>
      <c r="E1852" s="19"/>
      <c r="F1852" s="19"/>
      <c r="G1852" s="208"/>
      <c r="I1852" s="51"/>
      <c r="J1852" s="52"/>
      <c r="K1852" s="62"/>
      <c r="L1852" s="62"/>
      <c r="M1852" s="52"/>
      <c r="N1852" s="54"/>
      <c r="O1852" s="51"/>
      <c r="P1852" s="52"/>
      <c r="W1852" s="52"/>
      <c r="X1852" s="68"/>
      <c r="Y1852" s="62"/>
      <c r="Z1852" s="19"/>
      <c r="AC1852" s="58"/>
      <c r="AD1852" s="19"/>
    </row>
    <row r="1853" spans="2:30" s="20" customFormat="1">
      <c r="B1853" s="49"/>
      <c r="C1853" s="19"/>
      <c r="D1853" s="50"/>
      <c r="E1853" s="19"/>
      <c r="F1853" s="19"/>
      <c r="G1853" s="208"/>
      <c r="I1853" s="51"/>
      <c r="J1853" s="52"/>
      <c r="K1853" s="62"/>
      <c r="L1853" s="62"/>
      <c r="M1853" s="52"/>
      <c r="N1853" s="54"/>
      <c r="O1853" s="51"/>
      <c r="P1853" s="52"/>
      <c r="W1853" s="52"/>
      <c r="X1853" s="68"/>
      <c r="Y1853" s="62"/>
      <c r="Z1853" s="19"/>
      <c r="AC1853" s="58"/>
      <c r="AD1853" s="19"/>
    </row>
    <row r="1854" spans="2:30" s="20" customFormat="1">
      <c r="B1854" s="49"/>
      <c r="C1854" s="19"/>
      <c r="D1854" s="50"/>
      <c r="E1854" s="19"/>
      <c r="F1854" s="19"/>
      <c r="G1854" s="208"/>
      <c r="I1854" s="51"/>
      <c r="J1854" s="52"/>
      <c r="K1854" s="62"/>
      <c r="L1854" s="62"/>
      <c r="M1854" s="52"/>
      <c r="N1854" s="54"/>
      <c r="O1854" s="51"/>
      <c r="P1854" s="52"/>
      <c r="W1854" s="52"/>
      <c r="X1854" s="68"/>
      <c r="Y1854" s="62"/>
      <c r="Z1854" s="19"/>
      <c r="AC1854" s="58"/>
      <c r="AD1854" s="19"/>
    </row>
    <row r="1855" spans="2:30" s="20" customFormat="1">
      <c r="B1855" s="49"/>
      <c r="C1855" s="19"/>
      <c r="D1855" s="50"/>
      <c r="E1855" s="19"/>
      <c r="F1855" s="19"/>
      <c r="G1855" s="208"/>
      <c r="I1855" s="51"/>
      <c r="J1855" s="52"/>
      <c r="K1855" s="62"/>
      <c r="L1855" s="62"/>
      <c r="M1855" s="52"/>
      <c r="N1855" s="54"/>
      <c r="O1855" s="51"/>
      <c r="P1855" s="52"/>
      <c r="W1855" s="52"/>
      <c r="X1855" s="68"/>
      <c r="Y1855" s="62"/>
      <c r="Z1855" s="19"/>
      <c r="AC1855" s="58"/>
      <c r="AD1855" s="19"/>
    </row>
    <row r="1856" spans="2:30" s="20" customFormat="1">
      <c r="B1856" s="49"/>
      <c r="C1856" s="19"/>
      <c r="D1856" s="50"/>
      <c r="E1856" s="19"/>
      <c r="F1856" s="19"/>
      <c r="G1856" s="208"/>
      <c r="I1856" s="51"/>
      <c r="J1856" s="52"/>
      <c r="K1856" s="62"/>
      <c r="L1856" s="62"/>
      <c r="M1856" s="52"/>
      <c r="N1856" s="54"/>
      <c r="O1856" s="51"/>
      <c r="P1856" s="52"/>
      <c r="W1856" s="52"/>
      <c r="X1856" s="68"/>
      <c r="Y1856" s="62"/>
      <c r="Z1856" s="19"/>
      <c r="AC1856" s="58"/>
      <c r="AD1856" s="19"/>
    </row>
    <row r="1857" spans="2:30" s="20" customFormat="1">
      <c r="B1857" s="49"/>
      <c r="C1857" s="19"/>
      <c r="D1857" s="50"/>
      <c r="E1857" s="19"/>
      <c r="F1857" s="19"/>
      <c r="G1857" s="208"/>
      <c r="I1857" s="51"/>
      <c r="J1857" s="52"/>
      <c r="K1857" s="62"/>
      <c r="L1857" s="62"/>
      <c r="M1857" s="52"/>
      <c r="N1857" s="54"/>
      <c r="O1857" s="51"/>
      <c r="P1857" s="52"/>
      <c r="W1857" s="52"/>
      <c r="X1857" s="68"/>
      <c r="Y1857" s="62"/>
      <c r="Z1857" s="19"/>
      <c r="AC1857" s="58"/>
      <c r="AD1857" s="19"/>
    </row>
    <row r="1858" spans="2:30" s="20" customFormat="1">
      <c r="B1858" s="49"/>
      <c r="C1858" s="19"/>
      <c r="D1858" s="50"/>
      <c r="E1858" s="19"/>
      <c r="F1858" s="19"/>
      <c r="G1858" s="208"/>
      <c r="I1858" s="51"/>
      <c r="J1858" s="52"/>
      <c r="K1858" s="62"/>
      <c r="L1858" s="62"/>
      <c r="M1858" s="52"/>
      <c r="N1858" s="54"/>
      <c r="O1858" s="51"/>
      <c r="P1858" s="52"/>
      <c r="W1858" s="52"/>
      <c r="X1858" s="68"/>
      <c r="Y1858" s="62"/>
      <c r="Z1858" s="19"/>
      <c r="AC1858" s="58"/>
      <c r="AD1858" s="19"/>
    </row>
    <row r="1859" spans="2:30" s="20" customFormat="1">
      <c r="B1859" s="49"/>
      <c r="C1859" s="19"/>
      <c r="D1859" s="50"/>
      <c r="E1859" s="19"/>
      <c r="F1859" s="19"/>
      <c r="G1859" s="208"/>
      <c r="I1859" s="51"/>
      <c r="J1859" s="52"/>
      <c r="K1859" s="62"/>
      <c r="L1859" s="62"/>
      <c r="M1859" s="52"/>
      <c r="N1859" s="54"/>
      <c r="O1859" s="51"/>
      <c r="P1859" s="52"/>
      <c r="W1859" s="52"/>
      <c r="X1859" s="68"/>
      <c r="Y1859" s="62"/>
      <c r="Z1859" s="19"/>
      <c r="AC1859" s="58"/>
      <c r="AD1859" s="19"/>
    </row>
    <row r="1860" spans="2:30" s="20" customFormat="1">
      <c r="B1860" s="49"/>
      <c r="C1860" s="19"/>
      <c r="D1860" s="50"/>
      <c r="E1860" s="19"/>
      <c r="F1860" s="19"/>
      <c r="G1860" s="208"/>
      <c r="I1860" s="51"/>
      <c r="J1860" s="52"/>
      <c r="K1860" s="62"/>
      <c r="L1860" s="62"/>
      <c r="M1860" s="52"/>
      <c r="N1860" s="54"/>
      <c r="O1860" s="51"/>
      <c r="P1860" s="52"/>
      <c r="W1860" s="52"/>
      <c r="X1860" s="68"/>
      <c r="Y1860" s="62"/>
      <c r="Z1860" s="19"/>
      <c r="AC1860" s="58"/>
      <c r="AD1860" s="19"/>
    </row>
    <row r="1861" spans="2:30" s="20" customFormat="1">
      <c r="B1861" s="49"/>
      <c r="C1861" s="19"/>
      <c r="D1861" s="50"/>
      <c r="E1861" s="19"/>
      <c r="F1861" s="19"/>
      <c r="G1861" s="208"/>
      <c r="I1861" s="51"/>
      <c r="J1861" s="52"/>
      <c r="K1861" s="62"/>
      <c r="L1861" s="62"/>
      <c r="M1861" s="52"/>
      <c r="N1861" s="54"/>
      <c r="O1861" s="51"/>
      <c r="P1861" s="52"/>
      <c r="W1861" s="52"/>
      <c r="X1861" s="68"/>
      <c r="Y1861" s="62"/>
      <c r="Z1861" s="19"/>
      <c r="AC1861" s="58"/>
      <c r="AD1861" s="19"/>
    </row>
    <row r="1862" spans="2:30" s="20" customFormat="1">
      <c r="B1862" s="49"/>
      <c r="C1862" s="19"/>
      <c r="D1862" s="50"/>
      <c r="E1862" s="19"/>
      <c r="F1862" s="19"/>
      <c r="G1862" s="208"/>
      <c r="I1862" s="51"/>
      <c r="J1862" s="52"/>
      <c r="K1862" s="62"/>
      <c r="L1862" s="62"/>
      <c r="M1862" s="52"/>
      <c r="N1862" s="54"/>
      <c r="O1862" s="51"/>
      <c r="P1862" s="52"/>
      <c r="W1862" s="52"/>
      <c r="X1862" s="68"/>
      <c r="Y1862" s="62"/>
      <c r="Z1862" s="19"/>
      <c r="AC1862" s="58"/>
      <c r="AD1862" s="19"/>
    </row>
    <row r="1863" spans="2:30" s="20" customFormat="1">
      <c r="B1863" s="49"/>
      <c r="C1863" s="19"/>
      <c r="D1863" s="50"/>
      <c r="E1863" s="19"/>
      <c r="F1863" s="19"/>
      <c r="G1863" s="208"/>
      <c r="I1863" s="51"/>
      <c r="J1863" s="52"/>
      <c r="K1863" s="62"/>
      <c r="L1863" s="62"/>
      <c r="M1863" s="52"/>
      <c r="N1863" s="54"/>
      <c r="O1863" s="51"/>
      <c r="P1863" s="52"/>
      <c r="W1863" s="52"/>
      <c r="X1863" s="68"/>
      <c r="Y1863" s="62"/>
      <c r="Z1863" s="19"/>
      <c r="AC1863" s="58"/>
      <c r="AD1863" s="19"/>
    </row>
    <row r="1864" spans="2:30" s="20" customFormat="1">
      <c r="B1864" s="49"/>
      <c r="C1864" s="19"/>
      <c r="D1864" s="50"/>
      <c r="E1864" s="19"/>
      <c r="F1864" s="19"/>
      <c r="G1864" s="208"/>
      <c r="I1864" s="51"/>
      <c r="J1864" s="52"/>
      <c r="K1864" s="62"/>
      <c r="L1864" s="62"/>
      <c r="M1864" s="52"/>
      <c r="N1864" s="54"/>
      <c r="O1864" s="51"/>
      <c r="P1864" s="52"/>
      <c r="W1864" s="52"/>
      <c r="X1864" s="68"/>
      <c r="Y1864" s="62"/>
      <c r="Z1864" s="19"/>
      <c r="AC1864" s="58"/>
      <c r="AD1864" s="19"/>
    </row>
    <row r="1865" spans="2:30" s="20" customFormat="1">
      <c r="B1865" s="49"/>
      <c r="C1865" s="19"/>
      <c r="D1865" s="50"/>
      <c r="E1865" s="19"/>
      <c r="F1865" s="19"/>
      <c r="G1865" s="208"/>
      <c r="I1865" s="51"/>
      <c r="J1865" s="52"/>
      <c r="K1865" s="62"/>
      <c r="L1865" s="62"/>
      <c r="M1865" s="52"/>
      <c r="N1865" s="54"/>
      <c r="O1865" s="51"/>
      <c r="P1865" s="52"/>
      <c r="W1865" s="52"/>
      <c r="X1865" s="68"/>
      <c r="Y1865" s="62"/>
      <c r="Z1865" s="19"/>
      <c r="AC1865" s="58"/>
      <c r="AD1865" s="19"/>
    </row>
    <row r="1866" spans="2:30" s="20" customFormat="1">
      <c r="B1866" s="49"/>
      <c r="C1866" s="19"/>
      <c r="D1866" s="50"/>
      <c r="E1866" s="19"/>
      <c r="F1866" s="19"/>
      <c r="G1866" s="208"/>
      <c r="I1866" s="51"/>
      <c r="J1866" s="52"/>
      <c r="K1866" s="62"/>
      <c r="L1866" s="62"/>
      <c r="M1866" s="52"/>
      <c r="N1866" s="54"/>
      <c r="O1866" s="51"/>
      <c r="P1866" s="52"/>
      <c r="W1866" s="52"/>
      <c r="X1866" s="68"/>
      <c r="Y1866" s="62"/>
      <c r="Z1866" s="19"/>
      <c r="AC1866" s="58"/>
      <c r="AD1866" s="19"/>
    </row>
    <row r="1867" spans="2:30" s="20" customFormat="1">
      <c r="B1867" s="49"/>
      <c r="C1867" s="19"/>
      <c r="D1867" s="50"/>
      <c r="E1867" s="19"/>
      <c r="F1867" s="19"/>
      <c r="G1867" s="208"/>
      <c r="I1867" s="51"/>
      <c r="J1867" s="52"/>
      <c r="K1867" s="62"/>
      <c r="L1867" s="62"/>
      <c r="M1867" s="52"/>
      <c r="N1867" s="54"/>
      <c r="O1867" s="51"/>
      <c r="P1867" s="52"/>
      <c r="W1867" s="52"/>
      <c r="X1867" s="68"/>
      <c r="Y1867" s="62"/>
      <c r="Z1867" s="19"/>
      <c r="AC1867" s="58"/>
      <c r="AD1867" s="19"/>
    </row>
    <row r="1868" spans="2:30" s="20" customFormat="1">
      <c r="B1868" s="49"/>
      <c r="C1868" s="19"/>
      <c r="D1868" s="50"/>
      <c r="E1868" s="19"/>
      <c r="F1868" s="19"/>
      <c r="G1868" s="208"/>
      <c r="I1868" s="51"/>
      <c r="J1868" s="52"/>
      <c r="K1868" s="62"/>
      <c r="L1868" s="62"/>
      <c r="M1868" s="52"/>
      <c r="N1868" s="54"/>
      <c r="O1868" s="51"/>
      <c r="P1868" s="52"/>
      <c r="W1868" s="52"/>
      <c r="X1868" s="68"/>
      <c r="Y1868" s="62"/>
      <c r="Z1868" s="19"/>
      <c r="AC1868" s="58"/>
      <c r="AD1868" s="19"/>
    </row>
    <row r="1869" spans="2:30" s="20" customFormat="1">
      <c r="B1869" s="49"/>
      <c r="C1869" s="19"/>
      <c r="D1869" s="50"/>
      <c r="E1869" s="19"/>
      <c r="F1869" s="19"/>
      <c r="G1869" s="208"/>
      <c r="I1869" s="51"/>
      <c r="J1869" s="52"/>
      <c r="K1869" s="62"/>
      <c r="L1869" s="62"/>
      <c r="M1869" s="52"/>
      <c r="N1869" s="54"/>
      <c r="O1869" s="51"/>
      <c r="P1869" s="52"/>
      <c r="W1869" s="52"/>
      <c r="X1869" s="68"/>
      <c r="Y1869" s="62"/>
      <c r="Z1869" s="19"/>
      <c r="AC1869" s="58"/>
      <c r="AD1869" s="19"/>
    </row>
    <row r="1870" spans="2:30" s="20" customFormat="1">
      <c r="B1870" s="49"/>
      <c r="C1870" s="19"/>
      <c r="D1870" s="50"/>
      <c r="E1870" s="19"/>
      <c r="F1870" s="19"/>
      <c r="G1870" s="208"/>
      <c r="I1870" s="51"/>
      <c r="J1870" s="52"/>
      <c r="K1870" s="62"/>
      <c r="L1870" s="62"/>
      <c r="M1870" s="52"/>
      <c r="N1870" s="54"/>
      <c r="O1870" s="51"/>
      <c r="P1870" s="52"/>
      <c r="W1870" s="52"/>
      <c r="X1870" s="68"/>
      <c r="Y1870" s="62"/>
      <c r="Z1870" s="19"/>
      <c r="AC1870" s="58"/>
      <c r="AD1870" s="19"/>
    </row>
    <row r="1871" spans="2:30" s="20" customFormat="1">
      <c r="B1871" s="49"/>
      <c r="C1871" s="19"/>
      <c r="D1871" s="50"/>
      <c r="E1871" s="19"/>
      <c r="F1871" s="19"/>
      <c r="G1871" s="208"/>
      <c r="I1871" s="51"/>
      <c r="J1871" s="52"/>
      <c r="K1871" s="62"/>
      <c r="L1871" s="62"/>
      <c r="M1871" s="52"/>
      <c r="N1871" s="54"/>
      <c r="O1871" s="51"/>
      <c r="P1871" s="52"/>
      <c r="W1871" s="52"/>
      <c r="X1871" s="68"/>
      <c r="Y1871" s="62"/>
      <c r="Z1871" s="19"/>
      <c r="AC1871" s="58"/>
      <c r="AD1871" s="19"/>
    </row>
    <row r="1872" spans="2:30" s="20" customFormat="1">
      <c r="B1872" s="49"/>
      <c r="C1872" s="19"/>
      <c r="D1872" s="50"/>
      <c r="E1872" s="19"/>
      <c r="F1872" s="19"/>
      <c r="G1872" s="208"/>
      <c r="I1872" s="51"/>
      <c r="J1872" s="52"/>
      <c r="K1872" s="62"/>
      <c r="L1872" s="62"/>
      <c r="M1872" s="52"/>
      <c r="N1872" s="54"/>
      <c r="O1872" s="51"/>
      <c r="P1872" s="52"/>
      <c r="W1872" s="52"/>
      <c r="X1872" s="68"/>
      <c r="Y1872" s="62"/>
      <c r="Z1872" s="19"/>
      <c r="AC1872" s="58"/>
      <c r="AD1872" s="19"/>
    </row>
    <row r="1873" spans="2:30" s="20" customFormat="1">
      <c r="B1873" s="49"/>
      <c r="C1873" s="19"/>
      <c r="D1873" s="50"/>
      <c r="E1873" s="19"/>
      <c r="F1873" s="19"/>
      <c r="G1873" s="208"/>
      <c r="I1873" s="51"/>
      <c r="J1873" s="52"/>
      <c r="K1873" s="62"/>
      <c r="L1873" s="62"/>
      <c r="M1873" s="52"/>
      <c r="N1873" s="54"/>
      <c r="O1873" s="51"/>
      <c r="P1873" s="52"/>
      <c r="W1873" s="52"/>
      <c r="X1873" s="68"/>
      <c r="Y1873" s="62"/>
      <c r="Z1873" s="19"/>
      <c r="AC1873" s="58"/>
      <c r="AD1873" s="19"/>
    </row>
    <row r="1874" spans="2:30" s="20" customFormat="1">
      <c r="B1874" s="49"/>
      <c r="C1874" s="19"/>
      <c r="D1874" s="50"/>
      <c r="E1874" s="19"/>
      <c r="F1874" s="19"/>
      <c r="G1874" s="208"/>
      <c r="I1874" s="51"/>
      <c r="J1874" s="52"/>
      <c r="K1874" s="62"/>
      <c r="L1874" s="62"/>
      <c r="M1874" s="52"/>
      <c r="N1874" s="54"/>
      <c r="O1874" s="51"/>
      <c r="P1874" s="52"/>
      <c r="W1874" s="52"/>
      <c r="X1874" s="68"/>
      <c r="Y1874" s="62"/>
      <c r="Z1874" s="19"/>
      <c r="AC1874" s="58"/>
      <c r="AD1874" s="19"/>
    </row>
    <row r="1875" spans="2:30" s="20" customFormat="1">
      <c r="B1875" s="49"/>
      <c r="C1875" s="19"/>
      <c r="D1875" s="50"/>
      <c r="E1875" s="19"/>
      <c r="F1875" s="19"/>
      <c r="G1875" s="208"/>
      <c r="I1875" s="51"/>
      <c r="J1875" s="52"/>
      <c r="K1875" s="62"/>
      <c r="L1875" s="62"/>
      <c r="M1875" s="52"/>
      <c r="N1875" s="54"/>
      <c r="O1875" s="51"/>
      <c r="P1875" s="52"/>
      <c r="W1875" s="52"/>
      <c r="X1875" s="68"/>
      <c r="Y1875" s="62"/>
      <c r="Z1875" s="19"/>
      <c r="AC1875" s="58"/>
      <c r="AD1875" s="19"/>
    </row>
    <row r="1876" spans="2:30" s="20" customFormat="1">
      <c r="B1876" s="49"/>
      <c r="C1876" s="19"/>
      <c r="D1876" s="50"/>
      <c r="E1876" s="19"/>
      <c r="F1876" s="19"/>
      <c r="G1876" s="208"/>
      <c r="I1876" s="51"/>
      <c r="J1876" s="52"/>
      <c r="K1876" s="62"/>
      <c r="L1876" s="62"/>
      <c r="M1876" s="52"/>
      <c r="N1876" s="54"/>
      <c r="O1876" s="51"/>
      <c r="P1876" s="52"/>
      <c r="W1876" s="52"/>
      <c r="X1876" s="68"/>
      <c r="Y1876" s="62"/>
      <c r="Z1876" s="19"/>
      <c r="AC1876" s="58"/>
      <c r="AD1876" s="19"/>
    </row>
    <row r="1877" spans="2:30" s="20" customFormat="1">
      <c r="B1877" s="49"/>
      <c r="C1877" s="19"/>
      <c r="D1877" s="50"/>
      <c r="E1877" s="19"/>
      <c r="F1877" s="19"/>
      <c r="G1877" s="208"/>
      <c r="I1877" s="51"/>
      <c r="J1877" s="52"/>
      <c r="K1877" s="62"/>
      <c r="L1877" s="62"/>
      <c r="M1877" s="52"/>
      <c r="N1877" s="54"/>
      <c r="O1877" s="51"/>
      <c r="P1877" s="52"/>
      <c r="W1877" s="52"/>
      <c r="X1877" s="68"/>
      <c r="Y1877" s="62"/>
      <c r="Z1877" s="19"/>
      <c r="AC1877" s="58"/>
      <c r="AD1877" s="19"/>
    </row>
    <row r="1878" spans="2:30" s="20" customFormat="1">
      <c r="B1878" s="49"/>
      <c r="C1878" s="19"/>
      <c r="D1878" s="50"/>
      <c r="E1878" s="19"/>
      <c r="F1878" s="19"/>
      <c r="G1878" s="208"/>
      <c r="I1878" s="51"/>
      <c r="J1878" s="52"/>
      <c r="K1878" s="62"/>
      <c r="L1878" s="62"/>
      <c r="M1878" s="52"/>
      <c r="N1878" s="54"/>
      <c r="O1878" s="51"/>
      <c r="P1878" s="52"/>
      <c r="W1878" s="52"/>
      <c r="X1878" s="68"/>
      <c r="Y1878" s="62"/>
      <c r="Z1878" s="19"/>
      <c r="AC1878" s="58"/>
      <c r="AD1878" s="19"/>
    </row>
    <row r="1879" spans="2:30" s="20" customFormat="1">
      <c r="B1879" s="49"/>
      <c r="C1879" s="19"/>
      <c r="D1879" s="50"/>
      <c r="E1879" s="19"/>
      <c r="F1879" s="19"/>
      <c r="G1879" s="208"/>
      <c r="I1879" s="51"/>
      <c r="J1879" s="52"/>
      <c r="K1879" s="62"/>
      <c r="L1879" s="62"/>
      <c r="M1879" s="52"/>
      <c r="N1879" s="54"/>
      <c r="O1879" s="51"/>
      <c r="P1879" s="52"/>
      <c r="W1879" s="52"/>
      <c r="X1879" s="68"/>
      <c r="Y1879" s="62"/>
      <c r="Z1879" s="19"/>
      <c r="AC1879" s="58"/>
      <c r="AD1879" s="19"/>
    </row>
    <row r="1880" spans="2:30" s="20" customFormat="1">
      <c r="B1880" s="49"/>
      <c r="C1880" s="19"/>
      <c r="D1880" s="50"/>
      <c r="E1880" s="19"/>
      <c r="F1880" s="19"/>
      <c r="G1880" s="208"/>
      <c r="I1880" s="51"/>
      <c r="J1880" s="52"/>
      <c r="K1880" s="62"/>
      <c r="L1880" s="62"/>
      <c r="M1880" s="52"/>
      <c r="N1880" s="54"/>
      <c r="O1880" s="51"/>
      <c r="P1880" s="52"/>
      <c r="W1880" s="52"/>
      <c r="X1880" s="68"/>
      <c r="Y1880" s="62"/>
      <c r="Z1880" s="19"/>
      <c r="AC1880" s="58"/>
      <c r="AD1880" s="19"/>
    </row>
    <row r="1881" spans="2:30" s="20" customFormat="1">
      <c r="B1881" s="49"/>
      <c r="C1881" s="19"/>
      <c r="D1881" s="50"/>
      <c r="E1881" s="19"/>
      <c r="F1881" s="19"/>
      <c r="G1881" s="208"/>
      <c r="I1881" s="51"/>
      <c r="J1881" s="52"/>
      <c r="K1881" s="62"/>
      <c r="L1881" s="62"/>
      <c r="M1881" s="52"/>
      <c r="N1881" s="54"/>
      <c r="O1881" s="51"/>
      <c r="P1881" s="52"/>
      <c r="W1881" s="52"/>
      <c r="X1881" s="68"/>
      <c r="Y1881" s="62"/>
      <c r="Z1881" s="19"/>
      <c r="AC1881" s="58"/>
      <c r="AD1881" s="19"/>
    </row>
    <row r="1882" spans="2:30" s="20" customFormat="1">
      <c r="B1882" s="49"/>
      <c r="C1882" s="19"/>
      <c r="D1882" s="50"/>
      <c r="E1882" s="19"/>
      <c r="F1882" s="19"/>
      <c r="G1882" s="208"/>
      <c r="I1882" s="51"/>
      <c r="J1882" s="52"/>
      <c r="K1882" s="62"/>
      <c r="L1882" s="62"/>
      <c r="M1882" s="52"/>
      <c r="N1882" s="54"/>
      <c r="O1882" s="51"/>
      <c r="P1882" s="52"/>
      <c r="W1882" s="52"/>
      <c r="X1882" s="68"/>
      <c r="Y1882" s="62"/>
      <c r="Z1882" s="19"/>
      <c r="AC1882" s="58"/>
      <c r="AD1882" s="19"/>
    </row>
    <row r="1883" spans="2:30" s="20" customFormat="1">
      <c r="B1883" s="49"/>
      <c r="C1883" s="19"/>
      <c r="D1883" s="50"/>
      <c r="E1883" s="19"/>
      <c r="F1883" s="19"/>
      <c r="G1883" s="208"/>
      <c r="I1883" s="51"/>
      <c r="J1883" s="52"/>
      <c r="K1883" s="62"/>
      <c r="L1883" s="62"/>
      <c r="M1883" s="52"/>
      <c r="N1883" s="54"/>
      <c r="O1883" s="51"/>
      <c r="P1883" s="52"/>
      <c r="W1883" s="52"/>
      <c r="X1883" s="68"/>
      <c r="Y1883" s="62"/>
      <c r="Z1883" s="19"/>
      <c r="AC1883" s="58"/>
      <c r="AD1883" s="19"/>
    </row>
    <row r="1884" spans="2:30" s="20" customFormat="1">
      <c r="B1884" s="49"/>
      <c r="C1884" s="19"/>
      <c r="D1884" s="50"/>
      <c r="E1884" s="19"/>
      <c r="F1884" s="19"/>
      <c r="G1884" s="208"/>
      <c r="I1884" s="51"/>
      <c r="J1884" s="52"/>
      <c r="K1884" s="62"/>
      <c r="L1884" s="62"/>
      <c r="M1884" s="52"/>
      <c r="N1884" s="54"/>
      <c r="O1884" s="51"/>
      <c r="P1884" s="52"/>
      <c r="W1884" s="52"/>
      <c r="X1884" s="68"/>
      <c r="Y1884" s="62"/>
      <c r="Z1884" s="19"/>
      <c r="AC1884" s="58"/>
      <c r="AD1884" s="19"/>
    </row>
    <row r="1885" spans="2:30" s="20" customFormat="1">
      <c r="B1885" s="49"/>
      <c r="C1885" s="19"/>
      <c r="D1885" s="50"/>
      <c r="E1885" s="19"/>
      <c r="F1885" s="19"/>
      <c r="G1885" s="208"/>
      <c r="I1885" s="51"/>
      <c r="J1885" s="52"/>
      <c r="K1885" s="62"/>
      <c r="L1885" s="62"/>
      <c r="M1885" s="52"/>
      <c r="N1885" s="54"/>
      <c r="O1885" s="51"/>
      <c r="P1885" s="52"/>
      <c r="W1885" s="52"/>
      <c r="X1885" s="68"/>
      <c r="Y1885" s="62"/>
      <c r="Z1885" s="19"/>
      <c r="AC1885" s="58"/>
      <c r="AD1885" s="19"/>
    </row>
    <row r="1886" spans="2:30" s="20" customFormat="1">
      <c r="B1886" s="49"/>
      <c r="C1886" s="19"/>
      <c r="D1886" s="50"/>
      <c r="E1886" s="19"/>
      <c r="F1886" s="19"/>
      <c r="G1886" s="208"/>
      <c r="I1886" s="51"/>
      <c r="J1886" s="52"/>
      <c r="K1886" s="62"/>
      <c r="L1886" s="62"/>
      <c r="M1886" s="52"/>
      <c r="N1886" s="54"/>
      <c r="O1886" s="51"/>
      <c r="P1886" s="52"/>
      <c r="W1886" s="52"/>
      <c r="X1886" s="68"/>
      <c r="Y1886" s="62"/>
      <c r="Z1886" s="19"/>
      <c r="AC1886" s="58"/>
      <c r="AD1886" s="19"/>
    </row>
    <row r="1887" spans="2:30" s="20" customFormat="1">
      <c r="B1887" s="49"/>
      <c r="C1887" s="19"/>
      <c r="D1887" s="50"/>
      <c r="E1887" s="19"/>
      <c r="F1887" s="19"/>
      <c r="G1887" s="208"/>
      <c r="I1887" s="51"/>
      <c r="J1887" s="52"/>
      <c r="K1887" s="62"/>
      <c r="L1887" s="62"/>
      <c r="M1887" s="52"/>
      <c r="N1887" s="54"/>
      <c r="O1887" s="51"/>
      <c r="P1887" s="52"/>
      <c r="W1887" s="52"/>
      <c r="X1887" s="68"/>
      <c r="Y1887" s="62"/>
      <c r="Z1887" s="19"/>
      <c r="AC1887" s="58"/>
      <c r="AD1887" s="19"/>
    </row>
    <row r="1888" spans="2:30" s="20" customFormat="1">
      <c r="B1888" s="49"/>
      <c r="C1888" s="19"/>
      <c r="D1888" s="50"/>
      <c r="E1888" s="19"/>
      <c r="F1888" s="19"/>
      <c r="G1888" s="208"/>
      <c r="I1888" s="51"/>
      <c r="J1888" s="52"/>
      <c r="K1888" s="62"/>
      <c r="L1888" s="62"/>
      <c r="M1888" s="52"/>
      <c r="N1888" s="54"/>
      <c r="O1888" s="51"/>
      <c r="P1888" s="52"/>
      <c r="W1888" s="52"/>
      <c r="X1888" s="68"/>
      <c r="Y1888" s="62"/>
      <c r="Z1888" s="19"/>
      <c r="AC1888" s="58"/>
      <c r="AD1888" s="19"/>
    </row>
    <row r="1889" spans="2:30" s="20" customFormat="1">
      <c r="B1889" s="49"/>
      <c r="C1889" s="19"/>
      <c r="D1889" s="50"/>
      <c r="E1889" s="19"/>
      <c r="F1889" s="19"/>
      <c r="G1889" s="208"/>
      <c r="I1889" s="51"/>
      <c r="J1889" s="52"/>
      <c r="K1889" s="62"/>
      <c r="L1889" s="62"/>
      <c r="M1889" s="52"/>
      <c r="N1889" s="54"/>
      <c r="O1889" s="51"/>
      <c r="P1889" s="52"/>
      <c r="W1889" s="52"/>
      <c r="X1889" s="68"/>
      <c r="Y1889" s="62"/>
      <c r="Z1889" s="19"/>
      <c r="AC1889" s="58"/>
      <c r="AD1889" s="19"/>
    </row>
    <row r="1890" spans="2:30" s="20" customFormat="1">
      <c r="B1890" s="49"/>
      <c r="C1890" s="19"/>
      <c r="D1890" s="50"/>
      <c r="E1890" s="19"/>
      <c r="F1890" s="19"/>
      <c r="G1890" s="208"/>
      <c r="I1890" s="51"/>
      <c r="J1890" s="52"/>
      <c r="K1890" s="62"/>
      <c r="L1890" s="62"/>
      <c r="M1890" s="52"/>
      <c r="N1890" s="54"/>
      <c r="O1890" s="51"/>
      <c r="P1890" s="52"/>
      <c r="W1890" s="52"/>
      <c r="X1890" s="68"/>
      <c r="Y1890" s="62"/>
      <c r="Z1890" s="19"/>
      <c r="AC1890" s="58"/>
      <c r="AD1890" s="19"/>
    </row>
    <row r="1891" spans="2:30" s="20" customFormat="1">
      <c r="B1891" s="49"/>
      <c r="C1891" s="19"/>
      <c r="D1891" s="50"/>
      <c r="E1891" s="19"/>
      <c r="F1891" s="19"/>
      <c r="G1891" s="208"/>
      <c r="I1891" s="51"/>
      <c r="J1891" s="52"/>
      <c r="K1891" s="62"/>
      <c r="L1891" s="62"/>
      <c r="M1891" s="52"/>
      <c r="N1891" s="54"/>
      <c r="O1891" s="51"/>
      <c r="P1891" s="52"/>
      <c r="W1891" s="52"/>
      <c r="X1891" s="68"/>
      <c r="Y1891" s="62"/>
      <c r="Z1891" s="19"/>
      <c r="AC1891" s="58"/>
      <c r="AD1891" s="19"/>
    </row>
    <row r="1892" spans="2:30" s="20" customFormat="1">
      <c r="B1892" s="49"/>
      <c r="C1892" s="19"/>
      <c r="D1892" s="50"/>
      <c r="E1892" s="19"/>
      <c r="F1892" s="19"/>
      <c r="G1892" s="208"/>
      <c r="I1892" s="51"/>
      <c r="J1892" s="52"/>
      <c r="K1892" s="62"/>
      <c r="L1892" s="62"/>
      <c r="M1892" s="52"/>
      <c r="N1892" s="54"/>
      <c r="O1892" s="51"/>
      <c r="P1892" s="52"/>
      <c r="W1892" s="52"/>
      <c r="X1892" s="68"/>
      <c r="Y1892" s="62"/>
      <c r="Z1892" s="19"/>
      <c r="AC1892" s="58"/>
      <c r="AD1892" s="19"/>
    </row>
    <row r="1893" spans="2:30" s="20" customFormat="1">
      <c r="B1893" s="49"/>
      <c r="C1893" s="19"/>
      <c r="D1893" s="50"/>
      <c r="E1893" s="19"/>
      <c r="F1893" s="19"/>
      <c r="G1893" s="208"/>
      <c r="I1893" s="51"/>
      <c r="J1893" s="52"/>
      <c r="K1893" s="62"/>
      <c r="L1893" s="62"/>
      <c r="M1893" s="52"/>
      <c r="N1893" s="54"/>
      <c r="O1893" s="51"/>
      <c r="P1893" s="52"/>
      <c r="W1893" s="52"/>
      <c r="X1893" s="68"/>
      <c r="Y1893" s="62"/>
      <c r="Z1893" s="19"/>
      <c r="AC1893" s="58"/>
      <c r="AD1893" s="19"/>
    </row>
    <row r="1894" spans="2:30" s="20" customFormat="1">
      <c r="B1894" s="49"/>
      <c r="C1894" s="19"/>
      <c r="D1894" s="50"/>
      <c r="E1894" s="19"/>
      <c r="F1894" s="19"/>
      <c r="G1894" s="208"/>
      <c r="I1894" s="51"/>
      <c r="J1894" s="52"/>
      <c r="K1894" s="62"/>
      <c r="L1894" s="62"/>
      <c r="M1894" s="52"/>
      <c r="N1894" s="54"/>
      <c r="O1894" s="51"/>
      <c r="P1894" s="52"/>
      <c r="W1894" s="52"/>
      <c r="X1894" s="68"/>
      <c r="Y1894" s="62"/>
      <c r="Z1894" s="19"/>
      <c r="AC1894" s="58"/>
      <c r="AD1894" s="19"/>
    </row>
    <row r="1895" spans="2:30" s="20" customFormat="1">
      <c r="B1895" s="49"/>
      <c r="C1895" s="19"/>
      <c r="D1895" s="50"/>
      <c r="E1895" s="19"/>
      <c r="F1895" s="19"/>
      <c r="G1895" s="208"/>
      <c r="I1895" s="51"/>
      <c r="J1895" s="52"/>
      <c r="K1895" s="62"/>
      <c r="L1895" s="62"/>
      <c r="M1895" s="52"/>
      <c r="N1895" s="54"/>
      <c r="O1895" s="51"/>
      <c r="P1895" s="52"/>
      <c r="W1895" s="52"/>
      <c r="X1895" s="68"/>
      <c r="Y1895" s="62"/>
      <c r="Z1895" s="19"/>
      <c r="AC1895" s="58"/>
      <c r="AD1895" s="19"/>
    </row>
    <row r="1896" spans="2:30" s="20" customFormat="1">
      <c r="B1896" s="49"/>
      <c r="C1896" s="19"/>
      <c r="D1896" s="50"/>
      <c r="E1896" s="19"/>
      <c r="F1896" s="19"/>
      <c r="G1896" s="208"/>
      <c r="I1896" s="51"/>
      <c r="J1896" s="52"/>
      <c r="K1896" s="62"/>
      <c r="L1896" s="62"/>
      <c r="M1896" s="52"/>
      <c r="N1896" s="54"/>
      <c r="O1896" s="51"/>
      <c r="P1896" s="52"/>
      <c r="W1896" s="52"/>
      <c r="X1896" s="68"/>
      <c r="Y1896" s="62"/>
      <c r="Z1896" s="19"/>
      <c r="AC1896" s="58"/>
      <c r="AD1896" s="19"/>
    </row>
    <row r="1897" spans="2:30" s="20" customFormat="1">
      <c r="B1897" s="49"/>
      <c r="C1897" s="19"/>
      <c r="D1897" s="50"/>
      <c r="E1897" s="19"/>
      <c r="F1897" s="19"/>
      <c r="G1897" s="208"/>
      <c r="I1897" s="51"/>
      <c r="J1897" s="52"/>
      <c r="K1897" s="62"/>
      <c r="L1897" s="62"/>
      <c r="M1897" s="52"/>
      <c r="N1897" s="54"/>
      <c r="O1897" s="51"/>
      <c r="P1897" s="52"/>
      <c r="W1897" s="52"/>
      <c r="X1897" s="68"/>
      <c r="Y1897" s="62"/>
      <c r="Z1897" s="19"/>
      <c r="AC1897" s="58"/>
      <c r="AD1897" s="19"/>
    </row>
    <row r="1898" spans="2:30" s="20" customFormat="1">
      <c r="B1898" s="49"/>
      <c r="C1898" s="19"/>
      <c r="D1898" s="50"/>
      <c r="E1898" s="19"/>
      <c r="F1898" s="19"/>
      <c r="G1898" s="208"/>
      <c r="I1898" s="51"/>
      <c r="J1898" s="52"/>
      <c r="K1898" s="62"/>
      <c r="L1898" s="62"/>
      <c r="M1898" s="52"/>
      <c r="N1898" s="54"/>
      <c r="O1898" s="51"/>
      <c r="P1898" s="52"/>
      <c r="W1898" s="52"/>
      <c r="X1898" s="68"/>
      <c r="Y1898" s="62"/>
      <c r="Z1898" s="19"/>
      <c r="AC1898" s="58"/>
      <c r="AD1898" s="19"/>
    </row>
    <row r="1899" spans="2:30" s="20" customFormat="1">
      <c r="B1899" s="49"/>
      <c r="C1899" s="19"/>
      <c r="D1899" s="50"/>
      <c r="E1899" s="19"/>
      <c r="F1899" s="19"/>
      <c r="G1899" s="208"/>
      <c r="I1899" s="51"/>
      <c r="J1899" s="52"/>
      <c r="K1899" s="62"/>
      <c r="L1899" s="62"/>
      <c r="M1899" s="52"/>
      <c r="N1899" s="54"/>
      <c r="O1899" s="51"/>
      <c r="P1899" s="52"/>
      <c r="W1899" s="52"/>
      <c r="X1899" s="68"/>
      <c r="Y1899" s="62"/>
      <c r="Z1899" s="19"/>
      <c r="AC1899" s="58"/>
      <c r="AD1899" s="19"/>
    </row>
    <row r="1900" spans="2:30" s="20" customFormat="1">
      <c r="B1900" s="49"/>
      <c r="C1900" s="19"/>
      <c r="D1900" s="50"/>
      <c r="E1900" s="19"/>
      <c r="F1900" s="19"/>
      <c r="G1900" s="208"/>
      <c r="I1900" s="51"/>
      <c r="J1900" s="52"/>
      <c r="K1900" s="62"/>
      <c r="L1900" s="62"/>
      <c r="M1900" s="52"/>
      <c r="N1900" s="54"/>
      <c r="O1900" s="51"/>
      <c r="P1900" s="52"/>
      <c r="W1900" s="52"/>
      <c r="X1900" s="68"/>
      <c r="Y1900" s="62"/>
      <c r="Z1900" s="19"/>
      <c r="AC1900" s="58"/>
      <c r="AD1900" s="19"/>
    </row>
    <row r="1901" spans="2:30" s="20" customFormat="1">
      <c r="B1901" s="49"/>
      <c r="C1901" s="19"/>
      <c r="D1901" s="50"/>
      <c r="E1901" s="19"/>
      <c r="F1901" s="19"/>
      <c r="G1901" s="208"/>
      <c r="I1901" s="51"/>
      <c r="J1901" s="52"/>
      <c r="K1901" s="62"/>
      <c r="L1901" s="62"/>
      <c r="M1901" s="52"/>
      <c r="N1901" s="54"/>
      <c r="O1901" s="51"/>
      <c r="P1901" s="52"/>
      <c r="W1901" s="52"/>
      <c r="X1901" s="68"/>
      <c r="Y1901" s="62"/>
      <c r="Z1901" s="19"/>
      <c r="AC1901" s="58"/>
      <c r="AD1901" s="19"/>
    </row>
    <row r="1902" spans="2:30" s="20" customFormat="1">
      <c r="B1902" s="49"/>
      <c r="C1902" s="19"/>
      <c r="D1902" s="50"/>
      <c r="E1902" s="19"/>
      <c r="F1902" s="19"/>
      <c r="G1902" s="208"/>
      <c r="I1902" s="51"/>
      <c r="J1902" s="52"/>
      <c r="K1902" s="62"/>
      <c r="L1902" s="62"/>
      <c r="M1902" s="52"/>
      <c r="N1902" s="54"/>
      <c r="O1902" s="51"/>
      <c r="P1902" s="52"/>
      <c r="W1902" s="52"/>
      <c r="X1902" s="68"/>
      <c r="Y1902" s="62"/>
      <c r="Z1902" s="19"/>
      <c r="AC1902" s="58"/>
      <c r="AD1902" s="19"/>
    </row>
    <row r="1903" spans="2:30" s="20" customFormat="1">
      <c r="B1903" s="49"/>
      <c r="C1903" s="19"/>
      <c r="D1903" s="50"/>
      <c r="E1903" s="19"/>
      <c r="F1903" s="19"/>
      <c r="G1903" s="208"/>
      <c r="I1903" s="51"/>
      <c r="J1903" s="52"/>
      <c r="K1903" s="62"/>
      <c r="L1903" s="62"/>
      <c r="M1903" s="52"/>
      <c r="N1903" s="54"/>
      <c r="O1903" s="51"/>
      <c r="P1903" s="52"/>
      <c r="W1903" s="52"/>
      <c r="X1903" s="68"/>
      <c r="Y1903" s="62"/>
      <c r="Z1903" s="19"/>
      <c r="AC1903" s="58"/>
      <c r="AD1903" s="19"/>
    </row>
    <row r="1904" spans="2:30" s="20" customFormat="1">
      <c r="B1904" s="49"/>
      <c r="C1904" s="19"/>
      <c r="D1904" s="50"/>
      <c r="E1904" s="19"/>
      <c r="F1904" s="19"/>
      <c r="G1904" s="208"/>
      <c r="I1904" s="51"/>
      <c r="J1904" s="52"/>
      <c r="K1904" s="62"/>
      <c r="L1904" s="62"/>
      <c r="M1904" s="52"/>
      <c r="N1904" s="54"/>
      <c r="O1904" s="51"/>
      <c r="P1904" s="52"/>
      <c r="W1904" s="52"/>
      <c r="X1904" s="68"/>
      <c r="Y1904" s="62"/>
      <c r="Z1904" s="19"/>
      <c r="AC1904" s="58"/>
      <c r="AD1904" s="19"/>
    </row>
    <row r="1905" spans="2:30" s="20" customFormat="1">
      <c r="B1905" s="49"/>
      <c r="C1905" s="19"/>
      <c r="D1905" s="50"/>
      <c r="E1905" s="19"/>
      <c r="F1905" s="19"/>
      <c r="G1905" s="208"/>
      <c r="I1905" s="51"/>
      <c r="J1905" s="52"/>
      <c r="K1905" s="62"/>
      <c r="L1905" s="62"/>
      <c r="M1905" s="52"/>
      <c r="N1905" s="54"/>
      <c r="O1905" s="51"/>
      <c r="P1905" s="52"/>
      <c r="W1905" s="52"/>
      <c r="X1905" s="68"/>
      <c r="Y1905" s="62"/>
      <c r="Z1905" s="19"/>
      <c r="AC1905" s="58"/>
      <c r="AD1905" s="19"/>
    </row>
    <row r="1906" spans="2:30" s="20" customFormat="1">
      <c r="B1906" s="49"/>
      <c r="C1906" s="19"/>
      <c r="D1906" s="50"/>
      <c r="E1906" s="19"/>
      <c r="F1906" s="19"/>
      <c r="G1906" s="208"/>
      <c r="I1906" s="51"/>
      <c r="J1906" s="52"/>
      <c r="K1906" s="62"/>
      <c r="L1906" s="62"/>
      <c r="M1906" s="52"/>
      <c r="N1906" s="54"/>
      <c r="O1906" s="51"/>
      <c r="P1906" s="52"/>
      <c r="W1906" s="52"/>
      <c r="X1906" s="68"/>
      <c r="Y1906" s="62"/>
      <c r="Z1906" s="19"/>
      <c r="AC1906" s="58"/>
      <c r="AD1906" s="19"/>
    </row>
    <row r="1907" spans="2:30" s="20" customFormat="1">
      <c r="B1907" s="49"/>
      <c r="C1907" s="19"/>
      <c r="D1907" s="50"/>
      <c r="E1907" s="19"/>
      <c r="F1907" s="19"/>
      <c r="G1907" s="208"/>
      <c r="I1907" s="51"/>
      <c r="J1907" s="52"/>
      <c r="K1907" s="62"/>
      <c r="L1907" s="62"/>
      <c r="M1907" s="52"/>
      <c r="N1907" s="54"/>
      <c r="O1907" s="51"/>
      <c r="P1907" s="52"/>
      <c r="W1907" s="52"/>
      <c r="X1907" s="68"/>
      <c r="Y1907" s="62"/>
      <c r="Z1907" s="19"/>
      <c r="AC1907" s="58"/>
      <c r="AD1907" s="19"/>
    </row>
    <row r="1908" spans="2:30" s="20" customFormat="1">
      <c r="B1908" s="49"/>
      <c r="C1908" s="19"/>
      <c r="D1908" s="50"/>
      <c r="E1908" s="19"/>
      <c r="F1908" s="19"/>
      <c r="G1908" s="208"/>
      <c r="I1908" s="51"/>
      <c r="J1908" s="52"/>
      <c r="K1908" s="62"/>
      <c r="L1908" s="62"/>
      <c r="M1908" s="52"/>
      <c r="N1908" s="54"/>
      <c r="O1908" s="51"/>
      <c r="P1908" s="52"/>
      <c r="W1908" s="52"/>
      <c r="X1908" s="68"/>
      <c r="Y1908" s="62"/>
      <c r="Z1908" s="19"/>
      <c r="AC1908" s="58"/>
      <c r="AD1908" s="19"/>
    </row>
    <row r="1909" spans="2:30" s="20" customFormat="1">
      <c r="B1909" s="49"/>
      <c r="C1909" s="19"/>
      <c r="D1909" s="50"/>
      <c r="E1909" s="19"/>
      <c r="F1909" s="19"/>
      <c r="G1909" s="208"/>
      <c r="I1909" s="51"/>
      <c r="J1909" s="52"/>
      <c r="K1909" s="62"/>
      <c r="L1909" s="62"/>
      <c r="M1909" s="52"/>
      <c r="N1909" s="54"/>
      <c r="O1909" s="51"/>
      <c r="P1909" s="52"/>
      <c r="W1909" s="52"/>
      <c r="X1909" s="68"/>
      <c r="Y1909" s="62"/>
      <c r="Z1909" s="19"/>
      <c r="AC1909" s="58"/>
      <c r="AD1909" s="19"/>
    </row>
    <row r="1910" spans="2:30" s="20" customFormat="1">
      <c r="B1910" s="49"/>
      <c r="C1910" s="19"/>
      <c r="D1910" s="50"/>
      <c r="E1910" s="19"/>
      <c r="F1910" s="19"/>
      <c r="G1910" s="208"/>
      <c r="I1910" s="51"/>
      <c r="J1910" s="52"/>
      <c r="K1910" s="62"/>
      <c r="L1910" s="62"/>
      <c r="M1910" s="52"/>
      <c r="N1910" s="54"/>
      <c r="O1910" s="51"/>
      <c r="P1910" s="52"/>
      <c r="W1910" s="52"/>
      <c r="X1910" s="68"/>
      <c r="Y1910" s="62"/>
      <c r="Z1910" s="19"/>
      <c r="AC1910" s="58"/>
      <c r="AD1910" s="19"/>
    </row>
    <row r="1911" spans="2:30" s="20" customFormat="1">
      <c r="B1911" s="49"/>
      <c r="C1911" s="19"/>
      <c r="D1911" s="50"/>
      <c r="E1911" s="19"/>
      <c r="F1911" s="19"/>
      <c r="G1911" s="208"/>
      <c r="I1911" s="51"/>
      <c r="J1911" s="52"/>
      <c r="K1911" s="62"/>
      <c r="L1911" s="62"/>
      <c r="M1911" s="52"/>
      <c r="N1911" s="54"/>
      <c r="O1911" s="51"/>
      <c r="P1911" s="52"/>
      <c r="W1911" s="52"/>
      <c r="X1911" s="68"/>
      <c r="Y1911" s="62"/>
      <c r="Z1911" s="19"/>
      <c r="AC1911" s="58"/>
      <c r="AD1911" s="19"/>
    </row>
    <row r="1912" spans="2:30" s="20" customFormat="1">
      <c r="B1912" s="49"/>
      <c r="C1912" s="19"/>
      <c r="D1912" s="50"/>
      <c r="E1912" s="19"/>
      <c r="F1912" s="19"/>
      <c r="G1912" s="208"/>
      <c r="I1912" s="51"/>
      <c r="J1912" s="52"/>
      <c r="K1912" s="62"/>
      <c r="L1912" s="62"/>
      <c r="M1912" s="52"/>
      <c r="N1912" s="54"/>
      <c r="O1912" s="51"/>
      <c r="P1912" s="52"/>
      <c r="W1912" s="52"/>
      <c r="X1912" s="68"/>
      <c r="Y1912" s="62"/>
      <c r="Z1912" s="19"/>
      <c r="AC1912" s="58"/>
      <c r="AD1912" s="19"/>
    </row>
    <row r="1913" spans="2:30" s="20" customFormat="1">
      <c r="B1913" s="49"/>
      <c r="C1913" s="19"/>
      <c r="D1913" s="50"/>
      <c r="E1913" s="19"/>
      <c r="F1913" s="19"/>
      <c r="G1913" s="208"/>
      <c r="I1913" s="51"/>
      <c r="J1913" s="52"/>
      <c r="K1913" s="62"/>
      <c r="L1913" s="62"/>
      <c r="M1913" s="52"/>
      <c r="N1913" s="54"/>
      <c r="O1913" s="51"/>
      <c r="P1913" s="52"/>
      <c r="W1913" s="52"/>
      <c r="X1913" s="68"/>
      <c r="Y1913" s="62"/>
      <c r="Z1913" s="19"/>
      <c r="AC1913" s="58"/>
      <c r="AD1913" s="19"/>
    </row>
    <row r="1914" spans="2:30" s="20" customFormat="1">
      <c r="B1914" s="49"/>
      <c r="C1914" s="19"/>
      <c r="D1914" s="50"/>
      <c r="E1914" s="19"/>
      <c r="F1914" s="19"/>
      <c r="G1914" s="208"/>
      <c r="I1914" s="51"/>
      <c r="J1914" s="52"/>
      <c r="K1914" s="62"/>
      <c r="L1914" s="62"/>
      <c r="M1914" s="52"/>
      <c r="N1914" s="54"/>
      <c r="O1914" s="51"/>
      <c r="P1914" s="52"/>
      <c r="W1914" s="52"/>
      <c r="X1914" s="68"/>
      <c r="Y1914" s="62"/>
      <c r="Z1914" s="19"/>
      <c r="AC1914" s="58"/>
      <c r="AD1914" s="19"/>
    </row>
    <row r="1915" spans="2:30" s="20" customFormat="1">
      <c r="B1915" s="49"/>
      <c r="C1915" s="19"/>
      <c r="D1915" s="50"/>
      <c r="E1915" s="19"/>
      <c r="F1915" s="19"/>
      <c r="G1915" s="208"/>
      <c r="I1915" s="51"/>
      <c r="J1915" s="52"/>
      <c r="K1915" s="62"/>
      <c r="L1915" s="62"/>
      <c r="M1915" s="52"/>
      <c r="N1915" s="54"/>
      <c r="O1915" s="51"/>
      <c r="P1915" s="52"/>
      <c r="W1915" s="52"/>
      <c r="X1915" s="68"/>
      <c r="Y1915" s="62"/>
      <c r="Z1915" s="19"/>
      <c r="AC1915" s="58"/>
      <c r="AD1915" s="19"/>
    </row>
    <row r="1916" spans="2:30" s="20" customFormat="1">
      <c r="B1916" s="49"/>
      <c r="C1916" s="19"/>
      <c r="D1916" s="50"/>
      <c r="E1916" s="19"/>
      <c r="F1916" s="19"/>
      <c r="G1916" s="208"/>
      <c r="I1916" s="51"/>
      <c r="J1916" s="52"/>
      <c r="K1916" s="62"/>
      <c r="L1916" s="62"/>
      <c r="M1916" s="52"/>
      <c r="N1916" s="54"/>
      <c r="O1916" s="51"/>
      <c r="P1916" s="52"/>
      <c r="W1916" s="52"/>
      <c r="X1916" s="68"/>
      <c r="Y1916" s="62"/>
      <c r="Z1916" s="19"/>
      <c r="AC1916" s="58"/>
      <c r="AD1916" s="19"/>
    </row>
    <row r="1917" spans="2:30" s="20" customFormat="1">
      <c r="B1917" s="49"/>
      <c r="C1917" s="19"/>
      <c r="D1917" s="50"/>
      <c r="E1917" s="19"/>
      <c r="F1917" s="19"/>
      <c r="G1917" s="208"/>
      <c r="I1917" s="51"/>
      <c r="J1917" s="52"/>
      <c r="K1917" s="62"/>
      <c r="L1917" s="62"/>
      <c r="M1917" s="52"/>
      <c r="N1917" s="54"/>
      <c r="O1917" s="51"/>
      <c r="P1917" s="52"/>
      <c r="W1917" s="52"/>
      <c r="X1917" s="68"/>
      <c r="Y1917" s="62"/>
      <c r="Z1917" s="19"/>
      <c r="AC1917" s="58"/>
      <c r="AD1917" s="19"/>
    </row>
    <row r="1918" spans="2:30" s="20" customFormat="1">
      <c r="B1918" s="49"/>
      <c r="C1918" s="19"/>
      <c r="D1918" s="50"/>
      <c r="E1918" s="19"/>
      <c r="F1918" s="19"/>
      <c r="G1918" s="208"/>
      <c r="I1918" s="51"/>
      <c r="J1918" s="52"/>
      <c r="K1918" s="62"/>
      <c r="L1918" s="62"/>
      <c r="M1918" s="52"/>
      <c r="N1918" s="54"/>
      <c r="O1918" s="51"/>
      <c r="P1918" s="52"/>
      <c r="W1918" s="52"/>
      <c r="X1918" s="68"/>
      <c r="Y1918" s="62"/>
      <c r="Z1918" s="19"/>
      <c r="AC1918" s="58"/>
      <c r="AD1918" s="19"/>
    </row>
    <row r="1919" spans="2:30" s="20" customFormat="1">
      <c r="B1919" s="49"/>
      <c r="C1919" s="19"/>
      <c r="D1919" s="50"/>
      <c r="E1919" s="19"/>
      <c r="F1919" s="19"/>
      <c r="G1919" s="208"/>
      <c r="I1919" s="51"/>
      <c r="J1919" s="52"/>
      <c r="K1919" s="62"/>
      <c r="L1919" s="62"/>
      <c r="M1919" s="52"/>
      <c r="N1919" s="54"/>
      <c r="O1919" s="51"/>
      <c r="P1919" s="52"/>
      <c r="W1919" s="52"/>
      <c r="X1919" s="68"/>
      <c r="Y1919" s="62"/>
      <c r="Z1919" s="19"/>
      <c r="AC1919" s="58"/>
      <c r="AD1919" s="19"/>
    </row>
    <row r="1920" spans="2:30" s="20" customFormat="1">
      <c r="B1920" s="49"/>
      <c r="C1920" s="19"/>
      <c r="D1920" s="50"/>
      <c r="E1920" s="19"/>
      <c r="F1920" s="19"/>
      <c r="G1920" s="208"/>
      <c r="I1920" s="51"/>
      <c r="J1920" s="52"/>
      <c r="K1920" s="62"/>
      <c r="L1920" s="62"/>
      <c r="M1920" s="52"/>
      <c r="N1920" s="54"/>
      <c r="O1920" s="51"/>
      <c r="P1920" s="52"/>
      <c r="W1920" s="52"/>
      <c r="X1920" s="68"/>
      <c r="Y1920" s="62"/>
      <c r="Z1920" s="19"/>
      <c r="AC1920" s="58"/>
      <c r="AD1920" s="19"/>
    </row>
    <row r="1921" spans="2:30" s="20" customFormat="1">
      <c r="B1921" s="49"/>
      <c r="C1921" s="19"/>
      <c r="D1921" s="50"/>
      <c r="E1921" s="19"/>
      <c r="F1921" s="19"/>
      <c r="G1921" s="208"/>
      <c r="I1921" s="51"/>
      <c r="J1921" s="52"/>
      <c r="K1921" s="62"/>
      <c r="L1921" s="62"/>
      <c r="M1921" s="52"/>
      <c r="N1921" s="54"/>
      <c r="O1921" s="51"/>
      <c r="P1921" s="52"/>
      <c r="W1921" s="52"/>
      <c r="X1921" s="68"/>
      <c r="Y1921" s="62"/>
      <c r="Z1921" s="19"/>
      <c r="AC1921" s="58"/>
      <c r="AD1921" s="19"/>
    </row>
    <row r="1922" spans="2:30" s="20" customFormat="1">
      <c r="B1922" s="49"/>
      <c r="C1922" s="19"/>
      <c r="D1922" s="50"/>
      <c r="E1922" s="19"/>
      <c r="F1922" s="19"/>
      <c r="G1922" s="208"/>
      <c r="I1922" s="51"/>
      <c r="J1922" s="52"/>
      <c r="K1922" s="62"/>
      <c r="L1922" s="62"/>
      <c r="M1922" s="52"/>
      <c r="N1922" s="54"/>
      <c r="O1922" s="51"/>
      <c r="P1922" s="52"/>
      <c r="W1922" s="52"/>
      <c r="X1922" s="68"/>
      <c r="Y1922" s="62"/>
      <c r="Z1922" s="19"/>
      <c r="AC1922" s="58"/>
      <c r="AD1922" s="19"/>
    </row>
    <row r="1923" spans="2:30" s="20" customFormat="1">
      <c r="B1923" s="49"/>
      <c r="C1923" s="19"/>
      <c r="D1923" s="50"/>
      <c r="E1923" s="19"/>
      <c r="F1923" s="19"/>
      <c r="G1923" s="208"/>
      <c r="I1923" s="51"/>
      <c r="J1923" s="52"/>
      <c r="K1923" s="62"/>
      <c r="L1923" s="62"/>
      <c r="M1923" s="52"/>
      <c r="N1923" s="54"/>
      <c r="O1923" s="51"/>
      <c r="P1923" s="52"/>
      <c r="W1923" s="52"/>
      <c r="X1923" s="68"/>
      <c r="Y1923" s="62"/>
      <c r="Z1923" s="19"/>
      <c r="AC1923" s="58"/>
      <c r="AD1923" s="19"/>
    </row>
    <row r="1924" spans="2:30" s="20" customFormat="1">
      <c r="B1924" s="49"/>
      <c r="C1924" s="19"/>
      <c r="D1924" s="50"/>
      <c r="E1924" s="19"/>
      <c r="F1924" s="19"/>
      <c r="G1924" s="208"/>
      <c r="I1924" s="51"/>
      <c r="J1924" s="52"/>
      <c r="K1924" s="62"/>
      <c r="L1924" s="62"/>
      <c r="M1924" s="52"/>
      <c r="N1924" s="54"/>
      <c r="O1924" s="51"/>
      <c r="P1924" s="52"/>
      <c r="W1924" s="52"/>
      <c r="X1924" s="68"/>
      <c r="Y1924" s="62"/>
      <c r="Z1924" s="19"/>
      <c r="AC1924" s="58"/>
      <c r="AD1924" s="19"/>
    </row>
    <row r="1925" spans="2:30" s="20" customFormat="1">
      <c r="B1925" s="49"/>
      <c r="C1925" s="19"/>
      <c r="D1925" s="50"/>
      <c r="E1925" s="19"/>
      <c r="F1925" s="19"/>
      <c r="G1925" s="208"/>
      <c r="I1925" s="51"/>
      <c r="J1925" s="52"/>
      <c r="K1925" s="62"/>
      <c r="L1925" s="62"/>
      <c r="M1925" s="52"/>
      <c r="N1925" s="54"/>
      <c r="O1925" s="51"/>
      <c r="P1925" s="52"/>
      <c r="W1925" s="52"/>
      <c r="X1925" s="68"/>
      <c r="Y1925" s="62"/>
      <c r="Z1925" s="19"/>
      <c r="AC1925" s="58"/>
      <c r="AD1925" s="19"/>
    </row>
    <row r="1926" spans="2:30" s="20" customFormat="1">
      <c r="B1926" s="49"/>
      <c r="C1926" s="19"/>
      <c r="D1926" s="50"/>
      <c r="E1926" s="19"/>
      <c r="F1926" s="19"/>
      <c r="G1926" s="208"/>
      <c r="I1926" s="51"/>
      <c r="J1926" s="52"/>
      <c r="K1926" s="62"/>
      <c r="L1926" s="62"/>
      <c r="M1926" s="52"/>
      <c r="N1926" s="54"/>
      <c r="O1926" s="51"/>
      <c r="P1926" s="52"/>
      <c r="W1926" s="52"/>
      <c r="X1926" s="68"/>
      <c r="Y1926" s="62"/>
      <c r="Z1926" s="19"/>
      <c r="AC1926" s="58"/>
      <c r="AD1926" s="19"/>
    </row>
    <row r="1927" spans="2:30" s="20" customFormat="1">
      <c r="B1927" s="49"/>
      <c r="C1927" s="19"/>
      <c r="D1927" s="50"/>
      <c r="E1927" s="19"/>
      <c r="F1927" s="19"/>
      <c r="G1927" s="208"/>
      <c r="I1927" s="51"/>
      <c r="J1927" s="52"/>
      <c r="K1927" s="62"/>
      <c r="L1927" s="62"/>
      <c r="M1927" s="52"/>
      <c r="N1927" s="54"/>
      <c r="O1927" s="51"/>
      <c r="P1927" s="52"/>
      <c r="W1927" s="52"/>
      <c r="X1927" s="68"/>
      <c r="Y1927" s="62"/>
      <c r="Z1927" s="19"/>
      <c r="AC1927" s="58"/>
      <c r="AD1927" s="19"/>
    </row>
    <row r="1928" spans="2:30" s="20" customFormat="1">
      <c r="B1928" s="49"/>
      <c r="C1928" s="19"/>
      <c r="D1928" s="50"/>
      <c r="E1928" s="19"/>
      <c r="F1928" s="19"/>
      <c r="G1928" s="208"/>
      <c r="I1928" s="51"/>
      <c r="J1928" s="52"/>
      <c r="K1928" s="62"/>
      <c r="L1928" s="62"/>
      <c r="M1928" s="52"/>
      <c r="N1928" s="54"/>
      <c r="O1928" s="51"/>
      <c r="P1928" s="52"/>
      <c r="W1928" s="52"/>
      <c r="X1928" s="68"/>
      <c r="Y1928" s="62"/>
      <c r="Z1928" s="19"/>
      <c r="AC1928" s="58"/>
      <c r="AD1928" s="19"/>
    </row>
    <row r="1929" spans="2:30" s="20" customFormat="1">
      <c r="B1929" s="49"/>
      <c r="C1929" s="19"/>
      <c r="D1929" s="50"/>
      <c r="E1929" s="19"/>
      <c r="F1929" s="19"/>
      <c r="G1929" s="208"/>
      <c r="I1929" s="51"/>
      <c r="J1929" s="52"/>
      <c r="K1929" s="62"/>
      <c r="L1929" s="62"/>
      <c r="M1929" s="52"/>
      <c r="N1929" s="54"/>
      <c r="O1929" s="51"/>
      <c r="P1929" s="52"/>
      <c r="W1929" s="52"/>
      <c r="X1929" s="68"/>
      <c r="Y1929" s="62"/>
      <c r="Z1929" s="19"/>
      <c r="AC1929" s="58"/>
      <c r="AD1929" s="19"/>
    </row>
    <row r="1930" spans="2:30" s="20" customFormat="1">
      <c r="B1930" s="49"/>
      <c r="C1930" s="19"/>
      <c r="D1930" s="50"/>
      <c r="E1930" s="19"/>
      <c r="F1930" s="19"/>
      <c r="G1930" s="208"/>
      <c r="I1930" s="51"/>
      <c r="J1930" s="52"/>
      <c r="K1930" s="62"/>
      <c r="L1930" s="62"/>
      <c r="M1930" s="52"/>
      <c r="N1930" s="54"/>
      <c r="O1930" s="51"/>
      <c r="P1930" s="52"/>
      <c r="W1930" s="52"/>
      <c r="X1930" s="68"/>
      <c r="Y1930" s="62"/>
      <c r="Z1930" s="19"/>
      <c r="AC1930" s="58"/>
      <c r="AD1930" s="19"/>
    </row>
    <row r="1931" spans="2:30" s="20" customFormat="1">
      <c r="B1931" s="49"/>
      <c r="C1931" s="19"/>
      <c r="D1931" s="50"/>
      <c r="E1931" s="19"/>
      <c r="F1931" s="19"/>
      <c r="G1931" s="208"/>
      <c r="I1931" s="51"/>
      <c r="J1931" s="52"/>
      <c r="K1931" s="62"/>
      <c r="L1931" s="62"/>
      <c r="M1931" s="52"/>
      <c r="N1931" s="54"/>
      <c r="O1931" s="51"/>
      <c r="P1931" s="52"/>
      <c r="W1931" s="52"/>
      <c r="X1931" s="68"/>
      <c r="Y1931" s="62"/>
      <c r="Z1931" s="19"/>
      <c r="AC1931" s="58"/>
      <c r="AD1931" s="19"/>
    </row>
    <row r="1932" spans="2:30" s="20" customFormat="1">
      <c r="B1932" s="49"/>
      <c r="C1932" s="19"/>
      <c r="D1932" s="50"/>
      <c r="E1932" s="19"/>
      <c r="F1932" s="19"/>
      <c r="G1932" s="208"/>
      <c r="I1932" s="51"/>
      <c r="J1932" s="52"/>
      <c r="K1932" s="62"/>
      <c r="L1932" s="62"/>
      <c r="M1932" s="52"/>
      <c r="N1932" s="54"/>
      <c r="O1932" s="51"/>
      <c r="P1932" s="52"/>
      <c r="W1932" s="52"/>
      <c r="X1932" s="68"/>
      <c r="Y1932" s="62"/>
      <c r="Z1932" s="19"/>
      <c r="AC1932" s="58"/>
      <c r="AD1932" s="19"/>
    </row>
    <row r="1933" spans="2:30" s="20" customFormat="1">
      <c r="B1933" s="49"/>
      <c r="C1933" s="19"/>
      <c r="D1933" s="50"/>
      <c r="E1933" s="19"/>
      <c r="F1933" s="19"/>
      <c r="G1933" s="208"/>
      <c r="I1933" s="51"/>
      <c r="J1933" s="52"/>
      <c r="K1933" s="62"/>
      <c r="L1933" s="62"/>
      <c r="M1933" s="52"/>
      <c r="N1933" s="54"/>
      <c r="O1933" s="51"/>
      <c r="P1933" s="52"/>
      <c r="W1933" s="52"/>
      <c r="X1933" s="68"/>
      <c r="Y1933" s="62"/>
      <c r="Z1933" s="19"/>
      <c r="AC1933" s="58"/>
      <c r="AD1933" s="19"/>
    </row>
    <row r="1934" spans="2:30" s="20" customFormat="1">
      <c r="B1934" s="49"/>
      <c r="C1934" s="19"/>
      <c r="D1934" s="50"/>
      <c r="E1934" s="19"/>
      <c r="F1934" s="19"/>
      <c r="G1934" s="208"/>
      <c r="I1934" s="51"/>
      <c r="J1934" s="52"/>
      <c r="K1934" s="62"/>
      <c r="L1934" s="62"/>
      <c r="M1934" s="52"/>
      <c r="N1934" s="54"/>
      <c r="O1934" s="51"/>
      <c r="P1934" s="52"/>
      <c r="W1934" s="52"/>
      <c r="X1934" s="68"/>
      <c r="Y1934" s="62"/>
      <c r="Z1934" s="19"/>
      <c r="AC1934" s="58"/>
      <c r="AD1934" s="19"/>
    </row>
    <row r="1935" spans="2:30" s="20" customFormat="1">
      <c r="B1935" s="49"/>
      <c r="C1935" s="19"/>
      <c r="D1935" s="50"/>
      <c r="E1935" s="19"/>
      <c r="F1935" s="19"/>
      <c r="G1935" s="208"/>
      <c r="I1935" s="51"/>
      <c r="J1935" s="52"/>
      <c r="K1935" s="62"/>
      <c r="L1935" s="62"/>
      <c r="M1935" s="52"/>
      <c r="N1935" s="54"/>
      <c r="O1935" s="51"/>
      <c r="P1935" s="52"/>
      <c r="W1935" s="52"/>
      <c r="X1935" s="68"/>
      <c r="Y1935" s="62"/>
      <c r="Z1935" s="19"/>
      <c r="AC1935" s="58"/>
      <c r="AD1935" s="19"/>
    </row>
    <row r="1936" spans="2:30" s="20" customFormat="1">
      <c r="B1936" s="49"/>
      <c r="C1936" s="19"/>
      <c r="D1936" s="50"/>
      <c r="E1936" s="19"/>
      <c r="F1936" s="19"/>
      <c r="G1936" s="208"/>
      <c r="I1936" s="51"/>
      <c r="J1936" s="52"/>
      <c r="K1936" s="62"/>
      <c r="L1936" s="62"/>
      <c r="M1936" s="52"/>
      <c r="N1936" s="54"/>
      <c r="O1936" s="51"/>
      <c r="P1936" s="52"/>
      <c r="W1936" s="52"/>
      <c r="X1936" s="68"/>
      <c r="Y1936" s="62"/>
      <c r="Z1936" s="19"/>
      <c r="AC1936" s="58"/>
      <c r="AD1936" s="19"/>
    </row>
    <row r="1937" spans="2:30" s="20" customFormat="1">
      <c r="B1937" s="49"/>
      <c r="C1937" s="19"/>
      <c r="D1937" s="50"/>
      <c r="E1937" s="19"/>
      <c r="F1937" s="19"/>
      <c r="G1937" s="208"/>
      <c r="I1937" s="51"/>
      <c r="J1937" s="52"/>
      <c r="K1937" s="62"/>
      <c r="L1937" s="62"/>
      <c r="M1937" s="52"/>
      <c r="N1937" s="54"/>
      <c r="O1937" s="51"/>
      <c r="P1937" s="52"/>
      <c r="W1937" s="52"/>
      <c r="X1937" s="68"/>
      <c r="Y1937" s="62"/>
      <c r="Z1937" s="19"/>
      <c r="AC1937" s="58"/>
      <c r="AD1937" s="19"/>
    </row>
    <row r="1938" spans="2:30" s="20" customFormat="1">
      <c r="B1938" s="49"/>
      <c r="C1938" s="19"/>
      <c r="D1938" s="50"/>
      <c r="E1938" s="19"/>
      <c r="F1938" s="19"/>
      <c r="G1938" s="208"/>
      <c r="I1938" s="51"/>
      <c r="J1938" s="52"/>
      <c r="K1938" s="62"/>
      <c r="L1938" s="62"/>
      <c r="M1938" s="52"/>
      <c r="N1938" s="54"/>
      <c r="O1938" s="51"/>
      <c r="P1938" s="52"/>
      <c r="W1938" s="52"/>
      <c r="X1938" s="68"/>
      <c r="Y1938" s="62"/>
      <c r="Z1938" s="19"/>
      <c r="AC1938" s="58"/>
      <c r="AD1938" s="19"/>
    </row>
    <row r="1939" spans="2:30" s="20" customFormat="1">
      <c r="B1939" s="49"/>
      <c r="C1939" s="19"/>
      <c r="D1939" s="50"/>
      <c r="E1939" s="19"/>
      <c r="F1939" s="19"/>
      <c r="G1939" s="208"/>
      <c r="I1939" s="51"/>
      <c r="J1939" s="52"/>
      <c r="K1939" s="62"/>
      <c r="L1939" s="62"/>
      <c r="M1939" s="52"/>
      <c r="N1939" s="54"/>
      <c r="O1939" s="51"/>
      <c r="P1939" s="52"/>
      <c r="W1939" s="52"/>
      <c r="X1939" s="68"/>
      <c r="Y1939" s="62"/>
      <c r="Z1939" s="19"/>
      <c r="AC1939" s="58"/>
      <c r="AD1939" s="19"/>
    </row>
    <row r="1940" spans="2:30" s="20" customFormat="1">
      <c r="B1940" s="49"/>
      <c r="C1940" s="19"/>
      <c r="D1940" s="50"/>
      <c r="E1940" s="19"/>
      <c r="F1940" s="19"/>
      <c r="G1940" s="208"/>
      <c r="I1940" s="51"/>
      <c r="J1940" s="52"/>
      <c r="K1940" s="62"/>
      <c r="L1940" s="62"/>
      <c r="M1940" s="52"/>
      <c r="N1940" s="54"/>
      <c r="O1940" s="51"/>
      <c r="P1940" s="52"/>
      <c r="W1940" s="52"/>
      <c r="X1940" s="68"/>
      <c r="Y1940" s="62"/>
      <c r="Z1940" s="19"/>
      <c r="AC1940" s="58"/>
      <c r="AD1940" s="19"/>
    </row>
    <row r="1941" spans="2:30" s="20" customFormat="1">
      <c r="B1941" s="49"/>
      <c r="C1941" s="19"/>
      <c r="D1941" s="50"/>
      <c r="E1941" s="19"/>
      <c r="F1941" s="19"/>
      <c r="G1941" s="208"/>
      <c r="I1941" s="51"/>
      <c r="J1941" s="52"/>
      <c r="K1941" s="62"/>
      <c r="L1941" s="62"/>
      <c r="M1941" s="52"/>
      <c r="N1941" s="54"/>
      <c r="O1941" s="51"/>
      <c r="P1941" s="52"/>
      <c r="W1941" s="52"/>
      <c r="X1941" s="68"/>
      <c r="Y1941" s="62"/>
      <c r="Z1941" s="19"/>
      <c r="AC1941" s="58"/>
      <c r="AD1941" s="19"/>
    </row>
    <row r="1942" spans="2:30" s="20" customFormat="1">
      <c r="B1942" s="49"/>
      <c r="C1942" s="19"/>
      <c r="D1942" s="50"/>
      <c r="E1942" s="19"/>
      <c r="F1942" s="19"/>
      <c r="G1942" s="208"/>
      <c r="I1942" s="51"/>
      <c r="J1942" s="52"/>
      <c r="K1942" s="62"/>
      <c r="L1942" s="62"/>
      <c r="M1942" s="52"/>
      <c r="N1942" s="54"/>
      <c r="O1942" s="51"/>
      <c r="P1942" s="52"/>
      <c r="W1942" s="52"/>
      <c r="X1942" s="68"/>
      <c r="Y1942" s="62"/>
      <c r="Z1942" s="19"/>
      <c r="AC1942" s="58"/>
      <c r="AD1942" s="19"/>
    </row>
    <row r="1943" spans="2:30" s="20" customFormat="1">
      <c r="B1943" s="49"/>
      <c r="C1943" s="19"/>
      <c r="D1943" s="50"/>
      <c r="E1943" s="19"/>
      <c r="F1943" s="19"/>
      <c r="G1943" s="208"/>
      <c r="I1943" s="51"/>
      <c r="J1943" s="52"/>
      <c r="K1943" s="62"/>
      <c r="L1943" s="62"/>
      <c r="M1943" s="52"/>
      <c r="N1943" s="54"/>
      <c r="O1943" s="51"/>
      <c r="P1943" s="52"/>
      <c r="W1943" s="52"/>
      <c r="X1943" s="68"/>
      <c r="Y1943" s="62"/>
      <c r="Z1943" s="19"/>
      <c r="AC1943" s="58"/>
      <c r="AD1943" s="19"/>
    </row>
    <row r="1944" spans="2:30" s="20" customFormat="1">
      <c r="B1944" s="49"/>
      <c r="C1944" s="19"/>
      <c r="D1944" s="50"/>
      <c r="E1944" s="19"/>
      <c r="F1944" s="19"/>
      <c r="G1944" s="208"/>
      <c r="I1944" s="51"/>
      <c r="J1944" s="52"/>
      <c r="K1944" s="62"/>
      <c r="L1944" s="62"/>
      <c r="M1944" s="52"/>
      <c r="N1944" s="54"/>
      <c r="O1944" s="51"/>
      <c r="P1944" s="52"/>
      <c r="W1944" s="52"/>
      <c r="X1944" s="68"/>
      <c r="Y1944" s="62"/>
      <c r="Z1944" s="19"/>
      <c r="AC1944" s="58"/>
      <c r="AD1944" s="19"/>
    </row>
    <row r="1945" spans="2:30" s="20" customFormat="1">
      <c r="B1945" s="49"/>
      <c r="C1945" s="19"/>
      <c r="D1945" s="50"/>
      <c r="E1945" s="19"/>
      <c r="F1945" s="19"/>
      <c r="G1945" s="208"/>
      <c r="I1945" s="51"/>
      <c r="J1945" s="52"/>
      <c r="K1945" s="62"/>
      <c r="L1945" s="62"/>
      <c r="M1945" s="52"/>
      <c r="N1945" s="54"/>
      <c r="O1945" s="51"/>
      <c r="P1945" s="52"/>
      <c r="W1945" s="52"/>
      <c r="X1945" s="68"/>
      <c r="Y1945" s="62"/>
      <c r="Z1945" s="19"/>
      <c r="AC1945" s="58"/>
      <c r="AD1945" s="19"/>
    </row>
    <row r="1946" spans="2:30" s="20" customFormat="1">
      <c r="B1946" s="49"/>
      <c r="C1946" s="19"/>
      <c r="D1946" s="50"/>
      <c r="E1946" s="19"/>
      <c r="F1946" s="19"/>
      <c r="G1946" s="208"/>
      <c r="I1946" s="51"/>
      <c r="J1946" s="52"/>
      <c r="K1946" s="62"/>
      <c r="L1946" s="62"/>
      <c r="M1946" s="52"/>
      <c r="N1946" s="54"/>
      <c r="O1946" s="51"/>
      <c r="P1946" s="52"/>
      <c r="W1946" s="52"/>
      <c r="X1946" s="68"/>
      <c r="Y1946" s="62"/>
      <c r="Z1946" s="19"/>
      <c r="AC1946" s="58"/>
      <c r="AD1946" s="19"/>
    </row>
    <row r="1947" spans="2:30" s="20" customFormat="1">
      <c r="B1947" s="49"/>
      <c r="C1947" s="19"/>
      <c r="D1947" s="50"/>
      <c r="E1947" s="19"/>
      <c r="F1947" s="19"/>
      <c r="G1947" s="208"/>
      <c r="I1947" s="51"/>
      <c r="J1947" s="52"/>
      <c r="K1947" s="62"/>
      <c r="L1947" s="62"/>
      <c r="M1947" s="52"/>
      <c r="N1947" s="54"/>
      <c r="O1947" s="51"/>
      <c r="P1947" s="52"/>
      <c r="W1947" s="52"/>
      <c r="X1947" s="68"/>
      <c r="Y1947" s="62"/>
      <c r="Z1947" s="19"/>
      <c r="AC1947" s="58"/>
      <c r="AD1947" s="19"/>
    </row>
    <row r="1948" spans="2:30" s="20" customFormat="1">
      <c r="B1948" s="49"/>
      <c r="C1948" s="19"/>
      <c r="D1948" s="50"/>
      <c r="E1948" s="19"/>
      <c r="F1948" s="19"/>
      <c r="G1948" s="208"/>
      <c r="I1948" s="51"/>
      <c r="J1948" s="52"/>
      <c r="K1948" s="62"/>
      <c r="L1948" s="62"/>
      <c r="M1948" s="52"/>
      <c r="N1948" s="54"/>
      <c r="O1948" s="51"/>
      <c r="P1948" s="52"/>
      <c r="W1948" s="52"/>
      <c r="X1948" s="68"/>
      <c r="Y1948" s="62"/>
      <c r="Z1948" s="19"/>
      <c r="AC1948" s="58"/>
      <c r="AD1948" s="19"/>
    </row>
    <row r="1949" spans="2:30" s="20" customFormat="1">
      <c r="B1949" s="49"/>
      <c r="C1949" s="19"/>
      <c r="D1949" s="50"/>
      <c r="E1949" s="19"/>
      <c r="F1949" s="19"/>
      <c r="G1949" s="208"/>
      <c r="I1949" s="51"/>
      <c r="J1949" s="52"/>
      <c r="K1949" s="62"/>
      <c r="L1949" s="62"/>
      <c r="M1949" s="52"/>
      <c r="N1949" s="54"/>
      <c r="O1949" s="51"/>
      <c r="P1949" s="52"/>
      <c r="W1949" s="52"/>
      <c r="X1949" s="68"/>
      <c r="Y1949" s="62"/>
      <c r="Z1949" s="19"/>
      <c r="AC1949" s="58"/>
      <c r="AD1949" s="19"/>
    </row>
    <row r="1950" spans="2:30" s="20" customFormat="1">
      <c r="B1950" s="49"/>
      <c r="C1950" s="19"/>
      <c r="D1950" s="50"/>
      <c r="E1950" s="19"/>
      <c r="F1950" s="19"/>
      <c r="G1950" s="208"/>
      <c r="I1950" s="51"/>
      <c r="J1950" s="52"/>
      <c r="K1950" s="62"/>
      <c r="L1950" s="62"/>
      <c r="M1950" s="52"/>
      <c r="N1950" s="54"/>
      <c r="O1950" s="51"/>
      <c r="P1950" s="52"/>
      <c r="W1950" s="52"/>
      <c r="X1950" s="68"/>
      <c r="Y1950" s="62"/>
      <c r="Z1950" s="19"/>
      <c r="AC1950" s="58"/>
      <c r="AD1950" s="19"/>
    </row>
    <row r="1951" spans="2:30" s="20" customFormat="1">
      <c r="B1951" s="49"/>
      <c r="C1951" s="19"/>
      <c r="D1951" s="50"/>
      <c r="E1951" s="19"/>
      <c r="F1951" s="19"/>
      <c r="G1951" s="208"/>
      <c r="I1951" s="51"/>
      <c r="J1951" s="52"/>
      <c r="K1951" s="62"/>
      <c r="L1951" s="62"/>
      <c r="M1951" s="52"/>
      <c r="N1951" s="54"/>
      <c r="O1951" s="51"/>
      <c r="P1951" s="52"/>
      <c r="W1951" s="52"/>
      <c r="X1951" s="68"/>
      <c r="Y1951" s="62"/>
      <c r="Z1951" s="19"/>
      <c r="AC1951" s="58"/>
      <c r="AD1951" s="19"/>
    </row>
    <row r="1952" spans="2:30" s="20" customFormat="1">
      <c r="B1952" s="49"/>
      <c r="C1952" s="19"/>
      <c r="D1952" s="50"/>
      <c r="E1952" s="19"/>
      <c r="F1952" s="19"/>
      <c r="G1952" s="208"/>
      <c r="I1952" s="51"/>
      <c r="J1952" s="52"/>
      <c r="K1952" s="62"/>
      <c r="L1952" s="62"/>
      <c r="M1952" s="52"/>
      <c r="N1952" s="54"/>
      <c r="O1952" s="51"/>
      <c r="P1952" s="52"/>
      <c r="W1952" s="52"/>
      <c r="X1952" s="68"/>
      <c r="Y1952" s="62"/>
      <c r="Z1952" s="19"/>
      <c r="AC1952" s="58"/>
      <c r="AD1952" s="19"/>
    </row>
    <row r="1953" spans="2:30" s="20" customFormat="1">
      <c r="B1953" s="49"/>
      <c r="C1953" s="19"/>
      <c r="D1953" s="50"/>
      <c r="E1953" s="19"/>
      <c r="F1953" s="19"/>
      <c r="G1953" s="208"/>
      <c r="I1953" s="51"/>
      <c r="J1953" s="52"/>
      <c r="K1953" s="62"/>
      <c r="L1953" s="62"/>
      <c r="M1953" s="52"/>
      <c r="N1953" s="54"/>
      <c r="O1953" s="51"/>
      <c r="P1953" s="52"/>
      <c r="W1953" s="52"/>
      <c r="X1953" s="68"/>
      <c r="Y1953" s="62"/>
      <c r="Z1953" s="19"/>
      <c r="AC1953" s="58"/>
      <c r="AD1953" s="19"/>
    </row>
    <row r="1954" spans="2:30" s="20" customFormat="1">
      <c r="B1954" s="49"/>
      <c r="C1954" s="19"/>
      <c r="D1954" s="50"/>
      <c r="E1954" s="19"/>
      <c r="F1954" s="19"/>
      <c r="G1954" s="208"/>
      <c r="I1954" s="51"/>
      <c r="J1954" s="52"/>
      <c r="K1954" s="62"/>
      <c r="L1954" s="62"/>
      <c r="M1954" s="52"/>
      <c r="N1954" s="54"/>
      <c r="O1954" s="51"/>
      <c r="P1954" s="52"/>
      <c r="W1954" s="52"/>
      <c r="X1954" s="68"/>
      <c r="Y1954" s="62"/>
      <c r="Z1954" s="19"/>
      <c r="AC1954" s="58"/>
      <c r="AD1954" s="19"/>
    </row>
    <row r="1955" spans="2:30" s="20" customFormat="1">
      <c r="B1955" s="49"/>
      <c r="C1955" s="19"/>
      <c r="D1955" s="50"/>
      <c r="E1955" s="19"/>
      <c r="F1955" s="19"/>
      <c r="G1955" s="208"/>
      <c r="I1955" s="51"/>
      <c r="J1955" s="52"/>
      <c r="K1955" s="62"/>
      <c r="L1955" s="62"/>
      <c r="M1955" s="52"/>
      <c r="N1955" s="54"/>
      <c r="O1955" s="51"/>
      <c r="P1955" s="52"/>
      <c r="W1955" s="52"/>
      <c r="X1955" s="68"/>
      <c r="Y1955" s="62"/>
      <c r="Z1955" s="19"/>
      <c r="AC1955" s="58"/>
      <c r="AD1955" s="19"/>
    </row>
    <row r="1956" spans="2:30" s="20" customFormat="1">
      <c r="B1956" s="49"/>
      <c r="C1956" s="19"/>
      <c r="D1956" s="50"/>
      <c r="E1956" s="19"/>
      <c r="F1956" s="19"/>
      <c r="G1956" s="208"/>
      <c r="I1956" s="51"/>
      <c r="J1956" s="52"/>
      <c r="K1956" s="62"/>
      <c r="L1956" s="62"/>
      <c r="M1956" s="52"/>
      <c r="N1956" s="54"/>
      <c r="O1956" s="51"/>
      <c r="P1956" s="52"/>
      <c r="W1956" s="52"/>
      <c r="X1956" s="68"/>
      <c r="Y1956" s="62"/>
      <c r="Z1956" s="19"/>
      <c r="AC1956" s="58"/>
      <c r="AD1956" s="19"/>
    </row>
    <row r="1957" spans="2:30" s="20" customFormat="1">
      <c r="B1957" s="49"/>
      <c r="C1957" s="19"/>
      <c r="D1957" s="50"/>
      <c r="E1957" s="19"/>
      <c r="F1957" s="19"/>
      <c r="G1957" s="208"/>
      <c r="I1957" s="51"/>
      <c r="J1957" s="52"/>
      <c r="K1957" s="62"/>
      <c r="L1957" s="62"/>
      <c r="M1957" s="52"/>
      <c r="N1957" s="54"/>
      <c r="O1957" s="51"/>
      <c r="P1957" s="52"/>
      <c r="W1957" s="52"/>
      <c r="X1957" s="68"/>
      <c r="Y1957" s="62"/>
      <c r="Z1957" s="19"/>
      <c r="AC1957" s="58"/>
      <c r="AD1957" s="19"/>
    </row>
    <row r="1958" spans="2:30" s="20" customFormat="1">
      <c r="B1958" s="49"/>
      <c r="C1958" s="19"/>
      <c r="D1958" s="50"/>
      <c r="E1958" s="19"/>
      <c r="F1958" s="19"/>
      <c r="G1958" s="208"/>
      <c r="I1958" s="51"/>
      <c r="J1958" s="52"/>
      <c r="K1958" s="62"/>
      <c r="L1958" s="62"/>
      <c r="M1958" s="52"/>
      <c r="N1958" s="54"/>
      <c r="O1958" s="51"/>
      <c r="P1958" s="52"/>
      <c r="W1958" s="52"/>
      <c r="X1958" s="68"/>
      <c r="Y1958" s="62"/>
      <c r="Z1958" s="19"/>
      <c r="AC1958" s="58"/>
      <c r="AD1958" s="19"/>
    </row>
    <row r="1959" spans="2:30" s="20" customFormat="1">
      <c r="B1959" s="49"/>
      <c r="C1959" s="19"/>
      <c r="D1959" s="50"/>
      <c r="E1959" s="19"/>
      <c r="F1959" s="19"/>
      <c r="G1959" s="208"/>
      <c r="I1959" s="51"/>
      <c r="J1959" s="52"/>
      <c r="K1959" s="62"/>
      <c r="L1959" s="62"/>
      <c r="M1959" s="52"/>
      <c r="N1959" s="54"/>
      <c r="O1959" s="51"/>
      <c r="P1959" s="52"/>
      <c r="W1959" s="52"/>
      <c r="X1959" s="68"/>
      <c r="Y1959" s="62"/>
      <c r="Z1959" s="19"/>
      <c r="AC1959" s="58"/>
      <c r="AD1959" s="19"/>
    </row>
    <row r="1960" spans="2:30" s="20" customFormat="1">
      <c r="B1960" s="49"/>
      <c r="C1960" s="19"/>
      <c r="D1960" s="50"/>
      <c r="E1960" s="19"/>
      <c r="F1960" s="19"/>
      <c r="G1960" s="208"/>
      <c r="I1960" s="51"/>
      <c r="J1960" s="52"/>
      <c r="K1960" s="62"/>
      <c r="L1960" s="62"/>
      <c r="M1960" s="52"/>
      <c r="N1960" s="54"/>
      <c r="O1960" s="51"/>
      <c r="P1960" s="52"/>
      <c r="W1960" s="52"/>
      <c r="X1960" s="68"/>
      <c r="Y1960" s="62"/>
      <c r="Z1960" s="19"/>
      <c r="AC1960" s="58"/>
      <c r="AD1960" s="19"/>
    </row>
    <row r="1961" spans="2:30" s="20" customFormat="1">
      <c r="B1961" s="49"/>
      <c r="C1961" s="19"/>
      <c r="D1961" s="50"/>
      <c r="E1961" s="19"/>
      <c r="F1961" s="19"/>
      <c r="G1961" s="208"/>
      <c r="I1961" s="51"/>
      <c r="J1961" s="52"/>
      <c r="K1961" s="62"/>
      <c r="L1961" s="62"/>
      <c r="M1961" s="52"/>
      <c r="N1961" s="54"/>
      <c r="O1961" s="51"/>
      <c r="P1961" s="52"/>
      <c r="W1961" s="52"/>
      <c r="X1961" s="68"/>
      <c r="Y1961" s="62"/>
      <c r="Z1961" s="19"/>
      <c r="AC1961" s="58"/>
      <c r="AD1961" s="19"/>
    </row>
    <row r="1962" spans="2:30" s="20" customFormat="1">
      <c r="B1962" s="49"/>
      <c r="C1962" s="19"/>
      <c r="D1962" s="50"/>
      <c r="E1962" s="19"/>
      <c r="F1962" s="19"/>
      <c r="G1962" s="208"/>
      <c r="I1962" s="51"/>
      <c r="J1962" s="52"/>
      <c r="K1962" s="62"/>
      <c r="L1962" s="62"/>
      <c r="M1962" s="52"/>
      <c r="N1962" s="54"/>
      <c r="O1962" s="51"/>
      <c r="P1962" s="52"/>
      <c r="W1962" s="52"/>
      <c r="X1962" s="68"/>
      <c r="Y1962" s="62"/>
      <c r="Z1962" s="19"/>
      <c r="AC1962" s="58"/>
      <c r="AD1962" s="19"/>
    </row>
    <row r="1963" spans="2:30" s="20" customFormat="1">
      <c r="B1963" s="49"/>
      <c r="C1963" s="19"/>
      <c r="D1963" s="50"/>
      <c r="E1963" s="19"/>
      <c r="F1963" s="19"/>
      <c r="G1963" s="208"/>
      <c r="I1963" s="51"/>
      <c r="J1963" s="52"/>
      <c r="K1963" s="62"/>
      <c r="L1963" s="62"/>
      <c r="M1963" s="52"/>
      <c r="N1963" s="54"/>
      <c r="O1963" s="51"/>
      <c r="P1963" s="52"/>
      <c r="W1963" s="52"/>
      <c r="X1963" s="68"/>
      <c r="Y1963" s="62"/>
      <c r="Z1963" s="19"/>
      <c r="AC1963" s="58"/>
      <c r="AD1963" s="19"/>
    </row>
    <row r="1964" spans="2:30" s="20" customFormat="1">
      <c r="B1964" s="49"/>
      <c r="C1964" s="19"/>
      <c r="D1964" s="50"/>
      <c r="E1964" s="19"/>
      <c r="F1964" s="19"/>
      <c r="G1964" s="208"/>
      <c r="I1964" s="51"/>
      <c r="J1964" s="52"/>
      <c r="K1964" s="62"/>
      <c r="L1964" s="62"/>
      <c r="M1964" s="52"/>
      <c r="N1964" s="54"/>
      <c r="O1964" s="51"/>
      <c r="P1964" s="52"/>
      <c r="W1964" s="52"/>
      <c r="X1964" s="68"/>
      <c r="Y1964" s="62"/>
      <c r="Z1964" s="19"/>
      <c r="AC1964" s="58"/>
      <c r="AD1964" s="19"/>
    </row>
    <row r="1965" spans="2:30" s="20" customFormat="1">
      <c r="B1965" s="49"/>
      <c r="C1965" s="19"/>
      <c r="D1965" s="50"/>
      <c r="E1965" s="19"/>
      <c r="F1965" s="19"/>
      <c r="G1965" s="208"/>
      <c r="I1965" s="51"/>
      <c r="J1965" s="52"/>
      <c r="K1965" s="62"/>
      <c r="L1965" s="62"/>
      <c r="M1965" s="52"/>
      <c r="N1965" s="54"/>
      <c r="O1965" s="51"/>
      <c r="P1965" s="52"/>
      <c r="W1965" s="52"/>
      <c r="X1965" s="68"/>
      <c r="Y1965" s="62"/>
      <c r="Z1965" s="19"/>
      <c r="AC1965" s="58"/>
      <c r="AD1965" s="19"/>
    </row>
    <row r="1966" spans="2:30" s="20" customFormat="1">
      <c r="B1966" s="49"/>
      <c r="C1966" s="19"/>
      <c r="D1966" s="50"/>
      <c r="E1966" s="19"/>
      <c r="F1966" s="19"/>
      <c r="G1966" s="208"/>
      <c r="I1966" s="51"/>
      <c r="J1966" s="52"/>
      <c r="K1966" s="62"/>
      <c r="L1966" s="62"/>
      <c r="M1966" s="52"/>
      <c r="N1966" s="54"/>
      <c r="O1966" s="51"/>
      <c r="P1966" s="52"/>
      <c r="W1966" s="52"/>
      <c r="X1966" s="68"/>
      <c r="Y1966" s="62"/>
      <c r="Z1966" s="19"/>
      <c r="AC1966" s="58"/>
      <c r="AD1966" s="19"/>
    </row>
    <row r="1967" spans="2:30" s="20" customFormat="1">
      <c r="B1967" s="49"/>
      <c r="C1967" s="19"/>
      <c r="D1967" s="50"/>
      <c r="E1967" s="19"/>
      <c r="F1967" s="19"/>
      <c r="G1967" s="208"/>
      <c r="I1967" s="51"/>
      <c r="J1967" s="52"/>
      <c r="K1967" s="62"/>
      <c r="L1967" s="62"/>
      <c r="M1967" s="52"/>
      <c r="N1967" s="54"/>
      <c r="O1967" s="51"/>
      <c r="P1967" s="52"/>
      <c r="W1967" s="52"/>
      <c r="X1967" s="68"/>
      <c r="Y1967" s="62"/>
      <c r="Z1967" s="19"/>
      <c r="AC1967" s="58"/>
      <c r="AD1967" s="19"/>
    </row>
    <row r="1968" spans="2:30" s="20" customFormat="1">
      <c r="B1968" s="49"/>
      <c r="C1968" s="19"/>
      <c r="D1968" s="50"/>
      <c r="E1968" s="19"/>
      <c r="F1968" s="19"/>
      <c r="G1968" s="208"/>
      <c r="I1968" s="51"/>
      <c r="J1968" s="52"/>
      <c r="K1968" s="62"/>
      <c r="L1968" s="62"/>
      <c r="M1968" s="52"/>
      <c r="N1968" s="54"/>
      <c r="O1968" s="51"/>
      <c r="P1968" s="52"/>
      <c r="W1968" s="52"/>
      <c r="X1968" s="68"/>
      <c r="Y1968" s="62"/>
      <c r="Z1968" s="19"/>
      <c r="AC1968" s="58"/>
      <c r="AD1968" s="19"/>
    </row>
    <row r="1969" spans="2:30" s="20" customFormat="1">
      <c r="B1969" s="49"/>
      <c r="C1969" s="19"/>
      <c r="D1969" s="50"/>
      <c r="E1969" s="19"/>
      <c r="F1969" s="19"/>
      <c r="G1969" s="208"/>
      <c r="I1969" s="51"/>
      <c r="J1969" s="52"/>
      <c r="K1969" s="62"/>
      <c r="L1969" s="62"/>
      <c r="M1969" s="52"/>
      <c r="N1969" s="54"/>
      <c r="O1969" s="51"/>
      <c r="P1969" s="52"/>
      <c r="W1969" s="52"/>
      <c r="X1969" s="68"/>
      <c r="Y1969" s="62"/>
      <c r="Z1969" s="19"/>
      <c r="AC1969" s="58"/>
      <c r="AD1969" s="19"/>
    </row>
    <row r="1970" spans="2:30" s="20" customFormat="1">
      <c r="B1970" s="49"/>
      <c r="C1970" s="19"/>
      <c r="D1970" s="50"/>
      <c r="E1970" s="19"/>
      <c r="F1970" s="19"/>
      <c r="G1970" s="208"/>
      <c r="I1970" s="51"/>
      <c r="J1970" s="52"/>
      <c r="K1970" s="62"/>
      <c r="L1970" s="62"/>
      <c r="M1970" s="52"/>
      <c r="N1970" s="54"/>
      <c r="O1970" s="51"/>
      <c r="P1970" s="52"/>
      <c r="W1970" s="52"/>
      <c r="X1970" s="68"/>
      <c r="Y1970" s="62"/>
      <c r="Z1970" s="19"/>
      <c r="AC1970" s="58"/>
      <c r="AD1970" s="19"/>
    </row>
    <row r="1971" spans="2:30" s="20" customFormat="1">
      <c r="B1971" s="49"/>
      <c r="C1971" s="19"/>
      <c r="D1971" s="50"/>
      <c r="E1971" s="19"/>
      <c r="F1971" s="19"/>
      <c r="G1971" s="208"/>
      <c r="I1971" s="51"/>
      <c r="J1971" s="52"/>
      <c r="K1971" s="62"/>
      <c r="L1971" s="62"/>
      <c r="M1971" s="52"/>
      <c r="N1971" s="54"/>
      <c r="O1971" s="51"/>
      <c r="P1971" s="52"/>
      <c r="W1971" s="52"/>
      <c r="X1971" s="68"/>
      <c r="Y1971" s="62"/>
      <c r="Z1971" s="19"/>
      <c r="AC1971" s="58"/>
      <c r="AD1971" s="19"/>
    </row>
    <row r="1972" spans="2:30" s="20" customFormat="1">
      <c r="B1972" s="49"/>
      <c r="C1972" s="19"/>
      <c r="D1972" s="50"/>
      <c r="E1972" s="19"/>
      <c r="F1972" s="19"/>
      <c r="G1972" s="208"/>
      <c r="I1972" s="51"/>
      <c r="J1972" s="52"/>
      <c r="K1972" s="62"/>
      <c r="L1972" s="62"/>
      <c r="M1972" s="52"/>
      <c r="N1972" s="54"/>
      <c r="O1972" s="51"/>
      <c r="P1972" s="52"/>
      <c r="W1972" s="52"/>
      <c r="X1972" s="68"/>
      <c r="Y1972" s="62"/>
      <c r="Z1972" s="19"/>
      <c r="AC1972" s="58"/>
      <c r="AD1972" s="19"/>
    </row>
    <row r="1973" spans="2:30" s="20" customFormat="1">
      <c r="B1973" s="49"/>
      <c r="C1973" s="19"/>
      <c r="D1973" s="50"/>
      <c r="E1973" s="19"/>
      <c r="F1973" s="19"/>
      <c r="G1973" s="208"/>
      <c r="I1973" s="51"/>
      <c r="J1973" s="52"/>
      <c r="K1973" s="62"/>
      <c r="L1973" s="62"/>
      <c r="M1973" s="52"/>
      <c r="N1973" s="54"/>
      <c r="O1973" s="51"/>
      <c r="P1973" s="52"/>
      <c r="W1973" s="52"/>
      <c r="X1973" s="68"/>
      <c r="Y1973" s="62"/>
      <c r="Z1973" s="19"/>
      <c r="AC1973" s="58"/>
      <c r="AD1973" s="19"/>
    </row>
    <row r="1974" spans="2:30" s="20" customFormat="1">
      <c r="B1974" s="49"/>
      <c r="C1974" s="19"/>
      <c r="D1974" s="50"/>
      <c r="E1974" s="19"/>
      <c r="F1974" s="19"/>
      <c r="G1974" s="208"/>
      <c r="I1974" s="51"/>
      <c r="J1974" s="52"/>
      <c r="K1974" s="62"/>
      <c r="L1974" s="62"/>
      <c r="M1974" s="52"/>
      <c r="N1974" s="54"/>
      <c r="O1974" s="51"/>
      <c r="P1974" s="52"/>
      <c r="W1974" s="52"/>
      <c r="X1974" s="68"/>
      <c r="Y1974" s="62"/>
      <c r="Z1974" s="19"/>
      <c r="AC1974" s="58"/>
      <c r="AD1974" s="19"/>
    </row>
    <row r="1975" spans="2:30" s="20" customFormat="1">
      <c r="B1975" s="49"/>
      <c r="C1975" s="19"/>
      <c r="D1975" s="50"/>
      <c r="E1975" s="19"/>
      <c r="F1975" s="19"/>
      <c r="G1975" s="208"/>
      <c r="I1975" s="51"/>
      <c r="J1975" s="52"/>
      <c r="K1975" s="62"/>
      <c r="L1975" s="62"/>
      <c r="M1975" s="52"/>
      <c r="N1975" s="54"/>
      <c r="O1975" s="51"/>
      <c r="P1975" s="52"/>
      <c r="W1975" s="52"/>
      <c r="X1975" s="68"/>
      <c r="Y1975" s="62"/>
      <c r="Z1975" s="19"/>
      <c r="AC1975" s="58"/>
      <c r="AD1975" s="19"/>
    </row>
    <row r="1976" spans="2:30" s="20" customFormat="1">
      <c r="B1976" s="49"/>
      <c r="C1976" s="19"/>
      <c r="D1976" s="50"/>
      <c r="E1976" s="19"/>
      <c r="F1976" s="19"/>
      <c r="G1976" s="208"/>
      <c r="I1976" s="51"/>
      <c r="J1976" s="52"/>
      <c r="K1976" s="62"/>
      <c r="L1976" s="62"/>
      <c r="M1976" s="52"/>
      <c r="N1976" s="54"/>
      <c r="O1976" s="51"/>
      <c r="P1976" s="52"/>
      <c r="W1976" s="52"/>
      <c r="X1976" s="68"/>
      <c r="Y1976" s="62"/>
      <c r="Z1976" s="19"/>
      <c r="AC1976" s="58"/>
      <c r="AD1976" s="19"/>
    </row>
    <row r="1977" spans="2:30" s="20" customFormat="1">
      <c r="B1977" s="49"/>
      <c r="C1977" s="19"/>
      <c r="D1977" s="50"/>
      <c r="E1977" s="19"/>
      <c r="F1977" s="19"/>
      <c r="G1977" s="208"/>
      <c r="I1977" s="51"/>
      <c r="J1977" s="52"/>
      <c r="K1977" s="62"/>
      <c r="L1977" s="62"/>
      <c r="M1977" s="52"/>
      <c r="N1977" s="54"/>
      <c r="O1977" s="51"/>
      <c r="P1977" s="52"/>
      <c r="W1977" s="52"/>
      <c r="X1977" s="68"/>
      <c r="Y1977" s="62"/>
      <c r="Z1977" s="19"/>
      <c r="AC1977" s="58"/>
      <c r="AD1977" s="19"/>
    </row>
    <row r="1978" spans="2:30" s="20" customFormat="1">
      <c r="B1978" s="49"/>
      <c r="C1978" s="19"/>
      <c r="D1978" s="50"/>
      <c r="E1978" s="19"/>
      <c r="F1978" s="19"/>
      <c r="G1978" s="208"/>
      <c r="I1978" s="51"/>
      <c r="J1978" s="52"/>
      <c r="K1978" s="62"/>
      <c r="L1978" s="62"/>
      <c r="M1978" s="52"/>
      <c r="N1978" s="54"/>
      <c r="O1978" s="51"/>
      <c r="P1978" s="52"/>
      <c r="W1978" s="52"/>
      <c r="X1978" s="68"/>
      <c r="Y1978" s="62"/>
      <c r="Z1978" s="19"/>
      <c r="AC1978" s="58"/>
      <c r="AD1978" s="19"/>
    </row>
    <row r="1979" spans="2:30" s="20" customFormat="1">
      <c r="B1979" s="49"/>
      <c r="C1979" s="19"/>
      <c r="D1979" s="50"/>
      <c r="E1979" s="19"/>
      <c r="F1979" s="19"/>
      <c r="G1979" s="208"/>
      <c r="I1979" s="51"/>
      <c r="J1979" s="52"/>
      <c r="K1979" s="62"/>
      <c r="L1979" s="62"/>
      <c r="M1979" s="52"/>
      <c r="N1979" s="54"/>
      <c r="O1979" s="51"/>
      <c r="P1979" s="52"/>
      <c r="W1979" s="52"/>
      <c r="X1979" s="68"/>
      <c r="Y1979" s="62"/>
      <c r="Z1979" s="19"/>
      <c r="AC1979" s="58"/>
      <c r="AD1979" s="19"/>
    </row>
    <row r="1980" spans="2:30" s="20" customFormat="1">
      <c r="B1980" s="49"/>
      <c r="C1980" s="19"/>
      <c r="D1980" s="50"/>
      <c r="E1980" s="19"/>
      <c r="F1980" s="19"/>
      <c r="G1980" s="208"/>
      <c r="I1980" s="51"/>
      <c r="J1980" s="52"/>
      <c r="K1980" s="62"/>
      <c r="L1980" s="62"/>
      <c r="M1980" s="52"/>
      <c r="N1980" s="54"/>
      <c r="O1980" s="51"/>
      <c r="P1980" s="52"/>
      <c r="W1980" s="52"/>
      <c r="X1980" s="68"/>
      <c r="Y1980" s="62"/>
      <c r="Z1980" s="19"/>
      <c r="AC1980" s="58"/>
      <c r="AD1980" s="19"/>
    </row>
    <row r="1981" spans="2:30" s="20" customFormat="1">
      <c r="B1981" s="49"/>
      <c r="C1981" s="19"/>
      <c r="D1981" s="50"/>
      <c r="E1981" s="19"/>
      <c r="F1981" s="19"/>
      <c r="G1981" s="208"/>
      <c r="I1981" s="51"/>
      <c r="J1981" s="52"/>
      <c r="K1981" s="62"/>
      <c r="L1981" s="62"/>
      <c r="M1981" s="52"/>
      <c r="N1981" s="54"/>
      <c r="O1981" s="51"/>
      <c r="P1981" s="52"/>
      <c r="W1981" s="52"/>
      <c r="X1981" s="68"/>
      <c r="Y1981" s="62"/>
      <c r="Z1981" s="19"/>
      <c r="AC1981" s="58"/>
      <c r="AD1981" s="19"/>
    </row>
    <row r="1982" spans="2:30" s="20" customFormat="1">
      <c r="B1982" s="49"/>
      <c r="C1982" s="19"/>
      <c r="D1982" s="50"/>
      <c r="E1982" s="19"/>
      <c r="F1982" s="19"/>
      <c r="G1982" s="208"/>
      <c r="I1982" s="51"/>
      <c r="J1982" s="52"/>
      <c r="K1982" s="62"/>
      <c r="L1982" s="62"/>
      <c r="M1982" s="52"/>
      <c r="N1982" s="54"/>
      <c r="O1982" s="51"/>
      <c r="P1982" s="52"/>
      <c r="W1982" s="52"/>
      <c r="X1982" s="68"/>
      <c r="Y1982" s="62"/>
      <c r="Z1982" s="19"/>
      <c r="AC1982" s="58"/>
      <c r="AD1982" s="19"/>
    </row>
    <row r="1983" spans="2:30" s="20" customFormat="1">
      <c r="B1983" s="49"/>
      <c r="C1983" s="19"/>
      <c r="D1983" s="50"/>
      <c r="E1983" s="19"/>
      <c r="F1983" s="19"/>
      <c r="G1983" s="208"/>
      <c r="I1983" s="51"/>
      <c r="J1983" s="52"/>
      <c r="K1983" s="62"/>
      <c r="L1983" s="62"/>
      <c r="M1983" s="52"/>
      <c r="N1983" s="54"/>
      <c r="O1983" s="51"/>
      <c r="P1983" s="52"/>
      <c r="W1983" s="52"/>
      <c r="X1983" s="68"/>
      <c r="Y1983" s="62"/>
      <c r="Z1983" s="19"/>
      <c r="AC1983" s="58"/>
      <c r="AD1983" s="19"/>
    </row>
    <row r="1984" spans="2:30" s="20" customFormat="1">
      <c r="B1984" s="49"/>
      <c r="C1984" s="19"/>
      <c r="D1984" s="50"/>
      <c r="E1984" s="19"/>
      <c r="F1984" s="19"/>
      <c r="G1984" s="208"/>
      <c r="I1984" s="51"/>
      <c r="J1984" s="52"/>
      <c r="K1984" s="62"/>
      <c r="L1984" s="62"/>
      <c r="M1984" s="52"/>
      <c r="N1984" s="54"/>
      <c r="O1984" s="51"/>
      <c r="P1984" s="52"/>
      <c r="W1984" s="52"/>
      <c r="X1984" s="68"/>
      <c r="Y1984" s="62"/>
      <c r="Z1984" s="19"/>
      <c r="AC1984" s="58"/>
      <c r="AD1984" s="19"/>
    </row>
    <row r="1985" spans="2:30" s="20" customFormat="1">
      <c r="B1985" s="49"/>
      <c r="C1985" s="19"/>
      <c r="D1985" s="50"/>
      <c r="E1985" s="19"/>
      <c r="F1985" s="19"/>
      <c r="G1985" s="208"/>
      <c r="I1985" s="51"/>
      <c r="J1985" s="52"/>
      <c r="K1985" s="62"/>
      <c r="L1985" s="62"/>
      <c r="M1985" s="52"/>
      <c r="N1985" s="54"/>
      <c r="O1985" s="51"/>
      <c r="P1985" s="52"/>
      <c r="W1985" s="52"/>
      <c r="X1985" s="68"/>
      <c r="Y1985" s="62"/>
      <c r="Z1985" s="19"/>
      <c r="AC1985" s="58"/>
      <c r="AD1985" s="19"/>
    </row>
    <row r="1986" spans="2:30" s="20" customFormat="1">
      <c r="B1986" s="49"/>
      <c r="C1986" s="19"/>
      <c r="D1986" s="50"/>
      <c r="E1986" s="19"/>
      <c r="F1986" s="19"/>
      <c r="G1986" s="208"/>
      <c r="I1986" s="51"/>
      <c r="J1986" s="52"/>
      <c r="K1986" s="62"/>
      <c r="L1986" s="62"/>
      <c r="M1986" s="52"/>
      <c r="N1986" s="54"/>
      <c r="O1986" s="51"/>
      <c r="P1986" s="52"/>
      <c r="W1986" s="52"/>
      <c r="X1986" s="68"/>
      <c r="Y1986" s="62"/>
      <c r="Z1986" s="19"/>
      <c r="AC1986" s="58"/>
      <c r="AD1986" s="19"/>
    </row>
    <row r="1987" spans="2:30" s="20" customFormat="1">
      <c r="B1987" s="49"/>
      <c r="C1987" s="19"/>
      <c r="D1987" s="50"/>
      <c r="E1987" s="19"/>
      <c r="F1987" s="19"/>
      <c r="G1987" s="208"/>
      <c r="I1987" s="51"/>
      <c r="J1987" s="52"/>
      <c r="K1987" s="62"/>
      <c r="L1987" s="62"/>
      <c r="M1987" s="52"/>
      <c r="N1987" s="54"/>
      <c r="O1987" s="51"/>
      <c r="P1987" s="52"/>
      <c r="W1987" s="52"/>
      <c r="X1987" s="68"/>
      <c r="Y1987" s="62"/>
      <c r="Z1987" s="19"/>
      <c r="AC1987" s="58"/>
      <c r="AD1987" s="19"/>
    </row>
    <row r="1988" spans="2:30" s="20" customFormat="1">
      <c r="B1988" s="49"/>
      <c r="C1988" s="19"/>
      <c r="D1988" s="50"/>
      <c r="E1988" s="19"/>
      <c r="F1988" s="19"/>
      <c r="G1988" s="208"/>
      <c r="I1988" s="51"/>
      <c r="J1988" s="52"/>
      <c r="K1988" s="62"/>
      <c r="L1988" s="62"/>
      <c r="M1988" s="52"/>
      <c r="N1988" s="54"/>
      <c r="O1988" s="51"/>
      <c r="P1988" s="52"/>
      <c r="W1988" s="52"/>
      <c r="X1988" s="68"/>
      <c r="Y1988" s="62"/>
      <c r="Z1988" s="19"/>
      <c r="AC1988" s="58"/>
      <c r="AD1988" s="19"/>
    </row>
    <row r="1989" spans="2:30" s="20" customFormat="1">
      <c r="B1989" s="49"/>
      <c r="C1989" s="19"/>
      <c r="D1989" s="50"/>
      <c r="E1989" s="19"/>
      <c r="F1989" s="19"/>
      <c r="G1989" s="208"/>
      <c r="I1989" s="51"/>
      <c r="J1989" s="52"/>
      <c r="K1989" s="62"/>
      <c r="L1989" s="62"/>
      <c r="M1989" s="52"/>
      <c r="N1989" s="54"/>
      <c r="O1989" s="51"/>
      <c r="P1989" s="52"/>
      <c r="W1989" s="52"/>
      <c r="X1989" s="68"/>
      <c r="Y1989" s="62"/>
      <c r="Z1989" s="19"/>
      <c r="AC1989" s="58"/>
      <c r="AD1989" s="19"/>
    </row>
    <row r="1990" spans="2:30" s="20" customFormat="1">
      <c r="B1990" s="49"/>
      <c r="C1990" s="19"/>
      <c r="D1990" s="50"/>
      <c r="E1990" s="19"/>
      <c r="F1990" s="19"/>
      <c r="G1990" s="208"/>
      <c r="I1990" s="51"/>
      <c r="J1990" s="52"/>
      <c r="K1990" s="62"/>
      <c r="L1990" s="62"/>
      <c r="M1990" s="52"/>
      <c r="N1990" s="54"/>
      <c r="O1990" s="51"/>
      <c r="P1990" s="52"/>
      <c r="W1990" s="52"/>
      <c r="X1990" s="68"/>
      <c r="Y1990" s="62"/>
      <c r="Z1990" s="19"/>
      <c r="AC1990" s="58"/>
      <c r="AD1990" s="19"/>
    </row>
    <row r="1991" spans="2:30" s="20" customFormat="1">
      <c r="B1991" s="49"/>
      <c r="C1991" s="19"/>
      <c r="D1991" s="50"/>
      <c r="E1991" s="19"/>
      <c r="F1991" s="19"/>
      <c r="G1991" s="208"/>
      <c r="I1991" s="51"/>
      <c r="J1991" s="52"/>
      <c r="K1991" s="62"/>
      <c r="L1991" s="62"/>
      <c r="M1991" s="52"/>
      <c r="N1991" s="54"/>
      <c r="O1991" s="51"/>
      <c r="P1991" s="52"/>
      <c r="W1991" s="52"/>
      <c r="X1991" s="68"/>
      <c r="Y1991" s="62"/>
      <c r="Z1991" s="19"/>
      <c r="AC1991" s="58"/>
      <c r="AD1991" s="19"/>
    </row>
    <row r="1992" spans="2:30" s="20" customFormat="1">
      <c r="B1992" s="49"/>
      <c r="C1992" s="19"/>
      <c r="D1992" s="50"/>
      <c r="E1992" s="19"/>
      <c r="F1992" s="19"/>
      <c r="G1992" s="208"/>
      <c r="I1992" s="51"/>
      <c r="J1992" s="52"/>
      <c r="K1992" s="62"/>
      <c r="L1992" s="62"/>
      <c r="M1992" s="52"/>
      <c r="N1992" s="54"/>
      <c r="O1992" s="51"/>
      <c r="P1992" s="52"/>
      <c r="W1992" s="52"/>
      <c r="X1992" s="68"/>
      <c r="Y1992" s="62"/>
      <c r="Z1992" s="19"/>
      <c r="AC1992" s="58"/>
      <c r="AD1992" s="19"/>
    </row>
    <row r="1993" spans="2:30" s="20" customFormat="1">
      <c r="B1993" s="49"/>
      <c r="C1993" s="19"/>
      <c r="D1993" s="50"/>
      <c r="E1993" s="19"/>
      <c r="F1993" s="19"/>
      <c r="G1993" s="208"/>
      <c r="I1993" s="51"/>
      <c r="J1993" s="52"/>
      <c r="K1993" s="62"/>
      <c r="L1993" s="62"/>
      <c r="M1993" s="52"/>
      <c r="N1993" s="54"/>
      <c r="O1993" s="51"/>
      <c r="P1993" s="52"/>
      <c r="W1993" s="52"/>
      <c r="X1993" s="68"/>
      <c r="Y1993" s="62"/>
      <c r="Z1993" s="19"/>
      <c r="AC1993" s="58"/>
      <c r="AD1993" s="19"/>
    </row>
    <row r="1994" spans="2:30" s="20" customFormat="1">
      <c r="B1994" s="49"/>
      <c r="C1994" s="19"/>
      <c r="D1994" s="50"/>
      <c r="E1994" s="19"/>
      <c r="F1994" s="19"/>
      <c r="G1994" s="208"/>
      <c r="I1994" s="51"/>
      <c r="J1994" s="52"/>
      <c r="K1994" s="62"/>
      <c r="L1994" s="62"/>
      <c r="M1994" s="52"/>
      <c r="N1994" s="54"/>
      <c r="O1994" s="51"/>
      <c r="P1994" s="52"/>
      <c r="W1994" s="52"/>
      <c r="X1994" s="68"/>
      <c r="Y1994" s="62"/>
      <c r="Z1994" s="19"/>
      <c r="AC1994" s="58"/>
      <c r="AD1994" s="19"/>
    </row>
    <row r="1995" spans="2:30" s="20" customFormat="1">
      <c r="B1995" s="49"/>
      <c r="C1995" s="19"/>
      <c r="D1995" s="50"/>
      <c r="E1995" s="19"/>
      <c r="F1995" s="19"/>
      <c r="G1995" s="208"/>
      <c r="I1995" s="51"/>
      <c r="J1995" s="52"/>
      <c r="K1995" s="62"/>
      <c r="L1995" s="62"/>
      <c r="M1995" s="52"/>
      <c r="N1995" s="54"/>
      <c r="O1995" s="51"/>
      <c r="P1995" s="52"/>
      <c r="W1995" s="52"/>
      <c r="X1995" s="68"/>
      <c r="Y1995" s="62"/>
      <c r="Z1995" s="19"/>
      <c r="AC1995" s="58"/>
      <c r="AD1995" s="19"/>
    </row>
    <row r="1996" spans="2:30" s="20" customFormat="1">
      <c r="B1996" s="49"/>
      <c r="C1996" s="19"/>
      <c r="D1996" s="50"/>
      <c r="E1996" s="19"/>
      <c r="F1996" s="19"/>
      <c r="G1996" s="208"/>
      <c r="I1996" s="51"/>
      <c r="J1996" s="52"/>
      <c r="K1996" s="62"/>
      <c r="L1996" s="62"/>
      <c r="M1996" s="52"/>
      <c r="N1996" s="54"/>
      <c r="O1996" s="51"/>
      <c r="P1996" s="52"/>
      <c r="W1996" s="52"/>
      <c r="X1996" s="68"/>
      <c r="Y1996" s="62"/>
      <c r="Z1996" s="19"/>
      <c r="AC1996" s="58"/>
      <c r="AD1996" s="19"/>
    </row>
    <row r="1997" spans="2:30" s="20" customFormat="1">
      <c r="B1997" s="49"/>
      <c r="C1997" s="19"/>
      <c r="D1997" s="50"/>
      <c r="E1997" s="19"/>
      <c r="F1997" s="19"/>
      <c r="G1997" s="208"/>
      <c r="I1997" s="51"/>
      <c r="J1997" s="52"/>
      <c r="K1997" s="62"/>
      <c r="L1997" s="62"/>
      <c r="M1997" s="52"/>
      <c r="N1997" s="54"/>
      <c r="O1997" s="51"/>
      <c r="P1997" s="52"/>
      <c r="W1997" s="52"/>
      <c r="X1997" s="68"/>
      <c r="Y1997" s="62"/>
      <c r="Z1997" s="19"/>
      <c r="AC1997" s="58"/>
      <c r="AD1997" s="19"/>
    </row>
    <row r="1998" spans="2:30" s="20" customFormat="1">
      <c r="B1998" s="49"/>
      <c r="C1998" s="19"/>
      <c r="D1998" s="50"/>
      <c r="E1998" s="19"/>
      <c r="F1998" s="19"/>
      <c r="G1998" s="208"/>
      <c r="I1998" s="51"/>
      <c r="J1998" s="52"/>
      <c r="K1998" s="62"/>
      <c r="L1998" s="62"/>
      <c r="M1998" s="52"/>
      <c r="N1998" s="54"/>
      <c r="O1998" s="51"/>
      <c r="P1998" s="52"/>
      <c r="W1998" s="52"/>
      <c r="X1998" s="68"/>
      <c r="Y1998" s="62"/>
      <c r="Z1998" s="19"/>
      <c r="AC1998" s="58"/>
      <c r="AD1998" s="19"/>
    </row>
    <row r="1999" spans="2:30" s="20" customFormat="1">
      <c r="B1999" s="49"/>
      <c r="C1999" s="19"/>
      <c r="D1999" s="50"/>
      <c r="E1999" s="19"/>
      <c r="F1999" s="19"/>
      <c r="G1999" s="208"/>
      <c r="I1999" s="51"/>
      <c r="J1999" s="52"/>
      <c r="K1999" s="62"/>
      <c r="L1999" s="62"/>
      <c r="M1999" s="52"/>
      <c r="N1999" s="54"/>
      <c r="O1999" s="51"/>
      <c r="P1999" s="52"/>
      <c r="W1999" s="52"/>
      <c r="X1999" s="68"/>
      <c r="Y1999" s="62"/>
      <c r="Z1999" s="19"/>
      <c r="AC1999" s="58"/>
      <c r="AD1999" s="19"/>
    </row>
    <row r="2000" spans="2:30" s="20" customFormat="1">
      <c r="B2000" s="49"/>
      <c r="C2000" s="19"/>
      <c r="D2000" s="50"/>
      <c r="E2000" s="19"/>
      <c r="F2000" s="19"/>
      <c r="G2000" s="208"/>
      <c r="I2000" s="51"/>
      <c r="J2000" s="52"/>
      <c r="K2000" s="62"/>
      <c r="L2000" s="62"/>
      <c r="M2000" s="52"/>
      <c r="N2000" s="54"/>
      <c r="O2000" s="51"/>
      <c r="P2000" s="52"/>
      <c r="W2000" s="52"/>
      <c r="X2000" s="68"/>
      <c r="Y2000" s="62"/>
      <c r="Z2000" s="19"/>
      <c r="AC2000" s="58"/>
      <c r="AD2000" s="19"/>
    </row>
    <row r="2001" spans="2:30" s="20" customFormat="1">
      <c r="B2001" s="49"/>
      <c r="C2001" s="19"/>
      <c r="D2001" s="50"/>
      <c r="E2001" s="19"/>
      <c r="F2001" s="19"/>
      <c r="G2001" s="208"/>
      <c r="I2001" s="51"/>
      <c r="J2001" s="52"/>
      <c r="K2001" s="62"/>
      <c r="L2001" s="62"/>
      <c r="M2001" s="52"/>
      <c r="N2001" s="54"/>
      <c r="O2001" s="51"/>
      <c r="P2001" s="52"/>
      <c r="W2001" s="52"/>
      <c r="X2001" s="68"/>
      <c r="Y2001" s="62"/>
      <c r="Z2001" s="19"/>
      <c r="AC2001" s="58"/>
      <c r="AD2001" s="19"/>
    </row>
    <row r="2002" spans="2:30" s="20" customFormat="1">
      <c r="B2002" s="49"/>
      <c r="C2002" s="19"/>
      <c r="D2002" s="50"/>
      <c r="E2002" s="19"/>
      <c r="F2002" s="19"/>
      <c r="G2002" s="208"/>
      <c r="I2002" s="51"/>
      <c r="J2002" s="52"/>
      <c r="K2002" s="62"/>
      <c r="L2002" s="62"/>
      <c r="M2002" s="52"/>
      <c r="N2002" s="54"/>
      <c r="O2002" s="51"/>
      <c r="P2002" s="52"/>
      <c r="W2002" s="52"/>
      <c r="X2002" s="68"/>
      <c r="Y2002" s="62"/>
      <c r="Z2002" s="19"/>
      <c r="AC2002" s="58"/>
      <c r="AD2002" s="19"/>
    </row>
    <row r="2003" spans="2:30" s="20" customFormat="1">
      <c r="B2003" s="49"/>
      <c r="C2003" s="19"/>
      <c r="D2003" s="50"/>
      <c r="E2003" s="19"/>
      <c r="F2003" s="19"/>
      <c r="G2003" s="208"/>
      <c r="I2003" s="51"/>
      <c r="J2003" s="52"/>
      <c r="K2003" s="62"/>
      <c r="L2003" s="62"/>
      <c r="M2003" s="52"/>
      <c r="N2003" s="54"/>
      <c r="O2003" s="51"/>
      <c r="P2003" s="52"/>
      <c r="W2003" s="52"/>
      <c r="X2003" s="68"/>
      <c r="Y2003" s="62"/>
      <c r="Z2003" s="19"/>
      <c r="AC2003" s="58"/>
      <c r="AD2003" s="19"/>
    </row>
    <row r="2004" spans="2:30" s="20" customFormat="1">
      <c r="B2004" s="49"/>
      <c r="C2004" s="19"/>
      <c r="D2004" s="50"/>
      <c r="E2004" s="19"/>
      <c r="F2004" s="19"/>
      <c r="G2004" s="208"/>
      <c r="I2004" s="51"/>
      <c r="J2004" s="52"/>
      <c r="K2004" s="62"/>
      <c r="L2004" s="62"/>
      <c r="M2004" s="52"/>
      <c r="N2004" s="54"/>
      <c r="O2004" s="51"/>
      <c r="P2004" s="52"/>
      <c r="W2004" s="52"/>
      <c r="X2004" s="68"/>
      <c r="Y2004" s="62"/>
      <c r="Z2004" s="19"/>
      <c r="AC2004" s="58"/>
      <c r="AD2004" s="19"/>
    </row>
    <row r="2005" spans="2:30" s="20" customFormat="1">
      <c r="B2005" s="49"/>
      <c r="C2005" s="19"/>
      <c r="D2005" s="50"/>
      <c r="E2005" s="19"/>
      <c r="F2005" s="19"/>
      <c r="G2005" s="208"/>
      <c r="I2005" s="51"/>
      <c r="J2005" s="52"/>
      <c r="K2005" s="62"/>
      <c r="L2005" s="62"/>
      <c r="M2005" s="52"/>
      <c r="N2005" s="54"/>
      <c r="O2005" s="51"/>
      <c r="P2005" s="52"/>
      <c r="W2005" s="52"/>
      <c r="X2005" s="68"/>
      <c r="Y2005" s="62"/>
      <c r="Z2005" s="19"/>
      <c r="AC2005" s="58"/>
      <c r="AD2005" s="19"/>
    </row>
    <row r="2006" spans="2:30" s="20" customFormat="1">
      <c r="B2006" s="49"/>
      <c r="C2006" s="19"/>
      <c r="D2006" s="50"/>
      <c r="E2006" s="19"/>
      <c r="F2006" s="19"/>
      <c r="G2006" s="208"/>
      <c r="I2006" s="51"/>
      <c r="J2006" s="52"/>
      <c r="K2006" s="62"/>
      <c r="L2006" s="62"/>
      <c r="M2006" s="52"/>
      <c r="N2006" s="54"/>
      <c r="O2006" s="51"/>
      <c r="P2006" s="52"/>
      <c r="W2006" s="52"/>
      <c r="X2006" s="68"/>
      <c r="Y2006" s="62"/>
      <c r="Z2006" s="19"/>
      <c r="AC2006" s="58"/>
      <c r="AD2006" s="19"/>
    </row>
    <row r="2007" spans="2:30" s="20" customFormat="1">
      <c r="B2007" s="49"/>
      <c r="C2007" s="19"/>
      <c r="D2007" s="50"/>
      <c r="E2007" s="19"/>
      <c r="F2007" s="19"/>
      <c r="G2007" s="208"/>
      <c r="I2007" s="51"/>
      <c r="J2007" s="52"/>
      <c r="K2007" s="62"/>
      <c r="L2007" s="62"/>
      <c r="M2007" s="52"/>
      <c r="N2007" s="54"/>
      <c r="O2007" s="51"/>
      <c r="P2007" s="52"/>
      <c r="W2007" s="52"/>
      <c r="X2007" s="68"/>
      <c r="Y2007" s="62"/>
      <c r="Z2007" s="19"/>
      <c r="AC2007" s="58"/>
      <c r="AD2007" s="19"/>
    </row>
    <row r="2008" spans="2:30" s="20" customFormat="1">
      <c r="B2008" s="49"/>
      <c r="C2008" s="19"/>
      <c r="D2008" s="50"/>
      <c r="E2008" s="19"/>
      <c r="F2008" s="19"/>
      <c r="G2008" s="208"/>
      <c r="I2008" s="51"/>
      <c r="J2008" s="52"/>
      <c r="K2008" s="62"/>
      <c r="L2008" s="62"/>
      <c r="M2008" s="52"/>
      <c r="N2008" s="54"/>
      <c r="O2008" s="51"/>
      <c r="P2008" s="52"/>
      <c r="W2008" s="52"/>
      <c r="X2008" s="68"/>
      <c r="Y2008" s="62"/>
      <c r="Z2008" s="19"/>
      <c r="AC2008" s="58"/>
      <c r="AD2008" s="19"/>
    </row>
    <row r="2009" spans="2:30" s="20" customFormat="1">
      <c r="B2009" s="49"/>
      <c r="C2009" s="19"/>
      <c r="D2009" s="50"/>
      <c r="E2009" s="19"/>
      <c r="F2009" s="19"/>
      <c r="G2009" s="208"/>
      <c r="I2009" s="51"/>
      <c r="J2009" s="52"/>
      <c r="K2009" s="62"/>
      <c r="L2009" s="62"/>
      <c r="M2009" s="52"/>
      <c r="N2009" s="54"/>
      <c r="O2009" s="51"/>
      <c r="P2009" s="52"/>
      <c r="W2009" s="52"/>
      <c r="X2009" s="68"/>
      <c r="Y2009" s="62"/>
      <c r="Z2009" s="19"/>
      <c r="AC2009" s="58"/>
      <c r="AD2009" s="19"/>
    </row>
    <row r="2010" spans="2:30" s="20" customFormat="1">
      <c r="B2010" s="49"/>
      <c r="C2010" s="19"/>
      <c r="D2010" s="50"/>
      <c r="E2010" s="19"/>
      <c r="F2010" s="19"/>
      <c r="G2010" s="208"/>
      <c r="I2010" s="51"/>
      <c r="J2010" s="52"/>
      <c r="K2010" s="62"/>
      <c r="L2010" s="62"/>
      <c r="M2010" s="52"/>
      <c r="N2010" s="54"/>
      <c r="O2010" s="51"/>
      <c r="P2010" s="52"/>
      <c r="W2010" s="52"/>
      <c r="X2010" s="68"/>
      <c r="Y2010" s="62"/>
      <c r="Z2010" s="19"/>
      <c r="AC2010" s="58"/>
      <c r="AD2010" s="19"/>
    </row>
    <row r="2011" spans="2:30" s="20" customFormat="1">
      <c r="B2011" s="49"/>
      <c r="C2011" s="19"/>
      <c r="D2011" s="50"/>
      <c r="E2011" s="19"/>
      <c r="F2011" s="19"/>
      <c r="G2011" s="208"/>
      <c r="I2011" s="51"/>
      <c r="J2011" s="52"/>
      <c r="K2011" s="62"/>
      <c r="L2011" s="62"/>
      <c r="M2011" s="52"/>
      <c r="N2011" s="54"/>
      <c r="O2011" s="51"/>
      <c r="P2011" s="52"/>
      <c r="W2011" s="52"/>
      <c r="X2011" s="68"/>
      <c r="Y2011" s="62"/>
      <c r="Z2011" s="19"/>
      <c r="AC2011" s="58"/>
      <c r="AD2011" s="19"/>
    </row>
    <row r="2012" spans="2:30" s="20" customFormat="1">
      <c r="B2012" s="49"/>
      <c r="C2012" s="19"/>
      <c r="D2012" s="50"/>
      <c r="E2012" s="19"/>
      <c r="F2012" s="19"/>
      <c r="G2012" s="208"/>
      <c r="I2012" s="51"/>
      <c r="J2012" s="52"/>
      <c r="K2012" s="62"/>
      <c r="L2012" s="62"/>
      <c r="M2012" s="52"/>
      <c r="N2012" s="54"/>
      <c r="O2012" s="51"/>
      <c r="P2012" s="52"/>
      <c r="W2012" s="52"/>
      <c r="X2012" s="68"/>
      <c r="Y2012" s="62"/>
      <c r="Z2012" s="19"/>
      <c r="AC2012" s="58"/>
      <c r="AD2012" s="19"/>
    </row>
    <row r="2013" spans="2:30" s="20" customFormat="1">
      <c r="B2013" s="49"/>
      <c r="C2013" s="19"/>
      <c r="D2013" s="50"/>
      <c r="E2013" s="19"/>
      <c r="F2013" s="19"/>
      <c r="G2013" s="208"/>
      <c r="I2013" s="51"/>
      <c r="J2013" s="52"/>
      <c r="K2013" s="62"/>
      <c r="L2013" s="62"/>
      <c r="M2013" s="52"/>
      <c r="N2013" s="54"/>
      <c r="O2013" s="51"/>
      <c r="P2013" s="52"/>
      <c r="W2013" s="52"/>
      <c r="X2013" s="68"/>
      <c r="Y2013" s="62"/>
      <c r="Z2013" s="19"/>
      <c r="AC2013" s="58"/>
      <c r="AD2013" s="19"/>
    </row>
    <row r="2014" spans="2:30" s="20" customFormat="1">
      <c r="B2014" s="49"/>
      <c r="C2014" s="19"/>
      <c r="D2014" s="50"/>
      <c r="E2014" s="19"/>
      <c r="F2014" s="19"/>
      <c r="G2014" s="208"/>
      <c r="I2014" s="51"/>
      <c r="J2014" s="52"/>
      <c r="K2014" s="62"/>
      <c r="L2014" s="62"/>
      <c r="M2014" s="52"/>
      <c r="N2014" s="54"/>
      <c r="O2014" s="51"/>
      <c r="P2014" s="52"/>
      <c r="W2014" s="52"/>
      <c r="X2014" s="68"/>
      <c r="Y2014" s="62"/>
      <c r="Z2014" s="19"/>
      <c r="AC2014" s="58"/>
      <c r="AD2014" s="19"/>
    </row>
    <row r="2015" spans="2:30" s="20" customFormat="1">
      <c r="B2015" s="49"/>
      <c r="C2015" s="19"/>
      <c r="D2015" s="50"/>
      <c r="E2015" s="19"/>
      <c r="F2015" s="19"/>
      <c r="G2015" s="208"/>
      <c r="I2015" s="51"/>
      <c r="J2015" s="52"/>
      <c r="K2015" s="62"/>
      <c r="L2015" s="62"/>
      <c r="M2015" s="52"/>
      <c r="N2015" s="54"/>
      <c r="O2015" s="51"/>
      <c r="P2015" s="52"/>
      <c r="W2015" s="52"/>
      <c r="X2015" s="68"/>
      <c r="Y2015" s="62"/>
      <c r="Z2015" s="19"/>
      <c r="AC2015" s="58"/>
      <c r="AD2015" s="19"/>
    </row>
    <row r="2016" spans="2:30" s="20" customFormat="1">
      <c r="B2016" s="49"/>
      <c r="C2016" s="19"/>
      <c r="D2016" s="50"/>
      <c r="E2016" s="19"/>
      <c r="F2016" s="19"/>
      <c r="G2016" s="208"/>
      <c r="I2016" s="51"/>
      <c r="J2016" s="52"/>
      <c r="K2016" s="62"/>
      <c r="L2016" s="62"/>
      <c r="M2016" s="52"/>
      <c r="N2016" s="54"/>
      <c r="O2016" s="51"/>
      <c r="P2016" s="52"/>
      <c r="W2016" s="52"/>
      <c r="X2016" s="68"/>
      <c r="Y2016" s="62"/>
      <c r="Z2016" s="19"/>
      <c r="AC2016" s="58"/>
      <c r="AD2016" s="19"/>
    </row>
    <row r="2017" spans="2:30" s="20" customFormat="1">
      <c r="B2017" s="49"/>
      <c r="C2017" s="19"/>
      <c r="D2017" s="50"/>
      <c r="E2017" s="19"/>
      <c r="F2017" s="19"/>
      <c r="G2017" s="208"/>
      <c r="I2017" s="51"/>
      <c r="J2017" s="52"/>
      <c r="K2017" s="62"/>
      <c r="L2017" s="62"/>
      <c r="M2017" s="52"/>
      <c r="N2017" s="54"/>
      <c r="O2017" s="51"/>
      <c r="P2017" s="52"/>
      <c r="W2017" s="52"/>
      <c r="X2017" s="68"/>
      <c r="Y2017" s="62"/>
      <c r="Z2017" s="19"/>
      <c r="AC2017" s="58"/>
      <c r="AD2017" s="19"/>
    </row>
    <row r="2018" spans="2:30" s="20" customFormat="1">
      <c r="B2018" s="49"/>
      <c r="C2018" s="19"/>
      <c r="D2018" s="50"/>
      <c r="E2018" s="19"/>
      <c r="F2018" s="19"/>
      <c r="G2018" s="208"/>
      <c r="I2018" s="51"/>
      <c r="J2018" s="52"/>
      <c r="K2018" s="62"/>
      <c r="L2018" s="62"/>
      <c r="M2018" s="52"/>
      <c r="N2018" s="54"/>
      <c r="O2018" s="51"/>
      <c r="P2018" s="52"/>
      <c r="W2018" s="52"/>
      <c r="X2018" s="68"/>
      <c r="Y2018" s="62"/>
      <c r="Z2018" s="19"/>
      <c r="AC2018" s="58"/>
      <c r="AD2018" s="19"/>
    </row>
    <row r="2019" spans="2:30" s="20" customFormat="1">
      <c r="B2019" s="49"/>
      <c r="C2019" s="19"/>
      <c r="D2019" s="50"/>
      <c r="E2019" s="19"/>
      <c r="F2019" s="19"/>
      <c r="G2019" s="208"/>
      <c r="I2019" s="51"/>
      <c r="J2019" s="52"/>
      <c r="K2019" s="62"/>
      <c r="L2019" s="62"/>
      <c r="M2019" s="52"/>
      <c r="N2019" s="54"/>
      <c r="O2019" s="51"/>
      <c r="P2019" s="52"/>
      <c r="W2019" s="52"/>
      <c r="X2019" s="68"/>
      <c r="Y2019" s="62"/>
      <c r="Z2019" s="19"/>
      <c r="AC2019" s="58"/>
      <c r="AD2019" s="19"/>
    </row>
    <row r="2020" spans="2:30" s="20" customFormat="1">
      <c r="B2020" s="49"/>
      <c r="C2020" s="19"/>
      <c r="D2020" s="50"/>
      <c r="E2020" s="19"/>
      <c r="F2020" s="19"/>
      <c r="G2020" s="208"/>
      <c r="I2020" s="51"/>
      <c r="J2020" s="52"/>
      <c r="K2020" s="62"/>
      <c r="L2020" s="62"/>
      <c r="M2020" s="52"/>
      <c r="N2020" s="54"/>
      <c r="O2020" s="51"/>
      <c r="P2020" s="52"/>
      <c r="W2020" s="52"/>
      <c r="X2020" s="68"/>
      <c r="Y2020" s="62"/>
      <c r="Z2020" s="19"/>
      <c r="AC2020" s="58"/>
      <c r="AD2020" s="19"/>
    </row>
    <row r="2021" spans="2:30" s="20" customFormat="1">
      <c r="B2021" s="49"/>
      <c r="C2021" s="19"/>
      <c r="D2021" s="50"/>
      <c r="E2021" s="19"/>
      <c r="F2021" s="19"/>
      <c r="G2021" s="208"/>
      <c r="I2021" s="51"/>
      <c r="J2021" s="52"/>
      <c r="K2021" s="62"/>
      <c r="L2021" s="62"/>
      <c r="M2021" s="52"/>
      <c r="N2021" s="54"/>
      <c r="O2021" s="51"/>
      <c r="P2021" s="52"/>
      <c r="W2021" s="52"/>
      <c r="X2021" s="68"/>
      <c r="Y2021" s="62"/>
      <c r="Z2021" s="19"/>
      <c r="AC2021" s="58"/>
      <c r="AD2021" s="19"/>
    </row>
    <row r="2022" spans="2:30" s="20" customFormat="1">
      <c r="B2022" s="49"/>
      <c r="C2022" s="19"/>
      <c r="D2022" s="50"/>
      <c r="E2022" s="19"/>
      <c r="F2022" s="19"/>
      <c r="G2022" s="208"/>
      <c r="I2022" s="51"/>
      <c r="J2022" s="52"/>
      <c r="K2022" s="62"/>
      <c r="L2022" s="62"/>
      <c r="M2022" s="52"/>
      <c r="N2022" s="54"/>
      <c r="O2022" s="51"/>
      <c r="P2022" s="52"/>
      <c r="W2022" s="52"/>
      <c r="X2022" s="68"/>
      <c r="Y2022" s="62"/>
      <c r="Z2022" s="19"/>
      <c r="AC2022" s="58"/>
      <c r="AD2022" s="19"/>
    </row>
    <row r="2023" spans="2:30" s="20" customFormat="1">
      <c r="B2023" s="49"/>
      <c r="C2023" s="19"/>
      <c r="D2023" s="50"/>
      <c r="E2023" s="19"/>
      <c r="F2023" s="19"/>
      <c r="G2023" s="208"/>
      <c r="I2023" s="51"/>
      <c r="J2023" s="52"/>
      <c r="K2023" s="62"/>
      <c r="L2023" s="62"/>
      <c r="M2023" s="52"/>
      <c r="N2023" s="54"/>
      <c r="O2023" s="51"/>
      <c r="P2023" s="52"/>
      <c r="W2023" s="52"/>
      <c r="X2023" s="68"/>
      <c r="Y2023" s="62"/>
      <c r="Z2023" s="19"/>
      <c r="AC2023" s="58"/>
      <c r="AD2023" s="19"/>
    </row>
    <row r="2024" spans="2:30" s="20" customFormat="1">
      <c r="B2024" s="49"/>
      <c r="C2024" s="19"/>
      <c r="D2024" s="50"/>
      <c r="E2024" s="19"/>
      <c r="F2024" s="19"/>
      <c r="G2024" s="208"/>
      <c r="I2024" s="51"/>
      <c r="J2024" s="52"/>
      <c r="K2024" s="62"/>
      <c r="L2024" s="62"/>
      <c r="M2024" s="52"/>
      <c r="N2024" s="54"/>
      <c r="O2024" s="51"/>
      <c r="P2024" s="52"/>
      <c r="W2024" s="52"/>
      <c r="X2024" s="68"/>
      <c r="Y2024" s="62"/>
      <c r="Z2024" s="19"/>
      <c r="AC2024" s="58"/>
      <c r="AD2024" s="19"/>
    </row>
    <row r="2025" spans="2:30" s="20" customFormat="1">
      <c r="B2025" s="49"/>
      <c r="C2025" s="19"/>
      <c r="D2025" s="50"/>
      <c r="E2025" s="19"/>
      <c r="F2025" s="19"/>
      <c r="G2025" s="208"/>
      <c r="I2025" s="51"/>
      <c r="J2025" s="52"/>
      <c r="K2025" s="62"/>
      <c r="L2025" s="62"/>
      <c r="M2025" s="52"/>
      <c r="N2025" s="54"/>
      <c r="O2025" s="51"/>
      <c r="P2025" s="52"/>
      <c r="W2025" s="52"/>
      <c r="X2025" s="68"/>
      <c r="Y2025" s="62"/>
      <c r="Z2025" s="19"/>
      <c r="AC2025" s="58"/>
      <c r="AD2025" s="19"/>
    </row>
    <row r="2026" spans="2:30" s="20" customFormat="1">
      <c r="B2026" s="49"/>
      <c r="C2026" s="19"/>
      <c r="D2026" s="50"/>
      <c r="E2026" s="19"/>
      <c r="F2026" s="19"/>
      <c r="G2026" s="208"/>
      <c r="I2026" s="51"/>
      <c r="J2026" s="52"/>
      <c r="K2026" s="62"/>
      <c r="L2026" s="62"/>
      <c r="M2026" s="52"/>
      <c r="N2026" s="54"/>
      <c r="O2026" s="51"/>
      <c r="P2026" s="52"/>
      <c r="W2026" s="52"/>
      <c r="X2026" s="68"/>
      <c r="Y2026" s="62"/>
      <c r="Z2026" s="19"/>
      <c r="AC2026" s="58"/>
      <c r="AD2026" s="19"/>
    </row>
    <row r="2027" spans="2:30" s="20" customFormat="1">
      <c r="B2027" s="49"/>
      <c r="C2027" s="19"/>
      <c r="D2027" s="50"/>
      <c r="E2027" s="19"/>
      <c r="F2027" s="19"/>
      <c r="G2027" s="208"/>
      <c r="I2027" s="51"/>
      <c r="J2027" s="52"/>
      <c r="K2027" s="62"/>
      <c r="L2027" s="62"/>
      <c r="M2027" s="52"/>
      <c r="N2027" s="54"/>
      <c r="O2027" s="51"/>
      <c r="P2027" s="52"/>
      <c r="W2027" s="52"/>
      <c r="X2027" s="68"/>
      <c r="Y2027" s="62"/>
      <c r="Z2027" s="19"/>
      <c r="AC2027" s="58"/>
      <c r="AD2027" s="19"/>
    </row>
    <row r="2028" spans="2:30" s="20" customFormat="1">
      <c r="B2028" s="49"/>
      <c r="C2028" s="19"/>
      <c r="D2028" s="50"/>
      <c r="E2028" s="19"/>
      <c r="F2028" s="19"/>
      <c r="G2028" s="208"/>
      <c r="I2028" s="51"/>
      <c r="J2028" s="52"/>
      <c r="K2028" s="62"/>
      <c r="L2028" s="62"/>
      <c r="M2028" s="52"/>
      <c r="N2028" s="54"/>
      <c r="O2028" s="51"/>
      <c r="P2028" s="52"/>
      <c r="W2028" s="52"/>
      <c r="X2028" s="68"/>
      <c r="Y2028" s="62"/>
      <c r="Z2028" s="19"/>
      <c r="AC2028" s="58"/>
      <c r="AD2028" s="19"/>
    </row>
    <row r="2029" spans="2:30" s="20" customFormat="1">
      <c r="B2029" s="49"/>
      <c r="C2029" s="19"/>
      <c r="D2029" s="50"/>
      <c r="E2029" s="19"/>
      <c r="F2029" s="19"/>
      <c r="G2029" s="208"/>
      <c r="I2029" s="51"/>
      <c r="J2029" s="52"/>
      <c r="K2029" s="62"/>
      <c r="L2029" s="62"/>
      <c r="M2029" s="52"/>
      <c r="N2029" s="54"/>
      <c r="O2029" s="51"/>
      <c r="P2029" s="52"/>
      <c r="W2029" s="52"/>
      <c r="X2029" s="68"/>
      <c r="Y2029" s="62"/>
      <c r="Z2029" s="19"/>
      <c r="AC2029" s="58"/>
      <c r="AD2029" s="19"/>
    </row>
    <row r="2030" spans="2:30" s="20" customFormat="1">
      <c r="B2030" s="49"/>
      <c r="C2030" s="19"/>
      <c r="D2030" s="50"/>
      <c r="E2030" s="19"/>
      <c r="F2030" s="19"/>
      <c r="G2030" s="208"/>
      <c r="I2030" s="51"/>
      <c r="J2030" s="52"/>
      <c r="K2030" s="62"/>
      <c r="L2030" s="62"/>
      <c r="M2030" s="52"/>
      <c r="N2030" s="54"/>
      <c r="O2030" s="51"/>
      <c r="P2030" s="52"/>
      <c r="W2030" s="52"/>
      <c r="X2030" s="68"/>
      <c r="Y2030" s="62"/>
      <c r="Z2030" s="19"/>
      <c r="AC2030" s="58"/>
      <c r="AD2030" s="19"/>
    </row>
    <row r="2031" spans="2:30" s="20" customFormat="1">
      <c r="B2031" s="49"/>
      <c r="C2031" s="19"/>
      <c r="D2031" s="50"/>
      <c r="E2031" s="19"/>
      <c r="F2031" s="19"/>
      <c r="G2031" s="208"/>
      <c r="I2031" s="51"/>
      <c r="J2031" s="52"/>
      <c r="K2031" s="62"/>
      <c r="L2031" s="62"/>
      <c r="M2031" s="52"/>
      <c r="N2031" s="54"/>
      <c r="O2031" s="51"/>
      <c r="P2031" s="52"/>
      <c r="W2031" s="52"/>
      <c r="X2031" s="68"/>
      <c r="Y2031" s="62"/>
      <c r="Z2031" s="19"/>
      <c r="AC2031" s="58"/>
      <c r="AD2031" s="19"/>
    </row>
    <row r="2032" spans="2:30" s="20" customFormat="1">
      <c r="B2032" s="49"/>
      <c r="C2032" s="19"/>
      <c r="D2032" s="50"/>
      <c r="E2032" s="19"/>
      <c r="F2032" s="19"/>
      <c r="G2032" s="208"/>
      <c r="I2032" s="51"/>
      <c r="J2032" s="52"/>
      <c r="K2032" s="62"/>
      <c r="L2032" s="62"/>
      <c r="M2032" s="52"/>
      <c r="N2032" s="54"/>
      <c r="O2032" s="51"/>
      <c r="P2032" s="52"/>
      <c r="W2032" s="52"/>
      <c r="X2032" s="68"/>
      <c r="Y2032" s="62"/>
      <c r="Z2032" s="19"/>
      <c r="AC2032" s="58"/>
      <c r="AD2032" s="19"/>
    </row>
    <row r="2033" spans="2:30" s="20" customFormat="1">
      <c r="B2033" s="49"/>
      <c r="C2033" s="19"/>
      <c r="D2033" s="50"/>
      <c r="E2033" s="19"/>
      <c r="F2033" s="19"/>
      <c r="G2033" s="208"/>
      <c r="I2033" s="51"/>
      <c r="J2033" s="52"/>
      <c r="K2033" s="62"/>
      <c r="L2033" s="62"/>
      <c r="M2033" s="52"/>
      <c r="N2033" s="54"/>
      <c r="O2033" s="51"/>
      <c r="P2033" s="52"/>
      <c r="W2033" s="52"/>
      <c r="X2033" s="68"/>
      <c r="Y2033" s="62"/>
      <c r="Z2033" s="19"/>
      <c r="AC2033" s="58"/>
      <c r="AD2033" s="19"/>
    </row>
    <row r="2034" spans="2:30" s="20" customFormat="1">
      <c r="B2034" s="49"/>
      <c r="C2034" s="19"/>
      <c r="D2034" s="50"/>
      <c r="E2034" s="19"/>
      <c r="F2034" s="19"/>
      <c r="G2034" s="208"/>
      <c r="I2034" s="51"/>
      <c r="J2034" s="52"/>
      <c r="K2034" s="62"/>
      <c r="L2034" s="62"/>
      <c r="M2034" s="52"/>
      <c r="N2034" s="54"/>
      <c r="O2034" s="51"/>
      <c r="P2034" s="52"/>
      <c r="W2034" s="52"/>
      <c r="X2034" s="68"/>
      <c r="Y2034" s="62"/>
      <c r="Z2034" s="19"/>
      <c r="AC2034" s="58"/>
      <c r="AD2034" s="19"/>
    </row>
    <row r="2035" spans="2:30" s="20" customFormat="1">
      <c r="B2035" s="49"/>
      <c r="C2035" s="19"/>
      <c r="D2035" s="50"/>
      <c r="E2035" s="19"/>
      <c r="F2035" s="19"/>
      <c r="G2035" s="208"/>
      <c r="I2035" s="51"/>
      <c r="J2035" s="52"/>
      <c r="K2035" s="62"/>
      <c r="L2035" s="62"/>
      <c r="M2035" s="52"/>
      <c r="N2035" s="54"/>
      <c r="O2035" s="51"/>
      <c r="P2035" s="52"/>
      <c r="W2035" s="52"/>
      <c r="X2035" s="68"/>
      <c r="Y2035" s="62"/>
      <c r="Z2035" s="19"/>
      <c r="AC2035" s="58"/>
      <c r="AD2035" s="19"/>
    </row>
    <row r="2036" spans="2:30" s="20" customFormat="1">
      <c r="B2036" s="49"/>
      <c r="C2036" s="19"/>
      <c r="D2036" s="50"/>
      <c r="E2036" s="19"/>
      <c r="F2036" s="19"/>
      <c r="G2036" s="208"/>
      <c r="I2036" s="51"/>
      <c r="J2036" s="52"/>
      <c r="K2036" s="62"/>
      <c r="L2036" s="62"/>
      <c r="M2036" s="52"/>
      <c r="N2036" s="54"/>
      <c r="O2036" s="51"/>
      <c r="P2036" s="52"/>
      <c r="W2036" s="52"/>
      <c r="X2036" s="68"/>
      <c r="Y2036" s="62"/>
      <c r="Z2036" s="19"/>
      <c r="AC2036" s="58"/>
      <c r="AD2036" s="19"/>
    </row>
    <row r="2037" spans="2:30" s="20" customFormat="1">
      <c r="B2037" s="49"/>
      <c r="C2037" s="19"/>
      <c r="D2037" s="50"/>
      <c r="E2037" s="19"/>
      <c r="F2037" s="19"/>
      <c r="G2037" s="208"/>
      <c r="I2037" s="51"/>
      <c r="J2037" s="52"/>
      <c r="K2037" s="62"/>
      <c r="L2037" s="62"/>
      <c r="M2037" s="52"/>
      <c r="N2037" s="54"/>
      <c r="O2037" s="51"/>
      <c r="P2037" s="52"/>
      <c r="W2037" s="52"/>
      <c r="X2037" s="68"/>
      <c r="Y2037" s="62"/>
      <c r="Z2037" s="19"/>
      <c r="AC2037" s="58"/>
      <c r="AD2037" s="19"/>
    </row>
    <row r="2038" spans="2:30" s="20" customFormat="1">
      <c r="B2038" s="49"/>
      <c r="C2038" s="19"/>
      <c r="D2038" s="50"/>
      <c r="E2038" s="19"/>
      <c r="F2038" s="19"/>
      <c r="G2038" s="208"/>
      <c r="I2038" s="51"/>
      <c r="J2038" s="52"/>
      <c r="K2038" s="62"/>
      <c r="L2038" s="62"/>
      <c r="M2038" s="52"/>
      <c r="N2038" s="54"/>
      <c r="O2038" s="51"/>
      <c r="P2038" s="52"/>
      <c r="W2038" s="52"/>
      <c r="X2038" s="68"/>
      <c r="Y2038" s="62"/>
      <c r="Z2038" s="19"/>
      <c r="AC2038" s="58"/>
      <c r="AD2038" s="19"/>
    </row>
    <row r="2039" spans="2:30" s="20" customFormat="1">
      <c r="B2039" s="49"/>
      <c r="C2039" s="19"/>
      <c r="D2039" s="50"/>
      <c r="E2039" s="19"/>
      <c r="F2039" s="19"/>
      <c r="G2039" s="208"/>
      <c r="I2039" s="51"/>
      <c r="J2039" s="52"/>
      <c r="K2039" s="62"/>
      <c r="L2039" s="62"/>
      <c r="M2039" s="52"/>
      <c r="N2039" s="54"/>
      <c r="O2039" s="51"/>
      <c r="P2039" s="52"/>
      <c r="W2039" s="52"/>
      <c r="X2039" s="68"/>
      <c r="Y2039" s="62"/>
      <c r="Z2039" s="19"/>
      <c r="AC2039" s="58"/>
      <c r="AD2039" s="19"/>
    </row>
    <row r="2040" spans="2:30" s="20" customFormat="1">
      <c r="B2040" s="49"/>
      <c r="C2040" s="19"/>
      <c r="D2040" s="50"/>
      <c r="E2040" s="19"/>
      <c r="F2040" s="19"/>
      <c r="G2040" s="208"/>
      <c r="I2040" s="51"/>
      <c r="J2040" s="52"/>
      <c r="K2040" s="62"/>
      <c r="L2040" s="62"/>
      <c r="M2040" s="52"/>
      <c r="N2040" s="54"/>
      <c r="O2040" s="51"/>
      <c r="P2040" s="52"/>
      <c r="W2040" s="52"/>
      <c r="X2040" s="68"/>
      <c r="Y2040" s="62"/>
      <c r="Z2040" s="19"/>
      <c r="AC2040" s="58"/>
      <c r="AD2040" s="19"/>
    </row>
    <row r="2041" spans="2:30" s="20" customFormat="1">
      <c r="B2041" s="49"/>
      <c r="C2041" s="19"/>
      <c r="D2041" s="50"/>
      <c r="E2041" s="19"/>
      <c r="F2041" s="19"/>
      <c r="G2041" s="208"/>
      <c r="I2041" s="51"/>
      <c r="J2041" s="52"/>
      <c r="K2041" s="62"/>
      <c r="L2041" s="62"/>
      <c r="M2041" s="52"/>
      <c r="N2041" s="54"/>
      <c r="O2041" s="51"/>
      <c r="P2041" s="52"/>
      <c r="W2041" s="52"/>
      <c r="X2041" s="68"/>
      <c r="Y2041" s="62"/>
      <c r="Z2041" s="19"/>
      <c r="AC2041" s="58"/>
      <c r="AD2041" s="19"/>
    </row>
    <row r="2042" spans="2:30" s="20" customFormat="1">
      <c r="B2042" s="49"/>
      <c r="C2042" s="19"/>
      <c r="D2042" s="50"/>
      <c r="E2042" s="19"/>
      <c r="F2042" s="19"/>
      <c r="G2042" s="208"/>
      <c r="I2042" s="51"/>
      <c r="J2042" s="52"/>
      <c r="K2042" s="62"/>
      <c r="L2042" s="62"/>
      <c r="M2042" s="52"/>
      <c r="N2042" s="54"/>
      <c r="O2042" s="51"/>
      <c r="P2042" s="52"/>
      <c r="W2042" s="52"/>
      <c r="X2042" s="68"/>
      <c r="Y2042" s="62"/>
      <c r="Z2042" s="19"/>
      <c r="AC2042" s="58"/>
      <c r="AD2042" s="19"/>
    </row>
    <row r="2043" spans="2:30" s="20" customFormat="1">
      <c r="B2043" s="49"/>
      <c r="C2043" s="19"/>
      <c r="D2043" s="50"/>
      <c r="E2043" s="19"/>
      <c r="F2043" s="19"/>
      <c r="G2043" s="208"/>
      <c r="I2043" s="51"/>
      <c r="J2043" s="52"/>
      <c r="K2043" s="62"/>
      <c r="L2043" s="62"/>
      <c r="M2043" s="52"/>
      <c r="N2043" s="54"/>
      <c r="O2043" s="51"/>
      <c r="P2043" s="52"/>
      <c r="W2043" s="52"/>
      <c r="X2043" s="68"/>
      <c r="Y2043" s="62"/>
      <c r="Z2043" s="19"/>
      <c r="AC2043" s="58"/>
      <c r="AD2043" s="19"/>
    </row>
    <row r="2044" spans="2:30" s="20" customFormat="1">
      <c r="B2044" s="49"/>
      <c r="C2044" s="19"/>
      <c r="D2044" s="50"/>
      <c r="E2044" s="19"/>
      <c r="F2044" s="19"/>
      <c r="G2044" s="208"/>
      <c r="I2044" s="51"/>
      <c r="J2044" s="52"/>
      <c r="K2044" s="62"/>
      <c r="L2044" s="62"/>
      <c r="M2044" s="52"/>
      <c r="N2044" s="54"/>
      <c r="O2044" s="51"/>
      <c r="P2044" s="52"/>
      <c r="W2044" s="52"/>
      <c r="X2044" s="68"/>
      <c r="Y2044" s="62"/>
      <c r="Z2044" s="19"/>
      <c r="AC2044" s="58"/>
      <c r="AD2044" s="19"/>
    </row>
    <row r="2045" spans="2:30" s="20" customFormat="1">
      <c r="B2045" s="49"/>
      <c r="C2045" s="19"/>
      <c r="D2045" s="50"/>
      <c r="E2045" s="19"/>
      <c r="F2045" s="19"/>
      <c r="G2045" s="208"/>
      <c r="I2045" s="51"/>
      <c r="J2045" s="52"/>
      <c r="K2045" s="62"/>
      <c r="L2045" s="62"/>
      <c r="M2045" s="52"/>
      <c r="N2045" s="54"/>
      <c r="O2045" s="51"/>
      <c r="P2045" s="52"/>
      <c r="W2045" s="52"/>
      <c r="X2045" s="68"/>
      <c r="Y2045" s="62"/>
      <c r="Z2045" s="19"/>
      <c r="AC2045" s="58"/>
      <c r="AD2045" s="19"/>
    </row>
    <row r="2046" spans="2:30" s="20" customFormat="1">
      <c r="B2046" s="49"/>
      <c r="C2046" s="19"/>
      <c r="D2046" s="50"/>
      <c r="E2046" s="19"/>
      <c r="F2046" s="19"/>
      <c r="G2046" s="208"/>
      <c r="I2046" s="51"/>
      <c r="J2046" s="52"/>
      <c r="K2046" s="62"/>
      <c r="L2046" s="62"/>
      <c r="M2046" s="52"/>
      <c r="N2046" s="54"/>
      <c r="O2046" s="51"/>
      <c r="P2046" s="52"/>
      <c r="W2046" s="52"/>
      <c r="X2046" s="68"/>
      <c r="Y2046" s="62"/>
      <c r="Z2046" s="19"/>
      <c r="AC2046" s="58"/>
      <c r="AD2046" s="19"/>
    </row>
    <row r="2047" spans="2:30" s="20" customFormat="1">
      <c r="B2047" s="49"/>
      <c r="C2047" s="19"/>
      <c r="D2047" s="50"/>
      <c r="E2047" s="19"/>
      <c r="F2047" s="19"/>
      <c r="G2047" s="208"/>
      <c r="I2047" s="51"/>
      <c r="J2047" s="52"/>
      <c r="K2047" s="62"/>
      <c r="L2047" s="62"/>
      <c r="M2047" s="52"/>
      <c r="N2047" s="54"/>
      <c r="O2047" s="51"/>
      <c r="P2047" s="52"/>
      <c r="W2047" s="52"/>
      <c r="X2047" s="68"/>
      <c r="Y2047" s="62"/>
      <c r="Z2047" s="19"/>
      <c r="AC2047" s="58"/>
      <c r="AD2047" s="19"/>
    </row>
    <row r="2048" spans="2:30" s="20" customFormat="1">
      <c r="B2048" s="49"/>
      <c r="C2048" s="19"/>
      <c r="D2048" s="50"/>
      <c r="E2048" s="19"/>
      <c r="F2048" s="19"/>
      <c r="G2048" s="208"/>
      <c r="I2048" s="51"/>
      <c r="J2048" s="52"/>
      <c r="K2048" s="62"/>
      <c r="L2048" s="62"/>
      <c r="M2048" s="52"/>
      <c r="N2048" s="54"/>
      <c r="O2048" s="51"/>
      <c r="P2048" s="52"/>
      <c r="W2048" s="52"/>
      <c r="X2048" s="68"/>
      <c r="Y2048" s="62"/>
      <c r="Z2048" s="19"/>
      <c r="AC2048" s="58"/>
      <c r="AD2048" s="19"/>
    </row>
    <row r="2049" spans="2:30" s="20" customFormat="1">
      <c r="B2049" s="49"/>
      <c r="C2049" s="19"/>
      <c r="D2049" s="50"/>
      <c r="E2049" s="19"/>
      <c r="F2049" s="19"/>
      <c r="G2049" s="208"/>
      <c r="I2049" s="51"/>
      <c r="J2049" s="52"/>
      <c r="K2049" s="62"/>
      <c r="L2049" s="62"/>
      <c r="M2049" s="52"/>
      <c r="N2049" s="54"/>
      <c r="O2049" s="51"/>
      <c r="P2049" s="52"/>
      <c r="W2049" s="52"/>
      <c r="X2049" s="68"/>
      <c r="Y2049" s="62"/>
      <c r="Z2049" s="19"/>
      <c r="AC2049" s="58"/>
      <c r="AD2049" s="19"/>
    </row>
    <row r="2050" spans="2:30" s="20" customFormat="1">
      <c r="B2050" s="49"/>
      <c r="C2050" s="19"/>
      <c r="D2050" s="50"/>
      <c r="E2050" s="19"/>
      <c r="F2050" s="19"/>
      <c r="G2050" s="208"/>
      <c r="I2050" s="51"/>
      <c r="J2050" s="52"/>
      <c r="K2050" s="62"/>
      <c r="L2050" s="62"/>
      <c r="M2050" s="52"/>
      <c r="N2050" s="54"/>
      <c r="O2050" s="51"/>
      <c r="P2050" s="52"/>
      <c r="W2050" s="52"/>
      <c r="X2050" s="68"/>
      <c r="Y2050" s="62"/>
      <c r="Z2050" s="19"/>
      <c r="AC2050" s="58"/>
      <c r="AD2050" s="19"/>
    </row>
    <row r="2051" spans="2:30" s="20" customFormat="1">
      <c r="B2051" s="49"/>
      <c r="C2051" s="19"/>
      <c r="D2051" s="50"/>
      <c r="E2051" s="19"/>
      <c r="F2051" s="19"/>
      <c r="G2051" s="208"/>
      <c r="I2051" s="51"/>
      <c r="J2051" s="52"/>
      <c r="K2051" s="62"/>
      <c r="L2051" s="62"/>
      <c r="M2051" s="52"/>
      <c r="N2051" s="54"/>
      <c r="O2051" s="51"/>
      <c r="P2051" s="52"/>
      <c r="W2051" s="52"/>
      <c r="X2051" s="68"/>
      <c r="Y2051" s="62"/>
      <c r="Z2051" s="19"/>
      <c r="AC2051" s="58"/>
      <c r="AD2051" s="19"/>
    </row>
    <row r="2052" spans="2:30" s="20" customFormat="1">
      <c r="B2052" s="49"/>
      <c r="C2052" s="19"/>
      <c r="D2052" s="50"/>
      <c r="E2052" s="19"/>
      <c r="F2052" s="19"/>
      <c r="G2052" s="208"/>
      <c r="I2052" s="51"/>
      <c r="J2052" s="52"/>
      <c r="K2052" s="62"/>
      <c r="L2052" s="62"/>
      <c r="M2052" s="52"/>
      <c r="N2052" s="54"/>
      <c r="O2052" s="51"/>
      <c r="P2052" s="52"/>
      <c r="W2052" s="52"/>
      <c r="X2052" s="68"/>
      <c r="Y2052" s="62"/>
      <c r="Z2052" s="19"/>
      <c r="AC2052" s="58"/>
      <c r="AD2052" s="19"/>
    </row>
    <row r="2053" spans="2:30" s="20" customFormat="1">
      <c r="B2053" s="49"/>
      <c r="C2053" s="19"/>
      <c r="D2053" s="50"/>
      <c r="E2053" s="19"/>
      <c r="F2053" s="19"/>
      <c r="G2053" s="208"/>
      <c r="I2053" s="51"/>
      <c r="J2053" s="52"/>
      <c r="K2053" s="62"/>
      <c r="L2053" s="62"/>
      <c r="M2053" s="52"/>
      <c r="N2053" s="54"/>
      <c r="O2053" s="51"/>
      <c r="P2053" s="52"/>
      <c r="W2053" s="52"/>
      <c r="X2053" s="68"/>
      <c r="Y2053" s="62"/>
      <c r="Z2053" s="19"/>
      <c r="AC2053" s="58"/>
      <c r="AD2053" s="19"/>
    </row>
    <row r="2054" spans="2:30" s="20" customFormat="1">
      <c r="B2054" s="49"/>
      <c r="C2054" s="19"/>
      <c r="D2054" s="50"/>
      <c r="E2054" s="19"/>
      <c r="F2054" s="19"/>
      <c r="G2054" s="208"/>
      <c r="I2054" s="51"/>
      <c r="J2054" s="52"/>
      <c r="K2054" s="62"/>
      <c r="L2054" s="62"/>
      <c r="M2054" s="52"/>
      <c r="N2054" s="54"/>
      <c r="O2054" s="51"/>
      <c r="P2054" s="52"/>
      <c r="W2054" s="52"/>
      <c r="X2054" s="68"/>
      <c r="Y2054" s="62"/>
      <c r="Z2054" s="19"/>
      <c r="AC2054" s="58"/>
      <c r="AD2054" s="19"/>
    </row>
    <row r="2055" spans="2:30" s="20" customFormat="1">
      <c r="B2055" s="49"/>
      <c r="C2055" s="19"/>
      <c r="D2055" s="50"/>
      <c r="E2055" s="19"/>
      <c r="F2055" s="19"/>
      <c r="G2055" s="208"/>
      <c r="I2055" s="51"/>
      <c r="J2055" s="52"/>
      <c r="K2055" s="62"/>
      <c r="L2055" s="62"/>
      <c r="M2055" s="52"/>
      <c r="N2055" s="54"/>
      <c r="O2055" s="51"/>
      <c r="P2055" s="52"/>
      <c r="W2055" s="52"/>
      <c r="X2055" s="68"/>
      <c r="Y2055" s="62"/>
      <c r="Z2055" s="19"/>
      <c r="AC2055" s="58"/>
      <c r="AD2055" s="19"/>
    </row>
    <row r="2056" spans="2:30" s="20" customFormat="1">
      <c r="B2056" s="49"/>
      <c r="C2056" s="19"/>
      <c r="D2056" s="50"/>
      <c r="E2056" s="19"/>
      <c r="F2056" s="19"/>
      <c r="G2056" s="208"/>
      <c r="I2056" s="51"/>
      <c r="J2056" s="52"/>
      <c r="K2056" s="62"/>
      <c r="L2056" s="62"/>
      <c r="M2056" s="52"/>
      <c r="N2056" s="54"/>
      <c r="O2056" s="51"/>
      <c r="P2056" s="52"/>
      <c r="W2056" s="52"/>
      <c r="X2056" s="68"/>
      <c r="Y2056" s="62"/>
      <c r="Z2056" s="19"/>
      <c r="AC2056" s="58"/>
      <c r="AD2056" s="19"/>
    </row>
    <row r="2057" spans="2:30" s="20" customFormat="1">
      <c r="B2057" s="49"/>
      <c r="C2057" s="19"/>
      <c r="D2057" s="50"/>
      <c r="E2057" s="19"/>
      <c r="F2057" s="19"/>
      <c r="G2057" s="208"/>
      <c r="I2057" s="51"/>
      <c r="J2057" s="52"/>
      <c r="K2057" s="62"/>
      <c r="L2057" s="62"/>
      <c r="M2057" s="52"/>
      <c r="N2057" s="54"/>
      <c r="O2057" s="51"/>
      <c r="P2057" s="52"/>
      <c r="W2057" s="52"/>
      <c r="X2057" s="68"/>
      <c r="Y2057" s="62"/>
      <c r="Z2057" s="19"/>
      <c r="AC2057" s="58"/>
      <c r="AD2057" s="19"/>
    </row>
    <row r="2058" spans="2:30" s="20" customFormat="1">
      <c r="B2058" s="49"/>
      <c r="C2058" s="19"/>
      <c r="D2058" s="50"/>
      <c r="E2058" s="19"/>
      <c r="F2058" s="19"/>
      <c r="G2058" s="208"/>
      <c r="I2058" s="51"/>
      <c r="J2058" s="52"/>
      <c r="K2058" s="62"/>
      <c r="L2058" s="62"/>
      <c r="M2058" s="52"/>
      <c r="N2058" s="54"/>
      <c r="O2058" s="51"/>
      <c r="P2058" s="52"/>
      <c r="W2058" s="52"/>
      <c r="X2058" s="68"/>
      <c r="Y2058" s="62"/>
      <c r="Z2058" s="19"/>
      <c r="AC2058" s="58"/>
      <c r="AD2058" s="19"/>
    </row>
    <row r="2059" spans="2:30" s="20" customFormat="1">
      <c r="B2059" s="49"/>
      <c r="C2059" s="19"/>
      <c r="D2059" s="50"/>
      <c r="E2059" s="19"/>
      <c r="F2059" s="19"/>
      <c r="G2059" s="208"/>
      <c r="I2059" s="51"/>
      <c r="J2059" s="52"/>
      <c r="K2059" s="62"/>
      <c r="L2059" s="62"/>
      <c r="M2059" s="52"/>
      <c r="N2059" s="54"/>
      <c r="O2059" s="51"/>
      <c r="P2059" s="52"/>
      <c r="W2059" s="52"/>
      <c r="X2059" s="68"/>
      <c r="Y2059" s="62"/>
      <c r="Z2059" s="19"/>
      <c r="AC2059" s="58"/>
      <c r="AD2059" s="19"/>
    </row>
    <row r="2060" spans="2:30" s="20" customFormat="1">
      <c r="B2060" s="49"/>
      <c r="C2060" s="19"/>
      <c r="D2060" s="50"/>
      <c r="E2060" s="19"/>
      <c r="F2060" s="19"/>
      <c r="G2060" s="208"/>
      <c r="I2060" s="51"/>
      <c r="J2060" s="52"/>
      <c r="K2060" s="62"/>
      <c r="L2060" s="62"/>
      <c r="M2060" s="52"/>
      <c r="N2060" s="54"/>
      <c r="O2060" s="51"/>
      <c r="P2060" s="52"/>
      <c r="W2060" s="52"/>
      <c r="X2060" s="68"/>
      <c r="Y2060" s="62"/>
      <c r="Z2060" s="19"/>
      <c r="AC2060" s="58"/>
      <c r="AD2060" s="19"/>
    </row>
    <row r="2061" spans="2:30" s="20" customFormat="1">
      <c r="B2061" s="49"/>
      <c r="C2061" s="19"/>
      <c r="D2061" s="50"/>
      <c r="E2061" s="19"/>
      <c r="F2061" s="19"/>
      <c r="G2061" s="208"/>
      <c r="I2061" s="51"/>
      <c r="J2061" s="52"/>
      <c r="K2061" s="62"/>
      <c r="L2061" s="62"/>
      <c r="M2061" s="52"/>
      <c r="N2061" s="54"/>
      <c r="O2061" s="51"/>
      <c r="P2061" s="52"/>
      <c r="W2061" s="52"/>
      <c r="X2061" s="68"/>
      <c r="Y2061" s="62"/>
      <c r="Z2061" s="19"/>
      <c r="AC2061" s="58"/>
      <c r="AD2061" s="19"/>
    </row>
    <row r="2062" spans="2:30" s="20" customFormat="1">
      <c r="B2062" s="49"/>
      <c r="C2062" s="19"/>
      <c r="D2062" s="50"/>
      <c r="E2062" s="19"/>
      <c r="F2062" s="19"/>
      <c r="G2062" s="208"/>
      <c r="I2062" s="51"/>
      <c r="J2062" s="52"/>
      <c r="K2062" s="62"/>
      <c r="L2062" s="62"/>
      <c r="M2062" s="52"/>
      <c r="N2062" s="54"/>
      <c r="O2062" s="51"/>
      <c r="P2062" s="52"/>
      <c r="W2062" s="52"/>
      <c r="X2062" s="68"/>
      <c r="Y2062" s="62"/>
      <c r="Z2062" s="19"/>
      <c r="AC2062" s="58"/>
      <c r="AD2062" s="19"/>
    </row>
    <row r="2063" spans="2:30" s="20" customFormat="1">
      <c r="B2063" s="49"/>
      <c r="C2063" s="19"/>
      <c r="D2063" s="50"/>
      <c r="E2063" s="19"/>
      <c r="F2063" s="19"/>
      <c r="G2063" s="208"/>
      <c r="I2063" s="51"/>
      <c r="J2063" s="52"/>
      <c r="K2063" s="62"/>
      <c r="L2063" s="62"/>
      <c r="M2063" s="52"/>
      <c r="N2063" s="54"/>
      <c r="O2063" s="51"/>
      <c r="P2063" s="52"/>
      <c r="W2063" s="52"/>
      <c r="X2063" s="68"/>
      <c r="Y2063" s="62"/>
      <c r="Z2063" s="19"/>
      <c r="AC2063" s="58"/>
      <c r="AD2063" s="19"/>
    </row>
    <row r="2064" spans="2:30" s="20" customFormat="1">
      <c r="B2064" s="49"/>
      <c r="C2064" s="19"/>
      <c r="D2064" s="50"/>
      <c r="E2064" s="19"/>
      <c r="F2064" s="19"/>
      <c r="G2064" s="208"/>
      <c r="I2064" s="51"/>
      <c r="J2064" s="52"/>
      <c r="K2064" s="62"/>
      <c r="L2064" s="62"/>
      <c r="M2064" s="52"/>
      <c r="N2064" s="54"/>
      <c r="O2064" s="51"/>
      <c r="P2064" s="52"/>
      <c r="W2064" s="52"/>
      <c r="X2064" s="68"/>
      <c r="Y2064" s="62"/>
      <c r="Z2064" s="19"/>
      <c r="AC2064" s="58"/>
      <c r="AD2064" s="19"/>
    </row>
    <row r="2065" spans="2:30" s="20" customFormat="1">
      <c r="B2065" s="49"/>
      <c r="C2065" s="19"/>
      <c r="D2065" s="50"/>
      <c r="E2065" s="19"/>
      <c r="F2065" s="19"/>
      <c r="G2065" s="208"/>
      <c r="I2065" s="51"/>
      <c r="J2065" s="52"/>
      <c r="K2065" s="62"/>
      <c r="L2065" s="62"/>
      <c r="M2065" s="52"/>
      <c r="N2065" s="54"/>
      <c r="O2065" s="51"/>
      <c r="P2065" s="52"/>
      <c r="W2065" s="52"/>
      <c r="X2065" s="68"/>
      <c r="Y2065" s="62"/>
      <c r="Z2065" s="19"/>
      <c r="AC2065" s="58"/>
      <c r="AD2065" s="19"/>
    </row>
    <row r="2066" spans="2:30" s="20" customFormat="1">
      <c r="B2066" s="49"/>
      <c r="C2066" s="19"/>
      <c r="D2066" s="50"/>
      <c r="E2066" s="19"/>
      <c r="F2066" s="19"/>
      <c r="G2066" s="208"/>
      <c r="I2066" s="51"/>
      <c r="J2066" s="52"/>
      <c r="K2066" s="62"/>
      <c r="L2066" s="62"/>
      <c r="M2066" s="52"/>
      <c r="N2066" s="54"/>
      <c r="O2066" s="51"/>
      <c r="P2066" s="52"/>
      <c r="W2066" s="52"/>
      <c r="X2066" s="68"/>
      <c r="Y2066" s="62"/>
      <c r="Z2066" s="19"/>
      <c r="AC2066" s="58"/>
      <c r="AD2066" s="19"/>
    </row>
    <row r="2067" spans="2:30" s="20" customFormat="1">
      <c r="B2067" s="49"/>
      <c r="C2067" s="19"/>
      <c r="D2067" s="50"/>
      <c r="E2067" s="19"/>
      <c r="F2067" s="19"/>
      <c r="G2067" s="208"/>
      <c r="I2067" s="51"/>
      <c r="J2067" s="52"/>
      <c r="K2067" s="62"/>
      <c r="L2067" s="62"/>
      <c r="M2067" s="52"/>
      <c r="N2067" s="54"/>
      <c r="O2067" s="51"/>
      <c r="P2067" s="52"/>
      <c r="W2067" s="52"/>
      <c r="X2067" s="68"/>
      <c r="Y2067" s="62"/>
      <c r="Z2067" s="19"/>
      <c r="AC2067" s="58"/>
      <c r="AD2067" s="19"/>
    </row>
    <row r="2068" spans="2:30" s="20" customFormat="1">
      <c r="B2068" s="49"/>
      <c r="C2068" s="19"/>
      <c r="D2068" s="50"/>
      <c r="E2068" s="19"/>
      <c r="F2068" s="19"/>
      <c r="G2068" s="208"/>
      <c r="I2068" s="51"/>
      <c r="J2068" s="52"/>
      <c r="K2068" s="62"/>
      <c r="L2068" s="62"/>
      <c r="M2068" s="52"/>
      <c r="N2068" s="54"/>
      <c r="O2068" s="51"/>
      <c r="P2068" s="52"/>
      <c r="W2068" s="52"/>
      <c r="X2068" s="68"/>
      <c r="Y2068" s="62"/>
      <c r="Z2068" s="19"/>
      <c r="AC2068" s="58"/>
      <c r="AD2068" s="19"/>
    </row>
    <row r="2069" spans="2:30" s="20" customFormat="1">
      <c r="B2069" s="49"/>
      <c r="C2069" s="19"/>
      <c r="D2069" s="50"/>
      <c r="E2069" s="19"/>
      <c r="F2069" s="19"/>
      <c r="G2069" s="208"/>
      <c r="I2069" s="51"/>
      <c r="J2069" s="52"/>
      <c r="K2069" s="62"/>
      <c r="L2069" s="62"/>
      <c r="M2069" s="52"/>
      <c r="N2069" s="54"/>
      <c r="O2069" s="51"/>
      <c r="P2069" s="52"/>
      <c r="W2069" s="52"/>
      <c r="X2069" s="68"/>
      <c r="Y2069" s="62"/>
      <c r="Z2069" s="19"/>
      <c r="AC2069" s="58"/>
      <c r="AD2069" s="19"/>
    </row>
    <row r="2070" spans="2:30" s="20" customFormat="1">
      <c r="B2070" s="49"/>
      <c r="C2070" s="19"/>
      <c r="D2070" s="50"/>
      <c r="E2070" s="19"/>
      <c r="F2070" s="19"/>
      <c r="G2070" s="208"/>
      <c r="I2070" s="51"/>
      <c r="J2070" s="52"/>
      <c r="K2070" s="62"/>
      <c r="L2070" s="62"/>
      <c r="M2070" s="52"/>
      <c r="N2070" s="54"/>
      <c r="O2070" s="51"/>
      <c r="P2070" s="52"/>
      <c r="W2070" s="52"/>
      <c r="X2070" s="68"/>
      <c r="Y2070" s="62"/>
      <c r="Z2070" s="19"/>
      <c r="AC2070" s="58"/>
      <c r="AD2070" s="19"/>
    </row>
    <row r="2071" spans="2:30" s="20" customFormat="1">
      <c r="B2071" s="49"/>
      <c r="C2071" s="19"/>
      <c r="D2071" s="50"/>
      <c r="E2071" s="19"/>
      <c r="F2071" s="19"/>
      <c r="G2071" s="208"/>
      <c r="I2071" s="51"/>
      <c r="J2071" s="52"/>
      <c r="K2071" s="62"/>
      <c r="L2071" s="62"/>
      <c r="M2071" s="52"/>
      <c r="N2071" s="54"/>
      <c r="O2071" s="51"/>
      <c r="P2071" s="52"/>
      <c r="W2071" s="52"/>
      <c r="X2071" s="68"/>
      <c r="Y2071" s="62"/>
      <c r="Z2071" s="19"/>
      <c r="AC2071" s="58"/>
      <c r="AD2071" s="19"/>
    </row>
    <row r="2072" spans="2:30" s="20" customFormat="1">
      <c r="B2072" s="49"/>
      <c r="C2072" s="19"/>
      <c r="D2072" s="50"/>
      <c r="E2072" s="19"/>
      <c r="F2072" s="19"/>
      <c r="G2072" s="208"/>
      <c r="I2072" s="51"/>
      <c r="J2072" s="52"/>
      <c r="K2072" s="62"/>
      <c r="L2072" s="62"/>
      <c r="M2072" s="52"/>
      <c r="N2072" s="54"/>
      <c r="O2072" s="51"/>
      <c r="P2072" s="52"/>
      <c r="W2072" s="52"/>
      <c r="X2072" s="68"/>
      <c r="Y2072" s="62"/>
      <c r="Z2072" s="19"/>
      <c r="AC2072" s="58"/>
      <c r="AD2072" s="19"/>
    </row>
    <row r="2073" spans="2:30" s="20" customFormat="1">
      <c r="B2073" s="49"/>
      <c r="C2073" s="19"/>
      <c r="D2073" s="50"/>
      <c r="E2073" s="19"/>
      <c r="F2073" s="19"/>
      <c r="G2073" s="208"/>
      <c r="I2073" s="51"/>
      <c r="J2073" s="52"/>
      <c r="K2073" s="62"/>
      <c r="L2073" s="62"/>
      <c r="M2073" s="52"/>
      <c r="N2073" s="54"/>
      <c r="O2073" s="51"/>
      <c r="P2073" s="52"/>
      <c r="W2073" s="52"/>
      <c r="X2073" s="68"/>
      <c r="Y2073" s="62"/>
      <c r="Z2073" s="19"/>
      <c r="AC2073" s="58"/>
      <c r="AD2073" s="19"/>
    </row>
    <row r="2074" spans="2:30" s="20" customFormat="1">
      <c r="B2074" s="49"/>
      <c r="C2074" s="19"/>
      <c r="D2074" s="50"/>
      <c r="E2074" s="19"/>
      <c r="F2074" s="19"/>
      <c r="G2074" s="208"/>
      <c r="I2074" s="51"/>
      <c r="J2074" s="52"/>
      <c r="K2074" s="62"/>
      <c r="L2074" s="62"/>
      <c r="M2074" s="52"/>
      <c r="N2074" s="54"/>
      <c r="O2074" s="51"/>
      <c r="P2074" s="52"/>
      <c r="W2074" s="52"/>
      <c r="X2074" s="68"/>
      <c r="Y2074" s="62"/>
      <c r="Z2074" s="19"/>
      <c r="AC2074" s="58"/>
      <c r="AD2074" s="19"/>
    </row>
    <row r="2075" spans="2:30" s="20" customFormat="1">
      <c r="B2075" s="49"/>
      <c r="C2075" s="19"/>
      <c r="D2075" s="50"/>
      <c r="E2075" s="19"/>
      <c r="F2075" s="19"/>
      <c r="G2075" s="208"/>
      <c r="I2075" s="51"/>
      <c r="J2075" s="52"/>
      <c r="K2075" s="62"/>
      <c r="L2075" s="62"/>
      <c r="M2075" s="52"/>
      <c r="N2075" s="54"/>
      <c r="O2075" s="51"/>
      <c r="P2075" s="52"/>
      <c r="W2075" s="52"/>
      <c r="X2075" s="68"/>
      <c r="Y2075" s="62"/>
      <c r="Z2075" s="19"/>
      <c r="AC2075" s="58"/>
      <c r="AD2075" s="19"/>
    </row>
    <row r="2076" spans="2:30" s="20" customFormat="1">
      <c r="B2076" s="49"/>
      <c r="C2076" s="19"/>
      <c r="D2076" s="50"/>
      <c r="E2076" s="19"/>
      <c r="F2076" s="19"/>
      <c r="G2076" s="208"/>
      <c r="I2076" s="51"/>
      <c r="J2076" s="52"/>
      <c r="K2076" s="62"/>
      <c r="L2076" s="62"/>
      <c r="M2076" s="52"/>
      <c r="N2076" s="54"/>
      <c r="O2076" s="51"/>
      <c r="P2076" s="52"/>
      <c r="W2076" s="52"/>
      <c r="X2076" s="68"/>
      <c r="Y2076" s="62"/>
      <c r="Z2076" s="19"/>
      <c r="AC2076" s="58"/>
      <c r="AD2076" s="19"/>
    </row>
    <row r="2077" spans="2:30" s="20" customFormat="1">
      <c r="B2077" s="49"/>
      <c r="C2077" s="19"/>
      <c r="D2077" s="50"/>
      <c r="E2077" s="19"/>
      <c r="F2077" s="19"/>
      <c r="G2077" s="208"/>
      <c r="I2077" s="51"/>
      <c r="J2077" s="52"/>
      <c r="K2077" s="62"/>
      <c r="L2077" s="62"/>
      <c r="M2077" s="52"/>
      <c r="N2077" s="54"/>
      <c r="O2077" s="51"/>
      <c r="P2077" s="52"/>
      <c r="W2077" s="52"/>
      <c r="X2077" s="68"/>
      <c r="Y2077" s="62"/>
      <c r="Z2077" s="19"/>
      <c r="AC2077" s="58"/>
      <c r="AD2077" s="19"/>
    </row>
    <row r="2078" spans="2:30" s="20" customFormat="1">
      <c r="B2078" s="49"/>
      <c r="C2078" s="19"/>
      <c r="D2078" s="50"/>
      <c r="E2078" s="19"/>
      <c r="F2078" s="19"/>
      <c r="G2078" s="208"/>
      <c r="I2078" s="51"/>
      <c r="J2078" s="52"/>
      <c r="K2078" s="62"/>
      <c r="L2078" s="62"/>
      <c r="M2078" s="52"/>
      <c r="N2078" s="54"/>
      <c r="O2078" s="51"/>
      <c r="P2078" s="52"/>
      <c r="W2078" s="52"/>
      <c r="X2078" s="68"/>
      <c r="Y2078" s="62"/>
      <c r="Z2078" s="19"/>
      <c r="AC2078" s="58"/>
      <c r="AD2078" s="19"/>
    </row>
    <row r="2079" spans="2:30" s="20" customFormat="1">
      <c r="B2079" s="49"/>
      <c r="C2079" s="19"/>
      <c r="D2079" s="50"/>
      <c r="E2079" s="19"/>
      <c r="F2079" s="19"/>
      <c r="G2079" s="208"/>
      <c r="I2079" s="51"/>
      <c r="J2079" s="52"/>
      <c r="K2079" s="62"/>
      <c r="L2079" s="62"/>
      <c r="M2079" s="52"/>
      <c r="N2079" s="54"/>
      <c r="O2079" s="51"/>
      <c r="P2079" s="52"/>
      <c r="W2079" s="52"/>
      <c r="X2079" s="68"/>
      <c r="Y2079" s="62"/>
      <c r="Z2079" s="19"/>
      <c r="AC2079" s="58"/>
      <c r="AD2079" s="19"/>
    </row>
    <row r="2080" spans="2:30" s="20" customFormat="1">
      <c r="B2080" s="49"/>
      <c r="C2080" s="19"/>
      <c r="D2080" s="50"/>
      <c r="E2080" s="19"/>
      <c r="F2080" s="19"/>
      <c r="G2080" s="208"/>
      <c r="I2080" s="51"/>
      <c r="J2080" s="52"/>
      <c r="K2080" s="62"/>
      <c r="L2080" s="62"/>
      <c r="M2080" s="52"/>
      <c r="N2080" s="54"/>
      <c r="O2080" s="51"/>
      <c r="P2080" s="52"/>
      <c r="W2080" s="52"/>
      <c r="X2080" s="68"/>
      <c r="Y2080" s="62"/>
      <c r="Z2080" s="19"/>
      <c r="AC2080" s="58"/>
      <c r="AD2080" s="19"/>
    </row>
    <row r="2081" spans="2:30" s="20" customFormat="1">
      <c r="B2081" s="49"/>
      <c r="C2081" s="19"/>
      <c r="D2081" s="50"/>
      <c r="E2081" s="19"/>
      <c r="F2081" s="19"/>
      <c r="G2081" s="208"/>
      <c r="I2081" s="51"/>
      <c r="J2081" s="52"/>
      <c r="K2081" s="62"/>
      <c r="L2081" s="62"/>
      <c r="M2081" s="52"/>
      <c r="N2081" s="54"/>
      <c r="O2081" s="51"/>
      <c r="P2081" s="52"/>
      <c r="W2081" s="52"/>
      <c r="X2081" s="68"/>
      <c r="Y2081" s="62"/>
      <c r="Z2081" s="19"/>
      <c r="AC2081" s="58"/>
      <c r="AD2081" s="19"/>
    </row>
    <row r="2082" spans="2:30" s="20" customFormat="1">
      <c r="B2082" s="49"/>
      <c r="C2082" s="19"/>
      <c r="D2082" s="50"/>
      <c r="E2082" s="19"/>
      <c r="F2082" s="19"/>
      <c r="G2082" s="208"/>
      <c r="I2082" s="51"/>
      <c r="J2082" s="52"/>
      <c r="K2082" s="62"/>
      <c r="L2082" s="62"/>
      <c r="M2082" s="52"/>
      <c r="N2082" s="54"/>
      <c r="O2082" s="51"/>
      <c r="P2082" s="52"/>
      <c r="W2082" s="52"/>
      <c r="X2082" s="68"/>
      <c r="Y2082" s="62"/>
      <c r="Z2082" s="19"/>
      <c r="AC2082" s="58"/>
      <c r="AD2082" s="19"/>
    </row>
    <row r="2083" spans="2:30" s="20" customFormat="1">
      <c r="B2083" s="49"/>
      <c r="C2083" s="19"/>
      <c r="D2083" s="50"/>
      <c r="E2083" s="19"/>
      <c r="F2083" s="19"/>
      <c r="G2083" s="208"/>
      <c r="I2083" s="51"/>
      <c r="J2083" s="52"/>
      <c r="K2083" s="62"/>
      <c r="L2083" s="62"/>
      <c r="M2083" s="52"/>
      <c r="N2083" s="54"/>
      <c r="O2083" s="51"/>
      <c r="P2083" s="52"/>
      <c r="W2083" s="52"/>
      <c r="X2083" s="68"/>
      <c r="Y2083" s="62"/>
      <c r="Z2083" s="19"/>
      <c r="AC2083" s="58"/>
      <c r="AD2083" s="19"/>
    </row>
    <row r="2084" spans="2:30" s="20" customFormat="1">
      <c r="B2084" s="49"/>
      <c r="C2084" s="19"/>
      <c r="D2084" s="50"/>
      <c r="E2084" s="19"/>
      <c r="F2084" s="19"/>
      <c r="G2084" s="208"/>
      <c r="I2084" s="51"/>
      <c r="J2084" s="52"/>
      <c r="K2084" s="62"/>
      <c r="L2084" s="62"/>
      <c r="M2084" s="52"/>
      <c r="N2084" s="54"/>
      <c r="O2084" s="51"/>
      <c r="P2084" s="52"/>
      <c r="W2084" s="52"/>
      <c r="X2084" s="68"/>
      <c r="Y2084" s="62"/>
      <c r="Z2084" s="19"/>
      <c r="AC2084" s="58"/>
      <c r="AD2084" s="19"/>
    </row>
    <row r="2085" spans="2:30" s="20" customFormat="1">
      <c r="B2085" s="49"/>
      <c r="C2085" s="19"/>
      <c r="D2085" s="50"/>
      <c r="E2085" s="19"/>
      <c r="F2085" s="19"/>
      <c r="G2085" s="208"/>
      <c r="I2085" s="51"/>
      <c r="J2085" s="52"/>
      <c r="K2085" s="62"/>
      <c r="L2085" s="62"/>
      <c r="M2085" s="52"/>
      <c r="N2085" s="54"/>
      <c r="O2085" s="51"/>
      <c r="P2085" s="52"/>
      <c r="W2085" s="52"/>
      <c r="X2085" s="68"/>
      <c r="Y2085" s="62"/>
      <c r="Z2085" s="19"/>
      <c r="AC2085" s="58"/>
      <c r="AD2085" s="19"/>
    </row>
    <row r="2086" spans="2:30" s="20" customFormat="1">
      <c r="B2086" s="49"/>
      <c r="C2086" s="19"/>
      <c r="D2086" s="50"/>
      <c r="E2086" s="19"/>
      <c r="F2086" s="19"/>
      <c r="G2086" s="208"/>
      <c r="I2086" s="51"/>
      <c r="J2086" s="52"/>
      <c r="K2086" s="62"/>
      <c r="L2086" s="62"/>
      <c r="M2086" s="52"/>
      <c r="N2086" s="54"/>
      <c r="O2086" s="51"/>
      <c r="P2086" s="52"/>
      <c r="W2086" s="52"/>
      <c r="X2086" s="68"/>
      <c r="Y2086" s="62"/>
      <c r="Z2086" s="19"/>
      <c r="AC2086" s="58"/>
      <c r="AD2086" s="19"/>
    </row>
    <row r="2087" spans="2:30" s="20" customFormat="1">
      <c r="B2087" s="49"/>
      <c r="C2087" s="19"/>
      <c r="D2087" s="50"/>
      <c r="E2087" s="19"/>
      <c r="F2087" s="19"/>
      <c r="G2087" s="208"/>
      <c r="I2087" s="51"/>
      <c r="J2087" s="52"/>
      <c r="K2087" s="62"/>
      <c r="L2087" s="62"/>
      <c r="M2087" s="52"/>
      <c r="N2087" s="54"/>
      <c r="O2087" s="51"/>
      <c r="P2087" s="52"/>
      <c r="W2087" s="52"/>
      <c r="X2087" s="68"/>
      <c r="Y2087" s="62"/>
      <c r="Z2087" s="19"/>
      <c r="AC2087" s="58"/>
      <c r="AD2087" s="19"/>
    </row>
    <row r="2088" spans="2:30" s="20" customFormat="1">
      <c r="B2088" s="49"/>
      <c r="C2088" s="19"/>
      <c r="D2088" s="50"/>
      <c r="E2088" s="19"/>
      <c r="F2088" s="19"/>
      <c r="G2088" s="208"/>
      <c r="I2088" s="51"/>
      <c r="J2088" s="52"/>
      <c r="K2088" s="62"/>
      <c r="L2088" s="62"/>
      <c r="M2088" s="52"/>
      <c r="N2088" s="54"/>
      <c r="O2088" s="51"/>
      <c r="P2088" s="52"/>
      <c r="W2088" s="52"/>
      <c r="X2088" s="68"/>
      <c r="Y2088" s="62"/>
      <c r="Z2088" s="19"/>
      <c r="AC2088" s="58"/>
      <c r="AD2088" s="19"/>
    </row>
    <row r="2089" spans="2:30" s="20" customFormat="1">
      <c r="B2089" s="49"/>
      <c r="C2089" s="19"/>
      <c r="D2089" s="50"/>
      <c r="E2089" s="19"/>
      <c r="F2089" s="19"/>
      <c r="G2089" s="208"/>
      <c r="I2089" s="51"/>
      <c r="J2089" s="52"/>
      <c r="K2089" s="62"/>
      <c r="L2089" s="62"/>
      <c r="M2089" s="52"/>
      <c r="N2089" s="54"/>
      <c r="O2089" s="51"/>
      <c r="P2089" s="52"/>
      <c r="W2089" s="52"/>
      <c r="X2089" s="68"/>
      <c r="Y2089" s="62"/>
      <c r="Z2089" s="19"/>
      <c r="AC2089" s="58"/>
      <c r="AD2089" s="19"/>
    </row>
    <row r="2090" spans="2:30" s="20" customFormat="1">
      <c r="B2090" s="49"/>
      <c r="C2090" s="19"/>
      <c r="D2090" s="50"/>
      <c r="E2090" s="19"/>
      <c r="F2090" s="19"/>
      <c r="G2090" s="208"/>
      <c r="I2090" s="51"/>
      <c r="J2090" s="52"/>
      <c r="K2090" s="62"/>
      <c r="L2090" s="62"/>
      <c r="M2090" s="52"/>
      <c r="N2090" s="54"/>
      <c r="O2090" s="51"/>
      <c r="P2090" s="52"/>
      <c r="W2090" s="52"/>
      <c r="X2090" s="68"/>
      <c r="Y2090" s="62"/>
      <c r="Z2090" s="19"/>
      <c r="AC2090" s="58"/>
      <c r="AD2090" s="19"/>
    </row>
    <row r="2091" spans="2:30" s="20" customFormat="1">
      <c r="B2091" s="49"/>
      <c r="C2091" s="19"/>
      <c r="D2091" s="50"/>
      <c r="E2091" s="19"/>
      <c r="F2091" s="19"/>
      <c r="G2091" s="208"/>
      <c r="I2091" s="51"/>
      <c r="J2091" s="52"/>
      <c r="K2091" s="62"/>
      <c r="L2091" s="62"/>
      <c r="M2091" s="52"/>
      <c r="N2091" s="54"/>
      <c r="O2091" s="51"/>
      <c r="P2091" s="52"/>
      <c r="W2091" s="52"/>
      <c r="X2091" s="68"/>
      <c r="Y2091" s="62"/>
      <c r="Z2091" s="19"/>
      <c r="AC2091" s="58"/>
      <c r="AD2091" s="19"/>
    </row>
    <row r="2092" spans="2:30" s="20" customFormat="1">
      <c r="B2092" s="49"/>
      <c r="C2092" s="19"/>
      <c r="D2092" s="50"/>
      <c r="E2092" s="19"/>
      <c r="F2092" s="19"/>
      <c r="G2092" s="208"/>
      <c r="I2092" s="51"/>
      <c r="J2092" s="52"/>
      <c r="K2092" s="62"/>
      <c r="L2092" s="62"/>
      <c r="M2092" s="52"/>
      <c r="N2092" s="54"/>
      <c r="O2092" s="51"/>
      <c r="P2092" s="52"/>
      <c r="W2092" s="52"/>
      <c r="X2092" s="68"/>
      <c r="Y2092" s="62"/>
      <c r="Z2092" s="19"/>
      <c r="AC2092" s="58"/>
      <c r="AD2092" s="19"/>
    </row>
    <row r="2093" spans="2:30" s="20" customFormat="1">
      <c r="B2093" s="49"/>
      <c r="C2093" s="19"/>
      <c r="D2093" s="50"/>
      <c r="E2093" s="19"/>
      <c r="F2093" s="19"/>
      <c r="G2093" s="208"/>
      <c r="I2093" s="51"/>
      <c r="J2093" s="52"/>
      <c r="K2093" s="62"/>
      <c r="L2093" s="62"/>
      <c r="M2093" s="52"/>
      <c r="N2093" s="54"/>
      <c r="O2093" s="51"/>
      <c r="P2093" s="52"/>
      <c r="W2093" s="52"/>
      <c r="X2093" s="68"/>
      <c r="Y2093" s="62"/>
      <c r="Z2093" s="19"/>
      <c r="AC2093" s="58"/>
      <c r="AD2093" s="19"/>
    </row>
    <row r="2094" spans="2:30" s="20" customFormat="1">
      <c r="B2094" s="49"/>
      <c r="C2094" s="19"/>
      <c r="D2094" s="50"/>
      <c r="E2094" s="19"/>
      <c r="F2094" s="19"/>
      <c r="G2094" s="208"/>
      <c r="I2094" s="51"/>
      <c r="J2094" s="52"/>
      <c r="K2094" s="62"/>
      <c r="L2094" s="62"/>
      <c r="M2094" s="52"/>
      <c r="N2094" s="54"/>
      <c r="O2094" s="51"/>
      <c r="P2094" s="52"/>
      <c r="W2094" s="52"/>
      <c r="X2094" s="68"/>
      <c r="Y2094" s="62"/>
      <c r="Z2094" s="19"/>
      <c r="AC2094" s="58"/>
      <c r="AD2094" s="19"/>
    </row>
    <row r="2095" spans="2:30" s="20" customFormat="1">
      <c r="B2095" s="49"/>
      <c r="C2095" s="19"/>
      <c r="D2095" s="50"/>
      <c r="E2095" s="19"/>
      <c r="F2095" s="19"/>
      <c r="G2095" s="208"/>
      <c r="I2095" s="51"/>
      <c r="J2095" s="52"/>
      <c r="K2095" s="62"/>
      <c r="L2095" s="62"/>
      <c r="M2095" s="52"/>
      <c r="N2095" s="54"/>
      <c r="O2095" s="51"/>
      <c r="P2095" s="52"/>
      <c r="W2095" s="52"/>
      <c r="X2095" s="68"/>
      <c r="Y2095" s="62"/>
      <c r="Z2095" s="19"/>
      <c r="AC2095" s="58"/>
      <c r="AD2095" s="19"/>
    </row>
    <row r="2096" spans="2:30" s="20" customFormat="1">
      <c r="B2096" s="49"/>
      <c r="C2096" s="19"/>
      <c r="D2096" s="50"/>
      <c r="E2096" s="19"/>
      <c r="F2096" s="19"/>
      <c r="G2096" s="208"/>
      <c r="I2096" s="51"/>
      <c r="J2096" s="52"/>
      <c r="K2096" s="62"/>
      <c r="L2096" s="62"/>
      <c r="M2096" s="52"/>
      <c r="N2096" s="54"/>
      <c r="O2096" s="51"/>
      <c r="P2096" s="52"/>
      <c r="W2096" s="52"/>
      <c r="X2096" s="68"/>
      <c r="Y2096" s="62"/>
      <c r="Z2096" s="19"/>
      <c r="AC2096" s="58"/>
      <c r="AD2096" s="19"/>
    </row>
    <row r="2097" spans="2:30" s="20" customFormat="1">
      <c r="B2097" s="49"/>
      <c r="C2097" s="19"/>
      <c r="D2097" s="50"/>
      <c r="E2097" s="19"/>
      <c r="F2097" s="19"/>
      <c r="G2097" s="208"/>
      <c r="I2097" s="51"/>
      <c r="J2097" s="52"/>
      <c r="K2097" s="62"/>
      <c r="L2097" s="62"/>
      <c r="M2097" s="52"/>
      <c r="N2097" s="54"/>
      <c r="O2097" s="51"/>
      <c r="P2097" s="52"/>
      <c r="W2097" s="52"/>
      <c r="X2097" s="68"/>
      <c r="Y2097" s="62"/>
      <c r="Z2097" s="19"/>
      <c r="AC2097" s="58"/>
      <c r="AD2097" s="19"/>
    </row>
    <row r="2098" spans="2:30" s="20" customFormat="1">
      <c r="B2098" s="49"/>
      <c r="C2098" s="19"/>
      <c r="D2098" s="50"/>
      <c r="E2098" s="19"/>
      <c r="F2098" s="19"/>
      <c r="G2098" s="208"/>
      <c r="I2098" s="51"/>
      <c r="J2098" s="52"/>
      <c r="K2098" s="62"/>
      <c r="L2098" s="62"/>
      <c r="M2098" s="52"/>
      <c r="N2098" s="54"/>
      <c r="O2098" s="51"/>
      <c r="P2098" s="52"/>
      <c r="W2098" s="52"/>
      <c r="X2098" s="68"/>
      <c r="Y2098" s="62"/>
      <c r="Z2098" s="19"/>
      <c r="AC2098" s="58"/>
      <c r="AD2098" s="19"/>
    </row>
    <row r="2099" spans="2:30" s="20" customFormat="1">
      <c r="B2099" s="49"/>
      <c r="C2099" s="19"/>
      <c r="D2099" s="50"/>
      <c r="E2099" s="19"/>
      <c r="F2099" s="19"/>
      <c r="G2099" s="208"/>
      <c r="I2099" s="51"/>
      <c r="J2099" s="52"/>
      <c r="K2099" s="62"/>
      <c r="L2099" s="62"/>
      <c r="M2099" s="52"/>
      <c r="N2099" s="54"/>
      <c r="O2099" s="51"/>
      <c r="P2099" s="52"/>
      <c r="W2099" s="52"/>
      <c r="X2099" s="68"/>
      <c r="Y2099" s="62"/>
      <c r="Z2099" s="19"/>
      <c r="AC2099" s="58"/>
      <c r="AD2099" s="19"/>
    </row>
    <row r="2100" spans="2:30" s="20" customFormat="1">
      <c r="B2100" s="49"/>
      <c r="C2100" s="19"/>
      <c r="D2100" s="50"/>
      <c r="E2100" s="19"/>
      <c r="F2100" s="19"/>
      <c r="G2100" s="208"/>
      <c r="I2100" s="51"/>
      <c r="J2100" s="52"/>
      <c r="K2100" s="62"/>
      <c r="L2100" s="62"/>
      <c r="M2100" s="52"/>
      <c r="N2100" s="54"/>
      <c r="O2100" s="51"/>
      <c r="P2100" s="52"/>
      <c r="W2100" s="52"/>
      <c r="X2100" s="68"/>
      <c r="Y2100" s="62"/>
      <c r="Z2100" s="19"/>
      <c r="AC2100" s="58"/>
      <c r="AD2100" s="19"/>
    </row>
    <row r="2101" spans="2:30" s="20" customFormat="1">
      <c r="B2101" s="49"/>
      <c r="C2101" s="19"/>
      <c r="D2101" s="50"/>
      <c r="E2101" s="19"/>
      <c r="F2101" s="19"/>
      <c r="G2101" s="208"/>
      <c r="I2101" s="51"/>
      <c r="J2101" s="52"/>
      <c r="K2101" s="62"/>
      <c r="L2101" s="62"/>
      <c r="M2101" s="52"/>
      <c r="N2101" s="54"/>
      <c r="O2101" s="51"/>
      <c r="P2101" s="52"/>
      <c r="W2101" s="52"/>
      <c r="X2101" s="68"/>
      <c r="Y2101" s="62"/>
      <c r="Z2101" s="19"/>
      <c r="AC2101" s="58"/>
      <c r="AD2101" s="19"/>
    </row>
    <row r="2102" spans="2:30" s="20" customFormat="1">
      <c r="B2102" s="49"/>
      <c r="C2102" s="19"/>
      <c r="D2102" s="50"/>
      <c r="E2102" s="19"/>
      <c r="F2102" s="19"/>
      <c r="G2102" s="208"/>
      <c r="I2102" s="51"/>
      <c r="J2102" s="52"/>
      <c r="K2102" s="62"/>
      <c r="L2102" s="62"/>
      <c r="M2102" s="52"/>
      <c r="N2102" s="54"/>
      <c r="O2102" s="51"/>
      <c r="P2102" s="52"/>
      <c r="W2102" s="52"/>
      <c r="X2102" s="68"/>
      <c r="Y2102" s="62"/>
      <c r="Z2102" s="19"/>
      <c r="AC2102" s="58"/>
      <c r="AD2102" s="19"/>
    </row>
    <row r="2103" spans="2:30" s="20" customFormat="1">
      <c r="B2103" s="49"/>
      <c r="C2103" s="19"/>
      <c r="D2103" s="50"/>
      <c r="E2103" s="19"/>
      <c r="F2103" s="19"/>
      <c r="G2103" s="208"/>
      <c r="I2103" s="51"/>
      <c r="J2103" s="52"/>
      <c r="K2103" s="62"/>
      <c r="L2103" s="62"/>
      <c r="M2103" s="52"/>
      <c r="N2103" s="54"/>
      <c r="O2103" s="51"/>
      <c r="P2103" s="52"/>
      <c r="W2103" s="52"/>
      <c r="X2103" s="68"/>
      <c r="Y2103" s="62"/>
      <c r="Z2103" s="19"/>
      <c r="AC2103" s="58"/>
      <c r="AD2103" s="19"/>
    </row>
    <row r="2104" spans="2:30" s="20" customFormat="1">
      <c r="B2104" s="49"/>
      <c r="C2104" s="19"/>
      <c r="D2104" s="50"/>
      <c r="E2104" s="19"/>
      <c r="F2104" s="19"/>
      <c r="G2104" s="208"/>
      <c r="I2104" s="51"/>
      <c r="J2104" s="52"/>
      <c r="K2104" s="62"/>
      <c r="L2104" s="62"/>
      <c r="M2104" s="52"/>
      <c r="N2104" s="54"/>
      <c r="O2104" s="51"/>
      <c r="P2104" s="52"/>
      <c r="W2104" s="52"/>
      <c r="X2104" s="68"/>
      <c r="Y2104" s="62"/>
      <c r="Z2104" s="19"/>
      <c r="AC2104" s="58"/>
      <c r="AD2104" s="19"/>
    </row>
    <row r="2105" spans="2:30" s="20" customFormat="1">
      <c r="B2105" s="49"/>
      <c r="C2105" s="19"/>
      <c r="D2105" s="50"/>
      <c r="E2105" s="19"/>
      <c r="F2105" s="19"/>
      <c r="G2105" s="208"/>
      <c r="I2105" s="51"/>
      <c r="J2105" s="52"/>
      <c r="K2105" s="62"/>
      <c r="L2105" s="62"/>
      <c r="M2105" s="52"/>
      <c r="N2105" s="54"/>
      <c r="O2105" s="51"/>
      <c r="P2105" s="52"/>
      <c r="W2105" s="52"/>
      <c r="X2105" s="68"/>
      <c r="Y2105" s="62"/>
      <c r="Z2105" s="19"/>
      <c r="AC2105" s="58"/>
      <c r="AD2105" s="19"/>
    </row>
    <row r="2106" spans="2:30" s="20" customFormat="1">
      <c r="B2106" s="49"/>
      <c r="C2106" s="19"/>
      <c r="D2106" s="50"/>
      <c r="E2106" s="19"/>
      <c r="F2106" s="19"/>
      <c r="G2106" s="208"/>
      <c r="I2106" s="51"/>
      <c r="J2106" s="52"/>
      <c r="K2106" s="62"/>
      <c r="L2106" s="62"/>
      <c r="M2106" s="52"/>
      <c r="N2106" s="54"/>
      <c r="O2106" s="51"/>
      <c r="P2106" s="52"/>
      <c r="W2106" s="52"/>
      <c r="X2106" s="68"/>
      <c r="Y2106" s="62"/>
      <c r="Z2106" s="19"/>
      <c r="AC2106" s="58"/>
      <c r="AD2106" s="19"/>
    </row>
    <row r="2107" spans="2:30" s="20" customFormat="1">
      <c r="B2107" s="49"/>
      <c r="C2107" s="19"/>
      <c r="D2107" s="50"/>
      <c r="E2107" s="19"/>
      <c r="F2107" s="19"/>
      <c r="G2107" s="208"/>
      <c r="I2107" s="51"/>
      <c r="J2107" s="52"/>
      <c r="K2107" s="62"/>
      <c r="L2107" s="62"/>
      <c r="M2107" s="52"/>
      <c r="N2107" s="54"/>
      <c r="O2107" s="51"/>
      <c r="P2107" s="52"/>
      <c r="W2107" s="52"/>
      <c r="X2107" s="68"/>
      <c r="Y2107" s="62"/>
      <c r="Z2107" s="19"/>
      <c r="AC2107" s="58"/>
      <c r="AD2107" s="19"/>
    </row>
    <row r="2108" spans="2:30" s="20" customFormat="1">
      <c r="B2108" s="49"/>
      <c r="C2108" s="19"/>
      <c r="D2108" s="50"/>
      <c r="E2108" s="19"/>
      <c r="F2108" s="19"/>
      <c r="G2108" s="208"/>
      <c r="I2108" s="51"/>
      <c r="J2108" s="52"/>
      <c r="K2108" s="62"/>
      <c r="L2108" s="62"/>
      <c r="M2108" s="52"/>
      <c r="N2108" s="54"/>
      <c r="O2108" s="51"/>
      <c r="P2108" s="52"/>
      <c r="W2108" s="52"/>
      <c r="X2108" s="68"/>
      <c r="Y2108" s="62"/>
      <c r="Z2108" s="19"/>
      <c r="AC2108" s="58"/>
      <c r="AD2108" s="19"/>
    </row>
    <row r="2109" spans="2:30" s="20" customFormat="1">
      <c r="B2109" s="49"/>
      <c r="C2109" s="19"/>
      <c r="D2109" s="50"/>
      <c r="E2109" s="19"/>
      <c r="F2109" s="19"/>
      <c r="G2109" s="208"/>
      <c r="I2109" s="51"/>
      <c r="J2109" s="52"/>
      <c r="K2109" s="62"/>
      <c r="L2109" s="62"/>
      <c r="M2109" s="52"/>
      <c r="N2109" s="54"/>
      <c r="O2109" s="51"/>
      <c r="P2109" s="52"/>
      <c r="W2109" s="52"/>
      <c r="X2109" s="68"/>
      <c r="Y2109" s="62"/>
      <c r="Z2109" s="19"/>
      <c r="AC2109" s="58"/>
      <c r="AD2109" s="19"/>
    </row>
    <row r="2110" spans="2:30" s="20" customFormat="1">
      <c r="B2110" s="49"/>
      <c r="C2110" s="19"/>
      <c r="D2110" s="50"/>
      <c r="E2110" s="19"/>
      <c r="F2110" s="19"/>
      <c r="G2110" s="208"/>
      <c r="I2110" s="51"/>
      <c r="J2110" s="52"/>
      <c r="K2110" s="62"/>
      <c r="L2110" s="62"/>
      <c r="M2110" s="52"/>
      <c r="N2110" s="54"/>
      <c r="O2110" s="51"/>
      <c r="P2110" s="52"/>
      <c r="W2110" s="52"/>
      <c r="X2110" s="68"/>
      <c r="Y2110" s="62"/>
      <c r="Z2110" s="19"/>
      <c r="AC2110" s="58"/>
      <c r="AD2110" s="19"/>
    </row>
    <row r="2111" spans="2:30" s="20" customFormat="1">
      <c r="B2111" s="49"/>
      <c r="C2111" s="19"/>
      <c r="D2111" s="50"/>
      <c r="E2111" s="19"/>
      <c r="F2111" s="19"/>
      <c r="G2111" s="208"/>
      <c r="I2111" s="51"/>
      <c r="J2111" s="52"/>
      <c r="K2111" s="62"/>
      <c r="L2111" s="62"/>
      <c r="M2111" s="52"/>
      <c r="N2111" s="54"/>
      <c r="O2111" s="51"/>
      <c r="P2111" s="52"/>
      <c r="W2111" s="52"/>
      <c r="X2111" s="68"/>
      <c r="Y2111" s="62"/>
      <c r="Z2111" s="19"/>
      <c r="AC2111" s="58"/>
      <c r="AD2111" s="19"/>
    </row>
    <row r="2112" spans="2:30" s="20" customFormat="1">
      <c r="B2112" s="49"/>
      <c r="C2112" s="19"/>
      <c r="D2112" s="50"/>
      <c r="E2112" s="19"/>
      <c r="F2112" s="19"/>
      <c r="G2112" s="208"/>
      <c r="I2112" s="51"/>
      <c r="J2112" s="52"/>
      <c r="K2112" s="62"/>
      <c r="L2112" s="62"/>
      <c r="M2112" s="52"/>
      <c r="N2112" s="54"/>
      <c r="O2112" s="51"/>
      <c r="P2112" s="52"/>
      <c r="W2112" s="52"/>
      <c r="X2112" s="68"/>
      <c r="Y2112" s="62"/>
      <c r="Z2112" s="19"/>
      <c r="AC2112" s="58"/>
      <c r="AD2112" s="19"/>
    </row>
    <row r="2113" spans="2:30" s="20" customFormat="1">
      <c r="B2113" s="49"/>
      <c r="C2113" s="19"/>
      <c r="D2113" s="50"/>
      <c r="E2113" s="19"/>
      <c r="F2113" s="19"/>
      <c r="G2113" s="208"/>
      <c r="I2113" s="51"/>
      <c r="J2113" s="52"/>
      <c r="K2113" s="62"/>
      <c r="L2113" s="62"/>
      <c r="M2113" s="52"/>
      <c r="N2113" s="54"/>
      <c r="O2113" s="51"/>
      <c r="P2113" s="52"/>
      <c r="W2113" s="52"/>
      <c r="X2113" s="68"/>
      <c r="Y2113" s="62"/>
      <c r="Z2113" s="19"/>
      <c r="AC2113" s="58"/>
      <c r="AD2113" s="19"/>
    </row>
    <row r="2114" spans="2:30" s="20" customFormat="1">
      <c r="B2114" s="49"/>
      <c r="C2114" s="19"/>
      <c r="D2114" s="50"/>
      <c r="E2114" s="19"/>
      <c r="F2114" s="19"/>
      <c r="G2114" s="208"/>
      <c r="I2114" s="51"/>
      <c r="J2114" s="52"/>
      <c r="K2114" s="62"/>
      <c r="L2114" s="62"/>
      <c r="M2114" s="52"/>
      <c r="N2114" s="54"/>
      <c r="O2114" s="51"/>
      <c r="P2114" s="52"/>
      <c r="W2114" s="52"/>
      <c r="X2114" s="68"/>
      <c r="Y2114" s="62"/>
      <c r="Z2114" s="19"/>
      <c r="AC2114" s="58"/>
      <c r="AD2114" s="19"/>
    </row>
    <row r="2115" spans="2:30" s="20" customFormat="1">
      <c r="B2115" s="49"/>
      <c r="C2115" s="19"/>
      <c r="D2115" s="50"/>
      <c r="E2115" s="19"/>
      <c r="F2115" s="19"/>
      <c r="G2115" s="208"/>
      <c r="I2115" s="51"/>
      <c r="J2115" s="52"/>
      <c r="K2115" s="62"/>
      <c r="L2115" s="62"/>
      <c r="M2115" s="52"/>
      <c r="N2115" s="54"/>
      <c r="O2115" s="51"/>
      <c r="P2115" s="52"/>
      <c r="W2115" s="52"/>
      <c r="X2115" s="68"/>
      <c r="Y2115" s="62"/>
      <c r="Z2115" s="19"/>
      <c r="AC2115" s="58"/>
      <c r="AD2115" s="19"/>
    </row>
    <row r="2116" spans="2:30" s="20" customFormat="1">
      <c r="B2116" s="49"/>
      <c r="C2116" s="19"/>
      <c r="D2116" s="50"/>
      <c r="E2116" s="19"/>
      <c r="F2116" s="19"/>
      <c r="G2116" s="208"/>
      <c r="I2116" s="51"/>
      <c r="J2116" s="52"/>
      <c r="K2116" s="62"/>
      <c r="L2116" s="62"/>
      <c r="M2116" s="52"/>
      <c r="N2116" s="54"/>
      <c r="O2116" s="51"/>
      <c r="P2116" s="52"/>
      <c r="W2116" s="52"/>
      <c r="X2116" s="68"/>
      <c r="Y2116" s="62"/>
      <c r="Z2116" s="19"/>
      <c r="AC2116" s="58"/>
      <c r="AD2116" s="19"/>
    </row>
    <row r="2117" spans="2:30" s="20" customFormat="1">
      <c r="B2117" s="49"/>
      <c r="C2117" s="19"/>
      <c r="D2117" s="50"/>
      <c r="E2117" s="19"/>
      <c r="F2117" s="19"/>
      <c r="G2117" s="208"/>
      <c r="I2117" s="51"/>
      <c r="J2117" s="52"/>
      <c r="K2117" s="62"/>
      <c r="L2117" s="62"/>
      <c r="M2117" s="52"/>
      <c r="N2117" s="54"/>
      <c r="O2117" s="51"/>
      <c r="P2117" s="52"/>
      <c r="W2117" s="52"/>
      <c r="X2117" s="68"/>
      <c r="Y2117" s="62"/>
      <c r="Z2117" s="19"/>
      <c r="AC2117" s="58"/>
      <c r="AD2117" s="19"/>
    </row>
    <row r="2118" spans="2:30" s="20" customFormat="1">
      <c r="B2118" s="49"/>
      <c r="C2118" s="19"/>
      <c r="D2118" s="50"/>
      <c r="E2118" s="19"/>
      <c r="F2118" s="19"/>
      <c r="G2118" s="208"/>
      <c r="I2118" s="51"/>
      <c r="J2118" s="52"/>
      <c r="K2118" s="62"/>
      <c r="L2118" s="62"/>
      <c r="M2118" s="52"/>
      <c r="N2118" s="54"/>
      <c r="O2118" s="51"/>
      <c r="P2118" s="52"/>
      <c r="W2118" s="52"/>
      <c r="X2118" s="68"/>
      <c r="Y2118" s="62"/>
      <c r="Z2118" s="19"/>
      <c r="AC2118" s="58"/>
      <c r="AD2118" s="19"/>
    </row>
    <row r="2119" spans="2:30" s="20" customFormat="1">
      <c r="B2119" s="49"/>
      <c r="C2119" s="19"/>
      <c r="D2119" s="50"/>
      <c r="E2119" s="19"/>
      <c r="F2119" s="19"/>
      <c r="G2119" s="208"/>
      <c r="I2119" s="51"/>
      <c r="J2119" s="52"/>
      <c r="K2119" s="62"/>
      <c r="L2119" s="62"/>
      <c r="M2119" s="52"/>
      <c r="N2119" s="54"/>
      <c r="O2119" s="51"/>
      <c r="P2119" s="52"/>
      <c r="W2119" s="52"/>
      <c r="X2119" s="68"/>
      <c r="Y2119" s="62"/>
      <c r="Z2119" s="19"/>
      <c r="AC2119" s="58"/>
      <c r="AD2119" s="19"/>
    </row>
    <row r="2120" spans="2:30" s="20" customFormat="1">
      <c r="B2120" s="49"/>
      <c r="C2120" s="19"/>
      <c r="D2120" s="50"/>
      <c r="E2120" s="19"/>
      <c r="F2120" s="19"/>
      <c r="G2120" s="208"/>
      <c r="I2120" s="51"/>
      <c r="J2120" s="52"/>
      <c r="K2120" s="62"/>
      <c r="L2120" s="62"/>
      <c r="M2120" s="52"/>
      <c r="N2120" s="54"/>
      <c r="O2120" s="51"/>
      <c r="P2120" s="52"/>
      <c r="W2120" s="52"/>
      <c r="X2120" s="68"/>
      <c r="Y2120" s="62"/>
      <c r="Z2120" s="19"/>
      <c r="AC2120" s="58"/>
      <c r="AD2120" s="19"/>
    </row>
    <row r="2121" spans="2:30" s="20" customFormat="1">
      <c r="B2121" s="49"/>
      <c r="C2121" s="19"/>
      <c r="D2121" s="50"/>
      <c r="E2121" s="19"/>
      <c r="F2121" s="19"/>
      <c r="G2121" s="208"/>
      <c r="I2121" s="51"/>
      <c r="J2121" s="52"/>
      <c r="K2121" s="62"/>
      <c r="L2121" s="62"/>
      <c r="M2121" s="52"/>
      <c r="N2121" s="54"/>
      <c r="O2121" s="51"/>
      <c r="P2121" s="52"/>
      <c r="W2121" s="52"/>
      <c r="X2121" s="68"/>
      <c r="Y2121" s="62"/>
      <c r="Z2121" s="19"/>
      <c r="AC2121" s="58"/>
      <c r="AD2121" s="19"/>
    </row>
    <row r="2122" spans="2:30" s="20" customFormat="1">
      <c r="B2122" s="49"/>
      <c r="C2122" s="19"/>
      <c r="D2122" s="50"/>
      <c r="E2122" s="19"/>
      <c r="F2122" s="19"/>
      <c r="G2122" s="208"/>
      <c r="I2122" s="51"/>
      <c r="J2122" s="52"/>
      <c r="K2122" s="62"/>
      <c r="L2122" s="62"/>
      <c r="M2122" s="52"/>
      <c r="N2122" s="54"/>
      <c r="O2122" s="51"/>
      <c r="P2122" s="52"/>
      <c r="W2122" s="52"/>
      <c r="X2122" s="68"/>
      <c r="Y2122" s="62"/>
      <c r="Z2122" s="19"/>
      <c r="AC2122" s="58"/>
      <c r="AD2122" s="19"/>
    </row>
    <row r="2123" spans="2:30" s="20" customFormat="1">
      <c r="B2123" s="49"/>
      <c r="C2123" s="19"/>
      <c r="D2123" s="50"/>
      <c r="E2123" s="19"/>
      <c r="F2123" s="19"/>
      <c r="G2123" s="208"/>
      <c r="I2123" s="51"/>
      <c r="J2123" s="52"/>
      <c r="K2123" s="62"/>
      <c r="L2123" s="62"/>
      <c r="M2123" s="52"/>
      <c r="N2123" s="54"/>
      <c r="O2123" s="51"/>
      <c r="P2123" s="52"/>
      <c r="W2123" s="52"/>
      <c r="X2123" s="68"/>
      <c r="Y2123" s="62"/>
      <c r="Z2123" s="19"/>
      <c r="AC2123" s="58"/>
      <c r="AD2123" s="19"/>
    </row>
    <row r="2124" spans="2:30" s="20" customFormat="1">
      <c r="B2124" s="49"/>
      <c r="C2124" s="19"/>
      <c r="D2124" s="50"/>
      <c r="E2124" s="19"/>
      <c r="F2124" s="19"/>
      <c r="G2124" s="208"/>
      <c r="I2124" s="51"/>
      <c r="J2124" s="52"/>
      <c r="K2124" s="62"/>
      <c r="L2124" s="62"/>
      <c r="M2124" s="52"/>
      <c r="N2124" s="54"/>
      <c r="O2124" s="51"/>
      <c r="P2124" s="52"/>
      <c r="W2124" s="52"/>
      <c r="X2124" s="68"/>
      <c r="Y2124" s="62"/>
      <c r="Z2124" s="19"/>
      <c r="AC2124" s="58"/>
      <c r="AD2124" s="19"/>
    </row>
    <row r="2125" spans="2:30" s="20" customFormat="1">
      <c r="B2125" s="49"/>
      <c r="C2125" s="19"/>
      <c r="D2125" s="50"/>
      <c r="E2125" s="19"/>
      <c r="F2125" s="19"/>
      <c r="G2125" s="208"/>
      <c r="I2125" s="51"/>
      <c r="J2125" s="52"/>
      <c r="K2125" s="62"/>
      <c r="L2125" s="62"/>
      <c r="M2125" s="52"/>
      <c r="N2125" s="54"/>
      <c r="O2125" s="51"/>
      <c r="P2125" s="52"/>
      <c r="W2125" s="52"/>
      <c r="X2125" s="68"/>
      <c r="Y2125" s="62"/>
      <c r="Z2125" s="19"/>
      <c r="AC2125" s="58"/>
      <c r="AD2125" s="19"/>
    </row>
    <row r="2126" spans="2:30" s="20" customFormat="1">
      <c r="B2126" s="49"/>
      <c r="C2126" s="19"/>
      <c r="D2126" s="50"/>
      <c r="E2126" s="19"/>
      <c r="F2126" s="19"/>
      <c r="G2126" s="208"/>
      <c r="I2126" s="51"/>
      <c r="J2126" s="52"/>
      <c r="K2126" s="62"/>
      <c r="L2126" s="62"/>
      <c r="M2126" s="52"/>
      <c r="N2126" s="54"/>
      <c r="O2126" s="51"/>
      <c r="P2126" s="52"/>
      <c r="W2126" s="52"/>
      <c r="X2126" s="68"/>
      <c r="Y2126" s="62"/>
      <c r="Z2126" s="19"/>
      <c r="AC2126" s="58"/>
      <c r="AD2126" s="19"/>
    </row>
    <row r="2127" spans="2:30" s="20" customFormat="1">
      <c r="B2127" s="49"/>
      <c r="C2127" s="19"/>
      <c r="D2127" s="50"/>
      <c r="E2127" s="19"/>
      <c r="F2127" s="19"/>
      <c r="G2127" s="208"/>
      <c r="I2127" s="51"/>
      <c r="J2127" s="52"/>
      <c r="K2127" s="62"/>
      <c r="L2127" s="62"/>
      <c r="M2127" s="52"/>
      <c r="N2127" s="54"/>
      <c r="O2127" s="51"/>
      <c r="P2127" s="52"/>
      <c r="W2127" s="52"/>
      <c r="X2127" s="68"/>
      <c r="Y2127" s="62"/>
      <c r="Z2127" s="19"/>
      <c r="AC2127" s="58"/>
      <c r="AD2127" s="19"/>
    </row>
    <row r="2128" spans="2:30" s="20" customFormat="1">
      <c r="B2128" s="49"/>
      <c r="C2128" s="19"/>
      <c r="D2128" s="50"/>
      <c r="E2128" s="19"/>
      <c r="F2128" s="19"/>
      <c r="G2128" s="208"/>
      <c r="I2128" s="51"/>
      <c r="J2128" s="52"/>
      <c r="K2128" s="62"/>
      <c r="L2128" s="62"/>
      <c r="M2128" s="52"/>
      <c r="N2128" s="54"/>
      <c r="O2128" s="51"/>
      <c r="P2128" s="52"/>
      <c r="W2128" s="52"/>
      <c r="X2128" s="68"/>
      <c r="Y2128" s="62"/>
      <c r="Z2128" s="19"/>
      <c r="AC2128" s="58"/>
      <c r="AD2128" s="19"/>
    </row>
    <row r="2129" spans="2:30" s="20" customFormat="1">
      <c r="B2129" s="49"/>
      <c r="C2129" s="19"/>
      <c r="D2129" s="50"/>
      <c r="E2129" s="19"/>
      <c r="F2129" s="19"/>
      <c r="G2129" s="208"/>
      <c r="I2129" s="51"/>
      <c r="J2129" s="52"/>
      <c r="K2129" s="62"/>
      <c r="L2129" s="62"/>
      <c r="M2129" s="52"/>
      <c r="N2129" s="54"/>
      <c r="O2129" s="51"/>
      <c r="P2129" s="52"/>
      <c r="W2129" s="52"/>
      <c r="X2129" s="68"/>
      <c r="Y2129" s="62"/>
      <c r="Z2129" s="19"/>
      <c r="AC2129" s="58"/>
      <c r="AD2129" s="19"/>
    </row>
    <row r="2130" spans="2:30" s="20" customFormat="1">
      <c r="B2130" s="49"/>
      <c r="C2130" s="19"/>
      <c r="D2130" s="50"/>
      <c r="E2130" s="19"/>
      <c r="F2130" s="19"/>
      <c r="G2130" s="208"/>
      <c r="I2130" s="51"/>
      <c r="J2130" s="52"/>
      <c r="K2130" s="62"/>
      <c r="L2130" s="62"/>
      <c r="M2130" s="52"/>
      <c r="N2130" s="54"/>
      <c r="O2130" s="51"/>
      <c r="P2130" s="52"/>
      <c r="W2130" s="52"/>
      <c r="X2130" s="68"/>
      <c r="Y2130" s="62"/>
      <c r="Z2130" s="19"/>
      <c r="AC2130" s="58"/>
      <c r="AD2130" s="19"/>
    </row>
    <row r="2131" spans="2:30" s="20" customFormat="1">
      <c r="B2131" s="49"/>
      <c r="C2131" s="19"/>
      <c r="D2131" s="50"/>
      <c r="E2131" s="19"/>
      <c r="F2131" s="19"/>
      <c r="G2131" s="208"/>
      <c r="I2131" s="51"/>
      <c r="J2131" s="52"/>
      <c r="K2131" s="62"/>
      <c r="L2131" s="62"/>
      <c r="M2131" s="52"/>
      <c r="N2131" s="54"/>
      <c r="O2131" s="51"/>
      <c r="P2131" s="52"/>
      <c r="W2131" s="52"/>
      <c r="X2131" s="68"/>
      <c r="Y2131" s="62"/>
      <c r="Z2131" s="19"/>
      <c r="AC2131" s="58"/>
      <c r="AD2131" s="19"/>
    </row>
    <row r="2132" spans="2:30" s="20" customFormat="1">
      <c r="B2132" s="49"/>
      <c r="C2132" s="19"/>
      <c r="D2132" s="50"/>
      <c r="E2132" s="19"/>
      <c r="F2132" s="19"/>
      <c r="G2132" s="208"/>
      <c r="I2132" s="51"/>
      <c r="J2132" s="52"/>
      <c r="K2132" s="62"/>
      <c r="L2132" s="62"/>
      <c r="M2132" s="52"/>
      <c r="N2132" s="54"/>
      <c r="O2132" s="51"/>
      <c r="P2132" s="52"/>
      <c r="W2132" s="52"/>
      <c r="X2132" s="68"/>
      <c r="Y2132" s="62"/>
      <c r="Z2132" s="19"/>
      <c r="AC2132" s="58"/>
      <c r="AD2132" s="19"/>
    </row>
    <row r="2133" spans="2:30" s="20" customFormat="1">
      <c r="B2133" s="49"/>
      <c r="C2133" s="19"/>
      <c r="D2133" s="50"/>
      <c r="E2133" s="19"/>
      <c r="F2133" s="19"/>
      <c r="G2133" s="208"/>
      <c r="I2133" s="51"/>
      <c r="J2133" s="52"/>
      <c r="K2133" s="62"/>
      <c r="L2133" s="62"/>
      <c r="M2133" s="52"/>
      <c r="N2133" s="54"/>
      <c r="O2133" s="51"/>
      <c r="P2133" s="52"/>
      <c r="W2133" s="52"/>
      <c r="X2133" s="68"/>
      <c r="Y2133" s="62"/>
      <c r="Z2133" s="19"/>
      <c r="AC2133" s="58"/>
      <c r="AD2133" s="19"/>
    </row>
    <row r="2134" spans="2:30" s="20" customFormat="1">
      <c r="B2134" s="49"/>
      <c r="C2134" s="19"/>
      <c r="D2134" s="50"/>
      <c r="E2134" s="19"/>
      <c r="F2134" s="19"/>
      <c r="G2134" s="208"/>
      <c r="I2134" s="51"/>
      <c r="J2134" s="52"/>
      <c r="K2134" s="62"/>
      <c r="L2134" s="62"/>
      <c r="M2134" s="52"/>
      <c r="N2134" s="54"/>
      <c r="O2134" s="51"/>
      <c r="P2134" s="52"/>
      <c r="W2134" s="52"/>
      <c r="X2134" s="68"/>
      <c r="Y2134" s="62"/>
      <c r="Z2134" s="19"/>
      <c r="AC2134" s="58"/>
      <c r="AD2134" s="19"/>
    </row>
    <row r="2135" spans="2:30" s="20" customFormat="1">
      <c r="B2135" s="49"/>
      <c r="C2135" s="19"/>
      <c r="D2135" s="50"/>
      <c r="E2135" s="19"/>
      <c r="F2135" s="19"/>
      <c r="G2135" s="208"/>
      <c r="I2135" s="51"/>
      <c r="J2135" s="52"/>
      <c r="K2135" s="62"/>
      <c r="L2135" s="62"/>
      <c r="M2135" s="52"/>
      <c r="N2135" s="54"/>
      <c r="O2135" s="51"/>
      <c r="P2135" s="52"/>
      <c r="W2135" s="52"/>
      <c r="X2135" s="68"/>
      <c r="Y2135" s="62"/>
      <c r="Z2135" s="19"/>
      <c r="AC2135" s="58"/>
      <c r="AD2135" s="19"/>
    </row>
    <row r="2136" spans="2:30" s="20" customFormat="1">
      <c r="B2136" s="49"/>
      <c r="C2136" s="19"/>
      <c r="D2136" s="50"/>
      <c r="E2136" s="19"/>
      <c r="F2136" s="19"/>
      <c r="G2136" s="208"/>
      <c r="I2136" s="51"/>
      <c r="J2136" s="52"/>
      <c r="K2136" s="62"/>
      <c r="L2136" s="62"/>
      <c r="M2136" s="52"/>
      <c r="N2136" s="54"/>
      <c r="O2136" s="51"/>
      <c r="P2136" s="52"/>
      <c r="W2136" s="52"/>
      <c r="X2136" s="68"/>
      <c r="Y2136" s="62"/>
      <c r="Z2136" s="19"/>
      <c r="AC2136" s="58"/>
      <c r="AD2136" s="19"/>
    </row>
    <row r="2137" spans="2:30" s="20" customFormat="1">
      <c r="B2137" s="49"/>
      <c r="C2137" s="19"/>
      <c r="D2137" s="50"/>
      <c r="E2137" s="19"/>
      <c r="F2137" s="19"/>
      <c r="G2137" s="208"/>
      <c r="I2137" s="51"/>
      <c r="J2137" s="52"/>
      <c r="K2137" s="62"/>
      <c r="L2137" s="62"/>
      <c r="M2137" s="52"/>
      <c r="N2137" s="54"/>
      <c r="O2137" s="51"/>
      <c r="P2137" s="52"/>
      <c r="W2137" s="52"/>
      <c r="X2137" s="68"/>
      <c r="Y2137" s="62"/>
      <c r="Z2137" s="19"/>
      <c r="AC2137" s="58"/>
      <c r="AD2137" s="19"/>
    </row>
    <row r="2138" spans="2:30" s="20" customFormat="1">
      <c r="B2138" s="49"/>
      <c r="C2138" s="19"/>
      <c r="D2138" s="50"/>
      <c r="E2138" s="19"/>
      <c r="F2138" s="19"/>
      <c r="G2138" s="208"/>
      <c r="I2138" s="51"/>
      <c r="J2138" s="52"/>
      <c r="K2138" s="62"/>
      <c r="L2138" s="62"/>
      <c r="M2138" s="52"/>
      <c r="N2138" s="54"/>
      <c r="O2138" s="51"/>
      <c r="P2138" s="52"/>
      <c r="W2138" s="52"/>
      <c r="X2138" s="68"/>
      <c r="Y2138" s="62"/>
      <c r="Z2138" s="19"/>
      <c r="AC2138" s="58"/>
      <c r="AD2138" s="19"/>
    </row>
    <row r="2139" spans="2:30" s="20" customFormat="1">
      <c r="B2139" s="49"/>
      <c r="C2139" s="19"/>
      <c r="D2139" s="50"/>
      <c r="E2139" s="19"/>
      <c r="F2139" s="19"/>
      <c r="G2139" s="208"/>
      <c r="I2139" s="51"/>
      <c r="J2139" s="52"/>
      <c r="K2139" s="62"/>
      <c r="L2139" s="62"/>
      <c r="M2139" s="52"/>
      <c r="N2139" s="54"/>
      <c r="O2139" s="51"/>
      <c r="P2139" s="52"/>
      <c r="W2139" s="52"/>
      <c r="X2139" s="68"/>
      <c r="Y2139" s="62"/>
      <c r="Z2139" s="19"/>
      <c r="AC2139" s="58"/>
      <c r="AD2139" s="19"/>
    </row>
    <row r="2140" spans="2:30" s="20" customFormat="1">
      <c r="B2140" s="49"/>
      <c r="C2140" s="19"/>
      <c r="D2140" s="50"/>
      <c r="E2140" s="19"/>
      <c r="F2140" s="19"/>
      <c r="G2140" s="208"/>
      <c r="I2140" s="51"/>
      <c r="J2140" s="52"/>
      <c r="K2140" s="62"/>
      <c r="L2140" s="62"/>
      <c r="M2140" s="52"/>
      <c r="N2140" s="54"/>
      <c r="O2140" s="51"/>
      <c r="P2140" s="52"/>
      <c r="W2140" s="52"/>
      <c r="X2140" s="68"/>
      <c r="Y2140" s="62"/>
      <c r="Z2140" s="19"/>
      <c r="AC2140" s="58"/>
      <c r="AD2140" s="19"/>
    </row>
    <row r="2141" spans="2:30" s="20" customFormat="1">
      <c r="B2141" s="49"/>
      <c r="C2141" s="19"/>
      <c r="D2141" s="50"/>
      <c r="E2141" s="19"/>
      <c r="F2141" s="19"/>
      <c r="G2141" s="208"/>
      <c r="I2141" s="51"/>
      <c r="J2141" s="52"/>
      <c r="K2141" s="62"/>
      <c r="L2141" s="62"/>
      <c r="M2141" s="52"/>
      <c r="N2141" s="54"/>
      <c r="O2141" s="51"/>
      <c r="P2141" s="52"/>
      <c r="W2141" s="52"/>
      <c r="X2141" s="68"/>
      <c r="Y2141" s="62"/>
      <c r="Z2141" s="19"/>
      <c r="AC2141" s="58"/>
      <c r="AD2141" s="19"/>
    </row>
    <row r="2142" spans="2:30" s="20" customFormat="1">
      <c r="B2142" s="49"/>
      <c r="C2142" s="19"/>
      <c r="D2142" s="50"/>
      <c r="E2142" s="19"/>
      <c r="F2142" s="19"/>
      <c r="G2142" s="208"/>
      <c r="I2142" s="51"/>
      <c r="J2142" s="52"/>
      <c r="K2142" s="62"/>
      <c r="L2142" s="62"/>
      <c r="M2142" s="52"/>
      <c r="N2142" s="54"/>
      <c r="O2142" s="51"/>
      <c r="P2142" s="52"/>
      <c r="W2142" s="52"/>
      <c r="X2142" s="68"/>
      <c r="Y2142" s="62"/>
      <c r="Z2142" s="19"/>
      <c r="AC2142" s="58"/>
      <c r="AD2142" s="19"/>
    </row>
    <row r="2143" spans="2:30" s="20" customFormat="1">
      <c r="B2143" s="49"/>
      <c r="C2143" s="19"/>
      <c r="D2143" s="50"/>
      <c r="E2143" s="19"/>
      <c r="F2143" s="19"/>
      <c r="G2143" s="208"/>
      <c r="I2143" s="51"/>
      <c r="J2143" s="52"/>
      <c r="K2143" s="62"/>
      <c r="L2143" s="62"/>
      <c r="M2143" s="52"/>
      <c r="N2143" s="54"/>
      <c r="O2143" s="51"/>
      <c r="P2143" s="52"/>
      <c r="W2143" s="52"/>
      <c r="X2143" s="68"/>
      <c r="Y2143" s="62"/>
      <c r="Z2143" s="19"/>
      <c r="AC2143" s="58"/>
      <c r="AD2143" s="19"/>
    </row>
    <row r="2144" spans="2:30" s="20" customFormat="1">
      <c r="B2144" s="49"/>
      <c r="C2144" s="19"/>
      <c r="D2144" s="50"/>
      <c r="E2144" s="19"/>
      <c r="F2144" s="19"/>
      <c r="G2144" s="208"/>
      <c r="I2144" s="51"/>
      <c r="J2144" s="52"/>
      <c r="K2144" s="62"/>
      <c r="L2144" s="62"/>
      <c r="M2144" s="52"/>
      <c r="N2144" s="54"/>
      <c r="O2144" s="51"/>
      <c r="P2144" s="52"/>
      <c r="W2144" s="52"/>
      <c r="X2144" s="68"/>
      <c r="Y2144" s="62"/>
      <c r="Z2144" s="19"/>
      <c r="AC2144" s="58"/>
      <c r="AD2144" s="19"/>
    </row>
    <row r="2145" spans="2:30" s="20" customFormat="1">
      <c r="B2145" s="49"/>
      <c r="C2145" s="19"/>
      <c r="D2145" s="50"/>
      <c r="E2145" s="19"/>
      <c r="F2145" s="19"/>
      <c r="G2145" s="208"/>
      <c r="I2145" s="51"/>
      <c r="J2145" s="52"/>
      <c r="K2145" s="62"/>
      <c r="L2145" s="62"/>
      <c r="M2145" s="52"/>
      <c r="N2145" s="54"/>
      <c r="O2145" s="51"/>
      <c r="P2145" s="52"/>
      <c r="W2145" s="52"/>
      <c r="X2145" s="68"/>
      <c r="Y2145" s="62"/>
      <c r="Z2145" s="19"/>
      <c r="AC2145" s="58"/>
      <c r="AD2145" s="19"/>
    </row>
    <row r="2146" spans="2:30" s="20" customFormat="1">
      <c r="B2146" s="49"/>
      <c r="C2146" s="19"/>
      <c r="D2146" s="50"/>
      <c r="E2146" s="19"/>
      <c r="F2146" s="19"/>
      <c r="G2146" s="208"/>
      <c r="I2146" s="51"/>
      <c r="J2146" s="52"/>
      <c r="K2146" s="62"/>
      <c r="L2146" s="62"/>
      <c r="M2146" s="52"/>
      <c r="N2146" s="54"/>
      <c r="O2146" s="51"/>
      <c r="P2146" s="52"/>
      <c r="W2146" s="52"/>
      <c r="X2146" s="68"/>
      <c r="Y2146" s="62"/>
      <c r="Z2146" s="19"/>
      <c r="AC2146" s="58"/>
      <c r="AD2146" s="19"/>
    </row>
    <row r="2147" spans="2:30" s="20" customFormat="1">
      <c r="B2147" s="49"/>
      <c r="C2147" s="19"/>
      <c r="D2147" s="50"/>
      <c r="E2147" s="19"/>
      <c r="F2147" s="19"/>
      <c r="G2147" s="208"/>
      <c r="I2147" s="51"/>
      <c r="J2147" s="52"/>
      <c r="K2147" s="62"/>
      <c r="L2147" s="62"/>
      <c r="M2147" s="52"/>
      <c r="N2147" s="54"/>
      <c r="O2147" s="51"/>
      <c r="P2147" s="52"/>
      <c r="W2147" s="52"/>
      <c r="X2147" s="68"/>
      <c r="Y2147" s="62"/>
      <c r="Z2147" s="19"/>
      <c r="AC2147" s="58"/>
      <c r="AD2147" s="19"/>
    </row>
    <row r="2148" spans="2:30" s="20" customFormat="1">
      <c r="B2148" s="49"/>
      <c r="C2148" s="19"/>
      <c r="D2148" s="50"/>
      <c r="E2148" s="19"/>
      <c r="F2148" s="19"/>
      <c r="G2148" s="208"/>
      <c r="I2148" s="51"/>
      <c r="J2148" s="52"/>
      <c r="K2148" s="62"/>
      <c r="L2148" s="62"/>
      <c r="M2148" s="52"/>
      <c r="N2148" s="54"/>
      <c r="O2148" s="51"/>
      <c r="P2148" s="52"/>
      <c r="W2148" s="52"/>
      <c r="X2148" s="68"/>
      <c r="Y2148" s="62"/>
      <c r="Z2148" s="19"/>
      <c r="AC2148" s="58"/>
      <c r="AD2148" s="19"/>
    </row>
    <row r="2149" spans="2:30" s="20" customFormat="1">
      <c r="B2149" s="49"/>
      <c r="C2149" s="19"/>
      <c r="D2149" s="50"/>
      <c r="E2149" s="19"/>
      <c r="F2149" s="19"/>
      <c r="G2149" s="208"/>
      <c r="I2149" s="51"/>
      <c r="J2149" s="52"/>
      <c r="K2149" s="62"/>
      <c r="L2149" s="62"/>
      <c r="M2149" s="52"/>
      <c r="N2149" s="54"/>
      <c r="O2149" s="51"/>
      <c r="P2149" s="52"/>
      <c r="W2149" s="52"/>
      <c r="X2149" s="68"/>
      <c r="Y2149" s="62"/>
      <c r="Z2149" s="19"/>
      <c r="AC2149" s="58"/>
      <c r="AD2149" s="19"/>
    </row>
    <row r="2150" spans="2:30" s="20" customFormat="1">
      <c r="B2150" s="49"/>
      <c r="C2150" s="19"/>
      <c r="D2150" s="50"/>
      <c r="E2150" s="19"/>
      <c r="F2150" s="19"/>
      <c r="G2150" s="208"/>
      <c r="I2150" s="51"/>
      <c r="J2150" s="52"/>
      <c r="K2150" s="62"/>
      <c r="L2150" s="62"/>
      <c r="M2150" s="52"/>
      <c r="N2150" s="54"/>
      <c r="O2150" s="51"/>
      <c r="P2150" s="52"/>
      <c r="W2150" s="52"/>
      <c r="X2150" s="68"/>
      <c r="Y2150" s="62"/>
      <c r="Z2150" s="19"/>
      <c r="AC2150" s="58"/>
      <c r="AD2150" s="19"/>
    </row>
    <row r="2151" spans="2:30" s="20" customFormat="1">
      <c r="B2151" s="49"/>
      <c r="C2151" s="19"/>
      <c r="D2151" s="50"/>
      <c r="E2151" s="19"/>
      <c r="F2151" s="19"/>
      <c r="G2151" s="208"/>
      <c r="I2151" s="51"/>
      <c r="J2151" s="52"/>
      <c r="K2151" s="62"/>
      <c r="L2151" s="62"/>
      <c r="M2151" s="52"/>
      <c r="N2151" s="54"/>
      <c r="O2151" s="51"/>
      <c r="P2151" s="52"/>
      <c r="W2151" s="52"/>
      <c r="X2151" s="68"/>
      <c r="Y2151" s="62"/>
      <c r="Z2151" s="19"/>
      <c r="AC2151" s="58"/>
      <c r="AD2151" s="19"/>
    </row>
    <row r="2152" spans="2:30" s="20" customFormat="1">
      <c r="B2152" s="49"/>
      <c r="C2152" s="19"/>
      <c r="D2152" s="50"/>
      <c r="E2152" s="19"/>
      <c r="F2152" s="19"/>
      <c r="G2152" s="208"/>
      <c r="I2152" s="51"/>
      <c r="J2152" s="52"/>
      <c r="K2152" s="62"/>
      <c r="L2152" s="62"/>
      <c r="M2152" s="52"/>
      <c r="N2152" s="54"/>
      <c r="O2152" s="51"/>
      <c r="P2152" s="52"/>
      <c r="W2152" s="52"/>
      <c r="X2152" s="68"/>
      <c r="Y2152" s="62"/>
      <c r="Z2152" s="19"/>
      <c r="AC2152" s="58"/>
      <c r="AD2152" s="19"/>
    </row>
    <row r="2153" spans="2:30" s="20" customFormat="1">
      <c r="B2153" s="49"/>
      <c r="C2153" s="19"/>
      <c r="D2153" s="50"/>
      <c r="E2153" s="19"/>
      <c r="F2153" s="19"/>
      <c r="G2153" s="208"/>
      <c r="I2153" s="51"/>
      <c r="J2153" s="52"/>
      <c r="K2153" s="62"/>
      <c r="L2153" s="62"/>
      <c r="M2153" s="52"/>
      <c r="N2153" s="54"/>
      <c r="O2153" s="51"/>
      <c r="P2153" s="52"/>
      <c r="W2153" s="52"/>
      <c r="X2153" s="68"/>
      <c r="Y2153" s="62"/>
      <c r="Z2153" s="19"/>
      <c r="AC2153" s="58"/>
      <c r="AD2153" s="19"/>
    </row>
    <row r="2154" spans="2:30" s="20" customFormat="1">
      <c r="B2154" s="49"/>
      <c r="C2154" s="19"/>
      <c r="D2154" s="50"/>
      <c r="E2154" s="19"/>
      <c r="F2154" s="19"/>
      <c r="G2154" s="208"/>
      <c r="I2154" s="51"/>
      <c r="J2154" s="52"/>
      <c r="K2154" s="62"/>
      <c r="L2154" s="62"/>
      <c r="M2154" s="52"/>
      <c r="N2154" s="54"/>
      <c r="O2154" s="51"/>
      <c r="P2154" s="52"/>
      <c r="W2154" s="52"/>
      <c r="X2154" s="68"/>
      <c r="Y2154" s="62"/>
      <c r="Z2154" s="19"/>
      <c r="AC2154" s="58"/>
      <c r="AD2154" s="19"/>
    </row>
    <row r="2155" spans="2:30" s="20" customFormat="1">
      <c r="B2155" s="49"/>
      <c r="C2155" s="19"/>
      <c r="D2155" s="50"/>
      <c r="E2155" s="19"/>
      <c r="F2155" s="19"/>
      <c r="G2155" s="208"/>
      <c r="I2155" s="51"/>
      <c r="J2155" s="52"/>
      <c r="K2155" s="62"/>
      <c r="L2155" s="62"/>
      <c r="M2155" s="52"/>
      <c r="N2155" s="54"/>
      <c r="O2155" s="51"/>
      <c r="P2155" s="52"/>
      <c r="W2155" s="52"/>
      <c r="X2155" s="68"/>
      <c r="Y2155" s="62"/>
      <c r="Z2155" s="19"/>
      <c r="AC2155" s="58"/>
      <c r="AD2155" s="19"/>
    </row>
    <row r="2156" spans="2:30" s="20" customFormat="1">
      <c r="B2156" s="49"/>
      <c r="C2156" s="19"/>
      <c r="D2156" s="50"/>
      <c r="E2156" s="19"/>
      <c r="F2156" s="19"/>
      <c r="G2156" s="208"/>
      <c r="I2156" s="51"/>
      <c r="J2156" s="52"/>
      <c r="K2156" s="62"/>
      <c r="L2156" s="62"/>
      <c r="M2156" s="52"/>
      <c r="N2156" s="54"/>
      <c r="O2156" s="51"/>
      <c r="P2156" s="52"/>
      <c r="W2156" s="52"/>
      <c r="X2156" s="68"/>
      <c r="Y2156" s="62"/>
      <c r="Z2156" s="19"/>
      <c r="AC2156" s="58"/>
      <c r="AD2156" s="19"/>
    </row>
    <row r="2157" spans="2:30" s="20" customFormat="1">
      <c r="B2157" s="49"/>
      <c r="C2157" s="19"/>
      <c r="D2157" s="50"/>
      <c r="E2157" s="19"/>
      <c r="F2157" s="19"/>
      <c r="G2157" s="208"/>
      <c r="I2157" s="51"/>
      <c r="J2157" s="52"/>
      <c r="K2157" s="62"/>
      <c r="L2157" s="62"/>
      <c r="M2157" s="52"/>
      <c r="N2157" s="54"/>
      <c r="O2157" s="51"/>
      <c r="P2157" s="52"/>
      <c r="W2157" s="52"/>
      <c r="X2157" s="68"/>
      <c r="Y2157" s="62"/>
      <c r="Z2157" s="19"/>
      <c r="AC2157" s="58"/>
      <c r="AD2157" s="19"/>
    </row>
    <row r="2158" spans="2:30" s="20" customFormat="1">
      <c r="B2158" s="49"/>
      <c r="C2158" s="19"/>
      <c r="D2158" s="50"/>
      <c r="E2158" s="19"/>
      <c r="F2158" s="19"/>
      <c r="G2158" s="208"/>
      <c r="I2158" s="51"/>
      <c r="J2158" s="52"/>
      <c r="K2158" s="62"/>
      <c r="L2158" s="62"/>
      <c r="M2158" s="52"/>
      <c r="N2158" s="54"/>
      <c r="O2158" s="51"/>
      <c r="P2158" s="52"/>
      <c r="W2158" s="52"/>
      <c r="X2158" s="68"/>
      <c r="Y2158" s="62"/>
      <c r="Z2158" s="19"/>
      <c r="AC2158" s="58"/>
      <c r="AD2158" s="19"/>
    </row>
    <row r="2159" spans="2:30" s="20" customFormat="1">
      <c r="B2159" s="49"/>
      <c r="C2159" s="19"/>
      <c r="D2159" s="50"/>
      <c r="E2159" s="19"/>
      <c r="F2159" s="19"/>
      <c r="G2159" s="208"/>
      <c r="I2159" s="51"/>
      <c r="J2159" s="52"/>
      <c r="K2159" s="62"/>
      <c r="L2159" s="62"/>
      <c r="M2159" s="52"/>
      <c r="N2159" s="54"/>
      <c r="O2159" s="51"/>
      <c r="P2159" s="52"/>
      <c r="W2159" s="52"/>
      <c r="X2159" s="68"/>
      <c r="Y2159" s="62"/>
      <c r="Z2159" s="19"/>
      <c r="AC2159" s="58"/>
      <c r="AD2159" s="19"/>
    </row>
    <row r="2160" spans="2:30" s="20" customFormat="1">
      <c r="B2160" s="49"/>
      <c r="C2160" s="19"/>
      <c r="D2160" s="50"/>
      <c r="E2160" s="19"/>
      <c r="F2160" s="19"/>
      <c r="G2160" s="208"/>
      <c r="I2160" s="51"/>
      <c r="J2160" s="52"/>
      <c r="K2160" s="62"/>
      <c r="L2160" s="62"/>
      <c r="M2160" s="52"/>
      <c r="N2160" s="54"/>
      <c r="O2160" s="51"/>
      <c r="P2160" s="52"/>
      <c r="W2160" s="52"/>
      <c r="X2160" s="68"/>
      <c r="Y2160" s="62"/>
      <c r="Z2160" s="19"/>
      <c r="AC2160" s="58"/>
      <c r="AD2160" s="19"/>
    </row>
    <row r="2161" spans="2:30" s="20" customFormat="1">
      <c r="B2161" s="49"/>
      <c r="C2161" s="19"/>
      <c r="D2161" s="50"/>
      <c r="E2161" s="19"/>
      <c r="F2161" s="19"/>
      <c r="G2161" s="208"/>
      <c r="I2161" s="51"/>
      <c r="J2161" s="52"/>
      <c r="K2161" s="62"/>
      <c r="L2161" s="62"/>
      <c r="M2161" s="52"/>
      <c r="N2161" s="54"/>
      <c r="O2161" s="51"/>
      <c r="P2161" s="52"/>
      <c r="W2161" s="52"/>
      <c r="X2161" s="68"/>
      <c r="Y2161" s="62"/>
      <c r="Z2161" s="19"/>
      <c r="AC2161" s="58"/>
      <c r="AD2161" s="19"/>
    </row>
    <row r="2162" spans="2:30" s="20" customFormat="1">
      <c r="B2162" s="49"/>
      <c r="C2162" s="19"/>
      <c r="D2162" s="50"/>
      <c r="E2162" s="19"/>
      <c r="F2162" s="19"/>
      <c r="G2162" s="208"/>
      <c r="I2162" s="51"/>
      <c r="J2162" s="52"/>
      <c r="K2162" s="62"/>
      <c r="L2162" s="62"/>
      <c r="M2162" s="52"/>
      <c r="N2162" s="54"/>
      <c r="O2162" s="51"/>
      <c r="P2162" s="52"/>
      <c r="W2162" s="52"/>
      <c r="X2162" s="68"/>
      <c r="Y2162" s="62"/>
      <c r="Z2162" s="19"/>
      <c r="AC2162" s="58"/>
      <c r="AD2162" s="19"/>
    </row>
    <row r="2163" spans="2:30" s="20" customFormat="1">
      <c r="B2163" s="49"/>
      <c r="C2163" s="19"/>
      <c r="D2163" s="50"/>
      <c r="E2163" s="19"/>
      <c r="F2163" s="19"/>
      <c r="G2163" s="208"/>
      <c r="I2163" s="51"/>
      <c r="J2163" s="52"/>
      <c r="K2163" s="62"/>
      <c r="L2163" s="62"/>
      <c r="M2163" s="52"/>
      <c r="N2163" s="54"/>
      <c r="O2163" s="51"/>
      <c r="P2163" s="52"/>
      <c r="W2163" s="52"/>
      <c r="X2163" s="68"/>
      <c r="Y2163" s="62"/>
      <c r="Z2163" s="19"/>
      <c r="AC2163" s="58"/>
      <c r="AD2163" s="19"/>
    </row>
    <row r="2164" spans="2:30" s="20" customFormat="1">
      <c r="B2164" s="49"/>
      <c r="C2164" s="19"/>
      <c r="D2164" s="50"/>
      <c r="E2164" s="19"/>
      <c r="F2164" s="19"/>
      <c r="G2164" s="208"/>
      <c r="I2164" s="51"/>
      <c r="J2164" s="52"/>
      <c r="K2164" s="62"/>
      <c r="L2164" s="62"/>
      <c r="M2164" s="52"/>
      <c r="N2164" s="54"/>
      <c r="O2164" s="51"/>
      <c r="P2164" s="52"/>
      <c r="W2164" s="52"/>
      <c r="X2164" s="68"/>
      <c r="Y2164" s="62"/>
      <c r="Z2164" s="19"/>
      <c r="AC2164" s="58"/>
      <c r="AD2164" s="19"/>
    </row>
    <row r="2165" spans="2:30" s="20" customFormat="1">
      <c r="B2165" s="49"/>
      <c r="C2165" s="19"/>
      <c r="D2165" s="50"/>
      <c r="E2165" s="19"/>
      <c r="F2165" s="19"/>
      <c r="G2165" s="208"/>
      <c r="I2165" s="51"/>
      <c r="J2165" s="52"/>
      <c r="K2165" s="62"/>
      <c r="L2165" s="62"/>
      <c r="M2165" s="52"/>
      <c r="N2165" s="54"/>
      <c r="O2165" s="51"/>
      <c r="P2165" s="52"/>
      <c r="W2165" s="52"/>
      <c r="X2165" s="68"/>
      <c r="Y2165" s="62"/>
      <c r="Z2165" s="19"/>
      <c r="AC2165" s="58"/>
      <c r="AD2165" s="19"/>
    </row>
    <row r="2166" spans="2:30" s="20" customFormat="1">
      <c r="B2166" s="49"/>
      <c r="C2166" s="19"/>
      <c r="D2166" s="50"/>
      <c r="E2166" s="19"/>
      <c r="F2166" s="19"/>
      <c r="G2166" s="208"/>
      <c r="I2166" s="51"/>
      <c r="J2166" s="52"/>
      <c r="K2166" s="62"/>
      <c r="L2166" s="62"/>
      <c r="M2166" s="52"/>
      <c r="N2166" s="54"/>
      <c r="O2166" s="51"/>
      <c r="P2166" s="52"/>
      <c r="W2166" s="52"/>
      <c r="X2166" s="68"/>
      <c r="Y2166" s="62"/>
      <c r="Z2166" s="19"/>
      <c r="AC2166" s="58"/>
      <c r="AD2166" s="19"/>
    </row>
    <row r="2167" spans="2:30" s="20" customFormat="1">
      <c r="B2167" s="49"/>
      <c r="C2167" s="19"/>
      <c r="D2167" s="50"/>
      <c r="E2167" s="19"/>
      <c r="F2167" s="19"/>
      <c r="G2167" s="208"/>
      <c r="I2167" s="51"/>
      <c r="J2167" s="52"/>
      <c r="K2167" s="62"/>
      <c r="L2167" s="62"/>
      <c r="M2167" s="52"/>
      <c r="N2167" s="54"/>
      <c r="O2167" s="51"/>
      <c r="P2167" s="52"/>
      <c r="W2167" s="52"/>
      <c r="X2167" s="68"/>
      <c r="Y2167" s="62"/>
      <c r="Z2167" s="19"/>
      <c r="AC2167" s="58"/>
      <c r="AD2167" s="19"/>
    </row>
    <row r="2168" spans="2:30" s="20" customFormat="1">
      <c r="B2168" s="49"/>
      <c r="C2168" s="19"/>
      <c r="D2168" s="50"/>
      <c r="E2168" s="19"/>
      <c r="F2168" s="19"/>
      <c r="G2168" s="208"/>
      <c r="I2168" s="51"/>
      <c r="J2168" s="52"/>
      <c r="K2168" s="62"/>
      <c r="L2168" s="62"/>
      <c r="M2168" s="52"/>
      <c r="N2168" s="54"/>
      <c r="O2168" s="51"/>
      <c r="P2168" s="52"/>
      <c r="W2168" s="52"/>
      <c r="X2168" s="68"/>
      <c r="Y2168" s="62"/>
      <c r="Z2168" s="19"/>
      <c r="AC2168" s="58"/>
      <c r="AD2168" s="19"/>
    </row>
    <row r="2169" spans="2:30" s="20" customFormat="1">
      <c r="B2169" s="49"/>
      <c r="C2169" s="19"/>
      <c r="D2169" s="50"/>
      <c r="E2169" s="19"/>
      <c r="F2169" s="19"/>
      <c r="G2169" s="208"/>
      <c r="I2169" s="51"/>
      <c r="J2169" s="52"/>
      <c r="K2169" s="62"/>
      <c r="L2169" s="62"/>
      <c r="M2169" s="52"/>
      <c r="N2169" s="54"/>
      <c r="O2169" s="51"/>
      <c r="P2169" s="52"/>
      <c r="W2169" s="52"/>
      <c r="X2169" s="68"/>
      <c r="Y2169" s="62"/>
      <c r="Z2169" s="19"/>
      <c r="AC2169" s="58"/>
      <c r="AD2169" s="19"/>
    </row>
    <row r="2170" spans="2:30" s="20" customFormat="1">
      <c r="B2170" s="49"/>
      <c r="C2170" s="19"/>
      <c r="D2170" s="50"/>
      <c r="E2170" s="19"/>
      <c r="F2170" s="19"/>
      <c r="G2170" s="208"/>
      <c r="I2170" s="51"/>
      <c r="J2170" s="52"/>
      <c r="K2170" s="62"/>
      <c r="L2170" s="62"/>
      <c r="M2170" s="52"/>
      <c r="N2170" s="54"/>
      <c r="O2170" s="51"/>
      <c r="P2170" s="52"/>
      <c r="W2170" s="52"/>
      <c r="X2170" s="68"/>
      <c r="Y2170" s="62"/>
      <c r="Z2170" s="19"/>
      <c r="AC2170" s="58"/>
      <c r="AD2170" s="19"/>
    </row>
    <row r="2171" spans="2:30" s="20" customFormat="1">
      <c r="B2171" s="49"/>
      <c r="C2171" s="19"/>
      <c r="D2171" s="50"/>
      <c r="E2171" s="19"/>
      <c r="F2171" s="19"/>
      <c r="G2171" s="208"/>
      <c r="I2171" s="51"/>
      <c r="J2171" s="52"/>
      <c r="K2171" s="62"/>
      <c r="L2171" s="62"/>
      <c r="M2171" s="52"/>
      <c r="N2171" s="54"/>
      <c r="O2171" s="51"/>
      <c r="P2171" s="52"/>
      <c r="W2171" s="52"/>
      <c r="X2171" s="68"/>
      <c r="Y2171" s="62"/>
      <c r="Z2171" s="19"/>
      <c r="AC2171" s="58"/>
      <c r="AD2171" s="19"/>
    </row>
    <row r="2172" spans="2:30" s="20" customFormat="1">
      <c r="B2172" s="49"/>
      <c r="C2172" s="19"/>
      <c r="D2172" s="50"/>
      <c r="E2172" s="19"/>
      <c r="F2172" s="19"/>
      <c r="G2172" s="208"/>
      <c r="I2172" s="51"/>
      <c r="J2172" s="52"/>
      <c r="K2172" s="62"/>
      <c r="L2172" s="62"/>
      <c r="M2172" s="52"/>
      <c r="N2172" s="54"/>
      <c r="O2172" s="51"/>
      <c r="P2172" s="52"/>
      <c r="W2172" s="52"/>
      <c r="X2172" s="68"/>
      <c r="Y2172" s="62"/>
      <c r="Z2172" s="19"/>
      <c r="AC2172" s="58"/>
      <c r="AD2172" s="19"/>
    </row>
    <row r="2173" spans="2:30" s="20" customFormat="1">
      <c r="B2173" s="49"/>
      <c r="C2173" s="19"/>
      <c r="D2173" s="50"/>
      <c r="E2173" s="19"/>
      <c r="F2173" s="19"/>
      <c r="G2173" s="208"/>
      <c r="I2173" s="51"/>
      <c r="J2173" s="52"/>
      <c r="K2173" s="62"/>
      <c r="L2173" s="62"/>
      <c r="M2173" s="52"/>
      <c r="N2173" s="54"/>
      <c r="O2173" s="51"/>
      <c r="P2173" s="52"/>
      <c r="W2173" s="52"/>
      <c r="X2173" s="68"/>
      <c r="Y2173" s="62"/>
      <c r="Z2173" s="19"/>
      <c r="AC2173" s="58"/>
      <c r="AD2173" s="19"/>
    </row>
    <row r="2174" spans="2:30" s="20" customFormat="1">
      <c r="B2174" s="49"/>
      <c r="C2174" s="19"/>
      <c r="D2174" s="50"/>
      <c r="E2174" s="19"/>
      <c r="F2174" s="19"/>
      <c r="G2174" s="208"/>
      <c r="I2174" s="51"/>
      <c r="J2174" s="52"/>
      <c r="K2174" s="62"/>
      <c r="L2174" s="62"/>
      <c r="M2174" s="52"/>
      <c r="N2174" s="54"/>
      <c r="O2174" s="51"/>
      <c r="P2174" s="52"/>
      <c r="W2174" s="52"/>
      <c r="X2174" s="68"/>
      <c r="Y2174" s="62"/>
      <c r="Z2174" s="19"/>
      <c r="AC2174" s="58"/>
      <c r="AD2174" s="19"/>
    </row>
    <row r="2175" spans="2:30" s="20" customFormat="1">
      <c r="B2175" s="49"/>
      <c r="C2175" s="19"/>
      <c r="D2175" s="50"/>
      <c r="E2175" s="19"/>
      <c r="F2175" s="19"/>
      <c r="G2175" s="208"/>
      <c r="I2175" s="51"/>
      <c r="J2175" s="52"/>
      <c r="K2175" s="62"/>
      <c r="L2175" s="62"/>
      <c r="M2175" s="52"/>
      <c r="N2175" s="54"/>
      <c r="O2175" s="51"/>
      <c r="P2175" s="52"/>
      <c r="W2175" s="52"/>
      <c r="X2175" s="68"/>
      <c r="Y2175" s="62"/>
      <c r="Z2175" s="19"/>
      <c r="AC2175" s="58"/>
      <c r="AD2175" s="19"/>
    </row>
    <row r="2176" spans="2:30" s="20" customFormat="1">
      <c r="B2176" s="49"/>
      <c r="C2176" s="19"/>
      <c r="D2176" s="50"/>
      <c r="E2176" s="19"/>
      <c r="F2176" s="19"/>
      <c r="G2176" s="208"/>
      <c r="I2176" s="51"/>
      <c r="J2176" s="52"/>
      <c r="K2176" s="62"/>
      <c r="L2176" s="62"/>
      <c r="M2176" s="52"/>
      <c r="N2176" s="54"/>
      <c r="O2176" s="51"/>
      <c r="P2176" s="52"/>
      <c r="W2176" s="52"/>
      <c r="X2176" s="68"/>
      <c r="Y2176" s="62"/>
      <c r="Z2176" s="19"/>
      <c r="AC2176" s="58"/>
      <c r="AD2176" s="19"/>
    </row>
    <row r="2177" spans="2:30" s="20" customFormat="1">
      <c r="B2177" s="49"/>
      <c r="C2177" s="19"/>
      <c r="D2177" s="50"/>
      <c r="E2177" s="19"/>
      <c r="F2177" s="19"/>
      <c r="G2177" s="208"/>
      <c r="I2177" s="51"/>
      <c r="J2177" s="52"/>
      <c r="K2177" s="62"/>
      <c r="L2177" s="62"/>
      <c r="M2177" s="52"/>
      <c r="N2177" s="54"/>
      <c r="O2177" s="51"/>
      <c r="P2177" s="52"/>
      <c r="W2177" s="52"/>
      <c r="X2177" s="68"/>
      <c r="Y2177" s="62"/>
      <c r="Z2177" s="19"/>
      <c r="AC2177" s="58"/>
      <c r="AD2177" s="19"/>
    </row>
    <row r="2178" spans="2:30" s="20" customFormat="1">
      <c r="B2178" s="49"/>
      <c r="C2178" s="19"/>
      <c r="D2178" s="50"/>
      <c r="E2178" s="19"/>
      <c r="F2178" s="19"/>
      <c r="G2178" s="208"/>
      <c r="I2178" s="51"/>
      <c r="J2178" s="52"/>
      <c r="K2178" s="62"/>
      <c r="L2178" s="62"/>
      <c r="M2178" s="52"/>
      <c r="N2178" s="54"/>
      <c r="O2178" s="51"/>
      <c r="P2178" s="52"/>
      <c r="W2178" s="52"/>
      <c r="X2178" s="68"/>
      <c r="Y2178" s="62"/>
      <c r="Z2178" s="19"/>
      <c r="AC2178" s="58"/>
      <c r="AD2178" s="19"/>
    </row>
    <row r="2179" spans="2:30" s="20" customFormat="1">
      <c r="B2179" s="49"/>
      <c r="C2179" s="19"/>
      <c r="D2179" s="50"/>
      <c r="E2179" s="19"/>
      <c r="F2179" s="19"/>
      <c r="G2179" s="208"/>
      <c r="I2179" s="51"/>
      <c r="J2179" s="52"/>
      <c r="K2179" s="62"/>
      <c r="L2179" s="62"/>
      <c r="M2179" s="52"/>
      <c r="N2179" s="54"/>
      <c r="O2179" s="51"/>
      <c r="P2179" s="52"/>
      <c r="W2179" s="52"/>
      <c r="X2179" s="68"/>
      <c r="Y2179" s="62"/>
      <c r="Z2179" s="19"/>
      <c r="AC2179" s="58"/>
      <c r="AD2179" s="19"/>
    </row>
    <row r="2180" spans="2:30" s="20" customFormat="1">
      <c r="B2180" s="49"/>
      <c r="C2180" s="19"/>
      <c r="D2180" s="50"/>
      <c r="E2180" s="19"/>
      <c r="F2180" s="19"/>
      <c r="G2180" s="208"/>
      <c r="I2180" s="51"/>
      <c r="J2180" s="52"/>
      <c r="K2180" s="62"/>
      <c r="L2180" s="62"/>
      <c r="M2180" s="52"/>
      <c r="N2180" s="54"/>
      <c r="O2180" s="51"/>
      <c r="P2180" s="52"/>
      <c r="W2180" s="52"/>
      <c r="X2180" s="68"/>
      <c r="Y2180" s="62"/>
      <c r="Z2180" s="19"/>
      <c r="AC2180" s="58"/>
      <c r="AD2180" s="19"/>
    </row>
    <row r="2181" spans="2:30" s="20" customFormat="1">
      <c r="B2181" s="49"/>
      <c r="C2181" s="19"/>
      <c r="D2181" s="50"/>
      <c r="E2181" s="19"/>
      <c r="F2181" s="19"/>
      <c r="G2181" s="208"/>
      <c r="I2181" s="51"/>
      <c r="J2181" s="52"/>
      <c r="K2181" s="62"/>
      <c r="L2181" s="62"/>
      <c r="M2181" s="52"/>
      <c r="N2181" s="54"/>
      <c r="O2181" s="51"/>
      <c r="P2181" s="52"/>
      <c r="W2181" s="52"/>
      <c r="X2181" s="68"/>
      <c r="Y2181" s="62"/>
      <c r="Z2181" s="19"/>
      <c r="AC2181" s="58"/>
      <c r="AD2181" s="19"/>
    </row>
    <row r="2182" spans="2:30" s="20" customFormat="1">
      <c r="B2182" s="49"/>
      <c r="C2182" s="19"/>
      <c r="D2182" s="50"/>
      <c r="E2182" s="19"/>
      <c r="F2182" s="19"/>
      <c r="G2182" s="208"/>
      <c r="I2182" s="51"/>
      <c r="J2182" s="52"/>
      <c r="K2182" s="62"/>
      <c r="L2182" s="62"/>
      <c r="M2182" s="52"/>
      <c r="N2182" s="54"/>
      <c r="O2182" s="51"/>
      <c r="P2182" s="52"/>
      <c r="W2182" s="52"/>
      <c r="X2182" s="68"/>
      <c r="Y2182" s="62"/>
      <c r="Z2182" s="19"/>
      <c r="AC2182" s="58"/>
      <c r="AD2182" s="19"/>
    </row>
    <row r="2183" spans="2:30" s="20" customFormat="1">
      <c r="B2183" s="49"/>
      <c r="C2183" s="19"/>
      <c r="D2183" s="50"/>
      <c r="E2183" s="19"/>
      <c r="F2183" s="19"/>
      <c r="G2183" s="208"/>
      <c r="I2183" s="51"/>
      <c r="J2183" s="52"/>
      <c r="K2183" s="62"/>
      <c r="L2183" s="62"/>
      <c r="M2183" s="52"/>
      <c r="N2183" s="54"/>
      <c r="O2183" s="51"/>
      <c r="P2183" s="52"/>
      <c r="W2183" s="52"/>
      <c r="X2183" s="68"/>
      <c r="Y2183" s="62"/>
      <c r="Z2183" s="19"/>
      <c r="AC2183" s="58"/>
      <c r="AD2183" s="19"/>
    </row>
    <row r="2184" spans="2:30" s="20" customFormat="1">
      <c r="B2184" s="49"/>
      <c r="C2184" s="19"/>
      <c r="D2184" s="50"/>
      <c r="E2184" s="19"/>
      <c r="F2184" s="19"/>
      <c r="G2184" s="208"/>
      <c r="I2184" s="51"/>
      <c r="J2184" s="52"/>
      <c r="K2184" s="62"/>
      <c r="L2184" s="62"/>
      <c r="M2184" s="52"/>
      <c r="N2184" s="54"/>
      <c r="O2184" s="51"/>
      <c r="P2184" s="52"/>
      <c r="W2184" s="52"/>
      <c r="X2184" s="68"/>
      <c r="Y2184" s="62"/>
      <c r="Z2184" s="19"/>
      <c r="AC2184" s="58"/>
      <c r="AD2184" s="19"/>
    </row>
    <row r="2185" spans="2:30" s="20" customFormat="1">
      <c r="B2185" s="49"/>
      <c r="C2185" s="19"/>
      <c r="D2185" s="50"/>
      <c r="E2185" s="19"/>
      <c r="F2185" s="19"/>
      <c r="G2185" s="208"/>
      <c r="I2185" s="51"/>
      <c r="J2185" s="52"/>
      <c r="K2185" s="62"/>
      <c r="L2185" s="62"/>
      <c r="M2185" s="52"/>
      <c r="N2185" s="54"/>
      <c r="O2185" s="51"/>
      <c r="P2185" s="52"/>
      <c r="W2185" s="52"/>
      <c r="X2185" s="68"/>
      <c r="Y2185" s="62"/>
      <c r="Z2185" s="19"/>
      <c r="AC2185" s="58"/>
      <c r="AD2185" s="19"/>
    </row>
    <row r="2186" spans="2:30" s="20" customFormat="1">
      <c r="B2186" s="49"/>
      <c r="C2186" s="19"/>
      <c r="D2186" s="50"/>
      <c r="E2186" s="19"/>
      <c r="F2186" s="19"/>
      <c r="G2186" s="208"/>
      <c r="I2186" s="51"/>
      <c r="J2186" s="52"/>
      <c r="K2186" s="62"/>
      <c r="L2186" s="62"/>
      <c r="M2186" s="52"/>
      <c r="N2186" s="54"/>
      <c r="O2186" s="51"/>
      <c r="P2186" s="52"/>
      <c r="W2186" s="52"/>
      <c r="X2186" s="68"/>
      <c r="Y2186" s="62"/>
      <c r="Z2186" s="19"/>
      <c r="AC2186" s="58"/>
      <c r="AD2186" s="19"/>
    </row>
    <row r="2187" spans="2:30" s="20" customFormat="1">
      <c r="B2187" s="49"/>
      <c r="C2187" s="19"/>
      <c r="D2187" s="50"/>
      <c r="E2187" s="19"/>
      <c r="F2187" s="19"/>
      <c r="G2187" s="208"/>
      <c r="I2187" s="51"/>
      <c r="J2187" s="52"/>
      <c r="K2187" s="62"/>
      <c r="L2187" s="62"/>
      <c r="M2187" s="52"/>
      <c r="N2187" s="54"/>
      <c r="O2187" s="51"/>
      <c r="P2187" s="52"/>
      <c r="W2187" s="52"/>
      <c r="X2187" s="68"/>
      <c r="Y2187" s="62"/>
      <c r="Z2187" s="19"/>
      <c r="AC2187" s="58"/>
      <c r="AD2187" s="19"/>
    </row>
    <row r="2188" spans="2:30" s="20" customFormat="1">
      <c r="B2188" s="49"/>
      <c r="C2188" s="19"/>
      <c r="D2188" s="50"/>
      <c r="E2188" s="19"/>
      <c r="F2188" s="19"/>
      <c r="G2188" s="208"/>
      <c r="I2188" s="51"/>
      <c r="J2188" s="52"/>
      <c r="K2188" s="62"/>
      <c r="L2188" s="62"/>
      <c r="M2188" s="52"/>
      <c r="N2188" s="54"/>
      <c r="O2188" s="51"/>
      <c r="P2188" s="52"/>
      <c r="W2188" s="52"/>
      <c r="X2188" s="68"/>
      <c r="Y2188" s="62"/>
      <c r="Z2188" s="19"/>
      <c r="AC2188" s="58"/>
      <c r="AD2188" s="19"/>
    </row>
    <row r="2189" spans="2:30" s="20" customFormat="1">
      <c r="B2189" s="49"/>
      <c r="C2189" s="19"/>
      <c r="D2189" s="50"/>
      <c r="E2189" s="19"/>
      <c r="F2189" s="19"/>
      <c r="G2189" s="208"/>
      <c r="I2189" s="51"/>
      <c r="J2189" s="52"/>
      <c r="K2189" s="62"/>
      <c r="L2189" s="62"/>
      <c r="M2189" s="52"/>
      <c r="N2189" s="54"/>
      <c r="O2189" s="51"/>
      <c r="P2189" s="52"/>
      <c r="W2189" s="52"/>
      <c r="X2189" s="68"/>
      <c r="Y2189" s="62"/>
      <c r="Z2189" s="19"/>
      <c r="AC2189" s="58"/>
      <c r="AD2189" s="19"/>
    </row>
    <row r="2190" spans="2:30" s="20" customFormat="1">
      <c r="B2190" s="49"/>
      <c r="C2190" s="19"/>
      <c r="D2190" s="50"/>
      <c r="E2190" s="19"/>
      <c r="F2190" s="19"/>
      <c r="G2190" s="208"/>
      <c r="I2190" s="51"/>
      <c r="J2190" s="52"/>
      <c r="K2190" s="62"/>
      <c r="L2190" s="62"/>
      <c r="M2190" s="52"/>
      <c r="N2190" s="54"/>
      <c r="O2190" s="51"/>
      <c r="P2190" s="52"/>
      <c r="W2190" s="52"/>
      <c r="X2190" s="68"/>
      <c r="Y2190" s="62"/>
      <c r="Z2190" s="19"/>
      <c r="AC2190" s="58"/>
      <c r="AD2190" s="19"/>
    </row>
    <row r="2191" spans="2:30" s="20" customFormat="1">
      <c r="B2191" s="49"/>
      <c r="C2191" s="19"/>
      <c r="D2191" s="50"/>
      <c r="E2191" s="19"/>
      <c r="F2191" s="19"/>
      <c r="G2191" s="208"/>
      <c r="I2191" s="51"/>
      <c r="J2191" s="52"/>
      <c r="K2191" s="62"/>
      <c r="L2191" s="62"/>
      <c r="M2191" s="52"/>
      <c r="N2191" s="54"/>
      <c r="O2191" s="51"/>
      <c r="P2191" s="52"/>
      <c r="W2191" s="52"/>
      <c r="X2191" s="68"/>
      <c r="Y2191" s="62"/>
      <c r="Z2191" s="19"/>
      <c r="AC2191" s="58"/>
      <c r="AD2191" s="19"/>
    </row>
    <row r="2192" spans="2:30" s="20" customFormat="1">
      <c r="B2192" s="49"/>
      <c r="C2192" s="19"/>
      <c r="D2192" s="50"/>
      <c r="E2192" s="19"/>
      <c r="F2192" s="19"/>
      <c r="G2192" s="208"/>
      <c r="I2192" s="51"/>
      <c r="J2192" s="52"/>
      <c r="K2192" s="62"/>
      <c r="L2192" s="62"/>
      <c r="M2192" s="52"/>
      <c r="N2192" s="54"/>
      <c r="O2192" s="51"/>
      <c r="P2192" s="52"/>
      <c r="W2192" s="52"/>
      <c r="X2192" s="68"/>
      <c r="Y2192" s="62"/>
      <c r="Z2192" s="19"/>
      <c r="AC2192" s="58"/>
      <c r="AD2192" s="19"/>
    </row>
    <row r="2193" spans="2:30" s="20" customFormat="1">
      <c r="B2193" s="49"/>
      <c r="C2193" s="19"/>
      <c r="D2193" s="50"/>
      <c r="E2193" s="19"/>
      <c r="F2193" s="19"/>
      <c r="G2193" s="208"/>
      <c r="I2193" s="51"/>
      <c r="J2193" s="52"/>
      <c r="K2193" s="62"/>
      <c r="L2193" s="62"/>
      <c r="M2193" s="52"/>
      <c r="N2193" s="54"/>
      <c r="O2193" s="51"/>
      <c r="P2193" s="52"/>
      <c r="W2193" s="52"/>
      <c r="X2193" s="68"/>
      <c r="Y2193" s="62"/>
      <c r="Z2193" s="19"/>
      <c r="AC2193" s="58"/>
      <c r="AD2193" s="19"/>
    </row>
    <row r="2194" spans="2:30" s="20" customFormat="1">
      <c r="B2194" s="49"/>
      <c r="C2194" s="19"/>
      <c r="D2194" s="50"/>
      <c r="E2194" s="19"/>
      <c r="F2194" s="19"/>
      <c r="G2194" s="208"/>
      <c r="I2194" s="51"/>
      <c r="J2194" s="52"/>
      <c r="K2194" s="62"/>
      <c r="L2194" s="62"/>
      <c r="M2194" s="52"/>
      <c r="N2194" s="54"/>
      <c r="O2194" s="51"/>
      <c r="P2194" s="52"/>
      <c r="W2194" s="52"/>
      <c r="X2194" s="68"/>
      <c r="Y2194" s="62"/>
      <c r="Z2194" s="19"/>
      <c r="AC2194" s="58"/>
      <c r="AD2194" s="19"/>
    </row>
    <row r="2195" spans="2:30" s="20" customFormat="1">
      <c r="B2195" s="49"/>
      <c r="C2195" s="19"/>
      <c r="D2195" s="50"/>
      <c r="E2195" s="19"/>
      <c r="F2195" s="19"/>
      <c r="G2195" s="208"/>
      <c r="I2195" s="51"/>
      <c r="J2195" s="52"/>
      <c r="K2195" s="62"/>
      <c r="L2195" s="62"/>
      <c r="M2195" s="52"/>
      <c r="N2195" s="54"/>
      <c r="O2195" s="51"/>
      <c r="P2195" s="52"/>
      <c r="W2195" s="52"/>
      <c r="X2195" s="68"/>
      <c r="Y2195" s="62"/>
      <c r="Z2195" s="19"/>
      <c r="AC2195" s="58"/>
      <c r="AD2195" s="19"/>
    </row>
    <row r="2196" spans="2:30" s="20" customFormat="1">
      <c r="B2196" s="49"/>
      <c r="C2196" s="19"/>
      <c r="D2196" s="50"/>
      <c r="E2196" s="19"/>
      <c r="F2196" s="19"/>
      <c r="G2196" s="208"/>
      <c r="I2196" s="51"/>
      <c r="J2196" s="52"/>
      <c r="K2196" s="62"/>
      <c r="L2196" s="62"/>
      <c r="M2196" s="52"/>
      <c r="N2196" s="54"/>
      <c r="O2196" s="51"/>
      <c r="P2196" s="52"/>
      <c r="W2196" s="52"/>
      <c r="X2196" s="68"/>
      <c r="Y2196" s="62"/>
      <c r="Z2196" s="19"/>
      <c r="AC2196" s="58"/>
      <c r="AD2196" s="19"/>
    </row>
    <row r="2197" spans="2:30" s="20" customFormat="1">
      <c r="B2197" s="49"/>
      <c r="C2197" s="19"/>
      <c r="D2197" s="50"/>
      <c r="E2197" s="19"/>
      <c r="F2197" s="19"/>
      <c r="G2197" s="208"/>
      <c r="I2197" s="51"/>
      <c r="J2197" s="52"/>
      <c r="K2197" s="62"/>
      <c r="L2197" s="62"/>
      <c r="M2197" s="52"/>
      <c r="N2197" s="54"/>
      <c r="O2197" s="51"/>
      <c r="P2197" s="52"/>
      <c r="W2197" s="52"/>
      <c r="X2197" s="68"/>
      <c r="Y2197" s="62"/>
      <c r="Z2197" s="19"/>
      <c r="AC2197" s="58"/>
      <c r="AD2197" s="19"/>
    </row>
    <row r="2198" spans="2:30" s="20" customFormat="1">
      <c r="B2198" s="49"/>
      <c r="C2198" s="19"/>
      <c r="D2198" s="50"/>
      <c r="E2198" s="19"/>
      <c r="F2198" s="19"/>
      <c r="G2198" s="208"/>
      <c r="I2198" s="51"/>
      <c r="J2198" s="52"/>
      <c r="K2198" s="62"/>
      <c r="L2198" s="62"/>
      <c r="M2198" s="52"/>
      <c r="N2198" s="54"/>
      <c r="O2198" s="51"/>
      <c r="P2198" s="52"/>
      <c r="W2198" s="52"/>
      <c r="X2198" s="68"/>
      <c r="Y2198" s="62"/>
      <c r="Z2198" s="19"/>
      <c r="AC2198" s="58"/>
      <c r="AD2198" s="19"/>
    </row>
    <row r="2199" spans="2:30" s="20" customFormat="1">
      <c r="B2199" s="49"/>
      <c r="C2199" s="19"/>
      <c r="D2199" s="50"/>
      <c r="E2199" s="19"/>
      <c r="F2199" s="19"/>
      <c r="G2199" s="208"/>
      <c r="I2199" s="51"/>
      <c r="J2199" s="52"/>
      <c r="K2199" s="62"/>
      <c r="L2199" s="62"/>
      <c r="M2199" s="52"/>
      <c r="N2199" s="54"/>
      <c r="O2199" s="51"/>
      <c r="P2199" s="52"/>
      <c r="W2199" s="52"/>
      <c r="X2199" s="68"/>
      <c r="Y2199" s="62"/>
      <c r="Z2199" s="19"/>
      <c r="AC2199" s="58"/>
      <c r="AD2199" s="19"/>
    </row>
    <row r="2200" spans="2:30" s="20" customFormat="1">
      <c r="B2200" s="49"/>
      <c r="C2200" s="19"/>
      <c r="D2200" s="50"/>
      <c r="E2200" s="19"/>
      <c r="F2200" s="19"/>
      <c r="G2200" s="208"/>
      <c r="I2200" s="51"/>
      <c r="J2200" s="52"/>
      <c r="K2200" s="62"/>
      <c r="L2200" s="62"/>
      <c r="M2200" s="52"/>
      <c r="N2200" s="54"/>
      <c r="O2200" s="51"/>
      <c r="P2200" s="52"/>
      <c r="W2200" s="52"/>
      <c r="X2200" s="68"/>
      <c r="Y2200" s="62"/>
      <c r="Z2200" s="19"/>
      <c r="AC2200" s="58"/>
      <c r="AD2200" s="19"/>
    </row>
    <row r="2201" spans="2:30" s="20" customFormat="1">
      <c r="B2201" s="49"/>
      <c r="C2201" s="19"/>
      <c r="D2201" s="50"/>
      <c r="E2201" s="19"/>
      <c r="F2201" s="19"/>
      <c r="G2201" s="208"/>
      <c r="I2201" s="51"/>
      <c r="J2201" s="52"/>
      <c r="K2201" s="62"/>
      <c r="L2201" s="62"/>
      <c r="M2201" s="52"/>
      <c r="N2201" s="54"/>
      <c r="O2201" s="51"/>
      <c r="P2201" s="52"/>
      <c r="W2201" s="52"/>
      <c r="X2201" s="68"/>
      <c r="Y2201" s="62"/>
      <c r="Z2201" s="19"/>
      <c r="AC2201" s="58"/>
      <c r="AD2201" s="19"/>
    </row>
    <row r="2202" spans="2:30" s="20" customFormat="1">
      <c r="B2202" s="49"/>
      <c r="C2202" s="19"/>
      <c r="D2202" s="50"/>
      <c r="E2202" s="19"/>
      <c r="F2202" s="19"/>
      <c r="G2202" s="208"/>
      <c r="I2202" s="51"/>
      <c r="J2202" s="52"/>
      <c r="K2202" s="62"/>
      <c r="L2202" s="62"/>
      <c r="M2202" s="52"/>
      <c r="N2202" s="54"/>
      <c r="O2202" s="51"/>
      <c r="P2202" s="52"/>
      <c r="W2202" s="52"/>
      <c r="X2202" s="68"/>
      <c r="Y2202" s="62"/>
      <c r="Z2202" s="19"/>
      <c r="AC2202" s="58"/>
      <c r="AD2202" s="19"/>
    </row>
    <row r="2203" spans="2:30" s="20" customFormat="1">
      <c r="B2203" s="49"/>
      <c r="C2203" s="19"/>
      <c r="D2203" s="50"/>
      <c r="E2203" s="19"/>
      <c r="F2203" s="19"/>
      <c r="G2203" s="208"/>
      <c r="I2203" s="51"/>
      <c r="J2203" s="52"/>
      <c r="K2203" s="62"/>
      <c r="L2203" s="62"/>
      <c r="M2203" s="52"/>
      <c r="N2203" s="54"/>
      <c r="O2203" s="51"/>
      <c r="P2203" s="52"/>
      <c r="W2203" s="52"/>
      <c r="X2203" s="68"/>
      <c r="Y2203" s="62"/>
      <c r="Z2203" s="19"/>
      <c r="AC2203" s="58"/>
      <c r="AD2203" s="19"/>
    </row>
    <row r="2204" spans="2:30" s="20" customFormat="1">
      <c r="B2204" s="49"/>
      <c r="C2204" s="19"/>
      <c r="D2204" s="50"/>
      <c r="E2204" s="19"/>
      <c r="F2204" s="19"/>
      <c r="G2204" s="208"/>
      <c r="I2204" s="51"/>
      <c r="J2204" s="52"/>
      <c r="K2204" s="62"/>
      <c r="L2204" s="62"/>
      <c r="M2204" s="52"/>
      <c r="N2204" s="54"/>
      <c r="O2204" s="51"/>
      <c r="P2204" s="52"/>
      <c r="W2204" s="52"/>
      <c r="X2204" s="68"/>
      <c r="Y2204" s="62"/>
      <c r="Z2204" s="19"/>
      <c r="AC2204" s="58"/>
      <c r="AD2204" s="19"/>
    </row>
    <row r="2205" spans="2:30" s="20" customFormat="1">
      <c r="B2205" s="49"/>
      <c r="C2205" s="19"/>
      <c r="D2205" s="50"/>
      <c r="E2205" s="19"/>
      <c r="F2205" s="19"/>
      <c r="G2205" s="208"/>
      <c r="I2205" s="51"/>
      <c r="J2205" s="52"/>
      <c r="K2205" s="62"/>
      <c r="L2205" s="62"/>
      <c r="M2205" s="52"/>
      <c r="N2205" s="54"/>
      <c r="O2205" s="51"/>
      <c r="P2205" s="52"/>
      <c r="W2205" s="52"/>
      <c r="X2205" s="68"/>
      <c r="Y2205" s="62"/>
      <c r="Z2205" s="19"/>
      <c r="AC2205" s="58"/>
      <c r="AD2205" s="19"/>
    </row>
    <row r="2206" spans="2:30" s="20" customFormat="1">
      <c r="B2206" s="49"/>
      <c r="C2206" s="19"/>
      <c r="D2206" s="50"/>
      <c r="E2206" s="19"/>
      <c r="F2206" s="19"/>
      <c r="G2206" s="208"/>
      <c r="I2206" s="51"/>
      <c r="J2206" s="52"/>
      <c r="K2206" s="62"/>
      <c r="L2206" s="62"/>
      <c r="M2206" s="52"/>
      <c r="N2206" s="54"/>
      <c r="O2206" s="51"/>
      <c r="P2206" s="52"/>
      <c r="W2206" s="52"/>
      <c r="X2206" s="68"/>
      <c r="Y2206" s="62"/>
      <c r="Z2206" s="19"/>
      <c r="AC2206" s="58"/>
      <c r="AD2206" s="19"/>
    </row>
    <row r="2207" spans="2:30" s="20" customFormat="1">
      <c r="B2207" s="49"/>
      <c r="C2207" s="19"/>
      <c r="D2207" s="50"/>
      <c r="E2207" s="19"/>
      <c r="F2207" s="19"/>
      <c r="G2207" s="208"/>
      <c r="I2207" s="51"/>
      <c r="J2207" s="52"/>
      <c r="K2207" s="62"/>
      <c r="L2207" s="62"/>
      <c r="M2207" s="52"/>
      <c r="N2207" s="54"/>
      <c r="O2207" s="51"/>
      <c r="P2207" s="52"/>
      <c r="W2207" s="52"/>
      <c r="X2207" s="68"/>
      <c r="Y2207" s="62"/>
      <c r="Z2207" s="19"/>
      <c r="AC2207" s="58"/>
      <c r="AD2207" s="19"/>
    </row>
    <row r="2208" spans="2:30" s="20" customFormat="1">
      <c r="B2208" s="49"/>
      <c r="C2208" s="19"/>
      <c r="D2208" s="50"/>
      <c r="E2208" s="19"/>
      <c r="F2208" s="19"/>
      <c r="G2208" s="208"/>
      <c r="I2208" s="51"/>
      <c r="J2208" s="52"/>
      <c r="K2208" s="62"/>
      <c r="L2208" s="62"/>
      <c r="M2208" s="52"/>
      <c r="N2208" s="54"/>
      <c r="O2208" s="51"/>
      <c r="P2208" s="52"/>
      <c r="W2208" s="52"/>
      <c r="X2208" s="68"/>
      <c r="Y2208" s="62"/>
      <c r="Z2208" s="19"/>
      <c r="AC2208" s="58"/>
      <c r="AD2208" s="19"/>
    </row>
    <row r="2209" spans="2:30" s="20" customFormat="1">
      <c r="B2209" s="49"/>
      <c r="C2209" s="19"/>
      <c r="D2209" s="50"/>
      <c r="E2209" s="19"/>
      <c r="F2209" s="19"/>
      <c r="G2209" s="208"/>
      <c r="I2209" s="51"/>
      <c r="J2209" s="52"/>
      <c r="K2209" s="62"/>
      <c r="L2209" s="62"/>
      <c r="M2209" s="52"/>
      <c r="N2209" s="54"/>
      <c r="O2209" s="51"/>
      <c r="P2209" s="52"/>
      <c r="W2209" s="52"/>
      <c r="X2209" s="68"/>
      <c r="Y2209" s="62"/>
      <c r="Z2209" s="19"/>
      <c r="AC2209" s="58"/>
      <c r="AD2209" s="19"/>
    </row>
    <row r="2210" spans="2:30" s="20" customFormat="1">
      <c r="B2210" s="49"/>
      <c r="C2210" s="19"/>
      <c r="D2210" s="50"/>
      <c r="E2210" s="19"/>
      <c r="F2210" s="19"/>
      <c r="G2210" s="208"/>
      <c r="I2210" s="51"/>
      <c r="J2210" s="52"/>
      <c r="K2210" s="62"/>
      <c r="L2210" s="62"/>
      <c r="M2210" s="52"/>
      <c r="N2210" s="54"/>
      <c r="O2210" s="51"/>
      <c r="P2210" s="52"/>
      <c r="W2210" s="52"/>
      <c r="X2210" s="68"/>
      <c r="Y2210" s="62"/>
      <c r="Z2210" s="19"/>
      <c r="AC2210" s="58"/>
      <c r="AD2210" s="19"/>
    </row>
    <row r="2211" spans="2:30" s="20" customFormat="1">
      <c r="B2211" s="49"/>
      <c r="C2211" s="19"/>
      <c r="D2211" s="50"/>
      <c r="E2211" s="19"/>
      <c r="F2211" s="19"/>
      <c r="G2211" s="208"/>
      <c r="I2211" s="51"/>
      <c r="J2211" s="52"/>
      <c r="K2211" s="62"/>
      <c r="L2211" s="62"/>
      <c r="M2211" s="52"/>
      <c r="N2211" s="54"/>
      <c r="O2211" s="51"/>
      <c r="P2211" s="52"/>
      <c r="W2211" s="52"/>
      <c r="X2211" s="68"/>
      <c r="Y2211" s="62"/>
      <c r="Z2211" s="19"/>
      <c r="AC2211" s="58"/>
      <c r="AD2211" s="19"/>
    </row>
    <row r="2212" spans="2:30" s="20" customFormat="1">
      <c r="B2212" s="49"/>
      <c r="C2212" s="19"/>
      <c r="D2212" s="50"/>
      <c r="E2212" s="19"/>
      <c r="F2212" s="19"/>
      <c r="G2212" s="208"/>
      <c r="I2212" s="51"/>
      <c r="J2212" s="52"/>
      <c r="K2212" s="62"/>
      <c r="L2212" s="62"/>
      <c r="M2212" s="52"/>
      <c r="N2212" s="54"/>
      <c r="O2212" s="51"/>
      <c r="P2212" s="52"/>
      <c r="W2212" s="52"/>
      <c r="X2212" s="68"/>
      <c r="Y2212" s="62"/>
      <c r="Z2212" s="19"/>
      <c r="AC2212" s="58"/>
      <c r="AD2212" s="19"/>
    </row>
    <row r="2213" spans="2:30" s="20" customFormat="1">
      <c r="B2213" s="49"/>
      <c r="C2213" s="19"/>
      <c r="D2213" s="50"/>
      <c r="E2213" s="19"/>
      <c r="F2213" s="19"/>
      <c r="G2213" s="208"/>
      <c r="I2213" s="51"/>
      <c r="J2213" s="52"/>
      <c r="K2213" s="62"/>
      <c r="L2213" s="62"/>
      <c r="M2213" s="52"/>
      <c r="N2213" s="54"/>
      <c r="O2213" s="51"/>
      <c r="P2213" s="52"/>
      <c r="W2213" s="52"/>
      <c r="X2213" s="68"/>
      <c r="Y2213" s="62"/>
      <c r="Z2213" s="19"/>
      <c r="AC2213" s="58"/>
      <c r="AD2213" s="19"/>
    </row>
    <row r="2214" spans="2:30" s="20" customFormat="1">
      <c r="B2214" s="49"/>
      <c r="C2214" s="19"/>
      <c r="D2214" s="50"/>
      <c r="E2214" s="19"/>
      <c r="F2214" s="19"/>
      <c r="G2214" s="208"/>
      <c r="I2214" s="51"/>
      <c r="J2214" s="52"/>
      <c r="K2214" s="62"/>
      <c r="L2214" s="62"/>
      <c r="M2214" s="52"/>
      <c r="N2214" s="54"/>
      <c r="O2214" s="51"/>
      <c r="P2214" s="52"/>
      <c r="W2214" s="52"/>
      <c r="X2214" s="68"/>
      <c r="Y2214" s="62"/>
      <c r="Z2214" s="19"/>
      <c r="AC2214" s="58"/>
      <c r="AD2214" s="19"/>
    </row>
    <row r="2215" spans="2:30" s="20" customFormat="1">
      <c r="B2215" s="49"/>
      <c r="C2215" s="19"/>
      <c r="D2215" s="50"/>
      <c r="E2215" s="19"/>
      <c r="F2215" s="19"/>
      <c r="G2215" s="208"/>
      <c r="I2215" s="51"/>
      <c r="J2215" s="52"/>
      <c r="K2215" s="62"/>
      <c r="L2215" s="62"/>
      <c r="M2215" s="52"/>
      <c r="N2215" s="54"/>
      <c r="O2215" s="51"/>
      <c r="P2215" s="52"/>
      <c r="W2215" s="52"/>
      <c r="X2215" s="68"/>
      <c r="Y2215" s="62"/>
      <c r="Z2215" s="19"/>
      <c r="AC2215" s="58"/>
      <c r="AD2215" s="19"/>
    </row>
    <row r="2216" spans="2:30" s="20" customFormat="1">
      <c r="B2216" s="49"/>
      <c r="C2216" s="19"/>
      <c r="D2216" s="50"/>
      <c r="E2216" s="19"/>
      <c r="F2216" s="19"/>
      <c r="G2216" s="208"/>
      <c r="I2216" s="51"/>
      <c r="J2216" s="52"/>
      <c r="K2216" s="62"/>
      <c r="L2216" s="62"/>
      <c r="M2216" s="52"/>
      <c r="N2216" s="54"/>
      <c r="O2216" s="51"/>
      <c r="P2216" s="52"/>
      <c r="W2216" s="52"/>
      <c r="X2216" s="68"/>
      <c r="Y2216" s="62"/>
      <c r="Z2216" s="19"/>
      <c r="AC2216" s="58"/>
      <c r="AD2216" s="19"/>
    </row>
    <row r="2217" spans="2:30" s="20" customFormat="1">
      <c r="B2217" s="49"/>
      <c r="C2217" s="19"/>
      <c r="D2217" s="50"/>
      <c r="E2217" s="19"/>
      <c r="F2217" s="19"/>
      <c r="G2217" s="208"/>
      <c r="I2217" s="51"/>
      <c r="J2217" s="52"/>
      <c r="K2217" s="62"/>
      <c r="L2217" s="62"/>
      <c r="M2217" s="52"/>
      <c r="N2217" s="54"/>
      <c r="O2217" s="51"/>
      <c r="P2217" s="52"/>
      <c r="W2217" s="52"/>
      <c r="X2217" s="68"/>
      <c r="Y2217" s="62"/>
      <c r="Z2217" s="19"/>
      <c r="AC2217" s="58"/>
      <c r="AD2217" s="19"/>
    </row>
    <row r="2218" spans="2:30" s="20" customFormat="1">
      <c r="B2218" s="49"/>
      <c r="C2218" s="19"/>
      <c r="D2218" s="50"/>
      <c r="E2218" s="19"/>
      <c r="F2218" s="19"/>
      <c r="G2218" s="208"/>
      <c r="I2218" s="51"/>
      <c r="J2218" s="52"/>
      <c r="K2218" s="62"/>
      <c r="L2218" s="62"/>
      <c r="M2218" s="52"/>
      <c r="N2218" s="54"/>
      <c r="O2218" s="51"/>
      <c r="P2218" s="52"/>
      <c r="W2218" s="52"/>
      <c r="X2218" s="68"/>
      <c r="Y2218" s="62"/>
      <c r="Z2218" s="19"/>
      <c r="AC2218" s="58"/>
      <c r="AD2218" s="19"/>
    </row>
    <row r="2219" spans="2:30" s="20" customFormat="1">
      <c r="B2219" s="49"/>
      <c r="C2219" s="19"/>
      <c r="D2219" s="50"/>
      <c r="E2219" s="19"/>
      <c r="F2219" s="19"/>
      <c r="G2219" s="208"/>
      <c r="I2219" s="51"/>
      <c r="J2219" s="52"/>
      <c r="K2219" s="62"/>
      <c r="L2219" s="62"/>
      <c r="M2219" s="52"/>
      <c r="N2219" s="54"/>
      <c r="O2219" s="51"/>
      <c r="P2219" s="52"/>
      <c r="W2219" s="52"/>
      <c r="X2219" s="68"/>
      <c r="Y2219" s="62"/>
      <c r="Z2219" s="19"/>
      <c r="AC2219" s="58"/>
      <c r="AD2219" s="19"/>
    </row>
    <row r="2220" spans="2:30" s="20" customFormat="1">
      <c r="B2220" s="49"/>
      <c r="C2220" s="19"/>
      <c r="D2220" s="50"/>
      <c r="E2220" s="19"/>
      <c r="F2220" s="19"/>
      <c r="G2220" s="208"/>
      <c r="I2220" s="51"/>
      <c r="J2220" s="52"/>
      <c r="K2220" s="62"/>
      <c r="L2220" s="62"/>
      <c r="M2220" s="52"/>
      <c r="N2220" s="54"/>
      <c r="O2220" s="51"/>
      <c r="P2220" s="52"/>
      <c r="W2220" s="52"/>
      <c r="X2220" s="68"/>
      <c r="Y2220" s="62"/>
      <c r="Z2220" s="19"/>
      <c r="AC2220" s="58"/>
      <c r="AD2220" s="19"/>
    </row>
    <row r="2221" spans="2:30" s="20" customFormat="1">
      <c r="B2221" s="49"/>
      <c r="C2221" s="19"/>
      <c r="D2221" s="50"/>
      <c r="E2221" s="19"/>
      <c r="F2221" s="19"/>
      <c r="G2221" s="208"/>
      <c r="I2221" s="51"/>
      <c r="J2221" s="52"/>
      <c r="K2221" s="62"/>
      <c r="L2221" s="62"/>
      <c r="M2221" s="52"/>
      <c r="N2221" s="54"/>
      <c r="O2221" s="51"/>
      <c r="P2221" s="52"/>
      <c r="W2221" s="52"/>
      <c r="X2221" s="68"/>
      <c r="Y2221" s="62"/>
      <c r="Z2221" s="19"/>
      <c r="AC2221" s="58"/>
      <c r="AD2221" s="19"/>
    </row>
    <row r="2222" spans="2:30" s="20" customFormat="1">
      <c r="B2222" s="49"/>
      <c r="C2222" s="19"/>
      <c r="D2222" s="50"/>
      <c r="E2222" s="19"/>
      <c r="F2222" s="19"/>
      <c r="G2222" s="208"/>
      <c r="I2222" s="51"/>
      <c r="J2222" s="52"/>
      <c r="K2222" s="62"/>
      <c r="L2222" s="62"/>
      <c r="M2222" s="52"/>
      <c r="N2222" s="54"/>
      <c r="O2222" s="51"/>
      <c r="P2222" s="52"/>
      <c r="W2222" s="52"/>
      <c r="X2222" s="68"/>
      <c r="Y2222" s="62"/>
      <c r="Z2222" s="19"/>
      <c r="AC2222" s="58"/>
      <c r="AD2222" s="19"/>
    </row>
    <row r="2223" spans="2:30" s="20" customFormat="1">
      <c r="B2223" s="49"/>
      <c r="C2223" s="19"/>
      <c r="D2223" s="50"/>
      <c r="E2223" s="19"/>
      <c r="F2223" s="19"/>
      <c r="G2223" s="208"/>
      <c r="I2223" s="51"/>
      <c r="J2223" s="52"/>
      <c r="K2223" s="62"/>
      <c r="L2223" s="62"/>
      <c r="M2223" s="52"/>
      <c r="N2223" s="54"/>
      <c r="O2223" s="51"/>
      <c r="P2223" s="52"/>
      <c r="W2223" s="52"/>
      <c r="X2223" s="68"/>
      <c r="Y2223" s="62"/>
      <c r="Z2223" s="19"/>
      <c r="AC2223" s="58"/>
      <c r="AD2223" s="19"/>
    </row>
    <row r="2224" spans="2:30" s="20" customFormat="1">
      <c r="B2224" s="49"/>
      <c r="C2224" s="19"/>
      <c r="D2224" s="50"/>
      <c r="E2224" s="19"/>
      <c r="F2224" s="19"/>
      <c r="G2224" s="208"/>
      <c r="I2224" s="51"/>
      <c r="J2224" s="52"/>
      <c r="K2224" s="62"/>
      <c r="L2224" s="62"/>
      <c r="M2224" s="52"/>
      <c r="N2224" s="54"/>
      <c r="O2224" s="51"/>
      <c r="P2224" s="52"/>
      <c r="W2224" s="52"/>
      <c r="X2224" s="68"/>
      <c r="Y2224" s="62"/>
      <c r="Z2224" s="19"/>
      <c r="AC2224" s="58"/>
      <c r="AD2224" s="19"/>
    </row>
    <row r="2225" spans="2:30" s="20" customFormat="1">
      <c r="B2225" s="49"/>
      <c r="C2225" s="19"/>
      <c r="D2225" s="50"/>
      <c r="E2225" s="19"/>
      <c r="F2225" s="19"/>
      <c r="G2225" s="208"/>
      <c r="I2225" s="51"/>
      <c r="J2225" s="52"/>
      <c r="K2225" s="62"/>
      <c r="L2225" s="62"/>
      <c r="M2225" s="52"/>
      <c r="N2225" s="54"/>
      <c r="O2225" s="51"/>
      <c r="P2225" s="52"/>
      <c r="W2225" s="52"/>
      <c r="X2225" s="68"/>
      <c r="Y2225" s="62"/>
      <c r="Z2225" s="19"/>
      <c r="AC2225" s="58"/>
      <c r="AD2225" s="19"/>
    </row>
    <row r="2226" spans="2:30" s="20" customFormat="1">
      <c r="B2226" s="49"/>
      <c r="C2226" s="19"/>
      <c r="D2226" s="50"/>
      <c r="E2226" s="19"/>
      <c r="F2226" s="19"/>
      <c r="G2226" s="208"/>
      <c r="I2226" s="51"/>
      <c r="J2226" s="52"/>
      <c r="K2226" s="62"/>
      <c r="L2226" s="62"/>
      <c r="M2226" s="52"/>
      <c r="N2226" s="54"/>
      <c r="O2226" s="51"/>
      <c r="P2226" s="52"/>
      <c r="W2226" s="52"/>
      <c r="X2226" s="68"/>
      <c r="Y2226" s="62"/>
      <c r="Z2226" s="19"/>
      <c r="AC2226" s="58"/>
      <c r="AD2226" s="19"/>
    </row>
    <row r="2227" spans="2:30" s="20" customFormat="1">
      <c r="B2227" s="49"/>
      <c r="C2227" s="19"/>
      <c r="D2227" s="50"/>
      <c r="E2227" s="19"/>
      <c r="F2227" s="19"/>
      <c r="G2227" s="208"/>
      <c r="I2227" s="51"/>
      <c r="J2227" s="52"/>
      <c r="K2227" s="62"/>
      <c r="L2227" s="62"/>
      <c r="M2227" s="52"/>
      <c r="N2227" s="54"/>
      <c r="O2227" s="51"/>
      <c r="P2227" s="52"/>
      <c r="W2227" s="52"/>
      <c r="X2227" s="68"/>
      <c r="Y2227" s="62"/>
      <c r="Z2227" s="19"/>
      <c r="AC2227" s="58"/>
      <c r="AD2227" s="19"/>
    </row>
    <row r="2228" spans="2:30" s="20" customFormat="1">
      <c r="B2228" s="49"/>
      <c r="C2228" s="19"/>
      <c r="D2228" s="50"/>
      <c r="E2228" s="19"/>
      <c r="F2228" s="19"/>
      <c r="G2228" s="208"/>
      <c r="I2228" s="51"/>
      <c r="J2228" s="52"/>
      <c r="K2228" s="62"/>
      <c r="L2228" s="62"/>
      <c r="M2228" s="52"/>
      <c r="N2228" s="54"/>
      <c r="O2228" s="51"/>
      <c r="P2228" s="52"/>
      <c r="W2228" s="52"/>
      <c r="X2228" s="68"/>
      <c r="Y2228" s="62"/>
      <c r="Z2228" s="19"/>
      <c r="AC2228" s="58"/>
      <c r="AD2228" s="19"/>
    </row>
    <row r="2229" spans="2:30" s="20" customFormat="1">
      <c r="B2229" s="49"/>
      <c r="C2229" s="19"/>
      <c r="D2229" s="50"/>
      <c r="E2229" s="19"/>
      <c r="F2229" s="19"/>
      <c r="G2229" s="208"/>
      <c r="I2229" s="51"/>
      <c r="J2229" s="52"/>
      <c r="K2229" s="62"/>
      <c r="L2229" s="62"/>
      <c r="M2229" s="52"/>
      <c r="N2229" s="54"/>
      <c r="O2229" s="51"/>
      <c r="P2229" s="52"/>
      <c r="W2229" s="52"/>
      <c r="X2229" s="68"/>
      <c r="Y2229" s="62"/>
      <c r="Z2229" s="19"/>
      <c r="AC2229" s="58"/>
      <c r="AD2229" s="19"/>
    </row>
    <row r="2230" spans="2:30" s="20" customFormat="1">
      <c r="B2230" s="49"/>
      <c r="C2230" s="19"/>
      <c r="D2230" s="50"/>
      <c r="E2230" s="19"/>
      <c r="F2230" s="19"/>
      <c r="G2230" s="208"/>
      <c r="I2230" s="51"/>
      <c r="J2230" s="52"/>
      <c r="K2230" s="62"/>
      <c r="L2230" s="62"/>
      <c r="M2230" s="52"/>
      <c r="N2230" s="54"/>
      <c r="O2230" s="51"/>
      <c r="P2230" s="52"/>
      <c r="W2230" s="52"/>
      <c r="X2230" s="68"/>
      <c r="Y2230" s="62"/>
      <c r="Z2230" s="19"/>
      <c r="AC2230" s="58"/>
      <c r="AD2230" s="19"/>
    </row>
    <row r="2231" spans="2:30" s="20" customFormat="1">
      <c r="B2231" s="49"/>
      <c r="C2231" s="19"/>
      <c r="D2231" s="50"/>
      <c r="E2231" s="19"/>
      <c r="F2231" s="19"/>
      <c r="G2231" s="208"/>
      <c r="I2231" s="51"/>
      <c r="J2231" s="52"/>
      <c r="K2231" s="62"/>
      <c r="L2231" s="62"/>
      <c r="M2231" s="52"/>
      <c r="N2231" s="54"/>
      <c r="O2231" s="51"/>
      <c r="P2231" s="52"/>
      <c r="W2231" s="52"/>
      <c r="X2231" s="68"/>
      <c r="Y2231" s="62"/>
      <c r="Z2231" s="19"/>
      <c r="AC2231" s="58"/>
      <c r="AD2231" s="19"/>
    </row>
    <row r="2232" spans="2:30" s="20" customFormat="1">
      <c r="B2232" s="49"/>
      <c r="C2232" s="19"/>
      <c r="D2232" s="50"/>
      <c r="E2232" s="19"/>
      <c r="F2232" s="19"/>
      <c r="G2232" s="208"/>
      <c r="I2232" s="51"/>
      <c r="J2232" s="52"/>
      <c r="K2232" s="62"/>
      <c r="L2232" s="62"/>
      <c r="M2232" s="52"/>
      <c r="N2232" s="54"/>
      <c r="O2232" s="51"/>
      <c r="P2232" s="52"/>
      <c r="W2232" s="52"/>
      <c r="X2232" s="68"/>
      <c r="Y2232" s="62"/>
      <c r="Z2232" s="19"/>
      <c r="AC2232" s="58"/>
      <c r="AD2232" s="19"/>
    </row>
    <row r="2233" spans="2:30" s="20" customFormat="1">
      <c r="B2233" s="49"/>
      <c r="C2233" s="19"/>
      <c r="D2233" s="50"/>
      <c r="E2233" s="19"/>
      <c r="F2233" s="19"/>
      <c r="G2233" s="208"/>
      <c r="I2233" s="51"/>
      <c r="J2233" s="52"/>
      <c r="K2233" s="62"/>
      <c r="L2233" s="62"/>
      <c r="M2233" s="52"/>
      <c r="N2233" s="54"/>
      <c r="O2233" s="51"/>
      <c r="P2233" s="52"/>
      <c r="W2233" s="52"/>
      <c r="X2233" s="68"/>
      <c r="Y2233" s="62"/>
      <c r="Z2233" s="19"/>
      <c r="AC2233" s="58"/>
      <c r="AD2233" s="19"/>
    </row>
    <row r="2234" spans="2:30" s="20" customFormat="1">
      <c r="B2234" s="49"/>
      <c r="C2234" s="19"/>
      <c r="D2234" s="50"/>
      <c r="E2234" s="19"/>
      <c r="F2234" s="19"/>
      <c r="G2234" s="208"/>
      <c r="I2234" s="51"/>
      <c r="J2234" s="52"/>
      <c r="K2234" s="62"/>
      <c r="L2234" s="62"/>
      <c r="M2234" s="52"/>
      <c r="N2234" s="54"/>
      <c r="O2234" s="51"/>
      <c r="P2234" s="52"/>
      <c r="W2234" s="52"/>
      <c r="X2234" s="68"/>
      <c r="Y2234" s="62"/>
      <c r="Z2234" s="19"/>
      <c r="AC2234" s="58"/>
      <c r="AD2234" s="19"/>
    </row>
    <row r="2235" spans="2:30" s="20" customFormat="1">
      <c r="B2235" s="49"/>
      <c r="C2235" s="19"/>
      <c r="D2235" s="50"/>
      <c r="E2235" s="19"/>
      <c r="F2235" s="19"/>
      <c r="G2235" s="208"/>
      <c r="I2235" s="51"/>
      <c r="J2235" s="52"/>
      <c r="K2235" s="62"/>
      <c r="L2235" s="62"/>
      <c r="M2235" s="52"/>
      <c r="N2235" s="54"/>
      <c r="O2235" s="51"/>
      <c r="P2235" s="52"/>
      <c r="W2235" s="52"/>
      <c r="X2235" s="68"/>
      <c r="Y2235" s="62"/>
      <c r="Z2235" s="19"/>
      <c r="AC2235" s="58"/>
      <c r="AD2235" s="19"/>
    </row>
    <row r="2236" spans="2:30" s="20" customFormat="1">
      <c r="B2236" s="49"/>
      <c r="C2236" s="19"/>
      <c r="D2236" s="50"/>
      <c r="E2236" s="19"/>
      <c r="F2236" s="19"/>
      <c r="G2236" s="208"/>
      <c r="I2236" s="51"/>
      <c r="J2236" s="52"/>
      <c r="K2236" s="62"/>
      <c r="L2236" s="62"/>
      <c r="M2236" s="52"/>
      <c r="N2236" s="54"/>
      <c r="O2236" s="51"/>
      <c r="P2236" s="52"/>
      <c r="W2236" s="52"/>
      <c r="X2236" s="68"/>
      <c r="Y2236" s="62"/>
      <c r="Z2236" s="19"/>
      <c r="AC2236" s="58"/>
      <c r="AD2236" s="19"/>
    </row>
    <row r="2237" spans="2:30" s="20" customFormat="1">
      <c r="B2237" s="49"/>
      <c r="C2237" s="19"/>
      <c r="D2237" s="50"/>
      <c r="E2237" s="19"/>
      <c r="F2237" s="19"/>
      <c r="G2237" s="208"/>
      <c r="I2237" s="51"/>
      <c r="J2237" s="52"/>
      <c r="K2237" s="62"/>
      <c r="L2237" s="62"/>
      <c r="M2237" s="52"/>
      <c r="N2237" s="54"/>
      <c r="O2237" s="51"/>
      <c r="P2237" s="52"/>
      <c r="W2237" s="52"/>
      <c r="X2237" s="68"/>
      <c r="Y2237" s="62"/>
      <c r="Z2237" s="19"/>
      <c r="AC2237" s="58"/>
      <c r="AD2237" s="19"/>
    </row>
    <row r="2238" spans="2:30" s="20" customFormat="1">
      <c r="B2238" s="49"/>
      <c r="C2238" s="19"/>
      <c r="D2238" s="50"/>
      <c r="E2238" s="19"/>
      <c r="F2238" s="19"/>
      <c r="G2238" s="208"/>
      <c r="I2238" s="51"/>
      <c r="J2238" s="52"/>
      <c r="K2238" s="62"/>
      <c r="L2238" s="62"/>
      <c r="M2238" s="52"/>
      <c r="N2238" s="54"/>
      <c r="O2238" s="51"/>
      <c r="P2238" s="52"/>
      <c r="W2238" s="52"/>
      <c r="X2238" s="68"/>
      <c r="Y2238" s="62"/>
      <c r="Z2238" s="19"/>
      <c r="AC2238" s="58"/>
      <c r="AD2238" s="19"/>
    </row>
    <row r="2239" spans="2:30" s="20" customFormat="1">
      <c r="B2239" s="49"/>
      <c r="C2239" s="19"/>
      <c r="D2239" s="50"/>
      <c r="E2239" s="19"/>
      <c r="F2239" s="19"/>
      <c r="G2239" s="208"/>
      <c r="I2239" s="51"/>
      <c r="J2239" s="52"/>
      <c r="K2239" s="62"/>
      <c r="L2239" s="62"/>
      <c r="M2239" s="52"/>
      <c r="N2239" s="54"/>
      <c r="O2239" s="51"/>
      <c r="P2239" s="52"/>
      <c r="W2239" s="52"/>
      <c r="X2239" s="68"/>
      <c r="Y2239" s="62"/>
      <c r="Z2239" s="19"/>
      <c r="AC2239" s="58"/>
      <c r="AD2239" s="19"/>
    </row>
    <row r="2240" spans="2:30" s="20" customFormat="1">
      <c r="B2240" s="49"/>
      <c r="C2240" s="19"/>
      <c r="D2240" s="50"/>
      <c r="E2240" s="19"/>
      <c r="F2240" s="19"/>
      <c r="G2240" s="208"/>
      <c r="I2240" s="51"/>
      <c r="J2240" s="52"/>
      <c r="K2240" s="62"/>
      <c r="L2240" s="62"/>
      <c r="M2240" s="52"/>
      <c r="N2240" s="54"/>
      <c r="O2240" s="51"/>
      <c r="P2240" s="52"/>
      <c r="W2240" s="52"/>
      <c r="X2240" s="68"/>
      <c r="Y2240" s="62"/>
      <c r="Z2240" s="19"/>
      <c r="AC2240" s="58"/>
      <c r="AD2240" s="19"/>
    </row>
    <row r="2241" spans="2:30" s="20" customFormat="1">
      <c r="B2241" s="49"/>
      <c r="C2241" s="19"/>
      <c r="D2241" s="50"/>
      <c r="E2241" s="19"/>
      <c r="F2241" s="19"/>
      <c r="G2241" s="208"/>
      <c r="I2241" s="51"/>
      <c r="J2241" s="52"/>
      <c r="K2241" s="62"/>
      <c r="L2241" s="62"/>
      <c r="M2241" s="52"/>
      <c r="N2241" s="54"/>
      <c r="O2241" s="51"/>
      <c r="P2241" s="52"/>
      <c r="W2241" s="52"/>
      <c r="X2241" s="68"/>
      <c r="Y2241" s="62"/>
      <c r="Z2241" s="19"/>
      <c r="AC2241" s="58"/>
      <c r="AD2241" s="19"/>
    </row>
    <row r="2242" spans="2:30" s="20" customFormat="1">
      <c r="B2242" s="49"/>
      <c r="C2242" s="19"/>
      <c r="D2242" s="50"/>
      <c r="E2242" s="19"/>
      <c r="F2242" s="19"/>
      <c r="G2242" s="208"/>
      <c r="I2242" s="51"/>
      <c r="J2242" s="52"/>
      <c r="K2242" s="62"/>
      <c r="L2242" s="62"/>
      <c r="M2242" s="52"/>
      <c r="N2242" s="54"/>
      <c r="O2242" s="51"/>
      <c r="P2242" s="52"/>
      <c r="W2242" s="52"/>
      <c r="X2242" s="68"/>
      <c r="Y2242" s="62"/>
      <c r="Z2242" s="19"/>
      <c r="AC2242" s="58"/>
      <c r="AD2242" s="19"/>
    </row>
    <row r="2243" spans="2:30" s="20" customFormat="1">
      <c r="B2243" s="49"/>
      <c r="C2243" s="19"/>
      <c r="D2243" s="50"/>
      <c r="E2243" s="19"/>
      <c r="F2243" s="19"/>
      <c r="G2243" s="208"/>
      <c r="I2243" s="51"/>
      <c r="J2243" s="52"/>
      <c r="K2243" s="62"/>
      <c r="L2243" s="62"/>
      <c r="M2243" s="52"/>
      <c r="N2243" s="54"/>
      <c r="O2243" s="51"/>
      <c r="P2243" s="52"/>
      <c r="W2243" s="52"/>
      <c r="X2243" s="68"/>
      <c r="Y2243" s="62"/>
      <c r="Z2243" s="19"/>
      <c r="AC2243" s="58"/>
      <c r="AD2243" s="19"/>
    </row>
    <row r="2244" spans="2:30" s="20" customFormat="1">
      <c r="B2244" s="49"/>
      <c r="C2244" s="19"/>
      <c r="D2244" s="50"/>
      <c r="E2244" s="19"/>
      <c r="F2244" s="19"/>
      <c r="G2244" s="208"/>
      <c r="I2244" s="51"/>
      <c r="J2244" s="52"/>
      <c r="K2244" s="62"/>
      <c r="L2244" s="62"/>
      <c r="M2244" s="52"/>
      <c r="N2244" s="54"/>
      <c r="O2244" s="51"/>
      <c r="P2244" s="52"/>
      <c r="W2244" s="52"/>
      <c r="X2244" s="68"/>
      <c r="Y2244" s="62"/>
      <c r="Z2244" s="19"/>
      <c r="AC2244" s="58"/>
      <c r="AD2244" s="19"/>
    </row>
    <row r="2245" spans="2:30" s="20" customFormat="1">
      <c r="B2245" s="49"/>
      <c r="C2245" s="19"/>
      <c r="D2245" s="50"/>
      <c r="E2245" s="19"/>
      <c r="F2245" s="19"/>
      <c r="G2245" s="208"/>
      <c r="I2245" s="51"/>
      <c r="J2245" s="52"/>
      <c r="K2245" s="62"/>
      <c r="L2245" s="62"/>
      <c r="M2245" s="52"/>
      <c r="N2245" s="54"/>
      <c r="O2245" s="51"/>
      <c r="P2245" s="52"/>
      <c r="W2245" s="52"/>
      <c r="X2245" s="68"/>
      <c r="Y2245" s="62"/>
      <c r="Z2245" s="19"/>
      <c r="AC2245" s="58"/>
      <c r="AD2245" s="19"/>
    </row>
    <row r="2246" spans="2:30" s="20" customFormat="1">
      <c r="B2246" s="49"/>
      <c r="C2246" s="19"/>
      <c r="D2246" s="50"/>
      <c r="E2246" s="19"/>
      <c r="F2246" s="19"/>
      <c r="G2246" s="208"/>
      <c r="I2246" s="51"/>
      <c r="J2246" s="52"/>
      <c r="K2246" s="62"/>
      <c r="L2246" s="62"/>
      <c r="M2246" s="52"/>
      <c r="N2246" s="54"/>
      <c r="O2246" s="51"/>
      <c r="P2246" s="52"/>
      <c r="W2246" s="52"/>
      <c r="X2246" s="68"/>
      <c r="Y2246" s="62"/>
      <c r="Z2246" s="19"/>
      <c r="AC2246" s="58"/>
      <c r="AD2246" s="19"/>
    </row>
    <row r="2247" spans="2:30" s="20" customFormat="1">
      <c r="B2247" s="49"/>
      <c r="C2247" s="19"/>
      <c r="D2247" s="50"/>
      <c r="E2247" s="19"/>
      <c r="F2247" s="19"/>
      <c r="G2247" s="208"/>
      <c r="I2247" s="51"/>
      <c r="J2247" s="52"/>
      <c r="K2247" s="62"/>
      <c r="L2247" s="62"/>
      <c r="M2247" s="52"/>
      <c r="N2247" s="54"/>
      <c r="O2247" s="51"/>
      <c r="P2247" s="52"/>
      <c r="W2247" s="52"/>
      <c r="X2247" s="68"/>
      <c r="Y2247" s="62"/>
      <c r="Z2247" s="19"/>
      <c r="AC2247" s="58"/>
      <c r="AD2247" s="19"/>
    </row>
    <row r="2248" spans="2:30" s="20" customFormat="1">
      <c r="B2248" s="49"/>
      <c r="C2248" s="19"/>
      <c r="D2248" s="50"/>
      <c r="E2248" s="19"/>
      <c r="F2248" s="19"/>
      <c r="G2248" s="208"/>
      <c r="I2248" s="51"/>
      <c r="J2248" s="52"/>
      <c r="K2248" s="62"/>
      <c r="L2248" s="62"/>
      <c r="M2248" s="52"/>
      <c r="N2248" s="54"/>
      <c r="O2248" s="51"/>
      <c r="P2248" s="52"/>
      <c r="W2248" s="52"/>
      <c r="X2248" s="68"/>
      <c r="Y2248" s="62"/>
      <c r="Z2248" s="19"/>
      <c r="AC2248" s="58"/>
      <c r="AD2248" s="19"/>
    </row>
    <row r="2249" spans="2:30" s="20" customFormat="1">
      <c r="B2249" s="49"/>
      <c r="C2249" s="19"/>
      <c r="D2249" s="50"/>
      <c r="E2249" s="19"/>
      <c r="F2249" s="19"/>
      <c r="G2249" s="208"/>
      <c r="I2249" s="51"/>
      <c r="J2249" s="52"/>
      <c r="K2249" s="62"/>
      <c r="L2249" s="62"/>
      <c r="M2249" s="52"/>
      <c r="N2249" s="54"/>
      <c r="O2249" s="51"/>
      <c r="P2249" s="52"/>
      <c r="W2249" s="52"/>
      <c r="X2249" s="68"/>
      <c r="Y2249" s="62"/>
      <c r="Z2249" s="19"/>
      <c r="AC2249" s="58"/>
      <c r="AD2249" s="19"/>
    </row>
    <row r="2250" spans="2:30" s="20" customFormat="1">
      <c r="B2250" s="49"/>
      <c r="C2250" s="19"/>
      <c r="D2250" s="50"/>
      <c r="E2250" s="19"/>
      <c r="F2250" s="19"/>
      <c r="G2250" s="208"/>
      <c r="I2250" s="51"/>
      <c r="J2250" s="52"/>
      <c r="K2250" s="62"/>
      <c r="L2250" s="62"/>
      <c r="M2250" s="52"/>
      <c r="N2250" s="54"/>
      <c r="O2250" s="51"/>
      <c r="P2250" s="52"/>
      <c r="W2250" s="52"/>
      <c r="X2250" s="68"/>
      <c r="Y2250" s="62"/>
      <c r="Z2250" s="19"/>
      <c r="AC2250" s="58"/>
      <c r="AD2250" s="19"/>
    </row>
    <row r="2251" spans="2:30" s="20" customFormat="1">
      <c r="B2251" s="49"/>
      <c r="C2251" s="19"/>
      <c r="D2251" s="50"/>
      <c r="E2251" s="19"/>
      <c r="F2251" s="19"/>
      <c r="G2251" s="208"/>
      <c r="I2251" s="51"/>
      <c r="J2251" s="52"/>
      <c r="K2251" s="62"/>
      <c r="L2251" s="62"/>
      <c r="M2251" s="52"/>
      <c r="N2251" s="54"/>
      <c r="O2251" s="51"/>
      <c r="P2251" s="52"/>
      <c r="W2251" s="52"/>
      <c r="X2251" s="68"/>
      <c r="Y2251" s="62"/>
      <c r="Z2251" s="19"/>
      <c r="AC2251" s="58"/>
      <c r="AD2251" s="19"/>
    </row>
    <row r="2252" spans="2:30" s="20" customFormat="1">
      <c r="B2252" s="49"/>
      <c r="C2252" s="19"/>
      <c r="D2252" s="50"/>
      <c r="E2252" s="19"/>
      <c r="F2252" s="19"/>
      <c r="G2252" s="208"/>
      <c r="I2252" s="51"/>
      <c r="J2252" s="52"/>
      <c r="K2252" s="62"/>
      <c r="L2252" s="62"/>
      <c r="M2252" s="52"/>
      <c r="N2252" s="54"/>
      <c r="O2252" s="51"/>
      <c r="P2252" s="52"/>
      <c r="W2252" s="52"/>
      <c r="X2252" s="68"/>
      <c r="Y2252" s="62"/>
      <c r="Z2252" s="19"/>
      <c r="AC2252" s="58"/>
      <c r="AD2252" s="19"/>
    </row>
    <row r="2253" spans="2:30" s="20" customFormat="1">
      <c r="B2253" s="49"/>
      <c r="C2253" s="19"/>
      <c r="D2253" s="50"/>
      <c r="E2253" s="19"/>
      <c r="F2253" s="19"/>
      <c r="G2253" s="208"/>
      <c r="I2253" s="51"/>
      <c r="J2253" s="52"/>
      <c r="K2253" s="62"/>
      <c r="L2253" s="62"/>
      <c r="M2253" s="52"/>
      <c r="N2253" s="54"/>
      <c r="O2253" s="51"/>
      <c r="P2253" s="52"/>
      <c r="W2253" s="52"/>
      <c r="X2253" s="68"/>
      <c r="Y2253" s="62"/>
      <c r="Z2253" s="19"/>
      <c r="AC2253" s="58"/>
      <c r="AD2253" s="19"/>
    </row>
    <row r="2254" spans="2:30" s="20" customFormat="1">
      <c r="B2254" s="49"/>
      <c r="C2254" s="19"/>
      <c r="D2254" s="50"/>
      <c r="E2254" s="19"/>
      <c r="F2254" s="19"/>
      <c r="G2254" s="208"/>
      <c r="I2254" s="51"/>
      <c r="J2254" s="52"/>
      <c r="K2254" s="62"/>
      <c r="L2254" s="62"/>
      <c r="M2254" s="52"/>
      <c r="N2254" s="54"/>
      <c r="O2254" s="51"/>
      <c r="P2254" s="52"/>
      <c r="W2254" s="52"/>
      <c r="X2254" s="68"/>
      <c r="Y2254" s="62"/>
      <c r="Z2254" s="19"/>
      <c r="AC2254" s="58"/>
      <c r="AD2254" s="19"/>
    </row>
    <row r="2255" spans="2:30" s="20" customFormat="1">
      <c r="B2255" s="49"/>
      <c r="C2255" s="19"/>
      <c r="D2255" s="50"/>
      <c r="E2255" s="19"/>
      <c r="F2255" s="19"/>
      <c r="G2255" s="208"/>
      <c r="I2255" s="51"/>
      <c r="J2255" s="52"/>
      <c r="K2255" s="62"/>
      <c r="L2255" s="62"/>
      <c r="M2255" s="52"/>
      <c r="N2255" s="54"/>
      <c r="O2255" s="51"/>
      <c r="P2255" s="52"/>
      <c r="W2255" s="52"/>
      <c r="X2255" s="68"/>
      <c r="Y2255" s="62"/>
      <c r="Z2255" s="19"/>
      <c r="AC2255" s="58"/>
      <c r="AD2255" s="19"/>
    </row>
    <row r="2256" spans="2:30" s="20" customFormat="1">
      <c r="B2256" s="49"/>
      <c r="C2256" s="19"/>
      <c r="D2256" s="50"/>
      <c r="E2256" s="19"/>
      <c r="F2256" s="19"/>
      <c r="G2256" s="208"/>
      <c r="I2256" s="51"/>
      <c r="J2256" s="52"/>
      <c r="K2256" s="62"/>
      <c r="L2256" s="62"/>
      <c r="M2256" s="52"/>
      <c r="N2256" s="54"/>
      <c r="O2256" s="51"/>
      <c r="P2256" s="52"/>
      <c r="W2256" s="52"/>
      <c r="X2256" s="68"/>
      <c r="Y2256" s="62"/>
      <c r="Z2256" s="19"/>
      <c r="AC2256" s="58"/>
      <c r="AD2256" s="19"/>
    </row>
    <row r="2257" spans="2:30" s="20" customFormat="1">
      <c r="B2257" s="49"/>
      <c r="C2257" s="19"/>
      <c r="D2257" s="50"/>
      <c r="E2257" s="19"/>
      <c r="F2257" s="19"/>
      <c r="G2257" s="208"/>
      <c r="I2257" s="51"/>
      <c r="J2257" s="52"/>
      <c r="K2257" s="62"/>
      <c r="L2257" s="62"/>
      <c r="M2257" s="52"/>
      <c r="N2257" s="54"/>
      <c r="O2257" s="51"/>
      <c r="P2257" s="52"/>
      <c r="W2257" s="52"/>
      <c r="X2257" s="68"/>
      <c r="Y2257" s="62"/>
      <c r="Z2257" s="19"/>
      <c r="AC2257" s="58"/>
      <c r="AD2257" s="19"/>
    </row>
    <row r="2258" spans="2:30" s="20" customFormat="1">
      <c r="B2258" s="49"/>
      <c r="C2258" s="19"/>
      <c r="D2258" s="50"/>
      <c r="E2258" s="19"/>
      <c r="F2258" s="19"/>
      <c r="G2258" s="208"/>
      <c r="I2258" s="51"/>
      <c r="J2258" s="52"/>
      <c r="K2258" s="62"/>
      <c r="L2258" s="62"/>
      <c r="M2258" s="52"/>
      <c r="N2258" s="54"/>
      <c r="O2258" s="51"/>
      <c r="P2258" s="52"/>
      <c r="W2258" s="52"/>
      <c r="X2258" s="68"/>
      <c r="Y2258" s="62"/>
      <c r="Z2258" s="19"/>
      <c r="AC2258" s="58"/>
      <c r="AD2258" s="19"/>
    </row>
    <row r="2259" spans="2:30" s="20" customFormat="1">
      <c r="B2259" s="49"/>
      <c r="C2259" s="19"/>
      <c r="D2259" s="50"/>
      <c r="E2259" s="19"/>
      <c r="F2259" s="19"/>
      <c r="G2259" s="208"/>
      <c r="I2259" s="51"/>
      <c r="J2259" s="52"/>
      <c r="K2259" s="62"/>
      <c r="L2259" s="62"/>
      <c r="M2259" s="52"/>
      <c r="N2259" s="54"/>
      <c r="O2259" s="51"/>
      <c r="P2259" s="52"/>
      <c r="W2259" s="52"/>
      <c r="X2259" s="68"/>
      <c r="Y2259" s="62"/>
      <c r="Z2259" s="19"/>
      <c r="AC2259" s="58"/>
      <c r="AD2259" s="19"/>
    </row>
    <row r="2260" spans="2:30" s="20" customFormat="1">
      <c r="B2260" s="49"/>
      <c r="C2260" s="19"/>
      <c r="D2260" s="50"/>
      <c r="E2260" s="19"/>
      <c r="F2260" s="19"/>
      <c r="G2260" s="208"/>
      <c r="I2260" s="51"/>
      <c r="J2260" s="52"/>
      <c r="K2260" s="62"/>
      <c r="L2260" s="62"/>
      <c r="M2260" s="52"/>
      <c r="N2260" s="54"/>
      <c r="O2260" s="51"/>
      <c r="P2260" s="52"/>
      <c r="W2260" s="52"/>
      <c r="X2260" s="68"/>
      <c r="Y2260" s="62"/>
      <c r="Z2260" s="19"/>
      <c r="AC2260" s="58"/>
      <c r="AD2260" s="19"/>
    </row>
    <row r="2261" spans="2:30" s="20" customFormat="1">
      <c r="B2261" s="49"/>
      <c r="C2261" s="19"/>
      <c r="D2261" s="50"/>
      <c r="E2261" s="19"/>
      <c r="F2261" s="19"/>
      <c r="G2261" s="208"/>
      <c r="I2261" s="51"/>
      <c r="J2261" s="52"/>
      <c r="K2261" s="62"/>
      <c r="L2261" s="62"/>
      <c r="M2261" s="52"/>
      <c r="N2261" s="54"/>
      <c r="O2261" s="51"/>
      <c r="P2261" s="52"/>
      <c r="W2261" s="52"/>
      <c r="X2261" s="68"/>
      <c r="Y2261" s="62"/>
      <c r="Z2261" s="19"/>
      <c r="AC2261" s="58"/>
      <c r="AD2261" s="19"/>
    </row>
    <row r="2262" spans="2:30" s="20" customFormat="1">
      <c r="B2262" s="49"/>
      <c r="C2262" s="19"/>
      <c r="D2262" s="50"/>
      <c r="E2262" s="19"/>
      <c r="F2262" s="19"/>
      <c r="G2262" s="208"/>
      <c r="I2262" s="51"/>
      <c r="J2262" s="52"/>
      <c r="K2262" s="62"/>
      <c r="L2262" s="62"/>
      <c r="M2262" s="52"/>
      <c r="N2262" s="54"/>
      <c r="O2262" s="51"/>
      <c r="P2262" s="52"/>
      <c r="W2262" s="52"/>
      <c r="X2262" s="68"/>
      <c r="Y2262" s="62"/>
      <c r="Z2262" s="19"/>
      <c r="AC2262" s="58"/>
      <c r="AD2262" s="19"/>
    </row>
    <row r="2263" spans="2:30" s="20" customFormat="1">
      <c r="B2263" s="49"/>
      <c r="C2263" s="19"/>
      <c r="D2263" s="50"/>
      <c r="E2263" s="19"/>
      <c r="F2263" s="19"/>
      <c r="G2263" s="208"/>
      <c r="I2263" s="51"/>
      <c r="J2263" s="52"/>
      <c r="K2263" s="62"/>
      <c r="L2263" s="62"/>
      <c r="M2263" s="52"/>
      <c r="N2263" s="54"/>
      <c r="O2263" s="51"/>
      <c r="P2263" s="52"/>
      <c r="W2263" s="52"/>
      <c r="X2263" s="68"/>
      <c r="Y2263" s="62"/>
      <c r="Z2263" s="19"/>
      <c r="AC2263" s="58"/>
      <c r="AD2263" s="19"/>
    </row>
    <row r="2264" spans="2:30" s="20" customFormat="1">
      <c r="B2264" s="49"/>
      <c r="C2264" s="19"/>
      <c r="D2264" s="50"/>
      <c r="E2264" s="19"/>
      <c r="F2264" s="19"/>
      <c r="G2264" s="208"/>
      <c r="I2264" s="51"/>
      <c r="J2264" s="52"/>
      <c r="K2264" s="62"/>
      <c r="L2264" s="62"/>
      <c r="M2264" s="52"/>
      <c r="N2264" s="54"/>
      <c r="O2264" s="51"/>
      <c r="P2264" s="52"/>
      <c r="W2264" s="52"/>
      <c r="X2264" s="68"/>
      <c r="Y2264" s="62"/>
      <c r="Z2264" s="19"/>
      <c r="AC2264" s="58"/>
      <c r="AD2264" s="19"/>
    </row>
    <row r="2265" spans="2:30" s="20" customFormat="1">
      <c r="B2265" s="49"/>
      <c r="C2265" s="19"/>
      <c r="D2265" s="50"/>
      <c r="E2265" s="19"/>
      <c r="F2265" s="19"/>
      <c r="G2265" s="208"/>
      <c r="I2265" s="51"/>
      <c r="J2265" s="52"/>
      <c r="K2265" s="62"/>
      <c r="L2265" s="62"/>
      <c r="M2265" s="52"/>
      <c r="N2265" s="54"/>
      <c r="O2265" s="51"/>
      <c r="P2265" s="52"/>
      <c r="W2265" s="52"/>
      <c r="X2265" s="68"/>
      <c r="Y2265" s="62"/>
      <c r="Z2265" s="19"/>
      <c r="AC2265" s="58"/>
      <c r="AD2265" s="19"/>
    </row>
    <row r="2266" spans="2:30" s="20" customFormat="1">
      <c r="B2266" s="49"/>
      <c r="C2266" s="19"/>
      <c r="D2266" s="50"/>
      <c r="E2266" s="19"/>
      <c r="F2266" s="19"/>
      <c r="G2266" s="208"/>
      <c r="I2266" s="51"/>
      <c r="J2266" s="52"/>
      <c r="K2266" s="62"/>
      <c r="L2266" s="62"/>
      <c r="M2266" s="52"/>
      <c r="N2266" s="54"/>
      <c r="O2266" s="51"/>
      <c r="P2266" s="52"/>
      <c r="W2266" s="52"/>
      <c r="X2266" s="68"/>
      <c r="Y2266" s="62"/>
      <c r="Z2266" s="19"/>
      <c r="AC2266" s="58"/>
      <c r="AD2266" s="19"/>
    </row>
    <row r="2267" spans="2:30" s="20" customFormat="1">
      <c r="B2267" s="49"/>
      <c r="C2267" s="19"/>
      <c r="D2267" s="50"/>
      <c r="E2267" s="19"/>
      <c r="F2267" s="19"/>
      <c r="G2267" s="208"/>
      <c r="I2267" s="51"/>
      <c r="J2267" s="52"/>
      <c r="K2267" s="62"/>
      <c r="L2267" s="62"/>
      <c r="M2267" s="52"/>
      <c r="N2267" s="54"/>
      <c r="O2267" s="51"/>
      <c r="P2267" s="52"/>
      <c r="W2267" s="52"/>
      <c r="X2267" s="68"/>
      <c r="Y2267" s="62"/>
      <c r="Z2267" s="19"/>
      <c r="AC2267" s="58"/>
      <c r="AD2267" s="19"/>
    </row>
    <row r="2268" spans="2:30" s="20" customFormat="1">
      <c r="B2268" s="49"/>
      <c r="C2268" s="19"/>
      <c r="D2268" s="50"/>
      <c r="E2268" s="19"/>
      <c r="F2268" s="19"/>
      <c r="G2268" s="208"/>
      <c r="I2268" s="51"/>
      <c r="J2268" s="52"/>
      <c r="K2268" s="62"/>
      <c r="L2268" s="62"/>
      <c r="M2268" s="52"/>
      <c r="N2268" s="54"/>
      <c r="O2268" s="51"/>
      <c r="P2268" s="52"/>
      <c r="W2268" s="52"/>
      <c r="X2268" s="68"/>
      <c r="Y2268" s="62"/>
      <c r="Z2268" s="19"/>
      <c r="AC2268" s="58"/>
      <c r="AD2268" s="19"/>
    </row>
    <row r="2269" spans="2:30" s="20" customFormat="1">
      <c r="B2269" s="49"/>
      <c r="C2269" s="19"/>
      <c r="D2269" s="50"/>
      <c r="E2269" s="19"/>
      <c r="F2269" s="19"/>
      <c r="G2269" s="208"/>
      <c r="I2269" s="51"/>
      <c r="J2269" s="52"/>
      <c r="K2269" s="62"/>
      <c r="L2269" s="62"/>
      <c r="M2269" s="52"/>
      <c r="N2269" s="54"/>
      <c r="O2269" s="51"/>
      <c r="P2269" s="52"/>
      <c r="W2269" s="52"/>
      <c r="X2269" s="68"/>
      <c r="Y2269" s="62"/>
      <c r="Z2269" s="19"/>
      <c r="AC2269" s="58"/>
      <c r="AD2269" s="19"/>
    </row>
    <row r="2270" spans="2:30" s="20" customFormat="1">
      <c r="B2270" s="49"/>
      <c r="C2270" s="19"/>
      <c r="D2270" s="50"/>
      <c r="E2270" s="19"/>
      <c r="F2270" s="19"/>
      <c r="G2270" s="208"/>
      <c r="I2270" s="51"/>
      <c r="J2270" s="52"/>
      <c r="K2270" s="62"/>
      <c r="L2270" s="62"/>
      <c r="M2270" s="52"/>
      <c r="N2270" s="54"/>
      <c r="O2270" s="51"/>
      <c r="P2270" s="52"/>
      <c r="W2270" s="52"/>
      <c r="X2270" s="68"/>
      <c r="Y2270" s="62"/>
      <c r="Z2270" s="19"/>
      <c r="AC2270" s="58"/>
      <c r="AD2270" s="19"/>
    </row>
    <row r="2271" spans="2:30" s="20" customFormat="1">
      <c r="B2271" s="49"/>
      <c r="C2271" s="19"/>
      <c r="D2271" s="50"/>
      <c r="E2271" s="19"/>
      <c r="F2271" s="19"/>
      <c r="G2271" s="208"/>
      <c r="I2271" s="51"/>
      <c r="J2271" s="52"/>
      <c r="K2271" s="62"/>
      <c r="L2271" s="62"/>
      <c r="M2271" s="52"/>
      <c r="N2271" s="54"/>
      <c r="O2271" s="51"/>
      <c r="P2271" s="52"/>
      <c r="W2271" s="52"/>
      <c r="X2271" s="68"/>
      <c r="Y2271" s="62"/>
      <c r="Z2271" s="19"/>
      <c r="AC2271" s="58"/>
      <c r="AD2271" s="19"/>
    </row>
    <row r="2272" spans="2:30" s="20" customFormat="1">
      <c r="B2272" s="49"/>
      <c r="C2272" s="19"/>
      <c r="D2272" s="50"/>
      <c r="E2272" s="19"/>
      <c r="F2272" s="19"/>
      <c r="G2272" s="208"/>
      <c r="I2272" s="51"/>
      <c r="J2272" s="52"/>
      <c r="K2272" s="62"/>
      <c r="L2272" s="62"/>
      <c r="M2272" s="52"/>
      <c r="N2272" s="54"/>
      <c r="O2272" s="51"/>
      <c r="P2272" s="52"/>
      <c r="W2272" s="52"/>
      <c r="X2272" s="68"/>
      <c r="Y2272" s="62"/>
      <c r="Z2272" s="19"/>
      <c r="AC2272" s="58"/>
      <c r="AD2272" s="19"/>
    </row>
    <row r="2273" spans="2:30" s="20" customFormat="1">
      <c r="B2273" s="49"/>
      <c r="C2273" s="19"/>
      <c r="D2273" s="50"/>
      <c r="E2273" s="19"/>
      <c r="F2273" s="19"/>
      <c r="G2273" s="208"/>
      <c r="I2273" s="51"/>
      <c r="J2273" s="52"/>
      <c r="K2273" s="62"/>
      <c r="L2273" s="62"/>
      <c r="M2273" s="52"/>
      <c r="N2273" s="54"/>
      <c r="O2273" s="51"/>
      <c r="P2273" s="52"/>
      <c r="W2273" s="52"/>
      <c r="X2273" s="68"/>
      <c r="Y2273" s="62"/>
      <c r="Z2273" s="19"/>
      <c r="AC2273" s="58"/>
      <c r="AD2273" s="19"/>
    </row>
    <row r="2274" spans="2:30" s="20" customFormat="1">
      <c r="B2274" s="49"/>
      <c r="C2274" s="19"/>
      <c r="D2274" s="50"/>
      <c r="E2274" s="19"/>
      <c r="F2274" s="19"/>
      <c r="G2274" s="208"/>
      <c r="I2274" s="51"/>
      <c r="J2274" s="52"/>
      <c r="K2274" s="62"/>
      <c r="L2274" s="62"/>
      <c r="M2274" s="52"/>
      <c r="N2274" s="54"/>
      <c r="O2274" s="51"/>
      <c r="P2274" s="52"/>
      <c r="W2274" s="52"/>
      <c r="X2274" s="68"/>
      <c r="Y2274" s="62"/>
      <c r="Z2274" s="19"/>
      <c r="AC2274" s="58"/>
      <c r="AD2274" s="19"/>
    </row>
    <row r="2275" spans="2:30" s="20" customFormat="1">
      <c r="B2275" s="49"/>
      <c r="C2275" s="19"/>
      <c r="D2275" s="50"/>
      <c r="E2275" s="19"/>
      <c r="F2275" s="19"/>
      <c r="G2275" s="208"/>
      <c r="I2275" s="51"/>
      <c r="J2275" s="52"/>
      <c r="K2275" s="62"/>
      <c r="L2275" s="62"/>
      <c r="M2275" s="52"/>
      <c r="N2275" s="54"/>
      <c r="O2275" s="51"/>
      <c r="P2275" s="52"/>
      <c r="W2275" s="52"/>
      <c r="X2275" s="68"/>
      <c r="Y2275" s="62"/>
      <c r="Z2275" s="19"/>
      <c r="AC2275" s="58"/>
      <c r="AD2275" s="19"/>
    </row>
    <row r="2276" spans="2:30" s="20" customFormat="1">
      <c r="B2276" s="49"/>
      <c r="C2276" s="19"/>
      <c r="D2276" s="50"/>
      <c r="E2276" s="19"/>
      <c r="F2276" s="19"/>
      <c r="G2276" s="208"/>
      <c r="I2276" s="51"/>
      <c r="J2276" s="52"/>
      <c r="K2276" s="62"/>
      <c r="L2276" s="62"/>
      <c r="M2276" s="52"/>
      <c r="N2276" s="54"/>
      <c r="O2276" s="51"/>
      <c r="P2276" s="52"/>
      <c r="W2276" s="52"/>
      <c r="X2276" s="68"/>
      <c r="Y2276" s="62"/>
      <c r="Z2276" s="19"/>
      <c r="AC2276" s="58"/>
      <c r="AD2276" s="19"/>
    </row>
    <row r="2277" spans="2:30" s="20" customFormat="1">
      <c r="B2277" s="49"/>
      <c r="C2277" s="19"/>
      <c r="D2277" s="50"/>
      <c r="E2277" s="19"/>
      <c r="F2277" s="19"/>
      <c r="G2277" s="208"/>
      <c r="I2277" s="51"/>
      <c r="J2277" s="52"/>
      <c r="K2277" s="62"/>
      <c r="L2277" s="62"/>
      <c r="M2277" s="52"/>
      <c r="N2277" s="54"/>
      <c r="O2277" s="51"/>
      <c r="P2277" s="52"/>
      <c r="W2277" s="52"/>
      <c r="X2277" s="68"/>
      <c r="Y2277" s="62"/>
      <c r="Z2277" s="19"/>
      <c r="AC2277" s="58"/>
      <c r="AD2277" s="19"/>
    </row>
    <row r="2278" spans="2:30" s="20" customFormat="1">
      <c r="B2278" s="49"/>
      <c r="C2278" s="19"/>
      <c r="D2278" s="50"/>
      <c r="E2278" s="19"/>
      <c r="F2278" s="19"/>
      <c r="G2278" s="208"/>
      <c r="I2278" s="51"/>
      <c r="J2278" s="52"/>
      <c r="K2278" s="62"/>
      <c r="L2278" s="62"/>
      <c r="M2278" s="52"/>
      <c r="N2278" s="54"/>
      <c r="O2278" s="51"/>
      <c r="P2278" s="52"/>
      <c r="W2278" s="52"/>
      <c r="X2278" s="68"/>
      <c r="Y2278" s="62"/>
      <c r="Z2278" s="19"/>
      <c r="AC2278" s="58"/>
      <c r="AD2278" s="19"/>
    </row>
    <row r="2279" spans="2:30" s="20" customFormat="1">
      <c r="B2279" s="49"/>
      <c r="C2279" s="19"/>
      <c r="D2279" s="50"/>
      <c r="E2279" s="19"/>
      <c r="F2279" s="19"/>
      <c r="G2279" s="208"/>
      <c r="I2279" s="51"/>
      <c r="J2279" s="52"/>
      <c r="K2279" s="62"/>
      <c r="L2279" s="62"/>
      <c r="M2279" s="52"/>
      <c r="N2279" s="54"/>
      <c r="O2279" s="51"/>
      <c r="P2279" s="52"/>
      <c r="W2279" s="52"/>
      <c r="X2279" s="68"/>
      <c r="Y2279" s="62"/>
      <c r="Z2279" s="19"/>
      <c r="AC2279" s="58"/>
      <c r="AD2279" s="19"/>
    </row>
    <row r="2280" spans="2:30" s="20" customFormat="1">
      <c r="B2280" s="49"/>
      <c r="C2280" s="19"/>
      <c r="D2280" s="50"/>
      <c r="E2280" s="19"/>
      <c r="F2280" s="19"/>
      <c r="G2280" s="208"/>
      <c r="I2280" s="51"/>
      <c r="J2280" s="52"/>
      <c r="K2280" s="62"/>
      <c r="L2280" s="62"/>
      <c r="M2280" s="52"/>
      <c r="N2280" s="54"/>
      <c r="O2280" s="51"/>
      <c r="P2280" s="52"/>
      <c r="W2280" s="52"/>
      <c r="X2280" s="68"/>
      <c r="Y2280" s="62"/>
      <c r="Z2280" s="19"/>
      <c r="AC2280" s="58"/>
      <c r="AD2280" s="19"/>
    </row>
    <row r="2281" spans="2:30" s="20" customFormat="1">
      <c r="B2281" s="49"/>
      <c r="C2281" s="19"/>
      <c r="D2281" s="50"/>
      <c r="E2281" s="19"/>
      <c r="F2281" s="19"/>
      <c r="G2281" s="208"/>
      <c r="I2281" s="51"/>
      <c r="J2281" s="52"/>
      <c r="K2281" s="62"/>
      <c r="L2281" s="62"/>
      <c r="M2281" s="52"/>
      <c r="N2281" s="54"/>
      <c r="O2281" s="51"/>
      <c r="P2281" s="52"/>
      <c r="W2281" s="52"/>
      <c r="X2281" s="68"/>
      <c r="Y2281" s="62"/>
      <c r="Z2281" s="19"/>
      <c r="AC2281" s="58"/>
      <c r="AD2281" s="19"/>
    </row>
    <row r="2282" spans="2:30" s="20" customFormat="1">
      <c r="B2282" s="49"/>
      <c r="C2282" s="19"/>
      <c r="D2282" s="50"/>
      <c r="E2282" s="19"/>
      <c r="F2282" s="19"/>
      <c r="G2282" s="208"/>
      <c r="I2282" s="51"/>
      <c r="J2282" s="52"/>
      <c r="K2282" s="62"/>
      <c r="L2282" s="62"/>
      <c r="M2282" s="52"/>
      <c r="N2282" s="54"/>
      <c r="O2282" s="51"/>
      <c r="P2282" s="52"/>
      <c r="W2282" s="52"/>
      <c r="X2282" s="68"/>
      <c r="Y2282" s="62"/>
      <c r="Z2282" s="19"/>
      <c r="AC2282" s="58"/>
      <c r="AD2282" s="19"/>
    </row>
    <row r="2283" spans="2:30" s="20" customFormat="1">
      <c r="B2283" s="49"/>
      <c r="C2283" s="19"/>
      <c r="D2283" s="50"/>
      <c r="E2283" s="19"/>
      <c r="F2283" s="19"/>
      <c r="G2283" s="208"/>
      <c r="I2283" s="51"/>
      <c r="J2283" s="52"/>
      <c r="K2283" s="62"/>
      <c r="L2283" s="62"/>
      <c r="M2283" s="52"/>
      <c r="N2283" s="54"/>
      <c r="O2283" s="51"/>
      <c r="P2283" s="52"/>
      <c r="W2283" s="52"/>
      <c r="X2283" s="68"/>
      <c r="Y2283" s="62"/>
      <c r="Z2283" s="19"/>
      <c r="AC2283" s="58"/>
      <c r="AD2283" s="19"/>
    </row>
    <row r="2284" spans="2:30" s="20" customFormat="1">
      <c r="B2284" s="49"/>
      <c r="C2284" s="19"/>
      <c r="D2284" s="50"/>
      <c r="E2284" s="19"/>
      <c r="F2284" s="19"/>
      <c r="G2284" s="208"/>
      <c r="I2284" s="51"/>
      <c r="J2284" s="52"/>
      <c r="K2284" s="62"/>
      <c r="L2284" s="62"/>
      <c r="M2284" s="52"/>
      <c r="N2284" s="54"/>
      <c r="O2284" s="51"/>
      <c r="P2284" s="52"/>
      <c r="W2284" s="52"/>
      <c r="X2284" s="68"/>
      <c r="Y2284" s="62"/>
      <c r="Z2284" s="19"/>
      <c r="AC2284" s="58"/>
      <c r="AD2284" s="19"/>
    </row>
    <row r="2285" spans="2:30" s="20" customFormat="1">
      <c r="B2285" s="49"/>
      <c r="C2285" s="19"/>
      <c r="D2285" s="50"/>
      <c r="E2285" s="19"/>
      <c r="F2285" s="19"/>
      <c r="G2285" s="208"/>
      <c r="I2285" s="51"/>
      <c r="J2285" s="52"/>
      <c r="K2285" s="62"/>
      <c r="L2285" s="62"/>
      <c r="M2285" s="52"/>
      <c r="N2285" s="54"/>
      <c r="O2285" s="51"/>
      <c r="P2285" s="52"/>
      <c r="W2285" s="52"/>
      <c r="X2285" s="68"/>
      <c r="Y2285" s="62"/>
      <c r="Z2285" s="19"/>
      <c r="AC2285" s="58"/>
      <c r="AD2285" s="19"/>
    </row>
    <row r="2286" spans="2:30" s="20" customFormat="1">
      <c r="B2286" s="49"/>
      <c r="C2286" s="19"/>
      <c r="D2286" s="50"/>
      <c r="E2286" s="19"/>
      <c r="F2286" s="19"/>
      <c r="G2286" s="208"/>
      <c r="I2286" s="51"/>
      <c r="J2286" s="52"/>
      <c r="K2286" s="62"/>
      <c r="L2286" s="62"/>
      <c r="M2286" s="52"/>
      <c r="N2286" s="54"/>
      <c r="O2286" s="51"/>
      <c r="P2286" s="52"/>
      <c r="W2286" s="52"/>
      <c r="X2286" s="68"/>
      <c r="Y2286" s="62"/>
      <c r="Z2286" s="19"/>
      <c r="AC2286" s="58"/>
      <c r="AD2286" s="19"/>
    </row>
    <row r="2287" spans="2:30" s="20" customFormat="1">
      <c r="B2287" s="49"/>
      <c r="C2287" s="19"/>
      <c r="D2287" s="50"/>
      <c r="E2287" s="19"/>
      <c r="F2287" s="19"/>
      <c r="G2287" s="208"/>
      <c r="I2287" s="51"/>
      <c r="J2287" s="52"/>
      <c r="K2287" s="62"/>
      <c r="L2287" s="62"/>
      <c r="M2287" s="52"/>
      <c r="N2287" s="54"/>
      <c r="O2287" s="51"/>
      <c r="P2287" s="52"/>
      <c r="W2287" s="52"/>
      <c r="X2287" s="68"/>
      <c r="Y2287" s="62"/>
      <c r="Z2287" s="19"/>
      <c r="AC2287" s="58"/>
      <c r="AD2287" s="19"/>
    </row>
    <row r="2288" spans="2:30" s="20" customFormat="1">
      <c r="B2288" s="49"/>
      <c r="C2288" s="19"/>
      <c r="D2288" s="50"/>
      <c r="E2288" s="19"/>
      <c r="F2288" s="19"/>
      <c r="G2288" s="208"/>
      <c r="I2288" s="51"/>
      <c r="J2288" s="52"/>
      <c r="K2288" s="62"/>
      <c r="L2288" s="62"/>
      <c r="M2288" s="52"/>
      <c r="N2288" s="54"/>
      <c r="O2288" s="51"/>
      <c r="P2288" s="52"/>
      <c r="W2288" s="52"/>
      <c r="X2288" s="68"/>
      <c r="Y2288" s="62"/>
      <c r="Z2288" s="19"/>
      <c r="AC2288" s="58"/>
      <c r="AD2288" s="19"/>
    </row>
    <row r="2289" spans="2:30" s="20" customFormat="1">
      <c r="B2289" s="49"/>
      <c r="C2289" s="19"/>
      <c r="D2289" s="50"/>
      <c r="E2289" s="19"/>
      <c r="F2289" s="19"/>
      <c r="G2289" s="208"/>
      <c r="I2289" s="51"/>
      <c r="J2289" s="52"/>
      <c r="K2289" s="62"/>
      <c r="L2289" s="62"/>
      <c r="M2289" s="52"/>
      <c r="N2289" s="54"/>
      <c r="O2289" s="51"/>
      <c r="P2289" s="52"/>
      <c r="W2289" s="52"/>
      <c r="X2289" s="68"/>
      <c r="Y2289" s="62"/>
      <c r="Z2289" s="19"/>
      <c r="AC2289" s="58"/>
      <c r="AD2289" s="19"/>
    </row>
    <row r="2290" spans="2:30" s="20" customFormat="1">
      <c r="B2290" s="49"/>
      <c r="C2290" s="19"/>
      <c r="D2290" s="50"/>
      <c r="E2290" s="19"/>
      <c r="F2290" s="19"/>
      <c r="G2290" s="208"/>
      <c r="I2290" s="51"/>
      <c r="J2290" s="52"/>
      <c r="K2290" s="62"/>
      <c r="L2290" s="62"/>
      <c r="M2290" s="52"/>
      <c r="N2290" s="54"/>
      <c r="O2290" s="51"/>
      <c r="P2290" s="52"/>
      <c r="W2290" s="52"/>
      <c r="X2290" s="68"/>
      <c r="Y2290" s="62"/>
      <c r="Z2290" s="19"/>
      <c r="AC2290" s="58"/>
      <c r="AD2290" s="19"/>
    </row>
    <row r="2291" spans="2:30" s="20" customFormat="1">
      <c r="B2291" s="49"/>
      <c r="C2291" s="19"/>
      <c r="D2291" s="50"/>
      <c r="E2291" s="19"/>
      <c r="F2291" s="19"/>
      <c r="G2291" s="208"/>
      <c r="I2291" s="51"/>
      <c r="J2291" s="52"/>
      <c r="K2291" s="62"/>
      <c r="L2291" s="62"/>
      <c r="M2291" s="52"/>
      <c r="N2291" s="54"/>
      <c r="O2291" s="51"/>
      <c r="P2291" s="52"/>
      <c r="W2291" s="52"/>
      <c r="X2291" s="68"/>
      <c r="Y2291" s="62"/>
      <c r="Z2291" s="19"/>
      <c r="AC2291" s="58"/>
      <c r="AD2291" s="19"/>
    </row>
    <row r="2292" spans="2:30" s="20" customFormat="1">
      <c r="B2292" s="49"/>
      <c r="C2292" s="19"/>
      <c r="D2292" s="50"/>
      <c r="E2292" s="19"/>
      <c r="F2292" s="19"/>
      <c r="G2292" s="208"/>
      <c r="I2292" s="51"/>
      <c r="J2292" s="52"/>
      <c r="K2292" s="62"/>
      <c r="L2292" s="62"/>
      <c r="M2292" s="52"/>
      <c r="N2292" s="54"/>
      <c r="O2292" s="51"/>
      <c r="P2292" s="52"/>
      <c r="W2292" s="52"/>
      <c r="X2292" s="68"/>
      <c r="Y2292" s="62"/>
      <c r="Z2292" s="19"/>
      <c r="AC2292" s="58"/>
      <c r="AD2292" s="19"/>
    </row>
    <row r="2293" spans="2:30" s="20" customFormat="1">
      <c r="B2293" s="49"/>
      <c r="C2293" s="19"/>
      <c r="D2293" s="50"/>
      <c r="E2293" s="19"/>
      <c r="F2293" s="19"/>
      <c r="G2293" s="208"/>
      <c r="I2293" s="51"/>
      <c r="J2293" s="52"/>
      <c r="K2293" s="62"/>
      <c r="L2293" s="62"/>
      <c r="M2293" s="52"/>
      <c r="N2293" s="54"/>
      <c r="O2293" s="51"/>
      <c r="P2293" s="52"/>
      <c r="W2293" s="52"/>
      <c r="X2293" s="68"/>
      <c r="Y2293" s="62"/>
      <c r="Z2293" s="19"/>
      <c r="AC2293" s="58"/>
      <c r="AD2293" s="19"/>
    </row>
    <row r="2294" spans="2:30" s="20" customFormat="1">
      <c r="B2294" s="49"/>
      <c r="C2294" s="19"/>
      <c r="D2294" s="50"/>
      <c r="E2294" s="19"/>
      <c r="F2294" s="19"/>
      <c r="G2294" s="208"/>
      <c r="I2294" s="51"/>
      <c r="J2294" s="52"/>
      <c r="K2294" s="62"/>
      <c r="L2294" s="62"/>
      <c r="M2294" s="52"/>
      <c r="N2294" s="54"/>
      <c r="O2294" s="51"/>
      <c r="P2294" s="52"/>
      <c r="W2294" s="52"/>
      <c r="X2294" s="68"/>
      <c r="Y2294" s="62"/>
      <c r="Z2294" s="19"/>
      <c r="AC2294" s="58"/>
      <c r="AD2294" s="19"/>
    </row>
    <row r="2295" spans="2:30" s="20" customFormat="1">
      <c r="B2295" s="49"/>
      <c r="C2295" s="19"/>
      <c r="D2295" s="50"/>
      <c r="E2295" s="19"/>
      <c r="F2295" s="19"/>
      <c r="G2295" s="208"/>
      <c r="I2295" s="51"/>
      <c r="J2295" s="52"/>
      <c r="K2295" s="62"/>
      <c r="L2295" s="62"/>
      <c r="M2295" s="52"/>
      <c r="N2295" s="54"/>
      <c r="O2295" s="51"/>
      <c r="P2295" s="52"/>
      <c r="W2295" s="52"/>
      <c r="X2295" s="68"/>
      <c r="Y2295" s="62"/>
      <c r="Z2295" s="19"/>
      <c r="AC2295" s="58"/>
      <c r="AD2295" s="19"/>
    </row>
    <row r="2296" spans="2:30" s="20" customFormat="1">
      <c r="B2296" s="49"/>
      <c r="C2296" s="19"/>
      <c r="D2296" s="50"/>
      <c r="E2296" s="19"/>
      <c r="F2296" s="19"/>
      <c r="G2296" s="208"/>
      <c r="I2296" s="51"/>
      <c r="J2296" s="52"/>
      <c r="K2296" s="62"/>
      <c r="L2296" s="62"/>
      <c r="M2296" s="52"/>
      <c r="N2296" s="54"/>
      <c r="O2296" s="51"/>
      <c r="P2296" s="52"/>
      <c r="W2296" s="52"/>
      <c r="X2296" s="68"/>
      <c r="Y2296" s="62"/>
      <c r="Z2296" s="19"/>
      <c r="AC2296" s="58"/>
      <c r="AD2296" s="19"/>
    </row>
    <row r="2297" spans="2:30" s="20" customFormat="1">
      <c r="B2297" s="49"/>
      <c r="C2297" s="19"/>
      <c r="D2297" s="50"/>
      <c r="E2297" s="19"/>
      <c r="F2297" s="19"/>
      <c r="G2297" s="208"/>
      <c r="I2297" s="51"/>
      <c r="J2297" s="52"/>
      <c r="K2297" s="62"/>
      <c r="L2297" s="62"/>
      <c r="M2297" s="52"/>
      <c r="N2297" s="54"/>
      <c r="O2297" s="51"/>
      <c r="P2297" s="52"/>
      <c r="W2297" s="52"/>
      <c r="X2297" s="68"/>
      <c r="Y2297" s="62"/>
      <c r="Z2297" s="19"/>
      <c r="AC2297" s="58"/>
      <c r="AD2297" s="19"/>
    </row>
    <row r="2298" spans="2:30" s="20" customFormat="1">
      <c r="B2298" s="49"/>
      <c r="C2298" s="19"/>
      <c r="D2298" s="50"/>
      <c r="E2298" s="19"/>
      <c r="F2298" s="19"/>
      <c r="G2298" s="208"/>
      <c r="I2298" s="51"/>
      <c r="J2298" s="52"/>
      <c r="K2298" s="62"/>
      <c r="L2298" s="62"/>
      <c r="M2298" s="52"/>
      <c r="N2298" s="54"/>
      <c r="O2298" s="51"/>
      <c r="P2298" s="52"/>
      <c r="W2298" s="52"/>
      <c r="X2298" s="68"/>
      <c r="Y2298" s="62"/>
      <c r="Z2298" s="19"/>
      <c r="AC2298" s="58"/>
      <c r="AD2298" s="19"/>
    </row>
    <row r="2299" spans="2:30" s="20" customFormat="1">
      <c r="B2299" s="49"/>
      <c r="C2299" s="19"/>
      <c r="D2299" s="50"/>
      <c r="E2299" s="19"/>
      <c r="F2299" s="19"/>
      <c r="G2299" s="208"/>
      <c r="I2299" s="51"/>
      <c r="J2299" s="52"/>
      <c r="K2299" s="62"/>
      <c r="L2299" s="62"/>
      <c r="M2299" s="52"/>
      <c r="N2299" s="54"/>
      <c r="O2299" s="51"/>
      <c r="P2299" s="52"/>
      <c r="W2299" s="52"/>
      <c r="X2299" s="68"/>
      <c r="Y2299" s="62"/>
      <c r="Z2299" s="19"/>
      <c r="AC2299" s="58"/>
      <c r="AD2299" s="19"/>
    </row>
    <row r="2300" spans="2:30" s="20" customFormat="1">
      <c r="B2300" s="49"/>
      <c r="C2300" s="19"/>
      <c r="D2300" s="50"/>
      <c r="E2300" s="19"/>
      <c r="F2300" s="19"/>
      <c r="G2300" s="208"/>
      <c r="I2300" s="51"/>
      <c r="J2300" s="52"/>
      <c r="K2300" s="62"/>
      <c r="L2300" s="62"/>
      <c r="M2300" s="52"/>
      <c r="N2300" s="54"/>
      <c r="O2300" s="51"/>
      <c r="P2300" s="52"/>
      <c r="W2300" s="52"/>
      <c r="X2300" s="68"/>
      <c r="Y2300" s="62"/>
      <c r="Z2300" s="19"/>
      <c r="AC2300" s="58"/>
      <c r="AD2300" s="19"/>
    </row>
    <row r="2301" spans="2:30" s="20" customFormat="1">
      <c r="B2301" s="49"/>
      <c r="C2301" s="19"/>
      <c r="D2301" s="50"/>
      <c r="E2301" s="19"/>
      <c r="F2301" s="19"/>
      <c r="G2301" s="208"/>
      <c r="I2301" s="51"/>
      <c r="J2301" s="52"/>
      <c r="K2301" s="62"/>
      <c r="L2301" s="62"/>
      <c r="M2301" s="52"/>
      <c r="N2301" s="54"/>
      <c r="O2301" s="51"/>
      <c r="P2301" s="52"/>
      <c r="W2301" s="52"/>
      <c r="X2301" s="68"/>
      <c r="Y2301" s="62"/>
      <c r="Z2301" s="19"/>
      <c r="AC2301" s="58"/>
      <c r="AD2301" s="19"/>
    </row>
    <row r="2302" spans="2:30" s="20" customFormat="1">
      <c r="B2302" s="49"/>
      <c r="C2302" s="19"/>
      <c r="D2302" s="50"/>
      <c r="E2302" s="19"/>
      <c r="F2302" s="19"/>
      <c r="G2302" s="208"/>
      <c r="I2302" s="51"/>
      <c r="J2302" s="52"/>
      <c r="K2302" s="62"/>
      <c r="L2302" s="62"/>
      <c r="M2302" s="52"/>
      <c r="N2302" s="54"/>
      <c r="O2302" s="51"/>
      <c r="P2302" s="52"/>
      <c r="W2302" s="52"/>
      <c r="X2302" s="68"/>
      <c r="Y2302" s="62"/>
      <c r="Z2302" s="19"/>
      <c r="AC2302" s="58"/>
      <c r="AD2302" s="19"/>
    </row>
    <row r="2303" spans="2:30" s="20" customFormat="1">
      <c r="B2303" s="49"/>
      <c r="C2303" s="19"/>
      <c r="D2303" s="50"/>
      <c r="E2303" s="19"/>
      <c r="F2303" s="19"/>
      <c r="G2303" s="208"/>
      <c r="I2303" s="51"/>
      <c r="J2303" s="52"/>
      <c r="K2303" s="62"/>
      <c r="L2303" s="62"/>
      <c r="M2303" s="52"/>
      <c r="N2303" s="54"/>
      <c r="O2303" s="51"/>
      <c r="P2303" s="52"/>
      <c r="W2303" s="52"/>
      <c r="X2303" s="68"/>
      <c r="Y2303" s="62"/>
      <c r="Z2303" s="19"/>
      <c r="AC2303" s="58"/>
      <c r="AD2303" s="19"/>
    </row>
    <row r="2304" spans="2:30" s="20" customFormat="1">
      <c r="B2304" s="49"/>
      <c r="C2304" s="19"/>
      <c r="D2304" s="50"/>
      <c r="E2304" s="19"/>
      <c r="F2304" s="19"/>
      <c r="G2304" s="208"/>
      <c r="I2304" s="51"/>
      <c r="J2304" s="52"/>
      <c r="K2304" s="62"/>
      <c r="L2304" s="62"/>
      <c r="M2304" s="52"/>
      <c r="N2304" s="54"/>
      <c r="O2304" s="51"/>
      <c r="P2304" s="52"/>
      <c r="W2304" s="52"/>
      <c r="X2304" s="68"/>
      <c r="Y2304" s="62"/>
      <c r="Z2304" s="19"/>
      <c r="AC2304" s="58"/>
      <c r="AD2304" s="19"/>
    </row>
    <row r="2305" spans="2:30" s="20" customFormat="1">
      <c r="B2305" s="49"/>
      <c r="C2305" s="19"/>
      <c r="D2305" s="50"/>
      <c r="E2305" s="19"/>
      <c r="F2305" s="19"/>
      <c r="G2305" s="208"/>
      <c r="I2305" s="51"/>
      <c r="J2305" s="52"/>
      <c r="K2305" s="62"/>
      <c r="L2305" s="62"/>
      <c r="M2305" s="52"/>
      <c r="N2305" s="54"/>
      <c r="O2305" s="51"/>
      <c r="P2305" s="52"/>
      <c r="W2305" s="52"/>
      <c r="X2305" s="68"/>
      <c r="Y2305" s="62"/>
      <c r="Z2305" s="19"/>
      <c r="AC2305" s="58"/>
      <c r="AD2305" s="19"/>
    </row>
    <row r="2306" spans="2:30" s="20" customFormat="1">
      <c r="B2306" s="49"/>
      <c r="C2306" s="19"/>
      <c r="D2306" s="50"/>
      <c r="E2306" s="19"/>
      <c r="F2306" s="19"/>
      <c r="G2306" s="208"/>
      <c r="I2306" s="51"/>
      <c r="J2306" s="52"/>
      <c r="K2306" s="62"/>
      <c r="L2306" s="62"/>
      <c r="M2306" s="52"/>
      <c r="N2306" s="54"/>
      <c r="O2306" s="51"/>
      <c r="P2306" s="52"/>
      <c r="W2306" s="52"/>
      <c r="X2306" s="68"/>
      <c r="Y2306" s="62"/>
      <c r="Z2306" s="19"/>
      <c r="AC2306" s="58"/>
      <c r="AD2306" s="19"/>
    </row>
    <row r="2307" spans="2:30" s="20" customFormat="1">
      <c r="B2307" s="49"/>
      <c r="C2307" s="19"/>
      <c r="D2307" s="50"/>
      <c r="E2307" s="19"/>
      <c r="F2307" s="19"/>
      <c r="G2307" s="208"/>
      <c r="I2307" s="51"/>
      <c r="J2307" s="52"/>
      <c r="K2307" s="62"/>
      <c r="L2307" s="62"/>
      <c r="M2307" s="52"/>
      <c r="N2307" s="54"/>
      <c r="O2307" s="51"/>
      <c r="P2307" s="52"/>
      <c r="W2307" s="52"/>
      <c r="X2307" s="68"/>
      <c r="Y2307" s="62"/>
      <c r="Z2307" s="19"/>
      <c r="AC2307" s="58"/>
      <c r="AD2307" s="19"/>
    </row>
    <row r="2308" spans="2:30" s="20" customFormat="1">
      <c r="B2308" s="49"/>
      <c r="C2308" s="19"/>
      <c r="D2308" s="50"/>
      <c r="E2308" s="19"/>
      <c r="F2308" s="19"/>
      <c r="G2308" s="208"/>
      <c r="I2308" s="51"/>
      <c r="J2308" s="52"/>
      <c r="K2308" s="62"/>
      <c r="L2308" s="62"/>
      <c r="M2308" s="52"/>
      <c r="N2308" s="54"/>
      <c r="O2308" s="51"/>
      <c r="P2308" s="52"/>
      <c r="W2308" s="52"/>
      <c r="X2308" s="68"/>
      <c r="Y2308" s="62"/>
      <c r="Z2308" s="19"/>
      <c r="AC2308" s="58"/>
      <c r="AD2308" s="19"/>
    </row>
    <row r="2309" spans="2:30" s="20" customFormat="1">
      <c r="B2309" s="49"/>
      <c r="C2309" s="19"/>
      <c r="D2309" s="50"/>
      <c r="E2309" s="19"/>
      <c r="F2309" s="19"/>
      <c r="G2309" s="208"/>
      <c r="I2309" s="51"/>
      <c r="J2309" s="52"/>
      <c r="K2309" s="62"/>
      <c r="L2309" s="62"/>
      <c r="M2309" s="52"/>
      <c r="N2309" s="54"/>
      <c r="O2309" s="51"/>
      <c r="P2309" s="52"/>
      <c r="W2309" s="52"/>
      <c r="X2309" s="68"/>
      <c r="Y2309" s="62"/>
      <c r="Z2309" s="19"/>
      <c r="AC2309" s="58"/>
      <c r="AD2309" s="19"/>
    </row>
    <row r="2310" spans="2:30" s="20" customFormat="1">
      <c r="B2310" s="49"/>
      <c r="C2310" s="19"/>
      <c r="D2310" s="50"/>
      <c r="E2310" s="19"/>
      <c r="F2310" s="19"/>
      <c r="G2310" s="208"/>
      <c r="I2310" s="51"/>
      <c r="J2310" s="52"/>
      <c r="K2310" s="62"/>
      <c r="L2310" s="62"/>
      <c r="M2310" s="52"/>
      <c r="N2310" s="54"/>
      <c r="O2310" s="51"/>
      <c r="P2310" s="52"/>
      <c r="W2310" s="52"/>
      <c r="X2310" s="68"/>
      <c r="Y2310" s="62"/>
      <c r="Z2310" s="19"/>
      <c r="AC2310" s="58"/>
      <c r="AD2310" s="19"/>
    </row>
    <row r="2311" spans="2:30" s="20" customFormat="1">
      <c r="B2311" s="49"/>
      <c r="C2311" s="19"/>
      <c r="D2311" s="50"/>
      <c r="E2311" s="19"/>
      <c r="F2311" s="19"/>
      <c r="G2311" s="208"/>
      <c r="I2311" s="51"/>
      <c r="J2311" s="52"/>
      <c r="K2311" s="62"/>
      <c r="L2311" s="62"/>
      <c r="M2311" s="52"/>
      <c r="N2311" s="54"/>
      <c r="O2311" s="51"/>
      <c r="P2311" s="52"/>
      <c r="W2311" s="52"/>
      <c r="X2311" s="68"/>
      <c r="Y2311" s="62"/>
      <c r="Z2311" s="19"/>
      <c r="AC2311" s="58"/>
      <c r="AD2311" s="19"/>
    </row>
    <row r="2312" spans="2:30" s="20" customFormat="1">
      <c r="B2312" s="49"/>
      <c r="C2312" s="19"/>
      <c r="D2312" s="50"/>
      <c r="E2312" s="19"/>
      <c r="F2312" s="19"/>
      <c r="G2312" s="208"/>
      <c r="I2312" s="51"/>
      <c r="J2312" s="52"/>
      <c r="K2312" s="62"/>
      <c r="L2312" s="62"/>
      <c r="M2312" s="52"/>
      <c r="N2312" s="54"/>
      <c r="O2312" s="51"/>
      <c r="P2312" s="52"/>
      <c r="W2312" s="52"/>
      <c r="X2312" s="68"/>
      <c r="Y2312" s="62"/>
      <c r="Z2312" s="19"/>
      <c r="AC2312" s="58"/>
      <c r="AD2312" s="19"/>
    </row>
    <row r="2313" spans="2:30" s="20" customFormat="1">
      <c r="B2313" s="49"/>
      <c r="C2313" s="19"/>
      <c r="D2313" s="50"/>
      <c r="E2313" s="19"/>
      <c r="F2313" s="19"/>
      <c r="G2313" s="208"/>
      <c r="I2313" s="51"/>
      <c r="J2313" s="52"/>
      <c r="K2313" s="62"/>
      <c r="L2313" s="62"/>
      <c r="M2313" s="52"/>
      <c r="N2313" s="54"/>
      <c r="O2313" s="51"/>
      <c r="P2313" s="52"/>
      <c r="W2313" s="52"/>
      <c r="X2313" s="68"/>
      <c r="Y2313" s="62"/>
      <c r="Z2313" s="19"/>
      <c r="AC2313" s="58"/>
      <c r="AD2313" s="19"/>
    </row>
    <row r="2314" spans="2:30" s="20" customFormat="1">
      <c r="B2314" s="49"/>
      <c r="C2314" s="19"/>
      <c r="D2314" s="50"/>
      <c r="E2314" s="19"/>
      <c r="F2314" s="19"/>
      <c r="G2314" s="208"/>
      <c r="I2314" s="51"/>
      <c r="J2314" s="52"/>
      <c r="K2314" s="62"/>
      <c r="L2314" s="62"/>
      <c r="M2314" s="52"/>
      <c r="N2314" s="54"/>
      <c r="O2314" s="51"/>
      <c r="P2314" s="52"/>
      <c r="W2314" s="52"/>
      <c r="X2314" s="68"/>
      <c r="Y2314" s="62"/>
      <c r="Z2314" s="19"/>
      <c r="AC2314" s="58"/>
      <c r="AD2314" s="19"/>
    </row>
    <row r="2315" spans="2:30" s="20" customFormat="1">
      <c r="B2315" s="49"/>
      <c r="C2315" s="19"/>
      <c r="D2315" s="50"/>
      <c r="E2315" s="19"/>
      <c r="F2315" s="19"/>
      <c r="G2315" s="208"/>
      <c r="I2315" s="51"/>
      <c r="J2315" s="52"/>
      <c r="K2315" s="62"/>
      <c r="L2315" s="62"/>
      <c r="M2315" s="52"/>
      <c r="N2315" s="54"/>
      <c r="O2315" s="51"/>
      <c r="P2315" s="52"/>
      <c r="W2315" s="52"/>
      <c r="X2315" s="68"/>
      <c r="Y2315" s="62"/>
      <c r="Z2315" s="19"/>
      <c r="AC2315" s="58"/>
      <c r="AD2315" s="19"/>
    </row>
    <row r="2316" spans="2:30" s="20" customFormat="1">
      <c r="B2316" s="49"/>
      <c r="C2316" s="19"/>
      <c r="D2316" s="50"/>
      <c r="E2316" s="19"/>
      <c r="F2316" s="19"/>
      <c r="G2316" s="208"/>
      <c r="I2316" s="51"/>
      <c r="J2316" s="52"/>
      <c r="K2316" s="62"/>
      <c r="L2316" s="62"/>
      <c r="M2316" s="52"/>
      <c r="N2316" s="54"/>
      <c r="O2316" s="51"/>
      <c r="P2316" s="52"/>
      <c r="W2316" s="52"/>
      <c r="X2316" s="68"/>
      <c r="Y2316" s="62"/>
      <c r="Z2316" s="19"/>
      <c r="AC2316" s="58"/>
      <c r="AD2316" s="19"/>
    </row>
    <row r="2317" spans="2:30" s="20" customFormat="1">
      <c r="B2317" s="49"/>
      <c r="C2317" s="19"/>
      <c r="D2317" s="50"/>
      <c r="E2317" s="19"/>
      <c r="F2317" s="19"/>
      <c r="G2317" s="208"/>
      <c r="I2317" s="51"/>
      <c r="J2317" s="52"/>
      <c r="K2317" s="62"/>
      <c r="L2317" s="62"/>
      <c r="M2317" s="52"/>
      <c r="N2317" s="54"/>
      <c r="O2317" s="51"/>
      <c r="P2317" s="52"/>
      <c r="W2317" s="52"/>
      <c r="X2317" s="68"/>
      <c r="Y2317" s="62"/>
      <c r="Z2317" s="19"/>
      <c r="AC2317" s="58"/>
      <c r="AD2317" s="19"/>
    </row>
    <row r="2318" spans="2:30" s="20" customFormat="1">
      <c r="B2318" s="49"/>
      <c r="C2318" s="19"/>
      <c r="D2318" s="50"/>
      <c r="E2318" s="19"/>
      <c r="F2318" s="19"/>
      <c r="G2318" s="208"/>
      <c r="I2318" s="51"/>
      <c r="J2318" s="52"/>
      <c r="K2318" s="62"/>
      <c r="L2318" s="62"/>
      <c r="M2318" s="52"/>
      <c r="N2318" s="54"/>
      <c r="O2318" s="51"/>
      <c r="P2318" s="52"/>
      <c r="W2318" s="52"/>
      <c r="X2318" s="68"/>
      <c r="Y2318" s="62"/>
      <c r="Z2318" s="19"/>
      <c r="AC2318" s="58"/>
      <c r="AD2318" s="19"/>
    </row>
    <row r="2319" spans="2:30" s="20" customFormat="1">
      <c r="B2319" s="49"/>
      <c r="C2319" s="19"/>
      <c r="D2319" s="50"/>
      <c r="E2319" s="19"/>
      <c r="F2319" s="19"/>
      <c r="G2319" s="208"/>
      <c r="I2319" s="51"/>
      <c r="J2319" s="52"/>
      <c r="K2319" s="62"/>
      <c r="L2319" s="62"/>
      <c r="M2319" s="52"/>
      <c r="N2319" s="54"/>
      <c r="O2319" s="51"/>
      <c r="P2319" s="52"/>
      <c r="W2319" s="52"/>
      <c r="X2319" s="68"/>
      <c r="Y2319" s="62"/>
      <c r="Z2319" s="19"/>
      <c r="AC2319" s="58"/>
      <c r="AD2319" s="19"/>
    </row>
    <row r="2320" spans="2:30" s="20" customFormat="1">
      <c r="B2320" s="49"/>
      <c r="C2320" s="19"/>
      <c r="D2320" s="50"/>
      <c r="E2320" s="19"/>
      <c r="F2320" s="19"/>
      <c r="G2320" s="208"/>
      <c r="I2320" s="51"/>
      <c r="J2320" s="52"/>
      <c r="K2320" s="62"/>
      <c r="L2320" s="62"/>
      <c r="M2320" s="52"/>
      <c r="N2320" s="54"/>
      <c r="O2320" s="51"/>
      <c r="P2320" s="52"/>
      <c r="W2320" s="52"/>
      <c r="X2320" s="68"/>
      <c r="Y2320" s="62"/>
      <c r="Z2320" s="19"/>
      <c r="AC2320" s="58"/>
      <c r="AD2320" s="19"/>
    </row>
    <row r="2321" spans="2:30" s="20" customFormat="1">
      <c r="B2321" s="49"/>
      <c r="C2321" s="19"/>
      <c r="D2321" s="50"/>
      <c r="E2321" s="19"/>
      <c r="F2321" s="19"/>
      <c r="G2321" s="208"/>
      <c r="I2321" s="51"/>
      <c r="J2321" s="52"/>
      <c r="K2321" s="62"/>
      <c r="L2321" s="62"/>
      <c r="M2321" s="52"/>
      <c r="N2321" s="54"/>
      <c r="O2321" s="51"/>
      <c r="P2321" s="52"/>
      <c r="W2321" s="52"/>
      <c r="X2321" s="68"/>
      <c r="Y2321" s="62"/>
      <c r="Z2321" s="19"/>
      <c r="AC2321" s="58"/>
      <c r="AD2321" s="19"/>
    </row>
    <row r="2322" spans="2:30" s="20" customFormat="1">
      <c r="B2322" s="49"/>
      <c r="C2322" s="19"/>
      <c r="D2322" s="50"/>
      <c r="E2322" s="19"/>
      <c r="F2322" s="19"/>
      <c r="G2322" s="208"/>
      <c r="I2322" s="51"/>
      <c r="J2322" s="52"/>
      <c r="K2322" s="62"/>
      <c r="L2322" s="62"/>
      <c r="M2322" s="52"/>
      <c r="N2322" s="54"/>
      <c r="O2322" s="51"/>
      <c r="P2322" s="52"/>
      <c r="W2322" s="52"/>
      <c r="X2322" s="68"/>
      <c r="Y2322" s="62"/>
      <c r="Z2322" s="19"/>
      <c r="AC2322" s="58"/>
      <c r="AD2322" s="19"/>
    </row>
    <row r="2323" spans="2:30" s="20" customFormat="1">
      <c r="B2323" s="49"/>
      <c r="C2323" s="19"/>
      <c r="D2323" s="50"/>
      <c r="E2323" s="19"/>
      <c r="F2323" s="19"/>
      <c r="G2323" s="208"/>
      <c r="I2323" s="51"/>
      <c r="J2323" s="52"/>
      <c r="K2323" s="62"/>
      <c r="L2323" s="62"/>
      <c r="M2323" s="52"/>
      <c r="N2323" s="54"/>
      <c r="O2323" s="51"/>
      <c r="P2323" s="52"/>
      <c r="W2323" s="52"/>
      <c r="X2323" s="68"/>
      <c r="Y2323" s="62"/>
      <c r="Z2323" s="19"/>
      <c r="AC2323" s="58"/>
      <c r="AD2323" s="19"/>
    </row>
    <row r="2324" spans="2:30" s="20" customFormat="1">
      <c r="B2324" s="49"/>
      <c r="C2324" s="19"/>
      <c r="D2324" s="50"/>
      <c r="E2324" s="19"/>
      <c r="F2324" s="19"/>
      <c r="G2324" s="208"/>
      <c r="I2324" s="51"/>
      <c r="J2324" s="52"/>
      <c r="K2324" s="62"/>
      <c r="L2324" s="62"/>
      <c r="M2324" s="52"/>
      <c r="N2324" s="54"/>
      <c r="O2324" s="51"/>
      <c r="P2324" s="52"/>
      <c r="W2324" s="52"/>
      <c r="X2324" s="68"/>
      <c r="Y2324" s="62"/>
      <c r="Z2324" s="19"/>
      <c r="AC2324" s="58"/>
      <c r="AD2324" s="19"/>
    </row>
    <row r="2325" spans="2:30" s="20" customFormat="1">
      <c r="B2325" s="49"/>
      <c r="C2325" s="19"/>
      <c r="D2325" s="50"/>
      <c r="E2325" s="19"/>
      <c r="F2325" s="19"/>
      <c r="G2325" s="208"/>
      <c r="I2325" s="51"/>
      <c r="J2325" s="52"/>
      <c r="K2325" s="62"/>
      <c r="L2325" s="62"/>
      <c r="M2325" s="52"/>
      <c r="N2325" s="54"/>
      <c r="O2325" s="51"/>
      <c r="P2325" s="52"/>
      <c r="W2325" s="52"/>
      <c r="X2325" s="68"/>
      <c r="Y2325" s="62"/>
      <c r="Z2325" s="19"/>
      <c r="AC2325" s="58"/>
      <c r="AD2325" s="19"/>
    </row>
    <row r="2326" spans="2:30" s="20" customFormat="1">
      <c r="B2326" s="49"/>
      <c r="C2326" s="19"/>
      <c r="D2326" s="50"/>
      <c r="E2326" s="19"/>
      <c r="F2326" s="19"/>
      <c r="G2326" s="208"/>
      <c r="I2326" s="51"/>
      <c r="J2326" s="52"/>
      <c r="K2326" s="62"/>
      <c r="L2326" s="62"/>
      <c r="M2326" s="52"/>
      <c r="N2326" s="54"/>
      <c r="O2326" s="51"/>
      <c r="P2326" s="52"/>
      <c r="W2326" s="52"/>
      <c r="X2326" s="68"/>
      <c r="Y2326" s="62"/>
      <c r="Z2326" s="19"/>
      <c r="AC2326" s="58"/>
      <c r="AD2326" s="19"/>
    </row>
    <row r="2327" spans="2:30" s="20" customFormat="1">
      <c r="B2327" s="49"/>
      <c r="C2327" s="19"/>
      <c r="D2327" s="50"/>
      <c r="E2327" s="19"/>
      <c r="F2327" s="19"/>
      <c r="G2327" s="208"/>
      <c r="I2327" s="51"/>
      <c r="J2327" s="52"/>
      <c r="K2327" s="62"/>
      <c r="L2327" s="62"/>
      <c r="M2327" s="52"/>
      <c r="N2327" s="54"/>
      <c r="O2327" s="51"/>
      <c r="P2327" s="52"/>
      <c r="W2327" s="52"/>
      <c r="X2327" s="68"/>
      <c r="Y2327" s="62"/>
      <c r="Z2327" s="19"/>
      <c r="AC2327" s="58"/>
      <c r="AD2327" s="19"/>
    </row>
    <row r="2328" spans="2:30" s="20" customFormat="1">
      <c r="B2328" s="49"/>
      <c r="C2328" s="19"/>
      <c r="D2328" s="50"/>
      <c r="E2328" s="19"/>
      <c r="F2328" s="19"/>
      <c r="G2328" s="208"/>
      <c r="I2328" s="51"/>
      <c r="J2328" s="52"/>
      <c r="K2328" s="62"/>
      <c r="L2328" s="62"/>
      <c r="M2328" s="52"/>
      <c r="N2328" s="54"/>
      <c r="O2328" s="51"/>
      <c r="P2328" s="52"/>
      <c r="W2328" s="52"/>
      <c r="X2328" s="68"/>
      <c r="Y2328" s="62"/>
      <c r="Z2328" s="19"/>
      <c r="AC2328" s="58"/>
      <c r="AD2328" s="19"/>
    </row>
    <row r="2329" spans="2:30" s="20" customFormat="1">
      <c r="B2329" s="49"/>
      <c r="C2329" s="19"/>
      <c r="D2329" s="50"/>
      <c r="E2329" s="19"/>
      <c r="F2329" s="19"/>
      <c r="G2329" s="208"/>
      <c r="I2329" s="51"/>
      <c r="J2329" s="52"/>
      <c r="K2329" s="62"/>
      <c r="L2329" s="62"/>
      <c r="M2329" s="52"/>
      <c r="N2329" s="54"/>
      <c r="O2329" s="51"/>
      <c r="P2329" s="52"/>
      <c r="W2329" s="52"/>
      <c r="X2329" s="68"/>
      <c r="Y2329" s="62"/>
      <c r="Z2329" s="19"/>
      <c r="AC2329" s="58"/>
      <c r="AD2329" s="19"/>
    </row>
    <row r="2330" spans="2:30" s="20" customFormat="1">
      <c r="B2330" s="49"/>
      <c r="C2330" s="19"/>
      <c r="D2330" s="50"/>
      <c r="E2330" s="19"/>
      <c r="F2330" s="19"/>
      <c r="G2330" s="208"/>
      <c r="I2330" s="51"/>
      <c r="J2330" s="52"/>
      <c r="K2330" s="62"/>
      <c r="L2330" s="62"/>
      <c r="M2330" s="52"/>
      <c r="N2330" s="54"/>
      <c r="O2330" s="51"/>
      <c r="P2330" s="52"/>
      <c r="W2330" s="52"/>
      <c r="X2330" s="68"/>
      <c r="Y2330" s="62"/>
      <c r="Z2330" s="19"/>
      <c r="AC2330" s="58"/>
      <c r="AD2330" s="19"/>
    </row>
    <row r="2331" spans="2:30" s="20" customFormat="1">
      <c r="B2331" s="49"/>
      <c r="C2331" s="19"/>
      <c r="D2331" s="50"/>
      <c r="E2331" s="19"/>
      <c r="F2331" s="19"/>
      <c r="G2331" s="208"/>
      <c r="I2331" s="51"/>
      <c r="J2331" s="52"/>
      <c r="K2331" s="62"/>
      <c r="L2331" s="62"/>
      <c r="M2331" s="52"/>
      <c r="N2331" s="54"/>
      <c r="O2331" s="51"/>
      <c r="P2331" s="52"/>
      <c r="W2331" s="52"/>
      <c r="X2331" s="68"/>
      <c r="Y2331" s="62"/>
      <c r="Z2331" s="19"/>
      <c r="AC2331" s="58"/>
      <c r="AD2331" s="19"/>
    </row>
    <row r="2332" spans="2:30" s="20" customFormat="1">
      <c r="B2332" s="49"/>
      <c r="C2332" s="19"/>
      <c r="D2332" s="50"/>
      <c r="E2332" s="19"/>
      <c r="F2332" s="19"/>
      <c r="G2332" s="208"/>
      <c r="I2332" s="51"/>
      <c r="J2332" s="52"/>
      <c r="K2332" s="62"/>
      <c r="L2332" s="62"/>
      <c r="M2332" s="52"/>
      <c r="N2332" s="54"/>
      <c r="O2332" s="51"/>
      <c r="P2332" s="52"/>
      <c r="W2332" s="52"/>
      <c r="X2332" s="68"/>
      <c r="Y2332" s="62"/>
      <c r="Z2332" s="19"/>
      <c r="AC2332" s="58"/>
      <c r="AD2332" s="19"/>
    </row>
    <row r="2333" spans="2:30" s="20" customFormat="1">
      <c r="B2333" s="49"/>
      <c r="C2333" s="19"/>
      <c r="D2333" s="50"/>
      <c r="E2333" s="19"/>
      <c r="F2333" s="19"/>
      <c r="G2333" s="208"/>
      <c r="I2333" s="51"/>
      <c r="J2333" s="52"/>
      <c r="K2333" s="62"/>
      <c r="L2333" s="62"/>
      <c r="M2333" s="52"/>
      <c r="N2333" s="54"/>
      <c r="O2333" s="51"/>
      <c r="P2333" s="52"/>
      <c r="W2333" s="52"/>
      <c r="X2333" s="68"/>
      <c r="Y2333" s="62"/>
      <c r="Z2333" s="19"/>
      <c r="AC2333" s="58"/>
      <c r="AD2333" s="19"/>
    </row>
    <row r="2334" spans="2:30" s="20" customFormat="1">
      <c r="B2334" s="49"/>
      <c r="C2334" s="19"/>
      <c r="D2334" s="50"/>
      <c r="E2334" s="19"/>
      <c r="F2334" s="19"/>
      <c r="G2334" s="208"/>
      <c r="I2334" s="51"/>
      <c r="J2334" s="52"/>
      <c r="K2334" s="62"/>
      <c r="L2334" s="62"/>
      <c r="M2334" s="52"/>
      <c r="N2334" s="54"/>
      <c r="O2334" s="51"/>
      <c r="P2334" s="52"/>
      <c r="W2334" s="52"/>
      <c r="X2334" s="68"/>
      <c r="Y2334" s="62"/>
      <c r="Z2334" s="19"/>
      <c r="AC2334" s="58"/>
      <c r="AD2334" s="19"/>
    </row>
    <row r="2335" spans="2:30" s="20" customFormat="1">
      <c r="B2335" s="49"/>
      <c r="C2335" s="19"/>
      <c r="D2335" s="50"/>
      <c r="E2335" s="19"/>
      <c r="F2335" s="19"/>
      <c r="G2335" s="208"/>
      <c r="I2335" s="51"/>
      <c r="J2335" s="52"/>
      <c r="K2335" s="62"/>
      <c r="L2335" s="62"/>
      <c r="M2335" s="52"/>
      <c r="N2335" s="54"/>
      <c r="O2335" s="51"/>
      <c r="P2335" s="52"/>
      <c r="W2335" s="52"/>
      <c r="X2335" s="68"/>
      <c r="Y2335" s="62"/>
      <c r="Z2335" s="19"/>
      <c r="AC2335" s="58"/>
      <c r="AD2335" s="19"/>
    </row>
    <row r="2336" spans="2:30" s="20" customFormat="1">
      <c r="B2336" s="49"/>
      <c r="C2336" s="19"/>
      <c r="D2336" s="50"/>
      <c r="E2336" s="19"/>
      <c r="F2336" s="19"/>
      <c r="G2336" s="208"/>
      <c r="I2336" s="51"/>
      <c r="J2336" s="52"/>
      <c r="K2336" s="62"/>
      <c r="L2336" s="62"/>
      <c r="M2336" s="52"/>
      <c r="N2336" s="54"/>
      <c r="O2336" s="51"/>
      <c r="P2336" s="52"/>
      <c r="W2336" s="52"/>
      <c r="X2336" s="68"/>
      <c r="Y2336" s="62"/>
      <c r="Z2336" s="19"/>
      <c r="AC2336" s="58"/>
      <c r="AD2336" s="19"/>
    </row>
    <row r="2337" spans="2:30" s="20" customFormat="1">
      <c r="B2337" s="49"/>
      <c r="C2337" s="19"/>
      <c r="D2337" s="50"/>
      <c r="E2337" s="19"/>
      <c r="F2337" s="19"/>
      <c r="G2337" s="208"/>
      <c r="I2337" s="51"/>
      <c r="J2337" s="52"/>
      <c r="K2337" s="62"/>
      <c r="L2337" s="62"/>
      <c r="M2337" s="52"/>
      <c r="N2337" s="54"/>
      <c r="O2337" s="51"/>
      <c r="P2337" s="52"/>
      <c r="W2337" s="52"/>
      <c r="X2337" s="68"/>
      <c r="Y2337" s="62"/>
      <c r="Z2337" s="19"/>
      <c r="AC2337" s="58"/>
      <c r="AD2337" s="19"/>
    </row>
    <row r="2338" spans="2:30" s="20" customFormat="1">
      <c r="B2338" s="49"/>
      <c r="C2338" s="19"/>
      <c r="D2338" s="50"/>
      <c r="E2338" s="19"/>
      <c r="F2338" s="19"/>
      <c r="G2338" s="208"/>
      <c r="I2338" s="51"/>
      <c r="J2338" s="52"/>
      <c r="K2338" s="62"/>
      <c r="L2338" s="62"/>
      <c r="M2338" s="52"/>
      <c r="N2338" s="54"/>
      <c r="O2338" s="51"/>
      <c r="P2338" s="52"/>
      <c r="W2338" s="52"/>
      <c r="X2338" s="68"/>
      <c r="Y2338" s="62"/>
      <c r="Z2338" s="19"/>
      <c r="AC2338" s="58"/>
      <c r="AD2338" s="19"/>
    </row>
    <row r="2339" spans="2:30" s="20" customFormat="1">
      <c r="B2339" s="49"/>
      <c r="C2339" s="19"/>
      <c r="D2339" s="50"/>
      <c r="E2339" s="19"/>
      <c r="F2339" s="19"/>
      <c r="G2339" s="208"/>
      <c r="I2339" s="51"/>
      <c r="J2339" s="52"/>
      <c r="K2339" s="62"/>
      <c r="L2339" s="62"/>
      <c r="M2339" s="52"/>
      <c r="N2339" s="54"/>
      <c r="O2339" s="51"/>
      <c r="P2339" s="52"/>
      <c r="W2339" s="52"/>
      <c r="X2339" s="68"/>
      <c r="Y2339" s="62"/>
      <c r="Z2339" s="19"/>
      <c r="AC2339" s="58"/>
      <c r="AD2339" s="19"/>
    </row>
    <row r="2340" spans="2:30" s="20" customFormat="1">
      <c r="B2340" s="49"/>
      <c r="C2340" s="19"/>
      <c r="D2340" s="50"/>
      <c r="E2340" s="19"/>
      <c r="F2340" s="19"/>
      <c r="G2340" s="208"/>
      <c r="I2340" s="51"/>
      <c r="J2340" s="52"/>
      <c r="K2340" s="62"/>
      <c r="L2340" s="62"/>
      <c r="M2340" s="52"/>
      <c r="N2340" s="54"/>
      <c r="O2340" s="51"/>
      <c r="P2340" s="52"/>
      <c r="W2340" s="52"/>
      <c r="X2340" s="68"/>
      <c r="Y2340" s="62"/>
      <c r="Z2340" s="19"/>
      <c r="AC2340" s="58"/>
      <c r="AD2340" s="19"/>
    </row>
    <row r="2341" spans="2:30" s="20" customFormat="1">
      <c r="B2341" s="49"/>
      <c r="C2341" s="19"/>
      <c r="D2341" s="50"/>
      <c r="E2341" s="19"/>
      <c r="F2341" s="19"/>
      <c r="G2341" s="208"/>
      <c r="I2341" s="51"/>
      <c r="J2341" s="52"/>
      <c r="K2341" s="62"/>
      <c r="L2341" s="62"/>
      <c r="M2341" s="52"/>
      <c r="N2341" s="54"/>
      <c r="O2341" s="51"/>
      <c r="P2341" s="52"/>
      <c r="W2341" s="52"/>
      <c r="X2341" s="68"/>
      <c r="Y2341" s="62"/>
      <c r="Z2341" s="19"/>
      <c r="AC2341" s="58"/>
      <c r="AD2341" s="19"/>
    </row>
    <row r="2342" spans="2:30" s="20" customFormat="1">
      <c r="B2342" s="49"/>
      <c r="C2342" s="19"/>
      <c r="D2342" s="50"/>
      <c r="E2342" s="19"/>
      <c r="F2342" s="19"/>
      <c r="G2342" s="208"/>
      <c r="I2342" s="51"/>
      <c r="J2342" s="52"/>
      <c r="K2342" s="62"/>
      <c r="L2342" s="62"/>
      <c r="M2342" s="52"/>
      <c r="N2342" s="54"/>
      <c r="O2342" s="51"/>
      <c r="P2342" s="52"/>
      <c r="W2342" s="52"/>
      <c r="X2342" s="68"/>
      <c r="Y2342" s="62"/>
      <c r="Z2342" s="19"/>
      <c r="AC2342" s="58"/>
      <c r="AD2342" s="19"/>
    </row>
    <row r="2343" spans="2:30" s="20" customFormat="1">
      <c r="B2343" s="49"/>
      <c r="C2343" s="19"/>
      <c r="D2343" s="50"/>
      <c r="E2343" s="19"/>
      <c r="F2343" s="19"/>
      <c r="G2343" s="208"/>
      <c r="I2343" s="51"/>
      <c r="J2343" s="52"/>
      <c r="K2343" s="62"/>
      <c r="L2343" s="62"/>
      <c r="M2343" s="52"/>
      <c r="N2343" s="54"/>
      <c r="O2343" s="51"/>
      <c r="P2343" s="52"/>
      <c r="W2343" s="52"/>
      <c r="X2343" s="68"/>
      <c r="Y2343" s="62"/>
      <c r="Z2343" s="19"/>
      <c r="AC2343" s="58"/>
      <c r="AD2343" s="19"/>
    </row>
    <row r="2344" spans="2:30" s="20" customFormat="1">
      <c r="B2344" s="49"/>
      <c r="C2344" s="19"/>
      <c r="D2344" s="50"/>
      <c r="E2344" s="19"/>
      <c r="F2344" s="19"/>
      <c r="G2344" s="208"/>
      <c r="I2344" s="51"/>
      <c r="J2344" s="52"/>
      <c r="K2344" s="62"/>
      <c r="L2344" s="62"/>
      <c r="M2344" s="52"/>
      <c r="N2344" s="54"/>
      <c r="O2344" s="51"/>
      <c r="P2344" s="52"/>
      <c r="W2344" s="52"/>
      <c r="X2344" s="68"/>
      <c r="Y2344" s="62"/>
      <c r="Z2344" s="19"/>
      <c r="AC2344" s="58"/>
      <c r="AD2344" s="19"/>
    </row>
    <row r="2345" spans="2:30" s="20" customFormat="1">
      <c r="B2345" s="49"/>
      <c r="C2345" s="19"/>
      <c r="D2345" s="50"/>
      <c r="E2345" s="19"/>
      <c r="F2345" s="19"/>
      <c r="G2345" s="208"/>
      <c r="I2345" s="51"/>
      <c r="J2345" s="52"/>
      <c r="K2345" s="62"/>
      <c r="L2345" s="62"/>
      <c r="M2345" s="52"/>
      <c r="N2345" s="54"/>
      <c r="O2345" s="51"/>
      <c r="P2345" s="52"/>
      <c r="W2345" s="52"/>
      <c r="X2345" s="68"/>
      <c r="Y2345" s="62"/>
      <c r="Z2345" s="19"/>
      <c r="AC2345" s="58"/>
      <c r="AD2345" s="19"/>
    </row>
    <row r="2346" spans="2:30" s="20" customFormat="1">
      <c r="B2346" s="49"/>
      <c r="C2346" s="19"/>
      <c r="D2346" s="50"/>
      <c r="E2346" s="19"/>
      <c r="F2346" s="19"/>
      <c r="G2346" s="208"/>
      <c r="I2346" s="51"/>
      <c r="J2346" s="52"/>
      <c r="K2346" s="62"/>
      <c r="L2346" s="62"/>
      <c r="M2346" s="52"/>
      <c r="N2346" s="54"/>
      <c r="O2346" s="51"/>
      <c r="P2346" s="52"/>
      <c r="W2346" s="52"/>
      <c r="X2346" s="68"/>
      <c r="Y2346" s="62"/>
      <c r="Z2346" s="19"/>
      <c r="AC2346" s="58"/>
      <c r="AD2346" s="19"/>
    </row>
    <row r="2347" spans="2:30" s="20" customFormat="1">
      <c r="B2347" s="49"/>
      <c r="C2347" s="19"/>
      <c r="D2347" s="50"/>
      <c r="E2347" s="19"/>
      <c r="F2347" s="19"/>
      <c r="G2347" s="208"/>
      <c r="I2347" s="51"/>
      <c r="J2347" s="52"/>
      <c r="K2347" s="62"/>
      <c r="L2347" s="62"/>
      <c r="M2347" s="52"/>
      <c r="N2347" s="54"/>
      <c r="O2347" s="51"/>
      <c r="P2347" s="52"/>
      <c r="W2347" s="52"/>
      <c r="X2347" s="68"/>
      <c r="Y2347" s="62"/>
      <c r="Z2347" s="19"/>
      <c r="AC2347" s="58"/>
      <c r="AD2347" s="19"/>
    </row>
    <row r="2348" spans="2:30" s="20" customFormat="1">
      <c r="B2348" s="49"/>
      <c r="C2348" s="19"/>
      <c r="D2348" s="50"/>
      <c r="E2348" s="19"/>
      <c r="F2348" s="19"/>
      <c r="G2348" s="208"/>
      <c r="I2348" s="51"/>
      <c r="J2348" s="52"/>
      <c r="K2348" s="62"/>
      <c r="L2348" s="62"/>
      <c r="M2348" s="52"/>
      <c r="N2348" s="54"/>
      <c r="O2348" s="51"/>
      <c r="P2348" s="52"/>
      <c r="W2348" s="52"/>
      <c r="X2348" s="68"/>
      <c r="Y2348" s="62"/>
      <c r="Z2348" s="19"/>
      <c r="AC2348" s="58"/>
      <c r="AD2348" s="19"/>
    </row>
    <row r="2349" spans="2:30" s="20" customFormat="1">
      <c r="B2349" s="49"/>
      <c r="C2349" s="19"/>
      <c r="D2349" s="50"/>
      <c r="E2349" s="19"/>
      <c r="F2349" s="19"/>
      <c r="G2349" s="208"/>
      <c r="I2349" s="51"/>
      <c r="J2349" s="52"/>
      <c r="K2349" s="62"/>
      <c r="L2349" s="62"/>
      <c r="M2349" s="52"/>
      <c r="N2349" s="54"/>
      <c r="O2349" s="51"/>
      <c r="P2349" s="52"/>
      <c r="W2349" s="52"/>
      <c r="X2349" s="68"/>
      <c r="Y2349" s="62"/>
      <c r="Z2349" s="19"/>
      <c r="AC2349" s="58"/>
      <c r="AD2349" s="19"/>
    </row>
    <row r="2350" spans="2:30" s="20" customFormat="1">
      <c r="B2350" s="49"/>
      <c r="C2350" s="19"/>
      <c r="D2350" s="50"/>
      <c r="E2350" s="19"/>
      <c r="F2350" s="19"/>
      <c r="G2350" s="208"/>
      <c r="I2350" s="51"/>
      <c r="J2350" s="52"/>
      <c r="K2350" s="62"/>
      <c r="L2350" s="62"/>
      <c r="M2350" s="52"/>
      <c r="N2350" s="54"/>
      <c r="O2350" s="51"/>
      <c r="P2350" s="52"/>
      <c r="W2350" s="52"/>
      <c r="X2350" s="68"/>
      <c r="Y2350" s="62"/>
      <c r="Z2350" s="19"/>
      <c r="AC2350" s="58"/>
      <c r="AD2350" s="19"/>
    </row>
    <row r="2351" spans="2:30" s="20" customFormat="1">
      <c r="B2351" s="49"/>
      <c r="C2351" s="19"/>
      <c r="D2351" s="50"/>
      <c r="E2351" s="19"/>
      <c r="F2351" s="19"/>
      <c r="G2351" s="208"/>
      <c r="I2351" s="51"/>
      <c r="J2351" s="52"/>
      <c r="K2351" s="62"/>
      <c r="L2351" s="62"/>
      <c r="M2351" s="52"/>
      <c r="N2351" s="54"/>
      <c r="O2351" s="51"/>
      <c r="P2351" s="52"/>
      <c r="W2351" s="52"/>
      <c r="X2351" s="68"/>
      <c r="Y2351" s="62"/>
      <c r="Z2351" s="19"/>
      <c r="AC2351" s="58"/>
      <c r="AD2351" s="19"/>
    </row>
    <row r="2352" spans="2:30" s="20" customFormat="1">
      <c r="B2352" s="49"/>
      <c r="C2352" s="19"/>
      <c r="D2352" s="50"/>
      <c r="E2352" s="19"/>
      <c r="F2352" s="19"/>
      <c r="G2352" s="208"/>
      <c r="I2352" s="51"/>
      <c r="J2352" s="52"/>
      <c r="K2352" s="62"/>
      <c r="L2352" s="62"/>
      <c r="M2352" s="52"/>
      <c r="N2352" s="54"/>
      <c r="O2352" s="51"/>
      <c r="P2352" s="52"/>
      <c r="W2352" s="52"/>
      <c r="X2352" s="68"/>
      <c r="Y2352" s="62"/>
      <c r="Z2352" s="19"/>
      <c r="AC2352" s="58"/>
      <c r="AD2352" s="19"/>
    </row>
    <row r="2353" spans="2:30" s="20" customFormat="1">
      <c r="B2353" s="49"/>
      <c r="C2353" s="19"/>
      <c r="D2353" s="50"/>
      <c r="E2353" s="19"/>
      <c r="F2353" s="19"/>
      <c r="G2353" s="208"/>
      <c r="I2353" s="51"/>
      <c r="J2353" s="52"/>
      <c r="K2353" s="62"/>
      <c r="L2353" s="62"/>
      <c r="M2353" s="52"/>
      <c r="N2353" s="54"/>
      <c r="O2353" s="51"/>
      <c r="P2353" s="52"/>
      <c r="W2353" s="52"/>
      <c r="X2353" s="68"/>
      <c r="Y2353" s="62"/>
      <c r="Z2353" s="19"/>
      <c r="AC2353" s="58"/>
      <c r="AD2353" s="19"/>
    </row>
    <row r="2354" spans="2:30" s="20" customFormat="1">
      <c r="B2354" s="49"/>
      <c r="C2354" s="19"/>
      <c r="D2354" s="50"/>
      <c r="E2354" s="19"/>
      <c r="F2354" s="19"/>
      <c r="G2354" s="208"/>
      <c r="I2354" s="51"/>
      <c r="J2354" s="52"/>
      <c r="K2354" s="62"/>
      <c r="L2354" s="62"/>
      <c r="M2354" s="52"/>
      <c r="N2354" s="54"/>
      <c r="O2354" s="51"/>
      <c r="P2354" s="52"/>
      <c r="W2354" s="52"/>
      <c r="X2354" s="68"/>
      <c r="Y2354" s="62"/>
      <c r="Z2354" s="19"/>
      <c r="AC2354" s="58"/>
      <c r="AD2354" s="19"/>
    </row>
    <row r="2355" spans="2:30" s="20" customFormat="1">
      <c r="B2355" s="49"/>
      <c r="C2355" s="19"/>
      <c r="D2355" s="50"/>
      <c r="E2355" s="19"/>
      <c r="F2355" s="19"/>
      <c r="G2355" s="208"/>
      <c r="I2355" s="51"/>
      <c r="J2355" s="52"/>
      <c r="K2355" s="62"/>
      <c r="L2355" s="62"/>
      <c r="M2355" s="52"/>
      <c r="N2355" s="54"/>
      <c r="O2355" s="51"/>
      <c r="P2355" s="52"/>
      <c r="W2355" s="52"/>
      <c r="X2355" s="68"/>
      <c r="Y2355" s="62"/>
      <c r="Z2355" s="19"/>
      <c r="AC2355" s="58"/>
      <c r="AD2355" s="19"/>
    </row>
    <row r="2356" spans="2:30" s="20" customFormat="1">
      <c r="B2356" s="49"/>
      <c r="C2356" s="19"/>
      <c r="D2356" s="50"/>
      <c r="E2356" s="19"/>
      <c r="F2356" s="19"/>
      <c r="G2356" s="208"/>
      <c r="I2356" s="51"/>
      <c r="J2356" s="52"/>
      <c r="K2356" s="62"/>
      <c r="L2356" s="62"/>
      <c r="M2356" s="52"/>
      <c r="N2356" s="54"/>
      <c r="O2356" s="51"/>
      <c r="P2356" s="52"/>
      <c r="W2356" s="52"/>
      <c r="X2356" s="68"/>
      <c r="Y2356" s="62"/>
      <c r="Z2356" s="19"/>
      <c r="AC2356" s="58"/>
      <c r="AD2356" s="19"/>
    </row>
    <row r="2357" spans="2:30" s="20" customFormat="1">
      <c r="B2357" s="49"/>
      <c r="C2357" s="19"/>
      <c r="D2357" s="50"/>
      <c r="E2357" s="19"/>
      <c r="F2357" s="19"/>
      <c r="G2357" s="208"/>
      <c r="I2357" s="51"/>
      <c r="J2357" s="52"/>
      <c r="K2357" s="62"/>
      <c r="L2357" s="62"/>
      <c r="M2357" s="52"/>
      <c r="N2357" s="54"/>
      <c r="O2357" s="51"/>
      <c r="P2357" s="52"/>
      <c r="W2357" s="52"/>
      <c r="X2357" s="68"/>
      <c r="Y2357" s="62"/>
      <c r="Z2357" s="19"/>
      <c r="AC2357" s="58"/>
      <c r="AD2357" s="19"/>
    </row>
    <row r="2358" spans="2:30" s="20" customFormat="1">
      <c r="B2358" s="49"/>
      <c r="C2358" s="19"/>
      <c r="D2358" s="50"/>
      <c r="E2358" s="19"/>
      <c r="F2358" s="19"/>
      <c r="G2358" s="208"/>
      <c r="I2358" s="51"/>
      <c r="J2358" s="52"/>
      <c r="K2358" s="62"/>
      <c r="L2358" s="62"/>
      <c r="M2358" s="52"/>
      <c r="N2358" s="54"/>
      <c r="O2358" s="51"/>
      <c r="P2358" s="52"/>
      <c r="W2358" s="52"/>
      <c r="X2358" s="68"/>
      <c r="Y2358" s="62"/>
      <c r="Z2358" s="19"/>
      <c r="AC2358" s="58"/>
      <c r="AD2358" s="19"/>
    </row>
    <row r="2359" spans="2:30" s="20" customFormat="1">
      <c r="B2359" s="49"/>
      <c r="C2359" s="19"/>
      <c r="D2359" s="50"/>
      <c r="E2359" s="19"/>
      <c r="F2359" s="19"/>
      <c r="G2359" s="208"/>
      <c r="I2359" s="51"/>
      <c r="J2359" s="52"/>
      <c r="K2359" s="62"/>
      <c r="L2359" s="62"/>
      <c r="M2359" s="52"/>
      <c r="N2359" s="54"/>
      <c r="O2359" s="51"/>
      <c r="P2359" s="52"/>
      <c r="W2359" s="52"/>
      <c r="X2359" s="68"/>
      <c r="Y2359" s="62"/>
      <c r="Z2359" s="19"/>
      <c r="AC2359" s="58"/>
      <c r="AD2359" s="19"/>
    </row>
    <row r="2360" spans="2:30" s="20" customFormat="1">
      <c r="B2360" s="49"/>
      <c r="C2360" s="19"/>
      <c r="D2360" s="50"/>
      <c r="E2360" s="19"/>
      <c r="F2360" s="19"/>
      <c r="G2360" s="208"/>
      <c r="I2360" s="51"/>
      <c r="J2360" s="52"/>
      <c r="K2360" s="62"/>
      <c r="L2360" s="62"/>
      <c r="M2360" s="52"/>
      <c r="N2360" s="54"/>
      <c r="O2360" s="51"/>
      <c r="P2360" s="52"/>
      <c r="W2360" s="52"/>
      <c r="X2360" s="68"/>
      <c r="Y2360" s="62"/>
      <c r="Z2360" s="19"/>
      <c r="AC2360" s="58"/>
      <c r="AD2360" s="19"/>
    </row>
    <row r="2361" spans="2:30" s="20" customFormat="1">
      <c r="B2361" s="49"/>
      <c r="C2361" s="19"/>
      <c r="D2361" s="50"/>
      <c r="E2361" s="19"/>
      <c r="F2361" s="19"/>
      <c r="G2361" s="208"/>
      <c r="I2361" s="51"/>
      <c r="J2361" s="52"/>
      <c r="K2361" s="62"/>
      <c r="L2361" s="62"/>
      <c r="M2361" s="52"/>
      <c r="N2361" s="54"/>
      <c r="O2361" s="51"/>
      <c r="P2361" s="52"/>
      <c r="W2361" s="52"/>
      <c r="X2361" s="68"/>
      <c r="Y2361" s="62"/>
      <c r="Z2361" s="19"/>
      <c r="AC2361" s="58"/>
      <c r="AD2361" s="19"/>
    </row>
    <row r="2362" spans="2:30" s="20" customFormat="1">
      <c r="B2362" s="49"/>
      <c r="C2362" s="19"/>
      <c r="D2362" s="50"/>
      <c r="E2362" s="19"/>
      <c r="F2362" s="19"/>
      <c r="G2362" s="208"/>
      <c r="I2362" s="51"/>
      <c r="J2362" s="52"/>
      <c r="K2362" s="62"/>
      <c r="L2362" s="62"/>
      <c r="M2362" s="52"/>
      <c r="N2362" s="54"/>
      <c r="O2362" s="51"/>
      <c r="P2362" s="52"/>
      <c r="W2362" s="52"/>
      <c r="X2362" s="68"/>
      <c r="Y2362" s="62"/>
      <c r="Z2362" s="19"/>
      <c r="AC2362" s="58"/>
      <c r="AD2362" s="19"/>
    </row>
    <row r="2363" spans="2:30" s="20" customFormat="1">
      <c r="B2363" s="49"/>
      <c r="C2363" s="19"/>
      <c r="D2363" s="50"/>
      <c r="E2363" s="19"/>
      <c r="F2363" s="19"/>
      <c r="G2363" s="208"/>
      <c r="I2363" s="51"/>
      <c r="J2363" s="52"/>
      <c r="K2363" s="62"/>
      <c r="L2363" s="62"/>
      <c r="M2363" s="52"/>
      <c r="N2363" s="54"/>
      <c r="O2363" s="51"/>
      <c r="P2363" s="52"/>
      <c r="W2363" s="52"/>
      <c r="X2363" s="68"/>
      <c r="Y2363" s="62"/>
      <c r="Z2363" s="19"/>
      <c r="AC2363" s="58"/>
      <c r="AD2363" s="19"/>
    </row>
    <row r="2364" spans="2:30" s="20" customFormat="1">
      <c r="B2364" s="49"/>
      <c r="C2364" s="19"/>
      <c r="D2364" s="50"/>
      <c r="E2364" s="19"/>
      <c r="F2364" s="19"/>
      <c r="G2364" s="208"/>
      <c r="I2364" s="51"/>
      <c r="J2364" s="52"/>
      <c r="K2364" s="62"/>
      <c r="L2364" s="62"/>
      <c r="M2364" s="52"/>
      <c r="N2364" s="54"/>
      <c r="O2364" s="51"/>
      <c r="P2364" s="52"/>
      <c r="W2364" s="52"/>
      <c r="X2364" s="68"/>
      <c r="Y2364" s="62"/>
      <c r="Z2364" s="19"/>
      <c r="AC2364" s="58"/>
      <c r="AD2364" s="19"/>
    </row>
    <row r="2365" spans="2:30" s="20" customFormat="1">
      <c r="B2365" s="49"/>
      <c r="C2365" s="19"/>
      <c r="D2365" s="50"/>
      <c r="E2365" s="19"/>
      <c r="F2365" s="19"/>
      <c r="G2365" s="208"/>
      <c r="I2365" s="51"/>
      <c r="J2365" s="52"/>
      <c r="K2365" s="62"/>
      <c r="L2365" s="62"/>
      <c r="M2365" s="52"/>
      <c r="N2365" s="54"/>
      <c r="O2365" s="51"/>
      <c r="P2365" s="52"/>
      <c r="W2365" s="52"/>
      <c r="X2365" s="68"/>
      <c r="Y2365" s="62"/>
      <c r="Z2365" s="19"/>
      <c r="AC2365" s="58"/>
      <c r="AD2365" s="19"/>
    </row>
    <row r="2366" spans="2:30" s="20" customFormat="1">
      <c r="B2366" s="49"/>
      <c r="C2366" s="19"/>
      <c r="D2366" s="50"/>
      <c r="E2366" s="19"/>
      <c r="F2366" s="19"/>
      <c r="G2366" s="208"/>
      <c r="I2366" s="51"/>
      <c r="J2366" s="52"/>
      <c r="K2366" s="62"/>
      <c r="L2366" s="62"/>
      <c r="M2366" s="52"/>
      <c r="N2366" s="54"/>
      <c r="O2366" s="51"/>
      <c r="P2366" s="52"/>
      <c r="W2366" s="52"/>
      <c r="X2366" s="68"/>
      <c r="Y2366" s="62"/>
      <c r="Z2366" s="19"/>
      <c r="AC2366" s="58"/>
      <c r="AD2366" s="19"/>
    </row>
    <row r="2367" spans="2:30" s="20" customFormat="1">
      <c r="B2367" s="49"/>
      <c r="C2367" s="19"/>
      <c r="D2367" s="50"/>
      <c r="E2367" s="19"/>
      <c r="F2367" s="19"/>
      <c r="G2367" s="208"/>
      <c r="I2367" s="51"/>
      <c r="J2367" s="52"/>
      <c r="K2367" s="62"/>
      <c r="L2367" s="62"/>
      <c r="M2367" s="52"/>
      <c r="N2367" s="54"/>
      <c r="O2367" s="51"/>
      <c r="P2367" s="52"/>
      <c r="W2367" s="52"/>
      <c r="X2367" s="68"/>
      <c r="Y2367" s="62"/>
      <c r="Z2367" s="19"/>
      <c r="AC2367" s="58"/>
      <c r="AD2367" s="19"/>
    </row>
    <row r="2368" spans="2:30" s="20" customFormat="1">
      <c r="B2368" s="49"/>
      <c r="C2368" s="19"/>
      <c r="D2368" s="50"/>
      <c r="E2368" s="19"/>
      <c r="F2368" s="19"/>
      <c r="G2368" s="208"/>
      <c r="I2368" s="51"/>
      <c r="J2368" s="52"/>
      <c r="K2368" s="62"/>
      <c r="L2368" s="62"/>
      <c r="M2368" s="52"/>
      <c r="N2368" s="54"/>
      <c r="O2368" s="51"/>
      <c r="P2368" s="52"/>
      <c r="W2368" s="52"/>
      <c r="X2368" s="68"/>
      <c r="Y2368" s="62"/>
      <c r="Z2368" s="19"/>
      <c r="AC2368" s="58"/>
      <c r="AD2368" s="19"/>
    </row>
    <row r="2369" spans="2:30" s="20" customFormat="1">
      <c r="B2369" s="49"/>
      <c r="C2369" s="19"/>
      <c r="D2369" s="50"/>
      <c r="E2369" s="19"/>
      <c r="F2369" s="19"/>
      <c r="G2369" s="208"/>
      <c r="I2369" s="51"/>
      <c r="J2369" s="52"/>
      <c r="K2369" s="62"/>
      <c r="L2369" s="62"/>
      <c r="M2369" s="52"/>
      <c r="N2369" s="54"/>
      <c r="O2369" s="51"/>
      <c r="P2369" s="52"/>
      <c r="W2369" s="52"/>
      <c r="X2369" s="68"/>
      <c r="Y2369" s="62"/>
      <c r="Z2369" s="19"/>
      <c r="AC2369" s="58"/>
      <c r="AD2369" s="19"/>
    </row>
    <row r="2370" spans="2:30" s="20" customFormat="1">
      <c r="B2370" s="49"/>
      <c r="C2370" s="19"/>
      <c r="D2370" s="50"/>
      <c r="E2370" s="19"/>
      <c r="F2370" s="19"/>
      <c r="G2370" s="208"/>
      <c r="I2370" s="51"/>
      <c r="J2370" s="52"/>
      <c r="K2370" s="62"/>
      <c r="L2370" s="62"/>
      <c r="M2370" s="52"/>
      <c r="N2370" s="54"/>
      <c r="O2370" s="51"/>
      <c r="P2370" s="52"/>
      <c r="W2370" s="52"/>
      <c r="X2370" s="68"/>
      <c r="Y2370" s="62"/>
      <c r="Z2370" s="19"/>
      <c r="AC2370" s="58"/>
      <c r="AD2370" s="19"/>
    </row>
    <row r="2371" spans="2:30" s="20" customFormat="1">
      <c r="B2371" s="49"/>
      <c r="C2371" s="19"/>
      <c r="D2371" s="50"/>
      <c r="E2371" s="19"/>
      <c r="F2371" s="19"/>
      <c r="G2371" s="208"/>
      <c r="I2371" s="51"/>
      <c r="J2371" s="52"/>
      <c r="K2371" s="62"/>
      <c r="L2371" s="62"/>
      <c r="M2371" s="52"/>
      <c r="N2371" s="54"/>
      <c r="O2371" s="51"/>
      <c r="P2371" s="52"/>
      <c r="W2371" s="52"/>
      <c r="X2371" s="68"/>
      <c r="Y2371" s="62"/>
      <c r="Z2371" s="19"/>
      <c r="AC2371" s="58"/>
      <c r="AD2371" s="19"/>
    </row>
    <row r="2372" spans="2:30" s="20" customFormat="1">
      <c r="B2372" s="49"/>
      <c r="C2372" s="19"/>
      <c r="D2372" s="50"/>
      <c r="E2372" s="19"/>
      <c r="F2372" s="19"/>
      <c r="G2372" s="208"/>
      <c r="I2372" s="51"/>
      <c r="J2372" s="52"/>
      <c r="K2372" s="62"/>
      <c r="L2372" s="62"/>
      <c r="M2372" s="52"/>
      <c r="N2372" s="54"/>
      <c r="O2372" s="51"/>
      <c r="P2372" s="52"/>
      <c r="W2372" s="52"/>
      <c r="X2372" s="68"/>
      <c r="Y2372" s="62"/>
      <c r="Z2372" s="19"/>
      <c r="AC2372" s="58"/>
      <c r="AD2372" s="19"/>
    </row>
    <row r="2373" spans="2:30" s="20" customFormat="1">
      <c r="B2373" s="49"/>
      <c r="C2373" s="19"/>
      <c r="D2373" s="50"/>
      <c r="E2373" s="19"/>
      <c r="F2373" s="19"/>
      <c r="G2373" s="208"/>
      <c r="I2373" s="51"/>
      <c r="J2373" s="52"/>
      <c r="K2373" s="62"/>
      <c r="L2373" s="62"/>
      <c r="M2373" s="52"/>
      <c r="N2373" s="54"/>
      <c r="O2373" s="51"/>
      <c r="P2373" s="52"/>
      <c r="W2373" s="52"/>
      <c r="X2373" s="68"/>
      <c r="Y2373" s="62"/>
      <c r="Z2373" s="19"/>
      <c r="AC2373" s="58"/>
      <c r="AD2373" s="19"/>
    </row>
    <row r="2374" spans="2:30" s="20" customFormat="1">
      <c r="B2374" s="49"/>
      <c r="C2374" s="19"/>
      <c r="D2374" s="50"/>
      <c r="E2374" s="19"/>
      <c r="F2374" s="19"/>
      <c r="G2374" s="208"/>
      <c r="I2374" s="51"/>
      <c r="J2374" s="52"/>
      <c r="K2374" s="62"/>
      <c r="L2374" s="62"/>
      <c r="M2374" s="52"/>
      <c r="N2374" s="54"/>
      <c r="O2374" s="51"/>
      <c r="P2374" s="52"/>
      <c r="W2374" s="52"/>
      <c r="X2374" s="68"/>
      <c r="Y2374" s="62"/>
      <c r="Z2374" s="19"/>
      <c r="AC2374" s="58"/>
      <c r="AD2374" s="19"/>
    </row>
    <row r="2375" spans="2:30" s="20" customFormat="1">
      <c r="B2375" s="49"/>
      <c r="C2375" s="19"/>
      <c r="D2375" s="50"/>
      <c r="E2375" s="19"/>
      <c r="F2375" s="19"/>
      <c r="G2375" s="208"/>
      <c r="I2375" s="51"/>
      <c r="J2375" s="52"/>
      <c r="K2375" s="62"/>
      <c r="L2375" s="62"/>
      <c r="M2375" s="52"/>
      <c r="N2375" s="54"/>
      <c r="O2375" s="51"/>
      <c r="P2375" s="52"/>
      <c r="W2375" s="52"/>
      <c r="X2375" s="68"/>
      <c r="Y2375" s="62"/>
      <c r="Z2375" s="19"/>
      <c r="AC2375" s="58"/>
      <c r="AD2375" s="19"/>
    </row>
    <row r="2376" spans="2:30" s="20" customFormat="1">
      <c r="B2376" s="49"/>
      <c r="C2376" s="19"/>
      <c r="D2376" s="50"/>
      <c r="E2376" s="19"/>
      <c r="F2376" s="19"/>
      <c r="G2376" s="208"/>
      <c r="I2376" s="51"/>
      <c r="J2376" s="52"/>
      <c r="K2376" s="62"/>
      <c r="L2376" s="62"/>
      <c r="M2376" s="52"/>
      <c r="N2376" s="54"/>
      <c r="O2376" s="51"/>
      <c r="P2376" s="52"/>
      <c r="W2376" s="52"/>
      <c r="X2376" s="68"/>
      <c r="Y2376" s="62"/>
      <c r="Z2376" s="19"/>
      <c r="AC2376" s="58"/>
      <c r="AD2376" s="19"/>
    </row>
    <row r="2377" spans="2:30" s="20" customFormat="1">
      <c r="B2377" s="49"/>
      <c r="C2377" s="19"/>
      <c r="D2377" s="50"/>
      <c r="E2377" s="19"/>
      <c r="F2377" s="19"/>
      <c r="G2377" s="208"/>
      <c r="I2377" s="51"/>
      <c r="J2377" s="52"/>
      <c r="K2377" s="62"/>
      <c r="L2377" s="62"/>
      <c r="M2377" s="52"/>
      <c r="N2377" s="54"/>
      <c r="O2377" s="51"/>
      <c r="P2377" s="52"/>
      <c r="W2377" s="52"/>
      <c r="X2377" s="68"/>
      <c r="Y2377" s="62"/>
      <c r="Z2377" s="19"/>
      <c r="AC2377" s="58"/>
      <c r="AD2377" s="19"/>
    </row>
    <row r="2378" spans="2:30" s="20" customFormat="1">
      <c r="B2378" s="49"/>
      <c r="C2378" s="19"/>
      <c r="D2378" s="50"/>
      <c r="E2378" s="19"/>
      <c r="F2378" s="19"/>
      <c r="G2378" s="208"/>
      <c r="I2378" s="51"/>
      <c r="J2378" s="52"/>
      <c r="K2378" s="62"/>
      <c r="L2378" s="62"/>
      <c r="M2378" s="52"/>
      <c r="N2378" s="54"/>
      <c r="O2378" s="51"/>
      <c r="P2378" s="52"/>
      <c r="W2378" s="52"/>
      <c r="X2378" s="68"/>
      <c r="Y2378" s="62"/>
      <c r="Z2378" s="19"/>
      <c r="AC2378" s="58"/>
      <c r="AD2378" s="19"/>
    </row>
    <row r="2379" spans="2:30" s="20" customFormat="1">
      <c r="B2379" s="49"/>
      <c r="C2379" s="19"/>
      <c r="D2379" s="50"/>
      <c r="E2379" s="19"/>
      <c r="F2379" s="19"/>
      <c r="G2379" s="208"/>
      <c r="I2379" s="51"/>
      <c r="J2379" s="52"/>
      <c r="K2379" s="62"/>
      <c r="L2379" s="62"/>
      <c r="M2379" s="52"/>
      <c r="N2379" s="54"/>
      <c r="O2379" s="51"/>
      <c r="P2379" s="52"/>
      <c r="W2379" s="52"/>
      <c r="X2379" s="68"/>
      <c r="Y2379" s="62"/>
      <c r="Z2379" s="19"/>
      <c r="AC2379" s="58"/>
      <c r="AD2379" s="19"/>
    </row>
    <row r="2380" spans="2:30" s="20" customFormat="1">
      <c r="B2380" s="49"/>
      <c r="C2380" s="19"/>
      <c r="D2380" s="50"/>
      <c r="E2380" s="19"/>
      <c r="F2380" s="19"/>
      <c r="G2380" s="208"/>
      <c r="I2380" s="51"/>
      <c r="J2380" s="52"/>
      <c r="K2380" s="62"/>
      <c r="L2380" s="62"/>
      <c r="M2380" s="52"/>
      <c r="N2380" s="54"/>
      <c r="O2380" s="51"/>
      <c r="P2380" s="52"/>
      <c r="W2380" s="52"/>
      <c r="X2380" s="68"/>
      <c r="Y2380" s="62"/>
      <c r="Z2380" s="19"/>
      <c r="AC2380" s="58"/>
      <c r="AD2380" s="19"/>
    </row>
    <row r="2381" spans="2:30" s="20" customFormat="1">
      <c r="B2381" s="49"/>
      <c r="C2381" s="19"/>
      <c r="D2381" s="50"/>
      <c r="E2381" s="19"/>
      <c r="F2381" s="19"/>
      <c r="G2381" s="208"/>
      <c r="I2381" s="51"/>
      <c r="J2381" s="52"/>
      <c r="K2381" s="62"/>
      <c r="L2381" s="62"/>
      <c r="M2381" s="52"/>
      <c r="N2381" s="54"/>
      <c r="O2381" s="51"/>
      <c r="P2381" s="52"/>
      <c r="W2381" s="52"/>
      <c r="X2381" s="68"/>
      <c r="Y2381" s="62"/>
      <c r="Z2381" s="19"/>
      <c r="AC2381" s="58"/>
      <c r="AD2381" s="19"/>
    </row>
    <row r="2382" spans="2:30" s="20" customFormat="1">
      <c r="B2382" s="49"/>
      <c r="C2382" s="19"/>
      <c r="D2382" s="50"/>
      <c r="E2382" s="19"/>
      <c r="F2382" s="19"/>
      <c r="G2382" s="208"/>
      <c r="I2382" s="51"/>
      <c r="J2382" s="52"/>
      <c r="K2382" s="62"/>
      <c r="L2382" s="62"/>
      <c r="M2382" s="52"/>
      <c r="N2382" s="54"/>
      <c r="O2382" s="51"/>
      <c r="P2382" s="52"/>
      <c r="W2382" s="52"/>
      <c r="X2382" s="68"/>
      <c r="Y2382" s="62"/>
      <c r="Z2382" s="19"/>
      <c r="AC2382" s="58"/>
      <c r="AD2382" s="19"/>
    </row>
    <row r="2383" spans="2:30" s="20" customFormat="1">
      <c r="B2383" s="49"/>
      <c r="C2383" s="19"/>
      <c r="D2383" s="50"/>
      <c r="E2383" s="19"/>
      <c r="F2383" s="19"/>
      <c r="G2383" s="208"/>
      <c r="I2383" s="51"/>
      <c r="J2383" s="52"/>
      <c r="K2383" s="62"/>
      <c r="L2383" s="62"/>
      <c r="M2383" s="52"/>
      <c r="N2383" s="54"/>
      <c r="O2383" s="51"/>
      <c r="P2383" s="52"/>
      <c r="W2383" s="52"/>
      <c r="X2383" s="68"/>
      <c r="Y2383" s="62"/>
      <c r="Z2383" s="19"/>
      <c r="AC2383" s="58"/>
      <c r="AD2383" s="19"/>
    </row>
    <row r="2384" spans="2:30" s="20" customFormat="1">
      <c r="B2384" s="49"/>
      <c r="C2384" s="19"/>
      <c r="D2384" s="50"/>
      <c r="E2384" s="19"/>
      <c r="F2384" s="19"/>
      <c r="G2384" s="208"/>
      <c r="I2384" s="51"/>
      <c r="J2384" s="52"/>
      <c r="K2384" s="62"/>
      <c r="L2384" s="62"/>
      <c r="M2384" s="52"/>
      <c r="N2384" s="54"/>
      <c r="O2384" s="51"/>
      <c r="P2384" s="52"/>
      <c r="W2384" s="52"/>
      <c r="X2384" s="68"/>
      <c r="Y2384" s="62"/>
      <c r="Z2384" s="19"/>
      <c r="AC2384" s="58"/>
      <c r="AD2384" s="19"/>
    </row>
    <row r="2385" spans="2:30" s="20" customFormat="1">
      <c r="B2385" s="49"/>
      <c r="C2385" s="19"/>
      <c r="D2385" s="50"/>
      <c r="E2385" s="19"/>
      <c r="F2385" s="19"/>
      <c r="G2385" s="208"/>
      <c r="I2385" s="51"/>
      <c r="J2385" s="52"/>
      <c r="K2385" s="62"/>
      <c r="L2385" s="62"/>
      <c r="M2385" s="52"/>
      <c r="N2385" s="54"/>
      <c r="O2385" s="51"/>
      <c r="P2385" s="52"/>
      <c r="W2385" s="52"/>
      <c r="X2385" s="68"/>
      <c r="Y2385" s="62"/>
      <c r="Z2385" s="19"/>
      <c r="AC2385" s="58"/>
      <c r="AD2385" s="19"/>
    </row>
    <row r="2386" spans="2:30" s="20" customFormat="1">
      <c r="B2386" s="49"/>
      <c r="C2386" s="19"/>
      <c r="D2386" s="50"/>
      <c r="E2386" s="19"/>
      <c r="F2386" s="19"/>
      <c r="G2386" s="208"/>
      <c r="I2386" s="51"/>
      <c r="J2386" s="52"/>
      <c r="K2386" s="62"/>
      <c r="L2386" s="62"/>
      <c r="M2386" s="52"/>
      <c r="N2386" s="54"/>
      <c r="O2386" s="51"/>
      <c r="P2386" s="52"/>
      <c r="W2386" s="52"/>
      <c r="X2386" s="68"/>
      <c r="Y2386" s="62"/>
      <c r="Z2386" s="19"/>
      <c r="AC2386" s="58"/>
      <c r="AD2386" s="19"/>
    </row>
    <row r="2387" spans="2:30" s="20" customFormat="1">
      <c r="B2387" s="49"/>
      <c r="C2387" s="19"/>
      <c r="D2387" s="50"/>
      <c r="E2387" s="19"/>
      <c r="F2387" s="19"/>
      <c r="G2387" s="208"/>
      <c r="I2387" s="51"/>
      <c r="J2387" s="52"/>
      <c r="K2387" s="62"/>
      <c r="L2387" s="62"/>
      <c r="M2387" s="52"/>
      <c r="N2387" s="54"/>
      <c r="O2387" s="51"/>
      <c r="P2387" s="52"/>
      <c r="W2387" s="52"/>
      <c r="X2387" s="68"/>
      <c r="Y2387" s="62"/>
      <c r="Z2387" s="19"/>
      <c r="AC2387" s="58"/>
      <c r="AD2387" s="19"/>
    </row>
    <row r="2388" spans="2:30" s="20" customFormat="1">
      <c r="B2388" s="49"/>
      <c r="C2388" s="19"/>
      <c r="D2388" s="50"/>
      <c r="E2388" s="19"/>
      <c r="F2388" s="19"/>
      <c r="G2388" s="208"/>
      <c r="I2388" s="51"/>
      <c r="J2388" s="52"/>
      <c r="K2388" s="62"/>
      <c r="L2388" s="62"/>
      <c r="M2388" s="52"/>
      <c r="N2388" s="54"/>
      <c r="O2388" s="51"/>
      <c r="P2388" s="52"/>
      <c r="W2388" s="52"/>
      <c r="X2388" s="68"/>
      <c r="Y2388" s="62"/>
      <c r="Z2388" s="19"/>
      <c r="AC2388" s="58"/>
      <c r="AD2388" s="19"/>
    </row>
    <row r="2389" spans="2:30" s="20" customFormat="1">
      <c r="B2389" s="49"/>
      <c r="C2389" s="19"/>
      <c r="D2389" s="50"/>
      <c r="E2389" s="19"/>
      <c r="F2389" s="19"/>
      <c r="G2389" s="208"/>
      <c r="I2389" s="51"/>
      <c r="J2389" s="52"/>
      <c r="K2389" s="62"/>
      <c r="L2389" s="62"/>
      <c r="M2389" s="52"/>
      <c r="N2389" s="54"/>
      <c r="O2389" s="51"/>
      <c r="P2389" s="52"/>
      <c r="W2389" s="52"/>
      <c r="X2389" s="68"/>
      <c r="Y2389" s="62"/>
      <c r="Z2389" s="19"/>
      <c r="AC2389" s="58"/>
      <c r="AD2389" s="19"/>
    </row>
    <row r="2390" spans="2:30" s="20" customFormat="1">
      <c r="B2390" s="49"/>
      <c r="C2390" s="19"/>
      <c r="D2390" s="50"/>
      <c r="E2390" s="19"/>
      <c r="F2390" s="19"/>
      <c r="G2390" s="208"/>
      <c r="I2390" s="51"/>
      <c r="J2390" s="52"/>
      <c r="K2390" s="62"/>
      <c r="L2390" s="62"/>
      <c r="M2390" s="52"/>
      <c r="N2390" s="54"/>
      <c r="O2390" s="51"/>
      <c r="P2390" s="52"/>
      <c r="W2390" s="52"/>
      <c r="X2390" s="68"/>
      <c r="Y2390" s="62"/>
      <c r="Z2390" s="19"/>
      <c r="AC2390" s="58"/>
      <c r="AD2390" s="19"/>
    </row>
    <row r="2391" spans="2:30" s="20" customFormat="1">
      <c r="B2391" s="49"/>
      <c r="C2391" s="19"/>
      <c r="D2391" s="50"/>
      <c r="E2391" s="19"/>
      <c r="F2391" s="19"/>
      <c r="G2391" s="208"/>
      <c r="I2391" s="51"/>
      <c r="J2391" s="52"/>
      <c r="K2391" s="62"/>
      <c r="L2391" s="62"/>
      <c r="M2391" s="52"/>
      <c r="N2391" s="54"/>
      <c r="O2391" s="51"/>
      <c r="P2391" s="52"/>
      <c r="W2391" s="52"/>
      <c r="X2391" s="68"/>
      <c r="Y2391" s="62"/>
      <c r="Z2391" s="19"/>
      <c r="AC2391" s="58"/>
      <c r="AD2391" s="19"/>
    </row>
    <row r="2392" spans="2:30" s="20" customFormat="1">
      <c r="B2392" s="49"/>
      <c r="C2392" s="19"/>
      <c r="D2392" s="50"/>
      <c r="E2392" s="19"/>
      <c r="F2392" s="19"/>
      <c r="G2392" s="208"/>
      <c r="I2392" s="51"/>
      <c r="J2392" s="52"/>
      <c r="K2392" s="62"/>
      <c r="L2392" s="62"/>
      <c r="M2392" s="52"/>
      <c r="N2392" s="54"/>
      <c r="O2392" s="51"/>
      <c r="P2392" s="52"/>
      <c r="W2392" s="52"/>
      <c r="X2392" s="68"/>
      <c r="Y2392" s="62"/>
      <c r="Z2392" s="19"/>
      <c r="AC2392" s="58"/>
      <c r="AD2392" s="19"/>
    </row>
    <row r="2393" spans="2:30" s="20" customFormat="1">
      <c r="B2393" s="49"/>
      <c r="C2393" s="19"/>
      <c r="D2393" s="50"/>
      <c r="E2393" s="19"/>
      <c r="F2393" s="19"/>
      <c r="G2393" s="208"/>
      <c r="I2393" s="51"/>
      <c r="J2393" s="52"/>
      <c r="K2393" s="62"/>
      <c r="L2393" s="62"/>
      <c r="M2393" s="52"/>
      <c r="N2393" s="54"/>
      <c r="O2393" s="51"/>
      <c r="P2393" s="52"/>
      <c r="W2393" s="52"/>
      <c r="X2393" s="68"/>
      <c r="Y2393" s="62"/>
      <c r="Z2393" s="19"/>
      <c r="AC2393" s="58"/>
      <c r="AD2393" s="19"/>
    </row>
    <row r="2394" spans="2:30" s="20" customFormat="1">
      <c r="B2394" s="49"/>
      <c r="C2394" s="19"/>
      <c r="D2394" s="50"/>
      <c r="E2394" s="19"/>
      <c r="F2394" s="19"/>
      <c r="G2394" s="208"/>
      <c r="I2394" s="51"/>
      <c r="J2394" s="52"/>
      <c r="K2394" s="62"/>
      <c r="L2394" s="62"/>
      <c r="M2394" s="52"/>
      <c r="N2394" s="54"/>
      <c r="O2394" s="51"/>
      <c r="P2394" s="52"/>
      <c r="W2394" s="52"/>
      <c r="X2394" s="68"/>
      <c r="Y2394" s="62"/>
      <c r="Z2394" s="19"/>
      <c r="AC2394" s="58"/>
      <c r="AD2394" s="19"/>
    </row>
    <row r="2395" spans="2:30" s="20" customFormat="1">
      <c r="B2395" s="49"/>
      <c r="C2395" s="19"/>
      <c r="D2395" s="50"/>
      <c r="E2395" s="19"/>
      <c r="F2395" s="19"/>
      <c r="G2395" s="208"/>
      <c r="I2395" s="51"/>
      <c r="J2395" s="52"/>
      <c r="K2395" s="62"/>
      <c r="L2395" s="62"/>
      <c r="M2395" s="52"/>
      <c r="N2395" s="54"/>
      <c r="O2395" s="51"/>
      <c r="P2395" s="52"/>
      <c r="W2395" s="52"/>
      <c r="X2395" s="68"/>
      <c r="Y2395" s="62"/>
      <c r="Z2395" s="19"/>
      <c r="AC2395" s="58"/>
      <c r="AD2395" s="19"/>
    </row>
    <row r="2396" spans="2:30" s="20" customFormat="1">
      <c r="B2396" s="49"/>
      <c r="C2396" s="19"/>
      <c r="D2396" s="50"/>
      <c r="E2396" s="19"/>
      <c r="F2396" s="19"/>
      <c r="G2396" s="208"/>
      <c r="I2396" s="51"/>
      <c r="J2396" s="52"/>
      <c r="K2396" s="62"/>
      <c r="L2396" s="62"/>
      <c r="M2396" s="52"/>
      <c r="N2396" s="54"/>
      <c r="O2396" s="51"/>
      <c r="P2396" s="52"/>
      <c r="W2396" s="52"/>
      <c r="X2396" s="68"/>
      <c r="Y2396" s="62"/>
      <c r="Z2396" s="19"/>
      <c r="AC2396" s="58"/>
      <c r="AD2396" s="19"/>
    </row>
    <row r="2397" spans="2:30" s="20" customFormat="1">
      <c r="B2397" s="49"/>
      <c r="C2397" s="19"/>
      <c r="D2397" s="50"/>
      <c r="E2397" s="19"/>
      <c r="F2397" s="19"/>
      <c r="G2397" s="208"/>
      <c r="I2397" s="51"/>
      <c r="J2397" s="52"/>
      <c r="K2397" s="62"/>
      <c r="L2397" s="62"/>
      <c r="M2397" s="52"/>
      <c r="N2397" s="54"/>
      <c r="O2397" s="51"/>
      <c r="P2397" s="52"/>
      <c r="W2397" s="52"/>
      <c r="X2397" s="68"/>
      <c r="Y2397" s="62"/>
      <c r="Z2397" s="19"/>
      <c r="AC2397" s="58"/>
      <c r="AD2397" s="19"/>
    </row>
    <row r="2398" spans="2:30" s="20" customFormat="1">
      <c r="B2398" s="49"/>
      <c r="C2398" s="19"/>
      <c r="D2398" s="50"/>
      <c r="E2398" s="19"/>
      <c r="F2398" s="19"/>
      <c r="G2398" s="208"/>
      <c r="I2398" s="51"/>
      <c r="J2398" s="52"/>
      <c r="K2398" s="62"/>
      <c r="L2398" s="62"/>
      <c r="M2398" s="52"/>
      <c r="N2398" s="54"/>
      <c r="O2398" s="51"/>
      <c r="P2398" s="52"/>
      <c r="W2398" s="52"/>
      <c r="X2398" s="68"/>
      <c r="Y2398" s="62"/>
      <c r="Z2398" s="19"/>
      <c r="AC2398" s="58"/>
      <c r="AD2398" s="19"/>
    </row>
    <row r="2399" spans="2:30" s="20" customFormat="1">
      <c r="B2399" s="49"/>
      <c r="C2399" s="19"/>
      <c r="D2399" s="50"/>
      <c r="E2399" s="19"/>
      <c r="F2399" s="19"/>
      <c r="G2399" s="208"/>
      <c r="I2399" s="51"/>
      <c r="J2399" s="52"/>
      <c r="K2399" s="62"/>
      <c r="L2399" s="62"/>
      <c r="M2399" s="52"/>
      <c r="N2399" s="54"/>
      <c r="O2399" s="51"/>
      <c r="P2399" s="52"/>
      <c r="W2399" s="52"/>
      <c r="X2399" s="68"/>
      <c r="Y2399" s="62"/>
      <c r="Z2399" s="19"/>
      <c r="AC2399" s="58"/>
      <c r="AD2399" s="19"/>
    </row>
    <row r="2400" spans="2:30" s="20" customFormat="1">
      <c r="B2400" s="49"/>
      <c r="C2400" s="19"/>
      <c r="D2400" s="50"/>
      <c r="E2400" s="19"/>
      <c r="F2400" s="19"/>
      <c r="G2400" s="208"/>
      <c r="I2400" s="51"/>
      <c r="J2400" s="52"/>
      <c r="K2400" s="62"/>
      <c r="L2400" s="62"/>
      <c r="M2400" s="52"/>
      <c r="N2400" s="54"/>
      <c r="O2400" s="51"/>
      <c r="P2400" s="52"/>
      <c r="W2400" s="52"/>
      <c r="X2400" s="68"/>
      <c r="Y2400" s="62"/>
      <c r="Z2400" s="19"/>
      <c r="AC2400" s="58"/>
      <c r="AD2400" s="19"/>
    </row>
    <row r="2401" spans="2:30" s="20" customFormat="1">
      <c r="B2401" s="49"/>
      <c r="C2401" s="19"/>
      <c r="D2401" s="50"/>
      <c r="E2401" s="19"/>
      <c r="F2401" s="19"/>
      <c r="G2401" s="208"/>
      <c r="I2401" s="51"/>
      <c r="J2401" s="52"/>
      <c r="K2401" s="62"/>
      <c r="L2401" s="62"/>
      <c r="M2401" s="52"/>
      <c r="N2401" s="54"/>
      <c r="O2401" s="51"/>
      <c r="P2401" s="52"/>
      <c r="W2401" s="52"/>
      <c r="X2401" s="68"/>
      <c r="Y2401" s="62"/>
      <c r="Z2401" s="19"/>
      <c r="AC2401" s="58"/>
      <c r="AD2401" s="19"/>
    </row>
    <row r="2402" spans="2:30" s="20" customFormat="1">
      <c r="B2402" s="49"/>
      <c r="C2402" s="19"/>
      <c r="D2402" s="50"/>
      <c r="E2402" s="19"/>
      <c r="F2402" s="19"/>
      <c r="G2402" s="208"/>
      <c r="I2402" s="51"/>
      <c r="J2402" s="52"/>
      <c r="K2402" s="62"/>
      <c r="L2402" s="62"/>
      <c r="M2402" s="52"/>
      <c r="N2402" s="54"/>
      <c r="O2402" s="51"/>
      <c r="P2402" s="52"/>
      <c r="W2402" s="52"/>
      <c r="X2402" s="68"/>
      <c r="Y2402" s="62"/>
      <c r="Z2402" s="19"/>
      <c r="AC2402" s="58"/>
      <c r="AD2402" s="19"/>
    </row>
    <row r="2403" spans="2:30" s="20" customFormat="1">
      <c r="B2403" s="49"/>
      <c r="C2403" s="19"/>
      <c r="D2403" s="50"/>
      <c r="E2403" s="19"/>
      <c r="F2403" s="19"/>
      <c r="G2403" s="208"/>
      <c r="I2403" s="51"/>
      <c r="J2403" s="52"/>
      <c r="K2403" s="62"/>
      <c r="L2403" s="62"/>
      <c r="M2403" s="52"/>
      <c r="N2403" s="54"/>
      <c r="O2403" s="51"/>
      <c r="P2403" s="52"/>
      <c r="W2403" s="52"/>
      <c r="X2403" s="68"/>
      <c r="Y2403" s="62"/>
      <c r="Z2403" s="19"/>
      <c r="AC2403" s="58"/>
      <c r="AD2403" s="19"/>
    </row>
    <row r="2404" spans="2:30" s="20" customFormat="1">
      <c r="B2404" s="49"/>
      <c r="C2404" s="19"/>
      <c r="D2404" s="50"/>
      <c r="E2404" s="19"/>
      <c r="F2404" s="19"/>
      <c r="G2404" s="208"/>
      <c r="I2404" s="51"/>
      <c r="J2404" s="52"/>
      <c r="K2404" s="62"/>
      <c r="L2404" s="62"/>
      <c r="M2404" s="52"/>
      <c r="N2404" s="54"/>
      <c r="O2404" s="51"/>
      <c r="P2404" s="52"/>
      <c r="W2404" s="52"/>
      <c r="X2404" s="68"/>
      <c r="Y2404" s="62"/>
      <c r="Z2404" s="19"/>
      <c r="AC2404" s="58"/>
      <c r="AD2404" s="19"/>
    </row>
    <row r="2405" spans="2:30" s="20" customFormat="1">
      <c r="B2405" s="49"/>
      <c r="C2405" s="19"/>
      <c r="D2405" s="50"/>
      <c r="E2405" s="19"/>
      <c r="F2405" s="19"/>
      <c r="G2405" s="208"/>
      <c r="I2405" s="51"/>
      <c r="J2405" s="52"/>
      <c r="K2405" s="62"/>
      <c r="L2405" s="62"/>
      <c r="M2405" s="52"/>
      <c r="N2405" s="54"/>
      <c r="O2405" s="51"/>
      <c r="P2405" s="52"/>
      <c r="W2405" s="52"/>
      <c r="X2405" s="68"/>
      <c r="Y2405" s="62"/>
      <c r="Z2405" s="19"/>
      <c r="AC2405" s="58"/>
      <c r="AD2405" s="19"/>
    </row>
    <row r="2406" spans="2:30" s="20" customFormat="1">
      <c r="B2406" s="49"/>
      <c r="C2406" s="19"/>
      <c r="D2406" s="50"/>
      <c r="E2406" s="19"/>
      <c r="F2406" s="19"/>
      <c r="G2406" s="208"/>
      <c r="I2406" s="51"/>
      <c r="J2406" s="52"/>
      <c r="K2406" s="62"/>
      <c r="L2406" s="62"/>
      <c r="M2406" s="52"/>
      <c r="N2406" s="54"/>
      <c r="O2406" s="51"/>
      <c r="P2406" s="52"/>
      <c r="W2406" s="52"/>
      <c r="X2406" s="68"/>
      <c r="Y2406" s="62"/>
      <c r="Z2406" s="19"/>
      <c r="AC2406" s="58"/>
      <c r="AD2406" s="19"/>
    </row>
    <row r="2407" spans="2:30" s="20" customFormat="1">
      <c r="B2407" s="49"/>
      <c r="C2407" s="19"/>
      <c r="D2407" s="50"/>
      <c r="E2407" s="19"/>
      <c r="F2407" s="19"/>
      <c r="G2407" s="208"/>
      <c r="I2407" s="51"/>
      <c r="J2407" s="52"/>
      <c r="K2407" s="62"/>
      <c r="L2407" s="62"/>
      <c r="M2407" s="52"/>
      <c r="N2407" s="54"/>
      <c r="O2407" s="51"/>
      <c r="P2407" s="52"/>
      <c r="W2407" s="52"/>
      <c r="X2407" s="68"/>
      <c r="Y2407" s="62"/>
      <c r="Z2407" s="19"/>
      <c r="AC2407" s="58"/>
      <c r="AD2407" s="19"/>
    </row>
    <row r="2408" spans="2:30" s="20" customFormat="1">
      <c r="B2408" s="49"/>
      <c r="C2408" s="19"/>
      <c r="D2408" s="50"/>
      <c r="E2408" s="19"/>
      <c r="F2408" s="19"/>
      <c r="G2408" s="208"/>
      <c r="I2408" s="51"/>
      <c r="J2408" s="52"/>
      <c r="K2408" s="62"/>
      <c r="L2408" s="62"/>
      <c r="M2408" s="52"/>
      <c r="N2408" s="54"/>
      <c r="O2408" s="51"/>
      <c r="P2408" s="52"/>
      <c r="W2408" s="52"/>
      <c r="X2408" s="68"/>
      <c r="Y2408" s="62"/>
      <c r="Z2408" s="19"/>
      <c r="AC2408" s="58"/>
      <c r="AD2408" s="19"/>
    </row>
    <row r="2409" spans="2:30" s="20" customFormat="1">
      <c r="B2409" s="49"/>
      <c r="C2409" s="19"/>
      <c r="D2409" s="50"/>
      <c r="E2409" s="19"/>
      <c r="F2409" s="19"/>
      <c r="G2409" s="208"/>
      <c r="I2409" s="51"/>
      <c r="J2409" s="52"/>
      <c r="K2409" s="62"/>
      <c r="L2409" s="62"/>
      <c r="M2409" s="52"/>
      <c r="N2409" s="54"/>
      <c r="O2409" s="51"/>
      <c r="P2409" s="52"/>
      <c r="W2409" s="52"/>
      <c r="X2409" s="68"/>
      <c r="Y2409" s="62"/>
      <c r="Z2409" s="19"/>
      <c r="AC2409" s="58"/>
      <c r="AD2409" s="19"/>
    </row>
    <row r="2410" spans="2:30" s="20" customFormat="1">
      <c r="B2410" s="49"/>
      <c r="C2410" s="19"/>
      <c r="D2410" s="50"/>
      <c r="E2410" s="19"/>
      <c r="F2410" s="19"/>
      <c r="G2410" s="208"/>
      <c r="I2410" s="51"/>
      <c r="J2410" s="52"/>
      <c r="K2410" s="62"/>
      <c r="L2410" s="62"/>
      <c r="M2410" s="52"/>
      <c r="N2410" s="54"/>
      <c r="O2410" s="51"/>
      <c r="P2410" s="52"/>
      <c r="W2410" s="52"/>
      <c r="X2410" s="68"/>
      <c r="Y2410" s="62"/>
      <c r="Z2410" s="19"/>
      <c r="AC2410" s="58"/>
      <c r="AD2410" s="19"/>
    </row>
    <row r="2411" spans="2:30" s="20" customFormat="1">
      <c r="B2411" s="49"/>
      <c r="C2411" s="19"/>
      <c r="D2411" s="50"/>
      <c r="E2411" s="19"/>
      <c r="F2411" s="19"/>
      <c r="G2411" s="208"/>
      <c r="I2411" s="51"/>
      <c r="J2411" s="52"/>
      <c r="K2411" s="62"/>
      <c r="L2411" s="62"/>
      <c r="M2411" s="52"/>
      <c r="N2411" s="54"/>
      <c r="O2411" s="51"/>
      <c r="P2411" s="52"/>
      <c r="W2411" s="52"/>
      <c r="X2411" s="68"/>
      <c r="Y2411" s="62"/>
      <c r="Z2411" s="19"/>
      <c r="AC2411" s="58"/>
      <c r="AD2411" s="19"/>
    </row>
    <row r="2412" spans="2:30" s="20" customFormat="1">
      <c r="B2412" s="49"/>
      <c r="C2412" s="19"/>
      <c r="D2412" s="50"/>
      <c r="E2412" s="19"/>
      <c r="F2412" s="19"/>
      <c r="G2412" s="208"/>
      <c r="I2412" s="51"/>
      <c r="J2412" s="52"/>
      <c r="K2412" s="62"/>
      <c r="L2412" s="62"/>
      <c r="M2412" s="52"/>
      <c r="N2412" s="54"/>
      <c r="O2412" s="51"/>
      <c r="P2412" s="52"/>
      <c r="W2412" s="52"/>
      <c r="X2412" s="68"/>
      <c r="Y2412" s="62"/>
      <c r="Z2412" s="19"/>
      <c r="AC2412" s="58"/>
      <c r="AD2412" s="19"/>
    </row>
    <row r="2413" spans="2:30" s="20" customFormat="1">
      <c r="B2413" s="49"/>
      <c r="C2413" s="19"/>
      <c r="D2413" s="50"/>
      <c r="E2413" s="19"/>
      <c r="F2413" s="19"/>
      <c r="G2413" s="208"/>
      <c r="I2413" s="51"/>
      <c r="J2413" s="52"/>
      <c r="K2413" s="62"/>
      <c r="L2413" s="62"/>
      <c r="M2413" s="52"/>
      <c r="N2413" s="54"/>
      <c r="O2413" s="51"/>
      <c r="P2413" s="52"/>
      <c r="W2413" s="52"/>
      <c r="X2413" s="68"/>
      <c r="Y2413" s="62"/>
      <c r="Z2413" s="19"/>
      <c r="AC2413" s="58"/>
      <c r="AD2413" s="19"/>
    </row>
    <row r="2414" spans="2:30" s="20" customFormat="1">
      <c r="B2414" s="49"/>
      <c r="C2414" s="19"/>
      <c r="D2414" s="50"/>
      <c r="E2414" s="19"/>
      <c r="F2414" s="19"/>
      <c r="G2414" s="208"/>
      <c r="I2414" s="51"/>
      <c r="J2414" s="52"/>
      <c r="K2414" s="62"/>
      <c r="L2414" s="62"/>
      <c r="M2414" s="52"/>
      <c r="N2414" s="54"/>
      <c r="O2414" s="51"/>
      <c r="P2414" s="52"/>
      <c r="W2414" s="52"/>
      <c r="X2414" s="68"/>
      <c r="Y2414" s="62"/>
      <c r="Z2414" s="19"/>
      <c r="AC2414" s="58"/>
      <c r="AD2414" s="19"/>
    </row>
    <row r="2415" spans="2:30" s="20" customFormat="1">
      <c r="B2415" s="49"/>
      <c r="C2415" s="19"/>
      <c r="D2415" s="50"/>
      <c r="E2415" s="19"/>
      <c r="F2415" s="19"/>
      <c r="G2415" s="208"/>
      <c r="I2415" s="51"/>
      <c r="J2415" s="52"/>
      <c r="K2415" s="62"/>
      <c r="L2415" s="62"/>
      <c r="M2415" s="52"/>
      <c r="N2415" s="54"/>
      <c r="O2415" s="51"/>
      <c r="P2415" s="52"/>
      <c r="W2415" s="52"/>
      <c r="X2415" s="68"/>
      <c r="Y2415" s="62"/>
      <c r="Z2415" s="19"/>
      <c r="AC2415" s="58"/>
      <c r="AD2415" s="19"/>
    </row>
    <row r="2416" spans="2:30" s="20" customFormat="1">
      <c r="B2416" s="49"/>
      <c r="C2416" s="19"/>
      <c r="D2416" s="50"/>
      <c r="E2416" s="19"/>
      <c r="F2416" s="19"/>
      <c r="G2416" s="208"/>
      <c r="I2416" s="51"/>
      <c r="J2416" s="52"/>
      <c r="K2416" s="62"/>
      <c r="L2416" s="62"/>
      <c r="M2416" s="52"/>
      <c r="N2416" s="54"/>
      <c r="O2416" s="51"/>
      <c r="P2416" s="52"/>
      <c r="W2416" s="52"/>
      <c r="X2416" s="68"/>
      <c r="Y2416" s="62"/>
      <c r="Z2416" s="19"/>
      <c r="AC2416" s="58"/>
      <c r="AD2416" s="19"/>
    </row>
    <row r="2417" spans="2:30" s="20" customFormat="1">
      <c r="B2417" s="49"/>
      <c r="C2417" s="19"/>
      <c r="D2417" s="50"/>
      <c r="E2417" s="19"/>
      <c r="F2417" s="19"/>
      <c r="G2417" s="208"/>
      <c r="I2417" s="51"/>
      <c r="J2417" s="52"/>
      <c r="K2417" s="62"/>
      <c r="L2417" s="62"/>
      <c r="M2417" s="52"/>
      <c r="N2417" s="54"/>
      <c r="O2417" s="51"/>
      <c r="P2417" s="52"/>
      <c r="W2417" s="52"/>
      <c r="X2417" s="68"/>
      <c r="Y2417" s="62"/>
      <c r="Z2417" s="19"/>
      <c r="AC2417" s="58"/>
      <c r="AD2417" s="19"/>
    </row>
    <row r="2418" spans="2:30" s="20" customFormat="1">
      <c r="B2418" s="49"/>
      <c r="C2418" s="19"/>
      <c r="D2418" s="50"/>
      <c r="E2418" s="19"/>
      <c r="F2418" s="19"/>
      <c r="G2418" s="208"/>
      <c r="I2418" s="51"/>
      <c r="J2418" s="52"/>
      <c r="K2418" s="62"/>
      <c r="L2418" s="62"/>
      <c r="M2418" s="52"/>
      <c r="N2418" s="54"/>
      <c r="O2418" s="51"/>
      <c r="P2418" s="52"/>
      <c r="W2418" s="52"/>
      <c r="X2418" s="68"/>
      <c r="Y2418" s="62"/>
      <c r="Z2418" s="19"/>
      <c r="AC2418" s="58"/>
      <c r="AD2418" s="19"/>
    </row>
    <row r="2419" spans="2:30" s="20" customFormat="1">
      <c r="B2419" s="49"/>
      <c r="C2419" s="19"/>
      <c r="D2419" s="50"/>
      <c r="E2419" s="19"/>
      <c r="F2419" s="19"/>
      <c r="G2419" s="208"/>
      <c r="I2419" s="51"/>
      <c r="J2419" s="52"/>
      <c r="K2419" s="62"/>
      <c r="L2419" s="62"/>
      <c r="M2419" s="52"/>
      <c r="N2419" s="54"/>
      <c r="O2419" s="51"/>
      <c r="P2419" s="52"/>
      <c r="W2419" s="52"/>
      <c r="X2419" s="68"/>
      <c r="Y2419" s="62"/>
      <c r="Z2419" s="19"/>
      <c r="AC2419" s="58"/>
      <c r="AD2419" s="19"/>
    </row>
    <row r="2420" spans="2:30" s="20" customFormat="1">
      <c r="B2420" s="49"/>
      <c r="C2420" s="19"/>
      <c r="D2420" s="50"/>
      <c r="E2420" s="19"/>
      <c r="F2420" s="19"/>
      <c r="G2420" s="208"/>
      <c r="I2420" s="51"/>
      <c r="J2420" s="52"/>
      <c r="K2420" s="62"/>
      <c r="L2420" s="62"/>
      <c r="M2420" s="52"/>
      <c r="N2420" s="54"/>
      <c r="O2420" s="51"/>
      <c r="P2420" s="52"/>
      <c r="W2420" s="52"/>
      <c r="X2420" s="68"/>
      <c r="Y2420" s="62"/>
      <c r="Z2420" s="19"/>
      <c r="AC2420" s="58"/>
      <c r="AD2420" s="19"/>
    </row>
    <row r="2421" spans="2:30" s="20" customFormat="1">
      <c r="B2421" s="49"/>
      <c r="C2421" s="19"/>
      <c r="D2421" s="50"/>
      <c r="E2421" s="19"/>
      <c r="F2421" s="19"/>
      <c r="G2421" s="208"/>
      <c r="I2421" s="51"/>
      <c r="J2421" s="52"/>
      <c r="K2421" s="62"/>
      <c r="L2421" s="62"/>
      <c r="M2421" s="52"/>
      <c r="N2421" s="54"/>
      <c r="O2421" s="51"/>
      <c r="P2421" s="52"/>
      <c r="W2421" s="52"/>
      <c r="X2421" s="68"/>
      <c r="Y2421" s="62"/>
      <c r="Z2421" s="19"/>
      <c r="AC2421" s="58"/>
      <c r="AD2421" s="19"/>
    </row>
    <row r="2422" spans="2:30" s="20" customFormat="1">
      <c r="B2422" s="49"/>
      <c r="C2422" s="19"/>
      <c r="D2422" s="50"/>
      <c r="E2422" s="19"/>
      <c r="F2422" s="19"/>
      <c r="G2422" s="208"/>
      <c r="I2422" s="51"/>
      <c r="J2422" s="52"/>
      <c r="K2422" s="62"/>
      <c r="L2422" s="62"/>
      <c r="M2422" s="52"/>
      <c r="N2422" s="54"/>
      <c r="O2422" s="51"/>
      <c r="P2422" s="52"/>
      <c r="W2422" s="52"/>
      <c r="X2422" s="68"/>
      <c r="Y2422" s="62"/>
      <c r="Z2422" s="19"/>
      <c r="AC2422" s="58"/>
      <c r="AD2422" s="19"/>
    </row>
    <row r="2423" spans="2:30" s="20" customFormat="1">
      <c r="B2423" s="49"/>
      <c r="C2423" s="19"/>
      <c r="D2423" s="50"/>
      <c r="E2423" s="19"/>
      <c r="F2423" s="19"/>
      <c r="G2423" s="208"/>
      <c r="I2423" s="51"/>
      <c r="J2423" s="52"/>
      <c r="K2423" s="62"/>
      <c r="L2423" s="62"/>
      <c r="M2423" s="52"/>
      <c r="N2423" s="54"/>
      <c r="O2423" s="51"/>
      <c r="P2423" s="52"/>
      <c r="W2423" s="52"/>
      <c r="X2423" s="68"/>
      <c r="Y2423" s="62"/>
      <c r="Z2423" s="19"/>
      <c r="AC2423" s="58"/>
      <c r="AD2423" s="19"/>
    </row>
    <row r="2424" spans="2:30" s="20" customFormat="1">
      <c r="B2424" s="49"/>
      <c r="C2424" s="19"/>
      <c r="D2424" s="50"/>
      <c r="E2424" s="19"/>
      <c r="F2424" s="19"/>
      <c r="G2424" s="208"/>
      <c r="I2424" s="51"/>
      <c r="J2424" s="52"/>
      <c r="K2424" s="62"/>
      <c r="L2424" s="62"/>
      <c r="M2424" s="52"/>
      <c r="N2424" s="54"/>
      <c r="O2424" s="51"/>
      <c r="P2424" s="52"/>
      <c r="W2424" s="52"/>
      <c r="X2424" s="68"/>
      <c r="Y2424" s="62"/>
      <c r="Z2424" s="19"/>
      <c r="AC2424" s="58"/>
      <c r="AD2424" s="19"/>
    </row>
    <row r="2425" spans="2:30" s="20" customFormat="1">
      <c r="B2425" s="49"/>
      <c r="C2425" s="19"/>
      <c r="D2425" s="50"/>
      <c r="E2425" s="19"/>
      <c r="F2425" s="19"/>
      <c r="G2425" s="208"/>
      <c r="I2425" s="51"/>
      <c r="J2425" s="52"/>
      <c r="K2425" s="62"/>
      <c r="L2425" s="62"/>
      <c r="M2425" s="52"/>
      <c r="N2425" s="54"/>
      <c r="O2425" s="51"/>
      <c r="P2425" s="52"/>
      <c r="W2425" s="52"/>
      <c r="X2425" s="68"/>
      <c r="Y2425" s="62"/>
      <c r="Z2425" s="19"/>
      <c r="AC2425" s="58"/>
      <c r="AD2425" s="19"/>
    </row>
    <row r="2426" spans="2:30" s="20" customFormat="1">
      <c r="B2426" s="49"/>
      <c r="C2426" s="19"/>
      <c r="D2426" s="50"/>
      <c r="E2426" s="19"/>
      <c r="F2426" s="19"/>
      <c r="G2426" s="208"/>
      <c r="I2426" s="51"/>
      <c r="J2426" s="52"/>
      <c r="K2426" s="62"/>
      <c r="L2426" s="62"/>
      <c r="M2426" s="52"/>
      <c r="N2426" s="54"/>
      <c r="O2426" s="51"/>
      <c r="P2426" s="52"/>
      <c r="W2426" s="52"/>
      <c r="X2426" s="68"/>
      <c r="Y2426" s="62"/>
      <c r="Z2426" s="19"/>
      <c r="AC2426" s="58"/>
      <c r="AD2426" s="19"/>
    </row>
    <row r="2427" spans="2:30" s="20" customFormat="1">
      <c r="B2427" s="49"/>
      <c r="C2427" s="19"/>
      <c r="D2427" s="50"/>
      <c r="E2427" s="19"/>
      <c r="F2427" s="19"/>
      <c r="G2427" s="208"/>
      <c r="I2427" s="51"/>
      <c r="J2427" s="52"/>
      <c r="K2427" s="62"/>
      <c r="L2427" s="62"/>
      <c r="M2427" s="52"/>
      <c r="N2427" s="54"/>
      <c r="O2427" s="51"/>
      <c r="P2427" s="52"/>
      <c r="W2427" s="52"/>
      <c r="X2427" s="68"/>
      <c r="Y2427" s="62"/>
      <c r="Z2427" s="19"/>
      <c r="AC2427" s="58"/>
      <c r="AD2427" s="19"/>
    </row>
    <row r="2428" spans="2:30" s="20" customFormat="1">
      <c r="B2428" s="49"/>
      <c r="C2428" s="19"/>
      <c r="D2428" s="50"/>
      <c r="E2428" s="19"/>
      <c r="F2428" s="19"/>
      <c r="G2428" s="208"/>
      <c r="I2428" s="51"/>
      <c r="J2428" s="52"/>
      <c r="K2428" s="62"/>
      <c r="L2428" s="62"/>
      <c r="M2428" s="52"/>
      <c r="N2428" s="54"/>
      <c r="O2428" s="51"/>
      <c r="P2428" s="52"/>
      <c r="W2428" s="52"/>
      <c r="X2428" s="68"/>
      <c r="Y2428" s="62"/>
      <c r="Z2428" s="19"/>
      <c r="AC2428" s="58"/>
      <c r="AD2428" s="19"/>
    </row>
    <row r="2429" spans="2:30" s="20" customFormat="1">
      <c r="B2429" s="49"/>
      <c r="C2429" s="19"/>
      <c r="D2429" s="50"/>
      <c r="E2429" s="19"/>
      <c r="F2429" s="19"/>
      <c r="G2429" s="208"/>
      <c r="I2429" s="51"/>
      <c r="J2429" s="52"/>
      <c r="K2429" s="62"/>
      <c r="L2429" s="62"/>
      <c r="M2429" s="52"/>
      <c r="N2429" s="54"/>
      <c r="O2429" s="51"/>
      <c r="P2429" s="52"/>
      <c r="W2429" s="52"/>
      <c r="X2429" s="68"/>
      <c r="Y2429" s="62"/>
      <c r="Z2429" s="19"/>
      <c r="AC2429" s="58"/>
      <c r="AD2429" s="19"/>
    </row>
    <row r="2430" spans="2:30" s="20" customFormat="1">
      <c r="B2430" s="49"/>
      <c r="C2430" s="19"/>
      <c r="D2430" s="50"/>
      <c r="E2430" s="19"/>
      <c r="F2430" s="19"/>
      <c r="G2430" s="208"/>
      <c r="I2430" s="51"/>
      <c r="J2430" s="52"/>
      <c r="K2430" s="62"/>
      <c r="L2430" s="62"/>
      <c r="M2430" s="52"/>
      <c r="N2430" s="54"/>
      <c r="O2430" s="51"/>
      <c r="P2430" s="52"/>
      <c r="W2430" s="52"/>
      <c r="X2430" s="68"/>
      <c r="Y2430" s="62"/>
      <c r="Z2430" s="19"/>
      <c r="AC2430" s="58"/>
      <c r="AD2430" s="19"/>
    </row>
    <row r="2431" spans="2:30" s="20" customFormat="1">
      <c r="B2431" s="49"/>
      <c r="C2431" s="19"/>
      <c r="D2431" s="50"/>
      <c r="E2431" s="19"/>
      <c r="F2431" s="19"/>
      <c r="G2431" s="208"/>
      <c r="I2431" s="51"/>
      <c r="J2431" s="52"/>
      <c r="K2431" s="62"/>
      <c r="L2431" s="62"/>
      <c r="M2431" s="52"/>
      <c r="N2431" s="54"/>
      <c r="O2431" s="51"/>
      <c r="P2431" s="52"/>
      <c r="W2431" s="52"/>
      <c r="X2431" s="68"/>
      <c r="Y2431" s="62"/>
      <c r="Z2431" s="19"/>
      <c r="AC2431" s="58"/>
      <c r="AD2431" s="19"/>
    </row>
    <row r="2432" spans="2:30" s="20" customFormat="1">
      <c r="B2432" s="49"/>
      <c r="C2432" s="19"/>
      <c r="D2432" s="50"/>
      <c r="E2432" s="19"/>
      <c r="F2432" s="19"/>
      <c r="G2432" s="208"/>
      <c r="I2432" s="51"/>
      <c r="J2432" s="52"/>
      <c r="K2432" s="62"/>
      <c r="L2432" s="62"/>
      <c r="M2432" s="52"/>
      <c r="N2432" s="54"/>
      <c r="O2432" s="51"/>
      <c r="P2432" s="52"/>
      <c r="W2432" s="52"/>
      <c r="X2432" s="68"/>
      <c r="Y2432" s="62"/>
      <c r="Z2432" s="19"/>
      <c r="AC2432" s="58"/>
      <c r="AD2432" s="19"/>
    </row>
    <row r="2433" spans="2:30" s="20" customFormat="1">
      <c r="B2433" s="49"/>
      <c r="C2433" s="19"/>
      <c r="D2433" s="50"/>
      <c r="E2433" s="19"/>
      <c r="F2433" s="19"/>
      <c r="G2433" s="208"/>
      <c r="I2433" s="51"/>
      <c r="J2433" s="52"/>
      <c r="K2433" s="62"/>
      <c r="L2433" s="62"/>
      <c r="M2433" s="52"/>
      <c r="N2433" s="54"/>
      <c r="O2433" s="51"/>
      <c r="P2433" s="52"/>
      <c r="W2433" s="52"/>
      <c r="X2433" s="68"/>
      <c r="Y2433" s="62"/>
      <c r="Z2433" s="19"/>
      <c r="AC2433" s="58"/>
      <c r="AD2433" s="19"/>
    </row>
    <row r="2434" spans="2:30" s="20" customFormat="1">
      <c r="B2434" s="49"/>
      <c r="C2434" s="19"/>
      <c r="D2434" s="50"/>
      <c r="E2434" s="19"/>
      <c r="F2434" s="19"/>
      <c r="G2434" s="208"/>
      <c r="I2434" s="51"/>
      <c r="J2434" s="52"/>
      <c r="K2434" s="62"/>
      <c r="L2434" s="62"/>
      <c r="M2434" s="52"/>
      <c r="N2434" s="54"/>
      <c r="O2434" s="51"/>
      <c r="P2434" s="52"/>
      <c r="W2434" s="52"/>
      <c r="X2434" s="68"/>
      <c r="Y2434" s="62"/>
      <c r="Z2434" s="19"/>
      <c r="AC2434" s="58"/>
      <c r="AD2434" s="19"/>
    </row>
    <row r="2435" spans="2:30" s="20" customFormat="1">
      <c r="B2435" s="49"/>
      <c r="C2435" s="19"/>
      <c r="D2435" s="50"/>
      <c r="E2435" s="19"/>
      <c r="F2435" s="19"/>
      <c r="G2435" s="208"/>
      <c r="I2435" s="51"/>
      <c r="J2435" s="52"/>
      <c r="K2435" s="62"/>
      <c r="L2435" s="62"/>
      <c r="M2435" s="52"/>
      <c r="N2435" s="54"/>
      <c r="O2435" s="51"/>
      <c r="P2435" s="52"/>
      <c r="W2435" s="52"/>
      <c r="X2435" s="68"/>
      <c r="Y2435" s="62"/>
      <c r="Z2435" s="19"/>
      <c r="AC2435" s="58"/>
      <c r="AD2435" s="19"/>
    </row>
    <row r="2436" spans="2:30" s="20" customFormat="1">
      <c r="B2436" s="49"/>
      <c r="C2436" s="19"/>
      <c r="D2436" s="50"/>
      <c r="E2436" s="19"/>
      <c r="F2436" s="19"/>
      <c r="G2436" s="208"/>
      <c r="I2436" s="51"/>
      <c r="J2436" s="52"/>
      <c r="K2436" s="62"/>
      <c r="L2436" s="62"/>
      <c r="M2436" s="52"/>
      <c r="N2436" s="54"/>
      <c r="O2436" s="51"/>
      <c r="P2436" s="52"/>
      <c r="W2436" s="52"/>
      <c r="X2436" s="68"/>
      <c r="Y2436" s="62"/>
      <c r="Z2436" s="19"/>
      <c r="AC2436" s="58"/>
      <c r="AD2436" s="19"/>
    </row>
    <row r="2437" spans="2:30" s="20" customFormat="1">
      <c r="B2437" s="49"/>
      <c r="C2437" s="19"/>
      <c r="D2437" s="50"/>
      <c r="E2437" s="19"/>
      <c r="F2437" s="19"/>
      <c r="G2437" s="208"/>
      <c r="I2437" s="51"/>
      <c r="J2437" s="52"/>
      <c r="K2437" s="62"/>
      <c r="L2437" s="62"/>
      <c r="M2437" s="52"/>
      <c r="N2437" s="54"/>
      <c r="O2437" s="51"/>
      <c r="P2437" s="52"/>
      <c r="W2437" s="52"/>
      <c r="X2437" s="68"/>
      <c r="Y2437" s="62"/>
      <c r="Z2437" s="19"/>
      <c r="AC2437" s="58"/>
      <c r="AD2437" s="19"/>
    </row>
    <row r="2438" spans="2:30" s="20" customFormat="1">
      <c r="B2438" s="49"/>
      <c r="C2438" s="19"/>
      <c r="D2438" s="50"/>
      <c r="E2438" s="19"/>
      <c r="F2438" s="19"/>
      <c r="G2438" s="208"/>
      <c r="I2438" s="51"/>
      <c r="J2438" s="52"/>
      <c r="K2438" s="62"/>
      <c r="L2438" s="62"/>
      <c r="M2438" s="52"/>
      <c r="N2438" s="54"/>
      <c r="O2438" s="51"/>
      <c r="P2438" s="52"/>
      <c r="W2438" s="52"/>
      <c r="X2438" s="68"/>
      <c r="Y2438" s="62"/>
      <c r="Z2438" s="19"/>
      <c r="AC2438" s="58"/>
      <c r="AD2438" s="19"/>
    </row>
    <row r="2439" spans="2:30" s="20" customFormat="1">
      <c r="B2439" s="49"/>
      <c r="C2439" s="19"/>
      <c r="D2439" s="50"/>
      <c r="E2439" s="19"/>
      <c r="F2439" s="19"/>
      <c r="G2439" s="208"/>
      <c r="I2439" s="51"/>
      <c r="J2439" s="52"/>
      <c r="K2439" s="62"/>
      <c r="L2439" s="62"/>
      <c r="M2439" s="52"/>
      <c r="N2439" s="54"/>
      <c r="O2439" s="51"/>
      <c r="P2439" s="52"/>
      <c r="W2439" s="52"/>
      <c r="X2439" s="68"/>
      <c r="Y2439" s="62"/>
      <c r="Z2439" s="19"/>
      <c r="AC2439" s="58"/>
      <c r="AD2439" s="19"/>
    </row>
    <row r="2440" spans="2:30" s="20" customFormat="1">
      <c r="B2440" s="49"/>
      <c r="C2440" s="19"/>
      <c r="D2440" s="50"/>
      <c r="E2440" s="19"/>
      <c r="F2440" s="19"/>
      <c r="G2440" s="208"/>
      <c r="I2440" s="51"/>
      <c r="J2440" s="52"/>
      <c r="K2440" s="62"/>
      <c r="L2440" s="62"/>
      <c r="M2440" s="52"/>
      <c r="N2440" s="54"/>
      <c r="O2440" s="51"/>
      <c r="P2440" s="52"/>
      <c r="W2440" s="52"/>
      <c r="X2440" s="68"/>
      <c r="Y2440" s="62"/>
      <c r="Z2440" s="19"/>
      <c r="AC2440" s="58"/>
      <c r="AD2440" s="19"/>
    </row>
    <row r="2441" spans="2:30" s="20" customFormat="1">
      <c r="B2441" s="49"/>
      <c r="C2441" s="19"/>
      <c r="D2441" s="50"/>
      <c r="E2441" s="19"/>
      <c r="F2441" s="19"/>
      <c r="G2441" s="208"/>
      <c r="I2441" s="51"/>
      <c r="J2441" s="52"/>
      <c r="K2441" s="62"/>
      <c r="L2441" s="62"/>
      <c r="M2441" s="52"/>
      <c r="N2441" s="54"/>
      <c r="O2441" s="51"/>
      <c r="P2441" s="52"/>
      <c r="W2441" s="52"/>
      <c r="X2441" s="68"/>
      <c r="Y2441" s="62"/>
      <c r="Z2441" s="19"/>
      <c r="AC2441" s="58"/>
      <c r="AD2441" s="19"/>
    </row>
    <row r="2442" spans="2:30" s="20" customFormat="1">
      <c r="B2442" s="49"/>
      <c r="C2442" s="19"/>
      <c r="D2442" s="50"/>
      <c r="E2442" s="19"/>
      <c r="F2442" s="19"/>
      <c r="G2442" s="208"/>
      <c r="I2442" s="51"/>
      <c r="J2442" s="52"/>
      <c r="K2442" s="62"/>
      <c r="L2442" s="62"/>
      <c r="M2442" s="52"/>
      <c r="N2442" s="54"/>
      <c r="O2442" s="51"/>
      <c r="P2442" s="52"/>
      <c r="W2442" s="52"/>
      <c r="X2442" s="68"/>
      <c r="Y2442" s="62"/>
      <c r="Z2442" s="19"/>
      <c r="AC2442" s="58"/>
      <c r="AD2442" s="19"/>
    </row>
    <row r="2443" spans="2:30" s="20" customFormat="1">
      <c r="B2443" s="49"/>
      <c r="C2443" s="19"/>
      <c r="D2443" s="50"/>
      <c r="E2443" s="19"/>
      <c r="F2443" s="19"/>
      <c r="G2443" s="208"/>
      <c r="I2443" s="51"/>
      <c r="J2443" s="52"/>
      <c r="K2443" s="62"/>
      <c r="L2443" s="62"/>
      <c r="M2443" s="52"/>
      <c r="N2443" s="54"/>
      <c r="O2443" s="51"/>
      <c r="P2443" s="52"/>
      <c r="W2443" s="52"/>
      <c r="X2443" s="68"/>
      <c r="Y2443" s="62"/>
      <c r="Z2443" s="19"/>
      <c r="AC2443" s="58"/>
      <c r="AD2443" s="19"/>
    </row>
    <row r="2444" spans="2:30" s="20" customFormat="1">
      <c r="B2444" s="49"/>
      <c r="C2444" s="19"/>
      <c r="D2444" s="50"/>
      <c r="E2444" s="19"/>
      <c r="F2444" s="19"/>
      <c r="G2444" s="208"/>
      <c r="I2444" s="51"/>
      <c r="J2444" s="52"/>
      <c r="K2444" s="62"/>
      <c r="L2444" s="62"/>
      <c r="M2444" s="52"/>
      <c r="N2444" s="54"/>
      <c r="O2444" s="51"/>
      <c r="P2444" s="52"/>
      <c r="W2444" s="52"/>
      <c r="X2444" s="68"/>
      <c r="Y2444" s="62"/>
      <c r="Z2444" s="19"/>
      <c r="AC2444" s="58"/>
      <c r="AD2444" s="19"/>
    </row>
    <row r="2445" spans="2:30" s="20" customFormat="1">
      <c r="B2445" s="49"/>
      <c r="C2445" s="19"/>
      <c r="D2445" s="50"/>
      <c r="E2445" s="19"/>
      <c r="F2445" s="19"/>
      <c r="G2445" s="208"/>
      <c r="I2445" s="51"/>
      <c r="J2445" s="52"/>
      <c r="K2445" s="62"/>
      <c r="L2445" s="62"/>
      <c r="M2445" s="52"/>
      <c r="N2445" s="54"/>
      <c r="O2445" s="51"/>
      <c r="P2445" s="52"/>
      <c r="W2445" s="52"/>
      <c r="X2445" s="68"/>
      <c r="Y2445" s="62"/>
      <c r="Z2445" s="19"/>
      <c r="AC2445" s="58"/>
      <c r="AD2445" s="19"/>
    </row>
    <row r="2446" spans="2:30" s="20" customFormat="1">
      <c r="B2446" s="49"/>
      <c r="C2446" s="19"/>
      <c r="D2446" s="50"/>
      <c r="E2446" s="19"/>
      <c r="F2446" s="19"/>
      <c r="G2446" s="208"/>
      <c r="I2446" s="51"/>
      <c r="J2446" s="52"/>
      <c r="K2446" s="62"/>
      <c r="L2446" s="62"/>
      <c r="M2446" s="52"/>
      <c r="N2446" s="54"/>
      <c r="O2446" s="51"/>
      <c r="P2446" s="52"/>
      <c r="W2446" s="52"/>
      <c r="X2446" s="68"/>
      <c r="Y2446" s="62"/>
      <c r="Z2446" s="19"/>
      <c r="AC2446" s="58"/>
      <c r="AD2446" s="19"/>
    </row>
    <row r="2447" spans="2:30" s="20" customFormat="1">
      <c r="B2447" s="49"/>
      <c r="C2447" s="19"/>
      <c r="D2447" s="50"/>
      <c r="E2447" s="19"/>
      <c r="F2447" s="19"/>
      <c r="G2447" s="208"/>
      <c r="I2447" s="51"/>
      <c r="J2447" s="52"/>
      <c r="K2447" s="62"/>
      <c r="L2447" s="62"/>
      <c r="M2447" s="52"/>
      <c r="N2447" s="54"/>
      <c r="O2447" s="51"/>
      <c r="P2447" s="52"/>
      <c r="W2447" s="52"/>
      <c r="X2447" s="68"/>
      <c r="Y2447" s="62"/>
      <c r="Z2447" s="19"/>
      <c r="AC2447" s="58"/>
      <c r="AD2447" s="19"/>
    </row>
    <row r="2448" spans="2:30" s="20" customFormat="1">
      <c r="B2448" s="49"/>
      <c r="C2448" s="19"/>
      <c r="D2448" s="50"/>
      <c r="E2448" s="19"/>
      <c r="F2448" s="19"/>
      <c r="G2448" s="208"/>
      <c r="I2448" s="51"/>
      <c r="J2448" s="52"/>
      <c r="K2448" s="62"/>
      <c r="L2448" s="62"/>
      <c r="M2448" s="52"/>
      <c r="N2448" s="54"/>
      <c r="O2448" s="51"/>
      <c r="P2448" s="52"/>
      <c r="W2448" s="52"/>
      <c r="X2448" s="68"/>
      <c r="Y2448" s="62"/>
      <c r="Z2448" s="19"/>
      <c r="AC2448" s="58"/>
      <c r="AD2448" s="19"/>
    </row>
    <row r="2449" spans="2:30" s="20" customFormat="1">
      <c r="B2449" s="49"/>
      <c r="C2449" s="19"/>
      <c r="D2449" s="50"/>
      <c r="E2449" s="19"/>
      <c r="F2449" s="19"/>
      <c r="G2449" s="208"/>
      <c r="I2449" s="51"/>
      <c r="J2449" s="52"/>
      <c r="K2449" s="62"/>
      <c r="L2449" s="62"/>
      <c r="M2449" s="52"/>
      <c r="N2449" s="54"/>
      <c r="O2449" s="51"/>
      <c r="P2449" s="52"/>
      <c r="W2449" s="52"/>
      <c r="X2449" s="68"/>
      <c r="Y2449" s="62"/>
      <c r="Z2449" s="19"/>
      <c r="AC2449" s="58"/>
      <c r="AD2449" s="19"/>
    </row>
    <row r="2450" spans="2:30" s="20" customFormat="1">
      <c r="B2450" s="49"/>
      <c r="C2450" s="19"/>
      <c r="D2450" s="50"/>
      <c r="E2450" s="19"/>
      <c r="F2450" s="19"/>
      <c r="G2450" s="208"/>
      <c r="I2450" s="51"/>
      <c r="J2450" s="52"/>
      <c r="K2450" s="62"/>
      <c r="L2450" s="62"/>
      <c r="M2450" s="52"/>
      <c r="N2450" s="54"/>
      <c r="O2450" s="51"/>
      <c r="P2450" s="52"/>
      <c r="W2450" s="52"/>
      <c r="X2450" s="68"/>
      <c r="Y2450" s="62"/>
      <c r="Z2450" s="19"/>
      <c r="AC2450" s="58"/>
      <c r="AD2450" s="19"/>
    </row>
    <row r="2451" spans="2:30" s="20" customFormat="1">
      <c r="B2451" s="49"/>
      <c r="C2451" s="19"/>
      <c r="D2451" s="50"/>
      <c r="E2451" s="19"/>
      <c r="F2451" s="19"/>
      <c r="G2451" s="208"/>
      <c r="I2451" s="51"/>
      <c r="J2451" s="52"/>
      <c r="K2451" s="62"/>
      <c r="L2451" s="62"/>
      <c r="M2451" s="52"/>
      <c r="N2451" s="54"/>
      <c r="O2451" s="51"/>
      <c r="P2451" s="52"/>
      <c r="W2451" s="52"/>
      <c r="X2451" s="68"/>
      <c r="Y2451" s="62"/>
      <c r="Z2451" s="19"/>
      <c r="AC2451" s="58"/>
      <c r="AD2451" s="19"/>
    </row>
    <row r="2452" spans="2:30" s="20" customFormat="1">
      <c r="B2452" s="49"/>
      <c r="C2452" s="19"/>
      <c r="D2452" s="50"/>
      <c r="E2452" s="19"/>
      <c r="F2452" s="19"/>
      <c r="G2452" s="208"/>
      <c r="I2452" s="51"/>
      <c r="J2452" s="52"/>
      <c r="K2452" s="62"/>
      <c r="L2452" s="62"/>
      <c r="M2452" s="52"/>
      <c r="N2452" s="54"/>
      <c r="O2452" s="51"/>
      <c r="P2452" s="52"/>
      <c r="W2452" s="52"/>
      <c r="X2452" s="68"/>
      <c r="Y2452" s="62"/>
      <c r="Z2452" s="19"/>
      <c r="AC2452" s="58"/>
      <c r="AD2452" s="19"/>
    </row>
    <row r="2453" spans="2:30" s="20" customFormat="1">
      <c r="B2453" s="49"/>
      <c r="C2453" s="19"/>
      <c r="D2453" s="50"/>
      <c r="E2453" s="19"/>
      <c r="F2453" s="19"/>
      <c r="G2453" s="208"/>
      <c r="I2453" s="51"/>
      <c r="J2453" s="52"/>
      <c r="K2453" s="62"/>
      <c r="L2453" s="62"/>
      <c r="M2453" s="52"/>
      <c r="N2453" s="54"/>
      <c r="O2453" s="51"/>
      <c r="P2453" s="52"/>
      <c r="W2453" s="52"/>
      <c r="X2453" s="68"/>
      <c r="Y2453" s="62"/>
      <c r="Z2453" s="19"/>
      <c r="AC2453" s="58"/>
      <c r="AD2453" s="19"/>
    </row>
    <row r="2454" spans="2:30" s="20" customFormat="1">
      <c r="B2454" s="49"/>
      <c r="C2454" s="19"/>
      <c r="D2454" s="50"/>
      <c r="E2454" s="19"/>
      <c r="F2454" s="19"/>
      <c r="G2454" s="208"/>
      <c r="I2454" s="51"/>
      <c r="J2454" s="52"/>
      <c r="K2454" s="62"/>
      <c r="L2454" s="62"/>
      <c r="M2454" s="52"/>
      <c r="N2454" s="54"/>
      <c r="O2454" s="51"/>
      <c r="P2454" s="52"/>
      <c r="W2454" s="52"/>
      <c r="X2454" s="68"/>
      <c r="Y2454" s="62"/>
      <c r="Z2454" s="19"/>
      <c r="AC2454" s="58"/>
      <c r="AD2454" s="19"/>
    </row>
    <row r="2455" spans="2:30" s="20" customFormat="1">
      <c r="B2455" s="49"/>
      <c r="C2455" s="19"/>
      <c r="D2455" s="50"/>
      <c r="E2455" s="19"/>
      <c r="F2455" s="19"/>
      <c r="G2455" s="208"/>
      <c r="I2455" s="51"/>
      <c r="J2455" s="52"/>
      <c r="K2455" s="62"/>
      <c r="L2455" s="62"/>
      <c r="M2455" s="52"/>
      <c r="N2455" s="54"/>
      <c r="O2455" s="51"/>
      <c r="P2455" s="52"/>
      <c r="W2455" s="52"/>
      <c r="X2455" s="68"/>
      <c r="Y2455" s="62"/>
      <c r="Z2455" s="19"/>
      <c r="AC2455" s="58"/>
      <c r="AD2455" s="19"/>
    </row>
    <row r="2456" spans="2:30" s="20" customFormat="1">
      <c r="B2456" s="49"/>
      <c r="C2456" s="19"/>
      <c r="D2456" s="50"/>
      <c r="E2456" s="19"/>
      <c r="F2456" s="19"/>
      <c r="G2456" s="208"/>
      <c r="I2456" s="51"/>
      <c r="J2456" s="52"/>
      <c r="K2456" s="62"/>
      <c r="L2456" s="62"/>
      <c r="M2456" s="52"/>
      <c r="N2456" s="54"/>
      <c r="O2456" s="51"/>
      <c r="P2456" s="52"/>
      <c r="W2456" s="52"/>
      <c r="X2456" s="68"/>
      <c r="Y2456" s="62"/>
      <c r="Z2456" s="19"/>
      <c r="AC2456" s="58"/>
      <c r="AD2456" s="19"/>
    </row>
    <row r="2457" spans="2:30" s="20" customFormat="1">
      <c r="B2457" s="49"/>
      <c r="C2457" s="19"/>
      <c r="D2457" s="50"/>
      <c r="E2457" s="19"/>
      <c r="F2457" s="19"/>
      <c r="G2457" s="208"/>
      <c r="I2457" s="51"/>
      <c r="J2457" s="52"/>
      <c r="K2457" s="62"/>
      <c r="L2457" s="62"/>
      <c r="M2457" s="52"/>
      <c r="N2457" s="54"/>
      <c r="O2457" s="51"/>
      <c r="P2457" s="52"/>
      <c r="W2457" s="52"/>
      <c r="X2457" s="68"/>
      <c r="Y2457" s="62"/>
      <c r="Z2457" s="19"/>
      <c r="AC2457" s="58"/>
      <c r="AD2457" s="19"/>
    </row>
    <row r="2458" spans="2:30" s="20" customFormat="1">
      <c r="B2458" s="49"/>
      <c r="C2458" s="19"/>
      <c r="D2458" s="50"/>
      <c r="E2458" s="19"/>
      <c r="F2458" s="19"/>
      <c r="G2458" s="208"/>
      <c r="I2458" s="51"/>
      <c r="J2458" s="52"/>
      <c r="K2458" s="62"/>
      <c r="L2458" s="62"/>
      <c r="M2458" s="52"/>
      <c r="N2458" s="54"/>
      <c r="O2458" s="51"/>
      <c r="P2458" s="52"/>
      <c r="W2458" s="52"/>
      <c r="X2458" s="68"/>
      <c r="Y2458" s="62"/>
      <c r="Z2458" s="19"/>
      <c r="AC2458" s="58"/>
      <c r="AD2458" s="19"/>
    </row>
    <row r="2459" spans="2:30" s="20" customFormat="1">
      <c r="B2459" s="49"/>
      <c r="C2459" s="19"/>
      <c r="D2459" s="50"/>
      <c r="E2459" s="19"/>
      <c r="F2459" s="19"/>
      <c r="G2459" s="208"/>
      <c r="I2459" s="51"/>
      <c r="J2459" s="52"/>
      <c r="K2459" s="62"/>
      <c r="L2459" s="62"/>
      <c r="M2459" s="52"/>
      <c r="N2459" s="54"/>
      <c r="O2459" s="51"/>
      <c r="P2459" s="52"/>
      <c r="W2459" s="52"/>
      <c r="X2459" s="68"/>
      <c r="Y2459" s="62"/>
      <c r="Z2459" s="19"/>
      <c r="AC2459" s="58"/>
      <c r="AD2459" s="19"/>
    </row>
    <row r="2460" spans="2:30" s="20" customFormat="1">
      <c r="B2460" s="49"/>
      <c r="C2460" s="19"/>
      <c r="D2460" s="50"/>
      <c r="E2460" s="19"/>
      <c r="F2460" s="19"/>
      <c r="G2460" s="208"/>
      <c r="I2460" s="51"/>
      <c r="J2460" s="52"/>
      <c r="K2460" s="62"/>
      <c r="L2460" s="62"/>
      <c r="M2460" s="52"/>
      <c r="N2460" s="54"/>
      <c r="O2460" s="51"/>
      <c r="P2460" s="52"/>
      <c r="W2460" s="52"/>
      <c r="X2460" s="68"/>
      <c r="Y2460" s="62"/>
      <c r="Z2460" s="19"/>
      <c r="AC2460" s="58"/>
      <c r="AD2460" s="19"/>
    </row>
    <row r="2461" spans="2:30" s="20" customFormat="1">
      <c r="B2461" s="49"/>
      <c r="C2461" s="19"/>
      <c r="D2461" s="50"/>
      <c r="E2461" s="19"/>
      <c r="F2461" s="19"/>
      <c r="G2461" s="208"/>
      <c r="I2461" s="51"/>
      <c r="J2461" s="52"/>
      <c r="K2461" s="62"/>
      <c r="L2461" s="62"/>
      <c r="M2461" s="52"/>
      <c r="N2461" s="54"/>
      <c r="O2461" s="51"/>
      <c r="P2461" s="52"/>
      <c r="W2461" s="52"/>
      <c r="X2461" s="68"/>
      <c r="Y2461" s="62"/>
      <c r="Z2461" s="19"/>
      <c r="AC2461" s="58"/>
      <c r="AD2461" s="19"/>
    </row>
    <row r="2462" spans="2:30" s="20" customFormat="1">
      <c r="B2462" s="49"/>
      <c r="C2462" s="19"/>
      <c r="D2462" s="50"/>
      <c r="E2462" s="19"/>
      <c r="F2462" s="19"/>
      <c r="G2462" s="208"/>
      <c r="I2462" s="51"/>
      <c r="J2462" s="52"/>
      <c r="K2462" s="62"/>
      <c r="L2462" s="62"/>
      <c r="M2462" s="52"/>
      <c r="N2462" s="54"/>
      <c r="O2462" s="51"/>
      <c r="P2462" s="52"/>
      <c r="W2462" s="52"/>
      <c r="X2462" s="68"/>
      <c r="Y2462" s="62"/>
      <c r="Z2462" s="19"/>
      <c r="AC2462" s="58"/>
      <c r="AD2462" s="19"/>
    </row>
    <row r="2463" spans="2:30" s="20" customFormat="1">
      <c r="B2463" s="49"/>
      <c r="C2463" s="19"/>
      <c r="D2463" s="50"/>
      <c r="E2463" s="19"/>
      <c r="F2463" s="19"/>
      <c r="G2463" s="208"/>
      <c r="I2463" s="51"/>
      <c r="J2463" s="52"/>
      <c r="K2463" s="62"/>
      <c r="L2463" s="62"/>
      <c r="M2463" s="52"/>
      <c r="N2463" s="54"/>
      <c r="O2463" s="51"/>
      <c r="P2463" s="52"/>
      <c r="W2463" s="52"/>
      <c r="X2463" s="68"/>
      <c r="Y2463" s="62"/>
      <c r="Z2463" s="19"/>
      <c r="AC2463" s="58"/>
      <c r="AD2463" s="19"/>
    </row>
    <row r="2464" spans="2:30" s="20" customFormat="1">
      <c r="B2464" s="49"/>
      <c r="C2464" s="19"/>
      <c r="D2464" s="50"/>
      <c r="E2464" s="19"/>
      <c r="F2464" s="19"/>
      <c r="G2464" s="208"/>
      <c r="I2464" s="51"/>
      <c r="J2464" s="52"/>
      <c r="K2464" s="62"/>
      <c r="L2464" s="62"/>
      <c r="M2464" s="52"/>
      <c r="N2464" s="54"/>
      <c r="O2464" s="51"/>
      <c r="P2464" s="52"/>
      <c r="W2464" s="52"/>
      <c r="X2464" s="68"/>
      <c r="Y2464" s="62"/>
      <c r="Z2464" s="19"/>
      <c r="AC2464" s="58"/>
      <c r="AD2464" s="19"/>
    </row>
    <row r="2465" spans="2:30" s="20" customFormat="1">
      <c r="B2465" s="49"/>
      <c r="C2465" s="19"/>
      <c r="D2465" s="50"/>
      <c r="E2465" s="19"/>
      <c r="F2465" s="19"/>
      <c r="G2465" s="208"/>
      <c r="I2465" s="51"/>
      <c r="J2465" s="52"/>
      <c r="K2465" s="62"/>
      <c r="L2465" s="62"/>
      <c r="M2465" s="52"/>
      <c r="N2465" s="54"/>
      <c r="O2465" s="51"/>
      <c r="P2465" s="52"/>
      <c r="W2465" s="52"/>
      <c r="X2465" s="68"/>
      <c r="Y2465" s="62"/>
      <c r="Z2465" s="19"/>
      <c r="AC2465" s="58"/>
      <c r="AD2465" s="19"/>
    </row>
    <row r="2466" spans="2:30" s="20" customFormat="1">
      <c r="B2466" s="49"/>
      <c r="C2466" s="19"/>
      <c r="D2466" s="50"/>
      <c r="E2466" s="19"/>
      <c r="F2466" s="19"/>
      <c r="G2466" s="208"/>
      <c r="I2466" s="51"/>
      <c r="J2466" s="52"/>
      <c r="K2466" s="62"/>
      <c r="L2466" s="62"/>
      <c r="M2466" s="52"/>
      <c r="N2466" s="54"/>
      <c r="O2466" s="51"/>
      <c r="P2466" s="52"/>
      <c r="W2466" s="52"/>
      <c r="X2466" s="68"/>
      <c r="Y2466" s="62"/>
      <c r="Z2466" s="19"/>
      <c r="AC2466" s="58"/>
      <c r="AD2466" s="19"/>
    </row>
    <row r="2467" spans="2:30" s="20" customFormat="1">
      <c r="B2467" s="49"/>
      <c r="C2467" s="19"/>
      <c r="D2467" s="50"/>
      <c r="E2467" s="19"/>
      <c r="F2467" s="19"/>
      <c r="G2467" s="208"/>
      <c r="I2467" s="51"/>
      <c r="J2467" s="52"/>
      <c r="K2467" s="62"/>
      <c r="L2467" s="62"/>
      <c r="M2467" s="52"/>
      <c r="N2467" s="54"/>
      <c r="O2467" s="51"/>
      <c r="P2467" s="52"/>
      <c r="W2467" s="52"/>
      <c r="X2467" s="68"/>
      <c r="Y2467" s="62"/>
      <c r="Z2467" s="19"/>
      <c r="AC2467" s="58"/>
      <c r="AD2467" s="19"/>
    </row>
    <row r="2468" spans="2:30" s="20" customFormat="1">
      <c r="B2468" s="49"/>
      <c r="C2468" s="19"/>
      <c r="D2468" s="50"/>
      <c r="E2468" s="19"/>
      <c r="F2468" s="19"/>
      <c r="G2468" s="208"/>
      <c r="I2468" s="51"/>
      <c r="J2468" s="52"/>
      <c r="K2468" s="62"/>
      <c r="L2468" s="62"/>
      <c r="M2468" s="52"/>
      <c r="N2468" s="54"/>
      <c r="O2468" s="51"/>
      <c r="P2468" s="52"/>
      <c r="W2468" s="52"/>
      <c r="X2468" s="68"/>
      <c r="Y2468" s="62"/>
      <c r="Z2468" s="19"/>
      <c r="AC2468" s="58"/>
      <c r="AD2468" s="19"/>
    </row>
    <row r="2469" spans="2:30" s="20" customFormat="1">
      <c r="B2469" s="49"/>
      <c r="C2469" s="19"/>
      <c r="D2469" s="50"/>
      <c r="E2469" s="19"/>
      <c r="F2469" s="19"/>
      <c r="G2469" s="208"/>
      <c r="I2469" s="51"/>
      <c r="J2469" s="52"/>
      <c r="K2469" s="62"/>
      <c r="L2469" s="62"/>
      <c r="M2469" s="52"/>
      <c r="N2469" s="54"/>
      <c r="O2469" s="51"/>
      <c r="P2469" s="52"/>
      <c r="W2469" s="52"/>
      <c r="X2469" s="68"/>
      <c r="Y2469" s="62"/>
      <c r="Z2469" s="19"/>
      <c r="AC2469" s="58"/>
      <c r="AD2469" s="19"/>
    </row>
    <row r="2470" spans="2:30" s="20" customFormat="1">
      <c r="B2470" s="49"/>
      <c r="C2470" s="19"/>
      <c r="D2470" s="50"/>
      <c r="E2470" s="19"/>
      <c r="F2470" s="19"/>
      <c r="G2470" s="208"/>
      <c r="I2470" s="51"/>
      <c r="J2470" s="52"/>
      <c r="K2470" s="62"/>
      <c r="L2470" s="62"/>
      <c r="M2470" s="52"/>
      <c r="N2470" s="54"/>
      <c r="O2470" s="51"/>
      <c r="P2470" s="52"/>
      <c r="W2470" s="52"/>
      <c r="X2470" s="68"/>
      <c r="Y2470" s="62"/>
      <c r="Z2470" s="19"/>
      <c r="AC2470" s="58"/>
      <c r="AD2470" s="19"/>
    </row>
    <row r="2471" spans="2:30" s="20" customFormat="1">
      <c r="B2471" s="49"/>
      <c r="C2471" s="19"/>
      <c r="D2471" s="50"/>
      <c r="E2471" s="19"/>
      <c r="F2471" s="19"/>
      <c r="G2471" s="208"/>
      <c r="I2471" s="51"/>
      <c r="J2471" s="52"/>
      <c r="K2471" s="62"/>
      <c r="L2471" s="62"/>
      <c r="M2471" s="52"/>
      <c r="N2471" s="54"/>
      <c r="O2471" s="51"/>
      <c r="P2471" s="52"/>
      <c r="W2471" s="52"/>
      <c r="X2471" s="68"/>
      <c r="Y2471" s="62"/>
      <c r="Z2471" s="19"/>
      <c r="AC2471" s="58"/>
      <c r="AD2471" s="19"/>
    </row>
    <row r="2472" spans="2:30" s="20" customFormat="1">
      <c r="B2472" s="49"/>
      <c r="C2472" s="19"/>
      <c r="D2472" s="50"/>
      <c r="E2472" s="19"/>
      <c r="F2472" s="19"/>
      <c r="G2472" s="208"/>
      <c r="I2472" s="51"/>
      <c r="J2472" s="52"/>
      <c r="K2472" s="62"/>
      <c r="L2472" s="62"/>
      <c r="M2472" s="52"/>
      <c r="N2472" s="54"/>
      <c r="O2472" s="51"/>
      <c r="P2472" s="52"/>
      <c r="W2472" s="52"/>
      <c r="X2472" s="68"/>
      <c r="Y2472" s="62"/>
      <c r="Z2472" s="19"/>
      <c r="AC2472" s="58"/>
      <c r="AD2472" s="19"/>
    </row>
    <row r="2473" spans="2:30" s="20" customFormat="1">
      <c r="B2473" s="49"/>
      <c r="C2473" s="19"/>
      <c r="D2473" s="50"/>
      <c r="E2473" s="19"/>
      <c r="F2473" s="19"/>
      <c r="G2473" s="208"/>
      <c r="I2473" s="51"/>
      <c r="J2473" s="52"/>
      <c r="K2473" s="62"/>
      <c r="L2473" s="62"/>
      <c r="M2473" s="52"/>
      <c r="N2473" s="54"/>
      <c r="O2473" s="51"/>
      <c r="P2473" s="52"/>
      <c r="W2473" s="52"/>
      <c r="X2473" s="68"/>
      <c r="Y2473" s="62"/>
      <c r="Z2473" s="19"/>
      <c r="AC2473" s="58"/>
      <c r="AD2473" s="19"/>
    </row>
    <row r="2474" spans="2:30" s="20" customFormat="1">
      <c r="B2474" s="49"/>
      <c r="C2474" s="19"/>
      <c r="D2474" s="50"/>
      <c r="E2474" s="19"/>
      <c r="F2474" s="19"/>
      <c r="G2474" s="208"/>
      <c r="I2474" s="51"/>
      <c r="J2474" s="52"/>
      <c r="K2474" s="62"/>
      <c r="L2474" s="62"/>
      <c r="M2474" s="52"/>
      <c r="N2474" s="54"/>
      <c r="O2474" s="51"/>
      <c r="P2474" s="52"/>
      <c r="W2474" s="52"/>
      <c r="X2474" s="68"/>
      <c r="Y2474" s="62"/>
      <c r="Z2474" s="19"/>
      <c r="AC2474" s="58"/>
      <c r="AD2474" s="19"/>
    </row>
    <row r="2475" spans="2:30" s="20" customFormat="1">
      <c r="B2475" s="49"/>
      <c r="C2475" s="19"/>
      <c r="D2475" s="50"/>
      <c r="E2475" s="19"/>
      <c r="F2475" s="19"/>
      <c r="G2475" s="208"/>
      <c r="I2475" s="51"/>
      <c r="J2475" s="52"/>
      <c r="K2475" s="62"/>
      <c r="L2475" s="62"/>
      <c r="M2475" s="52"/>
      <c r="N2475" s="54"/>
      <c r="O2475" s="51"/>
      <c r="P2475" s="52"/>
      <c r="W2475" s="52"/>
      <c r="X2475" s="68"/>
      <c r="Y2475" s="62"/>
      <c r="Z2475" s="19"/>
      <c r="AC2475" s="58"/>
      <c r="AD2475" s="19"/>
    </row>
    <row r="2476" spans="2:30" s="20" customFormat="1">
      <c r="B2476" s="49"/>
      <c r="C2476" s="19"/>
      <c r="D2476" s="50"/>
      <c r="E2476" s="19"/>
      <c r="F2476" s="19"/>
      <c r="G2476" s="208"/>
      <c r="I2476" s="51"/>
      <c r="J2476" s="52"/>
      <c r="K2476" s="62"/>
      <c r="L2476" s="62"/>
      <c r="M2476" s="52"/>
      <c r="N2476" s="54"/>
      <c r="O2476" s="51"/>
      <c r="P2476" s="52"/>
      <c r="W2476" s="52"/>
      <c r="X2476" s="68"/>
      <c r="Y2476" s="62"/>
      <c r="Z2476" s="19"/>
      <c r="AC2476" s="58"/>
      <c r="AD2476" s="19"/>
    </row>
    <row r="2477" spans="2:30" s="20" customFormat="1">
      <c r="B2477" s="49"/>
      <c r="C2477" s="19"/>
      <c r="D2477" s="50"/>
      <c r="E2477" s="19"/>
      <c r="F2477" s="19"/>
      <c r="G2477" s="208"/>
      <c r="I2477" s="51"/>
      <c r="J2477" s="52"/>
      <c r="K2477" s="62"/>
      <c r="L2477" s="62"/>
      <c r="M2477" s="52"/>
      <c r="N2477" s="54"/>
      <c r="O2477" s="51"/>
      <c r="P2477" s="52"/>
      <c r="W2477" s="52"/>
      <c r="X2477" s="68"/>
      <c r="Y2477" s="62"/>
      <c r="Z2477" s="19"/>
      <c r="AC2477" s="58"/>
      <c r="AD2477" s="19"/>
    </row>
    <row r="2478" spans="2:30" s="20" customFormat="1">
      <c r="B2478" s="49"/>
      <c r="C2478" s="19"/>
      <c r="D2478" s="50"/>
      <c r="E2478" s="19"/>
      <c r="F2478" s="19"/>
      <c r="G2478" s="208"/>
      <c r="I2478" s="51"/>
      <c r="J2478" s="52"/>
      <c r="K2478" s="62"/>
      <c r="L2478" s="62"/>
      <c r="M2478" s="52"/>
      <c r="N2478" s="54"/>
      <c r="O2478" s="51"/>
      <c r="P2478" s="52"/>
      <c r="W2478" s="52"/>
      <c r="X2478" s="68"/>
      <c r="Y2478" s="62"/>
      <c r="Z2478" s="19"/>
      <c r="AC2478" s="58"/>
      <c r="AD2478" s="19"/>
    </row>
    <row r="2479" spans="2:30" s="20" customFormat="1">
      <c r="B2479" s="49"/>
      <c r="C2479" s="19"/>
      <c r="D2479" s="50"/>
      <c r="E2479" s="19"/>
      <c r="F2479" s="19"/>
      <c r="G2479" s="208"/>
      <c r="I2479" s="51"/>
      <c r="J2479" s="52"/>
      <c r="K2479" s="62"/>
      <c r="L2479" s="62"/>
      <c r="M2479" s="52"/>
      <c r="N2479" s="54"/>
      <c r="O2479" s="51"/>
      <c r="P2479" s="52"/>
      <c r="W2479" s="52"/>
      <c r="X2479" s="68"/>
      <c r="Y2479" s="62"/>
      <c r="Z2479" s="19"/>
      <c r="AC2479" s="58"/>
      <c r="AD2479" s="19"/>
    </row>
    <row r="2480" spans="2:30" s="20" customFormat="1">
      <c r="B2480" s="49"/>
      <c r="C2480" s="19"/>
      <c r="D2480" s="50"/>
      <c r="E2480" s="19"/>
      <c r="F2480" s="19"/>
      <c r="G2480" s="208"/>
      <c r="I2480" s="51"/>
      <c r="J2480" s="52"/>
      <c r="K2480" s="62"/>
      <c r="L2480" s="62"/>
      <c r="M2480" s="52"/>
      <c r="N2480" s="54"/>
      <c r="O2480" s="51"/>
      <c r="P2480" s="52"/>
      <c r="W2480" s="52"/>
      <c r="X2480" s="68"/>
      <c r="Y2480" s="62"/>
      <c r="Z2480" s="19"/>
      <c r="AC2480" s="58"/>
      <c r="AD2480" s="19"/>
    </row>
    <row r="2481" spans="2:30" s="20" customFormat="1">
      <c r="B2481" s="49"/>
      <c r="C2481" s="19"/>
      <c r="D2481" s="50"/>
      <c r="E2481" s="19"/>
      <c r="F2481" s="19"/>
      <c r="G2481" s="208"/>
      <c r="I2481" s="51"/>
      <c r="J2481" s="52"/>
      <c r="K2481" s="62"/>
      <c r="L2481" s="62"/>
      <c r="M2481" s="52"/>
      <c r="N2481" s="54"/>
      <c r="O2481" s="51"/>
      <c r="P2481" s="52"/>
      <c r="W2481" s="52"/>
      <c r="X2481" s="68"/>
      <c r="Y2481" s="62"/>
      <c r="Z2481" s="19"/>
      <c r="AC2481" s="58"/>
      <c r="AD2481" s="19"/>
    </row>
    <row r="2482" spans="2:30" s="20" customFormat="1">
      <c r="B2482" s="49"/>
      <c r="C2482" s="19"/>
      <c r="D2482" s="50"/>
      <c r="E2482" s="19"/>
      <c r="F2482" s="19"/>
      <c r="G2482" s="208"/>
      <c r="I2482" s="51"/>
      <c r="J2482" s="52"/>
      <c r="K2482" s="62"/>
      <c r="L2482" s="62"/>
      <c r="M2482" s="52"/>
      <c r="N2482" s="54"/>
      <c r="O2482" s="51"/>
      <c r="P2482" s="52"/>
      <c r="W2482" s="52"/>
      <c r="X2482" s="68"/>
      <c r="Y2482" s="62"/>
      <c r="Z2482" s="19"/>
      <c r="AC2482" s="58"/>
      <c r="AD2482" s="19"/>
    </row>
    <row r="2483" spans="2:30" s="20" customFormat="1">
      <c r="B2483" s="49"/>
      <c r="C2483" s="19"/>
      <c r="D2483" s="50"/>
      <c r="E2483" s="19"/>
      <c r="F2483" s="19"/>
      <c r="G2483" s="208"/>
      <c r="I2483" s="51"/>
      <c r="J2483" s="52"/>
      <c r="K2483" s="62"/>
      <c r="L2483" s="62"/>
      <c r="M2483" s="52"/>
      <c r="N2483" s="54"/>
      <c r="O2483" s="51"/>
      <c r="P2483" s="52"/>
      <c r="W2483" s="52"/>
      <c r="X2483" s="68"/>
      <c r="Y2483" s="62"/>
      <c r="Z2483" s="19"/>
      <c r="AC2483" s="58"/>
      <c r="AD2483" s="19"/>
    </row>
    <row r="2484" spans="2:30" s="20" customFormat="1">
      <c r="B2484" s="49"/>
      <c r="C2484" s="19"/>
      <c r="D2484" s="50"/>
      <c r="E2484" s="19"/>
      <c r="F2484" s="19"/>
      <c r="G2484" s="208"/>
      <c r="I2484" s="51"/>
      <c r="J2484" s="52"/>
      <c r="K2484" s="62"/>
      <c r="L2484" s="62"/>
      <c r="M2484" s="52"/>
      <c r="N2484" s="54"/>
      <c r="O2484" s="51"/>
      <c r="P2484" s="52"/>
      <c r="W2484" s="52"/>
      <c r="X2484" s="68"/>
      <c r="Y2484" s="62"/>
      <c r="Z2484" s="19"/>
      <c r="AC2484" s="58"/>
      <c r="AD2484" s="19"/>
    </row>
    <row r="2485" spans="2:30" s="20" customFormat="1">
      <c r="B2485" s="49"/>
      <c r="C2485" s="19"/>
      <c r="D2485" s="50"/>
      <c r="E2485" s="19"/>
      <c r="F2485" s="19"/>
      <c r="G2485" s="208"/>
      <c r="I2485" s="51"/>
      <c r="J2485" s="52"/>
      <c r="K2485" s="62"/>
      <c r="L2485" s="62"/>
      <c r="M2485" s="52"/>
      <c r="N2485" s="54"/>
      <c r="O2485" s="51"/>
      <c r="P2485" s="52"/>
      <c r="W2485" s="52"/>
      <c r="X2485" s="68"/>
      <c r="Y2485" s="62"/>
      <c r="Z2485" s="19"/>
      <c r="AC2485" s="58"/>
      <c r="AD2485" s="19"/>
    </row>
    <row r="2486" spans="2:30" s="20" customFormat="1">
      <c r="B2486" s="49"/>
      <c r="C2486" s="19"/>
      <c r="D2486" s="50"/>
      <c r="E2486" s="19"/>
      <c r="F2486" s="19"/>
      <c r="G2486" s="208"/>
      <c r="I2486" s="51"/>
      <c r="J2486" s="52"/>
      <c r="K2486" s="62"/>
      <c r="L2486" s="62"/>
      <c r="M2486" s="52"/>
      <c r="N2486" s="54"/>
      <c r="O2486" s="51"/>
      <c r="P2486" s="52"/>
      <c r="W2486" s="52"/>
      <c r="X2486" s="68"/>
      <c r="Y2486" s="62"/>
      <c r="Z2486" s="19"/>
      <c r="AC2486" s="58"/>
      <c r="AD2486" s="19"/>
    </row>
    <row r="2487" spans="2:30" s="20" customFormat="1">
      <c r="B2487" s="49"/>
      <c r="C2487" s="19"/>
      <c r="D2487" s="50"/>
      <c r="E2487" s="19"/>
      <c r="F2487" s="19"/>
      <c r="G2487" s="208"/>
      <c r="I2487" s="51"/>
      <c r="J2487" s="52"/>
      <c r="K2487" s="62"/>
      <c r="L2487" s="62"/>
      <c r="M2487" s="52"/>
      <c r="N2487" s="54"/>
      <c r="O2487" s="51"/>
      <c r="P2487" s="52"/>
      <c r="W2487" s="52"/>
      <c r="X2487" s="68"/>
      <c r="Y2487" s="62"/>
      <c r="Z2487" s="19"/>
      <c r="AC2487" s="58"/>
      <c r="AD2487" s="19"/>
    </row>
    <row r="2488" spans="2:30" s="20" customFormat="1">
      <c r="B2488" s="49"/>
      <c r="C2488" s="19"/>
      <c r="D2488" s="50"/>
      <c r="E2488" s="19"/>
      <c r="F2488" s="19"/>
      <c r="G2488" s="208"/>
      <c r="I2488" s="51"/>
      <c r="J2488" s="52"/>
      <c r="K2488" s="62"/>
      <c r="L2488" s="62"/>
      <c r="M2488" s="52"/>
      <c r="N2488" s="54"/>
      <c r="O2488" s="51"/>
      <c r="P2488" s="52"/>
      <c r="W2488" s="52"/>
      <c r="X2488" s="68"/>
      <c r="Y2488" s="62"/>
      <c r="Z2488" s="19"/>
      <c r="AC2488" s="58"/>
      <c r="AD2488" s="19"/>
    </row>
    <row r="2489" spans="2:30" s="20" customFormat="1">
      <c r="B2489" s="49"/>
      <c r="C2489" s="19"/>
      <c r="D2489" s="50"/>
      <c r="E2489" s="19"/>
      <c r="F2489" s="19"/>
      <c r="G2489" s="208"/>
      <c r="I2489" s="51"/>
      <c r="J2489" s="52"/>
      <c r="K2489" s="62"/>
      <c r="L2489" s="62"/>
      <c r="M2489" s="52"/>
      <c r="N2489" s="54"/>
      <c r="O2489" s="51"/>
      <c r="P2489" s="52"/>
      <c r="W2489" s="52"/>
      <c r="X2489" s="68"/>
      <c r="Y2489" s="62"/>
      <c r="Z2489" s="19"/>
      <c r="AC2489" s="58"/>
      <c r="AD2489" s="19"/>
    </row>
    <row r="2490" spans="2:30" s="20" customFormat="1">
      <c r="B2490" s="49"/>
      <c r="C2490" s="19"/>
      <c r="D2490" s="50"/>
      <c r="E2490" s="19"/>
      <c r="F2490" s="19"/>
      <c r="G2490" s="208"/>
      <c r="I2490" s="51"/>
      <c r="J2490" s="52"/>
      <c r="K2490" s="62"/>
      <c r="L2490" s="62"/>
      <c r="M2490" s="52"/>
      <c r="N2490" s="54"/>
      <c r="O2490" s="51"/>
      <c r="P2490" s="52"/>
      <c r="W2490" s="52"/>
      <c r="X2490" s="68"/>
      <c r="Y2490" s="62"/>
      <c r="Z2490" s="19"/>
      <c r="AC2490" s="58"/>
      <c r="AD2490" s="19"/>
    </row>
    <row r="2491" spans="2:30" s="20" customFormat="1">
      <c r="B2491" s="49"/>
      <c r="C2491" s="19"/>
      <c r="D2491" s="50"/>
      <c r="E2491" s="19"/>
      <c r="F2491" s="19"/>
      <c r="G2491" s="208"/>
      <c r="I2491" s="51"/>
      <c r="J2491" s="52"/>
      <c r="K2491" s="62"/>
      <c r="L2491" s="62"/>
      <c r="M2491" s="52"/>
      <c r="N2491" s="54"/>
      <c r="O2491" s="51"/>
      <c r="P2491" s="52"/>
      <c r="W2491" s="52"/>
      <c r="X2491" s="68"/>
      <c r="Y2491" s="62"/>
      <c r="Z2491" s="19"/>
      <c r="AC2491" s="58"/>
      <c r="AD2491" s="19"/>
    </row>
    <row r="2492" spans="2:30" s="20" customFormat="1">
      <c r="B2492" s="49"/>
      <c r="C2492" s="19"/>
      <c r="D2492" s="50"/>
      <c r="E2492" s="19"/>
      <c r="F2492" s="19"/>
      <c r="G2492" s="208"/>
      <c r="I2492" s="51"/>
      <c r="J2492" s="52"/>
      <c r="K2492" s="62"/>
      <c r="L2492" s="62"/>
      <c r="M2492" s="52"/>
      <c r="N2492" s="54"/>
      <c r="O2492" s="51"/>
      <c r="P2492" s="52"/>
      <c r="W2492" s="52"/>
      <c r="X2492" s="68"/>
      <c r="Y2492" s="62"/>
      <c r="Z2492" s="19"/>
      <c r="AC2492" s="58"/>
      <c r="AD2492" s="19"/>
    </row>
    <row r="2493" spans="2:30" s="20" customFormat="1">
      <c r="B2493" s="49"/>
      <c r="C2493" s="19"/>
      <c r="D2493" s="50"/>
      <c r="E2493" s="19"/>
      <c r="F2493" s="19"/>
      <c r="G2493" s="208"/>
      <c r="I2493" s="51"/>
      <c r="J2493" s="52"/>
      <c r="K2493" s="62"/>
      <c r="L2493" s="62"/>
      <c r="M2493" s="52"/>
      <c r="N2493" s="54"/>
      <c r="O2493" s="51"/>
      <c r="P2493" s="52"/>
      <c r="W2493" s="52"/>
      <c r="X2493" s="68"/>
      <c r="Y2493" s="62"/>
      <c r="Z2493" s="19"/>
      <c r="AC2493" s="58"/>
      <c r="AD2493" s="19"/>
    </row>
    <row r="2494" spans="2:30" s="20" customFormat="1">
      <c r="B2494" s="49"/>
      <c r="C2494" s="19"/>
      <c r="D2494" s="50"/>
      <c r="E2494" s="19"/>
      <c r="F2494" s="19"/>
      <c r="G2494" s="208"/>
      <c r="I2494" s="51"/>
      <c r="J2494" s="52"/>
      <c r="K2494" s="62"/>
      <c r="L2494" s="62"/>
      <c r="M2494" s="52"/>
      <c r="N2494" s="54"/>
      <c r="O2494" s="51"/>
      <c r="P2494" s="52"/>
      <c r="W2494" s="52"/>
      <c r="X2494" s="68"/>
      <c r="Y2494" s="62"/>
      <c r="Z2494" s="19"/>
      <c r="AC2494" s="58"/>
      <c r="AD2494" s="19"/>
    </row>
    <row r="2495" spans="2:30" s="20" customFormat="1">
      <c r="B2495" s="49"/>
      <c r="C2495" s="19"/>
      <c r="D2495" s="50"/>
      <c r="E2495" s="19"/>
      <c r="F2495" s="19"/>
      <c r="G2495" s="208"/>
      <c r="I2495" s="51"/>
      <c r="J2495" s="52"/>
      <c r="K2495" s="62"/>
      <c r="L2495" s="62"/>
      <c r="M2495" s="52"/>
      <c r="N2495" s="54"/>
      <c r="O2495" s="51"/>
      <c r="P2495" s="52"/>
      <c r="W2495" s="52"/>
      <c r="X2495" s="68"/>
      <c r="Y2495" s="62"/>
      <c r="Z2495" s="19"/>
      <c r="AC2495" s="58"/>
      <c r="AD2495" s="19"/>
    </row>
    <row r="2496" spans="2:30" s="20" customFormat="1">
      <c r="B2496" s="49"/>
      <c r="C2496" s="19"/>
      <c r="D2496" s="50"/>
      <c r="E2496" s="19"/>
      <c r="F2496" s="19"/>
      <c r="G2496" s="208"/>
      <c r="I2496" s="51"/>
      <c r="J2496" s="52"/>
      <c r="K2496" s="62"/>
      <c r="L2496" s="62"/>
      <c r="M2496" s="52"/>
      <c r="N2496" s="54"/>
      <c r="O2496" s="51"/>
      <c r="P2496" s="52"/>
      <c r="W2496" s="52"/>
      <c r="X2496" s="68"/>
      <c r="Y2496" s="62"/>
      <c r="Z2496" s="19"/>
      <c r="AC2496" s="58"/>
      <c r="AD2496" s="19"/>
    </row>
    <row r="2497" spans="2:30" s="20" customFormat="1">
      <c r="B2497" s="49"/>
      <c r="C2497" s="19"/>
      <c r="D2497" s="50"/>
      <c r="E2497" s="19"/>
      <c r="F2497" s="19"/>
      <c r="G2497" s="208"/>
      <c r="I2497" s="51"/>
      <c r="J2497" s="52"/>
      <c r="K2497" s="62"/>
      <c r="L2497" s="62"/>
      <c r="M2497" s="52"/>
      <c r="N2497" s="54"/>
      <c r="O2497" s="51"/>
      <c r="P2497" s="52"/>
      <c r="W2497" s="52"/>
      <c r="X2497" s="68"/>
      <c r="Y2497" s="62"/>
      <c r="Z2497" s="19"/>
      <c r="AC2497" s="58"/>
      <c r="AD2497" s="19"/>
    </row>
    <row r="2498" spans="2:30" s="20" customFormat="1">
      <c r="B2498" s="49"/>
      <c r="C2498" s="19"/>
      <c r="D2498" s="50"/>
      <c r="E2498" s="19"/>
      <c r="F2498" s="19"/>
      <c r="G2498" s="208"/>
      <c r="I2498" s="51"/>
      <c r="J2498" s="52"/>
      <c r="K2498" s="62"/>
      <c r="L2498" s="62"/>
      <c r="M2498" s="52"/>
      <c r="N2498" s="54"/>
      <c r="O2498" s="51"/>
      <c r="P2498" s="52"/>
      <c r="W2498" s="52"/>
      <c r="X2498" s="68"/>
      <c r="Y2498" s="62"/>
      <c r="Z2498" s="19"/>
      <c r="AC2498" s="58"/>
      <c r="AD2498" s="19"/>
    </row>
    <row r="2499" spans="2:30" s="20" customFormat="1">
      <c r="B2499" s="49"/>
      <c r="C2499" s="19"/>
      <c r="D2499" s="50"/>
      <c r="E2499" s="19"/>
      <c r="F2499" s="19"/>
      <c r="G2499" s="208"/>
      <c r="I2499" s="51"/>
      <c r="J2499" s="52"/>
      <c r="K2499" s="62"/>
      <c r="L2499" s="62"/>
      <c r="M2499" s="52"/>
      <c r="N2499" s="54"/>
      <c r="O2499" s="51"/>
      <c r="P2499" s="52"/>
      <c r="W2499" s="52"/>
      <c r="X2499" s="68"/>
      <c r="Y2499" s="62"/>
      <c r="Z2499" s="19"/>
      <c r="AC2499" s="58"/>
      <c r="AD2499" s="19"/>
    </row>
    <row r="2500" spans="2:30" s="20" customFormat="1">
      <c r="B2500" s="49"/>
      <c r="C2500" s="19"/>
      <c r="D2500" s="50"/>
      <c r="E2500" s="19"/>
      <c r="F2500" s="19"/>
      <c r="G2500" s="208"/>
      <c r="I2500" s="51"/>
      <c r="J2500" s="52"/>
      <c r="K2500" s="62"/>
      <c r="L2500" s="62"/>
      <c r="M2500" s="52"/>
      <c r="N2500" s="54"/>
      <c r="O2500" s="51"/>
      <c r="P2500" s="52"/>
      <c r="W2500" s="52"/>
      <c r="X2500" s="68"/>
      <c r="Y2500" s="62"/>
      <c r="Z2500" s="19"/>
      <c r="AC2500" s="58"/>
      <c r="AD2500" s="19"/>
    </row>
    <row r="2501" spans="2:30" s="20" customFormat="1">
      <c r="B2501" s="49"/>
      <c r="C2501" s="19"/>
      <c r="D2501" s="50"/>
      <c r="E2501" s="19"/>
      <c r="F2501" s="19"/>
      <c r="G2501" s="208"/>
      <c r="I2501" s="51"/>
      <c r="J2501" s="52"/>
      <c r="K2501" s="62"/>
      <c r="L2501" s="62"/>
      <c r="M2501" s="52"/>
      <c r="N2501" s="54"/>
      <c r="O2501" s="51"/>
      <c r="P2501" s="52"/>
      <c r="W2501" s="52"/>
      <c r="X2501" s="68"/>
      <c r="Y2501" s="62"/>
      <c r="Z2501" s="19"/>
      <c r="AC2501" s="58"/>
      <c r="AD2501" s="19"/>
    </row>
    <row r="2502" spans="2:30" s="20" customFormat="1">
      <c r="B2502" s="49"/>
      <c r="C2502" s="19"/>
      <c r="D2502" s="50"/>
      <c r="E2502" s="19"/>
      <c r="F2502" s="19"/>
      <c r="G2502" s="208"/>
      <c r="I2502" s="51"/>
      <c r="J2502" s="52"/>
      <c r="K2502" s="62"/>
      <c r="L2502" s="62"/>
      <c r="M2502" s="52"/>
      <c r="N2502" s="54"/>
      <c r="O2502" s="51"/>
      <c r="P2502" s="52"/>
      <c r="W2502" s="52"/>
      <c r="X2502" s="68"/>
      <c r="Y2502" s="62"/>
      <c r="Z2502" s="19"/>
      <c r="AC2502" s="58"/>
      <c r="AD2502" s="19"/>
    </row>
    <row r="2503" spans="2:30" s="20" customFormat="1">
      <c r="B2503" s="49"/>
      <c r="C2503" s="19"/>
      <c r="D2503" s="50"/>
      <c r="E2503" s="19"/>
      <c r="F2503" s="19"/>
      <c r="G2503" s="208"/>
      <c r="I2503" s="51"/>
      <c r="J2503" s="52"/>
      <c r="K2503" s="62"/>
      <c r="L2503" s="62"/>
      <c r="M2503" s="52"/>
      <c r="N2503" s="54"/>
      <c r="O2503" s="51"/>
      <c r="P2503" s="52"/>
      <c r="W2503" s="52"/>
      <c r="X2503" s="68"/>
      <c r="Y2503" s="62"/>
      <c r="Z2503" s="19"/>
      <c r="AC2503" s="58"/>
      <c r="AD2503" s="19"/>
    </row>
    <row r="2504" spans="2:30" s="20" customFormat="1">
      <c r="B2504" s="49"/>
      <c r="C2504" s="19"/>
      <c r="D2504" s="50"/>
      <c r="E2504" s="19"/>
      <c r="F2504" s="19"/>
      <c r="G2504" s="208"/>
      <c r="I2504" s="51"/>
      <c r="J2504" s="52"/>
      <c r="K2504" s="62"/>
      <c r="L2504" s="62"/>
      <c r="M2504" s="52"/>
      <c r="N2504" s="54"/>
      <c r="O2504" s="51"/>
      <c r="P2504" s="52"/>
      <c r="W2504" s="52"/>
      <c r="X2504" s="68"/>
      <c r="Y2504" s="62"/>
      <c r="Z2504" s="19"/>
      <c r="AC2504" s="58"/>
      <c r="AD2504" s="19"/>
    </row>
    <row r="2505" spans="2:30" s="20" customFormat="1">
      <c r="B2505" s="49"/>
      <c r="C2505" s="19"/>
      <c r="D2505" s="50"/>
      <c r="E2505" s="19"/>
      <c r="F2505" s="19"/>
      <c r="G2505" s="208"/>
      <c r="I2505" s="51"/>
      <c r="J2505" s="52"/>
      <c r="K2505" s="62"/>
      <c r="L2505" s="62"/>
      <c r="M2505" s="52"/>
      <c r="N2505" s="54"/>
      <c r="O2505" s="51"/>
      <c r="P2505" s="52"/>
      <c r="W2505" s="52"/>
      <c r="X2505" s="68"/>
      <c r="Y2505" s="62"/>
      <c r="Z2505" s="19"/>
      <c r="AC2505" s="58"/>
      <c r="AD2505" s="19"/>
    </row>
    <row r="2506" spans="2:30" s="20" customFormat="1">
      <c r="B2506" s="49"/>
      <c r="C2506" s="19"/>
      <c r="D2506" s="50"/>
      <c r="E2506" s="19"/>
      <c r="F2506" s="19"/>
      <c r="G2506" s="208"/>
      <c r="I2506" s="51"/>
      <c r="J2506" s="52"/>
      <c r="K2506" s="62"/>
      <c r="L2506" s="62"/>
      <c r="M2506" s="52"/>
      <c r="N2506" s="54"/>
      <c r="O2506" s="51"/>
      <c r="P2506" s="52"/>
      <c r="W2506" s="52"/>
      <c r="X2506" s="68"/>
      <c r="Y2506" s="62"/>
      <c r="Z2506" s="19"/>
      <c r="AC2506" s="58"/>
      <c r="AD2506" s="19"/>
    </row>
    <row r="2507" spans="2:30" s="20" customFormat="1">
      <c r="B2507" s="49"/>
      <c r="C2507" s="19"/>
      <c r="D2507" s="50"/>
      <c r="E2507" s="19"/>
      <c r="F2507" s="19"/>
      <c r="G2507" s="208"/>
      <c r="I2507" s="51"/>
      <c r="J2507" s="52"/>
      <c r="K2507" s="62"/>
      <c r="L2507" s="62"/>
      <c r="M2507" s="52"/>
      <c r="N2507" s="54"/>
      <c r="O2507" s="51"/>
      <c r="P2507" s="52"/>
      <c r="W2507" s="52"/>
      <c r="X2507" s="68"/>
      <c r="Y2507" s="62"/>
      <c r="Z2507" s="19"/>
      <c r="AC2507" s="58"/>
      <c r="AD2507" s="19"/>
    </row>
    <row r="2508" spans="2:30" s="20" customFormat="1">
      <c r="B2508" s="49"/>
      <c r="C2508" s="19"/>
      <c r="D2508" s="50"/>
      <c r="E2508" s="19"/>
      <c r="F2508" s="19"/>
      <c r="G2508" s="208"/>
      <c r="I2508" s="51"/>
      <c r="J2508" s="52"/>
      <c r="K2508" s="62"/>
      <c r="L2508" s="62"/>
      <c r="M2508" s="52"/>
      <c r="N2508" s="54"/>
      <c r="O2508" s="51"/>
      <c r="P2508" s="52"/>
      <c r="W2508" s="52"/>
      <c r="X2508" s="68"/>
      <c r="Y2508" s="62"/>
      <c r="Z2508" s="19"/>
      <c r="AC2508" s="58"/>
      <c r="AD2508" s="19"/>
    </row>
    <row r="2509" spans="2:30" s="20" customFormat="1">
      <c r="B2509" s="49"/>
      <c r="C2509" s="19"/>
      <c r="D2509" s="50"/>
      <c r="E2509" s="19"/>
      <c r="F2509" s="19"/>
      <c r="G2509" s="208"/>
      <c r="I2509" s="51"/>
      <c r="J2509" s="52"/>
      <c r="K2509" s="62"/>
      <c r="L2509" s="62"/>
      <c r="M2509" s="52"/>
      <c r="N2509" s="54"/>
      <c r="O2509" s="51"/>
      <c r="P2509" s="52"/>
      <c r="W2509" s="52"/>
      <c r="X2509" s="68"/>
      <c r="Y2509" s="62"/>
      <c r="Z2509" s="19"/>
      <c r="AC2509" s="58"/>
      <c r="AD2509" s="19"/>
    </row>
    <row r="2510" spans="2:30" s="20" customFormat="1">
      <c r="B2510" s="49"/>
      <c r="C2510" s="19"/>
      <c r="D2510" s="50"/>
      <c r="E2510" s="19"/>
      <c r="F2510" s="19"/>
      <c r="G2510" s="208"/>
      <c r="I2510" s="51"/>
      <c r="J2510" s="52"/>
      <c r="K2510" s="62"/>
      <c r="L2510" s="62"/>
      <c r="M2510" s="52"/>
      <c r="N2510" s="54"/>
      <c r="O2510" s="51"/>
      <c r="P2510" s="52"/>
      <c r="W2510" s="52"/>
      <c r="X2510" s="68"/>
      <c r="Y2510" s="62"/>
      <c r="Z2510" s="19"/>
      <c r="AC2510" s="58"/>
      <c r="AD2510" s="19"/>
    </row>
    <row r="2511" spans="2:30" s="20" customFormat="1">
      <c r="B2511" s="49"/>
      <c r="C2511" s="19"/>
      <c r="D2511" s="50"/>
      <c r="E2511" s="19"/>
      <c r="F2511" s="19"/>
      <c r="G2511" s="208"/>
      <c r="I2511" s="51"/>
      <c r="J2511" s="52"/>
      <c r="K2511" s="62"/>
      <c r="L2511" s="62"/>
      <c r="M2511" s="52"/>
      <c r="N2511" s="54"/>
      <c r="O2511" s="51"/>
      <c r="P2511" s="52"/>
      <c r="W2511" s="52"/>
      <c r="X2511" s="68"/>
      <c r="Y2511" s="62"/>
      <c r="Z2511" s="19"/>
      <c r="AC2511" s="58"/>
      <c r="AD2511" s="19"/>
    </row>
    <row r="2512" spans="2:30" s="20" customFormat="1">
      <c r="B2512" s="49"/>
      <c r="C2512" s="19"/>
      <c r="D2512" s="50"/>
      <c r="E2512" s="19"/>
      <c r="F2512" s="19"/>
      <c r="G2512" s="208"/>
      <c r="I2512" s="51"/>
      <c r="J2512" s="52"/>
      <c r="K2512" s="62"/>
      <c r="L2512" s="62"/>
      <c r="M2512" s="52"/>
      <c r="N2512" s="54"/>
      <c r="O2512" s="51"/>
      <c r="P2512" s="52"/>
      <c r="W2512" s="52"/>
      <c r="X2512" s="68"/>
      <c r="Y2512" s="62"/>
      <c r="Z2512" s="19"/>
      <c r="AC2512" s="58"/>
      <c r="AD2512" s="19"/>
    </row>
    <row r="2513" spans="2:30" s="20" customFormat="1">
      <c r="B2513" s="49"/>
      <c r="C2513" s="19"/>
      <c r="D2513" s="50"/>
      <c r="E2513" s="19"/>
      <c r="F2513" s="19"/>
      <c r="G2513" s="208"/>
      <c r="I2513" s="51"/>
      <c r="J2513" s="52"/>
      <c r="K2513" s="62"/>
      <c r="L2513" s="62"/>
      <c r="M2513" s="52"/>
      <c r="N2513" s="54"/>
      <c r="O2513" s="51"/>
      <c r="P2513" s="52"/>
      <c r="W2513" s="52"/>
      <c r="X2513" s="68"/>
      <c r="Y2513" s="62"/>
      <c r="Z2513" s="19"/>
      <c r="AC2513" s="58"/>
      <c r="AD2513" s="19"/>
    </row>
    <row r="2514" spans="2:30" s="20" customFormat="1">
      <c r="B2514" s="49"/>
      <c r="C2514" s="19"/>
      <c r="D2514" s="50"/>
      <c r="E2514" s="19"/>
      <c r="F2514" s="19"/>
      <c r="G2514" s="208"/>
      <c r="I2514" s="51"/>
      <c r="J2514" s="52"/>
      <c r="K2514" s="62"/>
      <c r="L2514" s="62"/>
      <c r="M2514" s="52"/>
      <c r="N2514" s="54"/>
      <c r="O2514" s="51"/>
      <c r="P2514" s="52"/>
      <c r="W2514" s="52"/>
      <c r="X2514" s="68"/>
      <c r="Y2514" s="62"/>
      <c r="Z2514" s="19"/>
      <c r="AC2514" s="58"/>
      <c r="AD2514" s="19"/>
    </row>
    <row r="2515" spans="2:30" s="20" customFormat="1">
      <c r="B2515" s="49"/>
      <c r="C2515" s="19"/>
      <c r="D2515" s="50"/>
      <c r="E2515" s="19"/>
      <c r="F2515" s="19"/>
      <c r="G2515" s="208"/>
      <c r="I2515" s="51"/>
      <c r="J2515" s="52"/>
      <c r="K2515" s="62"/>
      <c r="L2515" s="62"/>
      <c r="M2515" s="52"/>
      <c r="N2515" s="54"/>
      <c r="O2515" s="51"/>
      <c r="P2515" s="52"/>
      <c r="W2515" s="52"/>
      <c r="X2515" s="68"/>
      <c r="Y2515" s="62"/>
      <c r="Z2515" s="19"/>
      <c r="AC2515" s="58"/>
      <c r="AD2515" s="19"/>
    </row>
    <row r="2516" spans="2:30" s="20" customFormat="1">
      <c r="B2516" s="49"/>
      <c r="C2516" s="19"/>
      <c r="D2516" s="50"/>
      <c r="E2516" s="19"/>
      <c r="F2516" s="19"/>
      <c r="G2516" s="208"/>
      <c r="I2516" s="51"/>
      <c r="J2516" s="52"/>
      <c r="K2516" s="62"/>
      <c r="L2516" s="62"/>
      <c r="M2516" s="52"/>
      <c r="N2516" s="54"/>
      <c r="O2516" s="51"/>
      <c r="P2516" s="52"/>
      <c r="W2516" s="52"/>
      <c r="X2516" s="68"/>
      <c r="Y2516" s="62"/>
      <c r="Z2516" s="19"/>
      <c r="AC2516" s="58"/>
      <c r="AD2516" s="19"/>
    </row>
    <row r="2517" spans="2:30" s="20" customFormat="1">
      <c r="B2517" s="49"/>
      <c r="C2517" s="19"/>
      <c r="D2517" s="50"/>
      <c r="E2517" s="19"/>
      <c r="F2517" s="19"/>
      <c r="G2517" s="208"/>
      <c r="I2517" s="51"/>
      <c r="J2517" s="52"/>
      <c r="K2517" s="62"/>
      <c r="L2517" s="62"/>
      <c r="M2517" s="52"/>
      <c r="N2517" s="54"/>
      <c r="O2517" s="51"/>
      <c r="P2517" s="52"/>
      <c r="W2517" s="52"/>
      <c r="X2517" s="68"/>
      <c r="Y2517" s="62"/>
      <c r="Z2517" s="19"/>
      <c r="AC2517" s="58"/>
      <c r="AD2517" s="19"/>
    </row>
    <row r="2518" spans="2:30" s="20" customFormat="1">
      <c r="B2518" s="49"/>
      <c r="C2518" s="19"/>
      <c r="D2518" s="50"/>
      <c r="E2518" s="19"/>
      <c r="F2518" s="19"/>
      <c r="G2518" s="208"/>
      <c r="I2518" s="51"/>
      <c r="J2518" s="52"/>
      <c r="K2518" s="62"/>
      <c r="L2518" s="62"/>
      <c r="M2518" s="52"/>
      <c r="N2518" s="54"/>
      <c r="O2518" s="51"/>
      <c r="P2518" s="52"/>
      <c r="W2518" s="52"/>
      <c r="X2518" s="68"/>
      <c r="Y2518" s="62"/>
      <c r="Z2518" s="19"/>
      <c r="AC2518" s="58"/>
      <c r="AD2518" s="19"/>
    </row>
    <row r="2519" spans="2:30" s="20" customFormat="1">
      <c r="B2519" s="49"/>
      <c r="C2519" s="19"/>
      <c r="D2519" s="50"/>
      <c r="E2519" s="19"/>
      <c r="F2519" s="19"/>
      <c r="G2519" s="208"/>
      <c r="I2519" s="51"/>
      <c r="J2519" s="52"/>
      <c r="K2519" s="62"/>
      <c r="L2519" s="62"/>
      <c r="M2519" s="52"/>
      <c r="N2519" s="54"/>
      <c r="O2519" s="51"/>
      <c r="P2519" s="52"/>
      <c r="W2519" s="52"/>
      <c r="X2519" s="68"/>
      <c r="Y2519" s="62"/>
      <c r="Z2519" s="19"/>
      <c r="AC2519" s="58"/>
      <c r="AD2519" s="19"/>
    </row>
    <row r="2520" spans="2:30" s="20" customFormat="1">
      <c r="B2520" s="49"/>
      <c r="C2520" s="19"/>
      <c r="D2520" s="50"/>
      <c r="E2520" s="19"/>
      <c r="F2520" s="19"/>
      <c r="G2520" s="208"/>
      <c r="I2520" s="51"/>
      <c r="J2520" s="52"/>
      <c r="K2520" s="62"/>
      <c r="L2520" s="62"/>
      <c r="M2520" s="52"/>
      <c r="N2520" s="54"/>
      <c r="O2520" s="51"/>
      <c r="P2520" s="52"/>
      <c r="W2520" s="52"/>
      <c r="X2520" s="68"/>
      <c r="Y2520" s="62"/>
      <c r="Z2520" s="19"/>
      <c r="AC2520" s="58"/>
      <c r="AD2520" s="19"/>
    </row>
    <row r="2521" spans="2:30" s="20" customFormat="1">
      <c r="B2521" s="49"/>
      <c r="C2521" s="19"/>
      <c r="D2521" s="50"/>
      <c r="E2521" s="19"/>
      <c r="F2521" s="19"/>
      <c r="G2521" s="208"/>
      <c r="I2521" s="51"/>
      <c r="J2521" s="52"/>
      <c r="K2521" s="62"/>
      <c r="L2521" s="62"/>
      <c r="M2521" s="52"/>
      <c r="N2521" s="54"/>
      <c r="O2521" s="51"/>
      <c r="P2521" s="52"/>
      <c r="W2521" s="52"/>
      <c r="X2521" s="68"/>
      <c r="Y2521" s="62"/>
      <c r="Z2521" s="19"/>
      <c r="AC2521" s="58"/>
      <c r="AD2521" s="19"/>
    </row>
    <row r="2522" spans="2:30" s="20" customFormat="1">
      <c r="B2522" s="49"/>
      <c r="C2522" s="19"/>
      <c r="D2522" s="50"/>
      <c r="E2522" s="19"/>
      <c r="F2522" s="19"/>
      <c r="G2522" s="208"/>
      <c r="I2522" s="51"/>
      <c r="J2522" s="52"/>
      <c r="K2522" s="62"/>
      <c r="L2522" s="62"/>
      <c r="M2522" s="52"/>
      <c r="N2522" s="54"/>
      <c r="O2522" s="51"/>
      <c r="P2522" s="52"/>
      <c r="W2522" s="52"/>
      <c r="X2522" s="68"/>
      <c r="Y2522" s="62"/>
      <c r="Z2522" s="19"/>
      <c r="AC2522" s="58"/>
      <c r="AD2522" s="19"/>
    </row>
    <row r="2523" spans="2:30" s="20" customFormat="1">
      <c r="B2523" s="49"/>
      <c r="C2523" s="19"/>
      <c r="D2523" s="50"/>
      <c r="E2523" s="19"/>
      <c r="F2523" s="19"/>
      <c r="G2523" s="208"/>
      <c r="I2523" s="51"/>
      <c r="J2523" s="52"/>
      <c r="K2523" s="62"/>
      <c r="L2523" s="62"/>
      <c r="M2523" s="52"/>
      <c r="N2523" s="54"/>
      <c r="O2523" s="51"/>
      <c r="P2523" s="52"/>
      <c r="W2523" s="52"/>
      <c r="X2523" s="68"/>
      <c r="Y2523" s="62"/>
      <c r="Z2523" s="19"/>
      <c r="AC2523" s="58"/>
      <c r="AD2523" s="19"/>
    </row>
    <row r="2524" spans="2:30" s="20" customFormat="1">
      <c r="B2524" s="49"/>
      <c r="C2524" s="19"/>
      <c r="D2524" s="50"/>
      <c r="E2524" s="19"/>
      <c r="F2524" s="19"/>
      <c r="G2524" s="208"/>
      <c r="I2524" s="51"/>
      <c r="J2524" s="52"/>
      <c r="K2524" s="62"/>
      <c r="L2524" s="62"/>
      <c r="M2524" s="52"/>
      <c r="N2524" s="54"/>
      <c r="O2524" s="51"/>
      <c r="P2524" s="52"/>
      <c r="W2524" s="52"/>
      <c r="X2524" s="68"/>
      <c r="Y2524" s="62"/>
      <c r="Z2524" s="19"/>
      <c r="AC2524" s="58"/>
      <c r="AD2524" s="19"/>
    </row>
    <row r="2525" spans="2:30" s="20" customFormat="1">
      <c r="B2525" s="49"/>
      <c r="C2525" s="19"/>
      <c r="D2525" s="50"/>
      <c r="E2525" s="19"/>
      <c r="F2525" s="19"/>
      <c r="G2525" s="208"/>
      <c r="I2525" s="51"/>
      <c r="J2525" s="52"/>
      <c r="K2525" s="62"/>
      <c r="L2525" s="62"/>
      <c r="M2525" s="52"/>
      <c r="N2525" s="54"/>
      <c r="O2525" s="51"/>
      <c r="P2525" s="52"/>
      <c r="W2525" s="52"/>
      <c r="X2525" s="68"/>
      <c r="Y2525" s="62"/>
      <c r="Z2525" s="19"/>
      <c r="AC2525" s="58"/>
      <c r="AD2525" s="19"/>
    </row>
    <row r="2526" spans="2:30" s="20" customFormat="1">
      <c r="B2526" s="49"/>
      <c r="C2526" s="19"/>
      <c r="D2526" s="50"/>
      <c r="E2526" s="19"/>
      <c r="F2526" s="19"/>
      <c r="G2526" s="208"/>
      <c r="I2526" s="51"/>
      <c r="J2526" s="52"/>
      <c r="K2526" s="62"/>
      <c r="L2526" s="62"/>
      <c r="M2526" s="52"/>
      <c r="N2526" s="54"/>
      <c r="O2526" s="51"/>
      <c r="P2526" s="52"/>
      <c r="W2526" s="52"/>
      <c r="X2526" s="68"/>
      <c r="Y2526" s="62"/>
      <c r="Z2526" s="19"/>
      <c r="AC2526" s="58"/>
      <c r="AD2526" s="19"/>
    </row>
    <row r="2527" spans="2:30" s="20" customFormat="1">
      <c r="B2527" s="49"/>
      <c r="C2527" s="19"/>
      <c r="D2527" s="50"/>
      <c r="E2527" s="19"/>
      <c r="F2527" s="19"/>
      <c r="G2527" s="208"/>
      <c r="I2527" s="51"/>
      <c r="J2527" s="52"/>
      <c r="K2527" s="62"/>
      <c r="L2527" s="62"/>
      <c r="M2527" s="52"/>
      <c r="N2527" s="54"/>
      <c r="O2527" s="51"/>
      <c r="P2527" s="52"/>
      <c r="W2527" s="52"/>
      <c r="X2527" s="68"/>
      <c r="Y2527" s="62"/>
      <c r="Z2527" s="19"/>
      <c r="AC2527" s="58"/>
      <c r="AD2527" s="19"/>
    </row>
    <row r="2528" spans="2:30" s="20" customFormat="1">
      <c r="B2528" s="49"/>
      <c r="C2528" s="19"/>
      <c r="D2528" s="50"/>
      <c r="E2528" s="19"/>
      <c r="F2528" s="19"/>
      <c r="G2528" s="208"/>
      <c r="I2528" s="51"/>
      <c r="J2528" s="52"/>
      <c r="K2528" s="62"/>
      <c r="L2528" s="62"/>
      <c r="M2528" s="52"/>
      <c r="N2528" s="54"/>
      <c r="O2528" s="51"/>
      <c r="P2528" s="52"/>
      <c r="W2528" s="52"/>
      <c r="X2528" s="68"/>
      <c r="Y2528" s="62"/>
      <c r="Z2528" s="19"/>
      <c r="AC2528" s="58"/>
      <c r="AD2528" s="19"/>
    </row>
    <row r="2529" spans="2:30" s="20" customFormat="1">
      <c r="B2529" s="49"/>
      <c r="C2529" s="19"/>
      <c r="D2529" s="50"/>
      <c r="E2529" s="19"/>
      <c r="F2529" s="19"/>
      <c r="G2529" s="208"/>
      <c r="I2529" s="51"/>
      <c r="J2529" s="52"/>
      <c r="K2529" s="62"/>
      <c r="L2529" s="62"/>
      <c r="M2529" s="52"/>
      <c r="N2529" s="54"/>
      <c r="O2529" s="51"/>
      <c r="P2529" s="52"/>
      <c r="W2529" s="52"/>
      <c r="X2529" s="68"/>
      <c r="Y2529" s="62"/>
      <c r="Z2529" s="19"/>
      <c r="AC2529" s="58"/>
      <c r="AD2529" s="19"/>
    </row>
    <row r="2530" spans="2:30" s="20" customFormat="1">
      <c r="B2530" s="49"/>
      <c r="C2530" s="19"/>
      <c r="D2530" s="50"/>
      <c r="E2530" s="19"/>
      <c r="F2530" s="19"/>
      <c r="G2530" s="208"/>
      <c r="I2530" s="51"/>
      <c r="J2530" s="52"/>
      <c r="K2530" s="62"/>
      <c r="L2530" s="62"/>
      <c r="M2530" s="52"/>
      <c r="N2530" s="54"/>
      <c r="O2530" s="51"/>
      <c r="P2530" s="52"/>
      <c r="W2530" s="52"/>
      <c r="X2530" s="68"/>
      <c r="Y2530" s="62"/>
      <c r="Z2530" s="19"/>
      <c r="AC2530" s="58"/>
      <c r="AD2530" s="19"/>
    </row>
    <row r="2531" spans="2:30" s="20" customFormat="1">
      <c r="B2531" s="49"/>
      <c r="C2531" s="19"/>
      <c r="D2531" s="50"/>
      <c r="E2531" s="19"/>
      <c r="F2531" s="19"/>
      <c r="G2531" s="208"/>
      <c r="I2531" s="51"/>
      <c r="J2531" s="52"/>
      <c r="K2531" s="62"/>
      <c r="L2531" s="62"/>
      <c r="M2531" s="52"/>
      <c r="N2531" s="54"/>
      <c r="O2531" s="51"/>
      <c r="P2531" s="52"/>
      <c r="W2531" s="52"/>
      <c r="X2531" s="68"/>
      <c r="Y2531" s="62"/>
      <c r="Z2531" s="19"/>
      <c r="AC2531" s="58"/>
      <c r="AD2531" s="19"/>
    </row>
    <row r="2532" spans="2:30" s="20" customFormat="1">
      <c r="B2532" s="49"/>
      <c r="C2532" s="19"/>
      <c r="D2532" s="50"/>
      <c r="E2532" s="19"/>
      <c r="F2532" s="19"/>
      <c r="G2532" s="208"/>
      <c r="I2532" s="51"/>
      <c r="J2532" s="52"/>
      <c r="K2532" s="62"/>
      <c r="L2532" s="62"/>
      <c r="M2532" s="52"/>
      <c r="N2532" s="54"/>
      <c r="O2532" s="51"/>
      <c r="P2532" s="52"/>
      <c r="W2532" s="52"/>
      <c r="X2532" s="68"/>
      <c r="Y2532" s="62"/>
      <c r="Z2532" s="19"/>
      <c r="AC2532" s="58"/>
      <c r="AD2532" s="19"/>
    </row>
    <row r="2533" spans="2:30" s="20" customFormat="1">
      <c r="B2533" s="49"/>
      <c r="C2533" s="19"/>
      <c r="D2533" s="50"/>
      <c r="E2533" s="19"/>
      <c r="F2533" s="19"/>
      <c r="G2533" s="208"/>
      <c r="I2533" s="51"/>
      <c r="J2533" s="52"/>
      <c r="K2533" s="62"/>
      <c r="L2533" s="62"/>
      <c r="M2533" s="52"/>
      <c r="N2533" s="54"/>
      <c r="O2533" s="51"/>
      <c r="P2533" s="52"/>
      <c r="W2533" s="52"/>
      <c r="X2533" s="68"/>
      <c r="Y2533" s="62"/>
      <c r="Z2533" s="19"/>
      <c r="AC2533" s="58"/>
      <c r="AD2533" s="19"/>
    </row>
    <row r="2534" spans="2:30" s="20" customFormat="1">
      <c r="B2534" s="49"/>
      <c r="C2534" s="19"/>
      <c r="D2534" s="50"/>
      <c r="E2534" s="19"/>
      <c r="F2534" s="19"/>
      <c r="G2534" s="208"/>
      <c r="I2534" s="51"/>
      <c r="J2534" s="52"/>
      <c r="K2534" s="62"/>
      <c r="L2534" s="62"/>
      <c r="M2534" s="52"/>
      <c r="N2534" s="54"/>
      <c r="O2534" s="51"/>
      <c r="P2534" s="52"/>
      <c r="W2534" s="52"/>
      <c r="X2534" s="68"/>
      <c r="Y2534" s="62"/>
      <c r="Z2534" s="19"/>
      <c r="AC2534" s="58"/>
      <c r="AD2534" s="19"/>
    </row>
    <row r="2535" spans="2:30" s="20" customFormat="1">
      <c r="B2535" s="49"/>
      <c r="C2535" s="19"/>
      <c r="D2535" s="50"/>
      <c r="E2535" s="19"/>
      <c r="F2535" s="19"/>
      <c r="G2535" s="208"/>
      <c r="I2535" s="51"/>
      <c r="J2535" s="52"/>
      <c r="K2535" s="62"/>
      <c r="L2535" s="62"/>
      <c r="M2535" s="52"/>
      <c r="N2535" s="54"/>
      <c r="O2535" s="51"/>
      <c r="P2535" s="52"/>
      <c r="W2535" s="52"/>
      <c r="X2535" s="68"/>
      <c r="Y2535" s="62"/>
      <c r="Z2535" s="19"/>
      <c r="AC2535" s="58"/>
      <c r="AD2535" s="19"/>
    </row>
    <row r="2536" spans="2:30" s="20" customFormat="1">
      <c r="B2536" s="49"/>
      <c r="C2536" s="19"/>
      <c r="D2536" s="50"/>
      <c r="E2536" s="19"/>
      <c r="F2536" s="19"/>
      <c r="G2536" s="208"/>
      <c r="I2536" s="51"/>
      <c r="J2536" s="52"/>
      <c r="K2536" s="62"/>
      <c r="L2536" s="62"/>
      <c r="M2536" s="52"/>
      <c r="N2536" s="54"/>
      <c r="O2536" s="51"/>
      <c r="P2536" s="52"/>
      <c r="W2536" s="52"/>
      <c r="X2536" s="68"/>
      <c r="Y2536" s="62"/>
      <c r="Z2536" s="19"/>
      <c r="AC2536" s="58"/>
      <c r="AD2536" s="19"/>
    </row>
    <row r="2537" spans="2:30" s="20" customFormat="1">
      <c r="B2537" s="49"/>
      <c r="C2537" s="19"/>
      <c r="D2537" s="50"/>
      <c r="E2537" s="19"/>
      <c r="F2537" s="19"/>
      <c r="G2537" s="208"/>
      <c r="I2537" s="51"/>
      <c r="J2537" s="52"/>
      <c r="K2537" s="62"/>
      <c r="L2537" s="62"/>
      <c r="M2537" s="52"/>
      <c r="N2537" s="54"/>
      <c r="O2537" s="51"/>
      <c r="P2537" s="52"/>
      <c r="W2537" s="52"/>
      <c r="X2537" s="68"/>
      <c r="Y2537" s="62"/>
      <c r="Z2537" s="19"/>
      <c r="AC2537" s="58"/>
      <c r="AD2537" s="19"/>
    </row>
    <row r="2538" spans="2:30" s="20" customFormat="1">
      <c r="B2538" s="49"/>
      <c r="C2538" s="19"/>
      <c r="D2538" s="50"/>
      <c r="E2538" s="19"/>
      <c r="F2538" s="19"/>
      <c r="G2538" s="208"/>
      <c r="I2538" s="51"/>
      <c r="J2538" s="52"/>
      <c r="K2538" s="62"/>
      <c r="L2538" s="62"/>
      <c r="M2538" s="52"/>
      <c r="N2538" s="54"/>
      <c r="O2538" s="51"/>
      <c r="P2538" s="52"/>
      <c r="W2538" s="52"/>
      <c r="X2538" s="68"/>
      <c r="Y2538" s="62"/>
      <c r="Z2538" s="19"/>
      <c r="AC2538" s="58"/>
      <c r="AD2538" s="19"/>
    </row>
    <row r="2539" spans="2:30" s="20" customFormat="1">
      <c r="B2539" s="49"/>
      <c r="C2539" s="19"/>
      <c r="D2539" s="50"/>
      <c r="E2539" s="19"/>
      <c r="F2539" s="19"/>
      <c r="G2539" s="208"/>
      <c r="I2539" s="51"/>
      <c r="J2539" s="52"/>
      <c r="K2539" s="62"/>
      <c r="L2539" s="62"/>
      <c r="M2539" s="52"/>
      <c r="N2539" s="54"/>
      <c r="O2539" s="51"/>
      <c r="P2539" s="52"/>
      <c r="W2539" s="52"/>
      <c r="X2539" s="68"/>
      <c r="Y2539" s="62"/>
      <c r="Z2539" s="19"/>
      <c r="AC2539" s="58"/>
      <c r="AD2539" s="19"/>
    </row>
    <row r="2540" spans="2:30" s="20" customFormat="1">
      <c r="B2540" s="49"/>
      <c r="C2540" s="19"/>
      <c r="D2540" s="50"/>
      <c r="E2540" s="19"/>
      <c r="F2540" s="19"/>
      <c r="G2540" s="208"/>
      <c r="I2540" s="51"/>
      <c r="J2540" s="52"/>
      <c r="K2540" s="62"/>
      <c r="L2540" s="62"/>
      <c r="M2540" s="52"/>
      <c r="N2540" s="54"/>
      <c r="O2540" s="51"/>
      <c r="P2540" s="52"/>
      <c r="W2540" s="52"/>
      <c r="X2540" s="68"/>
      <c r="Y2540" s="62"/>
      <c r="Z2540" s="19"/>
      <c r="AC2540" s="58"/>
      <c r="AD2540" s="19"/>
    </row>
    <row r="2541" spans="2:30" s="20" customFormat="1">
      <c r="B2541" s="49"/>
      <c r="C2541" s="19"/>
      <c r="D2541" s="50"/>
      <c r="E2541" s="19"/>
      <c r="F2541" s="19"/>
      <c r="G2541" s="208"/>
      <c r="I2541" s="51"/>
      <c r="J2541" s="52"/>
      <c r="K2541" s="62"/>
      <c r="L2541" s="62"/>
      <c r="M2541" s="52"/>
      <c r="N2541" s="54"/>
      <c r="O2541" s="51"/>
      <c r="P2541" s="52"/>
      <c r="W2541" s="52"/>
      <c r="X2541" s="68"/>
      <c r="Y2541" s="62"/>
      <c r="Z2541" s="19"/>
      <c r="AC2541" s="58"/>
      <c r="AD2541" s="19"/>
    </row>
    <row r="2542" spans="2:30" s="20" customFormat="1">
      <c r="B2542" s="49"/>
      <c r="C2542" s="19"/>
      <c r="D2542" s="50"/>
      <c r="E2542" s="19"/>
      <c r="F2542" s="19"/>
      <c r="G2542" s="208"/>
      <c r="I2542" s="51"/>
      <c r="J2542" s="52"/>
      <c r="K2542" s="62"/>
      <c r="L2542" s="62"/>
      <c r="M2542" s="52"/>
      <c r="N2542" s="54"/>
      <c r="O2542" s="51"/>
      <c r="P2542" s="52"/>
      <c r="W2542" s="52"/>
      <c r="X2542" s="68"/>
      <c r="Y2542" s="62"/>
      <c r="Z2542" s="19"/>
      <c r="AC2542" s="58"/>
      <c r="AD2542" s="19"/>
    </row>
    <row r="2543" spans="2:30" s="20" customFormat="1">
      <c r="B2543" s="49"/>
      <c r="C2543" s="19"/>
      <c r="D2543" s="50"/>
      <c r="E2543" s="19"/>
      <c r="F2543" s="19"/>
      <c r="G2543" s="208"/>
      <c r="I2543" s="51"/>
      <c r="J2543" s="52"/>
      <c r="K2543" s="62"/>
      <c r="L2543" s="62"/>
      <c r="M2543" s="52"/>
      <c r="N2543" s="54"/>
      <c r="O2543" s="51"/>
      <c r="P2543" s="52"/>
      <c r="W2543" s="52"/>
      <c r="X2543" s="68"/>
      <c r="Y2543" s="62"/>
      <c r="Z2543" s="19"/>
      <c r="AC2543" s="58"/>
      <c r="AD2543" s="19"/>
    </row>
    <row r="2544" spans="2:30" s="20" customFormat="1">
      <c r="B2544" s="49"/>
      <c r="C2544" s="19"/>
      <c r="D2544" s="50"/>
      <c r="E2544" s="19"/>
      <c r="F2544" s="19"/>
      <c r="G2544" s="208"/>
      <c r="I2544" s="51"/>
      <c r="J2544" s="52"/>
      <c r="K2544" s="62"/>
      <c r="L2544" s="62"/>
      <c r="M2544" s="52"/>
      <c r="N2544" s="54"/>
      <c r="O2544" s="51"/>
      <c r="P2544" s="52"/>
      <c r="W2544" s="52"/>
      <c r="X2544" s="68"/>
      <c r="Y2544" s="62"/>
      <c r="Z2544" s="19"/>
      <c r="AC2544" s="58"/>
      <c r="AD2544" s="19"/>
    </row>
    <row r="2545" spans="2:30" s="20" customFormat="1">
      <c r="B2545" s="49"/>
      <c r="C2545" s="19"/>
      <c r="D2545" s="50"/>
      <c r="E2545" s="19"/>
      <c r="F2545" s="19"/>
      <c r="G2545" s="208"/>
      <c r="I2545" s="51"/>
      <c r="J2545" s="52"/>
      <c r="K2545" s="62"/>
      <c r="L2545" s="62"/>
      <c r="M2545" s="52"/>
      <c r="N2545" s="54"/>
      <c r="O2545" s="51"/>
      <c r="P2545" s="52"/>
      <c r="W2545" s="52"/>
      <c r="X2545" s="68"/>
      <c r="Y2545" s="62"/>
      <c r="Z2545" s="19"/>
      <c r="AC2545" s="58"/>
      <c r="AD2545" s="19"/>
    </row>
    <row r="2546" spans="2:30" s="20" customFormat="1">
      <c r="B2546" s="49"/>
      <c r="C2546" s="19"/>
      <c r="D2546" s="50"/>
      <c r="E2546" s="19"/>
      <c r="F2546" s="19"/>
      <c r="G2546" s="208"/>
      <c r="I2546" s="51"/>
      <c r="J2546" s="52"/>
      <c r="K2546" s="62"/>
      <c r="L2546" s="62"/>
      <c r="M2546" s="52"/>
      <c r="N2546" s="54"/>
      <c r="O2546" s="51"/>
      <c r="P2546" s="52"/>
      <c r="W2546" s="52"/>
      <c r="X2546" s="68"/>
      <c r="Y2546" s="62"/>
      <c r="Z2546" s="19"/>
      <c r="AC2546" s="58"/>
      <c r="AD2546" s="19"/>
    </row>
    <row r="2547" spans="2:30" s="20" customFormat="1">
      <c r="B2547" s="49"/>
      <c r="C2547" s="19"/>
      <c r="D2547" s="50"/>
      <c r="E2547" s="19"/>
      <c r="F2547" s="19"/>
      <c r="G2547" s="208"/>
      <c r="I2547" s="51"/>
      <c r="J2547" s="52"/>
      <c r="K2547" s="62"/>
      <c r="L2547" s="62"/>
      <c r="M2547" s="52"/>
      <c r="N2547" s="54"/>
      <c r="O2547" s="51"/>
      <c r="P2547" s="52"/>
      <c r="W2547" s="52"/>
      <c r="X2547" s="68"/>
      <c r="Y2547" s="62"/>
      <c r="Z2547" s="19"/>
      <c r="AC2547" s="58"/>
      <c r="AD2547" s="19"/>
    </row>
    <row r="2548" spans="2:30" s="20" customFormat="1">
      <c r="B2548" s="49"/>
      <c r="C2548" s="19"/>
      <c r="D2548" s="50"/>
      <c r="E2548" s="19"/>
      <c r="F2548" s="19"/>
      <c r="G2548" s="208"/>
      <c r="I2548" s="51"/>
      <c r="J2548" s="52"/>
      <c r="K2548" s="62"/>
      <c r="L2548" s="62"/>
      <c r="M2548" s="52"/>
      <c r="N2548" s="54"/>
      <c r="O2548" s="51"/>
      <c r="P2548" s="52"/>
      <c r="W2548" s="52"/>
      <c r="X2548" s="68"/>
      <c r="Y2548" s="62"/>
      <c r="Z2548" s="19"/>
      <c r="AC2548" s="58"/>
      <c r="AD2548" s="19"/>
    </row>
    <row r="2549" spans="2:30" s="20" customFormat="1">
      <c r="B2549" s="49"/>
      <c r="C2549" s="19"/>
      <c r="D2549" s="50"/>
      <c r="E2549" s="19"/>
      <c r="F2549" s="19"/>
      <c r="G2549" s="208"/>
      <c r="I2549" s="51"/>
      <c r="J2549" s="52"/>
      <c r="K2549" s="62"/>
      <c r="L2549" s="62"/>
      <c r="M2549" s="52"/>
      <c r="N2549" s="54"/>
      <c r="O2549" s="51"/>
      <c r="P2549" s="52"/>
      <c r="W2549" s="52"/>
      <c r="X2549" s="68"/>
      <c r="Y2549" s="62"/>
      <c r="Z2549" s="19"/>
      <c r="AC2549" s="58"/>
      <c r="AD2549" s="19"/>
    </row>
    <row r="2550" spans="2:30" s="20" customFormat="1">
      <c r="B2550" s="49"/>
      <c r="C2550" s="19"/>
      <c r="D2550" s="50"/>
      <c r="E2550" s="19"/>
      <c r="F2550" s="19"/>
      <c r="G2550" s="208"/>
      <c r="I2550" s="51"/>
      <c r="J2550" s="52"/>
      <c r="K2550" s="62"/>
      <c r="L2550" s="62"/>
      <c r="M2550" s="52"/>
      <c r="N2550" s="54"/>
      <c r="O2550" s="51"/>
      <c r="P2550" s="52"/>
      <c r="W2550" s="52"/>
      <c r="X2550" s="68"/>
      <c r="Y2550" s="62"/>
      <c r="Z2550" s="19"/>
      <c r="AC2550" s="58"/>
      <c r="AD2550" s="19"/>
    </row>
    <row r="2551" spans="2:30" s="20" customFormat="1">
      <c r="B2551" s="49"/>
      <c r="C2551" s="19"/>
      <c r="D2551" s="50"/>
      <c r="E2551" s="19"/>
      <c r="F2551" s="19"/>
      <c r="G2551" s="208"/>
      <c r="I2551" s="51"/>
      <c r="J2551" s="52"/>
      <c r="K2551" s="62"/>
      <c r="L2551" s="62"/>
      <c r="M2551" s="52"/>
      <c r="N2551" s="54"/>
      <c r="O2551" s="51"/>
      <c r="P2551" s="52"/>
      <c r="W2551" s="52"/>
      <c r="X2551" s="68"/>
      <c r="Y2551" s="62"/>
      <c r="Z2551" s="19"/>
      <c r="AC2551" s="58"/>
      <c r="AD2551" s="19"/>
    </row>
    <row r="2552" spans="2:30" s="20" customFormat="1">
      <c r="B2552" s="49"/>
      <c r="C2552" s="19"/>
      <c r="D2552" s="50"/>
      <c r="E2552" s="19"/>
      <c r="F2552" s="19"/>
      <c r="G2552" s="208"/>
      <c r="I2552" s="51"/>
      <c r="J2552" s="52"/>
      <c r="K2552" s="62"/>
      <c r="L2552" s="62"/>
      <c r="M2552" s="52"/>
      <c r="N2552" s="54"/>
      <c r="O2552" s="51"/>
      <c r="P2552" s="52"/>
      <c r="W2552" s="52"/>
      <c r="X2552" s="68"/>
      <c r="Y2552" s="62"/>
      <c r="Z2552" s="19"/>
      <c r="AC2552" s="58"/>
      <c r="AD2552" s="19"/>
    </row>
    <row r="2553" spans="2:30" s="20" customFormat="1">
      <c r="B2553" s="49"/>
      <c r="C2553" s="19"/>
      <c r="D2553" s="50"/>
      <c r="E2553" s="19"/>
      <c r="F2553" s="19"/>
      <c r="G2553" s="208"/>
      <c r="I2553" s="51"/>
      <c r="J2553" s="52"/>
      <c r="K2553" s="62"/>
      <c r="L2553" s="62"/>
      <c r="M2553" s="52"/>
      <c r="N2553" s="54"/>
      <c r="O2553" s="51"/>
      <c r="P2553" s="52"/>
      <c r="W2553" s="52"/>
      <c r="X2553" s="68"/>
      <c r="Y2553" s="62"/>
      <c r="Z2553" s="19"/>
      <c r="AC2553" s="58"/>
      <c r="AD2553" s="19"/>
    </row>
    <row r="2554" spans="2:30" s="20" customFormat="1">
      <c r="B2554" s="49"/>
      <c r="C2554" s="19"/>
      <c r="D2554" s="50"/>
      <c r="E2554" s="19"/>
      <c r="F2554" s="19"/>
      <c r="G2554" s="208"/>
      <c r="I2554" s="51"/>
      <c r="J2554" s="52"/>
      <c r="K2554" s="62"/>
      <c r="L2554" s="62"/>
      <c r="M2554" s="52"/>
      <c r="N2554" s="54"/>
      <c r="O2554" s="51"/>
      <c r="P2554" s="52"/>
      <c r="W2554" s="52"/>
      <c r="X2554" s="68"/>
      <c r="Y2554" s="62"/>
      <c r="Z2554" s="19"/>
      <c r="AC2554" s="58"/>
      <c r="AD2554" s="19"/>
    </row>
    <row r="2555" spans="2:30" s="20" customFormat="1">
      <c r="B2555" s="49"/>
      <c r="C2555" s="19"/>
      <c r="D2555" s="50"/>
      <c r="E2555" s="19"/>
      <c r="F2555" s="19"/>
      <c r="G2555" s="208"/>
      <c r="I2555" s="51"/>
      <c r="J2555" s="52"/>
      <c r="K2555" s="62"/>
      <c r="L2555" s="62"/>
      <c r="M2555" s="52"/>
      <c r="N2555" s="54"/>
      <c r="O2555" s="51"/>
      <c r="P2555" s="52"/>
      <c r="W2555" s="52"/>
      <c r="X2555" s="68"/>
      <c r="Y2555" s="62"/>
      <c r="Z2555" s="19"/>
      <c r="AC2555" s="58"/>
      <c r="AD2555" s="19"/>
    </row>
    <row r="2556" spans="2:30" s="20" customFormat="1">
      <c r="B2556" s="49"/>
      <c r="C2556" s="19"/>
      <c r="D2556" s="50"/>
      <c r="E2556" s="19"/>
      <c r="F2556" s="19"/>
      <c r="G2556" s="208"/>
      <c r="I2556" s="51"/>
      <c r="J2556" s="52"/>
      <c r="K2556" s="62"/>
      <c r="L2556" s="62"/>
      <c r="M2556" s="52"/>
      <c r="N2556" s="54"/>
      <c r="O2556" s="51"/>
      <c r="P2556" s="52"/>
      <c r="W2556" s="52"/>
      <c r="X2556" s="68"/>
      <c r="Y2556" s="62"/>
      <c r="Z2556" s="19"/>
      <c r="AC2556" s="58"/>
      <c r="AD2556" s="19"/>
    </row>
    <row r="2557" spans="2:30" s="20" customFormat="1">
      <c r="B2557" s="49"/>
      <c r="C2557" s="19"/>
      <c r="D2557" s="50"/>
      <c r="E2557" s="19"/>
      <c r="F2557" s="19"/>
      <c r="G2557" s="208"/>
      <c r="I2557" s="51"/>
      <c r="J2557" s="52"/>
      <c r="K2557" s="62"/>
      <c r="L2557" s="62"/>
      <c r="M2557" s="52"/>
      <c r="N2557" s="54"/>
      <c r="O2557" s="51"/>
      <c r="P2557" s="52"/>
      <c r="W2557" s="52"/>
      <c r="X2557" s="68"/>
      <c r="Y2557" s="62"/>
      <c r="Z2557" s="19"/>
      <c r="AC2557" s="58"/>
      <c r="AD2557" s="19"/>
    </row>
    <row r="2558" spans="2:30" s="20" customFormat="1">
      <c r="B2558" s="49"/>
      <c r="C2558" s="19"/>
      <c r="D2558" s="50"/>
      <c r="E2558" s="19"/>
      <c r="F2558" s="19"/>
      <c r="G2558" s="208"/>
      <c r="I2558" s="51"/>
      <c r="J2558" s="52"/>
      <c r="K2558" s="62"/>
      <c r="L2558" s="62"/>
      <c r="M2558" s="52"/>
      <c r="N2558" s="54"/>
      <c r="O2558" s="51"/>
      <c r="P2558" s="52"/>
      <c r="W2558" s="52"/>
      <c r="X2558" s="68"/>
      <c r="Y2558" s="62"/>
      <c r="Z2558" s="19"/>
      <c r="AC2558" s="58"/>
      <c r="AD2558" s="19"/>
    </row>
    <row r="2559" spans="2:30" s="20" customFormat="1">
      <c r="B2559" s="49"/>
      <c r="C2559" s="19"/>
      <c r="D2559" s="50"/>
      <c r="E2559" s="19"/>
      <c r="F2559" s="19"/>
      <c r="G2559" s="208"/>
      <c r="I2559" s="51"/>
      <c r="J2559" s="52"/>
      <c r="K2559" s="62"/>
      <c r="L2559" s="62"/>
      <c r="M2559" s="52"/>
      <c r="N2559" s="54"/>
      <c r="O2559" s="51"/>
      <c r="P2559" s="52"/>
      <c r="W2559" s="52"/>
      <c r="X2559" s="68"/>
      <c r="Y2559" s="62"/>
      <c r="Z2559" s="19"/>
      <c r="AC2559" s="58"/>
      <c r="AD2559" s="19"/>
    </row>
    <row r="2560" spans="2:30" s="20" customFormat="1">
      <c r="B2560" s="49"/>
      <c r="C2560" s="19"/>
      <c r="D2560" s="50"/>
      <c r="E2560" s="19"/>
      <c r="F2560" s="19"/>
      <c r="G2560" s="208"/>
      <c r="I2560" s="51"/>
      <c r="J2560" s="52"/>
      <c r="K2560" s="62"/>
      <c r="L2560" s="62"/>
      <c r="M2560" s="52"/>
      <c r="N2560" s="54"/>
      <c r="O2560" s="51"/>
      <c r="P2560" s="52"/>
      <c r="W2560" s="52"/>
      <c r="X2560" s="68"/>
      <c r="Y2560" s="62"/>
      <c r="Z2560" s="19"/>
      <c r="AC2560" s="58"/>
      <c r="AD2560" s="19"/>
    </row>
    <row r="2561" spans="2:30" s="20" customFormat="1">
      <c r="B2561" s="49"/>
      <c r="C2561" s="19"/>
      <c r="D2561" s="50"/>
      <c r="E2561" s="19"/>
      <c r="F2561" s="19"/>
      <c r="G2561" s="208"/>
      <c r="I2561" s="51"/>
      <c r="J2561" s="52"/>
      <c r="K2561" s="62"/>
      <c r="L2561" s="62"/>
      <c r="M2561" s="52"/>
      <c r="N2561" s="54"/>
      <c r="O2561" s="51"/>
      <c r="P2561" s="52"/>
      <c r="W2561" s="52"/>
      <c r="X2561" s="68"/>
      <c r="Y2561" s="62"/>
      <c r="Z2561" s="19"/>
      <c r="AC2561" s="58"/>
      <c r="AD2561" s="19"/>
    </row>
    <row r="2562" spans="2:30" s="20" customFormat="1">
      <c r="B2562" s="49"/>
      <c r="C2562" s="19"/>
      <c r="D2562" s="50"/>
      <c r="E2562" s="19"/>
      <c r="F2562" s="19"/>
      <c r="G2562" s="208"/>
      <c r="I2562" s="51"/>
      <c r="J2562" s="52"/>
      <c r="K2562" s="62"/>
      <c r="L2562" s="62"/>
      <c r="M2562" s="52"/>
      <c r="N2562" s="54"/>
      <c r="O2562" s="51"/>
      <c r="P2562" s="52"/>
      <c r="W2562" s="52"/>
      <c r="X2562" s="68"/>
      <c r="Y2562" s="62"/>
      <c r="Z2562" s="19"/>
      <c r="AC2562" s="58"/>
      <c r="AD2562" s="19"/>
    </row>
    <row r="2563" spans="2:30" s="20" customFormat="1">
      <c r="B2563" s="49"/>
      <c r="C2563" s="19"/>
      <c r="D2563" s="50"/>
      <c r="E2563" s="19"/>
      <c r="F2563" s="19"/>
      <c r="G2563" s="208"/>
      <c r="I2563" s="51"/>
      <c r="J2563" s="52"/>
      <c r="K2563" s="62"/>
      <c r="L2563" s="62"/>
      <c r="M2563" s="52"/>
      <c r="N2563" s="54"/>
      <c r="O2563" s="51"/>
      <c r="P2563" s="52"/>
      <c r="W2563" s="52"/>
      <c r="X2563" s="68"/>
      <c r="Y2563" s="62"/>
      <c r="Z2563" s="19"/>
      <c r="AC2563" s="58"/>
      <c r="AD2563" s="19"/>
    </row>
    <row r="2564" spans="2:30" s="20" customFormat="1">
      <c r="B2564" s="49"/>
      <c r="C2564" s="19"/>
      <c r="D2564" s="50"/>
      <c r="E2564" s="19"/>
      <c r="F2564" s="19"/>
      <c r="G2564" s="208"/>
      <c r="I2564" s="51"/>
      <c r="J2564" s="52"/>
      <c r="K2564" s="62"/>
      <c r="L2564" s="62"/>
      <c r="M2564" s="52"/>
      <c r="N2564" s="54"/>
      <c r="O2564" s="51"/>
      <c r="P2564" s="52"/>
      <c r="W2564" s="52"/>
      <c r="X2564" s="68"/>
      <c r="Y2564" s="62"/>
      <c r="Z2564" s="19"/>
      <c r="AC2564" s="58"/>
      <c r="AD2564" s="19"/>
    </row>
    <row r="2565" spans="2:30" s="20" customFormat="1">
      <c r="B2565" s="49"/>
      <c r="C2565" s="19"/>
      <c r="D2565" s="50"/>
      <c r="E2565" s="19"/>
      <c r="F2565" s="19"/>
      <c r="G2565" s="208"/>
      <c r="I2565" s="51"/>
      <c r="J2565" s="52"/>
      <c r="K2565" s="62"/>
      <c r="L2565" s="62"/>
      <c r="M2565" s="52"/>
      <c r="N2565" s="54"/>
      <c r="O2565" s="51"/>
      <c r="P2565" s="52"/>
      <c r="W2565" s="52"/>
      <c r="X2565" s="68"/>
      <c r="Y2565" s="62"/>
      <c r="Z2565" s="19"/>
      <c r="AC2565" s="58"/>
      <c r="AD2565" s="19"/>
    </row>
    <row r="2566" spans="2:30" s="20" customFormat="1">
      <c r="B2566" s="49"/>
      <c r="C2566" s="19"/>
      <c r="D2566" s="50"/>
      <c r="E2566" s="19"/>
      <c r="F2566" s="19"/>
      <c r="G2566" s="208"/>
      <c r="I2566" s="51"/>
      <c r="J2566" s="52"/>
      <c r="K2566" s="62"/>
      <c r="L2566" s="62"/>
      <c r="M2566" s="52"/>
      <c r="N2566" s="54"/>
      <c r="O2566" s="51"/>
      <c r="P2566" s="52"/>
      <c r="W2566" s="52"/>
      <c r="X2566" s="68"/>
      <c r="Y2566" s="62"/>
      <c r="Z2566" s="19"/>
      <c r="AC2566" s="58"/>
      <c r="AD2566" s="19"/>
    </row>
    <row r="2567" spans="2:30" s="20" customFormat="1">
      <c r="B2567" s="49"/>
      <c r="C2567" s="19"/>
      <c r="D2567" s="50"/>
      <c r="E2567" s="19"/>
      <c r="F2567" s="19"/>
      <c r="G2567" s="208"/>
      <c r="I2567" s="51"/>
      <c r="J2567" s="52"/>
      <c r="K2567" s="62"/>
      <c r="L2567" s="62"/>
      <c r="M2567" s="52"/>
      <c r="N2567" s="54"/>
      <c r="O2567" s="51"/>
      <c r="P2567" s="52"/>
      <c r="W2567" s="52"/>
      <c r="X2567" s="68"/>
      <c r="Y2567" s="62"/>
      <c r="Z2567" s="19"/>
      <c r="AC2567" s="58"/>
      <c r="AD2567" s="19"/>
    </row>
    <row r="2568" spans="2:30" s="20" customFormat="1">
      <c r="B2568" s="49"/>
      <c r="C2568" s="19"/>
      <c r="D2568" s="50"/>
      <c r="E2568" s="19"/>
      <c r="F2568" s="19"/>
      <c r="G2568" s="208"/>
      <c r="I2568" s="51"/>
      <c r="J2568" s="52"/>
      <c r="K2568" s="62"/>
      <c r="L2568" s="62"/>
      <c r="M2568" s="52"/>
      <c r="N2568" s="54"/>
      <c r="O2568" s="51"/>
      <c r="P2568" s="52"/>
      <c r="W2568" s="52"/>
      <c r="X2568" s="68"/>
      <c r="Y2568" s="62"/>
      <c r="Z2568" s="19"/>
      <c r="AC2568" s="58"/>
      <c r="AD2568" s="19"/>
    </row>
    <row r="2569" spans="2:30" s="20" customFormat="1">
      <c r="B2569" s="49"/>
      <c r="C2569" s="19"/>
      <c r="D2569" s="50"/>
      <c r="E2569" s="19"/>
      <c r="F2569" s="19"/>
      <c r="G2569" s="208"/>
      <c r="I2569" s="51"/>
      <c r="J2569" s="52"/>
      <c r="K2569" s="62"/>
      <c r="L2569" s="62"/>
      <c r="M2569" s="52"/>
      <c r="N2569" s="54"/>
      <c r="O2569" s="51"/>
      <c r="P2569" s="52"/>
      <c r="W2569" s="52"/>
      <c r="X2569" s="68"/>
      <c r="Y2569" s="62"/>
      <c r="Z2569" s="19"/>
      <c r="AC2569" s="58"/>
      <c r="AD2569" s="19"/>
    </row>
    <row r="2570" spans="2:30" s="20" customFormat="1">
      <c r="B2570" s="49"/>
      <c r="C2570" s="19"/>
      <c r="D2570" s="50"/>
      <c r="E2570" s="19"/>
      <c r="F2570" s="19"/>
      <c r="G2570" s="208"/>
      <c r="I2570" s="51"/>
      <c r="J2570" s="52"/>
      <c r="K2570" s="62"/>
      <c r="L2570" s="62"/>
      <c r="M2570" s="52"/>
      <c r="N2570" s="54"/>
      <c r="O2570" s="51"/>
      <c r="P2570" s="52"/>
      <c r="W2570" s="52"/>
      <c r="X2570" s="68"/>
      <c r="Y2570" s="62"/>
      <c r="Z2570" s="19"/>
      <c r="AC2570" s="58"/>
      <c r="AD2570" s="19"/>
    </row>
    <row r="2571" spans="2:30" s="20" customFormat="1">
      <c r="B2571" s="49"/>
      <c r="C2571" s="19"/>
      <c r="D2571" s="50"/>
      <c r="E2571" s="19"/>
      <c r="F2571" s="19"/>
      <c r="G2571" s="208"/>
      <c r="I2571" s="51"/>
      <c r="J2571" s="52"/>
      <c r="K2571" s="62"/>
      <c r="L2571" s="62"/>
      <c r="M2571" s="52"/>
      <c r="N2571" s="54"/>
      <c r="O2571" s="51"/>
      <c r="P2571" s="52"/>
      <c r="W2571" s="52"/>
      <c r="X2571" s="68"/>
      <c r="Y2571" s="62"/>
      <c r="Z2571" s="19"/>
      <c r="AC2571" s="58"/>
      <c r="AD2571" s="19"/>
    </row>
    <row r="2572" spans="2:30" s="20" customFormat="1">
      <c r="B2572" s="49"/>
      <c r="C2572" s="19"/>
      <c r="D2572" s="50"/>
      <c r="E2572" s="19"/>
      <c r="F2572" s="19"/>
      <c r="G2572" s="208"/>
      <c r="I2572" s="51"/>
      <c r="J2572" s="52"/>
      <c r="K2572" s="62"/>
      <c r="L2572" s="62"/>
      <c r="M2572" s="52"/>
      <c r="N2572" s="54"/>
      <c r="O2572" s="51"/>
      <c r="P2572" s="52"/>
      <c r="W2572" s="52"/>
      <c r="X2572" s="68"/>
      <c r="Y2572" s="62"/>
      <c r="Z2572" s="19"/>
      <c r="AC2572" s="58"/>
      <c r="AD2572" s="19"/>
    </row>
    <row r="2573" spans="2:30" s="20" customFormat="1">
      <c r="B2573" s="49"/>
      <c r="C2573" s="19"/>
      <c r="D2573" s="50"/>
      <c r="E2573" s="19"/>
      <c r="F2573" s="19"/>
      <c r="G2573" s="208"/>
      <c r="I2573" s="51"/>
      <c r="J2573" s="52"/>
      <c r="K2573" s="62"/>
      <c r="L2573" s="62"/>
      <c r="M2573" s="52"/>
      <c r="N2573" s="54"/>
      <c r="O2573" s="51"/>
      <c r="P2573" s="52"/>
      <c r="W2573" s="52"/>
      <c r="X2573" s="68"/>
      <c r="Y2573" s="62"/>
      <c r="Z2573" s="19"/>
      <c r="AC2573" s="58"/>
      <c r="AD2573" s="19"/>
    </row>
    <row r="2574" spans="2:30" s="20" customFormat="1">
      <c r="B2574" s="49"/>
      <c r="C2574" s="19"/>
      <c r="D2574" s="50"/>
      <c r="E2574" s="19"/>
      <c r="F2574" s="19"/>
      <c r="G2574" s="208"/>
      <c r="I2574" s="51"/>
      <c r="J2574" s="52"/>
      <c r="K2574" s="62"/>
      <c r="L2574" s="62"/>
      <c r="M2574" s="52"/>
      <c r="N2574" s="54"/>
      <c r="O2574" s="51"/>
      <c r="P2574" s="52"/>
      <c r="W2574" s="52"/>
      <c r="X2574" s="68"/>
      <c r="Y2574" s="62"/>
      <c r="Z2574" s="19"/>
      <c r="AC2574" s="58"/>
      <c r="AD2574" s="19"/>
    </row>
    <row r="2575" spans="2:30" s="20" customFormat="1">
      <c r="B2575" s="49"/>
      <c r="C2575" s="19"/>
      <c r="D2575" s="50"/>
      <c r="E2575" s="19"/>
      <c r="F2575" s="19"/>
      <c r="G2575" s="208"/>
      <c r="I2575" s="51"/>
      <c r="J2575" s="52"/>
      <c r="K2575" s="62"/>
      <c r="L2575" s="62"/>
      <c r="M2575" s="52"/>
      <c r="N2575" s="54"/>
      <c r="O2575" s="51"/>
      <c r="P2575" s="52"/>
      <c r="W2575" s="52"/>
      <c r="X2575" s="68"/>
      <c r="Y2575" s="62"/>
      <c r="Z2575" s="19"/>
      <c r="AC2575" s="58"/>
      <c r="AD2575" s="19"/>
    </row>
    <row r="2576" spans="2:30" s="20" customFormat="1">
      <c r="B2576" s="49"/>
      <c r="C2576" s="19"/>
      <c r="D2576" s="50"/>
      <c r="E2576" s="19"/>
      <c r="F2576" s="19"/>
      <c r="G2576" s="208"/>
      <c r="I2576" s="51"/>
      <c r="J2576" s="52"/>
      <c r="K2576" s="62"/>
      <c r="L2576" s="62"/>
      <c r="M2576" s="52"/>
      <c r="N2576" s="54"/>
      <c r="O2576" s="51"/>
      <c r="P2576" s="52"/>
      <c r="W2576" s="52"/>
      <c r="X2576" s="68"/>
      <c r="Y2576" s="62"/>
      <c r="Z2576" s="19"/>
      <c r="AC2576" s="58"/>
      <c r="AD2576" s="19"/>
    </row>
    <row r="2577" spans="2:30" s="20" customFormat="1">
      <c r="B2577" s="49"/>
      <c r="C2577" s="19"/>
      <c r="D2577" s="50"/>
      <c r="E2577" s="19"/>
      <c r="F2577" s="19"/>
      <c r="G2577" s="208"/>
      <c r="I2577" s="51"/>
      <c r="J2577" s="52"/>
      <c r="K2577" s="62"/>
      <c r="L2577" s="62"/>
      <c r="M2577" s="52"/>
      <c r="N2577" s="54"/>
      <c r="O2577" s="51"/>
      <c r="P2577" s="52"/>
      <c r="W2577" s="52"/>
      <c r="X2577" s="68"/>
      <c r="Y2577" s="62"/>
      <c r="Z2577" s="19"/>
      <c r="AC2577" s="58"/>
      <c r="AD2577" s="19"/>
    </row>
    <row r="2578" spans="2:30" s="20" customFormat="1">
      <c r="B2578" s="49"/>
      <c r="C2578" s="19"/>
      <c r="D2578" s="50"/>
      <c r="E2578" s="19"/>
      <c r="F2578" s="19"/>
      <c r="G2578" s="208"/>
      <c r="I2578" s="51"/>
      <c r="J2578" s="52"/>
      <c r="K2578" s="62"/>
      <c r="L2578" s="62"/>
      <c r="M2578" s="52"/>
      <c r="N2578" s="54"/>
      <c r="O2578" s="51"/>
      <c r="P2578" s="52"/>
      <c r="W2578" s="52"/>
      <c r="X2578" s="68"/>
      <c r="Y2578" s="62"/>
      <c r="Z2578" s="19"/>
      <c r="AC2578" s="58"/>
      <c r="AD2578" s="19"/>
    </row>
    <row r="2579" spans="2:30" s="20" customFormat="1">
      <c r="B2579" s="49"/>
      <c r="C2579" s="19"/>
      <c r="D2579" s="50"/>
      <c r="E2579" s="19"/>
      <c r="F2579" s="19"/>
      <c r="G2579" s="208"/>
      <c r="I2579" s="51"/>
      <c r="J2579" s="52"/>
      <c r="K2579" s="62"/>
      <c r="L2579" s="62"/>
      <c r="M2579" s="52"/>
      <c r="N2579" s="54"/>
      <c r="O2579" s="51"/>
      <c r="P2579" s="52"/>
      <c r="W2579" s="52"/>
      <c r="X2579" s="68"/>
      <c r="Y2579" s="62"/>
      <c r="Z2579" s="19"/>
      <c r="AC2579" s="58"/>
      <c r="AD2579" s="19"/>
    </row>
    <row r="2580" spans="2:30" s="20" customFormat="1">
      <c r="B2580" s="49"/>
      <c r="C2580" s="19"/>
      <c r="D2580" s="50"/>
      <c r="E2580" s="19"/>
      <c r="F2580" s="19"/>
      <c r="G2580" s="208"/>
      <c r="I2580" s="51"/>
      <c r="J2580" s="52"/>
      <c r="K2580" s="62"/>
      <c r="L2580" s="62"/>
      <c r="M2580" s="52"/>
      <c r="N2580" s="54"/>
      <c r="O2580" s="51"/>
      <c r="P2580" s="52"/>
      <c r="W2580" s="52"/>
      <c r="X2580" s="68"/>
      <c r="Y2580" s="62"/>
      <c r="Z2580" s="19"/>
      <c r="AC2580" s="58"/>
      <c r="AD2580" s="19"/>
    </row>
    <row r="2581" spans="2:30" s="20" customFormat="1">
      <c r="B2581" s="49"/>
      <c r="C2581" s="19"/>
      <c r="D2581" s="50"/>
      <c r="E2581" s="19"/>
      <c r="F2581" s="19"/>
      <c r="G2581" s="208"/>
      <c r="I2581" s="51"/>
      <c r="J2581" s="52"/>
      <c r="K2581" s="62"/>
      <c r="L2581" s="62"/>
      <c r="M2581" s="52"/>
      <c r="N2581" s="54"/>
      <c r="O2581" s="51"/>
      <c r="P2581" s="52"/>
      <c r="W2581" s="52"/>
      <c r="X2581" s="68"/>
      <c r="Y2581" s="62"/>
      <c r="Z2581" s="19"/>
      <c r="AC2581" s="58"/>
      <c r="AD2581" s="19"/>
    </row>
    <row r="2582" spans="2:30" s="20" customFormat="1">
      <c r="B2582" s="49"/>
      <c r="C2582" s="19"/>
      <c r="D2582" s="50"/>
      <c r="E2582" s="19"/>
      <c r="F2582" s="19"/>
      <c r="G2582" s="208"/>
      <c r="I2582" s="51"/>
      <c r="J2582" s="52"/>
      <c r="K2582" s="62"/>
      <c r="L2582" s="62"/>
      <c r="M2582" s="52"/>
      <c r="N2582" s="54"/>
      <c r="O2582" s="51"/>
      <c r="P2582" s="52"/>
      <c r="W2582" s="52"/>
      <c r="X2582" s="68"/>
      <c r="Y2582" s="62"/>
      <c r="Z2582" s="19"/>
      <c r="AC2582" s="58"/>
      <c r="AD2582" s="19"/>
    </row>
    <row r="2583" spans="2:30" s="20" customFormat="1">
      <c r="B2583" s="49"/>
      <c r="C2583" s="19"/>
      <c r="D2583" s="50"/>
      <c r="E2583" s="19"/>
      <c r="F2583" s="19"/>
      <c r="G2583" s="208"/>
      <c r="I2583" s="51"/>
      <c r="J2583" s="52"/>
      <c r="K2583" s="62"/>
      <c r="L2583" s="62"/>
      <c r="M2583" s="52"/>
      <c r="N2583" s="54"/>
      <c r="O2583" s="51"/>
      <c r="P2583" s="52"/>
      <c r="W2583" s="52"/>
      <c r="X2583" s="68"/>
      <c r="Y2583" s="62"/>
      <c r="Z2583" s="19"/>
      <c r="AC2583" s="58"/>
      <c r="AD2583" s="19"/>
    </row>
    <row r="2584" spans="2:30" s="20" customFormat="1">
      <c r="B2584" s="49"/>
      <c r="C2584" s="19"/>
      <c r="D2584" s="50"/>
      <c r="E2584" s="19"/>
      <c r="F2584" s="19"/>
      <c r="G2584" s="208"/>
      <c r="I2584" s="51"/>
      <c r="J2584" s="52"/>
      <c r="K2584" s="62"/>
      <c r="L2584" s="62"/>
      <c r="M2584" s="52"/>
      <c r="N2584" s="54"/>
      <c r="O2584" s="51"/>
      <c r="P2584" s="52"/>
      <c r="W2584" s="52"/>
      <c r="X2584" s="68"/>
      <c r="Y2584" s="62"/>
      <c r="Z2584" s="19"/>
      <c r="AC2584" s="58"/>
      <c r="AD2584" s="19"/>
    </row>
    <row r="2585" spans="2:30" s="20" customFormat="1">
      <c r="B2585" s="49"/>
      <c r="C2585" s="19"/>
      <c r="D2585" s="50"/>
      <c r="E2585" s="19"/>
      <c r="F2585" s="19"/>
      <c r="G2585" s="208"/>
      <c r="I2585" s="51"/>
      <c r="J2585" s="52"/>
      <c r="K2585" s="62"/>
      <c r="L2585" s="62"/>
      <c r="M2585" s="52"/>
      <c r="N2585" s="54"/>
      <c r="O2585" s="51"/>
      <c r="P2585" s="52"/>
      <c r="W2585" s="52"/>
      <c r="X2585" s="68"/>
      <c r="Y2585" s="62"/>
      <c r="Z2585" s="19"/>
      <c r="AC2585" s="58"/>
      <c r="AD2585" s="19"/>
    </row>
    <row r="2586" spans="2:30" s="20" customFormat="1">
      <c r="B2586" s="49"/>
      <c r="C2586" s="19"/>
      <c r="D2586" s="50"/>
      <c r="E2586" s="19"/>
      <c r="F2586" s="19"/>
      <c r="G2586" s="208"/>
      <c r="I2586" s="51"/>
      <c r="J2586" s="52"/>
      <c r="K2586" s="62"/>
      <c r="L2586" s="62"/>
      <c r="M2586" s="52"/>
      <c r="N2586" s="54"/>
      <c r="O2586" s="51"/>
      <c r="P2586" s="52"/>
      <c r="W2586" s="52"/>
      <c r="X2586" s="68"/>
      <c r="Y2586" s="62"/>
      <c r="Z2586" s="19"/>
      <c r="AC2586" s="58"/>
      <c r="AD2586" s="19"/>
    </row>
    <row r="2587" spans="2:30" s="20" customFormat="1">
      <c r="B2587" s="49"/>
      <c r="C2587" s="19"/>
      <c r="D2587" s="50"/>
      <c r="E2587" s="19"/>
      <c r="F2587" s="19"/>
      <c r="G2587" s="208"/>
      <c r="I2587" s="51"/>
      <c r="J2587" s="52"/>
      <c r="K2587" s="62"/>
      <c r="L2587" s="62"/>
      <c r="M2587" s="52"/>
      <c r="N2587" s="54"/>
      <c r="O2587" s="51"/>
      <c r="P2587" s="52"/>
      <c r="W2587" s="52"/>
      <c r="X2587" s="68"/>
      <c r="Y2587" s="62"/>
      <c r="Z2587" s="19"/>
      <c r="AC2587" s="58"/>
      <c r="AD2587" s="19"/>
    </row>
    <row r="2588" spans="2:30" s="20" customFormat="1">
      <c r="B2588" s="49"/>
      <c r="C2588" s="19"/>
      <c r="D2588" s="50"/>
      <c r="E2588" s="19"/>
      <c r="F2588" s="19"/>
      <c r="G2588" s="208"/>
      <c r="I2588" s="51"/>
      <c r="J2588" s="52"/>
      <c r="K2588" s="62"/>
      <c r="L2588" s="62"/>
      <c r="M2588" s="52"/>
      <c r="N2588" s="54"/>
      <c r="O2588" s="51"/>
      <c r="P2588" s="52"/>
      <c r="W2588" s="52"/>
      <c r="X2588" s="68"/>
      <c r="Y2588" s="62"/>
      <c r="Z2588" s="19"/>
      <c r="AC2588" s="58"/>
      <c r="AD2588" s="19"/>
    </row>
    <row r="2589" spans="2:30" s="20" customFormat="1">
      <c r="B2589" s="49"/>
      <c r="C2589" s="19"/>
      <c r="D2589" s="50"/>
      <c r="E2589" s="19"/>
      <c r="F2589" s="19"/>
      <c r="G2589" s="208"/>
      <c r="I2589" s="51"/>
      <c r="J2589" s="52"/>
      <c r="K2589" s="62"/>
      <c r="L2589" s="62"/>
      <c r="M2589" s="52"/>
      <c r="N2589" s="54"/>
      <c r="O2589" s="51"/>
      <c r="P2589" s="52"/>
      <c r="W2589" s="52"/>
      <c r="X2589" s="68"/>
      <c r="Y2589" s="62"/>
      <c r="Z2589" s="19"/>
      <c r="AC2589" s="58"/>
      <c r="AD2589" s="19"/>
    </row>
    <row r="2590" spans="2:30" s="20" customFormat="1">
      <c r="B2590" s="49"/>
      <c r="C2590" s="19"/>
      <c r="D2590" s="50"/>
      <c r="E2590" s="19"/>
      <c r="F2590" s="19"/>
      <c r="G2590" s="208"/>
      <c r="I2590" s="51"/>
      <c r="J2590" s="52"/>
      <c r="K2590" s="62"/>
      <c r="L2590" s="62"/>
      <c r="M2590" s="52"/>
      <c r="N2590" s="54"/>
      <c r="O2590" s="51"/>
      <c r="P2590" s="52"/>
      <c r="W2590" s="52"/>
      <c r="X2590" s="68"/>
      <c r="Y2590" s="62"/>
      <c r="Z2590" s="19"/>
      <c r="AC2590" s="58"/>
      <c r="AD2590" s="19"/>
    </row>
    <row r="2591" spans="2:30" s="20" customFormat="1">
      <c r="B2591" s="49"/>
      <c r="C2591" s="19"/>
      <c r="D2591" s="50"/>
      <c r="E2591" s="19"/>
      <c r="F2591" s="19"/>
      <c r="G2591" s="208"/>
      <c r="I2591" s="51"/>
      <c r="J2591" s="52"/>
      <c r="K2591" s="62"/>
      <c r="L2591" s="62"/>
      <c r="M2591" s="52"/>
      <c r="N2591" s="54"/>
      <c r="O2591" s="51"/>
      <c r="P2591" s="52"/>
      <c r="W2591" s="52"/>
      <c r="X2591" s="68"/>
      <c r="Y2591" s="62"/>
      <c r="Z2591" s="19"/>
      <c r="AC2591" s="58"/>
      <c r="AD2591" s="19"/>
    </row>
    <row r="2592" spans="2:30" s="20" customFormat="1">
      <c r="B2592" s="49"/>
      <c r="C2592" s="19"/>
      <c r="D2592" s="50"/>
      <c r="E2592" s="19"/>
      <c r="F2592" s="19"/>
      <c r="G2592" s="208"/>
      <c r="I2592" s="51"/>
      <c r="J2592" s="52"/>
      <c r="K2592" s="62"/>
      <c r="L2592" s="62"/>
      <c r="M2592" s="52"/>
      <c r="N2592" s="54"/>
      <c r="O2592" s="51"/>
      <c r="P2592" s="52"/>
      <c r="W2592" s="52"/>
      <c r="X2592" s="68"/>
      <c r="Y2592" s="62"/>
      <c r="Z2592" s="19"/>
      <c r="AC2592" s="58"/>
      <c r="AD2592" s="19"/>
    </row>
    <row r="2593" spans="2:30" s="20" customFormat="1">
      <c r="B2593" s="49"/>
      <c r="C2593" s="19"/>
      <c r="D2593" s="50"/>
      <c r="E2593" s="19"/>
      <c r="F2593" s="19"/>
      <c r="G2593" s="208"/>
      <c r="I2593" s="51"/>
      <c r="J2593" s="52"/>
      <c r="K2593" s="62"/>
      <c r="L2593" s="62"/>
      <c r="M2593" s="52"/>
      <c r="N2593" s="54"/>
      <c r="O2593" s="51"/>
      <c r="P2593" s="52"/>
      <c r="W2593" s="52"/>
      <c r="X2593" s="68"/>
      <c r="Y2593" s="62"/>
      <c r="Z2593" s="19"/>
      <c r="AC2593" s="58"/>
      <c r="AD2593" s="19"/>
    </row>
    <row r="2594" spans="2:30" s="20" customFormat="1">
      <c r="B2594" s="49"/>
      <c r="C2594" s="19"/>
      <c r="D2594" s="50"/>
      <c r="E2594" s="19"/>
      <c r="F2594" s="19"/>
      <c r="G2594" s="208"/>
      <c r="I2594" s="51"/>
      <c r="J2594" s="52"/>
      <c r="K2594" s="62"/>
      <c r="L2594" s="62"/>
      <c r="M2594" s="52"/>
      <c r="N2594" s="54"/>
      <c r="O2594" s="51"/>
      <c r="P2594" s="52"/>
      <c r="W2594" s="52"/>
      <c r="X2594" s="68"/>
      <c r="Y2594" s="62"/>
      <c r="Z2594" s="19"/>
      <c r="AC2594" s="58"/>
      <c r="AD2594" s="19"/>
    </row>
    <row r="2595" spans="2:30" s="20" customFormat="1">
      <c r="B2595" s="49"/>
      <c r="C2595" s="19"/>
      <c r="D2595" s="50"/>
      <c r="E2595" s="19"/>
      <c r="F2595" s="19"/>
      <c r="G2595" s="208"/>
      <c r="I2595" s="51"/>
      <c r="J2595" s="52"/>
      <c r="K2595" s="62"/>
      <c r="L2595" s="62"/>
      <c r="M2595" s="52"/>
      <c r="N2595" s="54"/>
      <c r="O2595" s="51"/>
      <c r="P2595" s="52"/>
      <c r="W2595" s="52"/>
      <c r="X2595" s="68"/>
      <c r="Y2595" s="62"/>
      <c r="Z2595" s="19"/>
      <c r="AC2595" s="58"/>
      <c r="AD2595" s="19"/>
    </row>
    <row r="2596" spans="2:30" s="20" customFormat="1">
      <c r="B2596" s="49"/>
      <c r="C2596" s="19"/>
      <c r="D2596" s="50"/>
      <c r="E2596" s="19"/>
      <c r="F2596" s="19"/>
      <c r="G2596" s="208"/>
      <c r="I2596" s="51"/>
      <c r="J2596" s="52"/>
      <c r="K2596" s="62"/>
      <c r="L2596" s="62"/>
      <c r="M2596" s="52"/>
      <c r="N2596" s="54"/>
      <c r="O2596" s="51"/>
      <c r="P2596" s="52"/>
      <c r="W2596" s="52"/>
      <c r="X2596" s="68"/>
      <c r="Y2596" s="62"/>
      <c r="Z2596" s="19"/>
      <c r="AC2596" s="58"/>
      <c r="AD2596" s="19"/>
    </row>
    <row r="2597" spans="2:30" s="20" customFormat="1">
      <c r="B2597" s="49"/>
      <c r="C2597" s="19"/>
      <c r="D2597" s="50"/>
      <c r="E2597" s="19"/>
      <c r="F2597" s="19"/>
      <c r="G2597" s="208"/>
      <c r="I2597" s="51"/>
      <c r="J2597" s="52"/>
      <c r="K2597" s="62"/>
      <c r="L2597" s="62"/>
      <c r="M2597" s="52"/>
      <c r="N2597" s="54"/>
      <c r="O2597" s="51"/>
      <c r="P2597" s="52"/>
      <c r="W2597" s="52"/>
      <c r="X2597" s="68"/>
      <c r="Y2597" s="62"/>
      <c r="Z2597" s="19"/>
      <c r="AC2597" s="58"/>
      <c r="AD2597" s="19"/>
    </row>
    <row r="2598" spans="2:30" s="20" customFormat="1">
      <c r="B2598" s="49"/>
      <c r="C2598" s="19"/>
      <c r="D2598" s="50"/>
      <c r="E2598" s="19"/>
      <c r="F2598" s="19"/>
      <c r="G2598" s="208"/>
      <c r="I2598" s="51"/>
      <c r="J2598" s="52"/>
      <c r="K2598" s="62"/>
      <c r="L2598" s="62"/>
      <c r="M2598" s="52"/>
      <c r="N2598" s="54"/>
      <c r="O2598" s="51"/>
      <c r="P2598" s="52"/>
      <c r="W2598" s="52"/>
      <c r="X2598" s="68"/>
      <c r="Y2598" s="62"/>
      <c r="Z2598" s="19"/>
      <c r="AC2598" s="58"/>
      <c r="AD2598" s="19"/>
    </row>
    <row r="2599" spans="2:30" s="20" customFormat="1">
      <c r="B2599" s="49"/>
      <c r="C2599" s="19"/>
      <c r="D2599" s="50"/>
      <c r="E2599" s="19"/>
      <c r="F2599" s="19"/>
      <c r="G2599" s="208"/>
      <c r="I2599" s="51"/>
      <c r="J2599" s="52"/>
      <c r="K2599" s="62"/>
      <c r="L2599" s="62"/>
      <c r="M2599" s="52"/>
      <c r="N2599" s="54"/>
      <c r="O2599" s="51"/>
      <c r="P2599" s="52"/>
      <c r="W2599" s="52"/>
      <c r="X2599" s="68"/>
      <c r="Y2599" s="62"/>
      <c r="Z2599" s="19"/>
      <c r="AC2599" s="58"/>
      <c r="AD2599" s="19"/>
    </row>
    <row r="2600" spans="2:30" s="20" customFormat="1">
      <c r="B2600" s="49"/>
      <c r="C2600" s="19"/>
      <c r="D2600" s="50"/>
      <c r="E2600" s="19"/>
      <c r="F2600" s="19"/>
      <c r="G2600" s="208"/>
      <c r="I2600" s="51"/>
      <c r="J2600" s="52"/>
      <c r="K2600" s="62"/>
      <c r="L2600" s="62"/>
      <c r="M2600" s="52"/>
      <c r="N2600" s="54"/>
      <c r="O2600" s="51"/>
      <c r="P2600" s="52"/>
      <c r="W2600" s="52"/>
      <c r="X2600" s="68"/>
      <c r="Y2600" s="62"/>
      <c r="Z2600" s="19"/>
      <c r="AC2600" s="58"/>
      <c r="AD2600" s="19"/>
    </row>
    <row r="2601" spans="2:30" s="20" customFormat="1">
      <c r="B2601" s="49"/>
      <c r="C2601" s="19"/>
      <c r="D2601" s="50"/>
      <c r="E2601" s="19"/>
      <c r="F2601" s="19"/>
      <c r="G2601" s="208"/>
      <c r="I2601" s="51"/>
      <c r="J2601" s="52"/>
      <c r="K2601" s="62"/>
      <c r="L2601" s="62"/>
      <c r="M2601" s="52"/>
      <c r="N2601" s="54"/>
      <c r="O2601" s="51"/>
      <c r="P2601" s="52"/>
      <c r="W2601" s="52"/>
      <c r="X2601" s="68"/>
      <c r="Y2601" s="62"/>
      <c r="Z2601" s="19"/>
      <c r="AC2601" s="58"/>
      <c r="AD2601" s="19"/>
    </row>
    <row r="2602" spans="2:30" s="20" customFormat="1">
      <c r="B2602" s="49"/>
      <c r="C2602" s="19"/>
      <c r="D2602" s="50"/>
      <c r="E2602" s="19"/>
      <c r="F2602" s="19"/>
      <c r="G2602" s="208"/>
      <c r="I2602" s="51"/>
      <c r="J2602" s="52"/>
      <c r="K2602" s="62"/>
      <c r="L2602" s="62"/>
      <c r="M2602" s="52"/>
      <c r="N2602" s="54"/>
      <c r="O2602" s="51"/>
      <c r="P2602" s="52"/>
      <c r="W2602" s="52"/>
      <c r="X2602" s="68"/>
      <c r="Y2602" s="62"/>
      <c r="Z2602" s="19"/>
      <c r="AC2602" s="58"/>
      <c r="AD2602" s="19"/>
    </row>
    <row r="2603" spans="2:30" s="20" customFormat="1">
      <c r="B2603" s="49"/>
      <c r="C2603" s="19"/>
      <c r="D2603" s="50"/>
      <c r="E2603" s="19"/>
      <c r="F2603" s="19"/>
      <c r="G2603" s="208"/>
      <c r="I2603" s="51"/>
      <c r="J2603" s="52"/>
      <c r="K2603" s="62"/>
      <c r="L2603" s="62"/>
      <c r="M2603" s="52"/>
      <c r="N2603" s="54"/>
      <c r="O2603" s="51"/>
      <c r="P2603" s="52"/>
      <c r="W2603" s="52"/>
      <c r="X2603" s="68"/>
      <c r="Y2603" s="62"/>
      <c r="Z2603" s="19"/>
      <c r="AC2603" s="58"/>
      <c r="AD2603" s="19"/>
    </row>
    <row r="2604" spans="2:30" s="20" customFormat="1">
      <c r="B2604" s="49"/>
      <c r="C2604" s="19"/>
      <c r="D2604" s="50"/>
      <c r="E2604" s="19"/>
      <c r="F2604" s="19"/>
      <c r="G2604" s="208"/>
      <c r="I2604" s="51"/>
      <c r="J2604" s="52"/>
      <c r="K2604" s="62"/>
      <c r="L2604" s="62"/>
      <c r="M2604" s="52"/>
      <c r="N2604" s="54"/>
      <c r="O2604" s="51"/>
      <c r="P2604" s="52"/>
      <c r="W2604" s="52"/>
      <c r="X2604" s="68"/>
      <c r="Y2604" s="62"/>
      <c r="Z2604" s="19"/>
      <c r="AC2604" s="58"/>
      <c r="AD2604" s="19"/>
    </row>
    <row r="2605" spans="2:30" s="20" customFormat="1">
      <c r="B2605" s="49"/>
      <c r="C2605" s="19"/>
      <c r="D2605" s="50"/>
      <c r="E2605" s="19"/>
      <c r="F2605" s="19"/>
      <c r="G2605" s="208"/>
      <c r="I2605" s="51"/>
      <c r="J2605" s="52"/>
      <c r="K2605" s="62"/>
      <c r="L2605" s="62"/>
      <c r="M2605" s="52"/>
      <c r="N2605" s="54"/>
      <c r="O2605" s="51"/>
      <c r="P2605" s="52"/>
      <c r="W2605" s="52"/>
      <c r="X2605" s="68"/>
      <c r="Y2605" s="62"/>
      <c r="Z2605" s="19"/>
      <c r="AC2605" s="58"/>
      <c r="AD2605" s="19"/>
    </row>
    <row r="2606" spans="2:30" s="20" customFormat="1">
      <c r="B2606" s="49"/>
      <c r="C2606" s="19"/>
      <c r="D2606" s="50"/>
      <c r="E2606" s="19"/>
      <c r="F2606" s="19"/>
      <c r="G2606" s="208"/>
      <c r="I2606" s="51"/>
      <c r="J2606" s="52"/>
      <c r="K2606" s="62"/>
      <c r="L2606" s="62"/>
      <c r="M2606" s="52"/>
      <c r="N2606" s="54"/>
      <c r="O2606" s="51"/>
      <c r="P2606" s="52"/>
      <c r="W2606" s="52"/>
      <c r="X2606" s="68"/>
      <c r="Y2606" s="62"/>
      <c r="Z2606" s="19"/>
      <c r="AC2606" s="58"/>
      <c r="AD2606" s="19"/>
    </row>
    <row r="2607" spans="2:30" s="20" customFormat="1">
      <c r="B2607" s="49"/>
      <c r="C2607" s="19"/>
      <c r="D2607" s="50"/>
      <c r="E2607" s="19"/>
      <c r="F2607" s="19"/>
      <c r="G2607" s="208"/>
      <c r="I2607" s="51"/>
      <c r="J2607" s="52"/>
      <c r="K2607" s="62"/>
      <c r="L2607" s="62"/>
      <c r="M2607" s="52"/>
      <c r="N2607" s="54"/>
      <c r="O2607" s="51"/>
      <c r="P2607" s="52"/>
      <c r="W2607" s="52"/>
      <c r="X2607" s="68"/>
      <c r="Y2607" s="62"/>
      <c r="Z2607" s="19"/>
      <c r="AC2607" s="58"/>
      <c r="AD2607" s="19"/>
    </row>
    <row r="2608" spans="2:30" s="20" customFormat="1">
      <c r="B2608" s="49"/>
      <c r="C2608" s="19"/>
      <c r="D2608" s="50"/>
      <c r="E2608" s="19"/>
      <c r="F2608" s="19"/>
      <c r="G2608" s="208"/>
      <c r="I2608" s="51"/>
      <c r="J2608" s="52"/>
      <c r="K2608" s="62"/>
      <c r="L2608" s="62"/>
      <c r="M2608" s="52"/>
      <c r="N2608" s="54"/>
      <c r="O2608" s="51"/>
      <c r="P2608" s="52"/>
      <c r="W2608" s="52"/>
      <c r="X2608" s="68"/>
      <c r="Y2608" s="62"/>
      <c r="Z2608" s="19"/>
      <c r="AC2608" s="58"/>
      <c r="AD2608" s="19"/>
    </row>
    <row r="2609" spans="2:30" s="20" customFormat="1">
      <c r="B2609" s="49"/>
      <c r="C2609" s="19"/>
      <c r="D2609" s="50"/>
      <c r="E2609" s="19"/>
      <c r="F2609" s="19"/>
      <c r="G2609" s="208"/>
      <c r="I2609" s="51"/>
      <c r="J2609" s="52"/>
      <c r="K2609" s="62"/>
      <c r="L2609" s="62"/>
      <c r="M2609" s="52"/>
      <c r="N2609" s="54"/>
      <c r="O2609" s="51"/>
      <c r="P2609" s="52"/>
      <c r="W2609" s="52"/>
      <c r="X2609" s="68"/>
      <c r="Y2609" s="62"/>
      <c r="Z2609" s="19"/>
      <c r="AC2609" s="58"/>
      <c r="AD2609" s="19"/>
    </row>
    <row r="2610" spans="2:30" s="20" customFormat="1">
      <c r="B2610" s="49"/>
      <c r="C2610" s="19"/>
      <c r="D2610" s="50"/>
      <c r="E2610" s="19"/>
      <c r="F2610" s="19"/>
      <c r="G2610" s="208"/>
      <c r="I2610" s="51"/>
      <c r="J2610" s="52"/>
      <c r="K2610" s="62"/>
      <c r="L2610" s="62"/>
      <c r="M2610" s="52"/>
      <c r="N2610" s="54"/>
      <c r="O2610" s="51"/>
      <c r="P2610" s="52"/>
      <c r="W2610" s="52"/>
      <c r="X2610" s="68"/>
      <c r="Y2610" s="62"/>
      <c r="Z2610" s="19"/>
      <c r="AC2610" s="58"/>
      <c r="AD2610" s="19"/>
    </row>
    <row r="2611" spans="2:30" s="20" customFormat="1">
      <c r="B2611" s="49"/>
      <c r="C2611" s="19"/>
      <c r="D2611" s="50"/>
      <c r="E2611" s="19"/>
      <c r="F2611" s="19"/>
      <c r="G2611" s="208"/>
      <c r="I2611" s="51"/>
      <c r="J2611" s="52"/>
      <c r="K2611" s="62"/>
      <c r="L2611" s="62"/>
      <c r="M2611" s="52"/>
      <c r="N2611" s="54"/>
      <c r="O2611" s="51"/>
      <c r="P2611" s="52"/>
      <c r="W2611" s="52"/>
      <c r="X2611" s="68"/>
      <c r="Y2611" s="62"/>
      <c r="Z2611" s="19"/>
      <c r="AC2611" s="58"/>
      <c r="AD2611" s="19"/>
    </row>
    <row r="2612" spans="2:30" s="20" customFormat="1">
      <c r="B2612" s="49"/>
      <c r="C2612" s="19"/>
      <c r="D2612" s="50"/>
      <c r="E2612" s="19"/>
      <c r="F2612" s="19"/>
      <c r="G2612" s="208"/>
      <c r="I2612" s="51"/>
      <c r="J2612" s="52"/>
      <c r="K2612" s="62"/>
      <c r="L2612" s="62"/>
      <c r="M2612" s="52"/>
      <c r="N2612" s="54"/>
      <c r="O2612" s="51"/>
      <c r="P2612" s="52"/>
      <c r="W2612" s="52"/>
      <c r="X2612" s="68"/>
      <c r="Y2612" s="62"/>
      <c r="Z2612" s="19"/>
      <c r="AC2612" s="58"/>
      <c r="AD2612" s="19"/>
    </row>
    <row r="2613" spans="2:30" s="20" customFormat="1">
      <c r="B2613" s="49"/>
      <c r="C2613" s="19"/>
      <c r="D2613" s="50"/>
      <c r="E2613" s="19"/>
      <c r="F2613" s="19"/>
      <c r="G2613" s="208"/>
      <c r="I2613" s="51"/>
      <c r="J2613" s="52"/>
      <c r="K2613" s="62"/>
      <c r="L2613" s="62"/>
      <c r="M2613" s="52"/>
      <c r="N2613" s="54"/>
      <c r="O2613" s="51"/>
      <c r="P2613" s="52"/>
      <c r="W2613" s="52"/>
      <c r="X2613" s="68"/>
      <c r="Y2613" s="62"/>
      <c r="Z2613" s="19"/>
      <c r="AC2613" s="58"/>
      <c r="AD2613" s="19"/>
    </row>
    <row r="2614" spans="2:30" s="20" customFormat="1">
      <c r="B2614" s="49"/>
      <c r="C2614" s="19"/>
      <c r="D2614" s="50"/>
      <c r="E2614" s="19"/>
      <c r="F2614" s="19"/>
      <c r="G2614" s="208"/>
      <c r="I2614" s="51"/>
      <c r="J2614" s="52"/>
      <c r="K2614" s="62"/>
      <c r="L2614" s="62"/>
      <c r="M2614" s="52"/>
      <c r="N2614" s="54"/>
      <c r="O2614" s="51"/>
      <c r="P2614" s="52"/>
      <c r="W2614" s="52"/>
      <c r="X2614" s="68"/>
      <c r="Y2614" s="62"/>
      <c r="Z2614" s="19"/>
      <c r="AC2614" s="58"/>
      <c r="AD2614" s="19"/>
    </row>
    <row r="2615" spans="2:30" s="20" customFormat="1">
      <c r="B2615" s="49"/>
      <c r="C2615" s="19"/>
      <c r="D2615" s="50"/>
      <c r="E2615" s="19"/>
      <c r="F2615" s="19"/>
      <c r="G2615" s="208"/>
      <c r="I2615" s="51"/>
      <c r="J2615" s="52"/>
      <c r="K2615" s="62"/>
      <c r="L2615" s="62"/>
      <c r="M2615" s="52"/>
      <c r="N2615" s="54"/>
      <c r="O2615" s="51"/>
      <c r="P2615" s="52"/>
      <c r="W2615" s="52"/>
      <c r="X2615" s="68"/>
      <c r="Y2615" s="62"/>
      <c r="Z2615" s="19"/>
      <c r="AC2615" s="58"/>
      <c r="AD2615" s="19"/>
    </row>
    <row r="2616" spans="2:30" s="20" customFormat="1">
      <c r="B2616" s="49"/>
      <c r="C2616" s="19"/>
      <c r="D2616" s="50"/>
      <c r="E2616" s="19"/>
      <c r="F2616" s="19"/>
      <c r="G2616" s="208"/>
      <c r="I2616" s="51"/>
      <c r="J2616" s="52"/>
      <c r="K2616" s="62"/>
      <c r="L2616" s="62"/>
      <c r="M2616" s="52"/>
      <c r="N2616" s="54"/>
      <c r="O2616" s="51"/>
      <c r="P2616" s="52"/>
      <c r="W2616" s="52"/>
      <c r="X2616" s="68"/>
      <c r="Y2616" s="62"/>
      <c r="Z2616" s="19"/>
      <c r="AC2616" s="58"/>
      <c r="AD2616" s="19"/>
    </row>
    <row r="2617" spans="2:30" s="20" customFormat="1">
      <c r="B2617" s="49"/>
      <c r="C2617" s="19"/>
      <c r="D2617" s="50"/>
      <c r="E2617" s="19"/>
      <c r="F2617" s="19"/>
      <c r="G2617" s="208"/>
      <c r="I2617" s="51"/>
      <c r="J2617" s="52"/>
      <c r="K2617" s="62"/>
      <c r="L2617" s="62"/>
      <c r="M2617" s="52"/>
      <c r="N2617" s="54"/>
      <c r="O2617" s="51"/>
      <c r="P2617" s="52"/>
      <c r="W2617" s="52"/>
      <c r="X2617" s="68"/>
      <c r="Y2617" s="62"/>
      <c r="Z2617" s="19"/>
      <c r="AC2617" s="58"/>
      <c r="AD2617" s="19"/>
    </row>
    <row r="2618" spans="2:30" s="20" customFormat="1">
      <c r="B2618" s="49"/>
      <c r="C2618" s="19"/>
      <c r="D2618" s="50"/>
      <c r="E2618" s="19"/>
      <c r="F2618" s="19"/>
      <c r="G2618" s="208"/>
      <c r="I2618" s="51"/>
      <c r="J2618" s="52"/>
      <c r="K2618" s="62"/>
      <c r="L2618" s="62"/>
      <c r="M2618" s="52"/>
      <c r="N2618" s="54"/>
      <c r="O2618" s="51"/>
      <c r="P2618" s="52"/>
      <c r="W2618" s="52"/>
      <c r="X2618" s="68"/>
      <c r="Y2618" s="62"/>
      <c r="Z2618" s="19"/>
      <c r="AC2618" s="58"/>
      <c r="AD2618" s="19"/>
    </row>
    <row r="2619" spans="2:30" s="20" customFormat="1">
      <c r="B2619" s="49"/>
      <c r="C2619" s="19"/>
      <c r="D2619" s="50"/>
      <c r="E2619" s="19"/>
      <c r="F2619" s="19"/>
      <c r="G2619" s="208"/>
      <c r="I2619" s="51"/>
      <c r="J2619" s="52"/>
      <c r="K2619" s="62"/>
      <c r="L2619" s="62"/>
      <c r="M2619" s="52"/>
      <c r="N2619" s="54"/>
      <c r="O2619" s="51"/>
      <c r="P2619" s="52"/>
      <c r="W2619" s="52"/>
      <c r="X2619" s="68"/>
      <c r="Y2619" s="62"/>
      <c r="Z2619" s="19"/>
      <c r="AC2619" s="58"/>
      <c r="AD2619" s="19"/>
    </row>
    <row r="2620" spans="2:30" s="20" customFormat="1">
      <c r="B2620" s="49"/>
      <c r="C2620" s="19"/>
      <c r="D2620" s="50"/>
      <c r="E2620" s="19"/>
      <c r="F2620" s="19"/>
      <c r="G2620" s="208"/>
      <c r="I2620" s="51"/>
      <c r="J2620" s="52"/>
      <c r="K2620" s="62"/>
      <c r="L2620" s="62"/>
      <c r="M2620" s="52"/>
      <c r="N2620" s="54"/>
      <c r="O2620" s="51"/>
      <c r="P2620" s="52"/>
      <c r="W2620" s="52"/>
      <c r="X2620" s="68"/>
      <c r="Y2620" s="62"/>
      <c r="Z2620" s="19"/>
      <c r="AC2620" s="58"/>
      <c r="AD2620" s="19"/>
    </row>
    <row r="2621" spans="2:30" s="20" customFormat="1">
      <c r="B2621" s="49"/>
      <c r="C2621" s="19"/>
      <c r="D2621" s="50"/>
      <c r="E2621" s="19"/>
      <c r="F2621" s="19"/>
      <c r="G2621" s="208"/>
      <c r="I2621" s="51"/>
      <c r="J2621" s="52"/>
      <c r="K2621" s="62"/>
      <c r="L2621" s="62"/>
      <c r="M2621" s="52"/>
      <c r="N2621" s="54"/>
      <c r="O2621" s="51"/>
      <c r="P2621" s="52"/>
      <c r="W2621" s="52"/>
      <c r="X2621" s="68"/>
      <c r="Y2621" s="62"/>
      <c r="Z2621" s="19"/>
      <c r="AC2621" s="58"/>
      <c r="AD2621" s="19"/>
    </row>
    <row r="2622" spans="2:30" s="20" customFormat="1">
      <c r="B2622" s="49"/>
      <c r="C2622" s="19"/>
      <c r="D2622" s="50"/>
      <c r="E2622" s="19"/>
      <c r="F2622" s="19"/>
      <c r="G2622" s="208"/>
      <c r="I2622" s="51"/>
      <c r="J2622" s="52"/>
      <c r="K2622" s="62"/>
      <c r="L2622" s="62"/>
      <c r="M2622" s="52"/>
      <c r="N2622" s="54"/>
      <c r="O2622" s="51"/>
      <c r="P2622" s="52"/>
      <c r="W2622" s="52"/>
      <c r="X2622" s="68"/>
      <c r="Y2622" s="62"/>
      <c r="Z2622" s="19"/>
      <c r="AC2622" s="58"/>
      <c r="AD2622" s="19"/>
    </row>
    <row r="2623" spans="2:30" s="20" customFormat="1">
      <c r="B2623" s="49"/>
      <c r="C2623" s="19"/>
      <c r="D2623" s="50"/>
      <c r="E2623" s="19"/>
      <c r="F2623" s="19"/>
      <c r="G2623" s="208"/>
      <c r="I2623" s="51"/>
      <c r="J2623" s="52"/>
      <c r="K2623" s="62"/>
      <c r="L2623" s="62"/>
      <c r="M2623" s="52"/>
      <c r="N2623" s="54"/>
      <c r="O2623" s="51"/>
      <c r="P2623" s="52"/>
      <c r="W2623" s="52"/>
      <c r="X2623" s="68"/>
      <c r="Y2623" s="62"/>
      <c r="Z2623" s="19"/>
      <c r="AC2623" s="58"/>
      <c r="AD2623" s="19"/>
    </row>
    <row r="2624" spans="2:30" s="20" customFormat="1">
      <c r="B2624" s="49"/>
      <c r="C2624" s="19"/>
      <c r="D2624" s="50"/>
      <c r="E2624" s="19"/>
      <c r="F2624" s="19"/>
      <c r="G2624" s="208"/>
      <c r="I2624" s="51"/>
      <c r="J2624" s="52"/>
      <c r="K2624" s="62"/>
      <c r="L2624" s="62"/>
      <c r="M2624" s="52"/>
      <c r="N2624" s="54"/>
      <c r="O2624" s="51"/>
      <c r="P2624" s="52"/>
      <c r="W2624" s="52"/>
      <c r="X2624" s="68"/>
      <c r="Y2624" s="62"/>
      <c r="Z2624" s="19"/>
      <c r="AC2624" s="58"/>
      <c r="AD2624" s="19"/>
    </row>
    <row r="2625" spans="2:30" s="20" customFormat="1">
      <c r="B2625" s="49"/>
      <c r="C2625" s="19"/>
      <c r="D2625" s="50"/>
      <c r="E2625" s="19"/>
      <c r="F2625" s="19"/>
      <c r="G2625" s="208"/>
      <c r="I2625" s="51"/>
      <c r="J2625" s="52"/>
      <c r="K2625" s="62"/>
      <c r="L2625" s="62"/>
      <c r="M2625" s="52"/>
      <c r="N2625" s="54"/>
      <c r="O2625" s="51"/>
      <c r="P2625" s="52"/>
      <c r="W2625" s="52"/>
      <c r="X2625" s="68"/>
      <c r="Y2625" s="62"/>
      <c r="Z2625" s="19"/>
      <c r="AC2625" s="58"/>
      <c r="AD2625" s="19"/>
    </row>
    <row r="2626" spans="2:30" s="20" customFormat="1">
      <c r="B2626" s="49"/>
      <c r="C2626" s="19"/>
      <c r="D2626" s="50"/>
      <c r="E2626" s="19"/>
      <c r="F2626" s="19"/>
      <c r="G2626" s="208"/>
      <c r="I2626" s="51"/>
      <c r="J2626" s="52"/>
      <c r="K2626" s="62"/>
      <c r="L2626" s="62"/>
      <c r="M2626" s="52"/>
      <c r="N2626" s="54"/>
      <c r="O2626" s="51"/>
      <c r="P2626" s="52"/>
      <c r="W2626" s="52"/>
      <c r="X2626" s="68"/>
      <c r="Y2626" s="62"/>
      <c r="Z2626" s="19"/>
      <c r="AC2626" s="58"/>
      <c r="AD2626" s="19"/>
    </row>
    <row r="2627" spans="2:30" s="20" customFormat="1">
      <c r="B2627" s="49"/>
      <c r="C2627" s="19"/>
      <c r="D2627" s="50"/>
      <c r="E2627" s="19"/>
      <c r="F2627" s="19"/>
      <c r="G2627" s="208"/>
      <c r="I2627" s="51"/>
      <c r="J2627" s="52"/>
      <c r="K2627" s="62"/>
      <c r="L2627" s="62"/>
      <c r="M2627" s="52"/>
      <c r="N2627" s="54"/>
      <c r="O2627" s="51"/>
      <c r="P2627" s="52"/>
      <c r="W2627" s="52"/>
      <c r="X2627" s="68"/>
      <c r="Y2627" s="62"/>
      <c r="Z2627" s="19"/>
      <c r="AC2627" s="58"/>
      <c r="AD2627" s="19"/>
    </row>
    <row r="2628" spans="2:30" s="20" customFormat="1">
      <c r="B2628" s="49"/>
      <c r="C2628" s="19"/>
      <c r="D2628" s="50"/>
      <c r="E2628" s="19"/>
      <c r="F2628" s="19"/>
      <c r="G2628" s="208"/>
      <c r="I2628" s="51"/>
      <c r="J2628" s="52"/>
      <c r="K2628" s="62"/>
      <c r="L2628" s="62"/>
      <c r="M2628" s="52"/>
      <c r="N2628" s="54"/>
      <c r="O2628" s="51"/>
      <c r="P2628" s="52"/>
      <c r="W2628" s="52"/>
      <c r="X2628" s="68"/>
      <c r="Y2628" s="62"/>
      <c r="Z2628" s="19"/>
      <c r="AC2628" s="58"/>
      <c r="AD2628" s="19"/>
    </row>
    <row r="2629" spans="2:30" s="20" customFormat="1">
      <c r="B2629" s="49"/>
      <c r="C2629" s="19"/>
      <c r="D2629" s="50"/>
      <c r="E2629" s="19"/>
      <c r="F2629" s="19"/>
      <c r="G2629" s="208"/>
      <c r="I2629" s="51"/>
      <c r="J2629" s="52"/>
      <c r="K2629" s="62"/>
      <c r="L2629" s="62"/>
      <c r="M2629" s="52"/>
      <c r="N2629" s="54"/>
      <c r="O2629" s="51"/>
      <c r="P2629" s="52"/>
      <c r="W2629" s="52"/>
      <c r="X2629" s="68"/>
      <c r="Y2629" s="62"/>
      <c r="Z2629" s="19"/>
      <c r="AC2629" s="58"/>
      <c r="AD2629" s="19"/>
    </row>
    <row r="2630" spans="2:30" s="20" customFormat="1">
      <c r="B2630" s="49"/>
      <c r="C2630" s="19"/>
      <c r="D2630" s="50"/>
      <c r="E2630" s="19"/>
      <c r="F2630" s="19"/>
      <c r="G2630" s="208"/>
      <c r="I2630" s="51"/>
      <c r="J2630" s="52"/>
      <c r="K2630" s="62"/>
      <c r="L2630" s="62"/>
      <c r="M2630" s="52"/>
      <c r="N2630" s="54"/>
      <c r="O2630" s="51"/>
      <c r="P2630" s="52"/>
      <c r="W2630" s="52"/>
      <c r="X2630" s="68"/>
      <c r="Y2630" s="62"/>
      <c r="Z2630" s="19"/>
      <c r="AC2630" s="58"/>
      <c r="AD2630" s="19"/>
    </row>
    <row r="2631" spans="2:30" s="20" customFormat="1">
      <c r="B2631" s="49"/>
      <c r="C2631" s="19"/>
      <c r="D2631" s="50"/>
      <c r="E2631" s="19"/>
      <c r="F2631" s="19"/>
      <c r="G2631" s="208"/>
      <c r="I2631" s="51"/>
      <c r="J2631" s="52"/>
      <c r="K2631" s="62"/>
      <c r="L2631" s="62"/>
      <c r="M2631" s="52"/>
      <c r="N2631" s="54"/>
      <c r="O2631" s="51"/>
      <c r="P2631" s="52"/>
      <c r="W2631" s="52"/>
      <c r="X2631" s="68"/>
      <c r="Y2631" s="62"/>
      <c r="Z2631" s="19"/>
      <c r="AC2631" s="58"/>
      <c r="AD2631" s="19"/>
    </row>
    <row r="2632" spans="2:30" s="20" customFormat="1">
      <c r="B2632" s="49"/>
      <c r="C2632" s="19"/>
      <c r="D2632" s="50"/>
      <c r="E2632" s="19"/>
      <c r="F2632" s="19"/>
      <c r="G2632" s="208"/>
      <c r="I2632" s="51"/>
      <c r="J2632" s="52"/>
      <c r="K2632" s="62"/>
      <c r="L2632" s="62"/>
      <c r="M2632" s="52"/>
      <c r="N2632" s="54"/>
      <c r="O2632" s="51"/>
      <c r="P2632" s="52"/>
      <c r="W2632" s="52"/>
      <c r="X2632" s="68"/>
      <c r="Y2632" s="62"/>
      <c r="Z2632" s="19"/>
      <c r="AC2632" s="58"/>
      <c r="AD2632" s="19"/>
    </row>
    <row r="2633" spans="2:30" s="20" customFormat="1">
      <c r="B2633" s="49"/>
      <c r="C2633" s="19"/>
      <c r="D2633" s="50"/>
      <c r="E2633" s="19"/>
      <c r="F2633" s="19"/>
      <c r="G2633" s="208"/>
      <c r="I2633" s="51"/>
      <c r="J2633" s="52"/>
      <c r="K2633" s="62"/>
      <c r="L2633" s="62"/>
      <c r="M2633" s="52"/>
      <c r="N2633" s="54"/>
      <c r="O2633" s="51"/>
      <c r="P2633" s="52"/>
      <c r="W2633" s="52"/>
      <c r="X2633" s="68"/>
      <c r="Y2633" s="62"/>
      <c r="Z2633" s="19"/>
      <c r="AC2633" s="58"/>
      <c r="AD2633" s="19"/>
    </row>
    <row r="2634" spans="2:30" s="20" customFormat="1">
      <c r="B2634" s="49"/>
      <c r="C2634" s="19"/>
      <c r="D2634" s="50"/>
      <c r="E2634" s="19"/>
      <c r="F2634" s="19"/>
      <c r="G2634" s="208"/>
      <c r="I2634" s="51"/>
      <c r="J2634" s="52"/>
      <c r="K2634" s="62"/>
      <c r="L2634" s="62"/>
      <c r="M2634" s="52"/>
      <c r="N2634" s="54"/>
      <c r="O2634" s="51"/>
      <c r="P2634" s="52"/>
      <c r="W2634" s="52"/>
      <c r="X2634" s="68"/>
      <c r="Y2634" s="62"/>
      <c r="Z2634" s="19"/>
      <c r="AC2634" s="58"/>
      <c r="AD2634" s="19"/>
    </row>
    <row r="2635" spans="2:30" s="20" customFormat="1">
      <c r="B2635" s="49"/>
      <c r="C2635" s="19"/>
      <c r="D2635" s="50"/>
      <c r="E2635" s="19"/>
      <c r="F2635" s="19"/>
      <c r="G2635" s="208"/>
      <c r="I2635" s="51"/>
      <c r="J2635" s="52"/>
      <c r="K2635" s="62"/>
      <c r="L2635" s="62"/>
      <c r="M2635" s="52"/>
      <c r="N2635" s="54"/>
      <c r="O2635" s="51"/>
      <c r="P2635" s="52"/>
      <c r="W2635" s="52"/>
      <c r="X2635" s="68"/>
      <c r="Y2635" s="62"/>
      <c r="Z2635" s="19"/>
      <c r="AC2635" s="58"/>
      <c r="AD2635" s="19"/>
    </row>
    <row r="2636" spans="2:30" s="20" customFormat="1">
      <c r="B2636" s="49"/>
      <c r="C2636" s="19"/>
      <c r="D2636" s="50"/>
      <c r="E2636" s="19"/>
      <c r="F2636" s="19"/>
      <c r="G2636" s="208"/>
      <c r="I2636" s="51"/>
      <c r="J2636" s="52"/>
      <c r="K2636" s="62"/>
      <c r="L2636" s="62"/>
      <c r="M2636" s="52"/>
      <c r="N2636" s="54"/>
      <c r="O2636" s="51"/>
      <c r="P2636" s="52"/>
      <c r="W2636" s="52"/>
      <c r="X2636" s="68"/>
      <c r="Y2636" s="62"/>
      <c r="Z2636" s="19"/>
      <c r="AC2636" s="58"/>
      <c r="AD2636" s="19"/>
    </row>
    <row r="2637" spans="2:30" s="20" customFormat="1">
      <c r="B2637" s="49"/>
      <c r="C2637" s="19"/>
      <c r="D2637" s="50"/>
      <c r="E2637" s="19"/>
      <c r="F2637" s="19"/>
      <c r="G2637" s="208"/>
      <c r="I2637" s="51"/>
      <c r="J2637" s="52"/>
      <c r="K2637" s="62"/>
      <c r="L2637" s="62"/>
      <c r="M2637" s="52"/>
      <c r="N2637" s="54"/>
      <c r="O2637" s="51"/>
      <c r="P2637" s="52"/>
      <c r="W2637" s="52"/>
      <c r="X2637" s="68"/>
      <c r="Y2637" s="62"/>
      <c r="Z2637" s="19"/>
      <c r="AC2637" s="58"/>
      <c r="AD2637" s="19"/>
    </row>
    <row r="2638" spans="2:30" s="20" customFormat="1">
      <c r="B2638" s="49"/>
      <c r="C2638" s="19"/>
      <c r="D2638" s="50"/>
      <c r="E2638" s="19"/>
      <c r="F2638" s="19"/>
      <c r="G2638" s="208"/>
      <c r="I2638" s="51"/>
      <c r="J2638" s="52"/>
      <c r="K2638" s="62"/>
      <c r="L2638" s="62"/>
      <c r="M2638" s="52"/>
      <c r="N2638" s="54"/>
      <c r="O2638" s="51"/>
      <c r="P2638" s="52"/>
      <c r="W2638" s="52"/>
      <c r="X2638" s="68"/>
      <c r="Y2638" s="62"/>
      <c r="Z2638" s="19"/>
      <c r="AC2638" s="58"/>
      <c r="AD2638" s="19"/>
    </row>
    <row r="2639" spans="2:30" s="20" customFormat="1">
      <c r="B2639" s="49"/>
      <c r="C2639" s="19"/>
      <c r="D2639" s="50"/>
      <c r="E2639" s="19"/>
      <c r="F2639" s="19"/>
      <c r="G2639" s="208"/>
      <c r="I2639" s="51"/>
      <c r="J2639" s="52"/>
      <c r="K2639" s="62"/>
      <c r="L2639" s="62"/>
      <c r="M2639" s="52"/>
      <c r="N2639" s="54"/>
      <c r="O2639" s="51"/>
      <c r="P2639" s="52"/>
      <c r="W2639" s="52"/>
      <c r="X2639" s="68"/>
      <c r="Y2639" s="62"/>
      <c r="Z2639" s="19"/>
      <c r="AC2639" s="58"/>
      <c r="AD2639" s="19"/>
    </row>
    <row r="2640" spans="2:30" s="20" customFormat="1">
      <c r="B2640" s="49"/>
      <c r="C2640" s="19"/>
      <c r="D2640" s="50"/>
      <c r="E2640" s="19"/>
      <c r="F2640" s="19"/>
      <c r="G2640" s="208"/>
      <c r="I2640" s="51"/>
      <c r="J2640" s="52"/>
      <c r="K2640" s="62"/>
      <c r="L2640" s="62"/>
      <c r="M2640" s="52"/>
      <c r="N2640" s="54"/>
      <c r="O2640" s="51"/>
      <c r="P2640" s="52"/>
      <c r="W2640" s="52"/>
      <c r="X2640" s="68"/>
      <c r="Y2640" s="62"/>
      <c r="Z2640" s="19"/>
      <c r="AC2640" s="58"/>
      <c r="AD2640" s="19"/>
    </row>
    <row r="2641" spans="2:30" s="20" customFormat="1">
      <c r="B2641" s="49"/>
      <c r="C2641" s="19"/>
      <c r="D2641" s="50"/>
      <c r="E2641" s="19"/>
      <c r="F2641" s="19"/>
      <c r="G2641" s="208"/>
      <c r="I2641" s="51"/>
      <c r="J2641" s="52"/>
      <c r="K2641" s="62"/>
      <c r="L2641" s="62"/>
      <c r="M2641" s="52"/>
      <c r="N2641" s="54"/>
      <c r="O2641" s="51"/>
      <c r="P2641" s="52"/>
      <c r="W2641" s="52"/>
      <c r="X2641" s="68"/>
      <c r="Y2641" s="62"/>
      <c r="Z2641" s="19"/>
      <c r="AC2641" s="58"/>
      <c r="AD2641" s="19"/>
    </row>
    <row r="2642" spans="2:30" s="20" customFormat="1">
      <c r="B2642" s="49"/>
      <c r="C2642" s="19"/>
      <c r="D2642" s="50"/>
      <c r="E2642" s="19"/>
      <c r="F2642" s="19"/>
      <c r="G2642" s="208"/>
      <c r="I2642" s="51"/>
      <c r="J2642" s="52"/>
      <c r="K2642" s="62"/>
      <c r="L2642" s="62"/>
      <c r="M2642" s="52"/>
      <c r="N2642" s="54"/>
      <c r="O2642" s="51"/>
      <c r="P2642" s="52"/>
      <c r="W2642" s="52"/>
      <c r="X2642" s="68"/>
      <c r="Y2642" s="62"/>
      <c r="Z2642" s="19"/>
      <c r="AC2642" s="58"/>
      <c r="AD2642" s="19"/>
    </row>
    <row r="2643" spans="2:30" s="20" customFormat="1">
      <c r="B2643" s="49"/>
      <c r="C2643" s="19"/>
      <c r="D2643" s="50"/>
      <c r="E2643" s="19"/>
      <c r="F2643" s="19"/>
      <c r="G2643" s="208"/>
      <c r="I2643" s="51"/>
      <c r="J2643" s="52"/>
      <c r="K2643" s="62"/>
      <c r="L2643" s="62"/>
      <c r="M2643" s="52"/>
      <c r="N2643" s="54"/>
      <c r="O2643" s="51"/>
      <c r="P2643" s="52"/>
      <c r="W2643" s="52"/>
      <c r="X2643" s="68"/>
      <c r="Y2643" s="62"/>
      <c r="Z2643" s="19"/>
      <c r="AC2643" s="58"/>
      <c r="AD2643" s="19"/>
    </row>
    <row r="2644" spans="2:30" s="20" customFormat="1">
      <c r="B2644" s="49"/>
      <c r="C2644" s="19"/>
      <c r="D2644" s="50"/>
      <c r="E2644" s="19"/>
      <c r="F2644" s="19"/>
      <c r="G2644" s="208"/>
      <c r="I2644" s="51"/>
      <c r="J2644" s="52"/>
      <c r="K2644" s="62"/>
      <c r="L2644" s="62"/>
      <c r="M2644" s="52"/>
      <c r="N2644" s="54"/>
      <c r="O2644" s="51"/>
      <c r="P2644" s="52"/>
      <c r="W2644" s="52"/>
      <c r="X2644" s="68"/>
      <c r="Y2644" s="62"/>
      <c r="Z2644" s="19"/>
      <c r="AC2644" s="58"/>
      <c r="AD2644" s="19"/>
    </row>
    <row r="2645" spans="2:30" s="20" customFormat="1">
      <c r="B2645" s="49"/>
      <c r="C2645" s="19"/>
      <c r="D2645" s="50"/>
      <c r="E2645" s="19"/>
      <c r="F2645" s="19"/>
      <c r="G2645" s="208"/>
      <c r="I2645" s="51"/>
      <c r="J2645" s="52"/>
      <c r="K2645" s="62"/>
      <c r="L2645" s="62"/>
      <c r="M2645" s="52"/>
      <c r="N2645" s="54"/>
      <c r="O2645" s="51"/>
      <c r="P2645" s="52"/>
      <c r="W2645" s="52"/>
      <c r="X2645" s="68"/>
      <c r="Y2645" s="62"/>
      <c r="Z2645" s="19"/>
      <c r="AC2645" s="58"/>
      <c r="AD2645" s="19"/>
    </row>
    <row r="2646" spans="2:30" s="20" customFormat="1">
      <c r="B2646" s="49"/>
      <c r="C2646" s="19"/>
      <c r="D2646" s="50"/>
      <c r="E2646" s="19"/>
      <c r="F2646" s="19"/>
      <c r="G2646" s="208"/>
      <c r="I2646" s="51"/>
      <c r="J2646" s="52"/>
      <c r="K2646" s="62"/>
      <c r="L2646" s="62"/>
      <c r="M2646" s="52"/>
      <c r="N2646" s="54"/>
      <c r="O2646" s="51"/>
      <c r="P2646" s="52"/>
      <c r="W2646" s="52"/>
      <c r="X2646" s="68"/>
      <c r="Y2646" s="62"/>
      <c r="Z2646" s="19"/>
      <c r="AC2646" s="58"/>
      <c r="AD2646" s="19"/>
    </row>
    <row r="2647" spans="2:30" s="20" customFormat="1">
      <c r="B2647" s="49"/>
      <c r="C2647" s="19"/>
      <c r="D2647" s="50"/>
      <c r="E2647" s="19"/>
      <c r="F2647" s="19"/>
      <c r="G2647" s="208"/>
      <c r="I2647" s="51"/>
      <c r="J2647" s="52"/>
      <c r="K2647" s="62"/>
      <c r="L2647" s="62"/>
      <c r="M2647" s="52"/>
      <c r="N2647" s="54"/>
      <c r="O2647" s="51"/>
      <c r="P2647" s="52"/>
      <c r="W2647" s="52"/>
      <c r="X2647" s="68"/>
      <c r="Y2647" s="62"/>
      <c r="Z2647" s="19"/>
      <c r="AC2647" s="58"/>
      <c r="AD2647" s="19"/>
    </row>
    <row r="2648" spans="2:30" s="20" customFormat="1">
      <c r="B2648" s="49"/>
      <c r="C2648" s="19"/>
      <c r="D2648" s="50"/>
      <c r="E2648" s="19"/>
      <c r="F2648" s="19"/>
      <c r="G2648" s="208"/>
      <c r="I2648" s="51"/>
      <c r="J2648" s="52"/>
      <c r="K2648" s="62"/>
      <c r="L2648" s="62"/>
      <c r="M2648" s="52"/>
      <c r="N2648" s="54"/>
      <c r="O2648" s="51"/>
      <c r="P2648" s="52"/>
      <c r="W2648" s="52"/>
      <c r="X2648" s="68"/>
      <c r="Y2648" s="62"/>
      <c r="Z2648" s="19"/>
      <c r="AC2648" s="58"/>
      <c r="AD2648" s="19"/>
    </row>
    <row r="2649" spans="2:30" s="20" customFormat="1">
      <c r="B2649" s="49"/>
      <c r="C2649" s="19"/>
      <c r="D2649" s="50"/>
      <c r="E2649" s="19"/>
      <c r="F2649" s="19"/>
      <c r="G2649" s="208"/>
      <c r="I2649" s="51"/>
      <c r="J2649" s="52"/>
      <c r="K2649" s="62"/>
      <c r="L2649" s="62"/>
      <c r="M2649" s="52"/>
      <c r="N2649" s="54"/>
      <c r="O2649" s="51"/>
      <c r="P2649" s="52"/>
      <c r="W2649" s="52"/>
      <c r="X2649" s="68"/>
      <c r="Y2649" s="62"/>
      <c r="Z2649" s="19"/>
      <c r="AC2649" s="58"/>
      <c r="AD2649" s="19"/>
    </row>
    <row r="2650" spans="2:30" s="20" customFormat="1">
      <c r="B2650" s="49"/>
      <c r="C2650" s="19"/>
      <c r="D2650" s="50"/>
      <c r="E2650" s="19"/>
      <c r="F2650" s="19"/>
      <c r="G2650" s="208"/>
      <c r="I2650" s="51"/>
      <c r="J2650" s="52"/>
      <c r="K2650" s="62"/>
      <c r="L2650" s="62"/>
      <c r="M2650" s="52"/>
      <c r="N2650" s="54"/>
      <c r="O2650" s="51"/>
      <c r="P2650" s="52"/>
      <c r="W2650" s="52"/>
      <c r="X2650" s="68"/>
      <c r="Y2650" s="62"/>
      <c r="Z2650" s="19"/>
      <c r="AC2650" s="58"/>
      <c r="AD2650" s="19"/>
    </row>
    <row r="2651" spans="2:30" s="20" customFormat="1">
      <c r="B2651" s="49"/>
      <c r="C2651" s="19"/>
      <c r="D2651" s="50"/>
      <c r="E2651" s="19"/>
      <c r="F2651" s="19"/>
      <c r="G2651" s="208"/>
      <c r="I2651" s="51"/>
      <c r="J2651" s="52"/>
      <c r="K2651" s="62"/>
      <c r="L2651" s="62"/>
      <c r="M2651" s="52"/>
      <c r="N2651" s="54"/>
      <c r="O2651" s="51"/>
      <c r="P2651" s="52"/>
      <c r="W2651" s="52"/>
      <c r="X2651" s="68"/>
      <c r="Y2651" s="62"/>
      <c r="Z2651" s="19"/>
      <c r="AC2651" s="58"/>
      <c r="AD2651" s="19"/>
    </row>
    <row r="2652" spans="2:30" s="20" customFormat="1">
      <c r="B2652" s="49"/>
      <c r="C2652" s="19"/>
      <c r="D2652" s="50"/>
      <c r="E2652" s="19"/>
      <c r="F2652" s="19"/>
      <c r="G2652" s="208"/>
      <c r="I2652" s="51"/>
      <c r="J2652" s="52"/>
      <c r="K2652" s="62"/>
      <c r="L2652" s="62"/>
      <c r="M2652" s="52"/>
      <c r="N2652" s="54"/>
      <c r="O2652" s="51"/>
      <c r="P2652" s="52"/>
      <c r="W2652" s="52"/>
      <c r="X2652" s="68"/>
      <c r="Y2652" s="62"/>
      <c r="Z2652" s="19"/>
      <c r="AC2652" s="58"/>
      <c r="AD2652" s="19"/>
    </row>
    <row r="2653" spans="2:30" s="20" customFormat="1">
      <c r="B2653" s="49"/>
      <c r="C2653" s="19"/>
      <c r="D2653" s="50"/>
      <c r="E2653" s="19"/>
      <c r="F2653" s="19"/>
      <c r="G2653" s="208"/>
      <c r="I2653" s="51"/>
      <c r="J2653" s="52"/>
      <c r="K2653" s="62"/>
      <c r="L2653" s="62"/>
      <c r="M2653" s="52"/>
      <c r="N2653" s="54"/>
      <c r="O2653" s="51"/>
      <c r="P2653" s="52"/>
      <c r="W2653" s="52"/>
      <c r="X2653" s="68"/>
      <c r="Y2653" s="62"/>
      <c r="Z2653" s="19"/>
      <c r="AC2653" s="58"/>
      <c r="AD2653" s="19"/>
    </row>
    <row r="2654" spans="2:30" s="20" customFormat="1">
      <c r="B2654" s="49"/>
      <c r="C2654" s="19"/>
      <c r="D2654" s="50"/>
      <c r="E2654" s="19"/>
      <c r="F2654" s="19"/>
      <c r="G2654" s="208"/>
      <c r="I2654" s="51"/>
      <c r="J2654" s="52"/>
      <c r="K2654" s="62"/>
      <c r="L2654" s="62"/>
      <c r="M2654" s="52"/>
      <c r="N2654" s="54"/>
      <c r="O2654" s="51"/>
      <c r="P2654" s="52"/>
      <c r="W2654" s="52"/>
      <c r="X2654" s="68"/>
      <c r="Y2654" s="62"/>
      <c r="Z2654" s="19"/>
      <c r="AC2654" s="58"/>
      <c r="AD2654" s="19"/>
    </row>
    <row r="2655" spans="2:30" s="20" customFormat="1">
      <c r="B2655" s="49"/>
      <c r="C2655" s="19"/>
      <c r="D2655" s="50"/>
      <c r="E2655" s="19"/>
      <c r="F2655" s="19"/>
      <c r="G2655" s="208"/>
      <c r="I2655" s="51"/>
      <c r="J2655" s="52"/>
      <c r="K2655" s="62"/>
      <c r="L2655" s="62"/>
      <c r="M2655" s="52"/>
      <c r="N2655" s="54"/>
      <c r="O2655" s="51"/>
      <c r="P2655" s="52"/>
      <c r="W2655" s="52"/>
      <c r="X2655" s="68"/>
      <c r="Y2655" s="62"/>
      <c r="Z2655" s="19"/>
      <c r="AC2655" s="58"/>
      <c r="AD2655" s="19"/>
    </row>
    <row r="2656" spans="2:30" s="20" customFormat="1">
      <c r="B2656" s="49"/>
      <c r="C2656" s="19"/>
      <c r="D2656" s="50"/>
      <c r="E2656" s="19"/>
      <c r="F2656" s="19"/>
      <c r="G2656" s="208"/>
      <c r="I2656" s="51"/>
      <c r="J2656" s="52"/>
      <c r="K2656" s="62"/>
      <c r="L2656" s="62"/>
      <c r="M2656" s="52"/>
      <c r="N2656" s="54"/>
      <c r="O2656" s="51"/>
      <c r="P2656" s="52"/>
      <c r="W2656" s="52"/>
      <c r="X2656" s="68"/>
      <c r="Y2656" s="62"/>
      <c r="Z2656" s="19"/>
      <c r="AC2656" s="58"/>
      <c r="AD2656" s="19"/>
    </row>
    <row r="2657" spans="2:30" s="20" customFormat="1">
      <c r="B2657" s="49"/>
      <c r="C2657" s="19"/>
      <c r="D2657" s="50"/>
      <c r="E2657" s="19"/>
      <c r="F2657" s="19"/>
      <c r="G2657" s="208"/>
      <c r="I2657" s="51"/>
      <c r="J2657" s="52"/>
      <c r="K2657" s="62"/>
      <c r="L2657" s="62"/>
      <c r="M2657" s="52"/>
      <c r="N2657" s="54"/>
      <c r="O2657" s="51"/>
      <c r="P2657" s="52"/>
      <c r="W2657" s="52"/>
      <c r="X2657" s="68"/>
      <c r="Y2657" s="62"/>
      <c r="Z2657" s="19"/>
      <c r="AC2657" s="58"/>
      <c r="AD2657" s="19"/>
    </row>
    <row r="2658" spans="2:30" s="20" customFormat="1">
      <c r="B2658" s="49"/>
      <c r="C2658" s="19"/>
      <c r="D2658" s="50"/>
      <c r="E2658" s="19"/>
      <c r="F2658" s="19"/>
      <c r="G2658" s="208"/>
      <c r="I2658" s="51"/>
      <c r="J2658" s="52"/>
      <c r="K2658" s="62"/>
      <c r="L2658" s="62"/>
      <c r="M2658" s="52"/>
      <c r="N2658" s="54"/>
      <c r="O2658" s="51"/>
      <c r="P2658" s="52"/>
      <c r="W2658" s="52"/>
      <c r="X2658" s="68"/>
      <c r="Y2658" s="62"/>
      <c r="Z2658" s="19"/>
      <c r="AC2658" s="58"/>
      <c r="AD2658" s="19"/>
    </row>
    <row r="2659" spans="2:30" s="20" customFormat="1">
      <c r="B2659" s="49"/>
      <c r="C2659" s="19"/>
      <c r="D2659" s="50"/>
      <c r="E2659" s="19"/>
      <c r="F2659" s="19"/>
      <c r="G2659" s="208"/>
      <c r="I2659" s="51"/>
      <c r="J2659" s="52"/>
      <c r="K2659" s="62"/>
      <c r="L2659" s="62"/>
      <c r="M2659" s="52"/>
      <c r="N2659" s="54"/>
      <c r="O2659" s="51"/>
      <c r="P2659" s="52"/>
      <c r="W2659" s="52"/>
      <c r="X2659" s="68"/>
      <c r="Y2659" s="62"/>
      <c r="Z2659" s="19"/>
      <c r="AC2659" s="58"/>
      <c r="AD2659" s="19"/>
    </row>
    <row r="2660" spans="2:30" s="20" customFormat="1">
      <c r="B2660" s="49"/>
      <c r="C2660" s="19"/>
      <c r="D2660" s="50"/>
      <c r="E2660" s="19"/>
      <c r="F2660" s="19"/>
      <c r="G2660" s="208"/>
      <c r="I2660" s="51"/>
      <c r="J2660" s="52"/>
      <c r="K2660" s="62"/>
      <c r="L2660" s="62"/>
      <c r="M2660" s="52"/>
      <c r="N2660" s="54"/>
      <c r="O2660" s="51"/>
      <c r="P2660" s="52"/>
      <c r="W2660" s="52"/>
      <c r="X2660" s="68"/>
      <c r="Y2660" s="62"/>
      <c r="Z2660" s="19"/>
      <c r="AC2660" s="58"/>
      <c r="AD2660" s="19"/>
    </row>
    <row r="2661" spans="2:30" s="20" customFormat="1">
      <c r="B2661" s="49"/>
      <c r="C2661" s="19"/>
      <c r="D2661" s="50"/>
      <c r="E2661" s="19"/>
      <c r="F2661" s="19"/>
      <c r="G2661" s="208"/>
      <c r="I2661" s="51"/>
      <c r="J2661" s="52"/>
      <c r="K2661" s="62"/>
      <c r="L2661" s="62"/>
      <c r="M2661" s="52"/>
      <c r="N2661" s="54"/>
      <c r="O2661" s="51"/>
      <c r="P2661" s="52"/>
      <c r="W2661" s="52"/>
      <c r="X2661" s="68"/>
      <c r="Y2661" s="62"/>
      <c r="Z2661" s="19"/>
      <c r="AC2661" s="58"/>
      <c r="AD2661" s="19"/>
    </row>
    <row r="2662" spans="2:30" s="20" customFormat="1">
      <c r="B2662" s="49"/>
      <c r="C2662" s="19"/>
      <c r="D2662" s="50"/>
      <c r="E2662" s="19"/>
      <c r="F2662" s="19"/>
      <c r="G2662" s="208"/>
      <c r="I2662" s="51"/>
      <c r="J2662" s="52"/>
      <c r="K2662" s="62"/>
      <c r="L2662" s="62"/>
      <c r="M2662" s="52"/>
      <c r="N2662" s="54"/>
      <c r="O2662" s="51"/>
      <c r="P2662" s="52"/>
      <c r="W2662" s="52"/>
      <c r="X2662" s="68"/>
      <c r="Y2662" s="62"/>
      <c r="Z2662" s="19"/>
      <c r="AC2662" s="58"/>
      <c r="AD2662" s="19"/>
    </row>
    <row r="2663" spans="2:30" s="20" customFormat="1">
      <c r="B2663" s="49"/>
      <c r="C2663" s="19"/>
      <c r="D2663" s="50"/>
      <c r="E2663" s="19"/>
      <c r="F2663" s="19"/>
      <c r="G2663" s="208"/>
      <c r="I2663" s="51"/>
      <c r="J2663" s="52"/>
      <c r="K2663" s="62"/>
      <c r="L2663" s="62"/>
      <c r="M2663" s="52"/>
      <c r="N2663" s="54"/>
      <c r="O2663" s="51"/>
      <c r="P2663" s="52"/>
      <c r="W2663" s="52"/>
      <c r="X2663" s="68"/>
      <c r="Y2663" s="62"/>
      <c r="Z2663" s="19"/>
      <c r="AC2663" s="58"/>
      <c r="AD2663" s="19"/>
    </row>
    <row r="2664" spans="2:30" s="20" customFormat="1">
      <c r="B2664" s="49"/>
      <c r="C2664" s="19"/>
      <c r="D2664" s="50"/>
      <c r="E2664" s="19"/>
      <c r="F2664" s="19"/>
      <c r="G2664" s="208"/>
      <c r="I2664" s="51"/>
      <c r="J2664" s="52"/>
      <c r="K2664" s="62"/>
      <c r="L2664" s="62"/>
      <c r="M2664" s="52"/>
      <c r="N2664" s="54"/>
      <c r="O2664" s="51"/>
      <c r="P2664" s="52"/>
      <c r="W2664" s="52"/>
      <c r="X2664" s="68"/>
      <c r="Y2664" s="62"/>
      <c r="Z2664" s="19"/>
      <c r="AC2664" s="58"/>
      <c r="AD2664" s="19"/>
    </row>
    <row r="2665" spans="2:30" s="20" customFormat="1">
      <c r="B2665" s="49"/>
      <c r="C2665" s="19"/>
      <c r="D2665" s="50"/>
      <c r="E2665" s="19"/>
      <c r="F2665" s="19"/>
      <c r="G2665" s="208"/>
      <c r="I2665" s="51"/>
      <c r="J2665" s="52"/>
      <c r="K2665" s="62"/>
      <c r="L2665" s="62"/>
      <c r="M2665" s="52"/>
      <c r="N2665" s="54"/>
      <c r="O2665" s="51"/>
      <c r="P2665" s="52"/>
      <c r="W2665" s="52"/>
      <c r="X2665" s="68"/>
      <c r="Y2665" s="62"/>
      <c r="Z2665" s="19"/>
      <c r="AC2665" s="58"/>
      <c r="AD2665" s="19"/>
    </row>
    <row r="2666" spans="2:30" s="20" customFormat="1">
      <c r="B2666" s="49"/>
      <c r="C2666" s="19"/>
      <c r="D2666" s="50"/>
      <c r="E2666" s="19"/>
      <c r="F2666" s="19"/>
      <c r="G2666" s="208"/>
      <c r="I2666" s="51"/>
      <c r="J2666" s="52"/>
      <c r="K2666" s="62"/>
      <c r="L2666" s="62"/>
      <c r="M2666" s="52"/>
      <c r="N2666" s="54"/>
      <c r="O2666" s="51"/>
      <c r="P2666" s="52"/>
      <c r="W2666" s="52"/>
      <c r="X2666" s="68"/>
      <c r="Y2666" s="62"/>
      <c r="Z2666" s="19"/>
      <c r="AC2666" s="58"/>
      <c r="AD2666" s="19"/>
    </row>
    <row r="2667" spans="2:30" s="20" customFormat="1">
      <c r="B2667" s="49"/>
      <c r="C2667" s="19"/>
      <c r="D2667" s="50"/>
      <c r="E2667" s="19"/>
      <c r="F2667" s="19"/>
      <c r="G2667" s="208"/>
      <c r="I2667" s="51"/>
      <c r="J2667" s="52"/>
      <c r="K2667" s="62"/>
      <c r="L2667" s="62"/>
      <c r="M2667" s="52"/>
      <c r="N2667" s="54"/>
      <c r="O2667" s="51"/>
      <c r="P2667" s="52"/>
      <c r="W2667" s="52"/>
      <c r="X2667" s="68"/>
      <c r="Y2667" s="62"/>
      <c r="Z2667" s="19"/>
      <c r="AC2667" s="58"/>
      <c r="AD2667" s="19"/>
    </row>
    <row r="2668" spans="2:30" s="20" customFormat="1">
      <c r="B2668" s="49"/>
      <c r="C2668" s="19"/>
      <c r="D2668" s="50"/>
      <c r="E2668" s="19"/>
      <c r="F2668" s="19"/>
      <c r="G2668" s="208"/>
      <c r="I2668" s="51"/>
      <c r="J2668" s="52"/>
      <c r="K2668" s="62"/>
      <c r="L2668" s="62"/>
      <c r="M2668" s="52"/>
      <c r="N2668" s="54"/>
      <c r="O2668" s="51"/>
      <c r="P2668" s="52"/>
      <c r="W2668" s="52"/>
      <c r="X2668" s="68"/>
      <c r="Y2668" s="62"/>
      <c r="Z2668" s="19"/>
      <c r="AC2668" s="58"/>
      <c r="AD2668" s="19"/>
    </row>
    <row r="2669" spans="2:30" s="20" customFormat="1">
      <c r="B2669" s="49"/>
      <c r="C2669" s="19"/>
      <c r="D2669" s="50"/>
      <c r="E2669" s="19"/>
      <c r="F2669" s="19"/>
      <c r="G2669" s="208"/>
      <c r="I2669" s="51"/>
      <c r="J2669" s="52"/>
      <c r="K2669" s="62"/>
      <c r="L2669" s="62"/>
      <c r="M2669" s="52"/>
      <c r="N2669" s="54"/>
      <c r="O2669" s="51"/>
      <c r="P2669" s="52"/>
      <c r="W2669" s="52"/>
      <c r="X2669" s="68"/>
      <c r="Y2669" s="62"/>
      <c r="Z2669" s="19"/>
      <c r="AC2669" s="58"/>
      <c r="AD2669" s="19"/>
    </row>
    <row r="2670" spans="2:30" s="20" customFormat="1">
      <c r="B2670" s="49"/>
      <c r="C2670" s="19"/>
      <c r="D2670" s="50"/>
      <c r="E2670" s="19"/>
      <c r="F2670" s="19"/>
      <c r="G2670" s="208"/>
      <c r="I2670" s="51"/>
      <c r="J2670" s="52"/>
      <c r="K2670" s="62"/>
      <c r="L2670" s="62"/>
      <c r="M2670" s="52"/>
      <c r="N2670" s="54"/>
      <c r="O2670" s="51"/>
      <c r="P2670" s="52"/>
      <c r="W2670" s="52"/>
      <c r="X2670" s="68"/>
      <c r="Y2670" s="62"/>
      <c r="Z2670" s="19"/>
      <c r="AC2670" s="58"/>
      <c r="AD2670" s="19"/>
    </row>
    <row r="2671" spans="2:30" s="20" customFormat="1">
      <c r="B2671" s="49"/>
      <c r="C2671" s="19"/>
      <c r="D2671" s="50"/>
      <c r="E2671" s="19"/>
      <c r="F2671" s="19"/>
      <c r="G2671" s="208"/>
      <c r="I2671" s="51"/>
      <c r="J2671" s="52"/>
      <c r="K2671" s="62"/>
      <c r="L2671" s="62"/>
      <c r="M2671" s="52"/>
      <c r="N2671" s="54"/>
      <c r="O2671" s="51"/>
      <c r="P2671" s="52"/>
      <c r="W2671" s="52"/>
      <c r="X2671" s="68"/>
      <c r="Y2671" s="62"/>
      <c r="Z2671" s="19"/>
      <c r="AC2671" s="58"/>
      <c r="AD2671" s="19"/>
    </row>
    <row r="2672" spans="2:30" s="20" customFormat="1">
      <c r="B2672" s="49"/>
      <c r="C2672" s="19"/>
      <c r="D2672" s="50"/>
      <c r="E2672" s="19"/>
      <c r="F2672" s="19"/>
      <c r="G2672" s="208"/>
      <c r="I2672" s="51"/>
      <c r="J2672" s="52"/>
      <c r="K2672" s="62"/>
      <c r="L2672" s="62"/>
      <c r="M2672" s="52"/>
      <c r="N2672" s="54"/>
      <c r="O2672" s="51"/>
      <c r="P2672" s="52"/>
      <c r="W2672" s="52"/>
      <c r="X2672" s="68"/>
      <c r="Y2672" s="62"/>
      <c r="Z2672" s="19"/>
      <c r="AC2672" s="58"/>
      <c r="AD2672" s="19"/>
    </row>
    <row r="2673" spans="2:30" s="20" customFormat="1">
      <c r="B2673" s="49"/>
      <c r="C2673" s="19"/>
      <c r="D2673" s="50"/>
      <c r="E2673" s="19"/>
      <c r="F2673" s="19"/>
      <c r="G2673" s="208"/>
      <c r="I2673" s="51"/>
      <c r="J2673" s="52"/>
      <c r="K2673" s="62"/>
      <c r="L2673" s="62"/>
      <c r="M2673" s="52"/>
      <c r="N2673" s="54"/>
      <c r="O2673" s="51"/>
      <c r="P2673" s="52"/>
      <c r="W2673" s="52"/>
      <c r="X2673" s="68"/>
      <c r="Y2673" s="62"/>
      <c r="Z2673" s="19"/>
      <c r="AC2673" s="58"/>
      <c r="AD2673" s="19"/>
    </row>
    <row r="2674" spans="2:30" s="20" customFormat="1">
      <c r="B2674" s="49"/>
      <c r="C2674" s="19"/>
      <c r="D2674" s="50"/>
      <c r="E2674" s="19"/>
      <c r="F2674" s="19"/>
      <c r="G2674" s="208"/>
      <c r="I2674" s="51"/>
      <c r="J2674" s="52"/>
      <c r="K2674" s="62"/>
      <c r="L2674" s="62"/>
      <c r="M2674" s="52"/>
      <c r="N2674" s="54"/>
      <c r="O2674" s="51"/>
      <c r="P2674" s="52"/>
      <c r="W2674" s="52"/>
      <c r="X2674" s="68"/>
      <c r="Y2674" s="62"/>
      <c r="Z2674" s="19"/>
      <c r="AC2674" s="58"/>
      <c r="AD2674" s="19"/>
    </row>
    <row r="2675" spans="2:30" s="20" customFormat="1">
      <c r="B2675" s="49"/>
      <c r="C2675" s="19"/>
      <c r="D2675" s="50"/>
      <c r="E2675" s="19"/>
      <c r="F2675" s="19"/>
      <c r="G2675" s="208"/>
      <c r="I2675" s="51"/>
      <c r="J2675" s="52"/>
      <c r="K2675" s="62"/>
      <c r="L2675" s="62"/>
      <c r="M2675" s="52"/>
      <c r="N2675" s="54"/>
      <c r="O2675" s="51"/>
      <c r="P2675" s="52"/>
      <c r="W2675" s="52"/>
      <c r="X2675" s="68"/>
      <c r="Y2675" s="62"/>
      <c r="Z2675" s="19"/>
      <c r="AC2675" s="58"/>
      <c r="AD2675" s="19"/>
    </row>
    <row r="2676" spans="2:30" s="20" customFormat="1">
      <c r="B2676" s="49"/>
      <c r="C2676" s="19"/>
      <c r="D2676" s="50"/>
      <c r="E2676" s="19"/>
      <c r="F2676" s="19"/>
      <c r="G2676" s="208"/>
      <c r="I2676" s="51"/>
      <c r="J2676" s="52"/>
      <c r="K2676" s="62"/>
      <c r="L2676" s="62"/>
      <c r="M2676" s="52"/>
      <c r="N2676" s="54"/>
      <c r="O2676" s="51"/>
      <c r="P2676" s="52"/>
      <c r="W2676" s="52"/>
      <c r="X2676" s="68"/>
      <c r="Y2676" s="62"/>
      <c r="Z2676" s="19"/>
      <c r="AC2676" s="58"/>
      <c r="AD2676" s="19"/>
    </row>
    <row r="2677" spans="2:30" s="20" customFormat="1">
      <c r="B2677" s="49"/>
      <c r="C2677" s="19"/>
      <c r="D2677" s="50"/>
      <c r="E2677" s="19"/>
      <c r="F2677" s="19"/>
      <c r="G2677" s="208"/>
      <c r="I2677" s="51"/>
      <c r="J2677" s="52"/>
      <c r="K2677" s="62"/>
      <c r="L2677" s="62"/>
      <c r="M2677" s="52"/>
      <c r="N2677" s="54"/>
      <c r="O2677" s="51"/>
      <c r="P2677" s="52"/>
      <c r="W2677" s="52"/>
      <c r="X2677" s="68"/>
      <c r="Y2677" s="62"/>
      <c r="Z2677" s="19"/>
      <c r="AC2677" s="58"/>
      <c r="AD2677" s="19"/>
    </row>
    <row r="2678" spans="2:30" s="20" customFormat="1">
      <c r="B2678" s="49"/>
      <c r="C2678" s="19"/>
      <c r="D2678" s="50"/>
      <c r="E2678" s="19"/>
      <c r="F2678" s="19"/>
      <c r="G2678" s="208"/>
      <c r="I2678" s="51"/>
      <c r="J2678" s="52"/>
      <c r="K2678" s="62"/>
      <c r="L2678" s="62"/>
      <c r="M2678" s="52"/>
      <c r="N2678" s="54"/>
      <c r="O2678" s="51"/>
      <c r="P2678" s="52"/>
      <c r="W2678" s="52"/>
      <c r="X2678" s="68"/>
      <c r="Y2678" s="62"/>
      <c r="Z2678" s="19"/>
      <c r="AC2678" s="58"/>
      <c r="AD2678" s="19"/>
    </row>
    <row r="2679" spans="2:30" s="20" customFormat="1">
      <c r="B2679" s="49"/>
      <c r="C2679" s="19"/>
      <c r="D2679" s="50"/>
      <c r="E2679" s="19"/>
      <c r="F2679" s="19"/>
      <c r="G2679" s="208"/>
      <c r="I2679" s="51"/>
      <c r="J2679" s="52"/>
      <c r="K2679" s="62"/>
      <c r="L2679" s="62"/>
      <c r="M2679" s="52"/>
      <c r="N2679" s="54"/>
      <c r="O2679" s="51"/>
      <c r="P2679" s="52"/>
      <c r="W2679" s="52"/>
      <c r="X2679" s="68"/>
      <c r="Y2679" s="62"/>
      <c r="Z2679" s="19"/>
      <c r="AC2679" s="58"/>
      <c r="AD2679" s="19"/>
    </row>
    <row r="2680" spans="2:30" s="20" customFormat="1">
      <c r="B2680" s="49"/>
      <c r="C2680" s="19"/>
      <c r="D2680" s="50"/>
      <c r="E2680" s="19"/>
      <c r="F2680" s="19"/>
      <c r="G2680" s="208"/>
      <c r="I2680" s="51"/>
      <c r="J2680" s="52"/>
      <c r="K2680" s="62"/>
      <c r="L2680" s="62"/>
      <c r="M2680" s="52"/>
      <c r="N2680" s="54"/>
      <c r="O2680" s="51"/>
      <c r="P2680" s="52"/>
      <c r="W2680" s="52"/>
      <c r="X2680" s="68"/>
      <c r="Y2680" s="62"/>
      <c r="Z2680" s="19"/>
      <c r="AC2680" s="58"/>
      <c r="AD2680" s="19"/>
    </row>
    <row r="2681" spans="2:30" s="20" customFormat="1">
      <c r="B2681" s="49"/>
      <c r="C2681" s="19"/>
      <c r="D2681" s="50"/>
      <c r="E2681" s="19"/>
      <c r="F2681" s="19"/>
      <c r="G2681" s="208"/>
      <c r="I2681" s="51"/>
      <c r="J2681" s="52"/>
      <c r="K2681" s="62"/>
      <c r="L2681" s="62"/>
      <c r="M2681" s="52"/>
      <c r="N2681" s="54"/>
      <c r="O2681" s="51"/>
      <c r="P2681" s="52"/>
      <c r="W2681" s="52"/>
      <c r="X2681" s="68"/>
      <c r="Y2681" s="62"/>
      <c r="Z2681" s="19"/>
      <c r="AC2681" s="58"/>
      <c r="AD2681" s="19"/>
    </row>
    <row r="2682" spans="2:30" s="20" customFormat="1">
      <c r="B2682" s="49"/>
      <c r="C2682" s="19"/>
      <c r="D2682" s="50"/>
      <c r="E2682" s="19"/>
      <c r="F2682" s="19"/>
      <c r="G2682" s="208"/>
      <c r="I2682" s="51"/>
      <c r="J2682" s="52"/>
      <c r="K2682" s="62"/>
      <c r="L2682" s="62"/>
      <c r="M2682" s="52"/>
      <c r="N2682" s="54"/>
      <c r="O2682" s="51"/>
      <c r="P2682" s="52"/>
      <c r="W2682" s="52"/>
      <c r="X2682" s="68"/>
      <c r="Y2682" s="62"/>
      <c r="Z2682" s="19"/>
      <c r="AC2682" s="58"/>
      <c r="AD2682" s="19"/>
    </row>
    <row r="2683" spans="2:30" s="20" customFormat="1">
      <c r="B2683" s="49"/>
      <c r="C2683" s="19"/>
      <c r="D2683" s="50"/>
      <c r="E2683" s="19"/>
      <c r="F2683" s="19"/>
      <c r="G2683" s="208"/>
      <c r="I2683" s="51"/>
      <c r="J2683" s="52"/>
      <c r="K2683" s="62"/>
      <c r="L2683" s="62"/>
      <c r="M2683" s="52"/>
      <c r="N2683" s="54"/>
      <c r="O2683" s="51"/>
      <c r="P2683" s="52"/>
      <c r="W2683" s="52"/>
      <c r="X2683" s="68"/>
      <c r="Y2683" s="62"/>
      <c r="Z2683" s="19"/>
      <c r="AC2683" s="58"/>
      <c r="AD2683" s="19"/>
    </row>
    <row r="2684" spans="2:30" s="20" customFormat="1">
      <c r="B2684" s="49"/>
      <c r="C2684" s="19"/>
      <c r="D2684" s="50"/>
      <c r="E2684" s="19"/>
      <c r="F2684" s="19"/>
      <c r="G2684" s="208"/>
      <c r="I2684" s="51"/>
      <c r="J2684" s="52"/>
      <c r="K2684" s="62"/>
      <c r="L2684" s="62"/>
      <c r="M2684" s="52"/>
      <c r="N2684" s="54"/>
      <c r="O2684" s="51"/>
      <c r="P2684" s="52"/>
      <c r="W2684" s="52"/>
      <c r="X2684" s="68"/>
      <c r="Y2684" s="62"/>
      <c r="Z2684" s="19"/>
      <c r="AC2684" s="58"/>
      <c r="AD2684" s="19"/>
    </row>
    <row r="2685" spans="2:30" s="20" customFormat="1">
      <c r="B2685" s="49"/>
      <c r="C2685" s="19"/>
      <c r="D2685" s="50"/>
      <c r="E2685" s="19"/>
      <c r="F2685" s="19"/>
      <c r="G2685" s="208"/>
      <c r="I2685" s="51"/>
      <c r="J2685" s="52"/>
      <c r="K2685" s="62"/>
      <c r="L2685" s="62"/>
      <c r="M2685" s="52"/>
      <c r="N2685" s="54"/>
      <c r="O2685" s="51"/>
      <c r="P2685" s="52"/>
      <c r="W2685" s="52"/>
      <c r="X2685" s="68"/>
      <c r="Y2685" s="62"/>
      <c r="Z2685" s="19"/>
      <c r="AC2685" s="58"/>
      <c r="AD2685" s="19"/>
    </row>
    <row r="2686" spans="2:30" s="20" customFormat="1">
      <c r="B2686" s="49"/>
      <c r="C2686" s="19"/>
      <c r="D2686" s="50"/>
      <c r="E2686" s="19"/>
      <c r="F2686" s="19"/>
      <c r="G2686" s="208"/>
      <c r="I2686" s="51"/>
      <c r="J2686" s="52"/>
      <c r="K2686" s="62"/>
      <c r="L2686" s="62"/>
      <c r="M2686" s="52"/>
      <c r="N2686" s="54"/>
      <c r="O2686" s="51"/>
      <c r="P2686" s="52"/>
      <c r="W2686" s="52"/>
      <c r="X2686" s="68"/>
      <c r="Y2686" s="62"/>
      <c r="Z2686" s="19"/>
      <c r="AC2686" s="58"/>
      <c r="AD2686" s="19"/>
    </row>
    <row r="2687" spans="2:30" s="20" customFormat="1">
      <c r="B2687" s="49"/>
      <c r="C2687" s="19"/>
      <c r="D2687" s="50"/>
      <c r="E2687" s="19"/>
      <c r="F2687" s="19"/>
      <c r="G2687" s="208"/>
      <c r="I2687" s="51"/>
      <c r="J2687" s="52"/>
      <c r="K2687" s="62"/>
      <c r="L2687" s="62"/>
      <c r="M2687" s="52"/>
      <c r="N2687" s="54"/>
      <c r="O2687" s="51"/>
      <c r="P2687" s="52"/>
      <c r="W2687" s="52"/>
      <c r="X2687" s="68"/>
      <c r="Y2687" s="62"/>
      <c r="Z2687" s="19"/>
      <c r="AC2687" s="58"/>
      <c r="AD2687" s="19"/>
    </row>
    <row r="2688" spans="2:30" s="20" customFormat="1">
      <c r="B2688" s="49"/>
      <c r="C2688" s="19"/>
      <c r="D2688" s="50"/>
      <c r="E2688" s="19"/>
      <c r="F2688" s="19"/>
      <c r="G2688" s="208"/>
      <c r="I2688" s="51"/>
      <c r="J2688" s="52"/>
      <c r="K2688" s="62"/>
      <c r="L2688" s="62"/>
      <c r="M2688" s="52"/>
      <c r="N2688" s="54"/>
      <c r="O2688" s="51"/>
      <c r="P2688" s="52"/>
      <c r="W2688" s="52"/>
      <c r="X2688" s="68"/>
      <c r="Y2688" s="62"/>
      <c r="Z2688" s="19"/>
      <c r="AC2688" s="58"/>
      <c r="AD2688" s="19"/>
    </row>
    <row r="2689" spans="2:30" s="20" customFormat="1">
      <c r="B2689" s="49"/>
      <c r="C2689" s="19"/>
      <c r="D2689" s="50"/>
      <c r="E2689" s="19"/>
      <c r="F2689" s="19"/>
      <c r="G2689" s="208"/>
      <c r="I2689" s="51"/>
      <c r="J2689" s="52"/>
      <c r="K2689" s="62"/>
      <c r="L2689" s="62"/>
      <c r="M2689" s="52"/>
      <c r="N2689" s="54"/>
      <c r="O2689" s="51"/>
      <c r="P2689" s="52"/>
      <c r="W2689" s="52"/>
      <c r="X2689" s="68"/>
      <c r="Y2689" s="62"/>
      <c r="Z2689" s="19"/>
      <c r="AC2689" s="58"/>
      <c r="AD2689" s="19"/>
    </row>
    <row r="2690" spans="2:30" s="20" customFormat="1">
      <c r="B2690" s="49"/>
      <c r="C2690" s="19"/>
      <c r="D2690" s="50"/>
      <c r="E2690" s="19"/>
      <c r="F2690" s="19"/>
      <c r="G2690" s="208"/>
      <c r="I2690" s="51"/>
      <c r="J2690" s="52"/>
      <c r="K2690" s="62"/>
      <c r="L2690" s="62"/>
      <c r="M2690" s="52"/>
      <c r="N2690" s="54"/>
      <c r="O2690" s="51"/>
      <c r="P2690" s="52"/>
      <c r="W2690" s="52"/>
      <c r="X2690" s="68"/>
      <c r="Y2690" s="62"/>
      <c r="Z2690" s="19"/>
      <c r="AC2690" s="58"/>
      <c r="AD2690" s="19"/>
    </row>
    <row r="2691" spans="2:30" s="20" customFormat="1">
      <c r="B2691" s="49"/>
      <c r="C2691" s="19"/>
      <c r="D2691" s="50"/>
      <c r="E2691" s="19"/>
      <c r="F2691" s="19"/>
      <c r="G2691" s="208"/>
      <c r="I2691" s="51"/>
      <c r="J2691" s="52"/>
      <c r="K2691" s="62"/>
      <c r="L2691" s="62"/>
      <c r="M2691" s="52"/>
      <c r="N2691" s="54"/>
      <c r="O2691" s="51"/>
      <c r="P2691" s="52"/>
      <c r="W2691" s="52"/>
      <c r="X2691" s="68"/>
      <c r="Y2691" s="62"/>
      <c r="Z2691" s="19"/>
      <c r="AC2691" s="58"/>
      <c r="AD2691" s="19"/>
    </row>
    <row r="2692" spans="2:30" s="20" customFormat="1">
      <c r="B2692" s="49"/>
      <c r="C2692" s="19"/>
      <c r="D2692" s="50"/>
      <c r="E2692" s="19"/>
      <c r="F2692" s="19"/>
      <c r="G2692" s="208"/>
      <c r="I2692" s="51"/>
      <c r="J2692" s="52"/>
      <c r="K2692" s="62"/>
      <c r="L2692" s="62"/>
      <c r="M2692" s="52"/>
      <c r="N2692" s="54"/>
      <c r="O2692" s="51"/>
      <c r="P2692" s="52"/>
      <c r="W2692" s="52"/>
      <c r="X2692" s="68"/>
      <c r="Y2692" s="62"/>
      <c r="Z2692" s="19"/>
      <c r="AC2692" s="58"/>
      <c r="AD2692" s="19"/>
    </row>
    <row r="2693" spans="2:30" s="20" customFormat="1">
      <c r="B2693" s="49"/>
      <c r="C2693" s="19"/>
      <c r="D2693" s="50"/>
      <c r="E2693" s="19"/>
      <c r="F2693" s="19"/>
      <c r="G2693" s="208"/>
      <c r="I2693" s="51"/>
      <c r="J2693" s="52"/>
      <c r="K2693" s="62"/>
      <c r="L2693" s="62"/>
      <c r="M2693" s="52"/>
      <c r="N2693" s="54"/>
      <c r="O2693" s="51"/>
      <c r="P2693" s="52"/>
      <c r="W2693" s="52"/>
      <c r="X2693" s="68"/>
      <c r="Y2693" s="62"/>
      <c r="Z2693" s="19"/>
      <c r="AC2693" s="58"/>
      <c r="AD2693" s="19"/>
    </row>
    <row r="2694" spans="2:30" s="20" customFormat="1">
      <c r="B2694" s="49"/>
      <c r="C2694" s="19"/>
      <c r="D2694" s="50"/>
      <c r="E2694" s="19"/>
      <c r="F2694" s="19"/>
      <c r="G2694" s="208"/>
      <c r="I2694" s="51"/>
      <c r="J2694" s="52"/>
      <c r="K2694" s="62"/>
      <c r="L2694" s="62"/>
      <c r="M2694" s="52"/>
      <c r="N2694" s="54"/>
      <c r="O2694" s="51"/>
      <c r="P2694" s="52"/>
      <c r="W2694" s="52"/>
      <c r="X2694" s="68"/>
      <c r="Y2694" s="62"/>
      <c r="Z2694" s="19"/>
      <c r="AC2694" s="58"/>
      <c r="AD2694" s="19"/>
    </row>
    <row r="2695" spans="2:30" s="20" customFormat="1">
      <c r="B2695" s="49"/>
      <c r="C2695" s="19"/>
      <c r="D2695" s="50"/>
      <c r="E2695" s="19"/>
      <c r="F2695" s="19"/>
      <c r="G2695" s="208"/>
      <c r="I2695" s="51"/>
      <c r="J2695" s="52"/>
      <c r="K2695" s="62"/>
      <c r="L2695" s="62"/>
      <c r="M2695" s="52"/>
      <c r="N2695" s="54"/>
      <c r="O2695" s="51"/>
      <c r="P2695" s="52"/>
      <c r="W2695" s="52"/>
      <c r="X2695" s="68"/>
      <c r="Y2695" s="62"/>
      <c r="Z2695" s="19"/>
      <c r="AC2695" s="58"/>
      <c r="AD2695" s="19"/>
    </row>
    <row r="2696" spans="2:30" s="20" customFormat="1">
      <c r="B2696" s="49"/>
      <c r="C2696" s="19"/>
      <c r="D2696" s="50"/>
      <c r="E2696" s="19"/>
      <c r="F2696" s="19"/>
      <c r="G2696" s="208"/>
      <c r="I2696" s="51"/>
      <c r="J2696" s="52"/>
      <c r="K2696" s="62"/>
      <c r="L2696" s="62"/>
      <c r="M2696" s="52"/>
      <c r="N2696" s="54"/>
      <c r="O2696" s="51"/>
      <c r="P2696" s="52"/>
      <c r="W2696" s="52"/>
      <c r="X2696" s="68"/>
      <c r="Y2696" s="62"/>
      <c r="Z2696" s="19"/>
      <c r="AC2696" s="58"/>
      <c r="AD2696" s="19"/>
    </row>
    <row r="2697" spans="2:30" s="20" customFormat="1">
      <c r="B2697" s="49"/>
      <c r="C2697" s="19"/>
      <c r="D2697" s="50"/>
      <c r="E2697" s="19"/>
      <c r="F2697" s="19"/>
      <c r="G2697" s="208"/>
      <c r="I2697" s="51"/>
      <c r="J2697" s="52"/>
      <c r="K2697" s="62"/>
      <c r="L2697" s="62"/>
      <c r="M2697" s="52"/>
      <c r="N2697" s="54"/>
      <c r="O2697" s="51"/>
      <c r="P2697" s="52"/>
      <c r="W2697" s="52"/>
      <c r="X2697" s="68"/>
      <c r="Y2697" s="62"/>
      <c r="Z2697" s="19"/>
      <c r="AC2697" s="58"/>
      <c r="AD2697" s="19"/>
    </row>
    <row r="2698" spans="2:30" s="20" customFormat="1">
      <c r="B2698" s="49"/>
      <c r="C2698" s="19"/>
      <c r="D2698" s="50"/>
      <c r="E2698" s="19"/>
      <c r="F2698" s="19"/>
      <c r="G2698" s="208"/>
      <c r="I2698" s="51"/>
      <c r="J2698" s="52"/>
      <c r="K2698" s="62"/>
      <c r="L2698" s="62"/>
      <c r="M2698" s="52"/>
      <c r="N2698" s="54"/>
      <c r="O2698" s="51"/>
      <c r="P2698" s="52"/>
      <c r="W2698" s="52"/>
      <c r="X2698" s="68"/>
      <c r="Y2698" s="62"/>
      <c r="Z2698" s="19"/>
      <c r="AC2698" s="58"/>
      <c r="AD2698" s="19"/>
    </row>
    <row r="2699" spans="2:30" s="20" customFormat="1">
      <c r="B2699" s="49"/>
      <c r="C2699" s="19"/>
      <c r="D2699" s="50"/>
      <c r="E2699" s="19"/>
      <c r="F2699" s="19"/>
      <c r="G2699" s="208"/>
      <c r="I2699" s="51"/>
      <c r="J2699" s="52"/>
      <c r="K2699" s="62"/>
      <c r="L2699" s="62"/>
      <c r="M2699" s="52"/>
      <c r="N2699" s="54"/>
      <c r="O2699" s="51"/>
      <c r="P2699" s="52"/>
      <c r="W2699" s="52"/>
      <c r="X2699" s="68"/>
      <c r="Y2699" s="62"/>
      <c r="Z2699" s="19"/>
      <c r="AC2699" s="58"/>
      <c r="AD2699" s="19"/>
    </row>
    <row r="2700" spans="2:30" s="20" customFormat="1">
      <c r="B2700" s="49"/>
      <c r="C2700" s="19"/>
      <c r="D2700" s="50"/>
      <c r="E2700" s="19"/>
      <c r="F2700" s="19"/>
      <c r="G2700" s="208"/>
      <c r="I2700" s="51"/>
      <c r="J2700" s="52"/>
      <c r="K2700" s="62"/>
      <c r="L2700" s="62"/>
      <c r="M2700" s="52"/>
      <c r="N2700" s="54"/>
      <c r="O2700" s="51"/>
      <c r="P2700" s="52"/>
      <c r="W2700" s="52"/>
      <c r="X2700" s="68"/>
      <c r="Y2700" s="62"/>
      <c r="Z2700" s="19"/>
      <c r="AC2700" s="58"/>
      <c r="AD2700" s="19"/>
    </row>
    <row r="2701" spans="2:30" s="20" customFormat="1">
      <c r="B2701" s="49"/>
      <c r="C2701" s="19"/>
      <c r="D2701" s="50"/>
      <c r="E2701" s="19"/>
      <c r="F2701" s="19"/>
      <c r="G2701" s="208"/>
      <c r="I2701" s="51"/>
      <c r="J2701" s="52"/>
      <c r="K2701" s="62"/>
      <c r="L2701" s="62"/>
      <c r="M2701" s="52"/>
      <c r="N2701" s="54"/>
      <c r="O2701" s="51"/>
      <c r="P2701" s="52"/>
      <c r="W2701" s="52"/>
      <c r="X2701" s="68"/>
      <c r="Y2701" s="62"/>
      <c r="Z2701" s="19"/>
      <c r="AC2701" s="58"/>
      <c r="AD2701" s="19"/>
    </row>
    <row r="2702" spans="2:30" s="20" customFormat="1">
      <c r="B2702" s="49"/>
      <c r="C2702" s="19"/>
      <c r="D2702" s="50"/>
      <c r="E2702" s="19"/>
      <c r="F2702" s="19"/>
      <c r="G2702" s="208"/>
      <c r="I2702" s="51"/>
      <c r="J2702" s="52"/>
      <c r="K2702" s="62"/>
      <c r="L2702" s="62"/>
      <c r="M2702" s="52"/>
      <c r="N2702" s="54"/>
      <c r="O2702" s="51"/>
      <c r="P2702" s="52"/>
      <c r="W2702" s="52"/>
      <c r="X2702" s="68"/>
      <c r="Y2702" s="62"/>
      <c r="Z2702" s="19"/>
      <c r="AC2702" s="58"/>
      <c r="AD2702" s="19"/>
    </row>
    <row r="2703" spans="2:30" s="20" customFormat="1">
      <c r="B2703" s="49"/>
      <c r="C2703" s="19"/>
      <c r="D2703" s="50"/>
      <c r="E2703" s="19"/>
      <c r="F2703" s="19"/>
      <c r="G2703" s="208"/>
      <c r="I2703" s="51"/>
      <c r="J2703" s="52"/>
      <c r="K2703" s="62"/>
      <c r="L2703" s="62"/>
      <c r="M2703" s="52"/>
      <c r="N2703" s="54"/>
      <c r="O2703" s="51"/>
      <c r="P2703" s="52"/>
      <c r="W2703" s="52"/>
      <c r="X2703" s="68"/>
      <c r="Y2703" s="62"/>
      <c r="Z2703" s="19"/>
      <c r="AC2703" s="58"/>
      <c r="AD2703" s="19"/>
    </row>
    <row r="2704" spans="2:30" s="20" customFormat="1">
      <c r="B2704" s="49"/>
      <c r="C2704" s="19"/>
      <c r="D2704" s="50"/>
      <c r="E2704" s="19"/>
      <c r="F2704" s="19"/>
      <c r="G2704" s="208"/>
      <c r="I2704" s="51"/>
      <c r="J2704" s="52"/>
      <c r="K2704" s="62"/>
      <c r="L2704" s="62"/>
      <c r="M2704" s="52"/>
      <c r="N2704" s="54"/>
      <c r="O2704" s="51"/>
      <c r="P2704" s="52"/>
      <c r="W2704" s="52"/>
      <c r="X2704" s="68"/>
      <c r="Y2704" s="62"/>
      <c r="Z2704" s="19"/>
      <c r="AC2704" s="58"/>
      <c r="AD2704" s="19"/>
    </row>
    <row r="2705" spans="2:30" s="20" customFormat="1">
      <c r="B2705" s="49"/>
      <c r="C2705" s="19"/>
      <c r="D2705" s="50"/>
      <c r="E2705" s="19"/>
      <c r="F2705" s="19"/>
      <c r="G2705" s="208"/>
      <c r="I2705" s="51"/>
      <c r="J2705" s="52"/>
      <c r="K2705" s="62"/>
      <c r="L2705" s="62"/>
      <c r="M2705" s="52"/>
      <c r="N2705" s="54"/>
      <c r="O2705" s="51"/>
      <c r="P2705" s="52"/>
      <c r="W2705" s="52"/>
      <c r="X2705" s="68"/>
      <c r="Y2705" s="62"/>
      <c r="Z2705" s="19"/>
      <c r="AC2705" s="58"/>
      <c r="AD2705" s="19"/>
    </row>
    <row r="2706" spans="2:30" s="20" customFormat="1">
      <c r="B2706" s="49"/>
      <c r="C2706" s="19"/>
      <c r="D2706" s="50"/>
      <c r="E2706" s="19"/>
      <c r="F2706" s="19"/>
      <c r="G2706" s="208"/>
      <c r="I2706" s="51"/>
      <c r="J2706" s="52"/>
      <c r="K2706" s="62"/>
      <c r="L2706" s="62"/>
      <c r="M2706" s="52"/>
      <c r="N2706" s="54"/>
      <c r="O2706" s="51"/>
      <c r="P2706" s="52"/>
      <c r="W2706" s="52"/>
      <c r="X2706" s="68"/>
      <c r="Y2706" s="62"/>
      <c r="Z2706" s="19"/>
      <c r="AC2706" s="58"/>
      <c r="AD2706" s="19"/>
    </row>
    <row r="2707" spans="2:30" s="20" customFormat="1">
      <c r="B2707" s="49"/>
      <c r="C2707" s="19"/>
      <c r="D2707" s="50"/>
      <c r="E2707" s="19"/>
      <c r="F2707" s="19"/>
      <c r="G2707" s="208"/>
      <c r="I2707" s="51"/>
      <c r="J2707" s="52"/>
      <c r="K2707" s="62"/>
      <c r="L2707" s="62"/>
      <c r="M2707" s="52"/>
      <c r="N2707" s="54"/>
      <c r="O2707" s="51"/>
      <c r="P2707" s="52"/>
      <c r="W2707" s="52"/>
      <c r="X2707" s="68"/>
      <c r="Y2707" s="62"/>
      <c r="Z2707" s="19"/>
      <c r="AC2707" s="58"/>
      <c r="AD2707" s="19"/>
    </row>
    <row r="2708" spans="2:30" s="20" customFormat="1">
      <c r="B2708" s="49"/>
      <c r="C2708" s="19"/>
      <c r="D2708" s="50"/>
      <c r="E2708" s="19"/>
      <c r="F2708" s="19"/>
      <c r="G2708" s="208"/>
      <c r="I2708" s="51"/>
      <c r="J2708" s="52"/>
      <c r="K2708" s="62"/>
      <c r="L2708" s="62"/>
      <c r="M2708" s="52"/>
      <c r="N2708" s="54"/>
      <c r="O2708" s="51"/>
      <c r="P2708" s="52"/>
      <c r="W2708" s="52"/>
      <c r="X2708" s="68"/>
      <c r="Y2708" s="62"/>
      <c r="Z2708" s="19"/>
      <c r="AC2708" s="58"/>
      <c r="AD2708" s="19"/>
    </row>
    <row r="2709" spans="2:30" s="20" customFormat="1">
      <c r="B2709" s="49"/>
      <c r="C2709" s="19"/>
      <c r="D2709" s="50"/>
      <c r="E2709" s="19"/>
      <c r="F2709" s="19"/>
      <c r="G2709" s="208"/>
      <c r="I2709" s="51"/>
      <c r="J2709" s="52"/>
      <c r="K2709" s="62"/>
      <c r="L2709" s="62"/>
      <c r="M2709" s="52"/>
      <c r="N2709" s="54"/>
      <c r="O2709" s="51"/>
      <c r="P2709" s="52"/>
      <c r="W2709" s="52"/>
      <c r="X2709" s="68"/>
      <c r="Y2709" s="62"/>
      <c r="Z2709" s="19"/>
      <c r="AC2709" s="58"/>
      <c r="AD2709" s="19"/>
    </row>
    <row r="2710" spans="2:30" s="20" customFormat="1">
      <c r="B2710" s="49"/>
      <c r="C2710" s="19"/>
      <c r="D2710" s="50"/>
      <c r="E2710" s="19"/>
      <c r="F2710" s="19"/>
      <c r="G2710" s="208"/>
      <c r="I2710" s="51"/>
      <c r="J2710" s="52"/>
      <c r="K2710" s="62"/>
      <c r="L2710" s="62"/>
      <c r="M2710" s="52"/>
      <c r="N2710" s="54"/>
      <c r="O2710" s="51"/>
      <c r="P2710" s="52"/>
      <c r="W2710" s="52"/>
      <c r="X2710" s="68"/>
      <c r="Y2710" s="62"/>
      <c r="Z2710" s="19"/>
      <c r="AC2710" s="58"/>
      <c r="AD2710" s="19"/>
    </row>
    <row r="2711" spans="2:30" s="20" customFormat="1">
      <c r="B2711" s="49"/>
      <c r="C2711" s="19"/>
      <c r="D2711" s="50"/>
      <c r="E2711" s="19"/>
      <c r="F2711" s="19"/>
      <c r="G2711" s="208"/>
      <c r="I2711" s="51"/>
      <c r="J2711" s="52"/>
      <c r="K2711" s="62"/>
      <c r="L2711" s="62"/>
      <c r="M2711" s="52"/>
      <c r="N2711" s="54"/>
      <c r="O2711" s="51"/>
      <c r="P2711" s="52"/>
      <c r="W2711" s="52"/>
      <c r="X2711" s="68"/>
      <c r="Y2711" s="62"/>
      <c r="Z2711" s="19"/>
      <c r="AC2711" s="58"/>
      <c r="AD2711" s="19"/>
    </row>
    <row r="2712" spans="2:30" s="20" customFormat="1">
      <c r="B2712" s="49"/>
      <c r="C2712" s="19"/>
      <c r="D2712" s="50"/>
      <c r="E2712" s="19"/>
      <c r="F2712" s="19"/>
      <c r="G2712" s="208"/>
      <c r="I2712" s="51"/>
      <c r="J2712" s="52"/>
      <c r="K2712" s="62"/>
      <c r="L2712" s="62"/>
      <c r="M2712" s="52"/>
      <c r="N2712" s="54"/>
      <c r="O2712" s="51"/>
      <c r="P2712" s="52"/>
      <c r="W2712" s="52"/>
      <c r="X2712" s="68"/>
      <c r="Y2712" s="62"/>
      <c r="Z2712" s="19"/>
      <c r="AC2712" s="58"/>
      <c r="AD2712" s="19"/>
    </row>
    <row r="2713" spans="2:30" s="20" customFormat="1">
      <c r="B2713" s="49"/>
      <c r="C2713" s="19"/>
      <c r="D2713" s="50"/>
      <c r="E2713" s="19"/>
      <c r="F2713" s="19"/>
      <c r="G2713" s="208"/>
      <c r="I2713" s="51"/>
      <c r="J2713" s="52"/>
      <c r="K2713" s="62"/>
      <c r="L2713" s="62"/>
      <c r="M2713" s="52"/>
      <c r="N2713" s="54"/>
      <c r="O2713" s="51"/>
      <c r="P2713" s="52"/>
      <c r="W2713" s="52"/>
      <c r="X2713" s="68"/>
      <c r="Y2713" s="62"/>
      <c r="Z2713" s="19"/>
      <c r="AC2713" s="58"/>
      <c r="AD2713" s="19"/>
    </row>
    <row r="2714" spans="2:30" s="20" customFormat="1">
      <c r="B2714" s="49"/>
      <c r="C2714" s="19"/>
      <c r="D2714" s="50"/>
      <c r="E2714" s="19"/>
      <c r="F2714" s="19"/>
      <c r="G2714" s="208"/>
      <c r="I2714" s="51"/>
      <c r="J2714" s="52"/>
      <c r="K2714" s="62"/>
      <c r="L2714" s="62"/>
      <c r="M2714" s="52"/>
      <c r="N2714" s="54"/>
      <c r="O2714" s="51"/>
      <c r="P2714" s="52"/>
      <c r="W2714" s="52"/>
      <c r="X2714" s="68"/>
      <c r="Y2714" s="62"/>
      <c r="Z2714" s="19"/>
      <c r="AC2714" s="58"/>
      <c r="AD2714" s="19"/>
    </row>
    <row r="2715" spans="2:30" s="20" customFormat="1">
      <c r="B2715" s="49"/>
      <c r="C2715" s="19"/>
      <c r="D2715" s="50"/>
      <c r="E2715" s="19"/>
      <c r="F2715" s="19"/>
      <c r="G2715" s="208"/>
      <c r="I2715" s="51"/>
      <c r="J2715" s="52"/>
      <c r="K2715" s="62"/>
      <c r="L2715" s="62"/>
      <c r="M2715" s="52"/>
      <c r="N2715" s="54"/>
      <c r="O2715" s="51"/>
      <c r="P2715" s="52"/>
      <c r="W2715" s="52"/>
      <c r="X2715" s="68"/>
      <c r="Y2715" s="62"/>
      <c r="Z2715" s="19"/>
      <c r="AC2715" s="58"/>
      <c r="AD2715" s="19"/>
    </row>
    <row r="2716" spans="2:30" s="20" customFormat="1">
      <c r="B2716" s="49"/>
      <c r="C2716" s="19"/>
      <c r="D2716" s="50"/>
      <c r="E2716" s="19"/>
      <c r="F2716" s="19"/>
      <c r="G2716" s="208"/>
      <c r="I2716" s="51"/>
      <c r="J2716" s="52"/>
      <c r="K2716" s="62"/>
      <c r="L2716" s="62"/>
      <c r="M2716" s="52"/>
      <c r="N2716" s="54"/>
      <c r="O2716" s="51"/>
      <c r="P2716" s="52"/>
      <c r="W2716" s="52"/>
      <c r="X2716" s="68"/>
      <c r="Y2716" s="62"/>
      <c r="Z2716" s="19"/>
      <c r="AC2716" s="58"/>
      <c r="AD2716" s="19"/>
    </row>
    <row r="2717" spans="2:30" s="20" customFormat="1">
      <c r="B2717" s="49"/>
      <c r="C2717" s="19"/>
      <c r="D2717" s="50"/>
      <c r="E2717" s="19"/>
      <c r="F2717" s="19"/>
      <c r="G2717" s="208"/>
      <c r="I2717" s="51"/>
      <c r="J2717" s="52"/>
      <c r="K2717" s="62"/>
      <c r="L2717" s="62"/>
      <c r="M2717" s="52"/>
      <c r="N2717" s="54"/>
      <c r="O2717" s="51"/>
      <c r="P2717" s="52"/>
      <c r="W2717" s="52"/>
      <c r="X2717" s="68"/>
      <c r="Y2717" s="62"/>
      <c r="Z2717" s="19"/>
      <c r="AC2717" s="58"/>
      <c r="AD2717" s="19"/>
    </row>
    <row r="2718" spans="2:30" s="20" customFormat="1">
      <c r="B2718" s="49"/>
      <c r="C2718" s="19"/>
      <c r="D2718" s="50"/>
      <c r="E2718" s="19"/>
      <c r="F2718" s="19"/>
      <c r="G2718" s="208"/>
      <c r="I2718" s="51"/>
      <c r="J2718" s="52"/>
      <c r="K2718" s="62"/>
      <c r="L2718" s="62"/>
      <c r="M2718" s="52"/>
      <c r="N2718" s="54"/>
      <c r="O2718" s="51"/>
      <c r="P2718" s="52"/>
      <c r="W2718" s="52"/>
      <c r="X2718" s="68"/>
      <c r="Y2718" s="62"/>
      <c r="Z2718" s="19"/>
      <c r="AC2718" s="58"/>
      <c r="AD2718" s="19"/>
    </row>
    <row r="2719" spans="2:30" s="20" customFormat="1">
      <c r="B2719" s="49"/>
      <c r="C2719" s="19"/>
      <c r="D2719" s="50"/>
      <c r="E2719" s="19"/>
      <c r="F2719" s="19"/>
      <c r="G2719" s="208"/>
      <c r="I2719" s="51"/>
      <c r="J2719" s="52"/>
      <c r="K2719" s="62"/>
      <c r="L2719" s="62"/>
      <c r="M2719" s="52"/>
      <c r="N2719" s="54"/>
      <c r="O2719" s="51"/>
      <c r="P2719" s="52"/>
      <c r="W2719" s="52"/>
      <c r="X2719" s="68"/>
      <c r="Y2719" s="62"/>
      <c r="Z2719" s="19"/>
      <c r="AC2719" s="58"/>
      <c r="AD2719" s="19"/>
    </row>
    <row r="2720" spans="2:30" s="20" customFormat="1">
      <c r="B2720" s="49"/>
      <c r="C2720" s="19"/>
      <c r="D2720" s="50"/>
      <c r="E2720" s="19"/>
      <c r="F2720" s="19"/>
      <c r="G2720" s="208"/>
      <c r="I2720" s="51"/>
      <c r="J2720" s="52"/>
      <c r="K2720" s="62"/>
      <c r="L2720" s="62"/>
      <c r="M2720" s="52"/>
      <c r="N2720" s="54"/>
      <c r="O2720" s="51"/>
      <c r="P2720" s="52"/>
      <c r="W2720" s="52"/>
      <c r="X2720" s="68"/>
      <c r="Y2720" s="62"/>
      <c r="Z2720" s="19"/>
      <c r="AC2720" s="58"/>
      <c r="AD2720" s="19"/>
    </row>
    <row r="2721" spans="2:30" s="20" customFormat="1">
      <c r="B2721" s="49"/>
      <c r="C2721" s="19"/>
      <c r="D2721" s="50"/>
      <c r="E2721" s="19"/>
      <c r="F2721" s="19"/>
      <c r="G2721" s="208"/>
      <c r="I2721" s="51"/>
      <c r="J2721" s="52"/>
      <c r="K2721" s="62"/>
      <c r="L2721" s="62"/>
      <c r="M2721" s="52"/>
      <c r="N2721" s="54"/>
      <c r="O2721" s="51"/>
      <c r="P2721" s="52"/>
      <c r="W2721" s="52"/>
      <c r="X2721" s="68"/>
      <c r="Y2721" s="62"/>
      <c r="Z2721" s="19"/>
      <c r="AC2721" s="58"/>
      <c r="AD2721" s="19"/>
    </row>
    <row r="2722" spans="2:30" s="20" customFormat="1">
      <c r="B2722" s="49"/>
      <c r="C2722" s="19"/>
      <c r="D2722" s="50"/>
      <c r="E2722" s="19"/>
      <c r="F2722" s="19"/>
      <c r="G2722" s="208"/>
      <c r="I2722" s="51"/>
      <c r="J2722" s="52"/>
      <c r="K2722" s="62"/>
      <c r="L2722" s="62"/>
      <c r="M2722" s="52"/>
      <c r="N2722" s="54"/>
      <c r="O2722" s="51"/>
      <c r="P2722" s="52"/>
      <c r="W2722" s="52"/>
      <c r="X2722" s="68"/>
      <c r="Y2722" s="62"/>
      <c r="Z2722" s="19"/>
      <c r="AC2722" s="58"/>
      <c r="AD2722" s="19"/>
    </row>
    <row r="2723" spans="2:30" s="20" customFormat="1">
      <c r="B2723" s="49"/>
      <c r="C2723" s="19"/>
      <c r="D2723" s="50"/>
      <c r="E2723" s="19"/>
      <c r="F2723" s="19"/>
      <c r="G2723" s="208"/>
      <c r="I2723" s="51"/>
      <c r="J2723" s="52"/>
      <c r="K2723" s="62"/>
      <c r="L2723" s="62"/>
      <c r="M2723" s="52"/>
      <c r="N2723" s="54"/>
      <c r="O2723" s="51"/>
      <c r="P2723" s="52"/>
      <c r="W2723" s="52"/>
      <c r="X2723" s="68"/>
      <c r="Y2723" s="62"/>
      <c r="Z2723" s="19"/>
      <c r="AC2723" s="58"/>
      <c r="AD2723" s="19"/>
    </row>
    <row r="2724" spans="2:30" s="20" customFormat="1">
      <c r="B2724" s="49"/>
      <c r="C2724" s="19"/>
      <c r="D2724" s="50"/>
      <c r="E2724" s="19"/>
      <c r="F2724" s="19"/>
      <c r="G2724" s="208"/>
      <c r="I2724" s="51"/>
      <c r="J2724" s="52"/>
      <c r="K2724" s="62"/>
      <c r="L2724" s="62"/>
      <c r="M2724" s="52"/>
      <c r="N2724" s="54"/>
      <c r="O2724" s="51"/>
      <c r="P2724" s="52"/>
      <c r="W2724" s="52"/>
      <c r="X2724" s="68"/>
      <c r="Y2724" s="62"/>
      <c r="Z2724" s="19"/>
      <c r="AC2724" s="58"/>
      <c r="AD2724" s="19"/>
    </row>
    <row r="2725" spans="2:30" s="20" customFormat="1">
      <c r="B2725" s="49"/>
      <c r="C2725" s="19"/>
      <c r="D2725" s="50"/>
      <c r="E2725" s="19"/>
      <c r="F2725" s="19"/>
      <c r="G2725" s="208"/>
      <c r="I2725" s="51"/>
      <c r="J2725" s="52"/>
      <c r="K2725" s="62"/>
      <c r="L2725" s="62"/>
      <c r="M2725" s="52"/>
      <c r="N2725" s="54"/>
      <c r="O2725" s="51"/>
      <c r="P2725" s="52"/>
      <c r="W2725" s="52"/>
      <c r="X2725" s="68"/>
      <c r="Y2725" s="62"/>
      <c r="Z2725" s="19"/>
      <c r="AC2725" s="58"/>
      <c r="AD2725" s="19"/>
    </row>
    <row r="2726" spans="2:30" s="20" customFormat="1">
      <c r="B2726" s="49"/>
      <c r="C2726" s="19"/>
      <c r="D2726" s="50"/>
      <c r="E2726" s="19"/>
      <c r="F2726" s="19"/>
      <c r="G2726" s="208"/>
      <c r="I2726" s="51"/>
      <c r="J2726" s="52"/>
      <c r="K2726" s="62"/>
      <c r="L2726" s="62"/>
      <c r="M2726" s="52"/>
      <c r="N2726" s="54"/>
      <c r="O2726" s="51"/>
      <c r="P2726" s="52"/>
      <c r="W2726" s="52"/>
      <c r="X2726" s="68"/>
      <c r="Y2726" s="62"/>
      <c r="Z2726" s="19"/>
      <c r="AC2726" s="58"/>
      <c r="AD2726" s="19"/>
    </row>
    <row r="2727" spans="2:30" s="20" customFormat="1">
      <c r="B2727" s="49"/>
      <c r="C2727" s="19"/>
      <c r="D2727" s="50"/>
      <c r="E2727" s="19"/>
      <c r="F2727" s="19"/>
      <c r="G2727" s="208"/>
      <c r="I2727" s="51"/>
      <c r="J2727" s="52"/>
      <c r="K2727" s="62"/>
      <c r="L2727" s="62"/>
      <c r="M2727" s="52"/>
      <c r="N2727" s="54"/>
      <c r="O2727" s="51"/>
      <c r="P2727" s="52"/>
      <c r="W2727" s="52"/>
      <c r="X2727" s="68"/>
      <c r="Y2727" s="62"/>
      <c r="Z2727" s="19"/>
      <c r="AC2727" s="58"/>
      <c r="AD2727" s="19"/>
    </row>
    <row r="2728" spans="2:30" s="20" customFormat="1">
      <c r="B2728" s="49"/>
      <c r="C2728" s="19"/>
      <c r="D2728" s="50"/>
      <c r="E2728" s="19"/>
      <c r="F2728" s="19"/>
      <c r="G2728" s="208"/>
      <c r="I2728" s="51"/>
      <c r="J2728" s="52"/>
      <c r="K2728" s="62"/>
      <c r="L2728" s="62"/>
      <c r="M2728" s="52"/>
      <c r="N2728" s="54"/>
      <c r="O2728" s="51"/>
      <c r="P2728" s="52"/>
      <c r="W2728" s="52"/>
      <c r="X2728" s="68"/>
      <c r="Y2728" s="62"/>
      <c r="Z2728" s="19"/>
      <c r="AC2728" s="58"/>
      <c r="AD2728" s="19"/>
    </row>
    <row r="2729" spans="2:30" s="20" customFormat="1">
      <c r="B2729" s="49"/>
      <c r="C2729" s="19"/>
      <c r="D2729" s="50"/>
      <c r="E2729" s="19"/>
      <c r="F2729" s="19"/>
      <c r="G2729" s="208"/>
      <c r="I2729" s="51"/>
      <c r="J2729" s="52"/>
      <c r="K2729" s="62"/>
      <c r="L2729" s="62"/>
      <c r="M2729" s="52"/>
      <c r="N2729" s="54"/>
      <c r="O2729" s="51"/>
      <c r="P2729" s="52"/>
      <c r="W2729" s="52"/>
      <c r="X2729" s="68"/>
      <c r="Y2729" s="62"/>
      <c r="Z2729" s="19"/>
      <c r="AC2729" s="58"/>
      <c r="AD2729" s="19"/>
    </row>
    <row r="2730" spans="2:30" s="20" customFormat="1">
      <c r="B2730" s="49"/>
      <c r="C2730" s="19"/>
      <c r="D2730" s="50"/>
      <c r="E2730" s="19"/>
      <c r="F2730" s="19"/>
      <c r="G2730" s="208"/>
      <c r="I2730" s="51"/>
      <c r="J2730" s="52"/>
      <c r="K2730" s="62"/>
      <c r="L2730" s="62"/>
      <c r="M2730" s="52"/>
      <c r="N2730" s="54"/>
      <c r="O2730" s="51"/>
      <c r="P2730" s="52"/>
      <c r="W2730" s="52"/>
      <c r="X2730" s="68"/>
      <c r="Y2730" s="62"/>
      <c r="Z2730" s="19"/>
      <c r="AC2730" s="58"/>
      <c r="AD2730" s="19"/>
    </row>
    <row r="2731" spans="2:30" s="20" customFormat="1">
      <c r="B2731" s="49"/>
      <c r="C2731" s="19"/>
      <c r="D2731" s="50"/>
      <c r="E2731" s="19"/>
      <c r="F2731" s="19"/>
      <c r="G2731" s="208"/>
      <c r="I2731" s="51"/>
      <c r="J2731" s="52"/>
      <c r="K2731" s="62"/>
      <c r="L2731" s="62"/>
      <c r="M2731" s="52"/>
      <c r="N2731" s="54"/>
      <c r="O2731" s="51"/>
      <c r="P2731" s="52"/>
      <c r="W2731" s="52"/>
      <c r="X2731" s="68"/>
      <c r="Y2731" s="62"/>
      <c r="Z2731" s="19"/>
      <c r="AC2731" s="58"/>
      <c r="AD2731" s="19"/>
    </row>
    <row r="2732" spans="2:30" s="20" customFormat="1">
      <c r="B2732" s="49"/>
      <c r="C2732" s="19"/>
      <c r="D2732" s="50"/>
      <c r="E2732" s="19"/>
      <c r="F2732" s="19"/>
      <c r="G2732" s="208"/>
      <c r="I2732" s="51"/>
      <c r="J2732" s="52"/>
      <c r="K2732" s="62"/>
      <c r="L2732" s="62"/>
      <c r="M2732" s="52"/>
      <c r="N2732" s="54"/>
      <c r="O2732" s="51"/>
      <c r="P2732" s="52"/>
      <c r="W2732" s="52"/>
      <c r="X2732" s="68"/>
      <c r="Y2732" s="62"/>
      <c r="Z2732" s="19"/>
      <c r="AC2732" s="58"/>
      <c r="AD2732" s="19"/>
    </row>
    <row r="2733" spans="2:30" s="20" customFormat="1">
      <c r="B2733" s="49"/>
      <c r="C2733" s="19"/>
      <c r="D2733" s="50"/>
      <c r="E2733" s="19"/>
      <c r="F2733" s="19"/>
      <c r="G2733" s="208"/>
      <c r="I2733" s="51"/>
      <c r="J2733" s="52"/>
      <c r="K2733" s="62"/>
      <c r="L2733" s="62"/>
      <c r="M2733" s="52"/>
      <c r="N2733" s="54"/>
      <c r="O2733" s="51"/>
      <c r="P2733" s="52"/>
      <c r="W2733" s="52"/>
      <c r="X2733" s="68"/>
      <c r="Y2733" s="62"/>
      <c r="Z2733" s="19"/>
      <c r="AC2733" s="58"/>
      <c r="AD2733" s="19"/>
    </row>
    <row r="2734" spans="2:30" s="20" customFormat="1">
      <c r="B2734" s="49"/>
      <c r="C2734" s="19"/>
      <c r="D2734" s="50"/>
      <c r="E2734" s="19"/>
      <c r="F2734" s="19"/>
      <c r="G2734" s="208"/>
      <c r="I2734" s="51"/>
      <c r="J2734" s="52"/>
      <c r="K2734" s="62"/>
      <c r="L2734" s="62"/>
      <c r="M2734" s="52"/>
      <c r="N2734" s="54"/>
      <c r="O2734" s="51"/>
      <c r="P2734" s="52"/>
      <c r="W2734" s="52"/>
      <c r="X2734" s="68"/>
      <c r="Y2734" s="62"/>
      <c r="Z2734" s="19"/>
      <c r="AC2734" s="58"/>
      <c r="AD2734" s="19"/>
    </row>
    <row r="2735" spans="2:30" s="20" customFormat="1">
      <c r="B2735" s="49"/>
      <c r="C2735" s="19"/>
      <c r="D2735" s="50"/>
      <c r="E2735" s="19"/>
      <c r="F2735" s="19"/>
      <c r="G2735" s="208"/>
      <c r="I2735" s="51"/>
      <c r="J2735" s="52"/>
      <c r="K2735" s="62"/>
      <c r="L2735" s="62"/>
      <c r="M2735" s="52"/>
      <c r="N2735" s="54"/>
      <c r="O2735" s="51"/>
      <c r="P2735" s="52"/>
      <c r="W2735" s="52"/>
      <c r="X2735" s="68"/>
      <c r="Y2735" s="62"/>
      <c r="Z2735" s="19"/>
      <c r="AC2735" s="58"/>
      <c r="AD2735" s="19"/>
    </row>
    <row r="2736" spans="2:30" s="20" customFormat="1">
      <c r="B2736" s="49"/>
      <c r="C2736" s="19"/>
      <c r="D2736" s="50"/>
      <c r="E2736" s="19"/>
      <c r="F2736" s="19"/>
      <c r="G2736" s="208"/>
      <c r="I2736" s="51"/>
      <c r="J2736" s="52"/>
      <c r="K2736" s="62"/>
      <c r="L2736" s="62"/>
      <c r="M2736" s="52"/>
      <c r="N2736" s="54"/>
      <c r="O2736" s="51"/>
      <c r="P2736" s="52"/>
      <c r="W2736" s="52"/>
      <c r="X2736" s="68"/>
      <c r="Y2736" s="62"/>
      <c r="Z2736" s="19"/>
      <c r="AC2736" s="58"/>
      <c r="AD2736" s="19"/>
    </row>
    <row r="2737" spans="2:30" s="20" customFormat="1">
      <c r="B2737" s="49"/>
      <c r="C2737" s="19"/>
      <c r="D2737" s="50"/>
      <c r="E2737" s="19"/>
      <c r="F2737" s="19"/>
      <c r="G2737" s="208"/>
      <c r="I2737" s="51"/>
      <c r="J2737" s="52"/>
      <c r="K2737" s="62"/>
      <c r="L2737" s="62"/>
      <c r="M2737" s="52"/>
      <c r="N2737" s="54"/>
      <c r="O2737" s="51"/>
      <c r="P2737" s="52"/>
      <c r="W2737" s="52"/>
      <c r="X2737" s="68"/>
      <c r="Y2737" s="62"/>
      <c r="Z2737" s="19"/>
      <c r="AC2737" s="58"/>
      <c r="AD2737" s="19"/>
    </row>
    <row r="2738" spans="2:30" s="20" customFormat="1">
      <c r="B2738" s="49"/>
      <c r="C2738" s="19"/>
      <c r="D2738" s="50"/>
      <c r="E2738" s="19"/>
      <c r="F2738" s="19"/>
      <c r="G2738" s="208"/>
      <c r="I2738" s="51"/>
      <c r="J2738" s="52"/>
      <c r="K2738" s="62"/>
      <c r="L2738" s="62"/>
      <c r="M2738" s="52"/>
      <c r="N2738" s="54"/>
      <c r="O2738" s="51"/>
      <c r="P2738" s="52"/>
      <c r="W2738" s="52"/>
      <c r="X2738" s="68"/>
      <c r="Y2738" s="62"/>
      <c r="Z2738" s="19"/>
      <c r="AC2738" s="58"/>
      <c r="AD2738" s="19"/>
    </row>
    <row r="2739" spans="2:30" s="20" customFormat="1">
      <c r="B2739" s="49"/>
      <c r="C2739" s="19"/>
      <c r="D2739" s="50"/>
      <c r="E2739" s="19"/>
      <c r="F2739" s="19"/>
      <c r="G2739" s="208"/>
      <c r="I2739" s="51"/>
      <c r="J2739" s="52"/>
      <c r="K2739" s="62"/>
      <c r="L2739" s="62"/>
      <c r="M2739" s="52"/>
      <c r="N2739" s="54"/>
      <c r="O2739" s="51"/>
      <c r="P2739" s="52"/>
      <c r="W2739" s="52"/>
      <c r="X2739" s="68"/>
      <c r="Y2739" s="62"/>
      <c r="Z2739" s="19"/>
      <c r="AC2739" s="58"/>
      <c r="AD2739" s="19"/>
    </row>
    <row r="2740" spans="2:30" s="20" customFormat="1">
      <c r="B2740" s="49"/>
      <c r="C2740" s="19"/>
      <c r="D2740" s="50"/>
      <c r="E2740" s="19"/>
      <c r="F2740" s="19"/>
      <c r="G2740" s="208"/>
      <c r="I2740" s="51"/>
      <c r="J2740" s="52"/>
      <c r="K2740" s="62"/>
      <c r="L2740" s="62"/>
      <c r="M2740" s="52"/>
      <c r="N2740" s="54"/>
      <c r="O2740" s="51"/>
      <c r="P2740" s="52"/>
      <c r="W2740" s="52"/>
      <c r="X2740" s="68"/>
      <c r="Y2740" s="62"/>
      <c r="Z2740" s="19"/>
      <c r="AC2740" s="58"/>
      <c r="AD2740" s="19"/>
    </row>
    <row r="2741" spans="2:30" s="20" customFormat="1">
      <c r="B2741" s="49"/>
      <c r="C2741" s="19"/>
      <c r="D2741" s="50"/>
      <c r="E2741" s="19"/>
      <c r="F2741" s="19"/>
      <c r="G2741" s="208"/>
      <c r="I2741" s="51"/>
      <c r="J2741" s="52"/>
      <c r="K2741" s="62"/>
      <c r="L2741" s="62"/>
      <c r="M2741" s="52"/>
      <c r="N2741" s="54"/>
      <c r="O2741" s="51"/>
      <c r="P2741" s="52"/>
      <c r="W2741" s="52"/>
      <c r="X2741" s="68"/>
      <c r="Y2741" s="62"/>
      <c r="Z2741" s="19"/>
      <c r="AC2741" s="58"/>
      <c r="AD2741" s="19"/>
    </row>
    <row r="2742" spans="2:30" s="20" customFormat="1">
      <c r="B2742" s="49"/>
      <c r="C2742" s="19"/>
      <c r="D2742" s="50"/>
      <c r="E2742" s="19"/>
      <c r="F2742" s="19"/>
      <c r="G2742" s="208"/>
      <c r="I2742" s="51"/>
      <c r="J2742" s="52"/>
      <c r="K2742" s="62"/>
      <c r="L2742" s="62"/>
      <c r="M2742" s="52"/>
      <c r="N2742" s="54"/>
      <c r="O2742" s="51"/>
      <c r="P2742" s="52"/>
      <c r="W2742" s="52"/>
      <c r="X2742" s="68"/>
      <c r="Y2742" s="62"/>
      <c r="Z2742" s="19"/>
      <c r="AC2742" s="58"/>
      <c r="AD2742" s="19"/>
    </row>
    <row r="2743" spans="2:30" s="20" customFormat="1">
      <c r="B2743" s="49"/>
      <c r="C2743" s="19"/>
      <c r="D2743" s="50"/>
      <c r="E2743" s="19"/>
      <c r="F2743" s="19"/>
      <c r="G2743" s="208"/>
      <c r="I2743" s="51"/>
      <c r="J2743" s="52"/>
      <c r="K2743" s="62"/>
      <c r="L2743" s="62"/>
      <c r="M2743" s="52"/>
      <c r="N2743" s="54"/>
      <c r="O2743" s="51"/>
      <c r="P2743" s="52"/>
      <c r="W2743" s="52"/>
      <c r="X2743" s="68"/>
      <c r="Y2743" s="62"/>
      <c r="Z2743" s="19"/>
      <c r="AC2743" s="58"/>
      <c r="AD2743" s="19"/>
    </row>
    <row r="2744" spans="2:30" s="20" customFormat="1">
      <c r="B2744" s="49"/>
      <c r="C2744" s="19"/>
      <c r="D2744" s="50"/>
      <c r="E2744" s="19"/>
      <c r="F2744" s="19"/>
      <c r="G2744" s="208"/>
      <c r="I2744" s="51"/>
      <c r="J2744" s="52"/>
      <c r="K2744" s="62"/>
      <c r="L2744" s="62"/>
      <c r="M2744" s="52"/>
      <c r="N2744" s="54"/>
      <c r="O2744" s="51"/>
      <c r="P2744" s="52"/>
      <c r="W2744" s="52"/>
      <c r="X2744" s="68"/>
      <c r="Y2744" s="62"/>
      <c r="Z2744" s="19"/>
      <c r="AC2744" s="58"/>
      <c r="AD2744" s="19"/>
    </row>
    <row r="2745" spans="2:30" s="20" customFormat="1">
      <c r="B2745" s="49"/>
      <c r="C2745" s="19"/>
      <c r="D2745" s="50"/>
      <c r="E2745" s="19"/>
      <c r="F2745" s="19"/>
      <c r="G2745" s="208"/>
      <c r="I2745" s="51"/>
      <c r="J2745" s="52"/>
      <c r="K2745" s="62"/>
      <c r="L2745" s="62"/>
      <c r="M2745" s="52"/>
      <c r="N2745" s="54"/>
      <c r="O2745" s="51"/>
      <c r="P2745" s="52"/>
      <c r="W2745" s="52"/>
      <c r="X2745" s="68"/>
      <c r="Y2745" s="62"/>
      <c r="Z2745" s="19"/>
      <c r="AC2745" s="58"/>
      <c r="AD2745" s="19"/>
    </row>
    <row r="2746" spans="2:30" s="20" customFormat="1">
      <c r="B2746" s="49"/>
      <c r="C2746" s="19"/>
      <c r="D2746" s="50"/>
      <c r="E2746" s="19"/>
      <c r="F2746" s="19"/>
      <c r="G2746" s="208"/>
      <c r="I2746" s="51"/>
      <c r="J2746" s="52"/>
      <c r="K2746" s="62"/>
      <c r="L2746" s="62"/>
      <c r="M2746" s="52"/>
      <c r="N2746" s="54"/>
      <c r="O2746" s="51"/>
      <c r="P2746" s="52"/>
      <c r="W2746" s="52"/>
      <c r="X2746" s="68"/>
      <c r="Y2746" s="62"/>
      <c r="Z2746" s="19"/>
      <c r="AC2746" s="58"/>
      <c r="AD2746" s="19"/>
    </row>
    <row r="2747" spans="2:30" s="20" customFormat="1">
      <c r="B2747" s="49"/>
      <c r="C2747" s="19"/>
      <c r="D2747" s="50"/>
      <c r="E2747" s="19"/>
      <c r="F2747" s="19"/>
      <c r="G2747" s="208"/>
      <c r="I2747" s="51"/>
      <c r="J2747" s="52"/>
      <c r="K2747" s="62"/>
      <c r="L2747" s="62"/>
      <c r="M2747" s="52"/>
      <c r="N2747" s="54"/>
      <c r="O2747" s="51"/>
      <c r="P2747" s="52"/>
      <c r="W2747" s="52"/>
      <c r="X2747" s="68"/>
      <c r="Y2747" s="62"/>
      <c r="Z2747" s="19"/>
      <c r="AC2747" s="58"/>
      <c r="AD2747" s="19"/>
    </row>
    <row r="2748" spans="2:30" s="20" customFormat="1">
      <c r="B2748" s="49"/>
      <c r="C2748" s="19"/>
      <c r="D2748" s="50"/>
      <c r="E2748" s="19"/>
      <c r="F2748" s="19"/>
      <c r="G2748" s="208"/>
      <c r="I2748" s="51"/>
      <c r="J2748" s="52"/>
      <c r="K2748" s="62"/>
      <c r="L2748" s="62"/>
      <c r="M2748" s="52"/>
      <c r="N2748" s="54"/>
      <c r="O2748" s="51"/>
      <c r="P2748" s="52"/>
      <c r="W2748" s="52"/>
      <c r="X2748" s="68"/>
      <c r="Y2748" s="62"/>
      <c r="Z2748" s="19"/>
      <c r="AC2748" s="58"/>
      <c r="AD2748" s="19"/>
    </row>
    <row r="2749" spans="2:30" s="20" customFormat="1">
      <c r="B2749" s="49"/>
      <c r="C2749" s="19"/>
      <c r="D2749" s="50"/>
      <c r="E2749" s="19"/>
      <c r="F2749" s="19"/>
      <c r="G2749" s="208"/>
      <c r="I2749" s="51"/>
      <c r="J2749" s="52"/>
      <c r="K2749" s="62"/>
      <c r="L2749" s="62"/>
      <c r="M2749" s="52"/>
      <c r="N2749" s="54"/>
      <c r="O2749" s="51"/>
      <c r="P2749" s="52"/>
      <c r="W2749" s="52"/>
      <c r="X2749" s="68"/>
      <c r="Y2749" s="62"/>
      <c r="Z2749" s="19"/>
      <c r="AC2749" s="58"/>
      <c r="AD2749" s="19"/>
    </row>
    <row r="2750" spans="2:30" s="20" customFormat="1">
      <c r="B2750" s="49"/>
      <c r="C2750" s="19"/>
      <c r="D2750" s="50"/>
      <c r="E2750" s="19"/>
      <c r="F2750" s="19"/>
      <c r="G2750" s="208"/>
      <c r="I2750" s="51"/>
      <c r="J2750" s="52"/>
      <c r="K2750" s="62"/>
      <c r="L2750" s="62"/>
      <c r="M2750" s="52"/>
      <c r="N2750" s="54"/>
      <c r="O2750" s="51"/>
      <c r="P2750" s="52"/>
      <c r="W2750" s="52"/>
      <c r="X2750" s="68"/>
      <c r="Y2750" s="62"/>
      <c r="Z2750" s="19"/>
      <c r="AC2750" s="58"/>
      <c r="AD2750" s="19"/>
    </row>
    <row r="2751" spans="2:30" s="20" customFormat="1">
      <c r="B2751" s="49"/>
      <c r="C2751" s="19"/>
      <c r="D2751" s="50"/>
      <c r="E2751" s="19"/>
      <c r="F2751" s="19"/>
      <c r="G2751" s="208"/>
      <c r="I2751" s="51"/>
      <c r="J2751" s="52"/>
      <c r="K2751" s="62"/>
      <c r="L2751" s="62"/>
      <c r="M2751" s="52"/>
      <c r="N2751" s="54"/>
      <c r="O2751" s="51"/>
      <c r="P2751" s="52"/>
      <c r="W2751" s="52"/>
      <c r="X2751" s="68"/>
      <c r="Y2751" s="62"/>
      <c r="Z2751" s="19"/>
      <c r="AC2751" s="58"/>
      <c r="AD2751" s="19"/>
    </row>
    <row r="2752" spans="2:30" s="20" customFormat="1">
      <c r="B2752" s="49"/>
      <c r="C2752" s="19"/>
      <c r="D2752" s="50"/>
      <c r="E2752" s="19"/>
      <c r="F2752" s="19"/>
      <c r="G2752" s="208"/>
      <c r="I2752" s="51"/>
      <c r="J2752" s="52"/>
      <c r="K2752" s="62"/>
      <c r="L2752" s="62"/>
      <c r="M2752" s="52"/>
      <c r="N2752" s="54"/>
      <c r="O2752" s="51"/>
      <c r="P2752" s="52"/>
      <c r="W2752" s="52"/>
      <c r="X2752" s="68"/>
      <c r="Y2752" s="62"/>
      <c r="Z2752" s="19"/>
      <c r="AC2752" s="58"/>
      <c r="AD2752" s="19"/>
    </row>
    <row r="2753" spans="2:30" s="20" customFormat="1">
      <c r="B2753" s="49"/>
      <c r="C2753" s="19"/>
      <c r="D2753" s="50"/>
      <c r="E2753" s="19"/>
      <c r="F2753" s="19"/>
      <c r="G2753" s="208"/>
      <c r="I2753" s="51"/>
      <c r="J2753" s="52"/>
      <c r="K2753" s="62"/>
      <c r="L2753" s="62"/>
      <c r="M2753" s="52"/>
      <c r="N2753" s="54"/>
      <c r="O2753" s="51"/>
      <c r="P2753" s="52"/>
      <c r="W2753" s="52"/>
      <c r="X2753" s="68"/>
      <c r="Y2753" s="62"/>
      <c r="Z2753" s="19"/>
      <c r="AC2753" s="58"/>
      <c r="AD2753" s="19"/>
    </row>
    <row r="2754" spans="2:30" s="20" customFormat="1">
      <c r="B2754" s="49"/>
      <c r="C2754" s="19"/>
      <c r="D2754" s="50"/>
      <c r="E2754" s="19"/>
      <c r="F2754" s="19"/>
      <c r="G2754" s="208"/>
      <c r="I2754" s="51"/>
      <c r="J2754" s="52"/>
      <c r="K2754" s="62"/>
      <c r="L2754" s="62"/>
      <c r="M2754" s="52"/>
      <c r="N2754" s="54"/>
      <c r="O2754" s="51"/>
      <c r="P2754" s="52"/>
      <c r="W2754" s="52"/>
      <c r="X2754" s="68"/>
      <c r="Y2754" s="62"/>
      <c r="Z2754" s="19"/>
      <c r="AC2754" s="58"/>
      <c r="AD2754" s="19"/>
    </row>
    <row r="2755" spans="2:30" s="20" customFormat="1">
      <c r="B2755" s="49"/>
      <c r="C2755" s="19"/>
      <c r="D2755" s="50"/>
      <c r="E2755" s="19"/>
      <c r="F2755" s="19"/>
      <c r="G2755" s="208"/>
      <c r="I2755" s="51"/>
      <c r="J2755" s="52"/>
      <c r="K2755" s="62"/>
      <c r="L2755" s="62"/>
      <c r="M2755" s="52"/>
      <c r="N2755" s="54"/>
      <c r="O2755" s="51"/>
      <c r="P2755" s="52"/>
      <c r="W2755" s="52"/>
      <c r="X2755" s="68"/>
      <c r="Y2755" s="62"/>
      <c r="Z2755" s="19"/>
      <c r="AC2755" s="58"/>
      <c r="AD2755" s="19"/>
    </row>
    <row r="2756" spans="2:30" s="20" customFormat="1">
      <c r="B2756" s="49"/>
      <c r="C2756" s="19"/>
      <c r="D2756" s="50"/>
      <c r="E2756" s="19"/>
      <c r="F2756" s="19"/>
      <c r="G2756" s="208"/>
      <c r="I2756" s="51"/>
      <c r="J2756" s="52"/>
      <c r="K2756" s="62"/>
      <c r="L2756" s="62"/>
      <c r="M2756" s="52"/>
      <c r="N2756" s="54"/>
      <c r="O2756" s="51"/>
      <c r="P2756" s="52"/>
      <c r="W2756" s="52"/>
      <c r="X2756" s="68"/>
      <c r="Y2756" s="62"/>
      <c r="Z2756" s="19"/>
      <c r="AC2756" s="58"/>
      <c r="AD2756" s="19"/>
    </row>
    <row r="2757" spans="2:30" s="20" customFormat="1">
      <c r="B2757" s="49"/>
      <c r="C2757" s="19"/>
      <c r="D2757" s="50"/>
      <c r="E2757" s="19"/>
      <c r="F2757" s="19"/>
      <c r="G2757" s="208"/>
      <c r="I2757" s="51"/>
      <c r="J2757" s="52"/>
      <c r="K2757" s="62"/>
      <c r="L2757" s="62"/>
      <c r="M2757" s="52"/>
      <c r="N2757" s="54"/>
      <c r="O2757" s="51"/>
      <c r="P2757" s="52"/>
      <c r="W2757" s="52"/>
      <c r="X2757" s="68"/>
      <c r="Y2757" s="62"/>
      <c r="Z2757" s="19"/>
      <c r="AC2757" s="58"/>
      <c r="AD2757" s="19"/>
    </row>
    <row r="2758" spans="2:30" s="20" customFormat="1">
      <c r="B2758" s="49"/>
      <c r="C2758" s="19"/>
      <c r="D2758" s="50"/>
      <c r="E2758" s="19"/>
      <c r="F2758" s="19"/>
      <c r="G2758" s="208"/>
      <c r="I2758" s="51"/>
      <c r="J2758" s="52"/>
      <c r="K2758" s="62"/>
      <c r="L2758" s="62"/>
      <c r="M2758" s="52"/>
      <c r="N2758" s="54"/>
      <c r="O2758" s="51"/>
      <c r="P2758" s="52"/>
      <c r="W2758" s="52"/>
      <c r="X2758" s="68"/>
      <c r="Y2758" s="62"/>
      <c r="Z2758" s="19"/>
      <c r="AC2758" s="58"/>
      <c r="AD2758" s="19"/>
    </row>
    <row r="2759" spans="2:30" s="20" customFormat="1">
      <c r="B2759" s="49"/>
      <c r="C2759" s="19"/>
      <c r="D2759" s="50"/>
      <c r="E2759" s="19"/>
      <c r="F2759" s="19"/>
      <c r="G2759" s="208"/>
      <c r="I2759" s="51"/>
      <c r="J2759" s="52"/>
      <c r="K2759" s="62"/>
      <c r="L2759" s="62"/>
      <c r="M2759" s="52"/>
      <c r="N2759" s="54"/>
      <c r="O2759" s="51"/>
      <c r="P2759" s="52"/>
      <c r="W2759" s="52"/>
      <c r="X2759" s="68"/>
      <c r="Y2759" s="62"/>
      <c r="Z2759" s="19"/>
      <c r="AC2759" s="58"/>
      <c r="AD2759" s="19"/>
    </row>
    <row r="2760" spans="2:30" s="20" customFormat="1">
      <c r="B2760" s="49"/>
      <c r="C2760" s="19"/>
      <c r="D2760" s="50"/>
      <c r="E2760" s="19"/>
      <c r="F2760" s="19"/>
      <c r="G2760" s="208"/>
      <c r="I2760" s="51"/>
      <c r="J2760" s="52"/>
      <c r="K2760" s="62"/>
      <c r="L2760" s="62"/>
      <c r="M2760" s="52"/>
      <c r="N2760" s="54"/>
      <c r="O2760" s="51"/>
      <c r="P2760" s="52"/>
      <c r="W2760" s="52"/>
      <c r="X2760" s="68"/>
      <c r="Y2760" s="62"/>
      <c r="Z2760" s="19"/>
      <c r="AC2760" s="58"/>
      <c r="AD2760" s="19"/>
    </row>
    <row r="2761" spans="2:30" s="20" customFormat="1">
      <c r="B2761" s="49"/>
      <c r="C2761" s="19"/>
      <c r="D2761" s="50"/>
      <c r="E2761" s="19"/>
      <c r="F2761" s="19"/>
      <c r="G2761" s="208"/>
      <c r="I2761" s="51"/>
      <c r="J2761" s="52"/>
      <c r="K2761" s="62"/>
      <c r="L2761" s="62"/>
      <c r="M2761" s="52"/>
      <c r="N2761" s="54"/>
      <c r="O2761" s="51"/>
      <c r="P2761" s="52"/>
      <c r="W2761" s="52"/>
      <c r="X2761" s="68"/>
      <c r="Y2761" s="62"/>
      <c r="Z2761" s="19"/>
      <c r="AC2761" s="58"/>
      <c r="AD2761" s="19"/>
    </row>
    <row r="2762" spans="2:30" s="20" customFormat="1">
      <c r="B2762" s="49"/>
      <c r="C2762" s="19"/>
      <c r="D2762" s="50"/>
      <c r="E2762" s="19"/>
      <c r="F2762" s="19"/>
      <c r="G2762" s="208"/>
      <c r="I2762" s="51"/>
      <c r="J2762" s="52"/>
      <c r="K2762" s="62"/>
      <c r="L2762" s="62"/>
      <c r="M2762" s="52"/>
      <c r="N2762" s="54"/>
      <c r="O2762" s="51"/>
      <c r="P2762" s="52"/>
      <c r="W2762" s="52"/>
      <c r="X2762" s="68"/>
      <c r="Y2762" s="62"/>
      <c r="Z2762" s="19"/>
      <c r="AC2762" s="58"/>
      <c r="AD2762" s="19"/>
    </row>
    <row r="2763" spans="2:30" s="20" customFormat="1">
      <c r="B2763" s="49"/>
      <c r="C2763" s="19"/>
      <c r="D2763" s="50"/>
      <c r="E2763" s="19"/>
      <c r="F2763" s="19"/>
      <c r="G2763" s="208"/>
      <c r="I2763" s="51"/>
      <c r="J2763" s="52"/>
      <c r="K2763" s="62"/>
      <c r="L2763" s="62"/>
      <c r="M2763" s="52"/>
      <c r="N2763" s="54"/>
      <c r="O2763" s="51"/>
      <c r="P2763" s="52"/>
      <c r="W2763" s="52"/>
      <c r="X2763" s="68"/>
      <c r="Y2763" s="62"/>
      <c r="Z2763" s="19"/>
      <c r="AC2763" s="58"/>
      <c r="AD2763" s="19"/>
    </row>
    <row r="2764" spans="2:30" s="20" customFormat="1">
      <c r="B2764" s="49"/>
      <c r="C2764" s="19"/>
      <c r="D2764" s="50"/>
      <c r="E2764" s="19"/>
      <c r="F2764" s="19"/>
      <c r="G2764" s="208"/>
      <c r="I2764" s="51"/>
      <c r="J2764" s="52"/>
      <c r="K2764" s="62"/>
      <c r="L2764" s="62"/>
      <c r="M2764" s="52"/>
      <c r="N2764" s="54"/>
      <c r="O2764" s="51"/>
      <c r="P2764" s="52"/>
      <c r="W2764" s="52"/>
      <c r="X2764" s="68"/>
      <c r="Y2764" s="62"/>
      <c r="Z2764" s="19"/>
      <c r="AC2764" s="58"/>
      <c r="AD2764" s="19"/>
    </row>
    <row r="2765" spans="2:30" s="20" customFormat="1">
      <c r="B2765" s="49"/>
      <c r="C2765" s="19"/>
      <c r="D2765" s="50"/>
      <c r="E2765" s="19"/>
      <c r="F2765" s="19"/>
      <c r="G2765" s="208"/>
      <c r="I2765" s="51"/>
      <c r="J2765" s="52"/>
      <c r="K2765" s="62"/>
      <c r="L2765" s="62"/>
      <c r="M2765" s="52"/>
      <c r="N2765" s="54"/>
      <c r="O2765" s="51"/>
      <c r="P2765" s="52"/>
      <c r="W2765" s="52"/>
      <c r="X2765" s="68"/>
      <c r="Y2765" s="62"/>
      <c r="Z2765" s="19"/>
      <c r="AC2765" s="58"/>
      <c r="AD2765" s="19"/>
    </row>
    <row r="2766" spans="2:30" s="20" customFormat="1">
      <c r="B2766" s="49"/>
      <c r="C2766" s="19"/>
      <c r="D2766" s="50"/>
      <c r="E2766" s="19"/>
      <c r="F2766" s="19"/>
      <c r="G2766" s="208"/>
      <c r="I2766" s="51"/>
      <c r="J2766" s="52"/>
      <c r="K2766" s="62"/>
      <c r="L2766" s="62"/>
      <c r="M2766" s="52"/>
      <c r="N2766" s="54"/>
      <c r="O2766" s="51"/>
      <c r="P2766" s="52"/>
      <c r="W2766" s="52"/>
      <c r="X2766" s="68"/>
      <c r="Y2766" s="62"/>
      <c r="Z2766" s="19"/>
      <c r="AC2766" s="58"/>
      <c r="AD2766" s="19"/>
    </row>
    <row r="2767" spans="2:30" s="20" customFormat="1">
      <c r="B2767" s="49"/>
      <c r="C2767" s="19"/>
      <c r="D2767" s="50"/>
      <c r="E2767" s="19"/>
      <c r="F2767" s="19"/>
      <c r="G2767" s="208"/>
      <c r="I2767" s="51"/>
      <c r="J2767" s="52"/>
      <c r="K2767" s="62"/>
      <c r="L2767" s="62"/>
      <c r="M2767" s="52"/>
      <c r="N2767" s="54"/>
      <c r="O2767" s="51"/>
      <c r="P2767" s="52"/>
      <c r="W2767" s="52"/>
      <c r="X2767" s="68"/>
      <c r="Y2767" s="62"/>
      <c r="Z2767" s="19"/>
      <c r="AC2767" s="58"/>
      <c r="AD2767" s="19"/>
    </row>
    <row r="2768" spans="2:30" s="20" customFormat="1">
      <c r="B2768" s="49"/>
      <c r="C2768" s="19"/>
      <c r="D2768" s="50"/>
      <c r="E2768" s="19"/>
      <c r="F2768" s="19"/>
      <c r="G2768" s="208"/>
      <c r="I2768" s="51"/>
      <c r="J2768" s="52"/>
      <c r="K2768" s="62"/>
      <c r="L2768" s="62"/>
      <c r="M2768" s="52"/>
      <c r="N2768" s="54"/>
      <c r="O2768" s="51"/>
      <c r="P2768" s="52"/>
      <c r="W2768" s="52"/>
      <c r="X2768" s="68"/>
      <c r="Y2768" s="62"/>
      <c r="Z2768" s="19"/>
      <c r="AC2768" s="58"/>
      <c r="AD2768" s="19"/>
    </row>
    <row r="2769" spans="2:30" s="20" customFormat="1">
      <c r="B2769" s="49"/>
      <c r="C2769" s="19"/>
      <c r="D2769" s="50"/>
      <c r="E2769" s="19"/>
      <c r="F2769" s="19"/>
      <c r="G2769" s="208"/>
      <c r="I2769" s="51"/>
      <c r="J2769" s="52"/>
      <c r="K2769" s="62"/>
      <c r="L2769" s="62"/>
      <c r="M2769" s="52"/>
      <c r="N2769" s="54"/>
      <c r="O2769" s="51"/>
      <c r="P2769" s="52"/>
      <c r="W2769" s="52"/>
      <c r="X2769" s="68"/>
      <c r="Y2769" s="62"/>
      <c r="Z2769" s="19"/>
      <c r="AC2769" s="58"/>
      <c r="AD2769" s="19"/>
    </row>
    <row r="2770" spans="2:30" s="20" customFormat="1">
      <c r="B2770" s="49"/>
      <c r="C2770" s="19"/>
      <c r="D2770" s="50"/>
      <c r="E2770" s="19"/>
      <c r="F2770" s="19"/>
      <c r="G2770" s="208"/>
      <c r="I2770" s="51"/>
      <c r="J2770" s="52"/>
      <c r="K2770" s="62"/>
      <c r="L2770" s="62"/>
      <c r="M2770" s="52"/>
      <c r="N2770" s="54"/>
      <c r="O2770" s="51"/>
      <c r="P2770" s="52"/>
      <c r="W2770" s="52"/>
      <c r="X2770" s="68"/>
      <c r="Y2770" s="62"/>
      <c r="Z2770" s="19"/>
      <c r="AC2770" s="58"/>
      <c r="AD2770" s="19"/>
    </row>
    <row r="2771" spans="2:30" s="20" customFormat="1">
      <c r="B2771" s="49"/>
      <c r="C2771" s="19"/>
      <c r="D2771" s="50"/>
      <c r="E2771" s="19"/>
      <c r="F2771" s="19"/>
      <c r="G2771" s="208"/>
      <c r="I2771" s="51"/>
      <c r="J2771" s="52"/>
      <c r="K2771" s="62"/>
      <c r="L2771" s="62"/>
      <c r="M2771" s="52"/>
      <c r="N2771" s="54"/>
      <c r="O2771" s="51"/>
      <c r="P2771" s="52"/>
      <c r="W2771" s="52"/>
      <c r="X2771" s="68"/>
      <c r="Y2771" s="62"/>
      <c r="Z2771" s="19"/>
      <c r="AC2771" s="58"/>
      <c r="AD2771" s="19"/>
    </row>
    <row r="2772" spans="2:30" s="20" customFormat="1">
      <c r="B2772" s="49"/>
      <c r="C2772" s="19"/>
      <c r="D2772" s="50"/>
      <c r="E2772" s="19"/>
      <c r="F2772" s="19"/>
      <c r="G2772" s="208"/>
      <c r="I2772" s="51"/>
      <c r="J2772" s="52"/>
      <c r="K2772" s="62"/>
      <c r="L2772" s="62"/>
      <c r="M2772" s="52"/>
      <c r="N2772" s="54"/>
      <c r="O2772" s="51"/>
      <c r="P2772" s="52"/>
      <c r="W2772" s="52"/>
      <c r="X2772" s="68"/>
      <c r="Y2772" s="62"/>
      <c r="Z2772" s="19"/>
      <c r="AC2772" s="58"/>
      <c r="AD2772" s="19"/>
    </row>
    <row r="2773" spans="2:30" s="20" customFormat="1">
      <c r="B2773" s="49"/>
      <c r="C2773" s="19"/>
      <c r="D2773" s="50"/>
      <c r="E2773" s="19"/>
      <c r="F2773" s="19"/>
      <c r="G2773" s="208"/>
      <c r="I2773" s="51"/>
      <c r="J2773" s="52"/>
      <c r="K2773" s="62"/>
      <c r="L2773" s="62"/>
      <c r="M2773" s="52"/>
      <c r="N2773" s="54"/>
      <c r="O2773" s="51"/>
      <c r="P2773" s="52"/>
      <c r="W2773" s="52"/>
      <c r="X2773" s="68"/>
      <c r="Y2773" s="62"/>
      <c r="Z2773" s="19"/>
      <c r="AC2773" s="58"/>
      <c r="AD2773" s="19"/>
    </row>
    <row r="2774" spans="2:30" s="20" customFormat="1">
      <c r="B2774" s="49"/>
      <c r="C2774" s="19"/>
      <c r="D2774" s="50"/>
      <c r="E2774" s="19"/>
      <c r="F2774" s="19"/>
      <c r="G2774" s="208"/>
      <c r="I2774" s="51"/>
      <c r="J2774" s="52"/>
      <c r="K2774" s="62"/>
      <c r="L2774" s="62"/>
      <c r="M2774" s="52"/>
      <c r="N2774" s="54"/>
      <c r="O2774" s="51"/>
      <c r="P2774" s="52"/>
      <c r="W2774" s="52"/>
      <c r="X2774" s="68"/>
      <c r="Y2774" s="62"/>
      <c r="Z2774" s="19"/>
      <c r="AC2774" s="58"/>
      <c r="AD2774" s="19"/>
    </row>
    <row r="2775" spans="2:30" s="20" customFormat="1">
      <c r="B2775" s="49"/>
      <c r="C2775" s="19"/>
      <c r="D2775" s="50"/>
      <c r="E2775" s="19"/>
      <c r="F2775" s="19"/>
      <c r="G2775" s="208"/>
      <c r="I2775" s="51"/>
      <c r="J2775" s="52"/>
      <c r="K2775" s="62"/>
      <c r="L2775" s="62"/>
      <c r="M2775" s="52"/>
      <c r="N2775" s="54"/>
      <c r="O2775" s="51"/>
      <c r="P2775" s="52"/>
      <c r="W2775" s="52"/>
      <c r="X2775" s="68"/>
      <c r="Y2775" s="62"/>
      <c r="Z2775" s="19"/>
      <c r="AC2775" s="58"/>
      <c r="AD2775" s="19"/>
    </row>
    <row r="2776" spans="2:30" s="20" customFormat="1">
      <c r="B2776" s="49"/>
      <c r="C2776" s="19"/>
      <c r="D2776" s="50"/>
      <c r="E2776" s="19"/>
      <c r="F2776" s="19"/>
      <c r="G2776" s="208"/>
      <c r="I2776" s="51"/>
      <c r="J2776" s="52"/>
      <c r="K2776" s="62"/>
      <c r="L2776" s="62"/>
      <c r="M2776" s="52"/>
      <c r="N2776" s="54"/>
      <c r="O2776" s="51"/>
      <c r="P2776" s="52"/>
      <c r="W2776" s="52"/>
      <c r="X2776" s="68"/>
      <c r="Y2776" s="62"/>
      <c r="Z2776" s="19"/>
      <c r="AC2776" s="58"/>
      <c r="AD2776" s="19"/>
    </row>
    <row r="2777" spans="2:30" s="20" customFormat="1">
      <c r="B2777" s="49"/>
      <c r="C2777" s="19"/>
      <c r="D2777" s="50"/>
      <c r="E2777" s="19"/>
      <c r="F2777" s="19"/>
      <c r="G2777" s="208"/>
      <c r="I2777" s="51"/>
      <c r="J2777" s="52"/>
      <c r="K2777" s="62"/>
      <c r="L2777" s="62"/>
      <c r="M2777" s="52"/>
      <c r="N2777" s="54"/>
      <c r="O2777" s="51"/>
      <c r="P2777" s="52"/>
      <c r="W2777" s="52"/>
      <c r="X2777" s="68"/>
      <c r="Y2777" s="62"/>
      <c r="Z2777" s="19"/>
      <c r="AC2777" s="58"/>
      <c r="AD2777" s="19"/>
    </row>
    <row r="2778" spans="2:30" s="20" customFormat="1">
      <c r="B2778" s="49"/>
      <c r="C2778" s="19"/>
      <c r="D2778" s="50"/>
      <c r="E2778" s="19"/>
      <c r="F2778" s="19"/>
      <c r="G2778" s="208"/>
      <c r="I2778" s="51"/>
      <c r="J2778" s="52"/>
      <c r="K2778" s="62"/>
      <c r="L2778" s="62"/>
      <c r="M2778" s="52"/>
      <c r="N2778" s="54"/>
      <c r="O2778" s="51"/>
      <c r="P2778" s="52"/>
      <c r="W2778" s="52"/>
      <c r="X2778" s="68"/>
      <c r="Y2778" s="62"/>
      <c r="Z2778" s="19"/>
      <c r="AC2778" s="58"/>
      <c r="AD2778" s="19"/>
    </row>
    <row r="2779" spans="2:30" s="20" customFormat="1">
      <c r="B2779" s="49"/>
      <c r="C2779" s="19"/>
      <c r="D2779" s="50"/>
      <c r="E2779" s="19"/>
      <c r="F2779" s="19"/>
      <c r="G2779" s="208"/>
      <c r="I2779" s="51"/>
      <c r="J2779" s="52"/>
      <c r="K2779" s="62"/>
      <c r="L2779" s="62"/>
      <c r="M2779" s="52"/>
      <c r="N2779" s="54"/>
      <c r="O2779" s="51"/>
      <c r="P2779" s="52"/>
      <c r="W2779" s="52"/>
      <c r="X2779" s="68"/>
      <c r="Y2779" s="62"/>
      <c r="Z2779" s="19"/>
      <c r="AC2779" s="58"/>
      <c r="AD2779" s="19"/>
    </row>
    <row r="2780" spans="2:30" s="20" customFormat="1">
      <c r="B2780" s="49"/>
      <c r="C2780" s="19"/>
      <c r="D2780" s="50"/>
      <c r="E2780" s="19"/>
      <c r="F2780" s="19"/>
      <c r="G2780" s="208"/>
      <c r="I2780" s="51"/>
      <c r="J2780" s="52"/>
      <c r="K2780" s="62"/>
      <c r="L2780" s="62"/>
      <c r="M2780" s="52"/>
      <c r="N2780" s="54"/>
      <c r="O2780" s="51"/>
      <c r="P2780" s="52"/>
      <c r="W2780" s="52"/>
      <c r="X2780" s="68"/>
      <c r="Y2780" s="62"/>
      <c r="Z2780" s="19"/>
      <c r="AC2780" s="58"/>
      <c r="AD2780" s="19"/>
    </row>
    <row r="2781" spans="2:30" s="20" customFormat="1">
      <c r="B2781" s="49"/>
      <c r="C2781" s="19"/>
      <c r="D2781" s="50"/>
      <c r="E2781" s="19"/>
      <c r="F2781" s="19"/>
      <c r="G2781" s="208"/>
      <c r="I2781" s="51"/>
      <c r="J2781" s="52"/>
      <c r="K2781" s="62"/>
      <c r="L2781" s="62"/>
      <c r="M2781" s="52"/>
      <c r="N2781" s="54"/>
      <c r="O2781" s="51"/>
      <c r="P2781" s="52"/>
      <c r="W2781" s="52"/>
      <c r="X2781" s="68"/>
      <c r="Y2781" s="62"/>
      <c r="Z2781" s="19"/>
      <c r="AC2781" s="58"/>
      <c r="AD2781" s="19"/>
    </row>
    <row r="2782" spans="2:30" s="20" customFormat="1">
      <c r="B2782" s="49"/>
      <c r="C2782" s="19"/>
      <c r="D2782" s="50"/>
      <c r="E2782" s="19"/>
      <c r="F2782" s="19"/>
      <c r="G2782" s="208"/>
      <c r="I2782" s="51"/>
      <c r="J2782" s="52"/>
      <c r="K2782" s="62"/>
      <c r="L2782" s="62"/>
      <c r="M2782" s="52"/>
      <c r="N2782" s="54"/>
      <c r="O2782" s="51"/>
      <c r="P2782" s="52"/>
      <c r="W2782" s="52"/>
      <c r="X2782" s="68"/>
      <c r="Y2782" s="62"/>
      <c r="Z2782" s="19"/>
      <c r="AC2782" s="58"/>
      <c r="AD2782" s="19"/>
    </row>
    <row r="2783" spans="2:30" s="20" customFormat="1">
      <c r="B2783" s="49"/>
      <c r="C2783" s="19"/>
      <c r="D2783" s="50"/>
      <c r="E2783" s="19"/>
      <c r="F2783" s="19"/>
      <c r="G2783" s="208"/>
      <c r="I2783" s="51"/>
      <c r="J2783" s="52"/>
      <c r="K2783" s="62"/>
      <c r="L2783" s="62"/>
      <c r="M2783" s="52"/>
      <c r="N2783" s="54"/>
      <c r="O2783" s="51"/>
      <c r="P2783" s="52"/>
      <c r="W2783" s="52"/>
      <c r="X2783" s="68"/>
      <c r="Y2783" s="62"/>
      <c r="Z2783" s="19"/>
      <c r="AC2783" s="58"/>
      <c r="AD2783" s="19"/>
    </row>
    <row r="2784" spans="2:30" s="20" customFormat="1">
      <c r="B2784" s="49"/>
      <c r="C2784" s="19"/>
      <c r="D2784" s="50"/>
      <c r="E2784" s="19"/>
      <c r="F2784" s="19"/>
      <c r="G2784" s="208"/>
      <c r="I2784" s="51"/>
      <c r="J2784" s="52"/>
      <c r="K2784" s="62"/>
      <c r="L2784" s="62"/>
      <c r="M2784" s="52"/>
      <c r="N2784" s="54"/>
      <c r="O2784" s="51"/>
      <c r="P2784" s="52"/>
      <c r="W2784" s="52"/>
      <c r="X2784" s="68"/>
      <c r="Y2784" s="62"/>
      <c r="Z2784" s="19"/>
      <c r="AC2784" s="58"/>
      <c r="AD2784" s="19"/>
    </row>
    <row r="2785" spans="2:30" s="20" customFormat="1">
      <c r="B2785" s="49"/>
      <c r="C2785" s="19"/>
      <c r="D2785" s="50"/>
      <c r="E2785" s="19"/>
      <c r="F2785" s="19"/>
      <c r="G2785" s="208"/>
      <c r="I2785" s="51"/>
      <c r="J2785" s="52"/>
      <c r="K2785" s="62"/>
      <c r="L2785" s="62"/>
      <c r="M2785" s="52"/>
      <c r="N2785" s="54"/>
      <c r="O2785" s="51"/>
      <c r="P2785" s="52"/>
      <c r="W2785" s="52"/>
      <c r="X2785" s="68"/>
      <c r="Y2785" s="62"/>
      <c r="Z2785" s="19"/>
      <c r="AC2785" s="58"/>
      <c r="AD2785" s="19"/>
    </row>
    <row r="2786" spans="2:30" s="20" customFormat="1">
      <c r="B2786" s="49"/>
      <c r="C2786" s="19"/>
      <c r="D2786" s="50"/>
      <c r="E2786" s="19"/>
      <c r="F2786" s="19"/>
      <c r="G2786" s="208"/>
      <c r="I2786" s="51"/>
      <c r="J2786" s="52"/>
      <c r="K2786" s="62"/>
      <c r="L2786" s="62"/>
      <c r="M2786" s="52"/>
      <c r="N2786" s="54"/>
      <c r="O2786" s="51"/>
      <c r="P2786" s="52"/>
      <c r="W2786" s="52"/>
      <c r="X2786" s="68"/>
      <c r="Y2786" s="62"/>
      <c r="Z2786" s="19"/>
      <c r="AC2786" s="58"/>
      <c r="AD2786" s="19"/>
    </row>
    <row r="2787" spans="2:30" s="20" customFormat="1">
      <c r="B2787" s="49"/>
      <c r="C2787" s="19"/>
      <c r="D2787" s="50"/>
      <c r="E2787" s="19"/>
      <c r="F2787" s="19"/>
      <c r="G2787" s="208"/>
      <c r="I2787" s="51"/>
      <c r="J2787" s="52"/>
      <c r="K2787" s="62"/>
      <c r="L2787" s="62"/>
      <c r="M2787" s="52"/>
      <c r="N2787" s="54"/>
      <c r="O2787" s="51"/>
      <c r="P2787" s="52"/>
      <c r="W2787" s="52"/>
      <c r="X2787" s="68"/>
      <c r="Y2787" s="62"/>
      <c r="Z2787" s="19"/>
      <c r="AC2787" s="58"/>
      <c r="AD2787" s="19"/>
    </row>
    <row r="2788" spans="2:30" s="20" customFormat="1">
      <c r="B2788" s="49"/>
      <c r="C2788" s="19"/>
      <c r="D2788" s="50"/>
      <c r="E2788" s="19"/>
      <c r="F2788" s="19"/>
      <c r="G2788" s="208"/>
      <c r="I2788" s="51"/>
      <c r="J2788" s="52"/>
      <c r="K2788" s="62"/>
      <c r="L2788" s="62"/>
      <c r="M2788" s="52"/>
      <c r="N2788" s="54"/>
      <c r="O2788" s="51"/>
      <c r="P2788" s="52"/>
      <c r="W2788" s="52"/>
      <c r="X2788" s="68"/>
      <c r="Y2788" s="62"/>
      <c r="Z2788" s="19"/>
      <c r="AC2788" s="58"/>
      <c r="AD2788" s="19"/>
    </row>
    <row r="2789" spans="2:30" s="20" customFormat="1">
      <c r="B2789" s="49"/>
      <c r="C2789" s="19"/>
      <c r="D2789" s="50"/>
      <c r="E2789" s="19"/>
      <c r="F2789" s="19"/>
      <c r="G2789" s="208"/>
      <c r="I2789" s="51"/>
      <c r="J2789" s="52"/>
      <c r="K2789" s="62"/>
      <c r="L2789" s="62"/>
      <c r="M2789" s="52"/>
      <c r="N2789" s="54"/>
      <c r="O2789" s="51"/>
      <c r="P2789" s="52"/>
      <c r="W2789" s="52"/>
      <c r="X2789" s="68"/>
      <c r="Y2789" s="62"/>
      <c r="Z2789" s="19"/>
      <c r="AC2789" s="58"/>
      <c r="AD2789" s="19"/>
    </row>
    <row r="2790" spans="2:30" s="20" customFormat="1">
      <c r="B2790" s="49"/>
      <c r="C2790" s="19"/>
      <c r="D2790" s="50"/>
      <c r="E2790" s="19"/>
      <c r="F2790" s="19"/>
      <c r="G2790" s="208"/>
      <c r="I2790" s="51"/>
      <c r="J2790" s="52"/>
      <c r="K2790" s="62"/>
      <c r="L2790" s="62"/>
      <c r="M2790" s="52"/>
      <c r="N2790" s="54"/>
      <c r="O2790" s="51"/>
      <c r="P2790" s="52"/>
      <c r="W2790" s="52"/>
      <c r="X2790" s="68"/>
      <c r="Y2790" s="62"/>
      <c r="Z2790" s="19"/>
      <c r="AC2790" s="58"/>
      <c r="AD2790" s="19"/>
    </row>
    <row r="2791" spans="2:30" s="20" customFormat="1">
      <c r="B2791" s="49"/>
      <c r="C2791" s="19"/>
      <c r="D2791" s="50"/>
      <c r="E2791" s="19"/>
      <c r="F2791" s="19"/>
      <c r="G2791" s="208"/>
      <c r="I2791" s="51"/>
      <c r="J2791" s="52"/>
      <c r="K2791" s="62"/>
      <c r="L2791" s="62"/>
      <c r="M2791" s="52"/>
      <c r="N2791" s="54"/>
      <c r="O2791" s="51"/>
      <c r="P2791" s="52"/>
      <c r="W2791" s="52"/>
      <c r="X2791" s="68"/>
      <c r="Y2791" s="62"/>
      <c r="Z2791" s="19"/>
      <c r="AC2791" s="58"/>
      <c r="AD2791" s="19"/>
    </row>
    <row r="2792" spans="2:30" s="20" customFormat="1">
      <c r="B2792" s="49"/>
      <c r="C2792" s="19"/>
      <c r="D2792" s="50"/>
      <c r="E2792" s="19"/>
      <c r="F2792" s="19"/>
      <c r="G2792" s="208"/>
      <c r="I2792" s="51"/>
      <c r="J2792" s="52"/>
      <c r="K2792" s="62"/>
      <c r="L2792" s="62"/>
      <c r="M2792" s="52"/>
      <c r="N2792" s="54"/>
      <c r="O2792" s="51"/>
      <c r="P2792" s="52"/>
      <c r="W2792" s="52"/>
      <c r="X2792" s="68"/>
      <c r="Y2792" s="62"/>
      <c r="Z2792" s="19"/>
      <c r="AC2792" s="58"/>
      <c r="AD2792" s="19"/>
    </row>
    <row r="2793" spans="2:30" s="20" customFormat="1">
      <c r="B2793" s="49"/>
      <c r="C2793" s="19"/>
      <c r="D2793" s="50"/>
      <c r="E2793" s="19"/>
      <c r="F2793" s="19"/>
      <c r="G2793" s="208"/>
      <c r="I2793" s="51"/>
      <c r="J2793" s="52"/>
      <c r="K2793" s="62"/>
      <c r="L2793" s="62"/>
      <c r="M2793" s="52"/>
      <c r="N2793" s="54"/>
      <c r="O2793" s="51"/>
      <c r="P2793" s="52"/>
      <c r="W2793" s="52"/>
      <c r="X2793" s="68"/>
      <c r="Y2793" s="62"/>
      <c r="Z2793" s="19"/>
      <c r="AC2793" s="58"/>
      <c r="AD2793" s="19"/>
    </row>
    <row r="2794" spans="2:30" s="20" customFormat="1">
      <c r="B2794" s="49"/>
      <c r="C2794" s="19"/>
      <c r="D2794" s="50"/>
      <c r="E2794" s="19"/>
      <c r="F2794" s="19"/>
      <c r="G2794" s="208"/>
      <c r="I2794" s="51"/>
      <c r="J2794" s="52"/>
      <c r="K2794" s="62"/>
      <c r="L2794" s="62"/>
      <c r="M2794" s="52"/>
      <c r="N2794" s="54"/>
      <c r="O2794" s="51"/>
      <c r="P2794" s="52"/>
      <c r="W2794" s="52"/>
      <c r="X2794" s="68"/>
      <c r="Y2794" s="62"/>
      <c r="Z2794" s="19"/>
      <c r="AC2794" s="58"/>
      <c r="AD2794" s="19"/>
    </row>
    <row r="2795" spans="2:30" s="20" customFormat="1">
      <c r="B2795" s="49"/>
      <c r="C2795" s="19"/>
      <c r="D2795" s="50"/>
      <c r="E2795" s="19"/>
      <c r="F2795" s="19"/>
      <c r="G2795" s="208"/>
      <c r="I2795" s="51"/>
      <c r="J2795" s="52"/>
      <c r="K2795" s="62"/>
      <c r="L2795" s="62"/>
      <c r="M2795" s="52"/>
      <c r="N2795" s="54"/>
      <c r="O2795" s="51"/>
      <c r="P2795" s="52"/>
      <c r="W2795" s="52"/>
      <c r="X2795" s="68"/>
      <c r="Y2795" s="62"/>
      <c r="Z2795" s="19"/>
      <c r="AC2795" s="58"/>
      <c r="AD2795" s="19"/>
    </row>
    <row r="2796" spans="2:30" s="20" customFormat="1">
      <c r="B2796" s="49"/>
      <c r="C2796" s="19"/>
      <c r="D2796" s="50"/>
      <c r="E2796" s="19"/>
      <c r="F2796" s="19"/>
      <c r="G2796" s="208"/>
      <c r="I2796" s="51"/>
      <c r="J2796" s="52"/>
      <c r="K2796" s="62"/>
      <c r="L2796" s="62"/>
      <c r="M2796" s="52"/>
      <c r="N2796" s="54"/>
      <c r="O2796" s="51"/>
      <c r="P2796" s="52"/>
      <c r="W2796" s="52"/>
      <c r="X2796" s="68"/>
      <c r="Y2796" s="62"/>
      <c r="Z2796" s="19"/>
      <c r="AC2796" s="58"/>
      <c r="AD2796" s="19"/>
    </row>
    <row r="2797" spans="2:30" s="20" customFormat="1">
      <c r="B2797" s="49"/>
      <c r="C2797" s="19"/>
      <c r="D2797" s="50"/>
      <c r="E2797" s="19"/>
      <c r="F2797" s="19"/>
      <c r="G2797" s="208"/>
      <c r="I2797" s="51"/>
      <c r="J2797" s="52"/>
      <c r="K2797" s="62"/>
      <c r="L2797" s="62"/>
      <c r="M2797" s="52"/>
      <c r="N2797" s="54"/>
      <c r="O2797" s="51"/>
      <c r="P2797" s="52"/>
      <c r="W2797" s="52"/>
      <c r="X2797" s="68"/>
      <c r="Y2797" s="62"/>
      <c r="Z2797" s="19"/>
      <c r="AC2797" s="58"/>
      <c r="AD2797" s="19"/>
    </row>
    <row r="2798" spans="2:30" s="20" customFormat="1">
      <c r="B2798" s="49"/>
      <c r="C2798" s="19"/>
      <c r="D2798" s="50"/>
      <c r="E2798" s="19"/>
      <c r="F2798" s="19"/>
      <c r="G2798" s="208"/>
      <c r="I2798" s="51"/>
      <c r="J2798" s="52"/>
      <c r="K2798" s="62"/>
      <c r="L2798" s="62"/>
      <c r="M2798" s="52"/>
      <c r="N2798" s="54"/>
      <c r="O2798" s="51"/>
      <c r="P2798" s="52"/>
      <c r="W2798" s="52"/>
      <c r="X2798" s="68"/>
      <c r="Y2798" s="62"/>
      <c r="Z2798" s="19"/>
      <c r="AC2798" s="58"/>
      <c r="AD2798" s="19"/>
    </row>
    <row r="2799" spans="2:30" s="20" customFormat="1">
      <c r="B2799" s="49"/>
      <c r="C2799" s="19"/>
      <c r="D2799" s="50"/>
      <c r="E2799" s="19"/>
      <c r="F2799" s="19"/>
      <c r="G2799" s="208"/>
      <c r="I2799" s="51"/>
      <c r="J2799" s="52"/>
      <c r="K2799" s="62"/>
      <c r="L2799" s="62"/>
      <c r="M2799" s="52"/>
      <c r="N2799" s="54"/>
      <c r="O2799" s="51"/>
      <c r="P2799" s="52"/>
      <c r="W2799" s="52"/>
      <c r="X2799" s="68"/>
      <c r="Y2799" s="62"/>
      <c r="Z2799" s="19"/>
      <c r="AC2799" s="58"/>
      <c r="AD2799" s="19"/>
    </row>
    <row r="2800" spans="2:30" s="20" customFormat="1">
      <c r="B2800" s="49"/>
      <c r="C2800" s="19"/>
      <c r="D2800" s="50"/>
      <c r="E2800" s="19"/>
      <c r="F2800" s="19"/>
      <c r="G2800" s="208"/>
      <c r="I2800" s="51"/>
      <c r="J2800" s="52"/>
      <c r="K2800" s="62"/>
      <c r="L2800" s="62"/>
      <c r="M2800" s="52"/>
      <c r="N2800" s="54"/>
      <c r="O2800" s="51"/>
      <c r="P2800" s="52"/>
      <c r="W2800" s="52"/>
      <c r="X2800" s="68"/>
      <c r="Y2800" s="62"/>
      <c r="Z2800" s="19"/>
      <c r="AC2800" s="58"/>
      <c r="AD2800" s="19"/>
    </row>
    <row r="2801" spans="2:30" s="20" customFormat="1">
      <c r="B2801" s="49"/>
      <c r="C2801" s="19"/>
      <c r="D2801" s="50"/>
      <c r="E2801" s="19"/>
      <c r="F2801" s="19"/>
      <c r="G2801" s="208"/>
      <c r="I2801" s="51"/>
      <c r="J2801" s="52"/>
      <c r="K2801" s="62"/>
      <c r="L2801" s="62"/>
      <c r="M2801" s="52"/>
      <c r="N2801" s="54"/>
      <c r="O2801" s="51"/>
      <c r="P2801" s="52"/>
      <c r="W2801" s="52"/>
      <c r="X2801" s="68"/>
      <c r="Y2801" s="62"/>
      <c r="Z2801" s="19"/>
      <c r="AC2801" s="58"/>
      <c r="AD2801" s="19"/>
    </row>
    <row r="2802" spans="2:30" s="20" customFormat="1">
      <c r="B2802" s="49"/>
      <c r="C2802" s="19"/>
      <c r="D2802" s="50"/>
      <c r="E2802" s="19"/>
      <c r="F2802" s="19"/>
      <c r="G2802" s="208"/>
      <c r="I2802" s="51"/>
      <c r="J2802" s="52"/>
      <c r="K2802" s="62"/>
      <c r="L2802" s="62"/>
      <c r="M2802" s="52"/>
      <c r="N2802" s="54"/>
      <c r="O2802" s="51"/>
      <c r="P2802" s="52"/>
      <c r="W2802" s="52"/>
      <c r="X2802" s="68"/>
      <c r="Y2802" s="62"/>
      <c r="Z2802" s="19"/>
      <c r="AC2802" s="58"/>
      <c r="AD2802" s="19"/>
    </row>
    <row r="2803" spans="2:30" s="20" customFormat="1">
      <c r="B2803" s="49"/>
      <c r="C2803" s="19"/>
      <c r="D2803" s="50"/>
      <c r="E2803" s="19"/>
      <c r="F2803" s="19"/>
      <c r="G2803" s="208"/>
      <c r="I2803" s="51"/>
      <c r="J2803" s="52"/>
      <c r="K2803" s="62"/>
      <c r="L2803" s="62"/>
      <c r="M2803" s="52"/>
      <c r="N2803" s="54"/>
      <c r="O2803" s="51"/>
      <c r="P2803" s="52"/>
      <c r="W2803" s="52"/>
      <c r="X2803" s="68"/>
      <c r="Y2803" s="62"/>
      <c r="Z2803" s="19"/>
      <c r="AC2803" s="58"/>
      <c r="AD2803" s="19"/>
    </row>
    <row r="2804" spans="2:30" s="20" customFormat="1">
      <c r="B2804" s="49"/>
      <c r="C2804" s="19"/>
      <c r="D2804" s="50"/>
      <c r="E2804" s="19"/>
      <c r="F2804" s="19"/>
      <c r="G2804" s="208"/>
      <c r="I2804" s="51"/>
      <c r="J2804" s="52"/>
      <c r="K2804" s="62"/>
      <c r="L2804" s="62"/>
      <c r="M2804" s="52"/>
      <c r="N2804" s="54"/>
      <c r="O2804" s="51"/>
      <c r="P2804" s="52"/>
      <c r="W2804" s="52"/>
      <c r="X2804" s="68"/>
      <c r="Y2804" s="62"/>
      <c r="Z2804" s="19"/>
      <c r="AC2804" s="58"/>
      <c r="AD2804" s="19"/>
    </row>
    <row r="2805" spans="2:30" s="20" customFormat="1">
      <c r="B2805" s="49"/>
      <c r="C2805" s="19"/>
      <c r="D2805" s="50"/>
      <c r="E2805" s="19"/>
      <c r="F2805" s="19"/>
      <c r="G2805" s="208"/>
      <c r="I2805" s="51"/>
      <c r="J2805" s="52"/>
      <c r="K2805" s="62"/>
      <c r="L2805" s="62"/>
      <c r="M2805" s="52"/>
      <c r="N2805" s="54"/>
      <c r="O2805" s="51"/>
      <c r="P2805" s="52"/>
      <c r="W2805" s="52"/>
      <c r="X2805" s="68"/>
      <c r="Y2805" s="62"/>
      <c r="Z2805" s="19"/>
      <c r="AC2805" s="58"/>
      <c r="AD2805" s="19"/>
    </row>
    <row r="2806" spans="2:30" s="20" customFormat="1">
      <c r="B2806" s="49"/>
      <c r="C2806" s="19"/>
      <c r="D2806" s="50"/>
      <c r="E2806" s="19"/>
      <c r="F2806" s="19"/>
      <c r="G2806" s="208"/>
      <c r="I2806" s="51"/>
      <c r="J2806" s="52"/>
      <c r="K2806" s="62"/>
      <c r="L2806" s="62"/>
      <c r="M2806" s="52"/>
      <c r="N2806" s="54"/>
      <c r="O2806" s="51"/>
      <c r="P2806" s="52"/>
      <c r="W2806" s="52"/>
      <c r="X2806" s="68"/>
      <c r="Y2806" s="62"/>
      <c r="Z2806" s="19"/>
      <c r="AC2806" s="58"/>
      <c r="AD2806" s="19"/>
    </row>
    <row r="2807" spans="2:30" s="20" customFormat="1">
      <c r="B2807" s="49"/>
      <c r="C2807" s="19"/>
      <c r="D2807" s="50"/>
      <c r="E2807" s="19"/>
      <c r="F2807" s="19"/>
      <c r="G2807" s="208"/>
      <c r="I2807" s="51"/>
      <c r="J2807" s="52"/>
      <c r="K2807" s="62"/>
      <c r="L2807" s="62"/>
      <c r="M2807" s="52"/>
      <c r="N2807" s="54"/>
      <c r="O2807" s="51"/>
      <c r="P2807" s="52"/>
      <c r="W2807" s="52"/>
      <c r="X2807" s="68"/>
      <c r="Y2807" s="62"/>
      <c r="Z2807" s="19"/>
      <c r="AC2807" s="58"/>
      <c r="AD2807" s="19"/>
    </row>
    <row r="2808" spans="2:30" s="20" customFormat="1">
      <c r="B2808" s="49"/>
      <c r="C2808" s="19"/>
      <c r="D2808" s="50"/>
      <c r="E2808" s="19"/>
      <c r="F2808" s="19"/>
      <c r="G2808" s="208"/>
      <c r="I2808" s="51"/>
      <c r="J2808" s="52"/>
      <c r="K2808" s="62"/>
      <c r="L2808" s="62"/>
      <c r="M2808" s="52"/>
      <c r="N2808" s="54"/>
      <c r="O2808" s="51"/>
      <c r="P2808" s="52"/>
      <c r="W2808" s="52"/>
      <c r="X2808" s="68"/>
      <c r="Y2808" s="62"/>
      <c r="Z2808" s="19"/>
      <c r="AC2808" s="58"/>
      <c r="AD2808" s="19"/>
    </row>
    <row r="2809" spans="2:30" s="20" customFormat="1">
      <c r="B2809" s="49"/>
      <c r="C2809" s="19"/>
      <c r="D2809" s="50"/>
      <c r="E2809" s="19"/>
      <c r="F2809" s="19"/>
      <c r="G2809" s="208"/>
      <c r="I2809" s="51"/>
      <c r="J2809" s="52"/>
      <c r="K2809" s="62"/>
      <c r="L2809" s="62"/>
      <c r="M2809" s="52"/>
      <c r="N2809" s="54"/>
      <c r="O2809" s="51"/>
      <c r="P2809" s="52"/>
      <c r="W2809" s="52"/>
      <c r="X2809" s="68"/>
      <c r="Y2809" s="62"/>
      <c r="Z2809" s="19"/>
      <c r="AC2809" s="58"/>
      <c r="AD2809" s="19"/>
    </row>
    <row r="2810" spans="2:30" s="20" customFormat="1">
      <c r="B2810" s="49"/>
      <c r="C2810" s="19"/>
      <c r="D2810" s="50"/>
      <c r="E2810" s="19"/>
      <c r="F2810" s="19"/>
      <c r="G2810" s="208"/>
      <c r="I2810" s="51"/>
      <c r="J2810" s="52"/>
      <c r="K2810" s="62"/>
      <c r="L2810" s="62"/>
      <c r="M2810" s="52"/>
      <c r="N2810" s="54"/>
      <c r="O2810" s="51"/>
      <c r="P2810" s="52"/>
      <c r="W2810" s="52"/>
      <c r="X2810" s="68"/>
      <c r="Y2810" s="62"/>
      <c r="Z2810" s="19"/>
      <c r="AC2810" s="58"/>
      <c r="AD2810" s="19"/>
    </row>
    <row r="2811" spans="2:30" s="20" customFormat="1">
      <c r="B2811" s="49"/>
      <c r="C2811" s="19"/>
      <c r="D2811" s="50"/>
      <c r="E2811" s="19"/>
      <c r="F2811" s="19"/>
      <c r="G2811" s="208"/>
      <c r="I2811" s="51"/>
      <c r="J2811" s="52"/>
      <c r="K2811" s="62"/>
      <c r="L2811" s="62"/>
      <c r="M2811" s="52"/>
      <c r="N2811" s="54"/>
      <c r="O2811" s="51"/>
      <c r="P2811" s="52"/>
      <c r="W2811" s="52"/>
      <c r="X2811" s="68"/>
      <c r="Y2811" s="62"/>
      <c r="Z2811" s="19"/>
      <c r="AC2811" s="58"/>
      <c r="AD2811" s="19"/>
    </row>
    <row r="2812" spans="2:30" s="20" customFormat="1">
      <c r="B2812" s="49"/>
      <c r="C2812" s="19"/>
      <c r="D2812" s="50"/>
      <c r="E2812" s="19"/>
      <c r="F2812" s="19"/>
      <c r="G2812" s="208"/>
      <c r="I2812" s="51"/>
      <c r="J2812" s="52"/>
      <c r="K2812" s="62"/>
      <c r="L2812" s="62"/>
      <c r="M2812" s="52"/>
      <c r="N2812" s="54"/>
      <c r="O2812" s="51"/>
      <c r="P2812" s="52"/>
      <c r="W2812" s="52"/>
      <c r="X2812" s="68"/>
      <c r="Y2812" s="62"/>
      <c r="Z2812" s="19"/>
      <c r="AC2812" s="58"/>
      <c r="AD2812" s="19"/>
    </row>
    <row r="2813" spans="2:30" s="20" customFormat="1">
      <c r="B2813" s="49"/>
      <c r="C2813" s="19"/>
      <c r="D2813" s="50"/>
      <c r="E2813" s="19"/>
      <c r="F2813" s="19"/>
      <c r="G2813" s="208"/>
      <c r="I2813" s="51"/>
      <c r="J2813" s="52"/>
      <c r="K2813" s="62"/>
      <c r="L2813" s="62"/>
      <c r="M2813" s="52"/>
      <c r="N2813" s="54"/>
      <c r="O2813" s="51"/>
      <c r="P2813" s="52"/>
      <c r="W2813" s="52"/>
      <c r="X2813" s="68"/>
      <c r="Y2813" s="62"/>
      <c r="Z2813" s="19"/>
      <c r="AC2813" s="58"/>
      <c r="AD2813" s="19"/>
    </row>
    <row r="2814" spans="2:30" s="20" customFormat="1">
      <c r="B2814" s="49"/>
      <c r="C2814" s="19"/>
      <c r="D2814" s="50"/>
      <c r="E2814" s="19"/>
      <c r="F2814" s="19"/>
      <c r="G2814" s="208"/>
      <c r="I2814" s="51"/>
      <c r="J2814" s="52"/>
      <c r="K2814" s="62"/>
      <c r="L2814" s="62"/>
      <c r="M2814" s="52"/>
      <c r="N2814" s="54"/>
      <c r="O2814" s="51"/>
      <c r="P2814" s="52"/>
      <c r="W2814" s="52"/>
      <c r="X2814" s="68"/>
      <c r="Y2814" s="62"/>
      <c r="Z2814" s="19"/>
      <c r="AC2814" s="58"/>
      <c r="AD2814" s="19"/>
    </row>
    <row r="2815" spans="2:30" s="20" customFormat="1">
      <c r="B2815" s="49"/>
      <c r="C2815" s="19"/>
      <c r="D2815" s="50"/>
      <c r="E2815" s="19"/>
      <c r="F2815" s="19"/>
      <c r="G2815" s="208"/>
      <c r="I2815" s="51"/>
      <c r="J2815" s="52"/>
      <c r="K2815" s="62"/>
      <c r="L2815" s="62"/>
      <c r="M2815" s="52"/>
      <c r="N2815" s="54"/>
      <c r="O2815" s="51"/>
      <c r="P2815" s="52"/>
      <c r="W2815" s="52"/>
      <c r="X2815" s="68"/>
      <c r="Y2815" s="62"/>
      <c r="Z2815" s="19"/>
      <c r="AC2815" s="58"/>
      <c r="AD2815" s="19"/>
    </row>
    <row r="2816" spans="2:30" s="20" customFormat="1">
      <c r="B2816" s="49"/>
      <c r="C2816" s="19"/>
      <c r="D2816" s="50"/>
      <c r="E2816" s="19"/>
      <c r="F2816" s="19"/>
      <c r="G2816" s="208"/>
      <c r="I2816" s="51"/>
      <c r="J2816" s="52"/>
      <c r="K2816" s="62"/>
      <c r="L2816" s="62"/>
      <c r="M2816" s="52"/>
      <c r="N2816" s="54"/>
      <c r="O2816" s="51"/>
      <c r="P2816" s="52"/>
      <c r="W2816" s="52"/>
      <c r="X2816" s="68"/>
      <c r="Y2816" s="62"/>
      <c r="Z2816" s="19"/>
      <c r="AC2816" s="58"/>
      <c r="AD2816" s="19"/>
    </row>
    <row r="2817" spans="2:30" s="20" customFormat="1">
      <c r="B2817" s="49"/>
      <c r="C2817" s="19"/>
      <c r="D2817" s="50"/>
      <c r="E2817" s="19"/>
      <c r="F2817" s="19"/>
      <c r="G2817" s="208"/>
      <c r="I2817" s="51"/>
      <c r="J2817" s="52"/>
      <c r="K2817" s="62"/>
      <c r="L2817" s="62"/>
      <c r="M2817" s="52"/>
      <c r="N2817" s="54"/>
      <c r="O2817" s="51"/>
      <c r="P2817" s="52"/>
      <c r="W2817" s="52"/>
      <c r="X2817" s="68"/>
      <c r="Y2817" s="62"/>
      <c r="Z2817" s="19"/>
      <c r="AC2817" s="58"/>
      <c r="AD2817" s="19"/>
    </row>
    <row r="2818" spans="2:30" s="20" customFormat="1">
      <c r="B2818" s="49"/>
      <c r="C2818" s="19"/>
      <c r="D2818" s="50"/>
      <c r="E2818" s="19"/>
      <c r="F2818" s="19"/>
      <c r="G2818" s="208"/>
      <c r="I2818" s="51"/>
      <c r="J2818" s="52"/>
      <c r="K2818" s="62"/>
      <c r="L2818" s="62"/>
      <c r="M2818" s="52"/>
      <c r="N2818" s="54"/>
      <c r="O2818" s="51"/>
      <c r="P2818" s="52"/>
      <c r="W2818" s="52"/>
      <c r="X2818" s="68"/>
      <c r="Y2818" s="62"/>
      <c r="Z2818" s="19"/>
      <c r="AC2818" s="58"/>
      <c r="AD2818" s="19"/>
    </row>
    <row r="2819" spans="2:30" s="20" customFormat="1">
      <c r="B2819" s="49"/>
      <c r="C2819" s="19"/>
      <c r="D2819" s="50"/>
      <c r="E2819" s="19"/>
      <c r="F2819" s="19"/>
      <c r="G2819" s="208"/>
      <c r="I2819" s="51"/>
      <c r="J2819" s="52"/>
      <c r="K2819" s="62"/>
      <c r="L2819" s="62"/>
      <c r="M2819" s="52"/>
      <c r="N2819" s="54"/>
      <c r="O2819" s="51"/>
      <c r="P2819" s="52"/>
      <c r="W2819" s="52"/>
      <c r="X2819" s="68"/>
      <c r="Y2819" s="62"/>
      <c r="Z2819" s="19"/>
      <c r="AC2819" s="58"/>
      <c r="AD2819" s="19"/>
    </row>
    <row r="2820" spans="2:30" s="20" customFormat="1">
      <c r="B2820" s="49"/>
      <c r="C2820" s="19"/>
      <c r="D2820" s="50"/>
      <c r="E2820" s="19"/>
      <c r="F2820" s="19"/>
      <c r="G2820" s="208"/>
      <c r="I2820" s="51"/>
      <c r="J2820" s="52"/>
      <c r="K2820" s="62"/>
      <c r="L2820" s="62"/>
      <c r="M2820" s="52"/>
      <c r="N2820" s="54"/>
      <c r="O2820" s="51"/>
      <c r="P2820" s="52"/>
      <c r="W2820" s="52"/>
      <c r="X2820" s="68"/>
      <c r="Y2820" s="62"/>
      <c r="Z2820" s="19"/>
      <c r="AC2820" s="58"/>
      <c r="AD2820" s="19"/>
    </row>
    <row r="2821" spans="2:30" s="20" customFormat="1">
      <c r="B2821" s="49"/>
      <c r="C2821" s="19"/>
      <c r="D2821" s="50"/>
      <c r="E2821" s="19"/>
      <c r="F2821" s="19"/>
      <c r="G2821" s="208"/>
      <c r="I2821" s="51"/>
      <c r="J2821" s="52"/>
      <c r="K2821" s="62"/>
      <c r="L2821" s="62"/>
      <c r="M2821" s="52"/>
      <c r="N2821" s="54"/>
      <c r="O2821" s="51"/>
      <c r="P2821" s="52"/>
      <c r="W2821" s="52"/>
      <c r="X2821" s="68"/>
      <c r="Y2821" s="62"/>
      <c r="Z2821" s="19"/>
      <c r="AC2821" s="58"/>
      <c r="AD2821" s="19"/>
    </row>
    <row r="2822" spans="2:30" s="20" customFormat="1">
      <c r="B2822" s="49"/>
      <c r="C2822" s="19"/>
      <c r="D2822" s="50"/>
      <c r="E2822" s="19"/>
      <c r="F2822" s="19"/>
      <c r="G2822" s="208"/>
      <c r="I2822" s="51"/>
      <c r="J2822" s="52"/>
      <c r="K2822" s="62"/>
      <c r="L2822" s="62"/>
      <c r="M2822" s="52"/>
      <c r="N2822" s="54"/>
      <c r="O2822" s="51"/>
      <c r="P2822" s="52"/>
      <c r="W2822" s="52"/>
      <c r="X2822" s="68"/>
      <c r="Y2822" s="62"/>
      <c r="Z2822" s="19"/>
      <c r="AC2822" s="58"/>
      <c r="AD2822" s="19"/>
    </row>
    <row r="2823" spans="2:30" s="20" customFormat="1">
      <c r="B2823" s="49"/>
      <c r="C2823" s="19"/>
      <c r="D2823" s="50"/>
      <c r="E2823" s="19"/>
      <c r="F2823" s="19"/>
      <c r="G2823" s="208"/>
      <c r="I2823" s="51"/>
      <c r="J2823" s="52"/>
      <c r="K2823" s="62"/>
      <c r="L2823" s="62"/>
      <c r="M2823" s="52"/>
      <c r="N2823" s="54"/>
      <c r="O2823" s="51"/>
      <c r="P2823" s="52"/>
      <c r="W2823" s="52"/>
      <c r="X2823" s="68"/>
      <c r="Y2823" s="62"/>
      <c r="Z2823" s="19"/>
      <c r="AC2823" s="58"/>
      <c r="AD2823" s="19"/>
    </row>
    <row r="2824" spans="2:30" s="20" customFormat="1">
      <c r="B2824" s="49"/>
      <c r="C2824" s="19"/>
      <c r="D2824" s="50"/>
      <c r="E2824" s="19"/>
      <c r="F2824" s="19"/>
      <c r="G2824" s="208"/>
      <c r="I2824" s="51"/>
      <c r="J2824" s="52"/>
      <c r="K2824" s="62"/>
      <c r="L2824" s="62"/>
      <c r="M2824" s="52"/>
      <c r="N2824" s="54"/>
      <c r="O2824" s="51"/>
      <c r="P2824" s="52"/>
      <c r="W2824" s="52"/>
      <c r="X2824" s="68"/>
      <c r="Y2824" s="62"/>
      <c r="Z2824" s="19"/>
      <c r="AC2824" s="58"/>
      <c r="AD2824" s="19"/>
    </row>
    <row r="2825" spans="2:30" s="20" customFormat="1">
      <c r="B2825" s="49"/>
      <c r="C2825" s="19"/>
      <c r="D2825" s="50"/>
      <c r="E2825" s="19"/>
      <c r="F2825" s="19"/>
      <c r="G2825" s="208"/>
      <c r="I2825" s="51"/>
      <c r="J2825" s="52"/>
      <c r="K2825" s="62"/>
      <c r="L2825" s="62"/>
      <c r="M2825" s="52"/>
      <c r="N2825" s="54"/>
      <c r="O2825" s="51"/>
      <c r="P2825" s="52"/>
      <c r="W2825" s="52"/>
      <c r="X2825" s="68"/>
      <c r="Y2825" s="62"/>
      <c r="Z2825" s="19"/>
      <c r="AC2825" s="58"/>
      <c r="AD2825" s="19"/>
    </row>
    <row r="2826" spans="2:30" s="20" customFormat="1">
      <c r="B2826" s="49"/>
      <c r="C2826" s="19"/>
      <c r="D2826" s="50"/>
      <c r="E2826" s="19"/>
      <c r="F2826" s="19"/>
      <c r="G2826" s="208"/>
      <c r="I2826" s="51"/>
      <c r="J2826" s="52"/>
      <c r="K2826" s="62"/>
      <c r="L2826" s="62"/>
      <c r="M2826" s="52"/>
      <c r="N2826" s="54"/>
      <c r="O2826" s="51"/>
      <c r="P2826" s="52"/>
      <c r="W2826" s="52"/>
      <c r="X2826" s="68"/>
      <c r="Y2826" s="62"/>
      <c r="Z2826" s="19"/>
      <c r="AC2826" s="58"/>
      <c r="AD2826" s="19"/>
    </row>
    <row r="2827" spans="2:30" s="20" customFormat="1">
      <c r="B2827" s="49"/>
      <c r="C2827" s="19"/>
      <c r="D2827" s="50"/>
      <c r="E2827" s="19"/>
      <c r="F2827" s="19"/>
      <c r="G2827" s="208"/>
      <c r="I2827" s="51"/>
      <c r="J2827" s="52"/>
      <c r="K2827" s="62"/>
      <c r="L2827" s="62"/>
      <c r="M2827" s="52"/>
      <c r="N2827" s="54"/>
      <c r="O2827" s="51"/>
      <c r="P2827" s="52"/>
      <c r="W2827" s="52"/>
      <c r="X2827" s="68"/>
      <c r="Y2827" s="62"/>
      <c r="Z2827" s="19"/>
      <c r="AC2827" s="58"/>
      <c r="AD2827" s="19"/>
    </row>
    <row r="2828" spans="2:30" s="20" customFormat="1">
      <c r="B2828" s="49"/>
      <c r="C2828" s="19"/>
      <c r="D2828" s="50"/>
      <c r="E2828" s="19"/>
      <c r="F2828" s="19"/>
      <c r="G2828" s="208"/>
      <c r="I2828" s="51"/>
      <c r="J2828" s="52"/>
      <c r="K2828" s="62"/>
      <c r="L2828" s="62"/>
      <c r="M2828" s="52"/>
      <c r="N2828" s="54"/>
      <c r="O2828" s="51"/>
      <c r="P2828" s="52"/>
      <c r="W2828" s="52"/>
      <c r="X2828" s="68"/>
      <c r="Y2828" s="62"/>
      <c r="Z2828" s="19"/>
      <c r="AC2828" s="58"/>
      <c r="AD2828" s="19"/>
    </row>
    <row r="2829" spans="2:30" s="20" customFormat="1">
      <c r="B2829" s="49"/>
      <c r="C2829" s="19"/>
      <c r="D2829" s="50"/>
      <c r="E2829" s="19"/>
      <c r="F2829" s="19"/>
      <c r="G2829" s="208"/>
      <c r="I2829" s="51"/>
      <c r="J2829" s="52"/>
      <c r="K2829" s="62"/>
      <c r="L2829" s="62"/>
      <c r="M2829" s="52"/>
      <c r="N2829" s="54"/>
      <c r="O2829" s="51"/>
      <c r="P2829" s="52"/>
      <c r="W2829" s="52"/>
      <c r="X2829" s="68"/>
      <c r="Y2829" s="62"/>
      <c r="Z2829" s="19"/>
      <c r="AC2829" s="58"/>
      <c r="AD2829" s="19"/>
    </row>
    <row r="2830" spans="2:30" s="20" customFormat="1">
      <c r="B2830" s="49"/>
      <c r="C2830" s="19"/>
      <c r="D2830" s="50"/>
      <c r="E2830" s="19"/>
      <c r="F2830" s="19"/>
      <c r="G2830" s="208"/>
      <c r="I2830" s="51"/>
      <c r="J2830" s="52"/>
      <c r="K2830" s="62"/>
      <c r="L2830" s="62"/>
      <c r="M2830" s="52"/>
      <c r="N2830" s="54"/>
      <c r="O2830" s="51"/>
      <c r="P2830" s="52"/>
      <c r="W2830" s="52"/>
      <c r="X2830" s="68"/>
      <c r="Y2830" s="62"/>
      <c r="Z2830" s="19"/>
      <c r="AC2830" s="58"/>
      <c r="AD2830" s="19"/>
    </row>
    <row r="2831" spans="2:30" s="20" customFormat="1">
      <c r="B2831" s="49"/>
      <c r="C2831" s="19"/>
      <c r="D2831" s="50"/>
      <c r="E2831" s="19"/>
      <c r="F2831" s="19"/>
      <c r="G2831" s="208"/>
      <c r="I2831" s="51"/>
      <c r="J2831" s="52"/>
      <c r="K2831" s="62"/>
      <c r="L2831" s="62"/>
      <c r="M2831" s="52"/>
      <c r="N2831" s="54"/>
      <c r="O2831" s="51"/>
      <c r="P2831" s="52"/>
      <c r="W2831" s="52"/>
      <c r="X2831" s="68"/>
      <c r="Y2831" s="62"/>
      <c r="Z2831" s="19"/>
      <c r="AC2831" s="58"/>
      <c r="AD2831" s="19"/>
    </row>
    <row r="2832" spans="2:30" s="20" customFormat="1">
      <c r="B2832" s="49"/>
      <c r="C2832" s="19"/>
      <c r="D2832" s="50"/>
      <c r="E2832" s="19"/>
      <c r="F2832" s="19"/>
      <c r="G2832" s="208"/>
      <c r="I2832" s="51"/>
      <c r="J2832" s="52"/>
      <c r="K2832" s="62"/>
      <c r="L2832" s="62"/>
      <c r="M2832" s="52"/>
      <c r="N2832" s="54"/>
      <c r="O2832" s="51"/>
      <c r="P2832" s="52"/>
      <c r="W2832" s="52"/>
      <c r="X2832" s="68"/>
      <c r="Y2832" s="62"/>
      <c r="Z2832" s="19"/>
      <c r="AC2832" s="58"/>
      <c r="AD2832" s="19"/>
    </row>
    <row r="2833" spans="2:30" s="20" customFormat="1">
      <c r="B2833" s="49"/>
      <c r="C2833" s="19"/>
      <c r="D2833" s="50"/>
      <c r="E2833" s="19"/>
      <c r="F2833" s="19"/>
      <c r="G2833" s="208"/>
      <c r="I2833" s="51"/>
      <c r="J2833" s="52"/>
      <c r="K2833" s="62"/>
      <c r="L2833" s="62"/>
      <c r="M2833" s="52"/>
      <c r="N2833" s="54"/>
      <c r="O2833" s="51"/>
      <c r="P2833" s="52"/>
      <c r="W2833" s="52"/>
      <c r="X2833" s="68"/>
      <c r="Y2833" s="62"/>
      <c r="Z2833" s="19"/>
      <c r="AC2833" s="58"/>
      <c r="AD2833" s="19"/>
    </row>
    <row r="2834" spans="2:30" s="20" customFormat="1">
      <c r="B2834" s="49"/>
      <c r="C2834" s="19"/>
      <c r="D2834" s="50"/>
      <c r="E2834" s="19"/>
      <c r="F2834" s="19"/>
      <c r="G2834" s="208"/>
      <c r="I2834" s="51"/>
      <c r="J2834" s="52"/>
      <c r="K2834" s="62"/>
      <c r="L2834" s="62"/>
      <c r="M2834" s="52"/>
      <c r="N2834" s="54"/>
      <c r="O2834" s="51"/>
      <c r="P2834" s="52"/>
      <c r="W2834" s="52"/>
      <c r="X2834" s="68"/>
      <c r="Y2834" s="62"/>
      <c r="Z2834" s="19"/>
      <c r="AC2834" s="58"/>
      <c r="AD2834" s="19"/>
    </row>
    <row r="2835" spans="2:30" s="20" customFormat="1">
      <c r="B2835" s="49"/>
      <c r="C2835" s="19"/>
      <c r="D2835" s="50"/>
      <c r="E2835" s="19"/>
      <c r="F2835" s="19"/>
      <c r="G2835" s="208"/>
      <c r="I2835" s="51"/>
      <c r="J2835" s="52"/>
      <c r="K2835" s="62"/>
      <c r="L2835" s="62"/>
      <c r="M2835" s="52"/>
      <c r="N2835" s="54"/>
      <c r="O2835" s="51"/>
      <c r="P2835" s="52"/>
      <c r="W2835" s="52"/>
      <c r="X2835" s="68"/>
      <c r="Y2835" s="62"/>
      <c r="Z2835" s="19"/>
      <c r="AC2835" s="58"/>
      <c r="AD2835" s="19"/>
    </row>
    <row r="2836" spans="2:30" s="20" customFormat="1">
      <c r="B2836" s="49"/>
      <c r="C2836" s="19"/>
      <c r="D2836" s="50"/>
      <c r="E2836" s="19"/>
      <c r="F2836" s="19"/>
      <c r="G2836" s="208"/>
      <c r="I2836" s="51"/>
      <c r="J2836" s="52"/>
      <c r="K2836" s="62"/>
      <c r="L2836" s="62"/>
      <c r="M2836" s="52"/>
      <c r="N2836" s="54"/>
      <c r="O2836" s="51"/>
      <c r="P2836" s="52"/>
      <c r="W2836" s="52"/>
      <c r="X2836" s="68"/>
      <c r="Y2836" s="62"/>
      <c r="Z2836" s="19"/>
      <c r="AC2836" s="58"/>
      <c r="AD2836" s="19"/>
    </row>
    <row r="2837" spans="2:30" s="20" customFormat="1">
      <c r="B2837" s="49"/>
      <c r="C2837" s="19"/>
      <c r="D2837" s="50"/>
      <c r="E2837" s="19"/>
      <c r="F2837" s="19"/>
      <c r="G2837" s="208"/>
      <c r="I2837" s="51"/>
      <c r="J2837" s="52"/>
      <c r="K2837" s="62"/>
      <c r="L2837" s="62"/>
      <c r="M2837" s="52"/>
      <c r="N2837" s="54"/>
      <c r="O2837" s="51"/>
      <c r="P2837" s="52"/>
      <c r="W2837" s="52"/>
      <c r="X2837" s="68"/>
      <c r="Y2837" s="62"/>
      <c r="Z2837" s="19"/>
      <c r="AC2837" s="58"/>
      <c r="AD2837" s="19"/>
    </row>
    <row r="2838" spans="2:30" s="20" customFormat="1">
      <c r="B2838" s="49"/>
      <c r="C2838" s="19"/>
      <c r="D2838" s="50"/>
      <c r="E2838" s="19"/>
      <c r="F2838" s="19"/>
      <c r="G2838" s="208"/>
      <c r="I2838" s="51"/>
      <c r="J2838" s="52"/>
      <c r="K2838" s="62"/>
      <c r="L2838" s="62"/>
      <c r="M2838" s="52"/>
      <c r="N2838" s="54"/>
      <c r="O2838" s="51"/>
      <c r="P2838" s="52"/>
      <c r="W2838" s="52"/>
      <c r="X2838" s="68"/>
      <c r="Y2838" s="62"/>
      <c r="Z2838" s="19"/>
      <c r="AC2838" s="58"/>
      <c r="AD2838" s="19"/>
    </row>
    <row r="2839" spans="2:30" s="20" customFormat="1">
      <c r="B2839" s="49"/>
      <c r="C2839" s="19"/>
      <c r="D2839" s="50"/>
      <c r="E2839" s="19"/>
      <c r="F2839" s="19"/>
      <c r="G2839" s="208"/>
      <c r="I2839" s="51"/>
      <c r="J2839" s="52"/>
      <c r="K2839" s="62"/>
      <c r="L2839" s="62"/>
      <c r="M2839" s="52"/>
      <c r="N2839" s="54"/>
      <c r="O2839" s="51"/>
      <c r="P2839" s="52"/>
      <c r="W2839" s="52"/>
      <c r="X2839" s="68"/>
      <c r="Y2839" s="62"/>
      <c r="Z2839" s="19"/>
      <c r="AC2839" s="58"/>
      <c r="AD2839" s="19"/>
    </row>
    <row r="2840" spans="2:30" s="20" customFormat="1">
      <c r="B2840" s="49"/>
      <c r="C2840" s="19"/>
      <c r="D2840" s="50"/>
      <c r="E2840" s="19"/>
      <c r="F2840" s="19"/>
      <c r="G2840" s="208"/>
      <c r="I2840" s="51"/>
      <c r="J2840" s="52"/>
      <c r="K2840" s="62"/>
      <c r="L2840" s="62"/>
      <c r="M2840" s="52"/>
      <c r="N2840" s="54"/>
      <c r="O2840" s="51"/>
      <c r="P2840" s="52"/>
      <c r="W2840" s="52"/>
      <c r="X2840" s="68"/>
      <c r="Y2840" s="62"/>
      <c r="Z2840" s="19"/>
      <c r="AC2840" s="58"/>
      <c r="AD2840" s="19"/>
    </row>
    <row r="2841" spans="2:30" s="20" customFormat="1">
      <c r="B2841" s="49"/>
      <c r="C2841" s="19"/>
      <c r="D2841" s="50"/>
      <c r="E2841" s="19"/>
      <c r="F2841" s="19"/>
      <c r="G2841" s="208"/>
      <c r="I2841" s="51"/>
      <c r="J2841" s="52"/>
      <c r="K2841" s="62"/>
      <c r="L2841" s="62"/>
      <c r="M2841" s="52"/>
      <c r="N2841" s="54"/>
      <c r="O2841" s="51"/>
      <c r="P2841" s="52"/>
      <c r="W2841" s="52"/>
      <c r="X2841" s="68"/>
      <c r="Y2841" s="62"/>
      <c r="Z2841" s="19"/>
      <c r="AC2841" s="58"/>
      <c r="AD2841" s="19"/>
    </row>
    <row r="2842" spans="2:30" s="20" customFormat="1">
      <c r="B2842" s="49"/>
      <c r="C2842" s="19"/>
      <c r="D2842" s="50"/>
      <c r="E2842" s="19"/>
      <c r="F2842" s="19"/>
      <c r="G2842" s="208"/>
      <c r="I2842" s="51"/>
      <c r="J2842" s="52"/>
      <c r="K2842" s="62"/>
      <c r="L2842" s="62"/>
      <c r="M2842" s="52"/>
      <c r="N2842" s="54"/>
      <c r="O2842" s="51"/>
      <c r="P2842" s="52"/>
      <c r="W2842" s="52"/>
      <c r="X2842" s="68"/>
      <c r="Y2842" s="62"/>
      <c r="Z2842" s="19"/>
      <c r="AC2842" s="58"/>
      <c r="AD2842" s="19"/>
    </row>
    <row r="2843" spans="2:30" s="20" customFormat="1">
      <c r="B2843" s="49"/>
      <c r="C2843" s="19"/>
      <c r="D2843" s="50"/>
      <c r="E2843" s="19"/>
      <c r="F2843" s="19"/>
      <c r="G2843" s="208"/>
      <c r="I2843" s="51"/>
      <c r="J2843" s="52"/>
      <c r="K2843" s="62"/>
      <c r="L2843" s="62"/>
      <c r="M2843" s="52"/>
      <c r="N2843" s="54"/>
      <c r="O2843" s="51"/>
      <c r="P2843" s="52"/>
      <c r="W2843" s="52"/>
      <c r="X2843" s="68"/>
      <c r="Y2843" s="62"/>
      <c r="Z2843" s="19"/>
      <c r="AC2843" s="58"/>
      <c r="AD2843" s="19"/>
    </row>
    <row r="2844" spans="2:30" s="20" customFormat="1">
      <c r="B2844" s="49"/>
      <c r="C2844" s="19"/>
      <c r="D2844" s="50"/>
      <c r="E2844" s="19"/>
      <c r="F2844" s="19"/>
      <c r="G2844" s="208"/>
      <c r="I2844" s="51"/>
      <c r="J2844" s="52"/>
      <c r="K2844" s="62"/>
      <c r="L2844" s="62"/>
      <c r="M2844" s="52"/>
      <c r="N2844" s="54"/>
      <c r="O2844" s="51"/>
      <c r="P2844" s="52"/>
      <c r="W2844" s="52"/>
      <c r="X2844" s="68"/>
      <c r="Y2844" s="62"/>
      <c r="Z2844" s="19"/>
      <c r="AC2844" s="58"/>
      <c r="AD2844" s="19"/>
    </row>
    <row r="2845" spans="2:30" s="20" customFormat="1">
      <c r="B2845" s="49"/>
      <c r="C2845" s="19"/>
      <c r="D2845" s="50"/>
      <c r="E2845" s="19"/>
      <c r="F2845" s="19"/>
      <c r="G2845" s="208"/>
      <c r="I2845" s="51"/>
      <c r="J2845" s="52"/>
      <c r="K2845" s="62"/>
      <c r="L2845" s="62"/>
      <c r="M2845" s="52"/>
      <c r="N2845" s="54"/>
      <c r="O2845" s="51"/>
      <c r="P2845" s="52"/>
      <c r="W2845" s="52"/>
      <c r="X2845" s="68"/>
      <c r="Y2845" s="62"/>
      <c r="Z2845" s="19"/>
      <c r="AC2845" s="58"/>
      <c r="AD2845" s="19"/>
    </row>
    <row r="2846" spans="2:30" s="20" customFormat="1">
      <c r="B2846" s="49"/>
      <c r="C2846" s="19"/>
      <c r="D2846" s="50"/>
      <c r="E2846" s="19"/>
      <c r="F2846" s="19"/>
      <c r="G2846" s="208"/>
      <c r="I2846" s="51"/>
      <c r="J2846" s="52"/>
      <c r="K2846" s="62"/>
      <c r="L2846" s="62"/>
      <c r="M2846" s="52"/>
      <c r="N2846" s="54"/>
      <c r="O2846" s="51"/>
      <c r="P2846" s="52"/>
      <c r="W2846" s="52"/>
      <c r="X2846" s="68"/>
      <c r="Y2846" s="62"/>
      <c r="Z2846" s="19"/>
      <c r="AC2846" s="58"/>
      <c r="AD2846" s="19"/>
    </row>
    <row r="2847" spans="2:30" s="20" customFormat="1">
      <c r="B2847" s="49"/>
      <c r="C2847" s="19"/>
      <c r="D2847" s="50"/>
      <c r="E2847" s="19"/>
      <c r="F2847" s="19"/>
      <c r="G2847" s="208"/>
      <c r="I2847" s="51"/>
      <c r="J2847" s="52"/>
      <c r="K2847" s="62"/>
      <c r="L2847" s="62"/>
      <c r="M2847" s="52"/>
      <c r="N2847" s="54"/>
      <c r="O2847" s="51"/>
      <c r="P2847" s="52"/>
      <c r="W2847" s="52"/>
      <c r="X2847" s="68"/>
      <c r="Y2847" s="62"/>
      <c r="Z2847" s="19"/>
      <c r="AC2847" s="58"/>
      <c r="AD2847" s="19"/>
    </row>
    <row r="2848" spans="2:30" s="20" customFormat="1">
      <c r="B2848" s="49"/>
      <c r="C2848" s="19"/>
      <c r="D2848" s="50"/>
      <c r="E2848" s="19"/>
      <c r="F2848" s="19"/>
      <c r="G2848" s="208"/>
      <c r="I2848" s="51"/>
      <c r="J2848" s="52"/>
      <c r="K2848" s="62"/>
      <c r="L2848" s="62"/>
      <c r="M2848" s="52"/>
      <c r="N2848" s="54"/>
      <c r="O2848" s="51"/>
      <c r="P2848" s="52"/>
      <c r="W2848" s="52"/>
      <c r="X2848" s="68"/>
      <c r="Y2848" s="62"/>
      <c r="Z2848" s="19"/>
      <c r="AC2848" s="58"/>
      <c r="AD2848" s="19"/>
    </row>
    <row r="2849" spans="2:30" s="20" customFormat="1">
      <c r="B2849" s="49"/>
      <c r="C2849" s="19"/>
      <c r="D2849" s="50"/>
      <c r="E2849" s="19"/>
      <c r="F2849" s="19"/>
      <c r="G2849" s="208"/>
      <c r="I2849" s="51"/>
      <c r="J2849" s="52"/>
      <c r="K2849" s="62"/>
      <c r="L2849" s="62"/>
      <c r="M2849" s="52"/>
      <c r="N2849" s="54"/>
      <c r="O2849" s="51"/>
      <c r="P2849" s="52"/>
      <c r="W2849" s="52"/>
      <c r="X2849" s="68"/>
      <c r="Y2849" s="62"/>
      <c r="Z2849" s="19"/>
      <c r="AC2849" s="58"/>
      <c r="AD2849" s="19"/>
    </row>
    <row r="2850" spans="2:30" s="20" customFormat="1">
      <c r="B2850" s="49"/>
      <c r="C2850" s="19"/>
      <c r="D2850" s="50"/>
      <c r="E2850" s="19"/>
      <c r="F2850" s="19"/>
      <c r="G2850" s="208"/>
      <c r="I2850" s="51"/>
      <c r="J2850" s="52"/>
      <c r="K2850" s="62"/>
      <c r="L2850" s="62"/>
      <c r="M2850" s="52"/>
      <c r="N2850" s="54"/>
      <c r="O2850" s="51"/>
      <c r="P2850" s="52"/>
      <c r="W2850" s="52"/>
      <c r="X2850" s="68"/>
      <c r="Y2850" s="62"/>
      <c r="Z2850" s="19"/>
      <c r="AC2850" s="58"/>
      <c r="AD2850" s="19"/>
    </row>
    <row r="2851" spans="2:30" s="20" customFormat="1">
      <c r="B2851" s="49"/>
      <c r="C2851" s="19"/>
      <c r="D2851" s="50"/>
      <c r="E2851" s="19"/>
      <c r="F2851" s="19"/>
      <c r="G2851" s="208"/>
      <c r="I2851" s="51"/>
      <c r="J2851" s="52"/>
      <c r="K2851" s="62"/>
      <c r="L2851" s="62"/>
      <c r="M2851" s="52"/>
      <c r="N2851" s="54"/>
      <c r="O2851" s="51"/>
      <c r="P2851" s="52"/>
      <c r="W2851" s="52"/>
      <c r="X2851" s="68"/>
      <c r="Y2851" s="62"/>
      <c r="Z2851" s="19"/>
      <c r="AC2851" s="58"/>
      <c r="AD2851" s="19"/>
    </row>
    <row r="2852" spans="2:30" s="20" customFormat="1">
      <c r="B2852" s="49"/>
      <c r="C2852" s="19"/>
      <c r="D2852" s="50"/>
      <c r="E2852" s="19"/>
      <c r="F2852" s="19"/>
      <c r="G2852" s="208"/>
      <c r="I2852" s="51"/>
      <c r="J2852" s="52"/>
      <c r="K2852" s="62"/>
      <c r="L2852" s="62"/>
      <c r="M2852" s="52"/>
      <c r="N2852" s="54"/>
      <c r="O2852" s="51"/>
      <c r="P2852" s="52"/>
      <c r="W2852" s="52"/>
      <c r="X2852" s="68"/>
      <c r="Y2852" s="62"/>
      <c r="Z2852" s="19"/>
      <c r="AC2852" s="58"/>
      <c r="AD2852" s="19"/>
    </row>
    <row r="2853" spans="2:30" s="20" customFormat="1">
      <c r="B2853" s="49"/>
      <c r="C2853" s="19"/>
      <c r="D2853" s="50"/>
      <c r="E2853" s="19"/>
      <c r="F2853" s="19"/>
      <c r="G2853" s="208"/>
      <c r="I2853" s="51"/>
      <c r="J2853" s="52"/>
      <c r="K2853" s="62"/>
      <c r="L2853" s="62"/>
      <c r="M2853" s="52"/>
      <c r="N2853" s="54"/>
      <c r="O2853" s="51"/>
      <c r="P2853" s="52"/>
      <c r="W2853" s="52"/>
      <c r="X2853" s="68"/>
      <c r="Y2853" s="62"/>
      <c r="Z2853" s="19"/>
      <c r="AC2853" s="58"/>
      <c r="AD2853" s="19"/>
    </row>
    <row r="2854" spans="2:30" s="20" customFormat="1">
      <c r="B2854" s="49"/>
      <c r="C2854" s="19"/>
      <c r="D2854" s="50"/>
      <c r="E2854" s="19"/>
      <c r="F2854" s="19"/>
      <c r="G2854" s="208"/>
      <c r="I2854" s="51"/>
      <c r="J2854" s="52"/>
      <c r="K2854" s="62"/>
      <c r="L2854" s="62"/>
      <c r="M2854" s="52"/>
      <c r="N2854" s="54"/>
      <c r="O2854" s="51"/>
      <c r="P2854" s="52"/>
      <c r="W2854" s="52"/>
      <c r="X2854" s="68"/>
      <c r="Y2854" s="62"/>
      <c r="Z2854" s="19"/>
      <c r="AC2854" s="58"/>
      <c r="AD2854" s="19"/>
    </row>
    <row r="2855" spans="2:30" s="20" customFormat="1">
      <c r="B2855" s="49"/>
      <c r="C2855" s="19"/>
      <c r="D2855" s="50"/>
      <c r="E2855" s="19"/>
      <c r="F2855" s="19"/>
      <c r="G2855" s="208"/>
      <c r="I2855" s="51"/>
      <c r="J2855" s="52"/>
      <c r="K2855" s="62"/>
      <c r="L2855" s="62"/>
      <c r="M2855" s="52"/>
      <c r="N2855" s="54"/>
      <c r="O2855" s="51"/>
      <c r="P2855" s="52"/>
      <c r="W2855" s="52"/>
      <c r="X2855" s="68"/>
      <c r="Y2855" s="62"/>
      <c r="Z2855" s="19"/>
      <c r="AC2855" s="58"/>
      <c r="AD2855" s="19"/>
    </row>
    <row r="2856" spans="2:30" s="20" customFormat="1">
      <c r="B2856" s="49"/>
      <c r="C2856" s="19"/>
      <c r="D2856" s="50"/>
      <c r="E2856" s="19"/>
      <c r="F2856" s="19"/>
      <c r="G2856" s="208"/>
      <c r="I2856" s="51"/>
      <c r="J2856" s="52"/>
      <c r="K2856" s="62"/>
      <c r="L2856" s="62"/>
      <c r="M2856" s="52"/>
      <c r="N2856" s="54"/>
      <c r="O2856" s="51"/>
      <c r="P2856" s="52"/>
      <c r="W2856" s="52"/>
      <c r="X2856" s="68"/>
      <c r="Y2856" s="62"/>
      <c r="Z2856" s="19"/>
      <c r="AC2856" s="58"/>
      <c r="AD2856" s="19"/>
    </row>
    <row r="2857" spans="2:30" s="20" customFormat="1">
      <c r="B2857" s="49"/>
      <c r="C2857" s="19"/>
      <c r="D2857" s="50"/>
      <c r="E2857" s="19"/>
      <c r="F2857" s="19"/>
      <c r="G2857" s="208"/>
      <c r="I2857" s="51"/>
      <c r="J2857" s="52"/>
      <c r="K2857" s="62"/>
      <c r="L2857" s="62"/>
      <c r="M2857" s="52"/>
      <c r="N2857" s="54"/>
      <c r="O2857" s="51"/>
      <c r="P2857" s="52"/>
      <c r="W2857" s="52"/>
      <c r="X2857" s="68"/>
      <c r="Y2857" s="62"/>
      <c r="Z2857" s="19"/>
      <c r="AC2857" s="58"/>
      <c r="AD2857" s="19"/>
    </row>
    <row r="2858" spans="2:30" s="20" customFormat="1">
      <c r="B2858" s="49"/>
      <c r="C2858" s="19"/>
      <c r="D2858" s="50"/>
      <c r="E2858" s="19"/>
      <c r="F2858" s="19"/>
      <c r="G2858" s="208"/>
      <c r="I2858" s="51"/>
      <c r="J2858" s="52"/>
      <c r="K2858" s="62"/>
      <c r="L2858" s="62"/>
      <c r="M2858" s="52"/>
      <c r="N2858" s="54"/>
      <c r="O2858" s="51"/>
      <c r="P2858" s="52"/>
      <c r="W2858" s="52"/>
      <c r="X2858" s="68"/>
      <c r="Y2858" s="62"/>
      <c r="Z2858" s="19"/>
      <c r="AC2858" s="58"/>
      <c r="AD2858" s="19"/>
    </row>
    <row r="2859" spans="2:30" s="20" customFormat="1">
      <c r="B2859" s="49"/>
      <c r="C2859" s="19"/>
      <c r="D2859" s="50"/>
      <c r="E2859" s="19"/>
      <c r="F2859" s="19"/>
      <c r="G2859" s="208"/>
      <c r="I2859" s="51"/>
      <c r="J2859" s="52"/>
      <c r="K2859" s="62"/>
      <c r="L2859" s="62"/>
      <c r="M2859" s="52"/>
      <c r="N2859" s="54"/>
      <c r="O2859" s="51"/>
      <c r="P2859" s="52"/>
      <c r="W2859" s="52"/>
      <c r="X2859" s="68"/>
      <c r="Y2859" s="62"/>
      <c r="Z2859" s="19"/>
      <c r="AC2859" s="58"/>
      <c r="AD2859" s="19"/>
    </row>
    <row r="2860" spans="2:30" s="20" customFormat="1">
      <c r="B2860" s="49"/>
      <c r="C2860" s="19"/>
      <c r="D2860" s="50"/>
      <c r="E2860" s="19"/>
      <c r="F2860" s="19"/>
      <c r="G2860" s="208"/>
      <c r="I2860" s="51"/>
      <c r="J2860" s="52"/>
      <c r="K2860" s="62"/>
      <c r="L2860" s="62"/>
      <c r="M2860" s="52"/>
      <c r="N2860" s="54"/>
      <c r="O2860" s="51"/>
      <c r="P2860" s="52"/>
      <c r="W2860" s="52"/>
      <c r="X2860" s="68"/>
      <c r="Y2860" s="62"/>
      <c r="Z2860" s="19"/>
      <c r="AC2860" s="58"/>
      <c r="AD2860" s="19"/>
    </row>
    <row r="2861" spans="2:30" s="20" customFormat="1">
      <c r="B2861" s="49"/>
      <c r="C2861" s="19"/>
      <c r="D2861" s="50"/>
      <c r="E2861" s="19"/>
      <c r="F2861" s="19"/>
      <c r="G2861" s="208"/>
      <c r="I2861" s="51"/>
      <c r="J2861" s="52"/>
      <c r="K2861" s="62"/>
      <c r="L2861" s="62"/>
      <c r="M2861" s="52"/>
      <c r="N2861" s="54"/>
      <c r="O2861" s="51"/>
      <c r="P2861" s="52"/>
      <c r="W2861" s="52"/>
      <c r="X2861" s="68"/>
      <c r="Y2861" s="62"/>
      <c r="Z2861" s="19"/>
      <c r="AC2861" s="58"/>
      <c r="AD2861" s="19"/>
    </row>
    <row r="2862" spans="2:30" s="20" customFormat="1">
      <c r="B2862" s="49"/>
      <c r="C2862" s="19"/>
      <c r="D2862" s="50"/>
      <c r="E2862" s="19"/>
      <c r="F2862" s="19"/>
      <c r="G2862" s="208"/>
      <c r="I2862" s="51"/>
      <c r="J2862" s="52"/>
      <c r="K2862" s="62"/>
      <c r="L2862" s="62"/>
      <c r="M2862" s="52"/>
      <c r="N2862" s="54"/>
      <c r="O2862" s="51"/>
      <c r="P2862" s="52"/>
      <c r="W2862" s="52"/>
      <c r="X2862" s="68"/>
      <c r="Y2862" s="62"/>
      <c r="Z2862" s="19"/>
      <c r="AC2862" s="58"/>
      <c r="AD2862" s="19"/>
    </row>
    <row r="2863" spans="2:30" s="20" customFormat="1">
      <c r="B2863" s="49"/>
      <c r="C2863" s="19"/>
      <c r="D2863" s="50"/>
      <c r="E2863" s="19"/>
      <c r="F2863" s="19"/>
      <c r="G2863" s="208"/>
      <c r="I2863" s="51"/>
      <c r="J2863" s="52"/>
      <c r="K2863" s="62"/>
      <c r="L2863" s="62"/>
      <c r="M2863" s="52"/>
      <c r="N2863" s="54"/>
      <c r="O2863" s="51"/>
      <c r="P2863" s="52"/>
      <c r="W2863" s="52"/>
      <c r="X2863" s="68"/>
      <c r="Y2863" s="62"/>
      <c r="Z2863" s="19"/>
      <c r="AC2863" s="58"/>
      <c r="AD2863" s="19"/>
    </row>
    <row r="2864" spans="2:30" s="20" customFormat="1">
      <c r="B2864" s="49"/>
      <c r="C2864" s="19"/>
      <c r="D2864" s="50"/>
      <c r="E2864" s="19"/>
      <c r="F2864" s="19"/>
      <c r="G2864" s="208"/>
      <c r="I2864" s="51"/>
      <c r="J2864" s="52"/>
      <c r="K2864" s="62"/>
      <c r="L2864" s="62"/>
      <c r="M2864" s="52"/>
      <c r="N2864" s="54"/>
      <c r="O2864" s="51"/>
      <c r="P2864" s="52"/>
      <c r="W2864" s="52"/>
      <c r="X2864" s="68"/>
      <c r="Y2864" s="62"/>
      <c r="Z2864" s="19"/>
      <c r="AC2864" s="58"/>
      <c r="AD2864" s="19"/>
    </row>
    <row r="2865" spans="2:30" s="20" customFormat="1">
      <c r="B2865" s="49"/>
      <c r="C2865" s="19"/>
      <c r="D2865" s="50"/>
      <c r="E2865" s="19"/>
      <c r="F2865" s="19"/>
      <c r="G2865" s="208"/>
      <c r="I2865" s="51"/>
      <c r="J2865" s="52"/>
      <c r="K2865" s="62"/>
      <c r="L2865" s="62"/>
      <c r="M2865" s="52"/>
      <c r="N2865" s="54"/>
      <c r="O2865" s="51"/>
      <c r="P2865" s="52"/>
      <c r="W2865" s="52"/>
      <c r="X2865" s="68"/>
      <c r="Y2865" s="62"/>
      <c r="Z2865" s="19"/>
      <c r="AC2865" s="58"/>
      <c r="AD2865" s="19"/>
    </row>
    <row r="2866" spans="2:30" s="20" customFormat="1">
      <c r="B2866" s="49"/>
      <c r="C2866" s="19"/>
      <c r="D2866" s="50"/>
      <c r="E2866" s="19"/>
      <c r="F2866" s="19"/>
      <c r="G2866" s="208"/>
      <c r="I2866" s="51"/>
      <c r="J2866" s="52"/>
      <c r="K2866" s="62"/>
      <c r="L2866" s="62"/>
      <c r="M2866" s="52"/>
      <c r="N2866" s="54"/>
      <c r="O2866" s="51"/>
      <c r="P2866" s="52"/>
      <c r="W2866" s="52"/>
      <c r="X2866" s="68"/>
      <c r="Y2866" s="62"/>
      <c r="Z2866" s="19"/>
      <c r="AC2866" s="58"/>
      <c r="AD2866" s="19"/>
    </row>
    <row r="2867" spans="2:30" s="20" customFormat="1">
      <c r="B2867" s="49"/>
      <c r="C2867" s="19"/>
      <c r="D2867" s="50"/>
      <c r="E2867" s="19"/>
      <c r="F2867" s="19"/>
      <c r="G2867" s="208"/>
      <c r="I2867" s="51"/>
      <c r="J2867" s="52"/>
      <c r="K2867" s="62"/>
      <c r="L2867" s="62"/>
      <c r="M2867" s="52"/>
      <c r="N2867" s="54"/>
      <c r="O2867" s="51"/>
      <c r="P2867" s="52"/>
      <c r="W2867" s="52"/>
      <c r="X2867" s="68"/>
      <c r="Y2867" s="62"/>
      <c r="Z2867" s="19"/>
      <c r="AC2867" s="58"/>
      <c r="AD2867" s="19"/>
    </row>
    <row r="2868" spans="2:30" s="20" customFormat="1">
      <c r="B2868" s="49"/>
      <c r="C2868" s="19"/>
      <c r="D2868" s="50"/>
      <c r="E2868" s="19"/>
      <c r="F2868" s="19"/>
      <c r="G2868" s="208"/>
      <c r="I2868" s="51"/>
      <c r="J2868" s="52"/>
      <c r="K2868" s="62"/>
      <c r="L2868" s="62"/>
      <c r="M2868" s="52"/>
      <c r="N2868" s="54"/>
      <c r="O2868" s="51"/>
      <c r="P2868" s="52"/>
      <c r="W2868" s="52"/>
      <c r="X2868" s="68"/>
      <c r="Y2868" s="62"/>
      <c r="Z2868" s="19"/>
      <c r="AC2868" s="58"/>
      <c r="AD2868" s="19"/>
    </row>
    <row r="2869" spans="2:30" s="20" customFormat="1">
      <c r="B2869" s="49"/>
      <c r="C2869" s="19"/>
      <c r="D2869" s="50"/>
      <c r="E2869" s="19"/>
      <c r="F2869" s="19"/>
      <c r="G2869" s="208"/>
      <c r="I2869" s="51"/>
      <c r="J2869" s="52"/>
      <c r="K2869" s="62"/>
      <c r="L2869" s="62"/>
      <c r="M2869" s="52"/>
      <c r="N2869" s="54"/>
      <c r="O2869" s="51"/>
      <c r="P2869" s="52"/>
      <c r="W2869" s="52"/>
      <c r="X2869" s="68"/>
      <c r="Y2869" s="62"/>
      <c r="Z2869" s="19"/>
      <c r="AC2869" s="58"/>
      <c r="AD2869" s="19"/>
    </row>
    <row r="2870" spans="2:30" s="20" customFormat="1">
      <c r="B2870" s="49"/>
      <c r="C2870" s="19"/>
      <c r="D2870" s="50"/>
      <c r="E2870" s="19"/>
      <c r="F2870" s="19"/>
      <c r="G2870" s="208"/>
      <c r="I2870" s="51"/>
      <c r="J2870" s="52"/>
      <c r="K2870" s="62"/>
      <c r="L2870" s="62"/>
      <c r="M2870" s="52"/>
      <c r="N2870" s="54"/>
      <c r="O2870" s="51"/>
      <c r="P2870" s="52"/>
      <c r="W2870" s="52"/>
      <c r="X2870" s="68"/>
      <c r="Y2870" s="62"/>
      <c r="Z2870" s="19"/>
      <c r="AC2870" s="58"/>
      <c r="AD2870" s="19"/>
    </row>
    <row r="2871" spans="2:30" s="20" customFormat="1">
      <c r="B2871" s="49"/>
      <c r="C2871" s="19"/>
      <c r="D2871" s="50"/>
      <c r="E2871" s="19"/>
      <c r="F2871" s="19"/>
      <c r="G2871" s="208"/>
      <c r="I2871" s="51"/>
      <c r="J2871" s="52"/>
      <c r="K2871" s="62"/>
      <c r="L2871" s="62"/>
      <c r="M2871" s="52"/>
      <c r="N2871" s="54"/>
      <c r="O2871" s="51"/>
      <c r="P2871" s="52"/>
      <c r="W2871" s="52"/>
      <c r="X2871" s="68"/>
      <c r="Y2871" s="62"/>
      <c r="Z2871" s="19"/>
      <c r="AC2871" s="58"/>
      <c r="AD2871" s="19"/>
    </row>
    <row r="2872" spans="2:30" s="20" customFormat="1">
      <c r="B2872" s="49"/>
      <c r="C2872" s="19"/>
      <c r="D2872" s="50"/>
      <c r="E2872" s="19"/>
      <c r="F2872" s="19"/>
      <c r="G2872" s="208"/>
      <c r="I2872" s="51"/>
      <c r="J2872" s="52"/>
      <c r="K2872" s="62"/>
      <c r="L2872" s="62"/>
      <c r="M2872" s="52"/>
      <c r="N2872" s="54"/>
      <c r="O2872" s="51"/>
      <c r="P2872" s="52"/>
      <c r="W2872" s="52"/>
      <c r="X2872" s="68"/>
      <c r="Y2872" s="62"/>
      <c r="Z2872" s="19"/>
      <c r="AC2872" s="58"/>
      <c r="AD2872" s="19"/>
    </row>
    <row r="2873" spans="2:30" s="20" customFormat="1">
      <c r="B2873" s="49"/>
      <c r="C2873" s="19"/>
      <c r="D2873" s="50"/>
      <c r="E2873" s="19"/>
      <c r="F2873" s="19"/>
      <c r="G2873" s="208"/>
      <c r="I2873" s="51"/>
      <c r="J2873" s="52"/>
      <c r="K2873" s="62"/>
      <c r="L2873" s="62"/>
      <c r="M2873" s="52"/>
      <c r="N2873" s="54"/>
      <c r="O2873" s="51"/>
      <c r="P2873" s="52"/>
      <c r="W2873" s="52"/>
      <c r="X2873" s="68"/>
      <c r="Y2873" s="62"/>
      <c r="Z2873" s="19"/>
      <c r="AC2873" s="58"/>
      <c r="AD2873" s="19"/>
    </row>
    <row r="2874" spans="2:30" s="20" customFormat="1">
      <c r="B2874" s="49"/>
      <c r="C2874" s="19"/>
      <c r="D2874" s="50"/>
      <c r="E2874" s="19"/>
      <c r="F2874" s="19"/>
      <c r="G2874" s="208"/>
      <c r="I2874" s="51"/>
      <c r="J2874" s="52"/>
      <c r="K2874" s="62"/>
      <c r="L2874" s="62"/>
      <c r="M2874" s="52"/>
      <c r="N2874" s="54"/>
      <c r="O2874" s="51"/>
      <c r="P2874" s="52"/>
      <c r="W2874" s="52"/>
      <c r="X2874" s="68"/>
      <c r="Y2874" s="62"/>
      <c r="Z2874" s="19"/>
      <c r="AC2874" s="58"/>
      <c r="AD2874" s="19"/>
    </row>
    <row r="2875" spans="2:30" s="20" customFormat="1">
      <c r="B2875" s="49"/>
      <c r="C2875" s="19"/>
      <c r="D2875" s="50"/>
      <c r="E2875" s="19"/>
      <c r="F2875" s="19"/>
      <c r="G2875" s="208"/>
      <c r="I2875" s="51"/>
      <c r="J2875" s="52"/>
      <c r="K2875" s="62"/>
      <c r="L2875" s="62"/>
      <c r="M2875" s="52"/>
      <c r="N2875" s="54"/>
      <c r="O2875" s="51"/>
      <c r="P2875" s="52"/>
      <c r="W2875" s="52"/>
      <c r="X2875" s="68"/>
      <c r="Y2875" s="62"/>
      <c r="Z2875" s="19"/>
      <c r="AC2875" s="58"/>
      <c r="AD2875" s="19"/>
    </row>
    <row r="2876" spans="2:30" s="20" customFormat="1">
      <c r="B2876" s="49"/>
      <c r="C2876" s="19"/>
      <c r="D2876" s="50"/>
      <c r="E2876" s="19"/>
      <c r="F2876" s="19"/>
      <c r="G2876" s="208"/>
      <c r="I2876" s="51"/>
      <c r="J2876" s="52"/>
      <c r="K2876" s="62"/>
      <c r="L2876" s="62"/>
      <c r="M2876" s="52"/>
      <c r="N2876" s="54"/>
      <c r="O2876" s="51"/>
      <c r="P2876" s="52"/>
      <c r="W2876" s="52"/>
      <c r="X2876" s="68"/>
      <c r="Y2876" s="62"/>
      <c r="Z2876" s="19"/>
      <c r="AC2876" s="58"/>
      <c r="AD2876" s="19"/>
    </row>
    <row r="2877" spans="2:30" s="20" customFormat="1">
      <c r="B2877" s="49"/>
      <c r="C2877" s="19"/>
      <c r="D2877" s="50"/>
      <c r="E2877" s="19"/>
      <c r="F2877" s="19"/>
      <c r="G2877" s="208"/>
      <c r="I2877" s="51"/>
      <c r="J2877" s="52"/>
      <c r="K2877" s="62"/>
      <c r="L2877" s="62"/>
      <c r="M2877" s="52"/>
      <c r="N2877" s="54"/>
      <c r="O2877" s="51"/>
      <c r="P2877" s="52"/>
      <c r="W2877" s="52"/>
      <c r="X2877" s="68"/>
      <c r="Y2877" s="62"/>
      <c r="Z2877" s="19"/>
      <c r="AC2877" s="58"/>
      <c r="AD2877" s="19"/>
    </row>
    <row r="2878" spans="2:30" s="20" customFormat="1">
      <c r="B2878" s="49"/>
      <c r="C2878" s="19"/>
      <c r="D2878" s="50"/>
      <c r="E2878" s="19"/>
      <c r="F2878" s="19"/>
      <c r="G2878" s="208"/>
      <c r="I2878" s="51"/>
      <c r="J2878" s="52"/>
      <c r="K2878" s="62"/>
      <c r="L2878" s="62"/>
      <c r="M2878" s="52"/>
      <c r="N2878" s="54"/>
      <c r="O2878" s="51"/>
      <c r="P2878" s="52"/>
      <c r="W2878" s="52"/>
      <c r="X2878" s="68"/>
      <c r="Y2878" s="62"/>
      <c r="Z2878" s="19"/>
      <c r="AC2878" s="58"/>
      <c r="AD2878" s="19"/>
    </row>
    <row r="2879" spans="2:30" s="20" customFormat="1">
      <c r="B2879" s="49"/>
      <c r="C2879" s="19"/>
      <c r="D2879" s="50"/>
      <c r="E2879" s="19"/>
      <c r="F2879" s="19"/>
      <c r="G2879" s="208"/>
      <c r="I2879" s="51"/>
      <c r="J2879" s="52"/>
      <c r="K2879" s="62"/>
      <c r="L2879" s="62"/>
      <c r="M2879" s="52"/>
      <c r="N2879" s="54"/>
      <c r="O2879" s="51"/>
      <c r="P2879" s="52"/>
      <c r="W2879" s="52"/>
      <c r="X2879" s="68"/>
      <c r="Y2879" s="62"/>
      <c r="Z2879" s="19"/>
      <c r="AC2879" s="58"/>
      <c r="AD2879" s="19"/>
    </row>
    <row r="2880" spans="2:30" s="20" customFormat="1">
      <c r="B2880" s="49"/>
      <c r="C2880" s="19"/>
      <c r="D2880" s="50"/>
      <c r="E2880" s="19"/>
      <c r="F2880" s="19"/>
      <c r="G2880" s="208"/>
      <c r="I2880" s="51"/>
      <c r="J2880" s="52"/>
      <c r="K2880" s="62"/>
      <c r="L2880" s="62"/>
      <c r="M2880" s="52"/>
      <c r="N2880" s="54"/>
      <c r="O2880" s="51"/>
      <c r="P2880" s="52"/>
      <c r="W2880" s="52"/>
      <c r="X2880" s="68"/>
      <c r="Y2880" s="62"/>
      <c r="Z2880" s="19"/>
      <c r="AC2880" s="58"/>
      <c r="AD2880" s="19"/>
    </row>
    <row r="2881" spans="2:30" s="20" customFormat="1">
      <c r="B2881" s="49"/>
      <c r="C2881" s="19"/>
      <c r="D2881" s="50"/>
      <c r="E2881" s="19"/>
      <c r="F2881" s="19"/>
      <c r="G2881" s="208"/>
      <c r="I2881" s="51"/>
      <c r="J2881" s="52"/>
      <c r="K2881" s="62"/>
      <c r="L2881" s="62"/>
      <c r="M2881" s="52"/>
      <c r="N2881" s="54"/>
      <c r="O2881" s="51"/>
      <c r="P2881" s="52"/>
      <c r="W2881" s="52"/>
      <c r="X2881" s="68"/>
      <c r="Y2881" s="62"/>
      <c r="Z2881" s="19"/>
      <c r="AC2881" s="58"/>
      <c r="AD2881" s="19"/>
    </row>
    <row r="2882" spans="2:30" s="20" customFormat="1">
      <c r="B2882" s="49"/>
      <c r="C2882" s="19"/>
      <c r="D2882" s="50"/>
      <c r="E2882" s="19"/>
      <c r="F2882" s="19"/>
      <c r="G2882" s="208"/>
      <c r="I2882" s="51"/>
      <c r="J2882" s="52"/>
      <c r="K2882" s="62"/>
      <c r="L2882" s="62"/>
      <c r="M2882" s="52"/>
      <c r="N2882" s="54"/>
      <c r="O2882" s="51"/>
      <c r="P2882" s="52"/>
      <c r="W2882" s="52"/>
      <c r="X2882" s="68"/>
      <c r="Y2882" s="62"/>
      <c r="Z2882" s="19"/>
      <c r="AC2882" s="58"/>
      <c r="AD2882" s="19"/>
    </row>
    <row r="2883" spans="2:30" s="20" customFormat="1">
      <c r="B2883" s="49"/>
      <c r="C2883" s="19"/>
      <c r="D2883" s="50"/>
      <c r="E2883" s="19"/>
      <c r="F2883" s="19"/>
      <c r="G2883" s="208"/>
      <c r="I2883" s="51"/>
      <c r="J2883" s="52"/>
      <c r="K2883" s="62"/>
      <c r="L2883" s="62"/>
      <c r="M2883" s="52"/>
      <c r="N2883" s="54"/>
      <c r="O2883" s="51"/>
      <c r="P2883" s="52"/>
      <c r="W2883" s="52"/>
      <c r="X2883" s="68"/>
      <c r="Y2883" s="62"/>
      <c r="Z2883" s="19"/>
      <c r="AC2883" s="58"/>
      <c r="AD2883" s="19"/>
    </row>
    <row r="2884" spans="2:30" s="20" customFormat="1">
      <c r="B2884" s="49"/>
      <c r="C2884" s="19"/>
      <c r="D2884" s="50"/>
      <c r="E2884" s="19"/>
      <c r="F2884" s="19"/>
      <c r="G2884" s="208"/>
      <c r="I2884" s="51"/>
      <c r="J2884" s="52"/>
      <c r="K2884" s="62"/>
      <c r="L2884" s="62"/>
      <c r="M2884" s="52"/>
      <c r="N2884" s="54"/>
      <c r="O2884" s="51"/>
      <c r="P2884" s="52"/>
      <c r="W2884" s="52"/>
      <c r="X2884" s="68"/>
      <c r="Y2884" s="62"/>
      <c r="Z2884" s="19"/>
      <c r="AC2884" s="58"/>
      <c r="AD2884" s="19"/>
    </row>
    <row r="2885" spans="2:30" s="20" customFormat="1">
      <c r="B2885" s="49"/>
      <c r="C2885" s="19"/>
      <c r="D2885" s="50"/>
      <c r="E2885" s="19"/>
      <c r="F2885" s="19"/>
      <c r="G2885" s="208"/>
      <c r="I2885" s="51"/>
      <c r="J2885" s="52"/>
      <c r="K2885" s="62"/>
      <c r="L2885" s="62"/>
      <c r="M2885" s="52"/>
      <c r="N2885" s="54"/>
      <c r="O2885" s="51"/>
      <c r="P2885" s="52"/>
      <c r="W2885" s="52"/>
      <c r="X2885" s="68"/>
      <c r="Y2885" s="62"/>
      <c r="Z2885" s="19"/>
      <c r="AC2885" s="58"/>
      <c r="AD2885" s="19"/>
    </row>
    <row r="2886" spans="2:30" s="20" customFormat="1">
      <c r="B2886" s="49"/>
      <c r="C2886" s="19"/>
      <c r="D2886" s="50"/>
      <c r="E2886" s="19"/>
      <c r="F2886" s="19"/>
      <c r="G2886" s="208"/>
      <c r="I2886" s="51"/>
      <c r="J2886" s="52"/>
      <c r="K2886" s="62"/>
      <c r="L2886" s="62"/>
      <c r="M2886" s="52"/>
      <c r="N2886" s="54"/>
      <c r="O2886" s="51"/>
      <c r="P2886" s="52"/>
      <c r="W2886" s="52"/>
      <c r="X2886" s="68"/>
      <c r="Y2886" s="62"/>
      <c r="Z2886" s="19"/>
      <c r="AC2886" s="58"/>
      <c r="AD2886" s="19"/>
    </row>
    <row r="2887" spans="2:30" s="20" customFormat="1">
      <c r="B2887" s="49"/>
      <c r="C2887" s="19"/>
      <c r="D2887" s="50"/>
      <c r="E2887" s="19"/>
      <c r="F2887" s="19"/>
      <c r="G2887" s="208"/>
      <c r="I2887" s="51"/>
      <c r="J2887" s="52"/>
      <c r="K2887" s="62"/>
      <c r="L2887" s="62"/>
      <c r="M2887" s="52"/>
      <c r="N2887" s="54"/>
      <c r="O2887" s="51"/>
      <c r="P2887" s="52"/>
      <c r="W2887" s="52"/>
      <c r="X2887" s="68"/>
      <c r="Y2887" s="62"/>
      <c r="Z2887" s="19"/>
      <c r="AC2887" s="58"/>
      <c r="AD2887" s="19"/>
    </row>
    <row r="2888" spans="2:30" s="20" customFormat="1">
      <c r="B2888" s="49"/>
      <c r="C2888" s="19"/>
      <c r="D2888" s="50"/>
      <c r="E2888" s="19"/>
      <c r="F2888" s="19"/>
      <c r="G2888" s="208"/>
      <c r="I2888" s="51"/>
      <c r="J2888" s="52"/>
      <c r="K2888" s="62"/>
      <c r="L2888" s="62"/>
      <c r="M2888" s="52"/>
      <c r="N2888" s="54"/>
      <c r="O2888" s="51"/>
      <c r="P2888" s="52"/>
      <c r="W2888" s="52"/>
      <c r="X2888" s="68"/>
      <c r="Y2888" s="62"/>
      <c r="Z2888" s="19"/>
      <c r="AC2888" s="58"/>
      <c r="AD2888" s="19"/>
    </row>
    <row r="2889" spans="2:30" s="20" customFormat="1">
      <c r="B2889" s="49"/>
      <c r="C2889" s="19"/>
      <c r="D2889" s="50"/>
      <c r="E2889" s="19"/>
      <c r="F2889" s="19"/>
      <c r="G2889" s="208"/>
      <c r="I2889" s="51"/>
      <c r="J2889" s="52"/>
      <c r="K2889" s="62"/>
      <c r="L2889" s="62"/>
      <c r="M2889" s="52"/>
      <c r="N2889" s="54"/>
      <c r="O2889" s="51"/>
      <c r="P2889" s="52"/>
      <c r="W2889" s="52"/>
      <c r="X2889" s="68"/>
      <c r="Y2889" s="62"/>
      <c r="Z2889" s="19"/>
      <c r="AC2889" s="58"/>
      <c r="AD2889" s="19"/>
    </row>
    <row r="2890" spans="2:30" s="20" customFormat="1">
      <c r="B2890" s="49"/>
      <c r="C2890" s="19"/>
      <c r="D2890" s="50"/>
      <c r="E2890" s="19"/>
      <c r="F2890" s="19"/>
      <c r="G2890" s="208"/>
      <c r="I2890" s="51"/>
      <c r="J2890" s="52"/>
      <c r="K2890" s="62"/>
      <c r="L2890" s="62"/>
      <c r="M2890" s="52"/>
      <c r="N2890" s="54"/>
      <c r="O2890" s="51"/>
      <c r="P2890" s="52"/>
      <c r="W2890" s="52"/>
      <c r="X2890" s="68"/>
      <c r="Y2890" s="62"/>
      <c r="Z2890" s="19"/>
      <c r="AC2890" s="58"/>
      <c r="AD2890" s="19"/>
    </row>
    <row r="2891" spans="2:30" s="20" customFormat="1">
      <c r="B2891" s="49"/>
      <c r="C2891" s="19"/>
      <c r="D2891" s="50"/>
      <c r="E2891" s="19"/>
      <c r="F2891" s="19"/>
      <c r="G2891" s="208"/>
      <c r="I2891" s="51"/>
      <c r="J2891" s="52"/>
      <c r="K2891" s="62"/>
      <c r="L2891" s="62"/>
      <c r="M2891" s="52"/>
      <c r="N2891" s="54"/>
      <c r="O2891" s="51"/>
      <c r="P2891" s="52"/>
      <c r="W2891" s="52"/>
      <c r="X2891" s="68"/>
      <c r="Y2891" s="62"/>
      <c r="Z2891" s="19"/>
      <c r="AC2891" s="58"/>
      <c r="AD2891" s="19"/>
    </row>
    <row r="2892" spans="2:30" s="20" customFormat="1">
      <c r="B2892" s="49"/>
      <c r="C2892" s="19"/>
      <c r="D2892" s="50"/>
      <c r="E2892" s="19"/>
      <c r="F2892" s="19"/>
      <c r="G2892" s="208"/>
      <c r="I2892" s="51"/>
      <c r="J2892" s="52"/>
      <c r="K2892" s="62"/>
      <c r="L2892" s="62"/>
      <c r="M2892" s="52"/>
      <c r="N2892" s="54"/>
      <c r="O2892" s="51"/>
      <c r="P2892" s="52"/>
      <c r="W2892" s="52"/>
      <c r="X2892" s="68"/>
      <c r="Y2892" s="62"/>
      <c r="Z2892" s="19"/>
      <c r="AC2892" s="58"/>
      <c r="AD2892" s="19"/>
    </row>
    <row r="2893" spans="2:30" s="20" customFormat="1">
      <c r="B2893" s="49"/>
      <c r="C2893" s="19"/>
      <c r="D2893" s="50"/>
      <c r="E2893" s="19"/>
      <c r="F2893" s="19"/>
      <c r="G2893" s="208"/>
      <c r="I2893" s="51"/>
      <c r="J2893" s="52"/>
      <c r="K2893" s="62"/>
      <c r="L2893" s="62"/>
      <c r="M2893" s="52"/>
      <c r="N2893" s="54"/>
      <c r="O2893" s="51"/>
      <c r="P2893" s="52"/>
      <c r="W2893" s="52"/>
      <c r="X2893" s="68"/>
      <c r="Y2893" s="62"/>
      <c r="Z2893" s="19"/>
      <c r="AC2893" s="58"/>
      <c r="AD2893" s="19"/>
    </row>
    <row r="2894" spans="2:30" s="20" customFormat="1">
      <c r="B2894" s="49"/>
      <c r="C2894" s="19"/>
      <c r="D2894" s="50"/>
      <c r="E2894" s="19"/>
      <c r="F2894" s="19"/>
      <c r="G2894" s="208"/>
      <c r="I2894" s="51"/>
      <c r="J2894" s="52"/>
      <c r="K2894" s="62"/>
      <c r="L2894" s="62"/>
      <c r="M2894" s="52"/>
      <c r="N2894" s="54"/>
      <c r="O2894" s="51"/>
      <c r="P2894" s="52"/>
      <c r="W2894" s="52"/>
      <c r="X2894" s="68"/>
      <c r="Y2894" s="62"/>
      <c r="Z2894" s="19"/>
      <c r="AC2894" s="58"/>
      <c r="AD2894" s="19"/>
    </row>
    <row r="2895" spans="2:30" s="20" customFormat="1">
      <c r="B2895" s="49"/>
      <c r="C2895" s="19"/>
      <c r="D2895" s="50"/>
      <c r="E2895" s="19"/>
      <c r="F2895" s="19"/>
      <c r="G2895" s="208"/>
      <c r="I2895" s="51"/>
      <c r="J2895" s="52"/>
      <c r="K2895" s="62"/>
      <c r="L2895" s="62"/>
      <c r="M2895" s="52"/>
      <c r="N2895" s="54"/>
      <c r="O2895" s="51"/>
      <c r="P2895" s="52"/>
      <c r="W2895" s="52"/>
      <c r="X2895" s="68"/>
      <c r="Y2895" s="62"/>
      <c r="Z2895" s="19"/>
      <c r="AC2895" s="58"/>
      <c r="AD2895" s="19"/>
    </row>
    <row r="2896" spans="2:30" s="20" customFormat="1">
      <c r="B2896" s="49"/>
      <c r="C2896" s="19"/>
      <c r="D2896" s="50"/>
      <c r="E2896" s="19"/>
      <c r="F2896" s="19"/>
      <c r="G2896" s="208"/>
      <c r="I2896" s="51"/>
      <c r="J2896" s="52"/>
      <c r="K2896" s="62"/>
      <c r="L2896" s="62"/>
      <c r="M2896" s="52"/>
      <c r="N2896" s="54"/>
      <c r="O2896" s="51"/>
      <c r="P2896" s="52"/>
      <c r="W2896" s="52"/>
      <c r="X2896" s="68"/>
      <c r="Y2896" s="62"/>
      <c r="Z2896" s="19"/>
      <c r="AC2896" s="58"/>
      <c r="AD2896" s="19"/>
    </row>
    <row r="2897" spans="2:30" s="20" customFormat="1">
      <c r="B2897" s="49"/>
      <c r="C2897" s="19"/>
      <c r="D2897" s="50"/>
      <c r="E2897" s="19"/>
      <c r="F2897" s="19"/>
      <c r="G2897" s="208"/>
      <c r="I2897" s="51"/>
      <c r="J2897" s="52"/>
      <c r="K2897" s="62"/>
      <c r="L2897" s="62"/>
      <c r="M2897" s="52"/>
      <c r="N2897" s="54"/>
      <c r="O2897" s="51"/>
      <c r="P2897" s="52"/>
      <c r="W2897" s="52"/>
      <c r="X2897" s="68"/>
      <c r="Y2897" s="62"/>
      <c r="Z2897" s="19"/>
      <c r="AC2897" s="58"/>
      <c r="AD2897" s="19"/>
    </row>
    <row r="2898" spans="2:30" s="20" customFormat="1">
      <c r="B2898" s="49"/>
      <c r="C2898" s="19"/>
      <c r="D2898" s="50"/>
      <c r="E2898" s="19"/>
      <c r="F2898" s="19"/>
      <c r="G2898" s="208"/>
      <c r="I2898" s="51"/>
      <c r="J2898" s="52"/>
      <c r="K2898" s="62"/>
      <c r="L2898" s="62"/>
      <c r="M2898" s="52"/>
      <c r="N2898" s="54"/>
      <c r="O2898" s="51"/>
      <c r="P2898" s="52"/>
      <c r="W2898" s="52"/>
      <c r="X2898" s="68"/>
      <c r="Y2898" s="62"/>
      <c r="Z2898" s="19"/>
      <c r="AC2898" s="58"/>
      <c r="AD2898" s="19"/>
    </row>
    <row r="2899" spans="2:30" s="20" customFormat="1">
      <c r="B2899" s="49"/>
      <c r="C2899" s="19"/>
      <c r="D2899" s="50"/>
      <c r="E2899" s="19"/>
      <c r="F2899" s="19"/>
      <c r="G2899" s="208"/>
      <c r="I2899" s="51"/>
      <c r="J2899" s="52"/>
      <c r="K2899" s="62"/>
      <c r="L2899" s="62"/>
      <c r="M2899" s="52"/>
      <c r="N2899" s="54"/>
      <c r="O2899" s="51"/>
      <c r="P2899" s="52"/>
      <c r="W2899" s="52"/>
      <c r="X2899" s="68"/>
      <c r="Y2899" s="62"/>
      <c r="Z2899" s="19"/>
      <c r="AC2899" s="58"/>
      <c r="AD2899" s="19"/>
    </row>
    <row r="2900" spans="2:30" s="20" customFormat="1">
      <c r="B2900" s="49"/>
      <c r="C2900" s="19"/>
      <c r="D2900" s="50"/>
      <c r="E2900" s="19"/>
      <c r="F2900" s="19"/>
      <c r="G2900" s="208"/>
      <c r="I2900" s="51"/>
      <c r="J2900" s="52"/>
      <c r="K2900" s="62"/>
      <c r="L2900" s="62"/>
      <c r="M2900" s="52"/>
      <c r="N2900" s="54"/>
      <c r="O2900" s="51"/>
      <c r="P2900" s="52"/>
      <c r="W2900" s="52"/>
      <c r="X2900" s="68"/>
      <c r="Y2900" s="62"/>
      <c r="Z2900" s="19"/>
      <c r="AC2900" s="58"/>
      <c r="AD2900" s="19"/>
    </row>
    <row r="2901" spans="2:30" s="20" customFormat="1">
      <c r="B2901" s="49"/>
      <c r="C2901" s="19"/>
      <c r="D2901" s="50"/>
      <c r="E2901" s="19"/>
      <c r="F2901" s="19"/>
      <c r="G2901" s="208"/>
      <c r="I2901" s="51"/>
      <c r="J2901" s="52"/>
      <c r="K2901" s="62"/>
      <c r="L2901" s="62"/>
      <c r="M2901" s="52"/>
      <c r="N2901" s="54"/>
      <c r="O2901" s="51"/>
      <c r="P2901" s="52"/>
      <c r="W2901" s="52"/>
      <c r="X2901" s="68"/>
      <c r="Y2901" s="62"/>
      <c r="Z2901" s="19"/>
      <c r="AC2901" s="58"/>
      <c r="AD2901" s="19"/>
    </row>
    <row r="2902" spans="2:30" s="20" customFormat="1">
      <c r="B2902" s="49"/>
      <c r="C2902" s="19"/>
      <c r="D2902" s="50"/>
      <c r="E2902" s="19"/>
      <c r="F2902" s="19"/>
      <c r="G2902" s="208"/>
      <c r="I2902" s="51"/>
      <c r="J2902" s="52"/>
      <c r="K2902" s="62"/>
      <c r="L2902" s="62"/>
      <c r="M2902" s="52"/>
      <c r="N2902" s="54"/>
      <c r="O2902" s="51"/>
      <c r="P2902" s="52"/>
      <c r="W2902" s="52"/>
      <c r="X2902" s="68"/>
      <c r="Y2902" s="62"/>
      <c r="Z2902" s="19"/>
      <c r="AC2902" s="58"/>
      <c r="AD2902" s="19"/>
    </row>
    <row r="2903" spans="2:30" s="20" customFormat="1">
      <c r="B2903" s="49"/>
      <c r="C2903" s="19"/>
      <c r="D2903" s="50"/>
      <c r="E2903" s="19"/>
      <c r="F2903" s="19"/>
      <c r="G2903" s="208"/>
      <c r="I2903" s="51"/>
      <c r="J2903" s="52"/>
      <c r="K2903" s="62"/>
      <c r="L2903" s="62"/>
      <c r="M2903" s="52"/>
      <c r="N2903" s="54"/>
      <c r="O2903" s="51"/>
      <c r="P2903" s="52"/>
      <c r="W2903" s="52"/>
      <c r="X2903" s="68"/>
      <c r="Y2903" s="62"/>
      <c r="Z2903" s="19"/>
      <c r="AC2903" s="58"/>
      <c r="AD2903" s="19"/>
    </row>
    <row r="2904" spans="2:30" s="20" customFormat="1">
      <c r="B2904" s="49"/>
      <c r="C2904" s="19"/>
      <c r="D2904" s="50"/>
      <c r="E2904" s="19"/>
      <c r="F2904" s="19"/>
      <c r="G2904" s="208"/>
      <c r="I2904" s="51"/>
      <c r="J2904" s="52"/>
      <c r="K2904" s="62"/>
      <c r="L2904" s="62"/>
      <c r="M2904" s="52"/>
      <c r="N2904" s="54"/>
      <c r="O2904" s="51"/>
      <c r="P2904" s="52"/>
      <c r="W2904" s="52"/>
      <c r="X2904" s="68"/>
      <c r="Y2904" s="62"/>
      <c r="Z2904" s="19"/>
      <c r="AC2904" s="58"/>
      <c r="AD2904" s="19"/>
    </row>
    <row r="2905" spans="2:30" s="20" customFormat="1">
      <c r="B2905" s="49"/>
      <c r="C2905" s="19"/>
      <c r="D2905" s="50"/>
      <c r="E2905" s="19"/>
      <c r="F2905" s="19"/>
      <c r="G2905" s="208"/>
      <c r="I2905" s="51"/>
      <c r="J2905" s="52"/>
      <c r="K2905" s="62"/>
      <c r="L2905" s="62"/>
      <c r="M2905" s="52"/>
      <c r="N2905" s="54"/>
      <c r="O2905" s="51"/>
      <c r="P2905" s="52"/>
      <c r="W2905" s="52"/>
      <c r="X2905" s="68"/>
      <c r="Y2905" s="62"/>
      <c r="Z2905" s="19"/>
      <c r="AC2905" s="58"/>
      <c r="AD2905" s="19"/>
    </row>
    <row r="2906" spans="2:30" s="20" customFormat="1">
      <c r="B2906" s="49"/>
      <c r="C2906" s="19"/>
      <c r="D2906" s="50"/>
      <c r="E2906" s="19"/>
      <c r="F2906" s="19"/>
      <c r="G2906" s="208"/>
      <c r="I2906" s="51"/>
      <c r="J2906" s="52"/>
      <c r="K2906" s="62"/>
      <c r="L2906" s="62"/>
      <c r="M2906" s="52"/>
      <c r="N2906" s="54"/>
      <c r="O2906" s="51"/>
      <c r="P2906" s="52"/>
      <c r="W2906" s="52"/>
      <c r="X2906" s="68"/>
      <c r="Y2906" s="62"/>
      <c r="Z2906" s="19"/>
      <c r="AC2906" s="58"/>
      <c r="AD2906" s="19"/>
    </row>
    <row r="2907" spans="2:30" s="20" customFormat="1">
      <c r="B2907" s="49"/>
      <c r="C2907" s="19"/>
      <c r="D2907" s="50"/>
      <c r="E2907" s="19"/>
      <c r="F2907" s="19"/>
      <c r="G2907" s="208"/>
      <c r="I2907" s="51"/>
      <c r="J2907" s="52"/>
      <c r="K2907" s="62"/>
      <c r="L2907" s="62"/>
      <c r="M2907" s="52"/>
      <c r="N2907" s="54"/>
      <c r="O2907" s="51"/>
      <c r="P2907" s="52"/>
      <c r="W2907" s="52"/>
      <c r="X2907" s="68"/>
      <c r="Y2907" s="62"/>
      <c r="Z2907" s="19"/>
      <c r="AC2907" s="58"/>
      <c r="AD2907" s="19"/>
    </row>
    <row r="2908" spans="2:30" s="20" customFormat="1">
      <c r="B2908" s="49"/>
      <c r="C2908" s="19"/>
      <c r="D2908" s="50"/>
      <c r="E2908" s="19"/>
      <c r="F2908" s="19"/>
      <c r="G2908" s="208"/>
      <c r="I2908" s="51"/>
      <c r="J2908" s="52"/>
      <c r="K2908" s="62"/>
      <c r="L2908" s="62"/>
      <c r="M2908" s="52"/>
      <c r="N2908" s="54"/>
      <c r="O2908" s="51"/>
      <c r="P2908" s="52"/>
      <c r="W2908" s="52"/>
      <c r="X2908" s="68"/>
      <c r="Y2908" s="62"/>
      <c r="Z2908" s="19"/>
      <c r="AC2908" s="58"/>
      <c r="AD2908" s="19"/>
    </row>
    <row r="2909" spans="2:30" s="20" customFormat="1">
      <c r="B2909" s="49"/>
      <c r="C2909" s="19"/>
      <c r="D2909" s="50"/>
      <c r="E2909" s="19"/>
      <c r="F2909" s="19"/>
      <c r="G2909" s="208"/>
      <c r="I2909" s="51"/>
      <c r="J2909" s="52"/>
      <c r="K2909" s="62"/>
      <c r="L2909" s="62"/>
      <c r="M2909" s="52"/>
      <c r="N2909" s="54"/>
      <c r="O2909" s="51"/>
      <c r="P2909" s="52"/>
      <c r="W2909" s="52"/>
      <c r="X2909" s="68"/>
      <c r="Y2909" s="62"/>
      <c r="Z2909" s="19"/>
      <c r="AC2909" s="58"/>
      <c r="AD2909" s="19"/>
    </row>
    <row r="2910" spans="2:30" s="20" customFormat="1">
      <c r="B2910" s="49"/>
      <c r="C2910" s="19"/>
      <c r="D2910" s="50"/>
      <c r="E2910" s="19"/>
      <c r="F2910" s="19"/>
      <c r="G2910" s="208"/>
      <c r="I2910" s="51"/>
      <c r="J2910" s="52"/>
      <c r="K2910" s="62"/>
      <c r="L2910" s="62"/>
      <c r="M2910" s="52"/>
      <c r="N2910" s="54"/>
      <c r="O2910" s="51"/>
      <c r="P2910" s="52"/>
      <c r="W2910" s="52"/>
      <c r="X2910" s="68"/>
      <c r="Y2910" s="62"/>
      <c r="Z2910" s="19"/>
      <c r="AC2910" s="58"/>
      <c r="AD2910" s="19"/>
    </row>
    <row r="2911" spans="2:30" s="20" customFormat="1">
      <c r="B2911" s="49"/>
      <c r="C2911" s="19"/>
      <c r="D2911" s="50"/>
      <c r="E2911" s="19"/>
      <c r="F2911" s="19"/>
      <c r="G2911" s="208"/>
      <c r="I2911" s="51"/>
      <c r="J2911" s="52"/>
      <c r="K2911" s="62"/>
      <c r="L2911" s="62"/>
      <c r="M2911" s="52"/>
      <c r="N2911" s="54"/>
      <c r="O2911" s="51"/>
      <c r="P2911" s="52"/>
      <c r="W2911" s="52"/>
      <c r="X2911" s="68"/>
      <c r="Y2911" s="62"/>
      <c r="Z2911" s="19"/>
      <c r="AC2911" s="58"/>
      <c r="AD2911" s="19"/>
    </row>
    <row r="2912" spans="2:30" s="20" customFormat="1">
      <c r="B2912" s="49"/>
      <c r="C2912" s="19"/>
      <c r="D2912" s="50"/>
      <c r="E2912" s="19"/>
      <c r="F2912" s="19"/>
      <c r="G2912" s="208"/>
      <c r="I2912" s="51"/>
      <c r="J2912" s="52"/>
      <c r="K2912" s="62"/>
      <c r="L2912" s="62"/>
      <c r="M2912" s="52"/>
      <c r="N2912" s="54"/>
      <c r="O2912" s="51"/>
      <c r="P2912" s="52"/>
      <c r="W2912" s="52"/>
      <c r="X2912" s="68"/>
      <c r="Y2912" s="62"/>
      <c r="Z2912" s="19"/>
      <c r="AC2912" s="58"/>
      <c r="AD2912" s="19"/>
    </row>
    <row r="2913" spans="2:30" s="20" customFormat="1">
      <c r="B2913" s="49"/>
      <c r="C2913" s="19"/>
      <c r="D2913" s="50"/>
      <c r="E2913" s="19"/>
      <c r="F2913" s="19"/>
      <c r="G2913" s="208"/>
      <c r="I2913" s="51"/>
      <c r="J2913" s="52"/>
      <c r="K2913" s="62"/>
      <c r="L2913" s="62"/>
      <c r="M2913" s="52"/>
      <c r="N2913" s="54"/>
      <c r="O2913" s="51"/>
      <c r="P2913" s="52"/>
      <c r="W2913" s="52"/>
      <c r="X2913" s="68"/>
      <c r="Y2913" s="62"/>
      <c r="Z2913" s="19"/>
      <c r="AC2913" s="58"/>
      <c r="AD2913" s="19"/>
    </row>
    <row r="2914" spans="2:30" s="20" customFormat="1">
      <c r="B2914" s="49"/>
      <c r="C2914" s="19"/>
      <c r="D2914" s="50"/>
      <c r="E2914" s="19"/>
      <c r="F2914" s="19"/>
      <c r="G2914" s="208"/>
      <c r="I2914" s="51"/>
      <c r="J2914" s="52"/>
      <c r="K2914" s="62"/>
      <c r="L2914" s="62"/>
      <c r="M2914" s="52"/>
      <c r="N2914" s="54"/>
      <c r="O2914" s="51"/>
      <c r="P2914" s="52"/>
      <c r="W2914" s="52"/>
      <c r="X2914" s="68"/>
      <c r="Y2914" s="62"/>
      <c r="Z2914" s="19"/>
      <c r="AC2914" s="58"/>
      <c r="AD2914" s="19"/>
    </row>
    <row r="2915" spans="2:30" s="20" customFormat="1">
      <c r="B2915" s="49"/>
      <c r="C2915" s="19"/>
      <c r="D2915" s="50"/>
      <c r="E2915" s="19"/>
      <c r="F2915" s="19"/>
      <c r="G2915" s="208"/>
      <c r="I2915" s="51"/>
      <c r="J2915" s="52"/>
      <c r="K2915" s="62"/>
      <c r="L2915" s="62"/>
      <c r="M2915" s="52"/>
      <c r="N2915" s="54"/>
      <c r="O2915" s="51"/>
      <c r="P2915" s="52"/>
      <c r="W2915" s="52"/>
      <c r="X2915" s="68"/>
      <c r="Y2915" s="62"/>
      <c r="Z2915" s="19"/>
      <c r="AC2915" s="58"/>
      <c r="AD2915" s="19"/>
    </row>
    <row r="2916" spans="2:30" s="20" customFormat="1">
      <c r="B2916" s="49"/>
      <c r="C2916" s="19"/>
      <c r="D2916" s="50"/>
      <c r="E2916" s="19"/>
      <c r="F2916" s="19"/>
      <c r="G2916" s="208"/>
      <c r="I2916" s="51"/>
      <c r="J2916" s="52"/>
      <c r="K2916" s="62"/>
      <c r="L2916" s="62"/>
      <c r="M2916" s="52"/>
      <c r="N2916" s="54"/>
      <c r="O2916" s="51"/>
      <c r="P2916" s="52"/>
      <c r="W2916" s="52"/>
      <c r="X2916" s="68"/>
      <c r="Y2916" s="62"/>
      <c r="Z2916" s="19"/>
      <c r="AC2916" s="58"/>
      <c r="AD2916" s="19"/>
    </row>
    <row r="2917" spans="2:30" s="20" customFormat="1">
      <c r="B2917" s="49"/>
      <c r="C2917" s="19"/>
      <c r="D2917" s="50"/>
      <c r="E2917" s="19"/>
      <c r="F2917" s="19"/>
      <c r="G2917" s="208"/>
      <c r="I2917" s="51"/>
      <c r="J2917" s="52"/>
      <c r="K2917" s="62"/>
      <c r="L2917" s="62"/>
      <c r="M2917" s="52"/>
      <c r="N2917" s="54"/>
      <c r="O2917" s="51"/>
      <c r="P2917" s="52"/>
      <c r="W2917" s="52"/>
      <c r="X2917" s="68"/>
      <c r="Y2917" s="62"/>
      <c r="Z2917" s="19"/>
      <c r="AC2917" s="58"/>
      <c r="AD2917" s="19"/>
    </row>
    <row r="2918" spans="2:30" s="20" customFormat="1">
      <c r="B2918" s="49"/>
      <c r="C2918" s="19"/>
      <c r="D2918" s="50"/>
      <c r="E2918" s="19"/>
      <c r="F2918" s="19"/>
      <c r="G2918" s="208"/>
      <c r="I2918" s="51"/>
      <c r="J2918" s="52"/>
      <c r="K2918" s="62"/>
      <c r="L2918" s="62"/>
      <c r="M2918" s="52"/>
      <c r="N2918" s="54"/>
      <c r="O2918" s="51"/>
      <c r="P2918" s="52"/>
      <c r="W2918" s="52"/>
      <c r="X2918" s="68"/>
      <c r="Y2918" s="62"/>
      <c r="Z2918" s="19"/>
      <c r="AC2918" s="58"/>
      <c r="AD2918" s="19"/>
    </row>
    <row r="2919" spans="2:30" s="20" customFormat="1">
      <c r="B2919" s="49"/>
      <c r="C2919" s="19"/>
      <c r="D2919" s="50"/>
      <c r="E2919" s="19"/>
      <c r="F2919" s="19"/>
      <c r="G2919" s="208"/>
      <c r="I2919" s="51"/>
      <c r="J2919" s="52"/>
      <c r="K2919" s="62"/>
      <c r="L2919" s="62"/>
      <c r="M2919" s="52"/>
      <c r="N2919" s="54"/>
      <c r="O2919" s="51"/>
      <c r="P2919" s="52"/>
      <c r="W2919" s="52"/>
      <c r="X2919" s="68"/>
      <c r="Y2919" s="62"/>
      <c r="Z2919" s="19"/>
      <c r="AC2919" s="58"/>
      <c r="AD2919" s="19"/>
    </row>
    <row r="2920" spans="2:30" s="20" customFormat="1">
      <c r="B2920" s="49"/>
      <c r="C2920" s="19"/>
      <c r="D2920" s="50"/>
      <c r="E2920" s="19"/>
      <c r="F2920" s="19"/>
      <c r="G2920" s="208"/>
      <c r="I2920" s="51"/>
      <c r="J2920" s="52"/>
      <c r="K2920" s="62"/>
      <c r="L2920" s="62"/>
      <c r="M2920" s="52"/>
      <c r="N2920" s="54"/>
      <c r="O2920" s="51"/>
      <c r="P2920" s="52"/>
      <c r="W2920" s="52"/>
      <c r="X2920" s="68"/>
      <c r="Y2920" s="62"/>
      <c r="Z2920" s="19"/>
      <c r="AC2920" s="58"/>
      <c r="AD2920" s="19"/>
    </row>
    <row r="2921" spans="2:30" s="20" customFormat="1">
      <c r="B2921" s="49"/>
      <c r="C2921" s="19"/>
      <c r="D2921" s="50"/>
      <c r="E2921" s="19"/>
      <c r="F2921" s="19"/>
      <c r="G2921" s="208"/>
      <c r="I2921" s="51"/>
      <c r="J2921" s="52"/>
      <c r="K2921" s="62"/>
      <c r="L2921" s="62"/>
      <c r="M2921" s="52"/>
      <c r="N2921" s="54"/>
      <c r="O2921" s="51"/>
      <c r="P2921" s="52"/>
      <c r="W2921" s="52"/>
      <c r="X2921" s="68"/>
      <c r="Y2921" s="62"/>
      <c r="Z2921" s="19"/>
      <c r="AC2921" s="58"/>
      <c r="AD2921" s="19"/>
    </row>
    <row r="2922" spans="2:30" s="20" customFormat="1">
      <c r="B2922" s="49"/>
      <c r="C2922" s="19"/>
      <c r="D2922" s="50"/>
      <c r="E2922" s="19"/>
      <c r="F2922" s="19"/>
      <c r="G2922" s="208"/>
      <c r="I2922" s="51"/>
      <c r="J2922" s="52"/>
      <c r="K2922" s="62"/>
      <c r="L2922" s="62"/>
      <c r="M2922" s="52"/>
      <c r="N2922" s="54"/>
      <c r="O2922" s="51"/>
      <c r="P2922" s="52"/>
      <c r="W2922" s="52"/>
      <c r="X2922" s="68"/>
      <c r="Y2922" s="62"/>
      <c r="Z2922" s="19"/>
      <c r="AC2922" s="58"/>
      <c r="AD2922" s="19"/>
    </row>
    <row r="2923" spans="2:30" s="20" customFormat="1">
      <c r="B2923" s="49"/>
      <c r="C2923" s="19"/>
      <c r="D2923" s="50"/>
      <c r="E2923" s="19"/>
      <c r="F2923" s="19"/>
      <c r="G2923" s="208"/>
      <c r="I2923" s="51"/>
      <c r="J2923" s="52"/>
      <c r="K2923" s="62"/>
      <c r="L2923" s="62"/>
      <c r="M2923" s="52"/>
      <c r="N2923" s="54"/>
      <c r="O2923" s="51"/>
      <c r="P2923" s="52"/>
      <c r="W2923" s="52"/>
      <c r="X2923" s="68"/>
      <c r="Y2923" s="62"/>
      <c r="Z2923" s="19"/>
      <c r="AC2923" s="58"/>
      <c r="AD2923" s="19"/>
    </row>
    <row r="2924" spans="2:30" s="20" customFormat="1">
      <c r="B2924" s="49"/>
      <c r="C2924" s="19"/>
      <c r="D2924" s="50"/>
      <c r="E2924" s="19"/>
      <c r="F2924" s="19"/>
      <c r="G2924" s="208"/>
      <c r="I2924" s="51"/>
      <c r="J2924" s="52"/>
      <c r="K2924" s="62"/>
      <c r="L2924" s="62"/>
      <c r="M2924" s="52"/>
      <c r="N2924" s="54"/>
      <c r="O2924" s="51"/>
      <c r="P2924" s="52"/>
      <c r="W2924" s="52"/>
      <c r="X2924" s="68"/>
      <c r="Y2924" s="62"/>
      <c r="Z2924" s="19"/>
      <c r="AC2924" s="58"/>
      <c r="AD2924" s="19"/>
    </row>
    <row r="2925" spans="2:30" s="20" customFormat="1">
      <c r="B2925" s="49"/>
      <c r="C2925" s="19"/>
      <c r="D2925" s="50"/>
      <c r="E2925" s="19"/>
      <c r="F2925" s="19"/>
      <c r="G2925" s="208"/>
      <c r="I2925" s="51"/>
      <c r="J2925" s="52"/>
      <c r="K2925" s="62"/>
      <c r="L2925" s="62"/>
      <c r="M2925" s="52"/>
      <c r="N2925" s="54"/>
      <c r="O2925" s="51"/>
      <c r="P2925" s="52"/>
      <c r="W2925" s="52"/>
      <c r="X2925" s="68"/>
      <c r="Y2925" s="62"/>
      <c r="Z2925" s="19"/>
      <c r="AC2925" s="58"/>
      <c r="AD2925" s="19"/>
    </row>
    <row r="2926" spans="2:30" s="20" customFormat="1">
      <c r="B2926" s="49"/>
      <c r="C2926" s="19"/>
      <c r="D2926" s="50"/>
      <c r="E2926" s="19"/>
      <c r="F2926" s="19"/>
      <c r="G2926" s="208"/>
      <c r="I2926" s="51"/>
      <c r="J2926" s="52"/>
      <c r="K2926" s="62"/>
      <c r="L2926" s="62"/>
      <c r="M2926" s="52"/>
      <c r="N2926" s="54"/>
      <c r="O2926" s="51"/>
      <c r="P2926" s="52"/>
      <c r="W2926" s="52"/>
      <c r="X2926" s="68"/>
      <c r="Y2926" s="62"/>
      <c r="Z2926" s="19"/>
      <c r="AC2926" s="58"/>
      <c r="AD2926" s="19"/>
    </row>
    <row r="2927" spans="2:30" s="20" customFormat="1">
      <c r="B2927" s="49"/>
      <c r="C2927" s="19"/>
      <c r="D2927" s="50"/>
      <c r="E2927" s="19"/>
      <c r="F2927" s="19"/>
      <c r="G2927" s="208"/>
      <c r="I2927" s="51"/>
      <c r="J2927" s="52"/>
      <c r="K2927" s="62"/>
      <c r="L2927" s="62"/>
      <c r="M2927" s="52"/>
      <c r="N2927" s="54"/>
      <c r="O2927" s="51"/>
      <c r="P2927" s="52"/>
      <c r="W2927" s="52"/>
      <c r="X2927" s="68"/>
      <c r="Y2927" s="62"/>
      <c r="Z2927" s="19"/>
      <c r="AC2927" s="58"/>
      <c r="AD2927" s="19"/>
    </row>
    <row r="2928" spans="2:30" s="20" customFormat="1">
      <c r="B2928" s="49"/>
      <c r="C2928" s="19"/>
      <c r="D2928" s="50"/>
      <c r="E2928" s="19"/>
      <c r="F2928" s="19"/>
      <c r="G2928" s="208"/>
      <c r="I2928" s="51"/>
      <c r="J2928" s="52"/>
      <c r="K2928" s="62"/>
      <c r="L2928" s="62"/>
      <c r="M2928" s="52"/>
      <c r="N2928" s="54"/>
      <c r="O2928" s="51"/>
      <c r="P2928" s="52"/>
      <c r="W2928" s="52"/>
      <c r="X2928" s="68"/>
      <c r="Y2928" s="62"/>
      <c r="Z2928" s="19"/>
      <c r="AC2928" s="58"/>
      <c r="AD2928" s="19"/>
    </row>
    <row r="2929" spans="2:30" s="20" customFormat="1">
      <c r="B2929" s="49"/>
      <c r="C2929" s="19"/>
      <c r="D2929" s="50"/>
      <c r="E2929" s="19"/>
      <c r="F2929" s="19"/>
      <c r="G2929" s="208"/>
      <c r="I2929" s="51"/>
      <c r="J2929" s="52"/>
      <c r="K2929" s="62"/>
      <c r="L2929" s="62"/>
      <c r="M2929" s="52"/>
      <c r="N2929" s="54"/>
      <c r="O2929" s="51"/>
      <c r="P2929" s="52"/>
      <c r="W2929" s="52"/>
      <c r="X2929" s="68"/>
      <c r="Y2929" s="62"/>
      <c r="Z2929" s="19"/>
      <c r="AC2929" s="58"/>
      <c r="AD2929" s="19"/>
    </row>
    <row r="2930" spans="2:30" s="20" customFormat="1">
      <c r="B2930" s="49"/>
      <c r="C2930" s="19"/>
      <c r="D2930" s="50"/>
      <c r="E2930" s="19"/>
      <c r="F2930" s="19"/>
      <c r="G2930" s="208"/>
      <c r="I2930" s="51"/>
      <c r="J2930" s="52"/>
      <c r="K2930" s="62"/>
      <c r="L2930" s="62"/>
      <c r="M2930" s="52"/>
      <c r="N2930" s="54"/>
      <c r="O2930" s="51"/>
      <c r="P2930" s="52"/>
      <c r="W2930" s="52"/>
      <c r="X2930" s="68"/>
      <c r="Y2930" s="62"/>
      <c r="Z2930" s="19"/>
      <c r="AC2930" s="58"/>
      <c r="AD2930" s="19"/>
    </row>
    <row r="2931" spans="2:30" s="20" customFormat="1">
      <c r="B2931" s="49"/>
      <c r="C2931" s="19"/>
      <c r="D2931" s="50"/>
      <c r="E2931" s="19"/>
      <c r="F2931" s="19"/>
      <c r="G2931" s="208"/>
      <c r="I2931" s="51"/>
      <c r="J2931" s="52"/>
      <c r="K2931" s="62"/>
      <c r="L2931" s="62"/>
      <c r="M2931" s="52"/>
      <c r="N2931" s="54"/>
      <c r="O2931" s="51"/>
      <c r="P2931" s="52"/>
      <c r="W2931" s="52"/>
      <c r="X2931" s="68"/>
      <c r="Y2931" s="62"/>
      <c r="Z2931" s="19"/>
      <c r="AC2931" s="58"/>
      <c r="AD2931" s="19"/>
    </row>
    <row r="2932" spans="2:30" s="20" customFormat="1">
      <c r="B2932" s="49"/>
      <c r="C2932" s="19"/>
      <c r="D2932" s="50"/>
      <c r="E2932" s="19"/>
      <c r="F2932" s="19"/>
      <c r="G2932" s="208"/>
      <c r="I2932" s="51"/>
      <c r="J2932" s="52"/>
      <c r="K2932" s="62"/>
      <c r="L2932" s="62"/>
      <c r="M2932" s="52"/>
      <c r="N2932" s="54"/>
      <c r="O2932" s="51"/>
      <c r="P2932" s="52"/>
      <c r="W2932" s="52"/>
      <c r="X2932" s="68"/>
      <c r="Y2932" s="62"/>
      <c r="Z2932" s="19"/>
      <c r="AC2932" s="58"/>
      <c r="AD2932" s="19"/>
    </row>
    <row r="2933" spans="2:30" s="20" customFormat="1">
      <c r="B2933" s="49"/>
      <c r="C2933" s="19"/>
      <c r="D2933" s="50"/>
      <c r="E2933" s="19"/>
      <c r="F2933" s="19"/>
      <c r="G2933" s="208"/>
      <c r="I2933" s="51"/>
      <c r="J2933" s="52"/>
      <c r="K2933" s="62"/>
      <c r="L2933" s="62"/>
      <c r="M2933" s="52"/>
      <c r="N2933" s="54"/>
      <c r="O2933" s="51"/>
      <c r="P2933" s="52"/>
      <c r="W2933" s="52"/>
      <c r="X2933" s="68"/>
      <c r="Y2933" s="62"/>
      <c r="Z2933" s="19"/>
      <c r="AC2933" s="58"/>
      <c r="AD2933" s="19"/>
    </row>
    <row r="2934" spans="2:30" s="20" customFormat="1">
      <c r="B2934" s="49"/>
      <c r="C2934" s="19"/>
      <c r="D2934" s="50"/>
      <c r="E2934" s="19"/>
      <c r="F2934" s="19"/>
      <c r="G2934" s="208"/>
      <c r="I2934" s="51"/>
      <c r="J2934" s="52"/>
      <c r="K2934" s="62"/>
      <c r="L2934" s="62"/>
      <c r="M2934" s="52"/>
      <c r="N2934" s="54"/>
      <c r="O2934" s="51"/>
      <c r="P2934" s="52"/>
      <c r="W2934" s="52"/>
      <c r="X2934" s="68"/>
      <c r="Y2934" s="62"/>
      <c r="Z2934" s="19"/>
      <c r="AC2934" s="58"/>
      <c r="AD2934" s="19"/>
    </row>
    <row r="2935" spans="2:30" s="20" customFormat="1">
      <c r="B2935" s="49"/>
      <c r="C2935" s="19"/>
      <c r="D2935" s="50"/>
      <c r="E2935" s="19"/>
      <c r="F2935" s="19"/>
      <c r="G2935" s="208"/>
      <c r="I2935" s="51"/>
      <c r="J2935" s="52"/>
      <c r="K2935" s="62"/>
      <c r="L2935" s="62"/>
      <c r="M2935" s="52"/>
      <c r="N2935" s="54"/>
      <c r="O2935" s="51"/>
      <c r="P2935" s="52"/>
      <c r="W2935" s="52"/>
      <c r="X2935" s="68"/>
      <c r="Y2935" s="62"/>
      <c r="Z2935" s="19"/>
      <c r="AC2935" s="58"/>
      <c r="AD2935" s="19"/>
    </row>
    <row r="2936" spans="2:30" s="20" customFormat="1">
      <c r="B2936" s="49"/>
      <c r="C2936" s="19"/>
      <c r="D2936" s="50"/>
      <c r="E2936" s="19"/>
      <c r="F2936" s="19"/>
      <c r="G2936" s="208"/>
      <c r="I2936" s="51"/>
      <c r="J2936" s="52"/>
      <c r="K2936" s="62"/>
      <c r="L2936" s="62"/>
      <c r="M2936" s="52"/>
      <c r="N2936" s="54"/>
      <c r="O2936" s="51"/>
      <c r="P2936" s="52"/>
      <c r="W2936" s="52"/>
      <c r="X2936" s="68"/>
      <c r="Y2936" s="62"/>
      <c r="Z2936" s="19"/>
      <c r="AC2936" s="58"/>
      <c r="AD2936" s="19"/>
    </row>
    <row r="2937" spans="2:30" s="20" customFormat="1">
      <c r="B2937" s="49"/>
      <c r="C2937" s="19"/>
      <c r="D2937" s="50"/>
      <c r="E2937" s="19"/>
      <c r="F2937" s="19"/>
      <c r="G2937" s="208"/>
      <c r="I2937" s="51"/>
      <c r="J2937" s="52"/>
      <c r="K2937" s="62"/>
      <c r="L2937" s="62"/>
      <c r="M2937" s="52"/>
      <c r="N2937" s="54"/>
      <c r="O2937" s="51"/>
      <c r="P2937" s="52"/>
      <c r="W2937" s="52"/>
      <c r="X2937" s="68"/>
      <c r="Y2937" s="62"/>
      <c r="Z2937" s="19"/>
      <c r="AC2937" s="58"/>
      <c r="AD2937" s="19"/>
    </row>
    <row r="2938" spans="2:30" s="20" customFormat="1">
      <c r="B2938" s="49"/>
      <c r="C2938" s="19"/>
      <c r="D2938" s="50"/>
      <c r="E2938" s="19"/>
      <c r="F2938" s="19"/>
      <c r="G2938" s="208"/>
      <c r="I2938" s="51"/>
      <c r="J2938" s="52"/>
      <c r="K2938" s="62"/>
      <c r="L2938" s="62"/>
      <c r="M2938" s="52"/>
      <c r="N2938" s="54"/>
      <c r="O2938" s="51"/>
      <c r="P2938" s="52"/>
      <c r="W2938" s="52"/>
      <c r="X2938" s="68"/>
      <c r="Y2938" s="62"/>
      <c r="Z2938" s="19"/>
      <c r="AC2938" s="58"/>
      <c r="AD2938" s="19"/>
    </row>
    <row r="2939" spans="2:30" s="20" customFormat="1">
      <c r="B2939" s="49"/>
      <c r="C2939" s="19"/>
      <c r="D2939" s="50"/>
      <c r="E2939" s="19"/>
      <c r="F2939" s="19"/>
      <c r="G2939" s="208"/>
      <c r="I2939" s="51"/>
      <c r="J2939" s="52"/>
      <c r="K2939" s="62"/>
      <c r="L2939" s="62"/>
      <c r="M2939" s="52"/>
      <c r="N2939" s="54"/>
      <c r="O2939" s="51"/>
      <c r="P2939" s="52"/>
      <c r="W2939" s="52"/>
      <c r="X2939" s="68"/>
      <c r="Y2939" s="62"/>
      <c r="Z2939" s="19"/>
      <c r="AC2939" s="58"/>
      <c r="AD2939" s="19"/>
    </row>
    <row r="2940" spans="2:30" s="20" customFormat="1">
      <c r="B2940" s="49"/>
      <c r="C2940" s="19"/>
      <c r="D2940" s="50"/>
      <c r="E2940" s="19"/>
      <c r="F2940" s="19"/>
      <c r="G2940" s="208"/>
      <c r="I2940" s="51"/>
      <c r="J2940" s="52"/>
      <c r="K2940" s="62"/>
      <c r="L2940" s="62"/>
      <c r="M2940" s="52"/>
      <c r="N2940" s="54"/>
      <c r="O2940" s="51"/>
      <c r="P2940" s="52"/>
      <c r="W2940" s="52"/>
      <c r="X2940" s="68"/>
      <c r="Y2940" s="62"/>
      <c r="Z2940" s="19"/>
      <c r="AC2940" s="58"/>
      <c r="AD2940" s="19"/>
    </row>
    <row r="2941" spans="2:30" s="20" customFormat="1">
      <c r="B2941" s="49"/>
      <c r="C2941" s="19"/>
      <c r="D2941" s="50"/>
      <c r="E2941" s="19"/>
      <c r="F2941" s="19"/>
      <c r="G2941" s="208"/>
      <c r="I2941" s="51"/>
      <c r="J2941" s="52"/>
      <c r="K2941" s="62"/>
      <c r="L2941" s="62"/>
      <c r="M2941" s="52"/>
      <c r="N2941" s="54"/>
      <c r="O2941" s="51"/>
      <c r="P2941" s="52"/>
      <c r="W2941" s="52"/>
      <c r="X2941" s="68"/>
      <c r="Y2941" s="62"/>
      <c r="Z2941" s="19"/>
      <c r="AC2941" s="58"/>
      <c r="AD2941" s="19"/>
    </row>
    <row r="2942" spans="2:30" s="20" customFormat="1">
      <c r="B2942" s="49"/>
      <c r="C2942" s="19"/>
      <c r="D2942" s="50"/>
      <c r="E2942" s="19"/>
      <c r="F2942" s="19"/>
      <c r="G2942" s="208"/>
      <c r="I2942" s="51"/>
      <c r="J2942" s="52"/>
      <c r="K2942" s="62"/>
      <c r="L2942" s="62"/>
      <c r="M2942" s="52"/>
      <c r="N2942" s="54"/>
      <c r="O2942" s="51"/>
      <c r="P2942" s="52"/>
      <c r="W2942" s="52"/>
      <c r="X2942" s="68"/>
      <c r="Y2942" s="62"/>
      <c r="Z2942" s="19"/>
      <c r="AC2942" s="58"/>
      <c r="AD2942" s="19"/>
    </row>
    <row r="2943" spans="2:30" s="20" customFormat="1">
      <c r="B2943" s="49"/>
      <c r="C2943" s="19"/>
      <c r="D2943" s="50"/>
      <c r="E2943" s="19"/>
      <c r="F2943" s="19"/>
      <c r="G2943" s="208"/>
      <c r="I2943" s="51"/>
      <c r="J2943" s="52"/>
      <c r="K2943" s="62"/>
      <c r="L2943" s="62"/>
      <c r="M2943" s="52"/>
      <c r="N2943" s="54"/>
      <c r="O2943" s="51"/>
      <c r="P2943" s="52"/>
      <c r="W2943" s="52"/>
      <c r="X2943" s="68"/>
      <c r="Y2943" s="62"/>
      <c r="Z2943" s="19"/>
      <c r="AC2943" s="58"/>
      <c r="AD2943" s="19"/>
    </row>
    <row r="2944" spans="2:30" s="20" customFormat="1">
      <c r="B2944" s="49"/>
      <c r="C2944" s="19"/>
      <c r="D2944" s="50"/>
      <c r="E2944" s="19"/>
      <c r="F2944" s="19"/>
      <c r="G2944" s="208"/>
      <c r="I2944" s="51"/>
      <c r="J2944" s="52"/>
      <c r="K2944" s="62"/>
      <c r="L2944" s="62"/>
      <c r="M2944" s="52"/>
      <c r="N2944" s="54"/>
      <c r="O2944" s="51"/>
      <c r="P2944" s="52"/>
      <c r="W2944" s="52"/>
      <c r="X2944" s="68"/>
      <c r="Y2944" s="62"/>
      <c r="Z2944" s="19"/>
      <c r="AC2944" s="58"/>
      <c r="AD2944" s="19"/>
    </row>
    <row r="2945" spans="2:30" s="20" customFormat="1">
      <c r="B2945" s="49"/>
      <c r="C2945" s="19"/>
      <c r="D2945" s="50"/>
      <c r="E2945" s="19"/>
      <c r="F2945" s="19"/>
      <c r="G2945" s="208"/>
      <c r="I2945" s="51"/>
      <c r="J2945" s="52"/>
      <c r="K2945" s="62"/>
      <c r="L2945" s="62"/>
      <c r="M2945" s="52"/>
      <c r="N2945" s="54"/>
      <c r="O2945" s="51"/>
      <c r="P2945" s="52"/>
      <c r="W2945" s="52"/>
      <c r="X2945" s="68"/>
      <c r="Y2945" s="62"/>
      <c r="Z2945" s="19"/>
      <c r="AC2945" s="58"/>
      <c r="AD2945" s="19"/>
    </row>
    <row r="2946" spans="2:30" s="20" customFormat="1">
      <c r="B2946" s="49"/>
      <c r="C2946" s="19"/>
      <c r="D2946" s="50"/>
      <c r="E2946" s="19"/>
      <c r="F2946" s="19"/>
      <c r="G2946" s="208"/>
      <c r="I2946" s="51"/>
      <c r="J2946" s="52"/>
      <c r="K2946" s="62"/>
      <c r="L2946" s="62"/>
      <c r="M2946" s="52"/>
      <c r="N2946" s="54"/>
      <c r="O2946" s="51"/>
      <c r="P2946" s="52"/>
      <c r="W2946" s="52"/>
      <c r="X2946" s="68"/>
      <c r="Y2946" s="62"/>
      <c r="Z2946" s="19"/>
      <c r="AC2946" s="58"/>
      <c r="AD2946" s="19"/>
    </row>
    <row r="2947" spans="2:30" s="20" customFormat="1">
      <c r="B2947" s="49"/>
      <c r="C2947" s="19"/>
      <c r="D2947" s="50"/>
      <c r="E2947" s="19"/>
      <c r="F2947" s="19"/>
      <c r="G2947" s="208"/>
      <c r="I2947" s="51"/>
      <c r="J2947" s="52"/>
      <c r="K2947" s="62"/>
      <c r="L2947" s="62"/>
      <c r="M2947" s="52"/>
      <c r="N2947" s="54"/>
      <c r="O2947" s="51"/>
      <c r="P2947" s="52"/>
      <c r="W2947" s="52"/>
      <c r="X2947" s="68"/>
      <c r="Y2947" s="62"/>
      <c r="Z2947" s="19"/>
      <c r="AC2947" s="58"/>
      <c r="AD2947" s="19"/>
    </row>
    <row r="2948" spans="2:30" s="20" customFormat="1">
      <c r="B2948" s="49"/>
      <c r="C2948" s="19"/>
      <c r="D2948" s="50"/>
      <c r="E2948" s="19"/>
      <c r="F2948" s="19"/>
      <c r="G2948" s="208"/>
      <c r="I2948" s="51"/>
      <c r="J2948" s="52"/>
      <c r="K2948" s="62"/>
      <c r="L2948" s="62"/>
      <c r="M2948" s="52"/>
      <c r="N2948" s="54"/>
      <c r="O2948" s="51"/>
      <c r="P2948" s="52"/>
      <c r="W2948" s="52"/>
      <c r="X2948" s="68"/>
      <c r="Y2948" s="62"/>
      <c r="Z2948" s="19"/>
      <c r="AC2948" s="58"/>
      <c r="AD2948" s="19"/>
    </row>
    <row r="2949" spans="2:30" s="20" customFormat="1">
      <c r="B2949" s="49"/>
      <c r="C2949" s="19"/>
      <c r="D2949" s="50"/>
      <c r="E2949" s="19"/>
      <c r="F2949" s="19"/>
      <c r="G2949" s="208"/>
      <c r="I2949" s="51"/>
      <c r="J2949" s="52"/>
      <c r="K2949" s="62"/>
      <c r="L2949" s="62"/>
      <c r="M2949" s="52"/>
      <c r="N2949" s="54"/>
      <c r="O2949" s="51"/>
      <c r="P2949" s="52"/>
      <c r="W2949" s="52"/>
      <c r="X2949" s="68"/>
      <c r="Y2949" s="62"/>
      <c r="Z2949" s="19"/>
      <c r="AC2949" s="58"/>
      <c r="AD2949" s="19"/>
    </row>
    <row r="2950" spans="2:30" s="20" customFormat="1">
      <c r="B2950" s="49"/>
      <c r="C2950" s="19"/>
      <c r="D2950" s="50"/>
      <c r="E2950" s="19"/>
      <c r="F2950" s="19"/>
      <c r="G2950" s="208"/>
      <c r="I2950" s="51"/>
      <c r="J2950" s="52"/>
      <c r="K2950" s="62"/>
      <c r="L2950" s="62"/>
      <c r="M2950" s="52"/>
      <c r="N2950" s="54"/>
      <c r="O2950" s="51"/>
      <c r="P2950" s="52"/>
      <c r="W2950" s="52"/>
      <c r="X2950" s="68"/>
      <c r="Y2950" s="62"/>
      <c r="Z2950" s="19"/>
      <c r="AC2950" s="58"/>
      <c r="AD2950" s="19"/>
    </row>
    <row r="2951" spans="2:30" s="20" customFormat="1">
      <c r="B2951" s="49"/>
      <c r="C2951" s="19"/>
      <c r="D2951" s="50"/>
      <c r="E2951" s="19"/>
      <c r="F2951" s="19"/>
      <c r="G2951" s="208"/>
      <c r="I2951" s="51"/>
      <c r="J2951" s="52"/>
      <c r="K2951" s="62"/>
      <c r="L2951" s="62"/>
      <c r="M2951" s="52"/>
      <c r="N2951" s="54"/>
      <c r="O2951" s="51"/>
      <c r="P2951" s="52"/>
      <c r="W2951" s="52"/>
      <c r="X2951" s="68"/>
      <c r="Y2951" s="62"/>
      <c r="Z2951" s="19"/>
      <c r="AC2951" s="58"/>
      <c r="AD2951" s="19"/>
    </row>
    <row r="2952" spans="2:30" s="20" customFormat="1">
      <c r="B2952" s="49"/>
      <c r="C2952" s="19"/>
      <c r="D2952" s="50"/>
      <c r="E2952" s="19"/>
      <c r="F2952" s="19"/>
      <c r="G2952" s="208"/>
      <c r="I2952" s="51"/>
      <c r="J2952" s="52"/>
      <c r="K2952" s="62"/>
      <c r="L2952" s="62"/>
      <c r="M2952" s="52"/>
      <c r="N2952" s="54"/>
      <c r="O2952" s="51"/>
      <c r="P2952" s="52"/>
      <c r="W2952" s="52"/>
      <c r="X2952" s="68"/>
      <c r="Y2952" s="62"/>
      <c r="Z2952" s="19"/>
      <c r="AC2952" s="58"/>
      <c r="AD2952" s="19"/>
    </row>
    <row r="2953" spans="2:30" s="20" customFormat="1">
      <c r="B2953" s="49"/>
      <c r="C2953" s="19"/>
      <c r="D2953" s="50"/>
      <c r="E2953" s="19"/>
      <c r="F2953" s="19"/>
      <c r="G2953" s="208"/>
      <c r="I2953" s="51"/>
      <c r="J2953" s="52"/>
      <c r="K2953" s="62"/>
      <c r="L2953" s="62"/>
      <c r="M2953" s="52"/>
      <c r="N2953" s="54"/>
      <c r="O2953" s="51"/>
      <c r="P2953" s="52"/>
      <c r="W2953" s="52"/>
      <c r="X2953" s="68"/>
      <c r="Y2953" s="62"/>
      <c r="Z2953" s="19"/>
      <c r="AC2953" s="58"/>
      <c r="AD2953" s="19"/>
    </row>
    <row r="2954" spans="2:30" s="20" customFormat="1">
      <c r="B2954" s="49"/>
      <c r="C2954" s="19"/>
      <c r="D2954" s="50"/>
      <c r="E2954" s="19"/>
      <c r="F2954" s="19"/>
      <c r="G2954" s="208"/>
      <c r="I2954" s="51"/>
      <c r="J2954" s="52"/>
      <c r="K2954" s="62"/>
      <c r="L2954" s="62"/>
      <c r="M2954" s="52"/>
      <c r="N2954" s="54"/>
      <c r="O2954" s="51"/>
      <c r="P2954" s="52"/>
      <c r="W2954" s="52"/>
      <c r="X2954" s="68"/>
      <c r="Y2954" s="62"/>
      <c r="Z2954" s="19"/>
      <c r="AC2954" s="58"/>
      <c r="AD2954" s="19"/>
    </row>
    <row r="2955" spans="2:30" s="20" customFormat="1">
      <c r="B2955" s="49"/>
      <c r="C2955" s="19"/>
      <c r="D2955" s="50"/>
      <c r="E2955" s="19"/>
      <c r="F2955" s="19"/>
      <c r="G2955" s="208"/>
      <c r="I2955" s="51"/>
      <c r="J2955" s="52"/>
      <c r="K2955" s="62"/>
      <c r="L2955" s="62"/>
      <c r="M2955" s="52"/>
      <c r="N2955" s="54"/>
      <c r="O2955" s="51"/>
      <c r="P2955" s="52"/>
      <c r="W2955" s="52"/>
      <c r="X2955" s="68"/>
      <c r="Y2955" s="62"/>
      <c r="Z2955" s="19"/>
      <c r="AC2955" s="58"/>
      <c r="AD2955" s="19"/>
    </row>
    <row r="2956" spans="2:30" s="20" customFormat="1">
      <c r="B2956" s="49"/>
      <c r="C2956" s="19"/>
      <c r="D2956" s="50"/>
      <c r="E2956" s="19"/>
      <c r="F2956" s="19"/>
      <c r="G2956" s="208"/>
      <c r="I2956" s="51"/>
      <c r="J2956" s="52"/>
      <c r="K2956" s="62"/>
      <c r="L2956" s="62"/>
      <c r="M2956" s="52"/>
      <c r="N2956" s="54"/>
      <c r="O2956" s="51"/>
      <c r="P2956" s="52"/>
      <c r="W2956" s="52"/>
      <c r="X2956" s="68"/>
      <c r="Y2956" s="62"/>
      <c r="Z2956" s="19"/>
      <c r="AC2956" s="58"/>
      <c r="AD2956" s="19"/>
    </row>
    <row r="2957" spans="2:30" s="20" customFormat="1">
      <c r="B2957" s="49"/>
      <c r="C2957" s="19"/>
      <c r="D2957" s="50"/>
      <c r="E2957" s="19"/>
      <c r="F2957" s="19"/>
      <c r="G2957" s="208"/>
      <c r="I2957" s="51"/>
      <c r="J2957" s="52"/>
      <c r="K2957" s="62"/>
      <c r="L2957" s="62"/>
      <c r="M2957" s="52"/>
      <c r="N2957" s="54"/>
      <c r="O2957" s="51"/>
      <c r="P2957" s="52"/>
      <c r="W2957" s="52"/>
      <c r="X2957" s="68"/>
      <c r="Y2957" s="62"/>
      <c r="Z2957" s="19"/>
      <c r="AC2957" s="58"/>
      <c r="AD2957" s="19"/>
    </row>
    <row r="2958" spans="2:30" s="20" customFormat="1">
      <c r="B2958" s="49"/>
      <c r="C2958" s="19"/>
      <c r="D2958" s="50"/>
      <c r="E2958" s="19"/>
      <c r="F2958" s="19"/>
      <c r="G2958" s="208"/>
      <c r="I2958" s="51"/>
      <c r="J2958" s="52"/>
      <c r="K2958" s="62"/>
      <c r="L2958" s="62"/>
      <c r="M2958" s="52"/>
      <c r="N2958" s="54"/>
      <c r="O2958" s="51"/>
      <c r="P2958" s="52"/>
      <c r="W2958" s="52"/>
      <c r="X2958" s="68"/>
      <c r="Y2958" s="62"/>
      <c r="Z2958" s="19"/>
      <c r="AC2958" s="58"/>
      <c r="AD2958" s="19"/>
    </row>
    <row r="2959" spans="2:30" s="20" customFormat="1">
      <c r="B2959" s="49"/>
      <c r="C2959" s="19"/>
      <c r="D2959" s="50"/>
      <c r="E2959" s="19"/>
      <c r="F2959" s="19"/>
      <c r="G2959" s="208"/>
      <c r="I2959" s="51"/>
      <c r="J2959" s="52"/>
      <c r="K2959" s="62"/>
      <c r="L2959" s="62"/>
      <c r="M2959" s="52"/>
      <c r="N2959" s="54"/>
      <c r="O2959" s="51"/>
      <c r="P2959" s="52"/>
      <c r="W2959" s="52"/>
      <c r="X2959" s="68"/>
      <c r="Y2959" s="62"/>
      <c r="Z2959" s="19"/>
      <c r="AC2959" s="58"/>
      <c r="AD2959" s="19"/>
    </row>
    <row r="2960" spans="2:30" s="20" customFormat="1">
      <c r="B2960" s="49"/>
      <c r="C2960" s="19"/>
      <c r="D2960" s="50"/>
      <c r="E2960" s="19"/>
      <c r="F2960" s="19"/>
      <c r="G2960" s="208"/>
      <c r="I2960" s="51"/>
      <c r="J2960" s="52"/>
      <c r="K2960" s="62"/>
      <c r="L2960" s="62"/>
      <c r="M2960" s="52"/>
      <c r="N2960" s="54"/>
      <c r="O2960" s="51"/>
      <c r="P2960" s="52"/>
      <c r="W2960" s="52"/>
      <c r="X2960" s="68"/>
      <c r="Y2960" s="62"/>
      <c r="Z2960" s="19"/>
      <c r="AC2960" s="58"/>
      <c r="AD2960" s="19"/>
    </row>
    <row r="2961" spans="2:30" s="20" customFormat="1">
      <c r="B2961" s="49"/>
      <c r="C2961" s="19"/>
      <c r="D2961" s="50"/>
      <c r="E2961" s="19"/>
      <c r="F2961" s="19"/>
      <c r="G2961" s="208"/>
      <c r="I2961" s="51"/>
      <c r="J2961" s="52"/>
      <c r="K2961" s="62"/>
      <c r="L2961" s="62"/>
      <c r="M2961" s="52"/>
      <c r="N2961" s="54"/>
      <c r="O2961" s="51"/>
      <c r="P2961" s="52"/>
      <c r="W2961" s="52"/>
      <c r="X2961" s="68"/>
      <c r="Y2961" s="62"/>
      <c r="Z2961" s="19"/>
      <c r="AC2961" s="58"/>
      <c r="AD2961" s="19"/>
    </row>
    <row r="2962" spans="2:30" s="20" customFormat="1">
      <c r="B2962" s="49"/>
      <c r="C2962" s="19"/>
      <c r="D2962" s="50"/>
      <c r="E2962" s="19"/>
      <c r="F2962" s="19"/>
      <c r="G2962" s="208"/>
      <c r="I2962" s="51"/>
      <c r="J2962" s="52"/>
      <c r="K2962" s="62"/>
      <c r="L2962" s="62"/>
      <c r="M2962" s="52"/>
      <c r="N2962" s="54"/>
      <c r="O2962" s="51"/>
      <c r="P2962" s="52"/>
      <c r="W2962" s="52"/>
      <c r="X2962" s="68"/>
      <c r="Y2962" s="62"/>
      <c r="Z2962" s="19"/>
      <c r="AC2962" s="58"/>
      <c r="AD2962" s="19"/>
    </row>
    <row r="2963" spans="2:30" s="20" customFormat="1">
      <c r="B2963" s="49"/>
      <c r="C2963" s="19"/>
      <c r="D2963" s="50"/>
      <c r="E2963" s="19"/>
      <c r="F2963" s="19"/>
      <c r="G2963" s="208"/>
      <c r="I2963" s="51"/>
      <c r="J2963" s="52"/>
      <c r="K2963" s="62"/>
      <c r="L2963" s="62"/>
      <c r="M2963" s="52"/>
      <c r="N2963" s="54"/>
      <c r="O2963" s="51"/>
      <c r="P2963" s="52"/>
      <c r="W2963" s="52"/>
      <c r="X2963" s="68"/>
      <c r="Y2963" s="62"/>
      <c r="Z2963" s="19"/>
      <c r="AC2963" s="58"/>
      <c r="AD2963" s="19"/>
    </row>
    <row r="2964" spans="2:30" s="20" customFormat="1">
      <c r="B2964" s="49"/>
      <c r="C2964" s="19"/>
      <c r="D2964" s="50"/>
      <c r="E2964" s="19"/>
      <c r="F2964" s="19"/>
      <c r="G2964" s="208"/>
      <c r="I2964" s="51"/>
      <c r="J2964" s="52"/>
      <c r="K2964" s="62"/>
      <c r="L2964" s="62"/>
      <c r="M2964" s="52"/>
      <c r="N2964" s="54"/>
      <c r="O2964" s="51"/>
      <c r="P2964" s="52"/>
      <c r="W2964" s="52"/>
      <c r="X2964" s="68"/>
      <c r="Y2964" s="62"/>
      <c r="Z2964" s="19"/>
      <c r="AC2964" s="58"/>
      <c r="AD2964" s="19"/>
    </row>
    <row r="2965" spans="2:30" s="20" customFormat="1">
      <c r="B2965" s="49"/>
      <c r="C2965" s="19"/>
      <c r="D2965" s="50"/>
      <c r="E2965" s="19"/>
      <c r="F2965" s="19"/>
      <c r="G2965" s="208"/>
      <c r="I2965" s="51"/>
      <c r="J2965" s="52"/>
      <c r="K2965" s="62"/>
      <c r="L2965" s="62"/>
      <c r="M2965" s="52"/>
      <c r="N2965" s="54"/>
      <c r="O2965" s="51"/>
      <c r="P2965" s="52"/>
      <c r="W2965" s="52"/>
      <c r="X2965" s="68"/>
      <c r="Y2965" s="62"/>
      <c r="Z2965" s="19"/>
      <c r="AC2965" s="58"/>
      <c r="AD2965" s="19"/>
    </row>
    <row r="2966" spans="2:30" s="20" customFormat="1">
      <c r="B2966" s="49"/>
      <c r="C2966" s="19"/>
      <c r="D2966" s="50"/>
      <c r="E2966" s="19"/>
      <c r="F2966" s="19"/>
      <c r="G2966" s="208"/>
      <c r="I2966" s="51"/>
      <c r="J2966" s="52"/>
      <c r="K2966" s="62"/>
      <c r="L2966" s="62"/>
      <c r="M2966" s="52"/>
      <c r="N2966" s="54"/>
      <c r="O2966" s="51"/>
      <c r="P2966" s="52"/>
      <c r="W2966" s="52"/>
      <c r="X2966" s="68"/>
      <c r="Y2966" s="62"/>
      <c r="Z2966" s="19"/>
      <c r="AC2966" s="58"/>
      <c r="AD2966" s="19"/>
    </row>
    <row r="2967" spans="2:30" s="20" customFormat="1">
      <c r="B2967" s="49"/>
      <c r="C2967" s="19"/>
      <c r="D2967" s="50"/>
      <c r="E2967" s="19"/>
      <c r="F2967" s="19"/>
      <c r="G2967" s="208"/>
      <c r="I2967" s="51"/>
      <c r="J2967" s="52"/>
      <c r="K2967" s="62"/>
      <c r="L2967" s="62"/>
      <c r="M2967" s="52"/>
      <c r="N2967" s="54"/>
      <c r="O2967" s="51"/>
      <c r="P2967" s="52"/>
      <c r="W2967" s="52"/>
      <c r="X2967" s="68"/>
      <c r="Y2967" s="62"/>
      <c r="Z2967" s="19"/>
      <c r="AC2967" s="58"/>
      <c r="AD2967" s="19"/>
    </row>
    <row r="2968" spans="2:30" s="20" customFormat="1">
      <c r="B2968" s="49"/>
      <c r="C2968" s="19"/>
      <c r="D2968" s="50"/>
      <c r="E2968" s="19"/>
      <c r="F2968" s="19"/>
      <c r="G2968" s="208"/>
      <c r="I2968" s="51"/>
      <c r="J2968" s="52"/>
      <c r="K2968" s="62"/>
      <c r="L2968" s="62"/>
      <c r="M2968" s="52"/>
      <c r="N2968" s="54"/>
      <c r="O2968" s="51"/>
      <c r="P2968" s="52"/>
      <c r="W2968" s="52"/>
      <c r="X2968" s="68"/>
      <c r="Y2968" s="62"/>
      <c r="Z2968" s="19"/>
      <c r="AC2968" s="58"/>
      <c r="AD2968" s="19"/>
    </row>
    <row r="2969" spans="2:30" s="20" customFormat="1">
      <c r="B2969" s="49"/>
      <c r="C2969" s="19"/>
      <c r="D2969" s="50"/>
      <c r="E2969" s="19"/>
      <c r="F2969" s="19"/>
      <c r="G2969" s="208"/>
      <c r="I2969" s="51"/>
      <c r="J2969" s="52"/>
      <c r="K2969" s="62"/>
      <c r="L2969" s="62"/>
      <c r="M2969" s="52"/>
      <c r="N2969" s="54"/>
      <c r="O2969" s="51"/>
      <c r="P2969" s="52"/>
      <c r="W2969" s="52"/>
      <c r="X2969" s="68"/>
      <c r="Y2969" s="62"/>
      <c r="Z2969" s="19"/>
      <c r="AC2969" s="58"/>
      <c r="AD2969" s="19"/>
    </row>
    <row r="2970" spans="2:30" s="20" customFormat="1">
      <c r="B2970" s="49"/>
      <c r="C2970" s="19"/>
      <c r="D2970" s="50"/>
      <c r="E2970" s="19"/>
      <c r="F2970" s="19"/>
      <c r="G2970" s="208"/>
      <c r="I2970" s="51"/>
      <c r="J2970" s="52"/>
      <c r="K2970" s="62"/>
      <c r="L2970" s="62"/>
      <c r="M2970" s="52"/>
      <c r="N2970" s="54"/>
      <c r="O2970" s="51"/>
      <c r="P2970" s="52"/>
      <c r="W2970" s="52"/>
      <c r="X2970" s="68"/>
      <c r="Y2970" s="62"/>
      <c r="Z2970" s="19"/>
      <c r="AC2970" s="58"/>
      <c r="AD2970" s="19"/>
    </row>
    <row r="2971" spans="2:30" s="20" customFormat="1">
      <c r="B2971" s="49"/>
      <c r="C2971" s="19"/>
      <c r="D2971" s="50"/>
      <c r="E2971" s="19"/>
      <c r="F2971" s="19"/>
      <c r="G2971" s="208"/>
      <c r="I2971" s="51"/>
      <c r="J2971" s="52"/>
      <c r="K2971" s="62"/>
      <c r="L2971" s="62"/>
      <c r="M2971" s="52"/>
      <c r="N2971" s="54"/>
      <c r="O2971" s="51"/>
      <c r="P2971" s="52"/>
      <c r="W2971" s="52"/>
      <c r="X2971" s="68"/>
      <c r="Y2971" s="62"/>
      <c r="Z2971" s="19"/>
      <c r="AC2971" s="58"/>
      <c r="AD2971" s="19"/>
    </row>
    <row r="2972" spans="2:30" s="20" customFormat="1">
      <c r="B2972" s="49"/>
      <c r="C2972" s="19"/>
      <c r="D2972" s="50"/>
      <c r="E2972" s="19"/>
      <c r="F2972" s="19"/>
      <c r="G2972" s="208"/>
      <c r="I2972" s="51"/>
      <c r="J2972" s="52"/>
      <c r="K2972" s="62"/>
      <c r="L2972" s="62"/>
      <c r="M2972" s="52"/>
      <c r="N2972" s="54"/>
      <c r="O2972" s="51"/>
      <c r="P2972" s="52"/>
      <c r="W2972" s="52"/>
      <c r="X2972" s="68"/>
      <c r="Y2972" s="62"/>
      <c r="Z2972" s="19"/>
      <c r="AC2972" s="58"/>
      <c r="AD2972" s="19"/>
    </row>
    <row r="2973" spans="2:30" s="20" customFormat="1">
      <c r="B2973" s="49"/>
      <c r="C2973" s="19"/>
      <c r="D2973" s="50"/>
      <c r="E2973" s="19"/>
      <c r="F2973" s="19"/>
      <c r="G2973" s="208"/>
      <c r="I2973" s="51"/>
      <c r="J2973" s="52"/>
      <c r="K2973" s="62"/>
      <c r="L2973" s="62"/>
      <c r="M2973" s="52"/>
      <c r="N2973" s="54"/>
      <c r="O2973" s="51"/>
      <c r="P2973" s="52"/>
      <c r="W2973" s="52"/>
      <c r="X2973" s="68"/>
      <c r="Y2973" s="62"/>
      <c r="Z2973" s="19"/>
      <c r="AC2973" s="58"/>
      <c r="AD2973" s="19"/>
    </row>
    <row r="2974" spans="2:30" s="20" customFormat="1">
      <c r="B2974" s="49"/>
      <c r="C2974" s="19"/>
      <c r="D2974" s="50"/>
      <c r="E2974" s="19"/>
      <c r="F2974" s="19"/>
      <c r="G2974" s="208"/>
      <c r="I2974" s="51"/>
      <c r="J2974" s="52"/>
      <c r="K2974" s="62"/>
      <c r="L2974" s="62"/>
      <c r="M2974" s="52"/>
      <c r="N2974" s="54"/>
      <c r="O2974" s="51"/>
      <c r="P2974" s="52"/>
      <c r="W2974" s="52"/>
      <c r="X2974" s="68"/>
      <c r="Y2974" s="62"/>
      <c r="Z2974" s="19"/>
      <c r="AC2974" s="58"/>
      <c r="AD2974" s="19"/>
    </row>
    <row r="2975" spans="2:30" s="20" customFormat="1">
      <c r="B2975" s="49"/>
      <c r="C2975" s="19"/>
      <c r="D2975" s="50"/>
      <c r="E2975" s="19"/>
      <c r="F2975" s="19"/>
      <c r="G2975" s="208"/>
      <c r="I2975" s="51"/>
      <c r="J2975" s="52"/>
      <c r="K2975" s="62"/>
      <c r="L2975" s="62"/>
      <c r="M2975" s="52"/>
      <c r="N2975" s="54"/>
      <c r="O2975" s="51"/>
      <c r="P2975" s="52"/>
      <c r="W2975" s="52"/>
      <c r="X2975" s="68"/>
      <c r="Y2975" s="62"/>
      <c r="Z2975" s="19"/>
      <c r="AC2975" s="58"/>
      <c r="AD2975" s="19"/>
    </row>
    <row r="2976" spans="2:30" s="20" customFormat="1">
      <c r="B2976" s="49"/>
      <c r="C2976" s="19"/>
      <c r="D2976" s="50"/>
      <c r="E2976" s="19"/>
      <c r="F2976" s="19"/>
      <c r="G2976" s="208"/>
      <c r="I2976" s="51"/>
      <c r="J2976" s="52"/>
      <c r="K2976" s="62"/>
      <c r="L2976" s="62"/>
      <c r="M2976" s="52"/>
      <c r="N2976" s="54"/>
      <c r="O2976" s="51"/>
      <c r="P2976" s="52"/>
      <c r="W2976" s="52"/>
      <c r="X2976" s="68"/>
      <c r="Y2976" s="62"/>
      <c r="Z2976" s="19"/>
      <c r="AC2976" s="58"/>
      <c r="AD2976" s="19"/>
    </row>
    <row r="2977" spans="2:30" s="20" customFormat="1">
      <c r="B2977" s="49"/>
      <c r="C2977" s="19"/>
      <c r="D2977" s="50"/>
      <c r="E2977" s="19"/>
      <c r="F2977" s="19"/>
      <c r="G2977" s="208"/>
      <c r="I2977" s="51"/>
      <c r="J2977" s="52"/>
      <c r="K2977" s="62"/>
      <c r="L2977" s="62"/>
      <c r="M2977" s="52"/>
      <c r="N2977" s="54"/>
      <c r="O2977" s="51"/>
      <c r="P2977" s="52"/>
      <c r="W2977" s="52"/>
      <c r="X2977" s="68"/>
      <c r="Y2977" s="62"/>
      <c r="Z2977" s="19"/>
      <c r="AC2977" s="58"/>
      <c r="AD2977" s="19"/>
    </row>
    <row r="2978" spans="2:30" s="20" customFormat="1">
      <c r="B2978" s="49"/>
      <c r="C2978" s="19"/>
      <c r="D2978" s="50"/>
      <c r="E2978" s="19"/>
      <c r="F2978" s="19"/>
      <c r="G2978" s="208"/>
      <c r="I2978" s="51"/>
      <c r="J2978" s="52"/>
      <c r="K2978" s="62"/>
      <c r="L2978" s="62"/>
      <c r="M2978" s="52"/>
      <c r="N2978" s="54"/>
      <c r="O2978" s="51"/>
      <c r="P2978" s="52"/>
      <c r="W2978" s="52"/>
      <c r="X2978" s="68"/>
      <c r="Y2978" s="62"/>
      <c r="Z2978" s="19"/>
      <c r="AC2978" s="58"/>
      <c r="AD2978" s="19"/>
    </row>
    <row r="2979" spans="2:30" s="20" customFormat="1">
      <c r="B2979" s="49"/>
      <c r="C2979" s="19"/>
      <c r="D2979" s="50"/>
      <c r="E2979" s="19"/>
      <c r="F2979" s="19"/>
      <c r="G2979" s="208"/>
      <c r="I2979" s="51"/>
      <c r="J2979" s="52"/>
      <c r="K2979" s="62"/>
      <c r="L2979" s="62"/>
      <c r="M2979" s="52"/>
      <c r="N2979" s="54"/>
      <c r="O2979" s="51"/>
      <c r="P2979" s="52"/>
      <c r="W2979" s="52"/>
      <c r="X2979" s="68"/>
      <c r="Y2979" s="62"/>
      <c r="Z2979" s="19"/>
      <c r="AC2979" s="58"/>
      <c r="AD2979" s="19"/>
    </row>
    <row r="2980" spans="2:30" s="20" customFormat="1">
      <c r="B2980" s="49"/>
      <c r="C2980" s="19"/>
      <c r="D2980" s="50"/>
      <c r="E2980" s="19"/>
      <c r="F2980" s="19"/>
      <c r="G2980" s="208"/>
      <c r="I2980" s="51"/>
      <c r="J2980" s="52"/>
      <c r="K2980" s="62"/>
      <c r="L2980" s="62"/>
      <c r="M2980" s="52"/>
      <c r="N2980" s="54"/>
      <c r="O2980" s="51"/>
      <c r="P2980" s="52"/>
      <c r="W2980" s="52"/>
      <c r="X2980" s="68"/>
      <c r="Y2980" s="62"/>
      <c r="Z2980" s="19"/>
      <c r="AC2980" s="58"/>
      <c r="AD2980" s="19"/>
    </row>
    <row r="2981" spans="2:30" s="20" customFormat="1">
      <c r="B2981" s="49"/>
      <c r="C2981" s="19"/>
      <c r="D2981" s="50"/>
      <c r="E2981" s="19"/>
      <c r="F2981" s="19"/>
      <c r="G2981" s="208"/>
      <c r="I2981" s="51"/>
      <c r="J2981" s="52"/>
      <c r="K2981" s="62"/>
      <c r="L2981" s="62"/>
      <c r="M2981" s="52"/>
      <c r="N2981" s="54"/>
      <c r="O2981" s="51"/>
      <c r="P2981" s="52"/>
      <c r="W2981" s="52"/>
      <c r="X2981" s="68"/>
      <c r="Y2981" s="62"/>
      <c r="Z2981" s="19"/>
      <c r="AC2981" s="58"/>
      <c r="AD2981" s="19"/>
    </row>
    <row r="2982" spans="2:30" s="20" customFormat="1">
      <c r="B2982" s="49"/>
      <c r="C2982" s="19"/>
      <c r="D2982" s="50"/>
      <c r="E2982" s="19"/>
      <c r="F2982" s="19"/>
      <c r="G2982" s="208"/>
      <c r="I2982" s="51"/>
      <c r="J2982" s="52"/>
      <c r="K2982" s="62"/>
      <c r="L2982" s="62"/>
      <c r="M2982" s="52"/>
      <c r="N2982" s="54"/>
      <c r="O2982" s="51"/>
      <c r="P2982" s="52"/>
      <c r="W2982" s="52"/>
      <c r="X2982" s="68"/>
      <c r="Y2982" s="62"/>
      <c r="Z2982" s="19"/>
      <c r="AC2982" s="58"/>
      <c r="AD2982" s="19"/>
    </row>
    <row r="2983" spans="2:30" s="20" customFormat="1">
      <c r="B2983" s="49"/>
      <c r="C2983" s="19"/>
      <c r="D2983" s="50"/>
      <c r="E2983" s="19"/>
      <c r="F2983" s="19"/>
      <c r="G2983" s="208"/>
      <c r="I2983" s="51"/>
      <c r="J2983" s="52"/>
      <c r="K2983" s="62"/>
      <c r="L2983" s="62"/>
      <c r="M2983" s="52"/>
      <c r="N2983" s="54"/>
      <c r="O2983" s="51"/>
      <c r="P2983" s="52"/>
      <c r="W2983" s="52"/>
      <c r="X2983" s="68"/>
      <c r="Y2983" s="62"/>
      <c r="Z2983" s="19"/>
      <c r="AC2983" s="58"/>
      <c r="AD2983" s="19"/>
    </row>
    <row r="2984" spans="2:30" s="20" customFormat="1">
      <c r="B2984" s="49"/>
      <c r="C2984" s="19"/>
      <c r="D2984" s="50"/>
      <c r="E2984" s="19"/>
      <c r="F2984" s="19"/>
      <c r="G2984" s="208"/>
      <c r="I2984" s="51"/>
      <c r="J2984" s="52"/>
      <c r="K2984" s="62"/>
      <c r="L2984" s="62"/>
      <c r="M2984" s="52"/>
      <c r="N2984" s="54"/>
      <c r="O2984" s="51"/>
      <c r="P2984" s="52"/>
      <c r="W2984" s="52"/>
      <c r="X2984" s="68"/>
      <c r="Y2984" s="62"/>
      <c r="Z2984" s="19"/>
      <c r="AC2984" s="58"/>
      <c r="AD2984" s="19"/>
    </row>
    <row r="2985" spans="2:30" s="20" customFormat="1">
      <c r="B2985" s="49"/>
      <c r="C2985" s="19"/>
      <c r="D2985" s="50"/>
      <c r="E2985" s="19"/>
      <c r="F2985" s="19"/>
      <c r="G2985" s="208"/>
      <c r="I2985" s="51"/>
      <c r="J2985" s="52"/>
      <c r="K2985" s="62"/>
      <c r="L2985" s="62"/>
      <c r="M2985" s="52"/>
      <c r="N2985" s="54"/>
      <c r="O2985" s="51"/>
      <c r="P2985" s="52"/>
      <c r="W2985" s="52"/>
      <c r="X2985" s="68"/>
      <c r="Y2985" s="62"/>
      <c r="Z2985" s="19"/>
      <c r="AC2985" s="58"/>
      <c r="AD2985" s="19"/>
    </row>
    <row r="2986" spans="2:30" s="20" customFormat="1">
      <c r="B2986" s="49"/>
      <c r="C2986" s="19"/>
      <c r="D2986" s="50"/>
      <c r="E2986" s="19"/>
      <c r="F2986" s="19"/>
      <c r="G2986" s="208"/>
      <c r="I2986" s="51"/>
      <c r="J2986" s="52"/>
      <c r="K2986" s="62"/>
      <c r="L2986" s="62"/>
      <c r="M2986" s="52"/>
      <c r="N2986" s="54"/>
      <c r="O2986" s="51"/>
      <c r="P2986" s="52"/>
      <c r="W2986" s="52"/>
      <c r="X2986" s="68"/>
      <c r="Y2986" s="62"/>
      <c r="Z2986" s="19"/>
      <c r="AC2986" s="58"/>
      <c r="AD2986" s="19"/>
    </row>
    <row r="2987" spans="2:30" s="20" customFormat="1">
      <c r="B2987" s="49"/>
      <c r="C2987" s="19"/>
      <c r="D2987" s="50"/>
      <c r="E2987" s="19"/>
      <c r="F2987" s="19"/>
      <c r="G2987" s="208"/>
      <c r="I2987" s="51"/>
      <c r="J2987" s="52"/>
      <c r="K2987" s="62"/>
      <c r="L2987" s="62"/>
      <c r="M2987" s="52"/>
      <c r="N2987" s="54"/>
      <c r="O2987" s="51"/>
      <c r="P2987" s="52"/>
      <c r="W2987" s="52"/>
      <c r="X2987" s="68"/>
      <c r="Y2987" s="62"/>
      <c r="Z2987" s="19"/>
      <c r="AC2987" s="58"/>
      <c r="AD2987" s="19"/>
    </row>
    <row r="2988" spans="2:30" s="20" customFormat="1">
      <c r="B2988" s="49"/>
      <c r="C2988" s="19"/>
      <c r="D2988" s="50"/>
      <c r="E2988" s="19"/>
      <c r="F2988" s="19"/>
      <c r="G2988" s="208"/>
      <c r="I2988" s="51"/>
      <c r="J2988" s="52"/>
      <c r="K2988" s="62"/>
      <c r="L2988" s="62"/>
      <c r="M2988" s="52"/>
      <c r="N2988" s="54"/>
      <c r="O2988" s="51"/>
      <c r="P2988" s="52"/>
      <c r="W2988" s="52"/>
      <c r="X2988" s="68"/>
      <c r="Y2988" s="62"/>
      <c r="Z2988" s="19"/>
      <c r="AC2988" s="58"/>
      <c r="AD2988" s="19"/>
    </row>
    <row r="2989" spans="2:30" s="20" customFormat="1">
      <c r="B2989" s="49"/>
      <c r="C2989" s="19"/>
      <c r="D2989" s="50"/>
      <c r="E2989" s="19"/>
      <c r="F2989" s="19"/>
      <c r="G2989" s="208"/>
      <c r="I2989" s="51"/>
      <c r="J2989" s="52"/>
      <c r="K2989" s="62"/>
      <c r="L2989" s="62"/>
      <c r="M2989" s="52"/>
      <c r="N2989" s="54"/>
      <c r="O2989" s="51"/>
      <c r="P2989" s="52"/>
      <c r="W2989" s="52"/>
      <c r="X2989" s="68"/>
      <c r="Y2989" s="62"/>
      <c r="Z2989" s="19"/>
      <c r="AC2989" s="58"/>
      <c r="AD2989" s="19"/>
    </row>
    <row r="2990" spans="2:30" s="20" customFormat="1">
      <c r="B2990" s="49"/>
      <c r="C2990" s="19"/>
      <c r="D2990" s="50"/>
      <c r="E2990" s="19"/>
      <c r="F2990" s="19"/>
      <c r="G2990" s="208"/>
      <c r="I2990" s="51"/>
      <c r="J2990" s="52"/>
      <c r="K2990" s="62"/>
      <c r="L2990" s="62"/>
      <c r="M2990" s="52"/>
      <c r="N2990" s="54"/>
      <c r="O2990" s="51"/>
      <c r="P2990" s="52"/>
      <c r="W2990" s="52"/>
      <c r="X2990" s="68"/>
      <c r="Y2990" s="62"/>
      <c r="Z2990" s="19"/>
      <c r="AC2990" s="58"/>
      <c r="AD2990" s="19"/>
    </row>
    <row r="2991" spans="2:30" s="20" customFormat="1">
      <c r="B2991" s="49"/>
      <c r="C2991" s="19"/>
      <c r="D2991" s="50"/>
      <c r="E2991" s="19"/>
      <c r="F2991" s="19"/>
      <c r="G2991" s="208"/>
      <c r="I2991" s="51"/>
      <c r="J2991" s="52"/>
      <c r="K2991" s="62"/>
      <c r="L2991" s="62"/>
      <c r="M2991" s="52"/>
      <c r="N2991" s="54"/>
      <c r="O2991" s="51"/>
      <c r="P2991" s="52"/>
      <c r="W2991" s="52"/>
      <c r="X2991" s="68"/>
      <c r="Y2991" s="62"/>
      <c r="Z2991" s="19"/>
      <c r="AC2991" s="58"/>
      <c r="AD2991" s="19"/>
    </row>
    <row r="2992" spans="2:30" s="20" customFormat="1">
      <c r="B2992" s="49"/>
      <c r="C2992" s="19"/>
      <c r="D2992" s="50"/>
      <c r="E2992" s="19"/>
      <c r="F2992" s="19"/>
      <c r="G2992" s="208"/>
      <c r="I2992" s="51"/>
      <c r="J2992" s="52"/>
      <c r="K2992" s="62"/>
      <c r="L2992" s="62"/>
      <c r="M2992" s="52"/>
      <c r="N2992" s="54"/>
      <c r="O2992" s="51"/>
      <c r="P2992" s="52"/>
      <c r="W2992" s="52"/>
      <c r="X2992" s="68"/>
      <c r="Y2992" s="62"/>
      <c r="Z2992" s="19"/>
      <c r="AC2992" s="58"/>
      <c r="AD2992" s="19"/>
    </row>
    <row r="2993" spans="2:30" s="20" customFormat="1">
      <c r="B2993" s="49"/>
      <c r="C2993" s="19"/>
      <c r="D2993" s="50"/>
      <c r="E2993" s="19"/>
      <c r="F2993" s="19"/>
      <c r="G2993" s="208"/>
      <c r="I2993" s="51"/>
      <c r="J2993" s="52"/>
      <c r="K2993" s="62"/>
      <c r="L2993" s="62"/>
      <c r="M2993" s="52"/>
      <c r="N2993" s="54"/>
      <c r="O2993" s="51"/>
      <c r="P2993" s="52"/>
      <c r="W2993" s="52"/>
      <c r="X2993" s="68"/>
      <c r="Y2993" s="62"/>
      <c r="Z2993" s="19"/>
      <c r="AC2993" s="58"/>
      <c r="AD2993" s="19"/>
    </row>
    <row r="2994" spans="2:30" s="20" customFormat="1">
      <c r="B2994" s="49"/>
      <c r="C2994" s="19"/>
      <c r="D2994" s="50"/>
      <c r="E2994" s="19"/>
      <c r="F2994" s="19"/>
      <c r="G2994" s="208"/>
      <c r="I2994" s="51"/>
      <c r="J2994" s="52"/>
      <c r="K2994" s="62"/>
      <c r="L2994" s="62"/>
      <c r="M2994" s="52"/>
      <c r="N2994" s="54"/>
      <c r="O2994" s="51"/>
      <c r="P2994" s="52"/>
      <c r="W2994" s="52"/>
      <c r="X2994" s="68"/>
      <c r="Y2994" s="62"/>
      <c r="Z2994" s="19"/>
      <c r="AC2994" s="58"/>
      <c r="AD2994" s="19"/>
    </row>
    <row r="2995" spans="2:30" s="20" customFormat="1">
      <c r="B2995" s="49"/>
      <c r="C2995" s="19"/>
      <c r="D2995" s="50"/>
      <c r="E2995" s="19"/>
      <c r="F2995" s="19"/>
      <c r="G2995" s="208"/>
      <c r="I2995" s="51"/>
      <c r="J2995" s="52"/>
      <c r="K2995" s="62"/>
      <c r="L2995" s="62"/>
      <c r="M2995" s="52"/>
      <c r="N2995" s="54"/>
      <c r="O2995" s="51"/>
      <c r="P2995" s="52"/>
      <c r="W2995" s="52"/>
      <c r="X2995" s="68"/>
      <c r="Y2995" s="62"/>
      <c r="Z2995" s="19"/>
      <c r="AC2995" s="58"/>
      <c r="AD2995" s="19"/>
    </row>
    <row r="2996" spans="2:30" s="20" customFormat="1">
      <c r="B2996" s="49"/>
      <c r="C2996" s="19"/>
      <c r="D2996" s="50"/>
      <c r="E2996" s="19"/>
      <c r="F2996" s="19"/>
      <c r="G2996" s="208"/>
      <c r="I2996" s="51"/>
      <c r="J2996" s="52"/>
      <c r="K2996" s="62"/>
      <c r="L2996" s="62"/>
      <c r="M2996" s="52"/>
      <c r="N2996" s="54"/>
      <c r="O2996" s="51"/>
      <c r="P2996" s="52"/>
      <c r="W2996" s="52"/>
      <c r="X2996" s="68"/>
      <c r="Y2996" s="62"/>
      <c r="Z2996" s="19"/>
      <c r="AC2996" s="58"/>
      <c r="AD2996" s="19"/>
    </row>
    <row r="2997" spans="2:30" s="20" customFormat="1">
      <c r="B2997" s="49"/>
      <c r="C2997" s="19"/>
      <c r="D2997" s="50"/>
      <c r="E2997" s="19"/>
      <c r="F2997" s="19"/>
      <c r="G2997" s="208"/>
      <c r="I2997" s="51"/>
      <c r="J2997" s="52"/>
      <c r="K2997" s="62"/>
      <c r="L2997" s="62"/>
      <c r="M2997" s="52"/>
      <c r="N2997" s="54"/>
      <c r="O2997" s="51"/>
      <c r="P2997" s="52"/>
      <c r="W2997" s="52"/>
      <c r="X2997" s="68"/>
      <c r="Y2997" s="62"/>
      <c r="Z2997" s="19"/>
      <c r="AC2997" s="58"/>
      <c r="AD2997" s="19"/>
    </row>
    <row r="2998" spans="2:30" s="20" customFormat="1">
      <c r="B2998" s="49"/>
      <c r="C2998" s="19"/>
      <c r="D2998" s="50"/>
      <c r="E2998" s="19"/>
      <c r="F2998" s="19"/>
      <c r="G2998" s="208"/>
      <c r="I2998" s="51"/>
      <c r="J2998" s="52"/>
      <c r="K2998" s="62"/>
      <c r="L2998" s="62"/>
      <c r="M2998" s="52"/>
      <c r="N2998" s="54"/>
      <c r="O2998" s="51"/>
      <c r="P2998" s="52"/>
      <c r="W2998" s="52"/>
      <c r="X2998" s="68"/>
      <c r="Y2998" s="62"/>
      <c r="Z2998" s="19"/>
      <c r="AC2998" s="58"/>
      <c r="AD2998" s="19"/>
    </row>
    <row r="2999" spans="2:30" s="20" customFormat="1">
      <c r="B2999" s="49"/>
      <c r="C2999" s="19"/>
      <c r="D2999" s="50"/>
      <c r="E2999" s="19"/>
      <c r="F2999" s="19"/>
      <c r="G2999" s="208"/>
      <c r="I2999" s="51"/>
      <c r="J2999" s="52"/>
      <c r="K2999" s="62"/>
      <c r="L2999" s="62"/>
      <c r="M2999" s="52"/>
      <c r="N2999" s="54"/>
      <c r="O2999" s="51"/>
      <c r="P2999" s="52"/>
      <c r="W2999" s="52"/>
      <c r="X2999" s="68"/>
      <c r="Y2999" s="62"/>
      <c r="Z2999" s="19"/>
      <c r="AC2999" s="58"/>
      <c r="AD2999" s="19"/>
    </row>
    <row r="3000" spans="2:30" s="20" customFormat="1">
      <c r="B3000" s="49"/>
      <c r="C3000" s="19"/>
      <c r="D3000" s="50"/>
      <c r="E3000" s="19"/>
      <c r="F3000" s="19"/>
      <c r="G3000" s="208"/>
      <c r="I3000" s="51"/>
      <c r="J3000" s="52"/>
      <c r="K3000" s="62"/>
      <c r="L3000" s="62"/>
      <c r="M3000" s="52"/>
      <c r="N3000" s="54"/>
      <c r="O3000" s="51"/>
      <c r="P3000" s="52"/>
      <c r="W3000" s="52"/>
      <c r="X3000" s="68"/>
      <c r="Y3000" s="62"/>
      <c r="Z3000" s="19"/>
      <c r="AC3000" s="58"/>
      <c r="AD3000" s="19"/>
    </row>
    <row r="3001" spans="2:30" s="20" customFormat="1">
      <c r="B3001" s="49"/>
      <c r="C3001" s="19"/>
      <c r="D3001" s="50"/>
      <c r="E3001" s="19"/>
      <c r="F3001" s="19"/>
      <c r="G3001" s="208"/>
      <c r="I3001" s="51"/>
      <c r="J3001" s="52"/>
      <c r="K3001" s="62"/>
      <c r="L3001" s="62"/>
      <c r="M3001" s="52"/>
      <c r="N3001" s="54"/>
      <c r="O3001" s="51"/>
      <c r="P3001" s="52"/>
      <c r="W3001" s="52"/>
      <c r="X3001" s="68"/>
      <c r="Y3001" s="62"/>
      <c r="Z3001" s="19"/>
      <c r="AC3001" s="58"/>
      <c r="AD3001" s="19"/>
    </row>
    <row r="3002" spans="2:30" s="20" customFormat="1">
      <c r="B3002" s="49"/>
      <c r="C3002" s="19"/>
      <c r="D3002" s="50"/>
      <c r="E3002" s="19"/>
      <c r="F3002" s="19"/>
      <c r="G3002" s="208"/>
      <c r="I3002" s="51"/>
      <c r="J3002" s="52"/>
      <c r="K3002" s="62"/>
      <c r="L3002" s="62"/>
      <c r="M3002" s="52"/>
      <c r="N3002" s="54"/>
      <c r="O3002" s="51"/>
      <c r="P3002" s="52"/>
      <c r="W3002" s="52"/>
      <c r="X3002" s="68"/>
      <c r="Y3002" s="62"/>
      <c r="Z3002" s="19"/>
      <c r="AC3002" s="58"/>
      <c r="AD3002" s="19"/>
    </row>
    <row r="3003" spans="2:30" s="20" customFormat="1">
      <c r="B3003" s="49"/>
      <c r="C3003" s="19"/>
      <c r="D3003" s="50"/>
      <c r="E3003" s="19"/>
      <c r="F3003" s="19"/>
      <c r="G3003" s="208"/>
      <c r="I3003" s="51"/>
      <c r="J3003" s="52"/>
      <c r="K3003" s="62"/>
      <c r="L3003" s="62"/>
      <c r="M3003" s="52"/>
      <c r="N3003" s="54"/>
      <c r="O3003" s="51"/>
      <c r="P3003" s="52"/>
      <c r="W3003" s="52"/>
      <c r="X3003" s="68"/>
      <c r="Y3003" s="62"/>
      <c r="Z3003" s="19"/>
      <c r="AC3003" s="58"/>
      <c r="AD3003" s="19"/>
    </row>
    <row r="3004" spans="2:30" s="20" customFormat="1">
      <c r="B3004" s="49"/>
      <c r="C3004" s="19"/>
      <c r="D3004" s="50"/>
      <c r="E3004" s="19"/>
      <c r="F3004" s="19"/>
      <c r="G3004" s="208"/>
      <c r="I3004" s="51"/>
      <c r="J3004" s="52"/>
      <c r="K3004" s="62"/>
      <c r="L3004" s="62"/>
      <c r="M3004" s="52"/>
      <c r="N3004" s="54"/>
      <c r="O3004" s="51"/>
      <c r="P3004" s="52"/>
      <c r="W3004" s="52"/>
      <c r="X3004" s="68"/>
      <c r="Y3004" s="62"/>
      <c r="Z3004" s="19"/>
      <c r="AC3004" s="58"/>
      <c r="AD3004" s="19"/>
    </row>
    <row r="3005" spans="2:30" s="20" customFormat="1">
      <c r="B3005" s="49"/>
      <c r="C3005" s="19"/>
      <c r="D3005" s="50"/>
      <c r="E3005" s="19"/>
      <c r="F3005" s="19"/>
      <c r="G3005" s="208"/>
      <c r="I3005" s="51"/>
      <c r="J3005" s="52"/>
      <c r="K3005" s="62"/>
      <c r="L3005" s="62"/>
      <c r="M3005" s="52"/>
      <c r="N3005" s="54"/>
      <c r="O3005" s="51"/>
      <c r="P3005" s="52"/>
      <c r="W3005" s="52"/>
      <c r="X3005" s="68"/>
      <c r="Y3005" s="62"/>
      <c r="Z3005" s="19"/>
      <c r="AC3005" s="58"/>
      <c r="AD3005" s="19"/>
    </row>
    <row r="3006" spans="2:30" s="20" customFormat="1">
      <c r="B3006" s="49"/>
      <c r="C3006" s="19"/>
      <c r="D3006" s="50"/>
      <c r="E3006" s="19"/>
      <c r="F3006" s="19"/>
      <c r="G3006" s="208"/>
      <c r="I3006" s="51"/>
      <c r="J3006" s="52"/>
      <c r="K3006" s="62"/>
      <c r="L3006" s="62"/>
      <c r="M3006" s="52"/>
      <c r="N3006" s="54"/>
      <c r="O3006" s="51"/>
      <c r="P3006" s="52"/>
      <c r="W3006" s="52"/>
      <c r="X3006" s="68"/>
      <c r="Y3006" s="62"/>
      <c r="Z3006" s="19"/>
      <c r="AC3006" s="58"/>
      <c r="AD3006" s="19"/>
    </row>
    <row r="3007" spans="2:30" s="20" customFormat="1">
      <c r="B3007" s="49"/>
      <c r="C3007" s="19"/>
      <c r="D3007" s="50"/>
      <c r="E3007" s="19"/>
      <c r="F3007" s="19"/>
      <c r="G3007" s="208"/>
      <c r="I3007" s="51"/>
      <c r="J3007" s="52"/>
      <c r="K3007" s="62"/>
      <c r="L3007" s="62"/>
      <c r="M3007" s="52"/>
      <c r="N3007" s="54"/>
      <c r="O3007" s="51"/>
      <c r="P3007" s="52"/>
      <c r="W3007" s="52"/>
      <c r="X3007" s="68"/>
      <c r="Y3007" s="62"/>
      <c r="Z3007" s="19"/>
      <c r="AC3007" s="58"/>
      <c r="AD3007" s="19"/>
    </row>
    <row r="3008" spans="2:30" s="20" customFormat="1">
      <c r="B3008" s="49"/>
      <c r="C3008" s="19"/>
      <c r="D3008" s="50"/>
      <c r="E3008" s="19"/>
      <c r="F3008" s="19"/>
      <c r="G3008" s="208"/>
      <c r="I3008" s="51"/>
      <c r="J3008" s="52"/>
      <c r="K3008" s="62"/>
      <c r="L3008" s="62"/>
      <c r="M3008" s="52"/>
      <c r="N3008" s="54"/>
      <c r="O3008" s="51"/>
      <c r="P3008" s="52"/>
      <c r="W3008" s="52"/>
      <c r="X3008" s="68"/>
      <c r="Y3008" s="62"/>
      <c r="Z3008" s="19"/>
      <c r="AC3008" s="58"/>
      <c r="AD3008" s="19"/>
    </row>
    <row r="3009" spans="2:30" s="20" customFormat="1">
      <c r="B3009" s="49"/>
      <c r="C3009" s="19"/>
      <c r="D3009" s="50"/>
      <c r="E3009" s="19"/>
      <c r="F3009" s="19"/>
      <c r="G3009" s="208"/>
      <c r="I3009" s="51"/>
      <c r="J3009" s="52"/>
      <c r="K3009" s="62"/>
      <c r="L3009" s="62"/>
      <c r="M3009" s="52"/>
      <c r="N3009" s="54"/>
      <c r="O3009" s="51"/>
      <c r="P3009" s="52"/>
      <c r="W3009" s="52"/>
      <c r="X3009" s="68"/>
      <c r="Y3009" s="62"/>
      <c r="Z3009" s="19"/>
      <c r="AC3009" s="58"/>
      <c r="AD3009" s="19"/>
    </row>
    <row r="3010" spans="2:30" s="20" customFormat="1">
      <c r="B3010" s="49"/>
      <c r="C3010" s="19"/>
      <c r="D3010" s="50"/>
      <c r="E3010" s="19"/>
      <c r="F3010" s="19"/>
      <c r="G3010" s="208"/>
      <c r="I3010" s="51"/>
      <c r="J3010" s="52"/>
      <c r="K3010" s="62"/>
      <c r="L3010" s="62"/>
      <c r="M3010" s="52"/>
      <c r="N3010" s="54"/>
      <c r="O3010" s="51"/>
      <c r="P3010" s="52"/>
      <c r="W3010" s="52"/>
      <c r="X3010" s="68"/>
      <c r="Y3010" s="62"/>
      <c r="Z3010" s="19"/>
      <c r="AC3010" s="58"/>
      <c r="AD3010" s="19"/>
    </row>
    <row r="3011" spans="2:30" s="20" customFormat="1">
      <c r="B3011" s="49"/>
      <c r="C3011" s="19"/>
      <c r="D3011" s="50"/>
      <c r="E3011" s="19"/>
      <c r="F3011" s="19"/>
      <c r="G3011" s="208"/>
      <c r="I3011" s="51"/>
      <c r="J3011" s="52"/>
      <c r="K3011" s="62"/>
      <c r="L3011" s="62"/>
      <c r="M3011" s="52"/>
      <c r="N3011" s="54"/>
      <c r="O3011" s="51"/>
      <c r="P3011" s="52"/>
      <c r="W3011" s="52"/>
      <c r="X3011" s="68"/>
      <c r="Y3011" s="62"/>
      <c r="Z3011" s="19"/>
      <c r="AC3011" s="58"/>
      <c r="AD3011" s="19"/>
    </row>
    <row r="3012" spans="2:30" s="20" customFormat="1">
      <c r="B3012" s="49"/>
      <c r="C3012" s="19"/>
      <c r="D3012" s="50"/>
      <c r="E3012" s="19"/>
      <c r="F3012" s="19"/>
      <c r="G3012" s="208"/>
      <c r="I3012" s="51"/>
      <c r="J3012" s="52"/>
      <c r="K3012" s="62"/>
      <c r="L3012" s="62"/>
      <c r="M3012" s="52"/>
      <c r="N3012" s="54"/>
      <c r="O3012" s="51"/>
      <c r="P3012" s="52"/>
      <c r="W3012" s="52"/>
      <c r="X3012" s="68"/>
      <c r="Y3012" s="62"/>
      <c r="Z3012" s="19"/>
      <c r="AC3012" s="58"/>
      <c r="AD3012" s="19"/>
    </row>
    <row r="3013" spans="2:30" s="20" customFormat="1">
      <c r="B3013" s="49"/>
      <c r="C3013" s="19"/>
      <c r="D3013" s="50"/>
      <c r="E3013" s="19"/>
      <c r="F3013" s="19"/>
      <c r="G3013" s="208"/>
      <c r="I3013" s="51"/>
      <c r="J3013" s="52"/>
      <c r="K3013" s="62"/>
      <c r="L3013" s="62"/>
      <c r="M3013" s="52"/>
      <c r="N3013" s="54"/>
      <c r="O3013" s="51"/>
      <c r="P3013" s="52"/>
      <c r="W3013" s="52"/>
      <c r="X3013" s="68"/>
      <c r="Y3013" s="62"/>
      <c r="Z3013" s="19"/>
      <c r="AC3013" s="58"/>
      <c r="AD3013" s="19"/>
    </row>
    <row r="3014" spans="2:30" s="20" customFormat="1">
      <c r="B3014" s="49"/>
      <c r="C3014" s="19"/>
      <c r="D3014" s="50"/>
      <c r="E3014" s="19"/>
      <c r="F3014" s="19"/>
      <c r="G3014" s="208"/>
      <c r="I3014" s="51"/>
      <c r="J3014" s="52"/>
      <c r="K3014" s="62"/>
      <c r="L3014" s="62"/>
      <c r="M3014" s="52"/>
      <c r="N3014" s="54"/>
      <c r="O3014" s="51"/>
      <c r="P3014" s="52"/>
      <c r="W3014" s="52"/>
      <c r="X3014" s="68"/>
      <c r="Y3014" s="62"/>
      <c r="Z3014" s="19"/>
      <c r="AC3014" s="58"/>
      <c r="AD3014" s="19"/>
    </row>
    <row r="3015" spans="2:30" s="20" customFormat="1">
      <c r="B3015" s="49"/>
      <c r="C3015" s="19"/>
      <c r="D3015" s="50"/>
      <c r="E3015" s="19"/>
      <c r="F3015" s="19"/>
      <c r="G3015" s="208"/>
      <c r="I3015" s="51"/>
      <c r="J3015" s="52"/>
      <c r="K3015" s="62"/>
      <c r="L3015" s="62"/>
      <c r="M3015" s="52"/>
      <c r="N3015" s="54"/>
      <c r="O3015" s="51"/>
      <c r="P3015" s="52"/>
      <c r="W3015" s="52"/>
      <c r="X3015" s="68"/>
      <c r="Y3015" s="62"/>
      <c r="Z3015" s="19"/>
      <c r="AC3015" s="58"/>
      <c r="AD3015" s="19"/>
    </row>
    <row r="3016" spans="2:30" s="20" customFormat="1">
      <c r="B3016" s="49"/>
      <c r="C3016" s="19"/>
      <c r="D3016" s="50"/>
      <c r="E3016" s="19"/>
      <c r="F3016" s="19"/>
      <c r="G3016" s="208"/>
      <c r="I3016" s="51"/>
      <c r="J3016" s="52"/>
      <c r="K3016" s="62"/>
      <c r="L3016" s="62"/>
      <c r="M3016" s="52"/>
      <c r="N3016" s="54"/>
      <c r="O3016" s="51"/>
      <c r="P3016" s="52"/>
      <c r="W3016" s="52"/>
      <c r="X3016" s="68"/>
      <c r="Y3016" s="62"/>
      <c r="Z3016" s="19"/>
      <c r="AC3016" s="58"/>
      <c r="AD3016" s="19"/>
    </row>
    <row r="3017" spans="2:30" s="20" customFormat="1">
      <c r="B3017" s="49"/>
      <c r="C3017" s="19"/>
      <c r="D3017" s="50"/>
      <c r="E3017" s="19"/>
      <c r="F3017" s="19"/>
      <c r="G3017" s="208"/>
      <c r="I3017" s="51"/>
      <c r="J3017" s="52"/>
      <c r="K3017" s="62"/>
      <c r="L3017" s="62"/>
      <c r="M3017" s="52"/>
      <c r="N3017" s="54"/>
      <c r="O3017" s="51"/>
      <c r="P3017" s="52"/>
      <c r="W3017" s="52"/>
      <c r="X3017" s="68"/>
      <c r="Y3017" s="62"/>
      <c r="Z3017" s="19"/>
      <c r="AC3017" s="58"/>
      <c r="AD3017" s="19"/>
    </row>
    <row r="3018" spans="2:30" s="20" customFormat="1">
      <c r="B3018" s="49"/>
      <c r="C3018" s="19"/>
      <c r="D3018" s="50"/>
      <c r="E3018" s="19"/>
      <c r="F3018" s="19"/>
      <c r="G3018" s="208"/>
      <c r="I3018" s="51"/>
      <c r="J3018" s="52"/>
      <c r="K3018" s="62"/>
      <c r="L3018" s="62"/>
      <c r="M3018" s="52"/>
      <c r="N3018" s="54"/>
      <c r="O3018" s="51"/>
      <c r="P3018" s="52"/>
      <c r="W3018" s="52"/>
      <c r="X3018" s="68"/>
      <c r="Y3018" s="62"/>
      <c r="Z3018" s="19"/>
      <c r="AC3018" s="58"/>
      <c r="AD3018" s="19"/>
    </row>
    <row r="3019" spans="2:30" s="20" customFormat="1">
      <c r="B3019" s="49"/>
      <c r="C3019" s="19"/>
      <c r="D3019" s="50"/>
      <c r="E3019" s="19"/>
      <c r="F3019" s="19"/>
      <c r="G3019" s="208"/>
      <c r="I3019" s="51"/>
      <c r="J3019" s="52"/>
      <c r="K3019" s="62"/>
      <c r="L3019" s="62"/>
      <c r="M3019" s="52"/>
      <c r="N3019" s="54"/>
      <c r="O3019" s="51"/>
      <c r="P3019" s="52"/>
      <c r="W3019" s="52"/>
      <c r="X3019" s="68"/>
      <c r="Y3019" s="62"/>
      <c r="Z3019" s="19"/>
      <c r="AC3019" s="58"/>
      <c r="AD3019" s="19"/>
    </row>
    <row r="3020" spans="2:30" s="20" customFormat="1">
      <c r="B3020" s="49"/>
      <c r="C3020" s="19"/>
      <c r="D3020" s="50"/>
      <c r="E3020" s="19"/>
      <c r="F3020" s="19"/>
      <c r="G3020" s="208"/>
      <c r="I3020" s="51"/>
      <c r="J3020" s="52"/>
      <c r="K3020" s="62"/>
      <c r="L3020" s="62"/>
      <c r="M3020" s="52"/>
      <c r="N3020" s="54"/>
      <c r="O3020" s="51"/>
      <c r="P3020" s="52"/>
      <c r="W3020" s="52"/>
      <c r="X3020" s="68"/>
      <c r="Y3020" s="62"/>
      <c r="Z3020" s="19"/>
      <c r="AC3020" s="58"/>
      <c r="AD3020" s="19"/>
    </row>
    <row r="3021" spans="2:30" s="20" customFormat="1">
      <c r="B3021" s="49"/>
      <c r="C3021" s="19"/>
      <c r="D3021" s="50"/>
      <c r="E3021" s="19"/>
      <c r="F3021" s="19"/>
      <c r="G3021" s="208"/>
      <c r="I3021" s="51"/>
      <c r="J3021" s="52"/>
      <c r="K3021" s="62"/>
      <c r="L3021" s="62"/>
      <c r="M3021" s="52"/>
      <c r="N3021" s="54"/>
      <c r="O3021" s="51"/>
      <c r="P3021" s="52"/>
      <c r="W3021" s="52"/>
      <c r="X3021" s="68"/>
      <c r="Y3021" s="62"/>
      <c r="Z3021" s="19"/>
      <c r="AC3021" s="58"/>
      <c r="AD3021" s="19"/>
    </row>
    <row r="3022" spans="2:30" s="20" customFormat="1">
      <c r="B3022" s="49"/>
      <c r="C3022" s="19"/>
      <c r="D3022" s="50"/>
      <c r="E3022" s="19"/>
      <c r="F3022" s="19"/>
      <c r="G3022" s="208"/>
      <c r="I3022" s="51"/>
      <c r="J3022" s="52"/>
      <c r="K3022" s="62"/>
      <c r="L3022" s="62"/>
      <c r="M3022" s="52"/>
      <c r="N3022" s="54"/>
      <c r="O3022" s="51"/>
      <c r="P3022" s="52"/>
      <c r="W3022" s="52"/>
      <c r="X3022" s="68"/>
      <c r="Y3022" s="62"/>
      <c r="Z3022" s="19"/>
      <c r="AC3022" s="58"/>
      <c r="AD3022" s="19"/>
    </row>
    <row r="3023" spans="2:30" s="20" customFormat="1">
      <c r="B3023" s="49"/>
      <c r="C3023" s="19"/>
      <c r="D3023" s="50"/>
      <c r="E3023" s="19"/>
      <c r="F3023" s="19"/>
      <c r="G3023" s="208"/>
      <c r="I3023" s="51"/>
      <c r="J3023" s="52"/>
      <c r="K3023" s="62"/>
      <c r="L3023" s="62"/>
      <c r="M3023" s="52"/>
      <c r="N3023" s="54"/>
      <c r="O3023" s="51"/>
      <c r="P3023" s="52"/>
      <c r="W3023" s="52"/>
      <c r="X3023" s="68"/>
      <c r="Y3023" s="62"/>
      <c r="Z3023" s="19"/>
      <c r="AC3023" s="58"/>
      <c r="AD3023" s="19"/>
    </row>
    <row r="3024" spans="2:30" s="20" customFormat="1">
      <c r="B3024" s="49"/>
      <c r="C3024" s="19"/>
      <c r="D3024" s="50"/>
      <c r="E3024" s="19"/>
      <c r="F3024" s="19"/>
      <c r="G3024" s="208"/>
      <c r="I3024" s="51"/>
      <c r="J3024" s="52"/>
      <c r="K3024" s="62"/>
      <c r="L3024" s="62"/>
      <c r="M3024" s="52"/>
      <c r="N3024" s="54"/>
      <c r="O3024" s="51"/>
      <c r="P3024" s="52"/>
      <c r="W3024" s="52"/>
      <c r="X3024" s="68"/>
      <c r="Y3024" s="62"/>
      <c r="Z3024" s="19"/>
      <c r="AC3024" s="58"/>
      <c r="AD3024" s="19"/>
    </row>
    <row r="3025" spans="2:30" s="20" customFormat="1">
      <c r="B3025" s="49"/>
      <c r="C3025" s="19"/>
      <c r="D3025" s="50"/>
      <c r="E3025" s="19"/>
      <c r="F3025" s="19"/>
      <c r="G3025" s="208"/>
      <c r="I3025" s="51"/>
      <c r="J3025" s="52"/>
      <c r="K3025" s="62"/>
      <c r="L3025" s="62"/>
      <c r="M3025" s="52"/>
      <c r="N3025" s="54"/>
      <c r="O3025" s="51"/>
      <c r="P3025" s="52"/>
      <c r="W3025" s="52"/>
      <c r="X3025" s="68"/>
      <c r="Y3025" s="62"/>
      <c r="Z3025" s="19"/>
      <c r="AC3025" s="58"/>
      <c r="AD3025" s="19"/>
    </row>
    <row r="3026" spans="2:30" s="20" customFormat="1">
      <c r="B3026" s="49"/>
      <c r="C3026" s="19"/>
      <c r="D3026" s="50"/>
      <c r="E3026" s="19"/>
      <c r="F3026" s="19"/>
      <c r="G3026" s="208"/>
      <c r="I3026" s="51"/>
      <c r="J3026" s="52"/>
      <c r="K3026" s="62"/>
      <c r="L3026" s="62"/>
      <c r="M3026" s="52"/>
      <c r="N3026" s="54"/>
      <c r="O3026" s="51"/>
      <c r="P3026" s="52"/>
      <c r="W3026" s="52"/>
      <c r="X3026" s="68"/>
      <c r="Y3026" s="62"/>
      <c r="Z3026" s="19"/>
      <c r="AC3026" s="58"/>
      <c r="AD3026" s="19"/>
    </row>
    <row r="3027" spans="2:30" s="20" customFormat="1">
      <c r="B3027" s="49"/>
      <c r="C3027" s="19"/>
      <c r="D3027" s="50"/>
      <c r="E3027" s="19"/>
      <c r="F3027" s="19"/>
      <c r="G3027" s="208"/>
      <c r="I3027" s="51"/>
      <c r="J3027" s="52"/>
      <c r="K3027" s="62"/>
      <c r="L3027" s="62"/>
      <c r="M3027" s="52"/>
      <c r="N3027" s="54"/>
      <c r="O3027" s="51"/>
      <c r="P3027" s="52"/>
      <c r="W3027" s="52"/>
      <c r="X3027" s="68"/>
      <c r="Y3027" s="62"/>
      <c r="Z3027" s="19"/>
      <c r="AC3027" s="58"/>
      <c r="AD3027" s="19"/>
    </row>
    <row r="3028" spans="2:30" s="20" customFormat="1">
      <c r="B3028" s="49"/>
      <c r="C3028" s="19"/>
      <c r="D3028" s="50"/>
      <c r="E3028" s="19"/>
      <c r="F3028" s="19"/>
      <c r="G3028" s="208"/>
      <c r="I3028" s="51"/>
      <c r="J3028" s="52"/>
      <c r="K3028" s="62"/>
      <c r="L3028" s="62"/>
      <c r="M3028" s="52"/>
      <c r="N3028" s="54"/>
      <c r="O3028" s="51"/>
      <c r="P3028" s="52"/>
      <c r="W3028" s="52"/>
      <c r="X3028" s="68"/>
      <c r="Y3028" s="62"/>
      <c r="Z3028" s="19"/>
      <c r="AC3028" s="58"/>
      <c r="AD3028" s="19"/>
    </row>
    <row r="3029" spans="2:30" s="20" customFormat="1">
      <c r="B3029" s="49"/>
      <c r="C3029" s="19"/>
      <c r="D3029" s="50"/>
      <c r="E3029" s="19"/>
      <c r="F3029" s="19"/>
      <c r="G3029" s="208"/>
      <c r="I3029" s="51"/>
      <c r="J3029" s="52"/>
      <c r="K3029" s="62"/>
      <c r="L3029" s="62"/>
      <c r="M3029" s="52"/>
      <c r="N3029" s="54"/>
      <c r="O3029" s="51"/>
      <c r="P3029" s="52"/>
      <c r="W3029" s="52"/>
      <c r="X3029" s="68"/>
      <c r="Y3029" s="62"/>
      <c r="Z3029" s="19"/>
      <c r="AC3029" s="58"/>
      <c r="AD3029" s="19"/>
    </row>
    <row r="3030" spans="2:30" s="20" customFormat="1">
      <c r="B3030" s="49"/>
      <c r="C3030" s="19"/>
      <c r="D3030" s="50"/>
      <c r="E3030" s="19"/>
      <c r="F3030" s="19"/>
      <c r="G3030" s="208"/>
      <c r="I3030" s="51"/>
      <c r="J3030" s="52"/>
      <c r="K3030" s="62"/>
      <c r="L3030" s="62"/>
      <c r="M3030" s="52"/>
      <c r="N3030" s="54"/>
      <c r="O3030" s="51"/>
      <c r="P3030" s="52"/>
      <c r="W3030" s="52"/>
      <c r="X3030" s="68"/>
      <c r="Y3030" s="62"/>
      <c r="Z3030" s="19"/>
      <c r="AC3030" s="58"/>
      <c r="AD3030" s="19"/>
    </row>
    <row r="3031" spans="2:30" s="20" customFormat="1">
      <c r="B3031" s="49"/>
      <c r="C3031" s="19"/>
      <c r="D3031" s="50"/>
      <c r="E3031" s="19"/>
      <c r="F3031" s="19"/>
      <c r="G3031" s="208"/>
      <c r="I3031" s="51"/>
      <c r="J3031" s="52"/>
      <c r="K3031" s="62"/>
      <c r="L3031" s="62"/>
      <c r="M3031" s="52"/>
      <c r="N3031" s="54"/>
      <c r="O3031" s="51"/>
      <c r="P3031" s="52"/>
      <c r="W3031" s="52"/>
      <c r="X3031" s="68"/>
      <c r="Y3031" s="62"/>
      <c r="Z3031" s="19"/>
      <c r="AC3031" s="58"/>
      <c r="AD3031" s="19"/>
    </row>
    <row r="3032" spans="2:30" s="20" customFormat="1">
      <c r="B3032" s="49"/>
      <c r="C3032" s="19"/>
      <c r="D3032" s="50"/>
      <c r="E3032" s="19"/>
      <c r="F3032" s="19"/>
      <c r="G3032" s="208"/>
      <c r="I3032" s="51"/>
      <c r="J3032" s="52"/>
      <c r="K3032" s="62"/>
      <c r="L3032" s="62"/>
      <c r="M3032" s="52"/>
      <c r="N3032" s="54"/>
      <c r="O3032" s="51"/>
      <c r="P3032" s="52"/>
      <c r="W3032" s="52"/>
      <c r="X3032" s="68"/>
      <c r="Y3032" s="62"/>
      <c r="Z3032" s="19"/>
      <c r="AC3032" s="58"/>
      <c r="AD3032" s="19"/>
    </row>
    <row r="3033" spans="2:30" s="20" customFormat="1">
      <c r="B3033" s="49"/>
      <c r="C3033" s="19"/>
      <c r="D3033" s="50"/>
      <c r="E3033" s="19"/>
      <c r="F3033" s="19"/>
      <c r="G3033" s="208"/>
      <c r="I3033" s="51"/>
      <c r="J3033" s="52"/>
      <c r="K3033" s="62"/>
      <c r="L3033" s="62"/>
      <c r="M3033" s="52"/>
      <c r="N3033" s="54"/>
      <c r="O3033" s="51"/>
      <c r="P3033" s="52"/>
      <c r="W3033" s="52"/>
      <c r="X3033" s="68"/>
      <c r="Y3033" s="62"/>
      <c r="Z3033" s="19"/>
      <c r="AC3033" s="58"/>
      <c r="AD3033" s="19"/>
    </row>
    <row r="3034" spans="2:30" s="20" customFormat="1">
      <c r="B3034" s="49"/>
      <c r="C3034" s="19"/>
      <c r="D3034" s="50"/>
      <c r="E3034" s="19"/>
      <c r="F3034" s="19"/>
      <c r="G3034" s="208"/>
      <c r="I3034" s="51"/>
      <c r="J3034" s="52"/>
      <c r="K3034" s="62"/>
      <c r="L3034" s="62"/>
      <c r="M3034" s="52"/>
      <c r="N3034" s="54"/>
      <c r="O3034" s="51"/>
      <c r="P3034" s="52"/>
      <c r="W3034" s="52"/>
      <c r="X3034" s="68"/>
      <c r="Y3034" s="62"/>
      <c r="Z3034" s="19"/>
      <c r="AC3034" s="58"/>
      <c r="AD3034" s="19"/>
    </row>
    <row r="3035" spans="2:30" s="20" customFormat="1">
      <c r="B3035" s="49"/>
      <c r="C3035" s="19"/>
      <c r="D3035" s="50"/>
      <c r="E3035" s="19"/>
      <c r="F3035" s="19"/>
      <c r="G3035" s="208"/>
      <c r="I3035" s="51"/>
      <c r="J3035" s="52"/>
      <c r="K3035" s="62"/>
      <c r="L3035" s="62"/>
      <c r="M3035" s="52"/>
      <c r="N3035" s="54"/>
      <c r="O3035" s="51"/>
      <c r="P3035" s="52"/>
      <c r="W3035" s="52"/>
      <c r="X3035" s="68"/>
      <c r="Y3035" s="62"/>
      <c r="Z3035" s="19"/>
      <c r="AC3035" s="58"/>
      <c r="AD3035" s="19"/>
    </row>
    <row r="3036" spans="2:30" s="20" customFormat="1">
      <c r="B3036" s="49"/>
      <c r="C3036" s="19"/>
      <c r="D3036" s="50"/>
      <c r="E3036" s="19"/>
      <c r="F3036" s="19"/>
      <c r="G3036" s="208"/>
      <c r="I3036" s="51"/>
      <c r="J3036" s="52"/>
      <c r="K3036" s="62"/>
      <c r="L3036" s="62"/>
      <c r="M3036" s="52"/>
      <c r="N3036" s="54"/>
      <c r="O3036" s="51"/>
      <c r="P3036" s="52"/>
      <c r="W3036" s="52"/>
      <c r="X3036" s="68"/>
      <c r="Y3036" s="62"/>
      <c r="Z3036" s="19"/>
      <c r="AC3036" s="58"/>
      <c r="AD3036" s="19"/>
    </row>
    <row r="3037" spans="2:30" s="20" customFormat="1">
      <c r="B3037" s="49"/>
      <c r="C3037" s="19"/>
      <c r="D3037" s="50"/>
      <c r="E3037" s="19"/>
      <c r="F3037" s="19"/>
      <c r="G3037" s="208"/>
      <c r="I3037" s="51"/>
      <c r="J3037" s="52"/>
      <c r="K3037" s="62"/>
      <c r="L3037" s="62"/>
      <c r="M3037" s="52"/>
      <c r="N3037" s="54"/>
      <c r="O3037" s="51"/>
      <c r="P3037" s="52"/>
      <c r="W3037" s="52"/>
      <c r="X3037" s="68"/>
      <c r="Y3037" s="62"/>
      <c r="Z3037" s="19"/>
      <c r="AC3037" s="58"/>
      <c r="AD3037" s="19"/>
    </row>
    <row r="3038" spans="2:30" s="20" customFormat="1">
      <c r="B3038" s="49"/>
      <c r="C3038" s="19"/>
      <c r="D3038" s="50"/>
      <c r="E3038" s="19"/>
      <c r="F3038" s="19"/>
      <c r="G3038" s="208"/>
      <c r="I3038" s="51"/>
      <c r="J3038" s="52"/>
      <c r="K3038" s="62"/>
      <c r="L3038" s="62"/>
      <c r="M3038" s="52"/>
      <c r="N3038" s="54"/>
      <c r="O3038" s="51"/>
      <c r="P3038" s="52"/>
      <c r="W3038" s="52"/>
      <c r="X3038" s="68"/>
      <c r="Y3038" s="62"/>
      <c r="Z3038" s="19"/>
      <c r="AC3038" s="58"/>
      <c r="AD3038" s="19"/>
    </row>
    <row r="3039" spans="2:30" s="20" customFormat="1">
      <c r="B3039" s="49"/>
      <c r="C3039" s="19"/>
      <c r="D3039" s="50"/>
      <c r="E3039" s="19"/>
      <c r="F3039" s="19"/>
      <c r="G3039" s="208"/>
      <c r="I3039" s="51"/>
      <c r="J3039" s="52"/>
      <c r="K3039" s="62"/>
      <c r="L3039" s="62"/>
      <c r="M3039" s="52"/>
      <c r="N3039" s="54"/>
      <c r="O3039" s="51"/>
      <c r="P3039" s="52"/>
      <c r="W3039" s="52"/>
      <c r="X3039" s="68"/>
      <c r="Y3039" s="62"/>
      <c r="Z3039" s="19"/>
      <c r="AC3039" s="58"/>
      <c r="AD3039" s="19"/>
    </row>
    <row r="3040" spans="2:30" s="20" customFormat="1">
      <c r="B3040" s="49"/>
      <c r="C3040" s="19"/>
      <c r="D3040" s="50"/>
      <c r="E3040" s="19"/>
      <c r="F3040" s="19"/>
      <c r="G3040" s="208"/>
      <c r="I3040" s="51"/>
      <c r="J3040" s="52"/>
      <c r="K3040" s="62"/>
      <c r="L3040" s="62"/>
      <c r="M3040" s="52"/>
      <c r="N3040" s="54"/>
      <c r="O3040" s="51"/>
      <c r="P3040" s="52"/>
      <c r="W3040" s="52"/>
      <c r="X3040" s="68"/>
      <c r="Y3040" s="62"/>
      <c r="Z3040" s="19"/>
      <c r="AC3040" s="58"/>
      <c r="AD3040" s="19"/>
    </row>
    <row r="3041" spans="2:30" s="20" customFormat="1">
      <c r="B3041" s="49"/>
      <c r="C3041" s="19"/>
      <c r="D3041" s="50"/>
      <c r="E3041" s="19"/>
      <c r="F3041" s="19"/>
      <c r="G3041" s="208"/>
      <c r="I3041" s="51"/>
      <c r="J3041" s="52"/>
      <c r="K3041" s="62"/>
      <c r="L3041" s="62"/>
      <c r="M3041" s="52"/>
      <c r="N3041" s="54"/>
      <c r="O3041" s="51"/>
      <c r="P3041" s="52"/>
      <c r="W3041" s="52"/>
      <c r="X3041" s="68"/>
      <c r="Y3041" s="62"/>
      <c r="Z3041" s="19"/>
      <c r="AC3041" s="58"/>
      <c r="AD3041" s="19"/>
    </row>
    <row r="3042" spans="2:30" s="20" customFormat="1">
      <c r="B3042" s="49"/>
      <c r="C3042" s="19"/>
      <c r="D3042" s="50"/>
      <c r="E3042" s="19"/>
      <c r="F3042" s="19"/>
      <c r="G3042" s="208"/>
      <c r="I3042" s="51"/>
      <c r="J3042" s="52"/>
      <c r="K3042" s="62"/>
      <c r="L3042" s="62"/>
      <c r="M3042" s="52"/>
      <c r="N3042" s="54"/>
      <c r="O3042" s="51"/>
      <c r="P3042" s="52"/>
      <c r="W3042" s="52"/>
      <c r="X3042" s="68"/>
      <c r="Y3042" s="62"/>
      <c r="Z3042" s="19"/>
      <c r="AC3042" s="58"/>
      <c r="AD3042" s="19"/>
    </row>
    <row r="3043" spans="2:30" s="20" customFormat="1">
      <c r="B3043" s="49"/>
      <c r="C3043" s="19"/>
      <c r="D3043" s="50"/>
      <c r="E3043" s="19"/>
      <c r="F3043" s="19"/>
      <c r="G3043" s="208"/>
      <c r="I3043" s="51"/>
      <c r="J3043" s="52"/>
      <c r="K3043" s="62"/>
      <c r="L3043" s="62"/>
      <c r="M3043" s="52"/>
      <c r="N3043" s="54"/>
      <c r="O3043" s="51"/>
      <c r="P3043" s="52"/>
      <c r="W3043" s="52"/>
      <c r="X3043" s="68"/>
      <c r="Y3043" s="62"/>
      <c r="Z3043" s="19"/>
      <c r="AC3043" s="58"/>
      <c r="AD3043" s="19"/>
    </row>
    <row r="3044" spans="2:30" s="20" customFormat="1">
      <c r="B3044" s="49"/>
      <c r="C3044" s="19"/>
      <c r="D3044" s="50"/>
      <c r="E3044" s="19"/>
      <c r="F3044" s="19"/>
      <c r="G3044" s="208"/>
      <c r="I3044" s="51"/>
      <c r="J3044" s="52"/>
      <c r="K3044" s="62"/>
      <c r="L3044" s="62"/>
      <c r="M3044" s="52"/>
      <c r="N3044" s="54"/>
      <c r="O3044" s="51"/>
      <c r="P3044" s="52"/>
      <c r="W3044" s="52"/>
      <c r="X3044" s="68"/>
      <c r="Y3044" s="62"/>
      <c r="Z3044" s="19"/>
      <c r="AC3044" s="58"/>
      <c r="AD3044" s="19"/>
    </row>
    <row r="3045" spans="2:30" s="20" customFormat="1">
      <c r="B3045" s="49"/>
      <c r="C3045" s="19"/>
      <c r="D3045" s="50"/>
      <c r="E3045" s="19"/>
      <c r="F3045" s="19"/>
      <c r="G3045" s="208"/>
      <c r="I3045" s="51"/>
      <c r="J3045" s="52"/>
      <c r="K3045" s="62"/>
      <c r="L3045" s="62"/>
      <c r="M3045" s="52"/>
      <c r="N3045" s="54"/>
      <c r="O3045" s="51"/>
      <c r="P3045" s="52"/>
      <c r="W3045" s="52"/>
      <c r="X3045" s="68"/>
      <c r="Y3045" s="62"/>
      <c r="Z3045" s="19"/>
      <c r="AC3045" s="58"/>
      <c r="AD3045" s="19"/>
    </row>
    <row r="3046" spans="2:30" s="20" customFormat="1">
      <c r="B3046" s="49"/>
      <c r="C3046" s="19"/>
      <c r="D3046" s="50"/>
      <c r="E3046" s="19"/>
      <c r="F3046" s="19"/>
      <c r="G3046" s="208"/>
      <c r="I3046" s="51"/>
      <c r="J3046" s="52"/>
      <c r="K3046" s="62"/>
      <c r="L3046" s="62"/>
      <c r="M3046" s="52"/>
      <c r="N3046" s="54"/>
      <c r="O3046" s="51"/>
      <c r="P3046" s="52"/>
      <c r="W3046" s="52"/>
      <c r="X3046" s="68"/>
      <c r="Y3046" s="62"/>
      <c r="Z3046" s="19"/>
      <c r="AC3046" s="58"/>
      <c r="AD3046" s="19"/>
    </row>
    <row r="3047" spans="2:30" s="20" customFormat="1">
      <c r="B3047" s="49"/>
      <c r="C3047" s="19"/>
      <c r="D3047" s="50"/>
      <c r="E3047" s="19"/>
      <c r="F3047" s="19"/>
      <c r="G3047" s="208"/>
      <c r="I3047" s="51"/>
      <c r="J3047" s="52"/>
      <c r="K3047" s="62"/>
      <c r="L3047" s="62"/>
      <c r="M3047" s="52"/>
      <c r="N3047" s="54"/>
      <c r="O3047" s="51"/>
      <c r="P3047" s="52"/>
      <c r="W3047" s="52"/>
      <c r="X3047" s="68"/>
      <c r="Y3047" s="62"/>
      <c r="Z3047" s="19"/>
      <c r="AC3047" s="58"/>
      <c r="AD3047" s="19"/>
    </row>
    <row r="3048" spans="2:30" s="20" customFormat="1">
      <c r="B3048" s="49"/>
      <c r="C3048" s="19"/>
      <c r="D3048" s="50"/>
      <c r="E3048" s="19"/>
      <c r="F3048" s="19"/>
      <c r="G3048" s="208"/>
      <c r="I3048" s="51"/>
      <c r="J3048" s="52"/>
      <c r="K3048" s="62"/>
      <c r="L3048" s="62"/>
      <c r="M3048" s="52"/>
      <c r="N3048" s="54"/>
      <c r="O3048" s="51"/>
      <c r="P3048" s="52"/>
      <c r="W3048" s="52"/>
      <c r="X3048" s="68"/>
      <c r="Y3048" s="62"/>
      <c r="Z3048" s="19"/>
      <c r="AC3048" s="58"/>
      <c r="AD3048" s="19"/>
    </row>
    <row r="3049" spans="2:30" s="20" customFormat="1">
      <c r="B3049" s="49"/>
      <c r="C3049" s="19"/>
      <c r="D3049" s="50"/>
      <c r="E3049" s="19"/>
      <c r="F3049" s="19"/>
      <c r="G3049" s="208"/>
      <c r="I3049" s="51"/>
      <c r="J3049" s="52"/>
      <c r="K3049" s="62"/>
      <c r="L3049" s="62"/>
      <c r="M3049" s="52"/>
      <c r="N3049" s="54"/>
      <c r="O3049" s="51"/>
      <c r="P3049" s="52"/>
      <c r="W3049" s="52"/>
      <c r="X3049" s="68"/>
      <c r="Y3049" s="62"/>
      <c r="Z3049" s="19"/>
      <c r="AC3049" s="58"/>
      <c r="AD3049" s="19"/>
    </row>
    <row r="3050" spans="2:30" s="20" customFormat="1">
      <c r="B3050" s="49"/>
      <c r="C3050" s="19"/>
      <c r="D3050" s="50"/>
      <c r="E3050" s="19"/>
      <c r="F3050" s="19"/>
      <c r="G3050" s="208"/>
      <c r="I3050" s="51"/>
      <c r="J3050" s="52"/>
      <c r="K3050" s="62"/>
      <c r="L3050" s="62"/>
      <c r="M3050" s="52"/>
      <c r="N3050" s="54"/>
      <c r="O3050" s="51"/>
      <c r="P3050" s="52"/>
      <c r="W3050" s="52"/>
      <c r="X3050" s="68"/>
      <c r="Y3050" s="62"/>
      <c r="Z3050" s="19"/>
      <c r="AC3050" s="58"/>
      <c r="AD3050" s="19"/>
    </row>
    <row r="3051" spans="2:30" s="20" customFormat="1">
      <c r="B3051" s="49"/>
      <c r="C3051" s="19"/>
      <c r="D3051" s="50"/>
      <c r="E3051" s="19"/>
      <c r="F3051" s="19"/>
      <c r="G3051" s="208"/>
      <c r="I3051" s="51"/>
      <c r="J3051" s="52"/>
      <c r="K3051" s="62"/>
      <c r="L3051" s="62"/>
      <c r="M3051" s="52"/>
      <c r="N3051" s="54"/>
      <c r="O3051" s="51"/>
      <c r="P3051" s="52"/>
      <c r="W3051" s="52"/>
      <c r="X3051" s="68"/>
      <c r="Y3051" s="62"/>
      <c r="Z3051" s="19"/>
      <c r="AC3051" s="58"/>
      <c r="AD3051" s="19"/>
    </row>
    <row r="3052" spans="2:30" s="20" customFormat="1">
      <c r="B3052" s="49"/>
      <c r="C3052" s="19"/>
      <c r="D3052" s="50"/>
      <c r="E3052" s="19"/>
      <c r="F3052" s="19"/>
      <c r="G3052" s="208"/>
      <c r="I3052" s="51"/>
      <c r="J3052" s="52"/>
      <c r="K3052" s="62"/>
      <c r="L3052" s="62"/>
      <c r="M3052" s="52"/>
      <c r="N3052" s="54"/>
      <c r="O3052" s="51"/>
      <c r="P3052" s="52"/>
      <c r="W3052" s="52"/>
      <c r="X3052" s="68"/>
      <c r="Y3052" s="62"/>
      <c r="Z3052" s="19"/>
      <c r="AC3052" s="58"/>
      <c r="AD3052" s="19"/>
    </row>
    <row r="3053" spans="2:30" s="20" customFormat="1">
      <c r="B3053" s="49"/>
      <c r="C3053" s="19"/>
      <c r="D3053" s="50"/>
      <c r="E3053" s="19"/>
      <c r="F3053" s="19"/>
      <c r="G3053" s="208"/>
      <c r="I3053" s="51"/>
      <c r="J3053" s="52"/>
      <c r="K3053" s="62"/>
      <c r="L3053" s="62"/>
      <c r="M3053" s="52"/>
      <c r="N3053" s="54"/>
      <c r="O3053" s="51"/>
      <c r="P3053" s="52"/>
      <c r="W3053" s="52"/>
      <c r="X3053" s="68"/>
      <c r="Y3053" s="62"/>
      <c r="Z3053" s="19"/>
      <c r="AC3053" s="58"/>
      <c r="AD3053" s="19"/>
    </row>
    <row r="3054" spans="2:30" s="20" customFormat="1">
      <c r="B3054" s="49"/>
      <c r="C3054" s="19"/>
      <c r="D3054" s="50"/>
      <c r="E3054" s="19"/>
      <c r="F3054" s="19"/>
      <c r="G3054" s="208"/>
      <c r="I3054" s="51"/>
      <c r="J3054" s="52"/>
      <c r="K3054" s="62"/>
      <c r="L3054" s="62"/>
      <c r="M3054" s="52"/>
      <c r="N3054" s="54"/>
      <c r="O3054" s="51"/>
      <c r="P3054" s="52"/>
      <c r="W3054" s="52"/>
      <c r="X3054" s="68"/>
      <c r="Y3054" s="62"/>
      <c r="Z3054" s="19"/>
      <c r="AC3054" s="58"/>
      <c r="AD3054" s="19"/>
    </row>
    <row r="3055" spans="2:30" s="20" customFormat="1">
      <c r="B3055" s="49"/>
      <c r="C3055" s="19"/>
      <c r="D3055" s="50"/>
      <c r="E3055" s="19"/>
      <c r="F3055" s="19"/>
      <c r="G3055" s="208"/>
      <c r="I3055" s="51"/>
      <c r="J3055" s="52"/>
      <c r="K3055" s="62"/>
      <c r="L3055" s="62"/>
      <c r="M3055" s="52"/>
      <c r="N3055" s="54"/>
      <c r="O3055" s="51"/>
      <c r="P3055" s="52"/>
      <c r="W3055" s="52"/>
      <c r="X3055" s="68"/>
      <c r="Y3055" s="62"/>
      <c r="Z3055" s="19"/>
      <c r="AC3055" s="58"/>
      <c r="AD3055" s="19"/>
    </row>
    <row r="3056" spans="2:30" s="20" customFormat="1">
      <c r="B3056" s="49"/>
      <c r="C3056" s="19"/>
      <c r="D3056" s="50"/>
      <c r="E3056" s="19"/>
      <c r="F3056" s="19"/>
      <c r="G3056" s="208"/>
      <c r="I3056" s="51"/>
      <c r="J3056" s="52"/>
      <c r="K3056" s="62"/>
      <c r="L3056" s="62"/>
      <c r="M3056" s="52"/>
      <c r="N3056" s="54"/>
      <c r="O3056" s="51"/>
      <c r="P3056" s="52"/>
      <c r="W3056" s="52"/>
      <c r="X3056" s="68"/>
      <c r="Y3056" s="62"/>
      <c r="Z3056" s="19"/>
      <c r="AC3056" s="58"/>
      <c r="AD3056" s="19"/>
    </row>
    <row r="3057" spans="2:30" s="20" customFormat="1">
      <c r="B3057" s="49"/>
      <c r="C3057" s="19"/>
      <c r="D3057" s="50"/>
      <c r="E3057" s="19"/>
      <c r="F3057" s="19"/>
      <c r="G3057" s="208"/>
      <c r="I3057" s="51"/>
      <c r="J3057" s="52"/>
      <c r="K3057" s="62"/>
      <c r="L3057" s="62"/>
      <c r="M3057" s="52"/>
      <c r="N3057" s="54"/>
      <c r="O3057" s="51"/>
      <c r="P3057" s="52"/>
      <c r="W3057" s="52"/>
      <c r="X3057" s="68"/>
      <c r="Y3057" s="62"/>
      <c r="Z3057" s="19"/>
      <c r="AC3057" s="58"/>
      <c r="AD3057" s="19"/>
    </row>
    <row r="3058" spans="2:30" s="20" customFormat="1">
      <c r="B3058" s="49"/>
      <c r="C3058" s="19"/>
      <c r="D3058" s="50"/>
      <c r="E3058" s="19"/>
      <c r="F3058" s="19"/>
      <c r="G3058" s="208"/>
      <c r="I3058" s="51"/>
      <c r="J3058" s="52"/>
      <c r="K3058" s="62"/>
      <c r="L3058" s="62"/>
      <c r="M3058" s="52"/>
      <c r="N3058" s="54"/>
      <c r="O3058" s="51"/>
      <c r="P3058" s="52"/>
      <c r="W3058" s="52"/>
      <c r="X3058" s="68"/>
      <c r="Y3058" s="62"/>
      <c r="Z3058" s="19"/>
      <c r="AC3058" s="58"/>
      <c r="AD3058" s="19"/>
    </row>
    <row r="3059" spans="2:30" s="20" customFormat="1">
      <c r="B3059" s="49"/>
      <c r="C3059" s="19"/>
      <c r="D3059" s="50"/>
      <c r="E3059" s="19"/>
      <c r="F3059" s="19"/>
      <c r="G3059" s="208"/>
      <c r="I3059" s="51"/>
      <c r="J3059" s="52"/>
      <c r="K3059" s="62"/>
      <c r="L3059" s="62"/>
      <c r="M3059" s="52"/>
      <c r="N3059" s="54"/>
      <c r="O3059" s="51"/>
      <c r="P3059" s="52"/>
      <c r="W3059" s="52"/>
      <c r="X3059" s="68"/>
      <c r="Y3059" s="62"/>
      <c r="Z3059" s="19"/>
      <c r="AC3059" s="58"/>
      <c r="AD3059" s="19"/>
    </row>
    <row r="3060" spans="2:30" s="20" customFormat="1">
      <c r="B3060" s="49"/>
      <c r="C3060" s="19"/>
      <c r="D3060" s="50"/>
      <c r="E3060" s="19"/>
      <c r="F3060" s="19"/>
      <c r="G3060" s="208"/>
      <c r="I3060" s="51"/>
      <c r="J3060" s="52"/>
      <c r="K3060" s="62"/>
      <c r="L3060" s="62"/>
      <c r="M3060" s="52"/>
      <c r="N3060" s="54"/>
      <c r="O3060" s="51"/>
      <c r="P3060" s="52"/>
      <c r="W3060" s="52"/>
      <c r="X3060" s="68"/>
      <c r="Y3060" s="62"/>
      <c r="Z3060" s="19"/>
      <c r="AC3060" s="58"/>
      <c r="AD3060" s="19"/>
    </row>
    <row r="3061" spans="2:30" s="20" customFormat="1">
      <c r="B3061" s="49"/>
      <c r="C3061" s="19"/>
      <c r="D3061" s="50"/>
      <c r="E3061" s="19"/>
      <c r="F3061" s="19"/>
      <c r="G3061" s="208"/>
      <c r="I3061" s="51"/>
      <c r="J3061" s="52"/>
      <c r="K3061" s="62"/>
      <c r="L3061" s="62"/>
      <c r="M3061" s="52"/>
      <c r="N3061" s="54"/>
      <c r="O3061" s="51"/>
      <c r="P3061" s="52"/>
      <c r="W3061" s="52"/>
      <c r="X3061" s="68"/>
      <c r="Y3061" s="62"/>
      <c r="Z3061" s="19"/>
      <c r="AC3061" s="58"/>
      <c r="AD3061" s="19"/>
    </row>
    <row r="3062" spans="2:30" s="20" customFormat="1">
      <c r="B3062" s="49"/>
      <c r="C3062" s="19"/>
      <c r="D3062" s="50"/>
      <c r="E3062" s="19"/>
      <c r="F3062" s="19"/>
      <c r="G3062" s="208"/>
      <c r="I3062" s="51"/>
      <c r="J3062" s="52"/>
      <c r="K3062" s="62"/>
      <c r="L3062" s="62"/>
      <c r="M3062" s="52"/>
      <c r="N3062" s="54"/>
      <c r="O3062" s="51"/>
      <c r="P3062" s="52"/>
      <c r="W3062" s="52"/>
      <c r="X3062" s="68"/>
      <c r="Y3062" s="62"/>
      <c r="Z3062" s="19"/>
      <c r="AC3062" s="58"/>
      <c r="AD3062" s="19"/>
    </row>
    <row r="3063" spans="2:30" s="20" customFormat="1">
      <c r="B3063" s="49"/>
      <c r="C3063" s="19"/>
      <c r="D3063" s="50"/>
      <c r="E3063" s="19"/>
      <c r="F3063" s="19"/>
      <c r="G3063" s="208"/>
      <c r="I3063" s="51"/>
      <c r="J3063" s="52"/>
      <c r="K3063" s="62"/>
      <c r="L3063" s="62"/>
      <c r="M3063" s="52"/>
      <c r="N3063" s="54"/>
      <c r="O3063" s="51"/>
      <c r="P3063" s="52"/>
      <c r="W3063" s="52"/>
      <c r="X3063" s="68"/>
      <c r="Y3063" s="62"/>
      <c r="Z3063" s="19"/>
      <c r="AC3063" s="58"/>
      <c r="AD3063" s="19"/>
    </row>
    <row r="3064" spans="2:30" s="20" customFormat="1">
      <c r="B3064" s="49"/>
      <c r="C3064" s="19"/>
      <c r="D3064" s="50"/>
      <c r="E3064" s="19"/>
      <c r="F3064" s="19"/>
      <c r="G3064" s="208"/>
      <c r="I3064" s="51"/>
      <c r="J3064" s="52"/>
      <c r="K3064" s="62"/>
      <c r="L3064" s="62"/>
      <c r="M3064" s="52"/>
      <c r="N3064" s="54"/>
      <c r="O3064" s="51"/>
      <c r="P3064" s="52"/>
      <c r="W3064" s="52"/>
      <c r="X3064" s="68"/>
      <c r="Y3064" s="62"/>
      <c r="Z3064" s="19"/>
      <c r="AC3064" s="58"/>
      <c r="AD3064" s="19"/>
    </row>
    <row r="3065" spans="2:30" s="20" customFormat="1">
      <c r="B3065" s="49"/>
      <c r="C3065" s="19"/>
      <c r="D3065" s="50"/>
      <c r="E3065" s="19"/>
      <c r="F3065" s="19"/>
      <c r="G3065" s="208"/>
      <c r="I3065" s="51"/>
      <c r="J3065" s="52"/>
      <c r="K3065" s="62"/>
      <c r="L3065" s="62"/>
      <c r="M3065" s="52"/>
      <c r="N3065" s="54"/>
      <c r="O3065" s="51"/>
      <c r="P3065" s="52"/>
      <c r="W3065" s="52"/>
      <c r="X3065" s="68"/>
      <c r="Y3065" s="62"/>
      <c r="Z3065" s="19"/>
      <c r="AC3065" s="58"/>
      <c r="AD3065" s="19"/>
    </row>
    <row r="3066" spans="2:30" s="20" customFormat="1">
      <c r="B3066" s="49"/>
      <c r="C3066" s="19"/>
      <c r="D3066" s="50"/>
      <c r="E3066" s="19"/>
      <c r="F3066" s="19"/>
      <c r="G3066" s="208"/>
      <c r="I3066" s="51"/>
      <c r="J3066" s="52"/>
      <c r="K3066" s="62"/>
      <c r="L3066" s="62"/>
      <c r="M3066" s="52"/>
      <c r="N3066" s="54"/>
      <c r="O3066" s="51"/>
      <c r="P3066" s="52"/>
      <c r="W3066" s="52"/>
      <c r="X3066" s="68"/>
      <c r="Y3066" s="62"/>
      <c r="Z3066" s="19"/>
      <c r="AC3066" s="58"/>
      <c r="AD3066" s="19"/>
    </row>
    <row r="3067" spans="2:30" s="20" customFormat="1">
      <c r="B3067" s="49"/>
      <c r="C3067" s="19"/>
      <c r="D3067" s="50"/>
      <c r="E3067" s="19"/>
      <c r="F3067" s="19"/>
      <c r="G3067" s="208"/>
      <c r="I3067" s="51"/>
      <c r="J3067" s="52"/>
      <c r="K3067" s="62"/>
      <c r="L3067" s="62"/>
      <c r="M3067" s="52"/>
      <c r="N3067" s="54"/>
      <c r="O3067" s="51"/>
      <c r="P3067" s="52"/>
      <c r="W3067" s="52"/>
      <c r="X3067" s="68"/>
      <c r="Y3067" s="62"/>
      <c r="Z3067" s="19"/>
      <c r="AC3067" s="58"/>
      <c r="AD3067" s="19"/>
    </row>
    <row r="3068" spans="2:30" s="20" customFormat="1">
      <c r="B3068" s="49"/>
      <c r="C3068" s="19"/>
      <c r="D3068" s="50"/>
      <c r="E3068" s="19"/>
      <c r="F3068" s="19"/>
      <c r="G3068" s="208"/>
      <c r="I3068" s="51"/>
      <c r="J3068" s="52"/>
      <c r="K3068" s="62"/>
      <c r="L3068" s="62"/>
      <c r="M3068" s="52"/>
      <c r="N3068" s="54"/>
      <c r="O3068" s="51"/>
      <c r="P3068" s="52"/>
      <c r="W3068" s="52"/>
      <c r="X3068" s="68"/>
      <c r="Y3068" s="62"/>
      <c r="Z3068" s="19"/>
      <c r="AC3068" s="58"/>
      <c r="AD3068" s="19"/>
    </row>
    <row r="3069" spans="2:30" s="20" customFormat="1">
      <c r="B3069" s="49"/>
      <c r="C3069" s="19"/>
      <c r="D3069" s="50"/>
      <c r="E3069" s="19"/>
      <c r="F3069" s="19"/>
      <c r="G3069" s="208"/>
      <c r="I3069" s="51"/>
      <c r="J3069" s="52"/>
      <c r="K3069" s="62"/>
      <c r="L3069" s="62"/>
      <c r="M3069" s="52"/>
      <c r="N3069" s="54"/>
      <c r="O3069" s="51"/>
      <c r="P3069" s="52"/>
      <c r="W3069" s="52"/>
      <c r="X3069" s="68"/>
      <c r="Y3069" s="62"/>
      <c r="Z3069" s="19"/>
      <c r="AC3069" s="58"/>
      <c r="AD3069" s="19"/>
    </row>
    <row r="3070" spans="2:30" s="20" customFormat="1">
      <c r="B3070" s="49"/>
      <c r="C3070" s="19"/>
      <c r="D3070" s="50"/>
      <c r="E3070" s="19"/>
      <c r="F3070" s="19"/>
      <c r="G3070" s="208"/>
      <c r="I3070" s="51"/>
      <c r="J3070" s="52"/>
      <c r="K3070" s="62"/>
      <c r="L3070" s="62"/>
      <c r="M3070" s="52"/>
      <c r="N3070" s="54"/>
      <c r="O3070" s="51"/>
      <c r="P3070" s="52"/>
      <c r="W3070" s="52"/>
      <c r="X3070" s="68"/>
      <c r="Y3070" s="62"/>
      <c r="Z3070" s="19"/>
      <c r="AC3070" s="58"/>
      <c r="AD3070" s="19"/>
    </row>
    <row r="3071" spans="2:30" s="20" customFormat="1">
      <c r="B3071" s="49"/>
      <c r="C3071" s="19"/>
      <c r="D3071" s="50"/>
      <c r="E3071" s="19"/>
      <c r="F3071" s="19"/>
      <c r="G3071" s="208"/>
      <c r="I3071" s="51"/>
      <c r="J3071" s="52"/>
      <c r="K3071" s="62"/>
      <c r="L3071" s="62"/>
      <c r="M3071" s="52"/>
      <c r="N3071" s="54"/>
      <c r="O3071" s="51"/>
      <c r="P3071" s="52"/>
      <c r="W3071" s="52"/>
      <c r="X3071" s="68"/>
      <c r="Y3071" s="62"/>
      <c r="Z3071" s="19"/>
      <c r="AC3071" s="58"/>
      <c r="AD3071" s="19"/>
    </row>
    <row r="3072" spans="2:30" s="20" customFormat="1">
      <c r="B3072" s="49"/>
      <c r="C3072" s="19"/>
      <c r="D3072" s="50"/>
      <c r="E3072" s="19"/>
      <c r="F3072" s="19"/>
      <c r="G3072" s="208"/>
      <c r="I3072" s="51"/>
      <c r="J3072" s="52"/>
      <c r="K3072" s="62"/>
      <c r="L3072" s="62"/>
      <c r="M3072" s="52"/>
      <c r="N3072" s="54"/>
      <c r="O3072" s="51"/>
      <c r="P3072" s="52"/>
      <c r="W3072" s="52"/>
      <c r="X3072" s="68"/>
      <c r="Y3072" s="62"/>
      <c r="Z3072" s="19"/>
      <c r="AC3072" s="58"/>
      <c r="AD3072" s="19"/>
    </row>
    <row r="3073" spans="2:30" s="20" customFormat="1">
      <c r="B3073" s="49"/>
      <c r="C3073" s="19"/>
      <c r="D3073" s="50"/>
      <c r="E3073" s="19"/>
      <c r="F3073" s="19"/>
      <c r="G3073" s="208"/>
      <c r="I3073" s="51"/>
      <c r="J3073" s="52"/>
      <c r="K3073" s="62"/>
      <c r="L3073" s="62"/>
      <c r="M3073" s="52"/>
      <c r="N3073" s="54"/>
      <c r="O3073" s="51"/>
      <c r="P3073" s="52"/>
      <c r="W3073" s="52"/>
      <c r="X3073" s="68"/>
      <c r="Y3073" s="62"/>
      <c r="Z3073" s="19"/>
      <c r="AC3073" s="58"/>
      <c r="AD3073" s="19"/>
    </row>
    <row r="3074" spans="2:30" s="20" customFormat="1">
      <c r="B3074" s="49"/>
      <c r="C3074" s="19"/>
      <c r="D3074" s="50"/>
      <c r="E3074" s="19"/>
      <c r="F3074" s="19"/>
      <c r="G3074" s="208"/>
      <c r="I3074" s="51"/>
      <c r="J3074" s="52"/>
      <c r="K3074" s="62"/>
      <c r="L3074" s="62"/>
      <c r="M3074" s="52"/>
      <c r="N3074" s="54"/>
      <c r="O3074" s="51"/>
      <c r="P3074" s="52"/>
      <c r="W3074" s="52"/>
      <c r="X3074" s="68"/>
      <c r="Y3074" s="62"/>
      <c r="Z3074" s="19"/>
      <c r="AC3074" s="58"/>
      <c r="AD3074" s="19"/>
    </row>
    <row r="3075" spans="2:30" s="20" customFormat="1">
      <c r="B3075" s="49"/>
      <c r="C3075" s="19"/>
      <c r="D3075" s="50"/>
      <c r="E3075" s="19"/>
      <c r="F3075" s="19"/>
      <c r="G3075" s="208"/>
      <c r="I3075" s="51"/>
      <c r="J3075" s="52"/>
      <c r="K3075" s="62"/>
      <c r="L3075" s="62"/>
      <c r="M3075" s="52"/>
      <c r="N3075" s="54"/>
      <c r="O3075" s="51"/>
      <c r="P3075" s="52"/>
      <c r="W3075" s="52"/>
      <c r="X3075" s="68"/>
      <c r="Y3075" s="62"/>
      <c r="Z3075" s="19"/>
      <c r="AC3075" s="58"/>
      <c r="AD3075" s="19"/>
    </row>
    <row r="3076" spans="2:30" s="20" customFormat="1">
      <c r="B3076" s="49"/>
      <c r="C3076" s="19"/>
      <c r="D3076" s="50"/>
      <c r="E3076" s="19"/>
      <c r="F3076" s="19"/>
      <c r="G3076" s="208"/>
      <c r="I3076" s="51"/>
      <c r="J3076" s="52"/>
      <c r="K3076" s="62"/>
      <c r="L3076" s="62"/>
      <c r="M3076" s="52"/>
      <c r="N3076" s="54"/>
      <c r="O3076" s="51"/>
      <c r="P3076" s="52"/>
      <c r="W3076" s="52"/>
      <c r="X3076" s="68"/>
      <c r="Y3076" s="62"/>
      <c r="Z3076" s="19"/>
      <c r="AC3076" s="58"/>
      <c r="AD3076" s="19"/>
    </row>
    <row r="3077" spans="2:30" s="20" customFormat="1">
      <c r="B3077" s="49"/>
      <c r="C3077" s="19"/>
      <c r="D3077" s="50"/>
      <c r="E3077" s="19"/>
      <c r="F3077" s="19"/>
      <c r="G3077" s="208"/>
      <c r="I3077" s="51"/>
      <c r="J3077" s="52"/>
      <c r="K3077" s="62"/>
      <c r="L3077" s="62"/>
      <c r="M3077" s="52"/>
      <c r="N3077" s="54"/>
      <c r="O3077" s="51"/>
      <c r="P3077" s="52"/>
      <c r="W3077" s="52"/>
      <c r="X3077" s="68"/>
      <c r="Y3077" s="62"/>
      <c r="Z3077" s="19"/>
      <c r="AC3077" s="58"/>
      <c r="AD3077" s="19"/>
    </row>
    <row r="3078" spans="2:30" s="20" customFormat="1">
      <c r="B3078" s="49"/>
      <c r="C3078" s="19"/>
      <c r="D3078" s="50"/>
      <c r="E3078" s="19"/>
      <c r="F3078" s="19"/>
      <c r="G3078" s="208"/>
      <c r="I3078" s="51"/>
      <c r="J3078" s="52"/>
      <c r="K3078" s="62"/>
      <c r="L3078" s="62"/>
      <c r="M3078" s="52"/>
      <c r="N3078" s="54"/>
      <c r="O3078" s="51"/>
      <c r="P3078" s="52"/>
      <c r="W3078" s="52"/>
      <c r="X3078" s="68"/>
      <c r="Y3078" s="62"/>
      <c r="Z3078" s="19"/>
      <c r="AC3078" s="58"/>
      <c r="AD3078" s="19"/>
    </row>
    <row r="3079" spans="2:30" s="20" customFormat="1">
      <c r="B3079" s="49"/>
      <c r="C3079" s="19"/>
      <c r="D3079" s="50"/>
      <c r="E3079" s="19"/>
      <c r="F3079" s="19"/>
      <c r="G3079" s="208"/>
      <c r="I3079" s="51"/>
      <c r="J3079" s="52"/>
      <c r="K3079" s="62"/>
      <c r="L3079" s="62"/>
      <c r="M3079" s="52"/>
      <c r="N3079" s="54"/>
      <c r="O3079" s="51"/>
      <c r="P3079" s="52"/>
      <c r="W3079" s="52"/>
      <c r="X3079" s="68"/>
      <c r="Y3079" s="62"/>
      <c r="Z3079" s="19"/>
      <c r="AC3079" s="58"/>
      <c r="AD3079" s="19"/>
    </row>
    <row r="3080" spans="2:30" s="20" customFormat="1">
      <c r="B3080" s="49"/>
      <c r="C3080" s="19"/>
      <c r="D3080" s="50"/>
      <c r="E3080" s="19"/>
      <c r="F3080" s="19"/>
      <c r="G3080" s="208"/>
      <c r="I3080" s="51"/>
      <c r="J3080" s="52"/>
      <c r="K3080" s="62"/>
      <c r="L3080" s="62"/>
      <c r="M3080" s="52"/>
      <c r="N3080" s="54"/>
      <c r="O3080" s="51"/>
      <c r="P3080" s="52"/>
      <c r="W3080" s="52"/>
      <c r="X3080" s="68"/>
      <c r="Y3080" s="62"/>
      <c r="Z3080" s="19"/>
      <c r="AC3080" s="58"/>
      <c r="AD3080" s="19"/>
    </row>
    <row r="3081" spans="2:30" s="20" customFormat="1">
      <c r="B3081" s="49"/>
      <c r="C3081" s="19"/>
      <c r="D3081" s="50"/>
      <c r="E3081" s="19"/>
      <c r="F3081" s="19"/>
      <c r="G3081" s="208"/>
      <c r="I3081" s="51"/>
      <c r="J3081" s="52"/>
      <c r="K3081" s="62"/>
      <c r="L3081" s="62"/>
      <c r="M3081" s="52"/>
      <c r="N3081" s="54"/>
      <c r="O3081" s="51"/>
      <c r="P3081" s="52"/>
      <c r="W3081" s="52"/>
      <c r="X3081" s="68"/>
      <c r="Y3081" s="62"/>
      <c r="Z3081" s="19"/>
      <c r="AC3081" s="58"/>
      <c r="AD3081" s="19"/>
    </row>
    <row r="3082" spans="2:30" s="20" customFormat="1">
      <c r="B3082" s="49"/>
      <c r="C3082" s="19"/>
      <c r="D3082" s="50"/>
      <c r="E3082" s="19"/>
      <c r="F3082" s="19"/>
      <c r="G3082" s="208"/>
      <c r="I3082" s="51"/>
      <c r="J3082" s="52"/>
      <c r="K3082" s="62"/>
      <c r="L3082" s="62"/>
      <c r="M3082" s="52"/>
      <c r="N3082" s="54"/>
      <c r="O3082" s="51"/>
      <c r="P3082" s="52"/>
      <c r="W3082" s="52"/>
      <c r="X3082" s="68"/>
      <c r="Y3082" s="62"/>
      <c r="Z3082" s="19"/>
      <c r="AC3082" s="58"/>
      <c r="AD3082" s="19"/>
    </row>
    <row r="3083" spans="2:30" s="20" customFormat="1">
      <c r="B3083" s="49"/>
      <c r="C3083" s="19"/>
      <c r="D3083" s="50"/>
      <c r="E3083" s="19"/>
      <c r="F3083" s="19"/>
      <c r="G3083" s="208"/>
      <c r="I3083" s="51"/>
      <c r="J3083" s="52"/>
      <c r="K3083" s="62"/>
      <c r="L3083" s="62"/>
      <c r="M3083" s="52"/>
      <c r="N3083" s="54"/>
      <c r="O3083" s="51"/>
      <c r="P3083" s="52"/>
      <c r="W3083" s="52"/>
      <c r="X3083" s="68"/>
      <c r="Y3083" s="62"/>
      <c r="Z3083" s="19"/>
      <c r="AC3083" s="58"/>
      <c r="AD3083" s="19"/>
    </row>
    <row r="3084" spans="2:30" s="20" customFormat="1">
      <c r="B3084" s="49"/>
      <c r="C3084" s="19"/>
      <c r="D3084" s="50"/>
      <c r="E3084" s="19"/>
      <c r="F3084" s="19"/>
      <c r="G3084" s="208"/>
      <c r="I3084" s="51"/>
      <c r="J3084" s="52"/>
      <c r="K3084" s="62"/>
      <c r="L3084" s="62"/>
      <c r="M3084" s="52"/>
      <c r="N3084" s="54"/>
      <c r="O3084" s="51"/>
      <c r="P3084" s="52"/>
      <c r="W3084" s="52"/>
      <c r="X3084" s="68"/>
      <c r="Y3084" s="62"/>
      <c r="Z3084" s="19"/>
      <c r="AC3084" s="58"/>
      <c r="AD3084" s="19"/>
    </row>
    <row r="3085" spans="2:30" s="20" customFormat="1">
      <c r="B3085" s="49"/>
      <c r="C3085" s="19"/>
      <c r="D3085" s="50"/>
      <c r="E3085" s="19"/>
      <c r="F3085" s="19"/>
      <c r="G3085" s="208"/>
      <c r="I3085" s="51"/>
      <c r="J3085" s="52"/>
      <c r="K3085" s="62"/>
      <c r="L3085" s="62"/>
      <c r="M3085" s="52"/>
      <c r="N3085" s="54"/>
      <c r="O3085" s="51"/>
      <c r="P3085" s="52"/>
      <c r="W3085" s="52"/>
      <c r="X3085" s="68"/>
      <c r="Y3085" s="62"/>
      <c r="Z3085" s="19"/>
      <c r="AC3085" s="58"/>
      <c r="AD3085" s="19"/>
    </row>
    <row r="3086" spans="2:30" s="20" customFormat="1">
      <c r="B3086" s="49"/>
      <c r="C3086" s="19"/>
      <c r="D3086" s="50"/>
      <c r="E3086" s="19"/>
      <c r="F3086" s="19"/>
      <c r="G3086" s="208"/>
      <c r="I3086" s="51"/>
      <c r="J3086" s="52"/>
      <c r="K3086" s="62"/>
      <c r="L3086" s="62"/>
      <c r="M3086" s="52"/>
      <c r="N3086" s="54"/>
      <c r="O3086" s="51"/>
      <c r="P3086" s="52"/>
      <c r="W3086" s="52"/>
      <c r="X3086" s="68"/>
      <c r="Y3086" s="62"/>
      <c r="Z3086" s="19"/>
      <c r="AC3086" s="58"/>
      <c r="AD3086" s="19"/>
    </row>
    <row r="3087" spans="2:30" s="20" customFormat="1">
      <c r="B3087" s="49"/>
      <c r="C3087" s="19"/>
      <c r="D3087" s="50"/>
      <c r="E3087" s="19"/>
      <c r="F3087" s="19"/>
      <c r="G3087" s="208"/>
      <c r="I3087" s="51"/>
      <c r="J3087" s="52"/>
      <c r="K3087" s="62"/>
      <c r="L3087" s="62"/>
      <c r="M3087" s="52"/>
      <c r="N3087" s="54"/>
      <c r="O3087" s="51"/>
      <c r="P3087" s="52"/>
      <c r="W3087" s="52"/>
      <c r="X3087" s="68"/>
      <c r="Y3087" s="62"/>
      <c r="Z3087" s="19"/>
      <c r="AC3087" s="58"/>
      <c r="AD3087" s="19"/>
    </row>
    <row r="3088" spans="2:30" s="20" customFormat="1">
      <c r="B3088" s="49"/>
      <c r="C3088" s="19"/>
      <c r="D3088" s="50"/>
      <c r="E3088" s="19"/>
      <c r="F3088" s="19"/>
      <c r="G3088" s="208"/>
      <c r="I3088" s="51"/>
      <c r="J3088" s="52"/>
      <c r="K3088" s="62"/>
      <c r="L3088" s="62"/>
      <c r="M3088" s="52"/>
      <c r="N3088" s="54"/>
      <c r="O3088" s="51"/>
      <c r="P3088" s="52"/>
      <c r="W3088" s="52"/>
      <c r="X3088" s="68"/>
      <c r="Y3088" s="62"/>
      <c r="Z3088" s="19"/>
      <c r="AC3088" s="58"/>
      <c r="AD3088" s="19"/>
    </row>
    <row r="3089" spans="2:30" s="20" customFormat="1">
      <c r="B3089" s="49"/>
      <c r="C3089" s="19"/>
      <c r="D3089" s="50"/>
      <c r="E3089" s="19"/>
      <c r="F3089" s="19"/>
      <c r="G3089" s="208"/>
      <c r="I3089" s="51"/>
      <c r="J3089" s="52"/>
      <c r="K3089" s="62"/>
      <c r="L3089" s="62"/>
      <c r="M3089" s="52"/>
      <c r="N3089" s="54"/>
      <c r="O3089" s="51"/>
      <c r="P3089" s="52"/>
      <c r="W3089" s="52"/>
      <c r="X3089" s="68"/>
      <c r="Y3089" s="62"/>
      <c r="Z3089" s="19"/>
      <c r="AC3089" s="58"/>
      <c r="AD3089" s="19"/>
    </row>
    <row r="3090" spans="2:30" s="20" customFormat="1">
      <c r="B3090" s="49"/>
      <c r="C3090" s="19"/>
      <c r="D3090" s="50"/>
      <c r="E3090" s="19"/>
      <c r="F3090" s="19"/>
      <c r="G3090" s="208"/>
      <c r="I3090" s="51"/>
      <c r="J3090" s="52"/>
      <c r="K3090" s="62"/>
      <c r="L3090" s="62"/>
      <c r="M3090" s="52"/>
      <c r="N3090" s="54"/>
      <c r="O3090" s="51"/>
      <c r="P3090" s="52"/>
      <c r="W3090" s="52"/>
      <c r="X3090" s="68"/>
      <c r="Y3090" s="62"/>
      <c r="Z3090" s="19"/>
      <c r="AC3090" s="58"/>
      <c r="AD3090" s="19"/>
    </row>
    <row r="3091" spans="2:30" s="20" customFormat="1">
      <c r="B3091" s="49"/>
      <c r="C3091" s="19"/>
      <c r="D3091" s="50"/>
      <c r="E3091" s="19"/>
      <c r="F3091" s="19"/>
      <c r="G3091" s="208"/>
      <c r="I3091" s="51"/>
      <c r="J3091" s="52"/>
      <c r="K3091" s="62"/>
      <c r="L3091" s="62"/>
      <c r="M3091" s="52"/>
      <c r="N3091" s="54"/>
      <c r="O3091" s="51"/>
      <c r="P3091" s="52"/>
      <c r="W3091" s="52"/>
      <c r="X3091" s="68"/>
      <c r="Y3091" s="62"/>
      <c r="Z3091" s="19"/>
      <c r="AC3091" s="58"/>
      <c r="AD3091" s="19"/>
    </row>
    <row r="3092" spans="2:30" s="20" customFormat="1">
      <c r="B3092" s="49"/>
      <c r="C3092" s="19"/>
      <c r="D3092" s="50"/>
      <c r="E3092" s="19"/>
      <c r="F3092" s="19"/>
      <c r="G3092" s="208"/>
      <c r="I3092" s="51"/>
      <c r="J3092" s="52"/>
      <c r="K3092" s="62"/>
      <c r="L3092" s="62"/>
      <c r="M3092" s="52"/>
      <c r="N3092" s="54"/>
      <c r="O3092" s="51"/>
      <c r="P3092" s="52"/>
      <c r="W3092" s="52"/>
      <c r="X3092" s="68"/>
      <c r="Y3092" s="62"/>
      <c r="Z3092" s="19"/>
      <c r="AC3092" s="58"/>
      <c r="AD3092" s="19"/>
    </row>
    <row r="3093" spans="2:30" s="20" customFormat="1">
      <c r="B3093" s="49"/>
      <c r="C3093" s="19"/>
      <c r="D3093" s="50"/>
      <c r="E3093" s="19"/>
      <c r="F3093" s="19"/>
      <c r="G3093" s="208"/>
      <c r="I3093" s="51"/>
      <c r="J3093" s="52"/>
      <c r="K3093" s="62"/>
      <c r="L3093" s="62"/>
      <c r="M3093" s="52"/>
      <c r="N3093" s="54"/>
      <c r="O3093" s="51"/>
      <c r="P3093" s="52"/>
      <c r="W3093" s="52"/>
      <c r="X3093" s="68"/>
      <c r="Y3093" s="62"/>
      <c r="Z3093" s="19"/>
      <c r="AC3093" s="58"/>
      <c r="AD3093" s="19"/>
    </row>
    <row r="3094" spans="2:30" s="20" customFormat="1">
      <c r="B3094" s="49"/>
      <c r="C3094" s="19"/>
      <c r="D3094" s="50"/>
      <c r="E3094" s="19"/>
      <c r="F3094" s="19"/>
      <c r="G3094" s="208"/>
      <c r="I3094" s="51"/>
      <c r="J3094" s="52"/>
      <c r="K3094" s="62"/>
      <c r="L3094" s="62"/>
      <c r="M3094" s="52"/>
      <c r="N3094" s="54"/>
      <c r="O3094" s="51"/>
      <c r="P3094" s="52"/>
      <c r="W3094" s="52"/>
      <c r="X3094" s="68"/>
      <c r="Y3094" s="62"/>
      <c r="Z3094" s="19"/>
      <c r="AC3094" s="58"/>
      <c r="AD3094" s="19"/>
    </row>
    <row r="3095" spans="2:30" s="20" customFormat="1">
      <c r="B3095" s="49"/>
      <c r="C3095" s="19"/>
      <c r="D3095" s="50"/>
      <c r="E3095" s="19"/>
      <c r="F3095" s="19"/>
      <c r="G3095" s="208"/>
      <c r="I3095" s="51"/>
      <c r="J3095" s="52"/>
      <c r="K3095" s="62"/>
      <c r="L3095" s="62"/>
      <c r="M3095" s="52"/>
      <c r="N3095" s="54"/>
      <c r="O3095" s="51"/>
      <c r="P3095" s="52"/>
      <c r="W3095" s="52"/>
      <c r="X3095" s="68"/>
      <c r="Y3095" s="62"/>
      <c r="Z3095" s="19"/>
      <c r="AC3095" s="58"/>
      <c r="AD3095" s="19"/>
    </row>
    <row r="3096" spans="2:30" s="20" customFormat="1">
      <c r="B3096" s="49"/>
      <c r="C3096" s="19"/>
      <c r="D3096" s="50"/>
      <c r="E3096" s="19"/>
      <c r="F3096" s="19"/>
      <c r="G3096" s="208"/>
      <c r="I3096" s="51"/>
      <c r="J3096" s="52"/>
      <c r="K3096" s="62"/>
      <c r="L3096" s="62"/>
      <c r="M3096" s="52"/>
      <c r="N3096" s="54"/>
      <c r="O3096" s="51"/>
      <c r="P3096" s="52"/>
      <c r="W3096" s="52"/>
      <c r="X3096" s="68"/>
      <c r="Y3096" s="62"/>
      <c r="Z3096" s="19"/>
      <c r="AC3096" s="58"/>
      <c r="AD3096" s="19"/>
    </row>
    <row r="3097" spans="2:30" s="20" customFormat="1">
      <c r="B3097" s="49"/>
      <c r="C3097" s="19"/>
      <c r="D3097" s="50"/>
      <c r="E3097" s="19"/>
      <c r="F3097" s="19"/>
      <c r="G3097" s="208"/>
      <c r="I3097" s="51"/>
      <c r="J3097" s="52"/>
      <c r="K3097" s="62"/>
      <c r="L3097" s="62"/>
      <c r="M3097" s="52"/>
      <c r="N3097" s="54"/>
      <c r="O3097" s="51"/>
      <c r="P3097" s="52"/>
      <c r="W3097" s="52"/>
      <c r="X3097" s="68"/>
      <c r="Y3097" s="62"/>
      <c r="Z3097" s="19"/>
      <c r="AC3097" s="58"/>
      <c r="AD3097" s="19"/>
    </row>
    <row r="3098" spans="2:30" s="20" customFormat="1">
      <c r="B3098" s="49"/>
      <c r="C3098" s="19"/>
      <c r="D3098" s="50"/>
      <c r="E3098" s="19"/>
      <c r="F3098" s="19"/>
      <c r="G3098" s="208"/>
      <c r="I3098" s="51"/>
      <c r="J3098" s="52"/>
      <c r="K3098" s="62"/>
      <c r="L3098" s="62"/>
      <c r="M3098" s="52"/>
      <c r="N3098" s="54"/>
      <c r="O3098" s="51"/>
      <c r="P3098" s="52"/>
      <c r="W3098" s="52"/>
      <c r="X3098" s="68"/>
      <c r="Y3098" s="62"/>
      <c r="Z3098" s="19"/>
      <c r="AC3098" s="58"/>
      <c r="AD3098" s="19"/>
    </row>
    <row r="3099" spans="2:30" s="20" customFormat="1">
      <c r="B3099" s="49"/>
      <c r="C3099" s="19"/>
      <c r="D3099" s="50"/>
      <c r="E3099" s="19"/>
      <c r="F3099" s="19"/>
      <c r="G3099" s="208"/>
      <c r="I3099" s="51"/>
      <c r="J3099" s="52"/>
      <c r="K3099" s="62"/>
      <c r="L3099" s="62"/>
      <c r="M3099" s="52"/>
      <c r="N3099" s="54"/>
      <c r="O3099" s="51"/>
      <c r="P3099" s="52"/>
      <c r="W3099" s="52"/>
      <c r="X3099" s="68"/>
      <c r="Y3099" s="62"/>
      <c r="Z3099" s="19"/>
      <c r="AC3099" s="58"/>
      <c r="AD3099" s="19"/>
    </row>
    <row r="3100" spans="2:30" s="20" customFormat="1">
      <c r="B3100" s="49"/>
      <c r="C3100" s="19"/>
      <c r="D3100" s="50"/>
      <c r="E3100" s="19"/>
      <c r="F3100" s="19"/>
      <c r="G3100" s="208"/>
      <c r="I3100" s="51"/>
      <c r="J3100" s="52"/>
      <c r="K3100" s="62"/>
      <c r="L3100" s="62"/>
      <c r="M3100" s="52"/>
      <c r="N3100" s="54"/>
      <c r="O3100" s="51"/>
      <c r="P3100" s="52"/>
      <c r="W3100" s="52"/>
      <c r="X3100" s="68"/>
      <c r="Y3100" s="62"/>
      <c r="Z3100" s="19"/>
      <c r="AC3100" s="58"/>
      <c r="AD3100" s="19"/>
    </row>
    <row r="3101" spans="2:30" s="20" customFormat="1">
      <c r="B3101" s="49"/>
      <c r="C3101" s="19"/>
      <c r="D3101" s="50"/>
      <c r="E3101" s="19"/>
      <c r="F3101" s="19"/>
      <c r="G3101" s="208"/>
      <c r="I3101" s="51"/>
      <c r="J3101" s="52"/>
      <c r="K3101" s="62"/>
      <c r="L3101" s="62"/>
      <c r="M3101" s="52"/>
      <c r="N3101" s="54"/>
      <c r="O3101" s="51"/>
      <c r="P3101" s="52"/>
      <c r="W3101" s="52"/>
      <c r="X3101" s="68"/>
      <c r="Y3101" s="62"/>
      <c r="Z3101" s="19"/>
      <c r="AC3101" s="58"/>
      <c r="AD3101" s="19"/>
    </row>
    <row r="3102" spans="2:30" s="20" customFormat="1">
      <c r="B3102" s="49"/>
      <c r="C3102" s="19"/>
      <c r="D3102" s="50"/>
      <c r="E3102" s="19"/>
      <c r="F3102" s="19"/>
      <c r="G3102" s="208"/>
      <c r="I3102" s="51"/>
      <c r="J3102" s="52"/>
      <c r="K3102" s="62"/>
      <c r="L3102" s="62"/>
      <c r="M3102" s="52"/>
      <c r="N3102" s="54"/>
      <c r="O3102" s="51"/>
      <c r="P3102" s="52"/>
      <c r="W3102" s="52"/>
      <c r="X3102" s="68"/>
      <c r="Y3102" s="62"/>
      <c r="Z3102" s="19"/>
      <c r="AC3102" s="58"/>
      <c r="AD3102" s="19"/>
    </row>
    <row r="3103" spans="2:30" s="20" customFormat="1">
      <c r="B3103" s="49"/>
      <c r="C3103" s="19"/>
      <c r="D3103" s="50"/>
      <c r="E3103" s="19"/>
      <c r="F3103" s="19"/>
      <c r="G3103" s="208"/>
      <c r="I3103" s="51"/>
      <c r="J3103" s="52"/>
      <c r="K3103" s="62"/>
      <c r="L3103" s="62"/>
      <c r="M3103" s="52"/>
      <c r="N3103" s="54"/>
      <c r="O3103" s="51"/>
      <c r="P3103" s="52"/>
      <c r="W3103" s="52"/>
      <c r="X3103" s="68"/>
      <c r="Y3103" s="62"/>
      <c r="Z3103" s="19"/>
      <c r="AC3103" s="58"/>
      <c r="AD3103" s="19"/>
    </row>
    <row r="3104" spans="2:30" s="20" customFormat="1">
      <c r="B3104" s="49"/>
      <c r="C3104" s="19"/>
      <c r="D3104" s="50"/>
      <c r="E3104" s="19"/>
      <c r="F3104" s="19"/>
      <c r="G3104" s="208"/>
      <c r="I3104" s="51"/>
      <c r="J3104" s="52"/>
      <c r="K3104" s="62"/>
      <c r="L3104" s="62"/>
      <c r="M3104" s="52"/>
      <c r="N3104" s="54"/>
      <c r="O3104" s="51"/>
      <c r="P3104" s="52"/>
      <c r="W3104" s="52"/>
      <c r="X3104" s="68"/>
      <c r="Y3104" s="62"/>
      <c r="Z3104" s="19"/>
      <c r="AC3104" s="58"/>
      <c r="AD3104" s="19"/>
    </row>
    <row r="3105" spans="2:30" s="20" customFormat="1">
      <c r="B3105" s="49"/>
      <c r="C3105" s="19"/>
      <c r="D3105" s="50"/>
      <c r="E3105" s="19"/>
      <c r="F3105" s="19"/>
      <c r="G3105" s="208"/>
      <c r="I3105" s="51"/>
      <c r="J3105" s="52"/>
      <c r="K3105" s="62"/>
      <c r="L3105" s="62"/>
      <c r="M3105" s="52"/>
      <c r="N3105" s="54"/>
      <c r="O3105" s="51"/>
      <c r="P3105" s="52"/>
      <c r="W3105" s="52"/>
      <c r="X3105" s="68"/>
      <c r="Y3105" s="62"/>
      <c r="Z3105" s="19"/>
      <c r="AC3105" s="58"/>
      <c r="AD3105" s="19"/>
    </row>
    <row r="3106" spans="2:30" s="20" customFormat="1">
      <c r="B3106" s="49"/>
      <c r="C3106" s="19"/>
      <c r="D3106" s="50"/>
      <c r="E3106" s="19"/>
      <c r="F3106" s="19"/>
      <c r="G3106" s="208"/>
      <c r="I3106" s="51"/>
      <c r="J3106" s="52"/>
      <c r="K3106" s="62"/>
      <c r="L3106" s="62"/>
      <c r="M3106" s="52"/>
      <c r="N3106" s="54"/>
      <c r="O3106" s="51"/>
      <c r="P3106" s="52"/>
      <c r="W3106" s="52"/>
      <c r="X3106" s="68"/>
      <c r="Y3106" s="62"/>
      <c r="Z3106" s="19"/>
      <c r="AC3106" s="58"/>
      <c r="AD3106" s="19"/>
    </row>
    <row r="3107" spans="2:30" s="20" customFormat="1">
      <c r="B3107" s="49"/>
      <c r="C3107" s="19"/>
      <c r="D3107" s="50"/>
      <c r="E3107" s="19"/>
      <c r="F3107" s="19"/>
      <c r="G3107" s="208"/>
      <c r="I3107" s="51"/>
      <c r="J3107" s="52"/>
      <c r="K3107" s="62"/>
      <c r="L3107" s="62"/>
      <c r="M3107" s="52"/>
      <c r="N3107" s="54"/>
      <c r="O3107" s="51"/>
      <c r="P3107" s="52"/>
      <c r="W3107" s="52"/>
      <c r="X3107" s="68"/>
      <c r="Y3107" s="62"/>
      <c r="Z3107" s="19"/>
      <c r="AC3107" s="58"/>
      <c r="AD3107" s="19"/>
    </row>
    <row r="3108" spans="2:30" s="20" customFormat="1">
      <c r="B3108" s="49"/>
      <c r="C3108" s="19"/>
      <c r="D3108" s="50"/>
      <c r="E3108" s="19"/>
      <c r="F3108" s="19"/>
      <c r="G3108" s="208"/>
      <c r="I3108" s="51"/>
      <c r="J3108" s="52"/>
      <c r="K3108" s="62"/>
      <c r="L3108" s="62"/>
      <c r="M3108" s="52"/>
      <c r="N3108" s="54"/>
      <c r="O3108" s="51"/>
      <c r="P3108" s="52"/>
      <c r="W3108" s="52"/>
      <c r="X3108" s="68"/>
      <c r="Y3108" s="62"/>
      <c r="Z3108" s="19"/>
      <c r="AC3108" s="58"/>
      <c r="AD3108" s="19"/>
    </row>
    <row r="3109" spans="2:30" s="20" customFormat="1">
      <c r="B3109" s="49"/>
      <c r="C3109" s="19"/>
      <c r="D3109" s="50"/>
      <c r="E3109" s="19"/>
      <c r="F3109" s="19"/>
      <c r="G3109" s="208"/>
      <c r="I3109" s="51"/>
      <c r="J3109" s="52"/>
      <c r="K3109" s="62"/>
      <c r="L3109" s="62"/>
      <c r="M3109" s="52"/>
      <c r="N3109" s="54"/>
      <c r="O3109" s="51"/>
      <c r="P3109" s="52"/>
      <c r="W3109" s="52"/>
      <c r="X3109" s="68"/>
      <c r="Y3109" s="62"/>
      <c r="Z3109" s="19"/>
      <c r="AC3109" s="58"/>
      <c r="AD3109" s="19"/>
    </row>
    <row r="3110" spans="2:30" s="20" customFormat="1">
      <c r="B3110" s="49"/>
      <c r="C3110" s="19"/>
      <c r="D3110" s="50"/>
      <c r="E3110" s="19"/>
      <c r="F3110" s="19"/>
      <c r="G3110" s="208"/>
      <c r="I3110" s="51"/>
      <c r="J3110" s="52"/>
      <c r="K3110" s="62"/>
      <c r="L3110" s="62"/>
      <c r="M3110" s="52"/>
      <c r="N3110" s="54"/>
      <c r="O3110" s="51"/>
      <c r="P3110" s="52"/>
      <c r="W3110" s="52"/>
      <c r="X3110" s="68"/>
      <c r="Y3110" s="62"/>
      <c r="Z3110" s="19"/>
      <c r="AC3110" s="58"/>
      <c r="AD3110" s="19"/>
    </row>
    <row r="3111" spans="2:30" s="20" customFormat="1">
      <c r="B3111" s="49"/>
      <c r="C3111" s="19"/>
      <c r="D3111" s="50"/>
      <c r="E3111" s="19"/>
      <c r="F3111" s="19"/>
      <c r="G3111" s="208"/>
      <c r="I3111" s="51"/>
      <c r="J3111" s="52"/>
      <c r="K3111" s="62"/>
      <c r="L3111" s="62"/>
      <c r="M3111" s="52"/>
      <c r="N3111" s="54"/>
      <c r="O3111" s="51"/>
      <c r="P3111" s="52"/>
      <c r="W3111" s="52"/>
      <c r="X3111" s="68"/>
      <c r="Y3111" s="62"/>
      <c r="Z3111" s="19"/>
      <c r="AC3111" s="58"/>
      <c r="AD3111" s="19"/>
    </row>
    <row r="3112" spans="2:30" s="20" customFormat="1">
      <c r="B3112" s="49"/>
      <c r="C3112" s="19"/>
      <c r="D3112" s="50"/>
      <c r="E3112" s="19"/>
      <c r="F3112" s="19"/>
      <c r="G3112" s="208"/>
      <c r="I3112" s="51"/>
      <c r="J3112" s="52"/>
      <c r="K3112" s="62"/>
      <c r="L3112" s="62"/>
      <c r="M3112" s="52"/>
      <c r="N3112" s="54"/>
      <c r="O3112" s="51"/>
      <c r="P3112" s="52"/>
      <c r="W3112" s="52"/>
      <c r="X3112" s="68"/>
      <c r="Y3112" s="62"/>
      <c r="Z3112" s="19"/>
      <c r="AC3112" s="58"/>
      <c r="AD3112" s="19"/>
    </row>
    <row r="3113" spans="2:30" s="20" customFormat="1">
      <c r="B3113" s="49"/>
      <c r="C3113" s="19"/>
      <c r="D3113" s="50"/>
      <c r="E3113" s="19"/>
      <c r="F3113" s="19"/>
      <c r="G3113" s="208"/>
      <c r="I3113" s="51"/>
      <c r="J3113" s="52"/>
      <c r="K3113" s="62"/>
      <c r="L3113" s="62"/>
      <c r="M3113" s="52"/>
      <c r="N3113" s="54"/>
      <c r="O3113" s="51"/>
      <c r="P3113" s="52"/>
      <c r="W3113" s="52"/>
      <c r="X3113" s="68"/>
      <c r="Y3113" s="62"/>
      <c r="Z3113" s="19"/>
      <c r="AC3113" s="58"/>
      <c r="AD3113" s="19"/>
    </row>
    <row r="3114" spans="2:30" s="20" customFormat="1">
      <c r="B3114" s="49"/>
      <c r="C3114" s="19"/>
      <c r="D3114" s="50"/>
      <c r="E3114" s="19"/>
      <c r="F3114" s="19"/>
      <c r="G3114" s="208"/>
      <c r="I3114" s="51"/>
      <c r="J3114" s="52"/>
      <c r="K3114" s="62"/>
      <c r="L3114" s="62"/>
      <c r="M3114" s="52"/>
      <c r="N3114" s="54"/>
      <c r="O3114" s="51"/>
      <c r="P3114" s="52"/>
      <c r="W3114" s="52"/>
      <c r="X3114" s="68"/>
      <c r="Y3114" s="62"/>
      <c r="Z3114" s="19"/>
      <c r="AC3114" s="58"/>
      <c r="AD3114" s="19"/>
    </row>
    <row r="3115" spans="2:30" s="20" customFormat="1">
      <c r="B3115" s="49"/>
      <c r="C3115" s="19"/>
      <c r="D3115" s="50"/>
      <c r="E3115" s="19"/>
      <c r="F3115" s="19"/>
      <c r="G3115" s="208"/>
      <c r="I3115" s="51"/>
      <c r="J3115" s="52"/>
      <c r="K3115" s="62"/>
      <c r="L3115" s="62"/>
      <c r="M3115" s="52"/>
      <c r="N3115" s="54"/>
      <c r="O3115" s="51"/>
      <c r="P3115" s="52"/>
      <c r="W3115" s="52"/>
      <c r="X3115" s="68"/>
      <c r="Y3115" s="62"/>
      <c r="Z3115" s="19"/>
      <c r="AC3115" s="58"/>
      <c r="AD3115" s="19"/>
    </row>
    <row r="3116" spans="2:30" s="20" customFormat="1">
      <c r="B3116" s="49"/>
      <c r="C3116" s="19"/>
      <c r="D3116" s="50"/>
      <c r="E3116" s="19"/>
      <c r="F3116" s="19"/>
      <c r="G3116" s="208"/>
      <c r="I3116" s="51"/>
      <c r="J3116" s="52"/>
      <c r="K3116" s="62"/>
      <c r="L3116" s="62"/>
      <c r="M3116" s="52"/>
      <c r="N3116" s="54"/>
      <c r="O3116" s="51"/>
      <c r="P3116" s="52"/>
      <c r="W3116" s="52"/>
      <c r="X3116" s="68"/>
      <c r="Y3116" s="62"/>
      <c r="Z3116" s="19"/>
      <c r="AC3116" s="58"/>
      <c r="AD3116" s="19"/>
    </row>
    <row r="3117" spans="2:30" s="20" customFormat="1">
      <c r="B3117" s="49"/>
      <c r="C3117" s="19"/>
      <c r="D3117" s="50"/>
      <c r="E3117" s="19"/>
      <c r="F3117" s="19"/>
      <c r="G3117" s="208"/>
      <c r="I3117" s="51"/>
      <c r="J3117" s="52"/>
      <c r="K3117" s="62"/>
      <c r="L3117" s="62"/>
      <c r="M3117" s="52"/>
      <c r="N3117" s="54"/>
      <c r="O3117" s="51"/>
      <c r="P3117" s="52"/>
      <c r="W3117" s="52"/>
      <c r="X3117" s="68"/>
      <c r="Y3117" s="62"/>
      <c r="Z3117" s="19"/>
      <c r="AC3117" s="58"/>
      <c r="AD3117" s="19"/>
    </row>
    <row r="3118" spans="2:30" s="20" customFormat="1">
      <c r="B3118" s="49"/>
      <c r="C3118" s="19"/>
      <c r="D3118" s="50"/>
      <c r="E3118" s="19"/>
      <c r="F3118" s="19"/>
      <c r="G3118" s="208"/>
      <c r="I3118" s="51"/>
      <c r="J3118" s="52"/>
      <c r="K3118" s="62"/>
      <c r="L3118" s="62"/>
      <c r="M3118" s="52"/>
      <c r="N3118" s="54"/>
      <c r="O3118" s="51"/>
      <c r="P3118" s="52"/>
      <c r="W3118" s="52"/>
      <c r="X3118" s="68"/>
      <c r="Y3118" s="62"/>
      <c r="Z3118" s="19"/>
      <c r="AC3118" s="58"/>
      <c r="AD3118" s="19"/>
    </row>
    <row r="3119" spans="2:30" s="20" customFormat="1">
      <c r="B3119" s="49"/>
      <c r="C3119" s="19"/>
      <c r="D3119" s="50"/>
      <c r="E3119" s="19"/>
      <c r="F3119" s="19"/>
      <c r="G3119" s="208"/>
      <c r="I3119" s="51"/>
      <c r="J3119" s="52"/>
      <c r="K3119" s="62"/>
      <c r="L3119" s="62"/>
      <c r="M3119" s="52"/>
      <c r="N3119" s="54"/>
      <c r="O3119" s="51"/>
      <c r="P3119" s="52"/>
      <c r="W3119" s="52"/>
      <c r="X3119" s="68"/>
      <c r="Y3119" s="62"/>
      <c r="Z3119" s="19"/>
      <c r="AC3119" s="58"/>
      <c r="AD3119" s="19"/>
    </row>
    <row r="3120" spans="2:30" s="20" customFormat="1">
      <c r="B3120" s="49"/>
      <c r="C3120" s="19"/>
      <c r="D3120" s="50"/>
      <c r="E3120" s="19"/>
      <c r="F3120" s="19"/>
      <c r="G3120" s="208"/>
      <c r="I3120" s="51"/>
      <c r="J3120" s="52"/>
      <c r="K3120" s="62"/>
      <c r="L3120" s="62"/>
      <c r="M3120" s="52"/>
      <c r="N3120" s="54"/>
      <c r="O3120" s="51"/>
      <c r="P3120" s="52"/>
      <c r="W3120" s="52"/>
      <c r="X3120" s="68"/>
      <c r="Y3120" s="62"/>
      <c r="Z3120" s="19"/>
      <c r="AC3120" s="58"/>
      <c r="AD3120" s="19"/>
    </row>
    <row r="3121" spans="2:30" s="20" customFormat="1">
      <c r="B3121" s="49"/>
      <c r="C3121" s="19"/>
      <c r="D3121" s="50"/>
      <c r="E3121" s="19"/>
      <c r="F3121" s="19"/>
      <c r="G3121" s="208"/>
      <c r="I3121" s="51"/>
      <c r="J3121" s="52"/>
      <c r="K3121" s="62"/>
      <c r="L3121" s="62"/>
      <c r="M3121" s="52"/>
      <c r="N3121" s="54"/>
      <c r="O3121" s="51"/>
      <c r="P3121" s="52"/>
      <c r="W3121" s="52"/>
      <c r="X3121" s="68"/>
      <c r="Y3121" s="62"/>
      <c r="Z3121" s="19"/>
      <c r="AC3121" s="58"/>
      <c r="AD3121" s="19"/>
    </row>
    <row r="3122" spans="2:30" s="20" customFormat="1">
      <c r="B3122" s="49"/>
      <c r="C3122" s="19"/>
      <c r="D3122" s="50"/>
      <c r="E3122" s="19"/>
      <c r="F3122" s="19"/>
      <c r="G3122" s="208"/>
      <c r="I3122" s="51"/>
      <c r="J3122" s="52"/>
      <c r="K3122" s="62"/>
      <c r="L3122" s="62"/>
      <c r="M3122" s="52"/>
      <c r="N3122" s="54"/>
      <c r="O3122" s="51"/>
      <c r="P3122" s="52"/>
      <c r="W3122" s="52"/>
      <c r="X3122" s="68"/>
      <c r="Y3122" s="62"/>
      <c r="Z3122" s="19"/>
      <c r="AC3122" s="58"/>
      <c r="AD3122" s="19"/>
    </row>
    <row r="3123" spans="2:30" s="20" customFormat="1">
      <c r="B3123" s="49"/>
      <c r="C3123" s="19"/>
      <c r="D3123" s="50"/>
      <c r="E3123" s="19"/>
      <c r="F3123" s="19"/>
      <c r="G3123" s="208"/>
      <c r="I3123" s="51"/>
      <c r="J3123" s="52"/>
      <c r="K3123" s="62"/>
      <c r="L3123" s="62"/>
      <c r="M3123" s="52"/>
      <c r="N3123" s="54"/>
      <c r="O3123" s="51"/>
      <c r="P3123" s="52"/>
      <c r="W3123" s="52"/>
      <c r="X3123" s="68"/>
      <c r="Y3123" s="62"/>
      <c r="Z3123" s="19"/>
      <c r="AC3123" s="58"/>
      <c r="AD3123" s="19"/>
    </row>
    <row r="3124" spans="2:30" s="20" customFormat="1">
      <c r="B3124" s="49"/>
      <c r="C3124" s="19"/>
      <c r="D3124" s="50"/>
      <c r="E3124" s="19"/>
      <c r="F3124" s="19"/>
      <c r="G3124" s="208"/>
      <c r="I3124" s="51"/>
      <c r="J3124" s="52"/>
      <c r="K3124" s="62"/>
      <c r="L3124" s="62"/>
      <c r="M3124" s="52"/>
      <c r="N3124" s="54"/>
      <c r="O3124" s="51"/>
      <c r="P3124" s="52"/>
      <c r="W3124" s="52"/>
      <c r="X3124" s="68"/>
      <c r="Y3124" s="62"/>
      <c r="Z3124" s="19"/>
      <c r="AC3124" s="58"/>
      <c r="AD3124" s="19"/>
    </row>
    <row r="3125" spans="2:30" s="20" customFormat="1">
      <c r="B3125" s="49"/>
      <c r="C3125" s="19"/>
      <c r="D3125" s="50"/>
      <c r="E3125" s="19"/>
      <c r="F3125" s="19"/>
      <c r="G3125" s="208"/>
      <c r="I3125" s="51"/>
      <c r="J3125" s="52"/>
      <c r="K3125" s="62"/>
      <c r="L3125" s="62"/>
      <c r="M3125" s="52"/>
      <c r="N3125" s="54"/>
      <c r="O3125" s="51"/>
      <c r="P3125" s="52"/>
      <c r="W3125" s="52"/>
      <c r="X3125" s="68"/>
      <c r="Y3125" s="62"/>
      <c r="Z3125" s="19"/>
      <c r="AC3125" s="58"/>
      <c r="AD3125" s="19"/>
    </row>
    <row r="3126" spans="2:30" s="20" customFormat="1">
      <c r="B3126" s="49"/>
      <c r="C3126" s="19"/>
      <c r="D3126" s="50"/>
      <c r="E3126" s="19"/>
      <c r="F3126" s="19"/>
      <c r="G3126" s="208"/>
      <c r="I3126" s="51"/>
      <c r="J3126" s="52"/>
      <c r="K3126" s="62"/>
      <c r="L3126" s="62"/>
      <c r="M3126" s="52"/>
      <c r="N3126" s="54"/>
      <c r="O3126" s="51"/>
      <c r="P3126" s="52"/>
      <c r="W3126" s="52"/>
      <c r="X3126" s="68"/>
      <c r="Y3126" s="62"/>
      <c r="Z3126" s="19"/>
      <c r="AC3126" s="58"/>
      <c r="AD3126" s="19"/>
    </row>
    <row r="3127" spans="2:30" s="20" customFormat="1">
      <c r="B3127" s="49"/>
      <c r="C3127" s="19"/>
      <c r="D3127" s="50"/>
      <c r="E3127" s="19"/>
      <c r="F3127" s="19"/>
      <c r="G3127" s="208"/>
      <c r="I3127" s="51"/>
      <c r="J3127" s="52"/>
      <c r="K3127" s="62"/>
      <c r="L3127" s="62"/>
      <c r="M3127" s="52"/>
      <c r="N3127" s="54"/>
      <c r="O3127" s="51"/>
      <c r="P3127" s="52"/>
      <c r="W3127" s="52"/>
      <c r="X3127" s="68"/>
      <c r="Y3127" s="62"/>
      <c r="Z3127" s="19"/>
      <c r="AC3127" s="58"/>
      <c r="AD3127" s="19"/>
    </row>
    <row r="3128" spans="2:30" s="20" customFormat="1">
      <c r="B3128" s="49"/>
      <c r="C3128" s="19"/>
      <c r="D3128" s="50"/>
      <c r="E3128" s="19"/>
      <c r="F3128" s="19"/>
      <c r="G3128" s="208"/>
      <c r="I3128" s="51"/>
      <c r="J3128" s="52"/>
      <c r="K3128" s="62"/>
      <c r="L3128" s="62"/>
      <c r="M3128" s="52"/>
      <c r="N3128" s="54"/>
      <c r="O3128" s="51"/>
      <c r="P3128" s="52"/>
      <c r="W3128" s="52"/>
      <c r="X3128" s="68"/>
      <c r="Y3128" s="62"/>
      <c r="Z3128" s="19"/>
      <c r="AC3128" s="58"/>
      <c r="AD3128" s="19"/>
    </row>
    <row r="3129" spans="2:30" s="20" customFormat="1">
      <c r="B3129" s="49"/>
      <c r="C3129" s="19"/>
      <c r="D3129" s="50"/>
      <c r="E3129" s="19"/>
      <c r="F3129" s="19"/>
      <c r="G3129" s="208"/>
      <c r="I3129" s="51"/>
      <c r="J3129" s="52"/>
      <c r="K3129" s="62"/>
      <c r="L3129" s="62"/>
      <c r="M3129" s="52"/>
      <c r="N3129" s="54"/>
      <c r="O3129" s="51"/>
      <c r="P3129" s="52"/>
      <c r="W3129" s="52"/>
      <c r="X3129" s="68"/>
      <c r="Y3129" s="62"/>
      <c r="Z3129" s="19"/>
      <c r="AC3129" s="58"/>
      <c r="AD3129" s="19"/>
    </row>
    <row r="3130" spans="2:30" s="20" customFormat="1">
      <c r="B3130" s="49"/>
      <c r="C3130" s="19"/>
      <c r="D3130" s="50"/>
      <c r="E3130" s="19"/>
      <c r="F3130" s="19"/>
      <c r="G3130" s="208"/>
      <c r="I3130" s="51"/>
      <c r="J3130" s="52"/>
      <c r="K3130" s="62"/>
      <c r="L3130" s="62"/>
      <c r="M3130" s="52"/>
      <c r="N3130" s="54"/>
      <c r="O3130" s="51"/>
      <c r="P3130" s="52"/>
      <c r="W3130" s="52"/>
      <c r="X3130" s="68"/>
      <c r="Y3130" s="62"/>
      <c r="Z3130" s="19"/>
      <c r="AC3130" s="58"/>
      <c r="AD3130" s="19"/>
    </row>
    <row r="3131" spans="2:30" s="20" customFormat="1">
      <c r="B3131" s="49"/>
      <c r="C3131" s="19"/>
      <c r="D3131" s="50"/>
      <c r="E3131" s="19"/>
      <c r="F3131" s="19"/>
      <c r="G3131" s="208"/>
      <c r="I3131" s="51"/>
      <c r="J3131" s="52"/>
      <c r="K3131" s="62"/>
      <c r="L3131" s="62"/>
      <c r="M3131" s="52"/>
      <c r="N3131" s="54"/>
      <c r="O3131" s="51"/>
      <c r="P3131" s="52"/>
      <c r="W3131" s="52"/>
      <c r="X3131" s="68"/>
      <c r="Y3131" s="62"/>
      <c r="Z3131" s="19"/>
      <c r="AC3131" s="58"/>
      <c r="AD3131" s="19"/>
    </row>
    <row r="3132" spans="2:30" s="20" customFormat="1">
      <c r="B3132" s="49"/>
      <c r="C3132" s="19"/>
      <c r="D3132" s="50"/>
      <c r="E3132" s="19"/>
      <c r="F3132" s="19"/>
      <c r="G3132" s="208"/>
      <c r="I3132" s="51"/>
      <c r="J3132" s="52"/>
      <c r="K3132" s="62"/>
      <c r="L3132" s="62"/>
      <c r="M3132" s="52"/>
      <c r="N3132" s="54"/>
      <c r="O3132" s="51"/>
      <c r="P3132" s="52"/>
      <c r="W3132" s="52"/>
      <c r="X3132" s="68"/>
      <c r="Y3132" s="62"/>
      <c r="Z3132" s="19"/>
      <c r="AC3132" s="58"/>
      <c r="AD3132" s="19"/>
    </row>
    <row r="3133" spans="2:30" s="20" customFormat="1">
      <c r="B3133" s="49"/>
      <c r="C3133" s="19"/>
      <c r="D3133" s="50"/>
      <c r="E3133" s="19"/>
      <c r="F3133" s="19"/>
      <c r="G3133" s="208"/>
      <c r="I3133" s="51"/>
      <c r="J3133" s="52"/>
      <c r="K3133" s="62"/>
      <c r="L3133" s="62"/>
      <c r="M3133" s="52"/>
      <c r="N3133" s="54"/>
      <c r="O3133" s="51"/>
      <c r="P3133" s="52"/>
      <c r="W3133" s="52"/>
      <c r="X3133" s="68"/>
      <c r="Y3133" s="62"/>
      <c r="Z3133" s="19"/>
      <c r="AC3133" s="58"/>
      <c r="AD3133" s="19"/>
    </row>
    <row r="3134" spans="2:30" s="20" customFormat="1">
      <c r="B3134" s="49"/>
      <c r="C3134" s="19"/>
      <c r="D3134" s="50"/>
      <c r="E3134" s="19"/>
      <c r="F3134" s="19"/>
      <c r="G3134" s="208"/>
      <c r="I3134" s="51"/>
      <c r="J3134" s="52"/>
      <c r="K3134" s="62"/>
      <c r="L3134" s="62"/>
      <c r="M3134" s="52"/>
      <c r="N3134" s="54"/>
      <c r="O3134" s="51"/>
      <c r="P3134" s="52"/>
      <c r="W3134" s="52"/>
      <c r="X3134" s="68"/>
      <c r="Y3134" s="62"/>
      <c r="Z3134" s="19"/>
      <c r="AC3134" s="58"/>
      <c r="AD3134" s="19"/>
    </row>
    <row r="3135" spans="2:30" s="20" customFormat="1">
      <c r="B3135" s="49"/>
      <c r="C3135" s="19"/>
      <c r="D3135" s="50"/>
      <c r="E3135" s="19"/>
      <c r="F3135" s="19"/>
      <c r="G3135" s="208"/>
      <c r="I3135" s="51"/>
      <c r="J3135" s="52"/>
      <c r="K3135" s="62"/>
      <c r="L3135" s="62"/>
      <c r="M3135" s="52"/>
      <c r="N3135" s="54"/>
      <c r="O3135" s="51"/>
      <c r="P3135" s="52"/>
      <c r="W3135" s="52"/>
      <c r="X3135" s="68"/>
      <c r="Y3135" s="62"/>
      <c r="Z3135" s="19"/>
      <c r="AC3135" s="58"/>
      <c r="AD3135" s="19"/>
    </row>
    <row r="3136" spans="2:30" s="20" customFormat="1">
      <c r="B3136" s="49"/>
      <c r="C3136" s="19"/>
      <c r="D3136" s="50"/>
      <c r="E3136" s="19"/>
      <c r="F3136" s="19"/>
      <c r="G3136" s="208"/>
      <c r="I3136" s="51"/>
      <c r="J3136" s="52"/>
      <c r="K3136" s="62"/>
      <c r="L3136" s="62"/>
      <c r="M3136" s="52"/>
      <c r="N3136" s="54"/>
      <c r="O3136" s="51"/>
      <c r="P3136" s="52"/>
      <c r="W3136" s="52"/>
      <c r="X3136" s="68"/>
      <c r="Y3136" s="62"/>
      <c r="Z3136" s="19"/>
      <c r="AC3136" s="58"/>
      <c r="AD3136" s="19"/>
    </row>
    <row r="3137" spans="2:30" s="20" customFormat="1">
      <c r="B3137" s="49"/>
      <c r="C3137" s="19"/>
      <c r="D3137" s="50"/>
      <c r="E3137" s="19"/>
      <c r="F3137" s="19"/>
      <c r="G3137" s="208"/>
      <c r="I3137" s="51"/>
      <c r="J3137" s="52"/>
      <c r="K3137" s="62"/>
      <c r="L3137" s="62"/>
      <c r="M3137" s="52"/>
      <c r="N3137" s="54"/>
      <c r="O3137" s="51"/>
      <c r="P3137" s="52"/>
      <c r="W3137" s="52"/>
      <c r="X3137" s="68"/>
      <c r="Y3137" s="62"/>
      <c r="Z3137" s="19"/>
      <c r="AC3137" s="58"/>
      <c r="AD3137" s="19"/>
    </row>
    <row r="3138" spans="2:30" s="20" customFormat="1">
      <c r="B3138" s="49"/>
      <c r="C3138" s="19"/>
      <c r="D3138" s="50"/>
      <c r="E3138" s="19"/>
      <c r="F3138" s="19"/>
      <c r="G3138" s="208"/>
      <c r="I3138" s="51"/>
      <c r="J3138" s="52"/>
      <c r="K3138" s="62"/>
      <c r="L3138" s="62"/>
      <c r="M3138" s="52"/>
      <c r="N3138" s="54"/>
      <c r="O3138" s="51"/>
      <c r="P3138" s="52"/>
      <c r="W3138" s="52"/>
      <c r="X3138" s="68"/>
      <c r="Y3138" s="62"/>
      <c r="Z3138" s="19"/>
      <c r="AC3138" s="58"/>
      <c r="AD3138" s="19"/>
    </row>
    <row r="3139" spans="2:30" s="20" customFormat="1">
      <c r="B3139" s="49"/>
      <c r="C3139" s="19"/>
      <c r="D3139" s="50"/>
      <c r="E3139" s="19"/>
      <c r="F3139" s="19"/>
      <c r="G3139" s="208"/>
      <c r="I3139" s="51"/>
      <c r="J3139" s="52"/>
      <c r="K3139" s="62"/>
      <c r="L3139" s="62"/>
      <c r="M3139" s="52"/>
      <c r="N3139" s="54"/>
      <c r="O3139" s="51"/>
      <c r="P3139" s="52"/>
      <c r="W3139" s="52"/>
      <c r="X3139" s="68"/>
      <c r="Y3139" s="62"/>
      <c r="Z3139" s="19"/>
      <c r="AC3139" s="58"/>
      <c r="AD3139" s="19"/>
    </row>
    <row r="3140" spans="2:30" s="20" customFormat="1">
      <c r="B3140" s="49"/>
      <c r="C3140" s="19"/>
      <c r="D3140" s="50"/>
      <c r="E3140" s="19"/>
      <c r="F3140" s="19"/>
      <c r="G3140" s="208"/>
      <c r="I3140" s="51"/>
      <c r="J3140" s="52"/>
      <c r="K3140" s="62"/>
      <c r="L3140" s="62"/>
      <c r="M3140" s="52"/>
      <c r="N3140" s="54"/>
      <c r="O3140" s="51"/>
      <c r="P3140" s="52"/>
      <c r="W3140" s="52"/>
      <c r="X3140" s="68"/>
      <c r="Y3140" s="62"/>
      <c r="Z3140" s="19"/>
      <c r="AC3140" s="58"/>
      <c r="AD3140" s="19"/>
    </row>
    <row r="3141" spans="2:30" s="20" customFormat="1">
      <c r="B3141" s="49"/>
      <c r="C3141" s="19"/>
      <c r="D3141" s="50"/>
      <c r="E3141" s="19"/>
      <c r="F3141" s="19"/>
      <c r="G3141" s="208"/>
      <c r="I3141" s="51"/>
      <c r="J3141" s="52"/>
      <c r="K3141" s="62"/>
      <c r="L3141" s="62"/>
      <c r="M3141" s="52"/>
      <c r="N3141" s="54"/>
      <c r="O3141" s="51"/>
      <c r="P3141" s="52"/>
      <c r="W3141" s="52"/>
      <c r="X3141" s="68"/>
      <c r="Y3141" s="62"/>
      <c r="Z3141" s="19"/>
      <c r="AC3141" s="58"/>
      <c r="AD3141" s="19"/>
    </row>
    <row r="3142" spans="2:30" s="20" customFormat="1">
      <c r="B3142" s="49"/>
      <c r="C3142" s="19"/>
      <c r="D3142" s="50"/>
      <c r="E3142" s="19"/>
      <c r="F3142" s="19"/>
      <c r="G3142" s="208"/>
      <c r="I3142" s="51"/>
      <c r="J3142" s="52"/>
      <c r="K3142" s="62"/>
      <c r="L3142" s="62"/>
      <c r="M3142" s="52"/>
      <c r="N3142" s="54"/>
      <c r="O3142" s="51"/>
      <c r="P3142" s="52"/>
      <c r="W3142" s="52"/>
      <c r="X3142" s="68"/>
      <c r="Y3142" s="62"/>
      <c r="Z3142" s="19"/>
      <c r="AC3142" s="58"/>
      <c r="AD3142" s="19"/>
    </row>
    <row r="3143" spans="2:30" s="20" customFormat="1">
      <c r="B3143" s="49"/>
      <c r="C3143" s="19"/>
      <c r="D3143" s="50"/>
      <c r="E3143" s="19"/>
      <c r="F3143" s="19"/>
      <c r="G3143" s="208"/>
      <c r="I3143" s="51"/>
      <c r="J3143" s="52"/>
      <c r="K3143" s="62"/>
      <c r="L3143" s="62"/>
      <c r="M3143" s="52"/>
      <c r="N3143" s="54"/>
      <c r="O3143" s="51"/>
      <c r="P3143" s="52"/>
      <c r="W3143" s="52"/>
      <c r="X3143" s="68"/>
      <c r="Y3143" s="62"/>
      <c r="Z3143" s="19"/>
      <c r="AC3143" s="58"/>
      <c r="AD3143" s="19"/>
    </row>
    <row r="3144" spans="2:30" s="20" customFormat="1">
      <c r="B3144" s="49"/>
      <c r="C3144" s="19"/>
      <c r="D3144" s="50"/>
      <c r="E3144" s="19"/>
      <c r="F3144" s="19"/>
      <c r="G3144" s="208"/>
      <c r="I3144" s="51"/>
      <c r="J3144" s="52"/>
      <c r="K3144" s="62"/>
      <c r="L3144" s="62"/>
      <c r="M3144" s="52"/>
      <c r="N3144" s="54"/>
      <c r="O3144" s="51"/>
      <c r="P3144" s="52"/>
      <c r="W3144" s="52"/>
      <c r="X3144" s="68"/>
      <c r="Y3144" s="62"/>
      <c r="Z3144" s="19"/>
      <c r="AC3144" s="58"/>
      <c r="AD3144" s="19"/>
    </row>
    <row r="3145" spans="2:30" s="20" customFormat="1">
      <c r="B3145" s="49"/>
      <c r="C3145" s="19"/>
      <c r="D3145" s="50"/>
      <c r="E3145" s="19"/>
      <c r="F3145" s="19"/>
      <c r="G3145" s="208"/>
      <c r="I3145" s="51"/>
      <c r="J3145" s="52"/>
      <c r="K3145" s="62"/>
      <c r="L3145" s="62"/>
      <c r="M3145" s="52"/>
      <c r="N3145" s="54"/>
      <c r="O3145" s="51"/>
      <c r="P3145" s="52"/>
      <c r="W3145" s="52"/>
      <c r="X3145" s="68"/>
      <c r="Y3145" s="62"/>
      <c r="Z3145" s="19"/>
      <c r="AC3145" s="58"/>
      <c r="AD3145" s="19"/>
    </row>
    <row r="3146" spans="2:30" s="20" customFormat="1">
      <c r="B3146" s="49"/>
      <c r="C3146" s="19"/>
      <c r="D3146" s="50"/>
      <c r="E3146" s="19"/>
      <c r="F3146" s="19"/>
      <c r="G3146" s="208"/>
      <c r="I3146" s="51"/>
      <c r="J3146" s="52"/>
      <c r="K3146" s="62"/>
      <c r="L3146" s="62"/>
      <c r="M3146" s="52"/>
      <c r="N3146" s="54"/>
      <c r="O3146" s="51"/>
      <c r="P3146" s="52"/>
      <c r="W3146" s="52"/>
      <c r="X3146" s="68"/>
      <c r="Y3146" s="62"/>
      <c r="Z3146" s="19"/>
      <c r="AC3146" s="58"/>
      <c r="AD3146" s="19"/>
    </row>
    <row r="3147" spans="2:30" s="20" customFormat="1">
      <c r="B3147" s="49"/>
      <c r="C3147" s="19"/>
      <c r="D3147" s="50"/>
      <c r="E3147" s="19"/>
      <c r="F3147" s="19"/>
      <c r="G3147" s="208"/>
      <c r="I3147" s="51"/>
      <c r="J3147" s="52"/>
      <c r="K3147" s="62"/>
      <c r="L3147" s="62"/>
      <c r="M3147" s="52"/>
      <c r="N3147" s="54"/>
      <c r="O3147" s="51"/>
      <c r="P3147" s="52"/>
      <c r="W3147" s="52"/>
      <c r="X3147" s="68"/>
      <c r="Y3147" s="62"/>
      <c r="Z3147" s="19"/>
      <c r="AC3147" s="58"/>
      <c r="AD3147" s="19"/>
    </row>
    <row r="3148" spans="2:30" s="20" customFormat="1">
      <c r="B3148" s="49"/>
      <c r="C3148" s="19"/>
      <c r="D3148" s="50"/>
      <c r="E3148" s="19"/>
      <c r="F3148" s="19"/>
      <c r="G3148" s="208"/>
      <c r="I3148" s="51"/>
      <c r="J3148" s="52"/>
      <c r="K3148" s="62"/>
      <c r="L3148" s="62"/>
      <c r="M3148" s="52"/>
      <c r="N3148" s="54"/>
      <c r="O3148" s="51"/>
      <c r="P3148" s="52"/>
      <c r="W3148" s="52"/>
      <c r="X3148" s="68"/>
      <c r="Y3148" s="62"/>
      <c r="Z3148" s="19"/>
      <c r="AC3148" s="58"/>
      <c r="AD3148" s="19"/>
    </row>
    <row r="3149" spans="2:30" s="20" customFormat="1">
      <c r="B3149" s="49"/>
      <c r="C3149" s="19"/>
      <c r="D3149" s="50"/>
      <c r="E3149" s="19"/>
      <c r="F3149" s="19"/>
      <c r="G3149" s="208"/>
      <c r="I3149" s="51"/>
      <c r="J3149" s="52"/>
      <c r="K3149" s="62"/>
      <c r="L3149" s="62"/>
      <c r="M3149" s="52"/>
      <c r="N3149" s="54"/>
      <c r="O3149" s="51"/>
      <c r="P3149" s="52"/>
      <c r="W3149" s="52"/>
      <c r="X3149" s="68"/>
      <c r="Y3149" s="62"/>
      <c r="Z3149" s="19"/>
      <c r="AC3149" s="58"/>
      <c r="AD3149" s="19"/>
    </row>
    <row r="3150" spans="2:30" s="20" customFormat="1">
      <c r="B3150" s="49"/>
      <c r="C3150" s="19"/>
      <c r="D3150" s="50"/>
      <c r="E3150" s="19"/>
      <c r="F3150" s="19"/>
      <c r="G3150" s="208"/>
      <c r="I3150" s="51"/>
      <c r="J3150" s="52"/>
      <c r="K3150" s="62"/>
      <c r="L3150" s="62"/>
      <c r="M3150" s="52"/>
      <c r="N3150" s="54"/>
      <c r="O3150" s="51"/>
      <c r="P3150" s="52"/>
      <c r="W3150" s="52"/>
      <c r="X3150" s="68"/>
      <c r="Y3150" s="62"/>
      <c r="Z3150" s="19"/>
      <c r="AC3150" s="58"/>
      <c r="AD3150" s="19"/>
    </row>
    <row r="3151" spans="2:30" s="20" customFormat="1">
      <c r="B3151" s="49"/>
      <c r="C3151" s="19"/>
      <c r="D3151" s="50"/>
      <c r="E3151" s="19"/>
      <c r="F3151" s="19"/>
      <c r="G3151" s="208"/>
      <c r="I3151" s="51"/>
      <c r="J3151" s="52"/>
      <c r="K3151" s="62"/>
      <c r="L3151" s="62"/>
      <c r="M3151" s="52"/>
      <c r="N3151" s="54"/>
      <c r="O3151" s="51"/>
      <c r="P3151" s="52"/>
      <c r="W3151" s="52"/>
      <c r="X3151" s="68"/>
      <c r="Y3151" s="62"/>
      <c r="Z3151" s="19"/>
      <c r="AC3151" s="58"/>
      <c r="AD3151" s="19"/>
    </row>
    <row r="3152" spans="2:30" s="20" customFormat="1">
      <c r="B3152" s="49"/>
      <c r="C3152" s="19"/>
      <c r="D3152" s="50"/>
      <c r="E3152" s="19"/>
      <c r="F3152" s="19"/>
      <c r="G3152" s="208"/>
      <c r="I3152" s="51"/>
      <c r="J3152" s="52"/>
      <c r="K3152" s="62"/>
      <c r="L3152" s="62"/>
      <c r="M3152" s="52"/>
      <c r="N3152" s="54"/>
      <c r="O3152" s="51"/>
      <c r="P3152" s="52"/>
      <c r="W3152" s="52"/>
      <c r="X3152" s="68"/>
      <c r="Y3152" s="62"/>
      <c r="Z3152" s="19"/>
      <c r="AC3152" s="58"/>
      <c r="AD3152" s="19"/>
    </row>
    <row r="3153" spans="2:30" s="20" customFormat="1">
      <c r="B3153" s="49"/>
      <c r="C3153" s="19"/>
      <c r="D3153" s="50"/>
      <c r="E3153" s="19"/>
      <c r="F3153" s="19"/>
      <c r="G3153" s="208"/>
      <c r="I3153" s="51"/>
      <c r="J3153" s="52"/>
      <c r="K3153" s="62"/>
      <c r="L3153" s="62"/>
      <c r="M3153" s="52"/>
      <c r="N3153" s="54"/>
      <c r="O3153" s="51"/>
      <c r="P3153" s="52"/>
      <c r="W3153" s="52"/>
      <c r="X3153" s="68"/>
      <c r="Y3153" s="62"/>
      <c r="Z3153" s="19"/>
      <c r="AC3153" s="58"/>
      <c r="AD3153" s="19"/>
    </row>
    <row r="3154" spans="2:30" s="20" customFormat="1">
      <c r="B3154" s="49"/>
      <c r="C3154" s="19"/>
      <c r="D3154" s="50"/>
      <c r="E3154" s="19"/>
      <c r="F3154" s="19"/>
      <c r="G3154" s="208"/>
      <c r="I3154" s="51"/>
      <c r="J3154" s="52"/>
      <c r="K3154" s="62"/>
      <c r="L3154" s="62"/>
      <c r="M3154" s="52"/>
      <c r="N3154" s="54"/>
      <c r="O3154" s="51"/>
      <c r="P3154" s="52"/>
      <c r="W3154" s="52"/>
      <c r="X3154" s="68"/>
      <c r="Y3154" s="62"/>
      <c r="Z3154" s="19"/>
      <c r="AC3154" s="58"/>
      <c r="AD3154" s="19"/>
    </row>
    <row r="3155" spans="2:30" s="20" customFormat="1">
      <c r="B3155" s="49"/>
      <c r="C3155" s="19"/>
      <c r="D3155" s="50"/>
      <c r="E3155" s="19"/>
      <c r="F3155" s="19"/>
      <c r="G3155" s="208"/>
      <c r="I3155" s="51"/>
      <c r="J3155" s="52"/>
      <c r="K3155" s="62"/>
      <c r="L3155" s="62"/>
      <c r="M3155" s="52"/>
      <c r="N3155" s="54"/>
      <c r="O3155" s="51"/>
      <c r="P3155" s="52"/>
      <c r="W3155" s="52"/>
      <c r="X3155" s="68"/>
      <c r="Y3155" s="62"/>
      <c r="Z3155" s="19"/>
      <c r="AC3155" s="58"/>
      <c r="AD3155" s="19"/>
    </row>
    <row r="3156" spans="2:30" s="20" customFormat="1">
      <c r="B3156" s="49"/>
      <c r="C3156" s="19"/>
      <c r="D3156" s="50"/>
      <c r="E3156" s="19"/>
      <c r="F3156" s="19"/>
      <c r="G3156" s="208"/>
      <c r="I3156" s="51"/>
      <c r="J3156" s="52"/>
      <c r="K3156" s="62"/>
      <c r="L3156" s="62"/>
      <c r="M3156" s="52"/>
      <c r="N3156" s="54"/>
      <c r="O3156" s="51"/>
      <c r="P3156" s="52"/>
      <c r="W3156" s="52"/>
      <c r="X3156" s="68"/>
      <c r="Y3156" s="62"/>
      <c r="Z3156" s="19"/>
      <c r="AC3156" s="58"/>
      <c r="AD3156" s="19"/>
    </row>
    <row r="3157" spans="2:30" s="20" customFormat="1">
      <c r="B3157" s="49"/>
      <c r="C3157" s="19"/>
      <c r="D3157" s="50"/>
      <c r="E3157" s="19"/>
      <c r="F3157" s="19"/>
      <c r="G3157" s="208"/>
      <c r="I3157" s="51"/>
      <c r="J3157" s="52"/>
      <c r="K3157" s="62"/>
      <c r="L3157" s="62"/>
      <c r="M3157" s="52"/>
      <c r="N3157" s="54"/>
      <c r="O3157" s="51"/>
      <c r="P3157" s="52"/>
      <c r="W3157" s="52"/>
      <c r="X3157" s="68"/>
      <c r="Y3157" s="62"/>
      <c r="Z3157" s="19"/>
      <c r="AC3157" s="58"/>
      <c r="AD3157" s="19"/>
    </row>
    <row r="3158" spans="2:30" s="20" customFormat="1">
      <c r="B3158" s="49"/>
      <c r="C3158" s="19"/>
      <c r="D3158" s="50"/>
      <c r="E3158" s="19"/>
      <c r="F3158" s="19"/>
      <c r="G3158" s="208"/>
      <c r="I3158" s="51"/>
      <c r="J3158" s="52"/>
      <c r="K3158" s="62"/>
      <c r="L3158" s="62"/>
      <c r="M3158" s="52"/>
      <c r="N3158" s="54"/>
      <c r="O3158" s="51"/>
      <c r="P3158" s="52"/>
      <c r="W3158" s="52"/>
      <c r="X3158" s="68"/>
      <c r="Y3158" s="62"/>
      <c r="Z3158" s="19"/>
      <c r="AC3158" s="58"/>
      <c r="AD3158" s="19"/>
    </row>
    <row r="3159" spans="2:30" s="20" customFormat="1">
      <c r="B3159" s="49"/>
      <c r="C3159" s="19"/>
      <c r="D3159" s="50"/>
      <c r="E3159" s="19"/>
      <c r="F3159" s="19"/>
      <c r="G3159" s="208"/>
      <c r="I3159" s="51"/>
      <c r="J3159" s="52"/>
      <c r="K3159" s="62"/>
      <c r="L3159" s="62"/>
      <c r="M3159" s="52"/>
      <c r="N3159" s="54"/>
      <c r="O3159" s="51"/>
      <c r="P3159" s="52"/>
      <c r="W3159" s="52"/>
      <c r="X3159" s="68"/>
      <c r="Y3159" s="62"/>
      <c r="Z3159" s="19"/>
      <c r="AC3159" s="58"/>
      <c r="AD3159" s="19"/>
    </row>
    <row r="3160" spans="2:30" s="20" customFormat="1">
      <c r="B3160" s="49"/>
      <c r="C3160" s="19"/>
      <c r="D3160" s="50"/>
      <c r="E3160" s="19"/>
      <c r="F3160" s="19"/>
      <c r="G3160" s="208"/>
      <c r="I3160" s="51"/>
      <c r="J3160" s="52"/>
      <c r="K3160" s="62"/>
      <c r="L3160" s="62"/>
      <c r="M3160" s="52"/>
      <c r="N3160" s="54"/>
      <c r="O3160" s="51"/>
      <c r="P3160" s="52"/>
      <c r="W3160" s="52"/>
      <c r="X3160" s="68"/>
      <c r="Y3160" s="62"/>
      <c r="Z3160" s="19"/>
      <c r="AC3160" s="58"/>
      <c r="AD3160" s="19"/>
    </row>
    <row r="3161" spans="2:30" s="20" customFormat="1">
      <c r="B3161" s="49"/>
      <c r="C3161" s="19"/>
      <c r="D3161" s="50"/>
      <c r="E3161" s="19"/>
      <c r="F3161" s="19"/>
      <c r="G3161" s="208"/>
      <c r="I3161" s="51"/>
      <c r="J3161" s="52"/>
      <c r="K3161" s="62"/>
      <c r="L3161" s="62"/>
      <c r="M3161" s="52"/>
      <c r="N3161" s="54"/>
      <c r="O3161" s="51"/>
      <c r="P3161" s="52"/>
      <c r="W3161" s="52"/>
      <c r="X3161" s="68"/>
      <c r="Y3161" s="62"/>
      <c r="Z3161" s="19"/>
      <c r="AC3161" s="58"/>
      <c r="AD3161" s="19"/>
    </row>
    <row r="3162" spans="2:30" s="20" customFormat="1">
      <c r="B3162" s="49"/>
      <c r="C3162" s="19"/>
      <c r="D3162" s="50"/>
      <c r="E3162" s="19"/>
      <c r="F3162" s="19"/>
      <c r="G3162" s="208"/>
      <c r="I3162" s="51"/>
      <c r="J3162" s="52"/>
      <c r="K3162" s="62"/>
      <c r="L3162" s="62"/>
      <c r="M3162" s="52"/>
      <c r="N3162" s="54"/>
      <c r="O3162" s="51"/>
      <c r="P3162" s="52"/>
      <c r="W3162" s="52"/>
      <c r="X3162" s="68"/>
      <c r="Y3162" s="62"/>
      <c r="Z3162" s="19"/>
      <c r="AC3162" s="58"/>
      <c r="AD3162" s="19"/>
    </row>
    <row r="3163" spans="2:30" s="20" customFormat="1">
      <c r="B3163" s="49"/>
      <c r="C3163" s="19"/>
      <c r="D3163" s="50"/>
      <c r="E3163" s="19"/>
      <c r="F3163" s="19"/>
      <c r="G3163" s="208"/>
      <c r="I3163" s="51"/>
      <c r="J3163" s="52"/>
      <c r="K3163" s="62"/>
      <c r="L3163" s="62"/>
      <c r="M3163" s="52"/>
      <c r="N3163" s="54"/>
      <c r="O3163" s="51"/>
      <c r="P3163" s="52"/>
      <c r="W3163" s="52"/>
      <c r="X3163" s="68"/>
      <c r="Y3163" s="62"/>
      <c r="Z3163" s="19"/>
      <c r="AC3163" s="58"/>
      <c r="AD3163" s="19"/>
    </row>
    <row r="3164" spans="2:30" s="20" customFormat="1">
      <c r="B3164" s="49"/>
      <c r="C3164" s="19"/>
      <c r="D3164" s="50"/>
      <c r="E3164" s="19"/>
      <c r="F3164" s="19"/>
      <c r="G3164" s="208"/>
      <c r="I3164" s="51"/>
      <c r="J3164" s="52"/>
      <c r="K3164" s="62"/>
      <c r="L3164" s="62"/>
      <c r="M3164" s="52"/>
      <c r="N3164" s="54"/>
      <c r="O3164" s="51"/>
      <c r="P3164" s="52"/>
      <c r="W3164" s="52"/>
      <c r="X3164" s="68"/>
      <c r="Y3164" s="62"/>
      <c r="Z3164" s="19"/>
      <c r="AC3164" s="58"/>
      <c r="AD3164" s="19"/>
    </row>
    <row r="3165" spans="2:30" s="20" customFormat="1">
      <c r="B3165" s="49"/>
      <c r="C3165" s="19"/>
      <c r="D3165" s="50"/>
      <c r="E3165" s="19"/>
      <c r="F3165" s="19"/>
      <c r="G3165" s="208"/>
      <c r="I3165" s="51"/>
      <c r="J3165" s="52"/>
      <c r="K3165" s="62"/>
      <c r="L3165" s="62"/>
      <c r="M3165" s="52"/>
      <c r="N3165" s="54"/>
      <c r="O3165" s="51"/>
      <c r="P3165" s="52"/>
      <c r="W3165" s="52"/>
      <c r="X3165" s="68"/>
      <c r="Y3165" s="62"/>
      <c r="Z3165" s="19"/>
      <c r="AC3165" s="58"/>
      <c r="AD3165" s="19"/>
    </row>
    <row r="3166" spans="2:30" s="20" customFormat="1">
      <c r="B3166" s="49"/>
      <c r="C3166" s="19"/>
      <c r="D3166" s="50"/>
      <c r="E3166" s="19"/>
      <c r="F3166" s="19"/>
      <c r="G3166" s="208"/>
      <c r="I3166" s="51"/>
      <c r="J3166" s="52"/>
      <c r="K3166" s="62"/>
      <c r="L3166" s="62"/>
      <c r="M3166" s="52"/>
      <c r="N3166" s="54"/>
      <c r="O3166" s="51"/>
      <c r="P3166" s="52"/>
      <c r="W3166" s="52"/>
      <c r="X3166" s="68"/>
      <c r="Y3166" s="62"/>
      <c r="Z3166" s="19"/>
      <c r="AC3166" s="58"/>
      <c r="AD3166" s="19"/>
    </row>
    <row r="3167" spans="2:30" s="20" customFormat="1">
      <c r="B3167" s="49"/>
      <c r="C3167" s="19"/>
      <c r="D3167" s="50"/>
      <c r="E3167" s="19"/>
      <c r="F3167" s="19"/>
      <c r="G3167" s="208"/>
      <c r="I3167" s="51"/>
      <c r="J3167" s="52"/>
      <c r="K3167" s="62"/>
      <c r="L3167" s="62"/>
      <c r="M3167" s="52"/>
      <c r="N3167" s="54"/>
      <c r="O3167" s="51"/>
      <c r="P3167" s="52"/>
      <c r="W3167" s="52"/>
      <c r="X3167" s="68"/>
      <c r="Y3167" s="62"/>
      <c r="Z3167" s="19"/>
      <c r="AC3167" s="58"/>
      <c r="AD3167" s="19"/>
    </row>
    <row r="3168" spans="2:30" s="20" customFormat="1">
      <c r="B3168" s="49"/>
      <c r="C3168" s="19"/>
      <c r="D3168" s="50"/>
      <c r="E3168" s="19"/>
      <c r="F3168" s="19"/>
      <c r="G3168" s="208"/>
      <c r="I3168" s="51"/>
      <c r="J3168" s="52"/>
      <c r="K3168" s="62"/>
      <c r="L3168" s="62"/>
      <c r="M3168" s="52"/>
      <c r="N3168" s="54"/>
      <c r="O3168" s="51"/>
      <c r="P3168" s="52"/>
      <c r="W3168" s="52"/>
      <c r="X3168" s="68"/>
      <c r="Y3168" s="62"/>
      <c r="Z3168" s="19"/>
      <c r="AC3168" s="58"/>
      <c r="AD3168" s="19"/>
    </row>
    <row r="3169" spans="2:30" s="20" customFormat="1">
      <c r="B3169" s="49"/>
      <c r="C3169" s="19"/>
      <c r="D3169" s="50"/>
      <c r="E3169" s="19"/>
      <c r="F3169" s="19"/>
      <c r="G3169" s="208"/>
      <c r="I3169" s="51"/>
      <c r="J3169" s="52"/>
      <c r="K3169" s="62"/>
      <c r="L3169" s="62"/>
      <c r="M3169" s="52"/>
      <c r="N3169" s="54"/>
      <c r="O3169" s="51"/>
      <c r="P3169" s="52"/>
      <c r="W3169" s="52"/>
      <c r="X3169" s="68"/>
      <c r="Y3169" s="62"/>
      <c r="Z3169" s="19"/>
      <c r="AC3169" s="58"/>
      <c r="AD3169" s="19"/>
    </row>
    <row r="3170" spans="2:30" s="20" customFormat="1">
      <c r="B3170" s="49"/>
      <c r="C3170" s="19"/>
      <c r="D3170" s="50"/>
      <c r="E3170" s="19"/>
      <c r="F3170" s="19"/>
      <c r="G3170" s="208"/>
      <c r="I3170" s="51"/>
      <c r="J3170" s="52"/>
      <c r="K3170" s="62"/>
      <c r="L3170" s="62"/>
      <c r="M3170" s="52"/>
      <c r="N3170" s="54"/>
      <c r="O3170" s="51"/>
      <c r="P3170" s="52"/>
      <c r="W3170" s="52"/>
      <c r="X3170" s="68"/>
      <c r="Y3170" s="62"/>
      <c r="Z3170" s="19"/>
      <c r="AC3170" s="58"/>
      <c r="AD3170" s="19"/>
    </row>
    <row r="3171" spans="2:30" s="20" customFormat="1">
      <c r="B3171" s="49"/>
      <c r="C3171" s="19"/>
      <c r="D3171" s="50"/>
      <c r="E3171" s="19"/>
      <c r="F3171" s="19"/>
      <c r="G3171" s="208"/>
      <c r="I3171" s="51"/>
      <c r="J3171" s="52"/>
      <c r="K3171" s="62"/>
      <c r="L3171" s="62"/>
      <c r="M3171" s="52"/>
      <c r="N3171" s="54"/>
      <c r="O3171" s="51"/>
      <c r="P3171" s="52"/>
      <c r="W3171" s="52"/>
      <c r="X3171" s="68"/>
      <c r="Y3171" s="62"/>
      <c r="Z3171" s="19"/>
      <c r="AC3171" s="58"/>
      <c r="AD3171" s="19"/>
    </row>
    <row r="3172" spans="2:30" s="20" customFormat="1">
      <c r="B3172" s="49"/>
      <c r="C3172" s="19"/>
      <c r="D3172" s="50"/>
      <c r="E3172" s="19"/>
      <c r="F3172" s="19"/>
      <c r="G3172" s="208"/>
      <c r="I3172" s="51"/>
      <c r="J3172" s="52"/>
      <c r="K3172" s="62"/>
      <c r="L3172" s="62"/>
      <c r="M3172" s="52"/>
      <c r="N3172" s="54"/>
      <c r="O3172" s="51"/>
      <c r="P3172" s="52"/>
      <c r="W3172" s="52"/>
      <c r="X3172" s="68"/>
      <c r="Y3172" s="62"/>
      <c r="Z3172" s="19"/>
      <c r="AC3172" s="58"/>
      <c r="AD3172" s="19"/>
    </row>
    <row r="3173" spans="2:30" s="20" customFormat="1">
      <c r="B3173" s="49"/>
      <c r="C3173" s="19"/>
      <c r="D3173" s="50"/>
      <c r="E3173" s="19"/>
      <c r="F3173" s="19"/>
      <c r="G3173" s="208"/>
      <c r="I3173" s="51"/>
      <c r="J3173" s="52"/>
      <c r="K3173" s="62"/>
      <c r="L3173" s="62"/>
      <c r="M3173" s="52"/>
      <c r="N3173" s="54"/>
      <c r="O3173" s="51"/>
      <c r="P3173" s="52"/>
      <c r="W3173" s="52"/>
      <c r="X3173" s="68"/>
      <c r="Y3173" s="62"/>
      <c r="Z3173" s="19"/>
      <c r="AC3173" s="58"/>
      <c r="AD3173" s="19"/>
    </row>
    <row r="3174" spans="2:30" s="20" customFormat="1">
      <c r="B3174" s="49"/>
      <c r="C3174" s="19"/>
      <c r="D3174" s="50"/>
      <c r="E3174" s="19"/>
      <c r="F3174" s="19"/>
      <c r="G3174" s="208"/>
      <c r="I3174" s="51"/>
      <c r="J3174" s="52"/>
      <c r="K3174" s="62"/>
      <c r="L3174" s="62"/>
      <c r="M3174" s="52"/>
      <c r="N3174" s="54"/>
      <c r="O3174" s="51"/>
      <c r="P3174" s="52"/>
      <c r="W3174" s="52"/>
      <c r="X3174" s="68"/>
      <c r="Y3174" s="62"/>
      <c r="Z3174" s="19"/>
      <c r="AC3174" s="58"/>
      <c r="AD3174" s="19"/>
    </row>
    <row r="3175" spans="2:30" s="20" customFormat="1">
      <c r="B3175" s="49"/>
      <c r="C3175" s="19"/>
      <c r="D3175" s="50"/>
      <c r="E3175" s="19"/>
      <c r="F3175" s="19"/>
      <c r="G3175" s="208"/>
      <c r="I3175" s="51"/>
      <c r="J3175" s="52"/>
      <c r="K3175" s="62"/>
      <c r="L3175" s="62"/>
      <c r="M3175" s="52"/>
      <c r="N3175" s="54"/>
      <c r="O3175" s="51"/>
      <c r="P3175" s="52"/>
      <c r="W3175" s="52"/>
      <c r="X3175" s="68"/>
      <c r="Y3175" s="62"/>
      <c r="Z3175" s="19"/>
      <c r="AC3175" s="58"/>
      <c r="AD3175" s="19"/>
    </row>
    <row r="3176" spans="2:30" s="20" customFormat="1">
      <c r="B3176" s="49"/>
      <c r="C3176" s="19"/>
      <c r="D3176" s="50"/>
      <c r="E3176" s="19"/>
      <c r="F3176" s="19"/>
      <c r="G3176" s="208"/>
      <c r="I3176" s="51"/>
      <c r="J3176" s="52"/>
      <c r="K3176" s="62"/>
      <c r="L3176" s="62"/>
      <c r="M3176" s="52"/>
      <c r="N3176" s="54"/>
      <c r="O3176" s="51"/>
      <c r="P3176" s="52"/>
      <c r="W3176" s="52"/>
      <c r="X3176" s="68"/>
      <c r="Y3176" s="62"/>
      <c r="Z3176" s="19"/>
      <c r="AC3176" s="58"/>
      <c r="AD3176" s="19"/>
    </row>
    <row r="3177" spans="2:30" s="20" customFormat="1">
      <c r="B3177" s="49"/>
      <c r="C3177" s="19"/>
      <c r="D3177" s="50"/>
      <c r="E3177" s="19"/>
      <c r="F3177" s="19"/>
      <c r="G3177" s="208"/>
      <c r="I3177" s="51"/>
      <c r="J3177" s="52"/>
      <c r="K3177" s="62"/>
      <c r="L3177" s="62"/>
      <c r="M3177" s="52"/>
      <c r="N3177" s="54"/>
      <c r="O3177" s="51"/>
      <c r="P3177" s="52"/>
      <c r="W3177" s="52"/>
      <c r="X3177" s="68"/>
      <c r="Y3177" s="62"/>
      <c r="Z3177" s="19"/>
      <c r="AC3177" s="58"/>
      <c r="AD3177" s="19"/>
    </row>
    <row r="3178" spans="2:30" s="20" customFormat="1">
      <c r="B3178" s="49"/>
      <c r="C3178" s="19"/>
      <c r="D3178" s="50"/>
      <c r="E3178" s="19"/>
      <c r="F3178" s="19"/>
      <c r="G3178" s="208"/>
      <c r="I3178" s="51"/>
      <c r="J3178" s="52"/>
      <c r="K3178" s="62"/>
      <c r="L3178" s="62"/>
      <c r="M3178" s="52"/>
      <c r="N3178" s="54"/>
      <c r="O3178" s="51"/>
      <c r="P3178" s="52"/>
      <c r="W3178" s="52"/>
      <c r="X3178" s="68"/>
      <c r="Y3178" s="62"/>
      <c r="Z3178" s="19"/>
      <c r="AC3178" s="58"/>
      <c r="AD3178" s="19"/>
    </row>
    <row r="3179" spans="2:30" s="20" customFormat="1">
      <c r="B3179" s="49"/>
      <c r="C3179" s="19"/>
      <c r="D3179" s="50"/>
      <c r="E3179" s="19"/>
      <c r="F3179" s="19"/>
      <c r="G3179" s="208"/>
      <c r="I3179" s="51"/>
      <c r="J3179" s="52"/>
      <c r="K3179" s="62"/>
      <c r="L3179" s="62"/>
      <c r="M3179" s="52"/>
      <c r="N3179" s="54"/>
      <c r="O3179" s="51"/>
      <c r="P3179" s="52"/>
      <c r="W3179" s="52"/>
      <c r="X3179" s="68"/>
      <c r="Y3179" s="62"/>
      <c r="Z3179" s="19"/>
      <c r="AC3179" s="58"/>
      <c r="AD3179" s="19"/>
    </row>
    <row r="3180" spans="2:30" s="20" customFormat="1">
      <c r="B3180" s="49"/>
      <c r="C3180" s="19"/>
      <c r="D3180" s="50"/>
      <c r="E3180" s="19"/>
      <c r="F3180" s="19"/>
      <c r="G3180" s="208"/>
      <c r="I3180" s="51"/>
      <c r="J3180" s="52"/>
      <c r="K3180" s="62"/>
      <c r="L3180" s="62"/>
      <c r="M3180" s="52"/>
      <c r="N3180" s="54"/>
      <c r="O3180" s="51"/>
      <c r="P3180" s="52"/>
      <c r="W3180" s="52"/>
      <c r="X3180" s="68"/>
      <c r="Y3180" s="62"/>
      <c r="Z3180" s="19"/>
      <c r="AC3180" s="58"/>
      <c r="AD3180" s="19"/>
    </row>
    <row r="3181" spans="2:30" s="20" customFormat="1">
      <c r="B3181" s="49"/>
      <c r="C3181" s="19"/>
      <c r="D3181" s="50"/>
      <c r="E3181" s="19"/>
      <c r="F3181" s="19"/>
      <c r="G3181" s="208"/>
      <c r="I3181" s="51"/>
      <c r="J3181" s="52"/>
      <c r="K3181" s="62"/>
      <c r="L3181" s="62"/>
      <c r="M3181" s="52"/>
      <c r="N3181" s="54"/>
      <c r="O3181" s="51"/>
      <c r="P3181" s="52"/>
      <c r="W3181" s="52"/>
      <c r="X3181" s="68"/>
      <c r="Y3181" s="62"/>
      <c r="Z3181" s="19"/>
      <c r="AC3181" s="58"/>
      <c r="AD3181" s="19"/>
    </row>
    <row r="3182" spans="2:30" s="20" customFormat="1">
      <c r="B3182" s="49"/>
      <c r="C3182" s="19"/>
      <c r="D3182" s="50"/>
      <c r="E3182" s="19"/>
      <c r="F3182" s="19"/>
      <c r="G3182" s="208"/>
      <c r="I3182" s="51"/>
      <c r="J3182" s="52"/>
      <c r="K3182" s="62"/>
      <c r="L3182" s="62"/>
      <c r="M3182" s="52"/>
      <c r="N3182" s="54"/>
      <c r="O3182" s="51"/>
      <c r="P3182" s="52"/>
      <c r="W3182" s="52"/>
      <c r="X3182" s="68"/>
      <c r="Y3182" s="62"/>
      <c r="Z3182" s="19"/>
      <c r="AC3182" s="58"/>
      <c r="AD3182" s="19"/>
    </row>
    <row r="3183" spans="2:30" s="20" customFormat="1">
      <c r="B3183" s="49"/>
      <c r="C3183" s="19"/>
      <c r="D3183" s="50"/>
      <c r="E3183" s="19"/>
      <c r="F3183" s="19"/>
      <c r="G3183" s="208"/>
      <c r="I3183" s="51"/>
      <c r="J3183" s="52"/>
      <c r="K3183" s="62"/>
      <c r="L3183" s="62"/>
      <c r="M3183" s="52"/>
      <c r="N3183" s="54"/>
      <c r="O3183" s="51"/>
      <c r="P3183" s="52"/>
      <c r="W3183" s="52"/>
      <c r="X3183" s="68"/>
      <c r="Y3183" s="62"/>
      <c r="Z3183" s="19"/>
      <c r="AC3183" s="58"/>
      <c r="AD3183" s="19"/>
    </row>
    <row r="3184" spans="2:30" s="20" customFormat="1">
      <c r="B3184" s="49"/>
      <c r="C3184" s="19"/>
      <c r="D3184" s="50"/>
      <c r="E3184" s="19"/>
      <c r="F3184" s="19"/>
      <c r="G3184" s="208"/>
      <c r="I3184" s="51"/>
      <c r="J3184" s="52"/>
      <c r="K3184" s="62"/>
      <c r="L3184" s="62"/>
      <c r="M3184" s="52"/>
      <c r="N3184" s="54"/>
      <c r="O3184" s="51"/>
      <c r="P3184" s="52"/>
      <c r="W3184" s="52"/>
      <c r="X3184" s="68"/>
      <c r="Y3184" s="62"/>
      <c r="Z3184" s="19"/>
      <c r="AC3184" s="58"/>
      <c r="AD3184" s="19"/>
    </row>
    <row r="3185" spans="2:30" s="20" customFormat="1">
      <c r="B3185" s="49"/>
      <c r="C3185" s="19"/>
      <c r="D3185" s="50"/>
      <c r="E3185" s="19"/>
      <c r="F3185" s="19"/>
      <c r="G3185" s="208"/>
      <c r="I3185" s="51"/>
      <c r="J3185" s="52"/>
      <c r="K3185" s="62"/>
      <c r="L3185" s="62"/>
      <c r="M3185" s="52"/>
      <c r="N3185" s="54"/>
      <c r="O3185" s="51"/>
      <c r="P3185" s="52"/>
      <c r="W3185" s="52"/>
      <c r="X3185" s="68"/>
      <c r="Y3185" s="62"/>
      <c r="Z3185" s="19"/>
      <c r="AC3185" s="58"/>
      <c r="AD3185" s="19"/>
    </row>
    <row r="3186" spans="2:30" s="20" customFormat="1">
      <c r="B3186" s="49"/>
      <c r="C3186" s="19"/>
      <c r="D3186" s="50"/>
      <c r="E3186" s="19"/>
      <c r="F3186" s="19"/>
      <c r="G3186" s="208"/>
      <c r="I3186" s="51"/>
      <c r="J3186" s="52"/>
      <c r="K3186" s="62"/>
      <c r="L3186" s="62"/>
      <c r="M3186" s="52"/>
      <c r="N3186" s="54"/>
      <c r="O3186" s="51"/>
      <c r="P3186" s="52"/>
      <c r="W3186" s="52"/>
      <c r="X3186" s="68"/>
      <c r="Y3186" s="62"/>
      <c r="Z3186" s="19"/>
      <c r="AC3186" s="58"/>
      <c r="AD3186" s="19"/>
    </row>
    <row r="3187" spans="2:30" s="20" customFormat="1">
      <c r="B3187" s="49"/>
      <c r="C3187" s="19"/>
      <c r="D3187" s="50"/>
      <c r="E3187" s="19"/>
      <c r="F3187" s="19"/>
      <c r="G3187" s="208"/>
      <c r="I3187" s="51"/>
      <c r="J3187" s="52"/>
      <c r="K3187" s="62"/>
      <c r="L3187" s="62"/>
      <c r="M3187" s="52"/>
      <c r="N3187" s="54"/>
      <c r="O3187" s="51"/>
      <c r="P3187" s="52"/>
      <c r="W3187" s="52"/>
      <c r="X3187" s="68"/>
      <c r="Y3187" s="62"/>
      <c r="Z3187" s="19"/>
      <c r="AC3187" s="58"/>
      <c r="AD3187" s="19"/>
    </row>
    <row r="3188" spans="2:30" s="20" customFormat="1">
      <c r="B3188" s="49"/>
      <c r="C3188" s="19"/>
      <c r="D3188" s="50"/>
      <c r="E3188" s="19"/>
      <c r="F3188" s="19"/>
      <c r="G3188" s="208"/>
      <c r="I3188" s="51"/>
      <c r="J3188" s="52"/>
      <c r="K3188" s="62"/>
      <c r="L3188" s="62"/>
      <c r="M3188" s="52"/>
      <c r="N3188" s="54"/>
      <c r="O3188" s="51"/>
      <c r="P3188" s="52"/>
      <c r="W3188" s="52"/>
      <c r="X3188" s="68"/>
      <c r="Y3188" s="62"/>
      <c r="Z3188" s="19"/>
      <c r="AC3188" s="58"/>
      <c r="AD3188" s="19"/>
    </row>
    <row r="3189" spans="2:30" s="20" customFormat="1">
      <c r="B3189" s="49"/>
      <c r="C3189" s="19"/>
      <c r="D3189" s="50"/>
      <c r="E3189" s="19"/>
      <c r="F3189" s="19"/>
      <c r="G3189" s="208"/>
      <c r="I3189" s="51"/>
      <c r="J3189" s="52"/>
      <c r="K3189" s="62"/>
      <c r="L3189" s="62"/>
      <c r="M3189" s="52"/>
      <c r="N3189" s="54"/>
      <c r="O3189" s="51"/>
      <c r="P3189" s="52"/>
      <c r="W3189" s="52"/>
      <c r="X3189" s="68"/>
      <c r="Y3189" s="62"/>
      <c r="Z3189" s="19"/>
      <c r="AC3189" s="58"/>
      <c r="AD3189" s="19"/>
    </row>
    <row r="3190" spans="2:30" s="20" customFormat="1">
      <c r="B3190" s="49"/>
      <c r="C3190" s="19"/>
      <c r="D3190" s="50"/>
      <c r="E3190" s="19"/>
      <c r="F3190" s="19"/>
      <c r="G3190" s="208"/>
      <c r="I3190" s="51"/>
      <c r="J3190" s="52"/>
      <c r="K3190" s="62"/>
      <c r="L3190" s="62"/>
      <c r="M3190" s="52"/>
      <c r="N3190" s="54"/>
      <c r="O3190" s="51"/>
      <c r="P3190" s="52"/>
      <c r="W3190" s="52"/>
      <c r="X3190" s="68"/>
      <c r="Y3190" s="62"/>
      <c r="Z3190" s="19"/>
      <c r="AC3190" s="58"/>
      <c r="AD3190" s="19"/>
    </row>
    <row r="3191" spans="2:30" s="20" customFormat="1">
      <c r="B3191" s="49"/>
      <c r="C3191" s="19"/>
      <c r="D3191" s="50"/>
      <c r="E3191" s="19"/>
      <c r="F3191" s="19"/>
      <c r="G3191" s="208"/>
      <c r="I3191" s="51"/>
      <c r="J3191" s="52"/>
      <c r="K3191" s="62"/>
      <c r="L3191" s="62"/>
      <c r="M3191" s="52"/>
      <c r="N3191" s="54"/>
      <c r="O3191" s="51"/>
      <c r="P3191" s="52"/>
      <c r="W3191" s="52"/>
      <c r="X3191" s="68"/>
      <c r="Y3191" s="62"/>
      <c r="Z3191" s="19"/>
      <c r="AC3191" s="58"/>
      <c r="AD3191" s="19"/>
    </row>
    <row r="3192" spans="2:30" s="20" customFormat="1">
      <c r="B3192" s="49"/>
      <c r="C3192" s="19"/>
      <c r="D3192" s="50"/>
      <c r="E3192" s="19"/>
      <c r="F3192" s="19"/>
      <c r="G3192" s="208"/>
      <c r="I3192" s="51"/>
      <c r="J3192" s="52"/>
      <c r="K3192" s="62"/>
      <c r="L3192" s="62"/>
      <c r="M3192" s="52"/>
      <c r="N3192" s="54"/>
      <c r="O3192" s="51"/>
      <c r="P3192" s="52"/>
      <c r="W3192" s="52"/>
      <c r="X3192" s="68"/>
      <c r="Y3192" s="62"/>
      <c r="Z3192" s="19"/>
      <c r="AC3192" s="58"/>
      <c r="AD3192" s="19"/>
    </row>
    <row r="3193" spans="2:30" s="20" customFormat="1">
      <c r="B3193" s="49"/>
      <c r="C3193" s="19"/>
      <c r="D3193" s="50"/>
      <c r="E3193" s="19"/>
      <c r="F3193" s="19"/>
      <c r="G3193" s="208"/>
      <c r="I3193" s="51"/>
      <c r="J3193" s="52"/>
      <c r="K3193" s="62"/>
      <c r="L3193" s="62"/>
      <c r="M3193" s="52"/>
      <c r="N3193" s="54"/>
      <c r="O3193" s="51"/>
      <c r="P3193" s="52"/>
      <c r="W3193" s="52"/>
      <c r="X3193" s="68"/>
      <c r="Y3193" s="62"/>
      <c r="Z3193" s="19"/>
      <c r="AC3193" s="58"/>
      <c r="AD3193" s="19"/>
    </row>
    <row r="3194" spans="2:30" s="20" customFormat="1">
      <c r="B3194" s="49"/>
      <c r="C3194" s="19"/>
      <c r="D3194" s="50"/>
      <c r="E3194" s="19"/>
      <c r="F3194" s="19"/>
      <c r="G3194" s="208"/>
      <c r="I3194" s="51"/>
      <c r="J3194" s="52"/>
      <c r="K3194" s="62"/>
      <c r="L3194" s="62"/>
      <c r="M3194" s="52"/>
      <c r="N3194" s="54"/>
      <c r="O3194" s="51"/>
      <c r="P3194" s="52"/>
      <c r="W3194" s="52"/>
      <c r="X3194" s="68"/>
      <c r="Y3194" s="62"/>
      <c r="Z3194" s="19"/>
      <c r="AC3194" s="58"/>
      <c r="AD3194" s="19"/>
    </row>
    <row r="3195" spans="2:30" s="20" customFormat="1">
      <c r="B3195" s="49"/>
      <c r="C3195" s="19"/>
      <c r="D3195" s="50"/>
      <c r="E3195" s="19"/>
      <c r="F3195" s="19"/>
      <c r="G3195" s="208"/>
      <c r="I3195" s="51"/>
      <c r="J3195" s="52"/>
      <c r="K3195" s="62"/>
      <c r="L3195" s="62"/>
      <c r="M3195" s="52"/>
      <c r="N3195" s="54"/>
      <c r="O3195" s="51"/>
      <c r="P3195" s="52"/>
      <c r="W3195" s="52"/>
      <c r="X3195" s="68"/>
      <c r="Y3195" s="62"/>
      <c r="Z3195" s="19"/>
      <c r="AC3195" s="58"/>
      <c r="AD3195" s="19"/>
    </row>
    <row r="3196" spans="2:30" s="20" customFormat="1">
      <c r="B3196" s="49"/>
      <c r="C3196" s="19"/>
      <c r="D3196" s="50"/>
      <c r="E3196" s="19"/>
      <c r="F3196" s="19"/>
      <c r="G3196" s="208"/>
      <c r="I3196" s="51"/>
      <c r="J3196" s="52"/>
      <c r="K3196" s="62"/>
      <c r="L3196" s="62"/>
      <c r="M3196" s="52"/>
      <c r="N3196" s="54"/>
      <c r="O3196" s="51"/>
      <c r="P3196" s="52"/>
      <c r="W3196" s="52"/>
      <c r="X3196" s="68"/>
      <c r="Y3196" s="62"/>
      <c r="Z3196" s="19"/>
      <c r="AC3196" s="58"/>
      <c r="AD3196" s="19"/>
    </row>
    <row r="3197" spans="2:30" s="20" customFormat="1">
      <c r="B3197" s="49"/>
      <c r="C3197" s="19"/>
      <c r="D3197" s="50"/>
      <c r="E3197" s="19"/>
      <c r="F3197" s="19"/>
      <c r="G3197" s="208"/>
      <c r="I3197" s="51"/>
      <c r="J3197" s="52"/>
      <c r="K3197" s="62"/>
      <c r="L3197" s="62"/>
      <c r="M3197" s="52"/>
      <c r="N3197" s="54"/>
      <c r="O3197" s="51"/>
      <c r="P3197" s="52"/>
      <c r="W3197" s="52"/>
      <c r="X3197" s="68"/>
      <c r="Y3197" s="62"/>
      <c r="Z3197" s="19"/>
      <c r="AC3197" s="58"/>
      <c r="AD3197" s="19"/>
    </row>
    <row r="3198" spans="2:30" s="20" customFormat="1">
      <c r="B3198" s="49"/>
      <c r="C3198" s="19"/>
      <c r="D3198" s="50"/>
      <c r="E3198" s="19"/>
      <c r="F3198" s="19"/>
      <c r="G3198" s="208"/>
      <c r="I3198" s="51"/>
      <c r="J3198" s="52"/>
      <c r="K3198" s="62"/>
      <c r="L3198" s="62"/>
      <c r="M3198" s="52"/>
      <c r="N3198" s="54"/>
      <c r="O3198" s="51"/>
      <c r="P3198" s="52"/>
      <c r="W3198" s="52"/>
      <c r="X3198" s="68"/>
      <c r="Y3198" s="62"/>
      <c r="Z3198" s="19"/>
      <c r="AC3198" s="58"/>
      <c r="AD3198" s="19"/>
    </row>
    <row r="3199" spans="2:30" s="20" customFormat="1">
      <c r="B3199" s="49"/>
      <c r="C3199" s="19"/>
      <c r="D3199" s="50"/>
      <c r="E3199" s="19"/>
      <c r="F3199" s="19"/>
      <c r="G3199" s="208"/>
      <c r="I3199" s="51"/>
      <c r="J3199" s="52"/>
      <c r="K3199" s="62"/>
      <c r="L3199" s="62"/>
      <c r="M3199" s="52"/>
      <c r="N3199" s="54"/>
      <c r="O3199" s="51"/>
      <c r="P3199" s="52"/>
      <c r="W3199" s="52"/>
      <c r="X3199" s="68"/>
      <c r="Y3199" s="62"/>
      <c r="Z3199" s="19"/>
      <c r="AC3199" s="58"/>
      <c r="AD3199" s="19"/>
    </row>
    <row r="3200" spans="2:30" s="20" customFormat="1">
      <c r="B3200" s="49"/>
      <c r="C3200" s="19"/>
      <c r="D3200" s="50"/>
      <c r="E3200" s="19"/>
      <c r="F3200" s="19"/>
      <c r="G3200" s="208"/>
      <c r="I3200" s="51"/>
      <c r="J3200" s="52"/>
      <c r="K3200" s="62"/>
      <c r="L3200" s="62"/>
      <c r="M3200" s="52"/>
      <c r="N3200" s="54"/>
      <c r="O3200" s="51"/>
      <c r="P3200" s="52"/>
      <c r="W3200" s="52"/>
      <c r="X3200" s="68"/>
      <c r="Y3200" s="62"/>
      <c r="Z3200" s="19"/>
      <c r="AC3200" s="58"/>
      <c r="AD3200" s="19"/>
    </row>
    <row r="3201" spans="2:30" s="20" customFormat="1">
      <c r="B3201" s="49"/>
      <c r="C3201" s="19"/>
      <c r="D3201" s="50"/>
      <c r="E3201" s="19"/>
      <c r="F3201" s="19"/>
      <c r="G3201" s="208"/>
      <c r="I3201" s="51"/>
      <c r="J3201" s="52"/>
      <c r="K3201" s="62"/>
      <c r="L3201" s="62"/>
      <c r="M3201" s="52"/>
      <c r="N3201" s="54"/>
      <c r="O3201" s="51"/>
      <c r="P3201" s="52"/>
      <c r="W3201" s="52"/>
      <c r="X3201" s="68"/>
      <c r="Y3201" s="62"/>
      <c r="Z3201" s="19"/>
      <c r="AC3201" s="58"/>
      <c r="AD3201" s="19"/>
    </row>
    <row r="3202" spans="2:30" s="20" customFormat="1">
      <c r="B3202" s="49"/>
      <c r="C3202" s="19"/>
      <c r="D3202" s="50"/>
      <c r="E3202" s="19"/>
      <c r="F3202" s="19"/>
      <c r="G3202" s="208"/>
      <c r="I3202" s="51"/>
      <c r="J3202" s="52"/>
      <c r="K3202" s="62"/>
      <c r="L3202" s="62"/>
      <c r="M3202" s="52"/>
      <c r="N3202" s="54"/>
      <c r="O3202" s="51"/>
      <c r="P3202" s="52"/>
      <c r="W3202" s="52"/>
      <c r="X3202" s="68"/>
      <c r="Y3202" s="62"/>
      <c r="Z3202" s="19"/>
      <c r="AC3202" s="58"/>
      <c r="AD3202" s="19"/>
    </row>
    <row r="3203" spans="2:30" s="20" customFormat="1">
      <c r="B3203" s="49"/>
      <c r="C3203" s="19"/>
      <c r="D3203" s="50"/>
      <c r="E3203" s="19"/>
      <c r="F3203" s="19"/>
      <c r="G3203" s="208"/>
      <c r="I3203" s="51"/>
      <c r="J3203" s="52"/>
      <c r="K3203" s="62"/>
      <c r="L3203" s="62"/>
      <c r="M3203" s="52"/>
      <c r="N3203" s="54"/>
      <c r="O3203" s="51"/>
      <c r="P3203" s="52"/>
      <c r="W3203" s="52"/>
      <c r="X3203" s="68"/>
      <c r="Y3203" s="62"/>
      <c r="Z3203" s="19"/>
      <c r="AC3203" s="58"/>
      <c r="AD3203" s="19"/>
    </row>
    <row r="3204" spans="2:30" s="20" customFormat="1">
      <c r="B3204" s="49"/>
      <c r="C3204" s="19"/>
      <c r="D3204" s="50"/>
      <c r="E3204" s="19"/>
      <c r="F3204" s="19"/>
      <c r="G3204" s="208"/>
      <c r="I3204" s="51"/>
      <c r="J3204" s="52"/>
      <c r="K3204" s="62"/>
      <c r="L3204" s="62"/>
      <c r="M3204" s="52"/>
      <c r="N3204" s="54"/>
      <c r="O3204" s="51"/>
      <c r="P3204" s="52"/>
      <c r="W3204" s="52"/>
      <c r="X3204" s="68"/>
      <c r="Y3204" s="62"/>
      <c r="Z3204" s="19"/>
      <c r="AC3204" s="58"/>
      <c r="AD3204" s="19"/>
    </row>
    <row r="3205" spans="2:30" s="20" customFormat="1">
      <c r="B3205" s="49"/>
      <c r="C3205" s="19"/>
      <c r="D3205" s="50"/>
      <c r="E3205" s="19"/>
      <c r="F3205" s="19"/>
      <c r="G3205" s="208"/>
      <c r="I3205" s="51"/>
      <c r="J3205" s="52"/>
      <c r="K3205" s="62"/>
      <c r="L3205" s="62"/>
      <c r="M3205" s="52"/>
      <c r="N3205" s="54"/>
      <c r="O3205" s="51"/>
      <c r="P3205" s="52"/>
      <c r="W3205" s="52"/>
      <c r="X3205" s="68"/>
      <c r="Y3205" s="62"/>
      <c r="Z3205" s="19"/>
      <c r="AC3205" s="58"/>
      <c r="AD3205" s="19"/>
    </row>
    <row r="3206" spans="2:30" s="20" customFormat="1">
      <c r="B3206" s="49"/>
      <c r="C3206" s="19"/>
      <c r="D3206" s="50"/>
      <c r="E3206" s="19"/>
      <c r="F3206" s="19"/>
      <c r="G3206" s="208"/>
      <c r="I3206" s="51"/>
      <c r="J3206" s="52"/>
      <c r="K3206" s="62"/>
      <c r="L3206" s="62"/>
      <c r="M3206" s="52"/>
      <c r="N3206" s="54"/>
      <c r="O3206" s="51"/>
      <c r="P3206" s="52"/>
      <c r="W3206" s="52"/>
      <c r="X3206" s="68"/>
      <c r="Y3206" s="62"/>
      <c r="Z3206" s="19"/>
      <c r="AC3206" s="58"/>
      <c r="AD3206" s="19"/>
    </row>
    <row r="3207" spans="2:30" s="20" customFormat="1">
      <c r="B3207" s="49"/>
      <c r="C3207" s="19"/>
      <c r="D3207" s="50"/>
      <c r="E3207" s="19"/>
      <c r="F3207" s="19"/>
      <c r="G3207" s="208"/>
      <c r="I3207" s="51"/>
      <c r="J3207" s="52"/>
      <c r="K3207" s="62"/>
      <c r="L3207" s="62"/>
      <c r="M3207" s="52"/>
      <c r="N3207" s="54"/>
      <c r="O3207" s="51"/>
      <c r="P3207" s="52"/>
      <c r="W3207" s="52"/>
      <c r="X3207" s="68"/>
      <c r="Y3207" s="62"/>
      <c r="Z3207" s="19"/>
      <c r="AC3207" s="58"/>
      <c r="AD3207" s="19"/>
    </row>
    <row r="3208" spans="2:30" s="20" customFormat="1">
      <c r="B3208" s="49"/>
      <c r="C3208" s="19"/>
      <c r="D3208" s="50"/>
      <c r="E3208" s="19"/>
      <c r="F3208" s="19"/>
      <c r="G3208" s="208"/>
      <c r="I3208" s="51"/>
      <c r="J3208" s="52"/>
      <c r="K3208" s="62"/>
      <c r="L3208" s="62"/>
      <c r="M3208" s="52"/>
      <c r="N3208" s="54"/>
      <c r="O3208" s="51"/>
      <c r="P3208" s="52"/>
      <c r="W3208" s="52"/>
      <c r="X3208" s="68"/>
      <c r="Y3208" s="62"/>
      <c r="Z3208" s="19"/>
      <c r="AC3208" s="58"/>
      <c r="AD3208" s="19"/>
    </row>
    <row r="3209" spans="2:30" s="20" customFormat="1">
      <c r="B3209" s="49"/>
      <c r="C3209" s="19"/>
      <c r="D3209" s="50"/>
      <c r="E3209" s="19"/>
      <c r="F3209" s="19"/>
      <c r="G3209" s="208"/>
      <c r="I3209" s="51"/>
      <c r="J3209" s="52"/>
      <c r="K3209" s="62"/>
      <c r="L3209" s="62"/>
      <c r="M3209" s="52"/>
      <c r="N3209" s="54"/>
      <c r="O3209" s="51"/>
      <c r="P3209" s="52"/>
      <c r="W3209" s="52"/>
      <c r="X3209" s="68"/>
      <c r="Y3209" s="62"/>
      <c r="Z3209" s="19"/>
      <c r="AC3209" s="58"/>
      <c r="AD3209" s="19"/>
    </row>
    <row r="3210" spans="2:30" s="20" customFormat="1">
      <c r="B3210" s="49"/>
      <c r="C3210" s="19"/>
      <c r="D3210" s="50"/>
      <c r="E3210" s="19"/>
      <c r="F3210" s="19"/>
      <c r="G3210" s="208"/>
      <c r="I3210" s="51"/>
      <c r="J3210" s="52"/>
      <c r="K3210" s="62"/>
      <c r="L3210" s="62"/>
      <c r="M3210" s="52"/>
      <c r="N3210" s="54"/>
      <c r="O3210" s="51"/>
      <c r="P3210" s="52"/>
      <c r="W3210" s="52"/>
      <c r="X3210" s="68"/>
      <c r="Y3210" s="62"/>
      <c r="Z3210" s="19"/>
      <c r="AC3210" s="58"/>
      <c r="AD3210" s="19"/>
    </row>
    <row r="3211" spans="2:30" s="20" customFormat="1">
      <c r="B3211" s="49"/>
      <c r="C3211" s="19"/>
      <c r="D3211" s="50"/>
      <c r="E3211" s="19"/>
      <c r="F3211" s="19"/>
      <c r="G3211" s="208"/>
      <c r="I3211" s="51"/>
      <c r="J3211" s="52"/>
      <c r="K3211" s="62"/>
      <c r="L3211" s="62"/>
      <c r="M3211" s="52"/>
      <c r="N3211" s="54"/>
      <c r="O3211" s="51"/>
      <c r="P3211" s="52"/>
      <c r="W3211" s="52"/>
      <c r="X3211" s="68"/>
      <c r="Y3211" s="62"/>
      <c r="Z3211" s="19"/>
      <c r="AC3211" s="58"/>
      <c r="AD3211" s="19"/>
    </row>
    <row r="3212" spans="2:30" s="20" customFormat="1">
      <c r="B3212" s="49"/>
      <c r="C3212" s="19"/>
      <c r="D3212" s="50"/>
      <c r="E3212" s="19"/>
      <c r="F3212" s="19"/>
      <c r="G3212" s="208"/>
      <c r="I3212" s="51"/>
      <c r="J3212" s="52"/>
      <c r="K3212" s="62"/>
      <c r="L3212" s="62"/>
      <c r="M3212" s="52"/>
      <c r="N3212" s="54"/>
      <c r="O3212" s="51"/>
      <c r="P3212" s="52"/>
      <c r="W3212" s="52"/>
      <c r="X3212" s="68"/>
      <c r="Y3212" s="62"/>
      <c r="Z3212" s="19"/>
      <c r="AC3212" s="58"/>
      <c r="AD3212" s="19"/>
    </row>
    <row r="3213" spans="2:30" s="20" customFormat="1">
      <c r="B3213" s="49"/>
      <c r="C3213" s="19"/>
      <c r="D3213" s="50"/>
      <c r="E3213" s="19"/>
      <c r="F3213" s="19"/>
      <c r="G3213" s="208"/>
      <c r="I3213" s="51"/>
      <c r="J3213" s="52"/>
      <c r="K3213" s="62"/>
      <c r="L3213" s="62"/>
      <c r="M3213" s="52"/>
      <c r="N3213" s="54"/>
      <c r="O3213" s="51"/>
      <c r="P3213" s="52"/>
      <c r="W3213" s="52"/>
      <c r="X3213" s="68"/>
      <c r="Y3213" s="62"/>
      <c r="Z3213" s="19"/>
      <c r="AC3213" s="58"/>
      <c r="AD3213" s="19"/>
    </row>
    <row r="3214" spans="2:30" s="20" customFormat="1">
      <c r="B3214" s="49"/>
      <c r="C3214" s="19"/>
      <c r="D3214" s="50"/>
      <c r="E3214" s="19"/>
      <c r="F3214" s="19"/>
      <c r="G3214" s="208"/>
      <c r="I3214" s="51"/>
      <c r="J3214" s="52"/>
      <c r="K3214" s="62"/>
      <c r="L3214" s="62"/>
      <c r="M3214" s="52"/>
      <c r="N3214" s="54"/>
      <c r="O3214" s="51"/>
      <c r="P3214" s="52"/>
      <c r="W3214" s="52"/>
      <c r="X3214" s="68"/>
      <c r="Y3214" s="62"/>
      <c r="Z3214" s="19"/>
      <c r="AC3214" s="58"/>
      <c r="AD3214" s="19"/>
    </row>
    <row r="3215" spans="2:30" s="20" customFormat="1">
      <c r="B3215" s="49"/>
      <c r="C3215" s="19"/>
      <c r="D3215" s="50"/>
      <c r="E3215" s="19"/>
      <c r="F3215" s="19"/>
      <c r="G3215" s="208"/>
      <c r="I3215" s="51"/>
      <c r="J3215" s="52"/>
      <c r="K3215" s="62"/>
      <c r="L3215" s="62"/>
      <c r="M3215" s="52"/>
      <c r="N3215" s="54"/>
      <c r="O3215" s="51"/>
      <c r="P3215" s="52"/>
      <c r="W3215" s="52"/>
      <c r="X3215" s="68"/>
      <c r="Y3215" s="62"/>
      <c r="Z3215" s="19"/>
      <c r="AC3215" s="58"/>
      <c r="AD3215" s="19"/>
    </row>
    <row r="3216" spans="2:30" s="20" customFormat="1">
      <c r="B3216" s="49"/>
      <c r="C3216" s="19"/>
      <c r="D3216" s="50"/>
      <c r="E3216" s="19"/>
      <c r="F3216" s="19"/>
      <c r="G3216" s="208"/>
      <c r="I3216" s="51"/>
      <c r="J3216" s="52"/>
      <c r="K3216" s="62"/>
      <c r="L3216" s="62"/>
      <c r="M3216" s="52"/>
      <c r="N3216" s="54"/>
      <c r="O3216" s="51"/>
      <c r="P3216" s="52"/>
      <c r="W3216" s="52"/>
      <c r="X3216" s="68"/>
      <c r="Y3216" s="62"/>
      <c r="Z3216" s="19"/>
      <c r="AC3216" s="58"/>
      <c r="AD3216" s="19"/>
    </row>
    <row r="3217" spans="2:30" s="20" customFormat="1">
      <c r="B3217" s="49"/>
      <c r="C3217" s="19"/>
      <c r="D3217" s="50"/>
      <c r="E3217" s="19"/>
      <c r="F3217" s="19"/>
      <c r="G3217" s="208"/>
      <c r="I3217" s="51"/>
      <c r="J3217" s="52"/>
      <c r="K3217" s="62"/>
      <c r="L3217" s="62"/>
      <c r="M3217" s="52"/>
      <c r="N3217" s="54"/>
      <c r="O3217" s="51"/>
      <c r="P3217" s="52"/>
      <c r="W3217" s="52"/>
      <c r="X3217" s="68"/>
      <c r="Y3217" s="62"/>
      <c r="Z3217" s="19"/>
      <c r="AC3217" s="58"/>
      <c r="AD3217" s="19"/>
    </row>
    <row r="3218" spans="2:30" s="20" customFormat="1">
      <c r="B3218" s="49"/>
      <c r="C3218" s="19"/>
      <c r="D3218" s="50"/>
      <c r="E3218" s="19"/>
      <c r="F3218" s="19"/>
      <c r="G3218" s="208"/>
      <c r="I3218" s="51"/>
      <c r="J3218" s="52"/>
      <c r="K3218" s="62"/>
      <c r="L3218" s="62"/>
      <c r="M3218" s="52"/>
      <c r="N3218" s="54"/>
      <c r="O3218" s="51"/>
      <c r="P3218" s="52"/>
      <c r="W3218" s="52"/>
      <c r="X3218" s="68"/>
      <c r="Y3218" s="62"/>
      <c r="Z3218" s="19"/>
      <c r="AC3218" s="58"/>
      <c r="AD3218" s="19"/>
    </row>
    <row r="3219" spans="2:30" s="20" customFormat="1">
      <c r="B3219" s="49"/>
      <c r="C3219" s="19"/>
      <c r="D3219" s="50"/>
      <c r="E3219" s="19"/>
      <c r="F3219" s="19"/>
      <c r="G3219" s="208"/>
      <c r="I3219" s="51"/>
      <c r="J3219" s="52"/>
      <c r="K3219" s="62"/>
      <c r="L3219" s="62"/>
      <c r="M3219" s="52"/>
      <c r="N3219" s="54"/>
      <c r="O3219" s="51"/>
      <c r="P3219" s="52"/>
      <c r="W3219" s="52"/>
      <c r="X3219" s="68"/>
      <c r="Y3219" s="62"/>
      <c r="Z3219" s="19"/>
      <c r="AC3219" s="58"/>
      <c r="AD3219" s="19"/>
    </row>
    <row r="3220" spans="2:30" s="20" customFormat="1">
      <c r="B3220" s="49"/>
      <c r="C3220" s="19"/>
      <c r="D3220" s="50"/>
      <c r="E3220" s="19"/>
      <c r="F3220" s="19"/>
      <c r="G3220" s="208"/>
      <c r="I3220" s="51"/>
      <c r="J3220" s="52"/>
      <c r="K3220" s="62"/>
      <c r="L3220" s="62"/>
      <c r="M3220" s="52"/>
      <c r="N3220" s="54"/>
      <c r="O3220" s="51"/>
      <c r="P3220" s="52"/>
      <c r="W3220" s="52"/>
      <c r="X3220" s="68"/>
      <c r="Y3220" s="62"/>
      <c r="Z3220" s="19"/>
      <c r="AC3220" s="58"/>
      <c r="AD3220" s="19"/>
    </row>
    <row r="3221" spans="2:30" s="20" customFormat="1">
      <c r="B3221" s="49"/>
      <c r="C3221" s="19"/>
      <c r="D3221" s="50"/>
      <c r="E3221" s="19"/>
      <c r="F3221" s="19"/>
      <c r="G3221" s="208"/>
      <c r="I3221" s="51"/>
      <c r="J3221" s="52"/>
      <c r="K3221" s="62"/>
      <c r="L3221" s="62"/>
      <c r="M3221" s="52"/>
      <c r="N3221" s="54"/>
      <c r="O3221" s="51"/>
      <c r="P3221" s="52"/>
      <c r="W3221" s="52"/>
      <c r="X3221" s="68"/>
      <c r="Y3221" s="62"/>
      <c r="Z3221" s="19"/>
      <c r="AC3221" s="58"/>
      <c r="AD3221" s="19"/>
    </row>
    <row r="3222" spans="2:30" s="20" customFormat="1">
      <c r="B3222" s="49"/>
      <c r="C3222" s="19"/>
      <c r="D3222" s="50"/>
      <c r="E3222" s="19"/>
      <c r="F3222" s="19"/>
      <c r="G3222" s="208"/>
      <c r="I3222" s="51"/>
      <c r="J3222" s="52"/>
      <c r="K3222" s="62"/>
      <c r="L3222" s="62"/>
      <c r="M3222" s="52"/>
      <c r="N3222" s="54"/>
      <c r="O3222" s="51"/>
      <c r="P3222" s="52"/>
      <c r="W3222" s="52"/>
      <c r="X3222" s="68"/>
      <c r="Y3222" s="62"/>
      <c r="Z3222" s="19"/>
      <c r="AC3222" s="58"/>
      <c r="AD3222" s="19"/>
    </row>
    <row r="3223" spans="2:30" s="20" customFormat="1">
      <c r="B3223" s="49"/>
      <c r="C3223" s="19"/>
      <c r="D3223" s="50"/>
      <c r="E3223" s="19"/>
      <c r="F3223" s="19"/>
      <c r="G3223" s="208"/>
      <c r="I3223" s="51"/>
      <c r="J3223" s="52"/>
      <c r="K3223" s="62"/>
      <c r="L3223" s="62"/>
      <c r="M3223" s="52"/>
      <c r="N3223" s="54"/>
      <c r="O3223" s="51"/>
      <c r="P3223" s="52"/>
      <c r="W3223" s="52"/>
      <c r="X3223" s="68"/>
      <c r="Y3223" s="62"/>
      <c r="Z3223" s="19"/>
      <c r="AC3223" s="58"/>
      <c r="AD3223" s="19"/>
    </row>
    <row r="3224" spans="2:30" s="20" customFormat="1">
      <c r="B3224" s="49"/>
      <c r="C3224" s="19"/>
      <c r="D3224" s="50"/>
      <c r="E3224" s="19"/>
      <c r="F3224" s="19"/>
      <c r="G3224" s="208"/>
      <c r="I3224" s="51"/>
      <c r="J3224" s="52"/>
      <c r="K3224" s="62"/>
      <c r="L3224" s="62"/>
      <c r="M3224" s="52"/>
      <c r="N3224" s="54"/>
      <c r="O3224" s="51"/>
      <c r="P3224" s="52"/>
      <c r="W3224" s="52"/>
      <c r="X3224" s="68"/>
      <c r="Y3224" s="62"/>
      <c r="Z3224" s="19"/>
      <c r="AC3224" s="58"/>
      <c r="AD3224" s="19"/>
    </row>
    <row r="3225" spans="2:30" s="20" customFormat="1">
      <c r="B3225" s="49"/>
      <c r="C3225" s="19"/>
      <c r="D3225" s="50"/>
      <c r="E3225" s="19"/>
      <c r="F3225" s="19"/>
      <c r="G3225" s="208"/>
      <c r="I3225" s="51"/>
      <c r="J3225" s="52"/>
      <c r="K3225" s="62"/>
      <c r="L3225" s="62"/>
      <c r="M3225" s="52"/>
      <c r="N3225" s="54"/>
      <c r="O3225" s="51"/>
      <c r="P3225" s="52"/>
      <c r="W3225" s="52"/>
      <c r="X3225" s="68"/>
      <c r="Y3225" s="62"/>
      <c r="Z3225" s="19"/>
      <c r="AC3225" s="58"/>
      <c r="AD3225" s="19"/>
    </row>
    <row r="3226" spans="2:30" s="20" customFormat="1">
      <c r="B3226" s="49"/>
      <c r="C3226" s="19"/>
      <c r="D3226" s="50"/>
      <c r="E3226" s="19"/>
      <c r="F3226" s="19"/>
      <c r="G3226" s="208"/>
      <c r="I3226" s="51"/>
      <c r="J3226" s="52"/>
      <c r="K3226" s="62"/>
      <c r="L3226" s="62"/>
      <c r="M3226" s="52"/>
      <c r="N3226" s="54"/>
      <c r="O3226" s="51"/>
      <c r="P3226" s="52"/>
      <c r="W3226" s="52"/>
      <c r="X3226" s="68"/>
      <c r="Y3226" s="62"/>
      <c r="Z3226" s="19"/>
      <c r="AC3226" s="58"/>
      <c r="AD3226" s="19"/>
    </row>
    <row r="3227" spans="2:30" s="20" customFormat="1">
      <c r="B3227" s="49"/>
      <c r="C3227" s="19"/>
      <c r="D3227" s="50"/>
      <c r="E3227" s="19"/>
      <c r="F3227" s="19"/>
      <c r="G3227" s="208"/>
      <c r="I3227" s="51"/>
      <c r="J3227" s="52"/>
      <c r="K3227" s="62"/>
      <c r="L3227" s="62"/>
      <c r="M3227" s="52"/>
      <c r="N3227" s="54"/>
      <c r="O3227" s="51"/>
      <c r="P3227" s="52"/>
      <c r="W3227" s="52"/>
      <c r="X3227" s="68"/>
      <c r="Y3227" s="62"/>
      <c r="Z3227" s="19"/>
      <c r="AC3227" s="58"/>
      <c r="AD3227" s="19"/>
    </row>
    <row r="3228" spans="2:30" s="20" customFormat="1">
      <c r="B3228" s="49"/>
      <c r="C3228" s="19"/>
      <c r="D3228" s="50"/>
      <c r="E3228" s="19"/>
      <c r="F3228" s="19"/>
      <c r="G3228" s="208"/>
      <c r="I3228" s="51"/>
      <c r="J3228" s="52"/>
      <c r="K3228" s="62"/>
      <c r="L3228" s="62"/>
      <c r="M3228" s="52"/>
      <c r="N3228" s="54"/>
      <c r="O3228" s="51"/>
      <c r="P3228" s="52"/>
      <c r="W3228" s="52"/>
      <c r="X3228" s="68"/>
      <c r="Y3228" s="62"/>
      <c r="Z3228" s="19"/>
      <c r="AC3228" s="58"/>
      <c r="AD3228" s="19"/>
    </row>
    <row r="3229" spans="2:30" s="20" customFormat="1">
      <c r="B3229" s="49"/>
      <c r="C3229" s="19"/>
      <c r="D3229" s="50"/>
      <c r="E3229" s="19"/>
      <c r="F3229" s="19"/>
      <c r="G3229" s="208"/>
      <c r="I3229" s="51"/>
      <c r="J3229" s="52"/>
      <c r="K3229" s="62"/>
      <c r="L3229" s="62"/>
      <c r="M3229" s="52"/>
      <c r="N3229" s="54"/>
      <c r="O3229" s="51"/>
      <c r="P3229" s="52"/>
      <c r="W3229" s="52"/>
      <c r="X3229" s="68"/>
      <c r="Y3229" s="62"/>
      <c r="Z3229" s="19"/>
      <c r="AC3229" s="58"/>
      <c r="AD3229" s="19"/>
    </row>
    <row r="3230" spans="2:30" s="20" customFormat="1">
      <c r="B3230" s="49"/>
      <c r="C3230" s="19"/>
      <c r="D3230" s="50"/>
      <c r="E3230" s="19"/>
      <c r="F3230" s="19"/>
      <c r="G3230" s="208"/>
      <c r="I3230" s="51"/>
      <c r="J3230" s="52"/>
      <c r="K3230" s="62"/>
      <c r="L3230" s="62"/>
      <c r="M3230" s="52"/>
      <c r="N3230" s="54"/>
      <c r="O3230" s="51"/>
      <c r="P3230" s="52"/>
      <c r="W3230" s="52"/>
      <c r="X3230" s="68"/>
      <c r="Y3230" s="62"/>
      <c r="Z3230" s="19"/>
      <c r="AC3230" s="58"/>
      <c r="AD3230" s="19"/>
    </row>
    <row r="3231" spans="2:30" s="20" customFormat="1">
      <c r="B3231" s="49"/>
      <c r="C3231" s="19"/>
      <c r="D3231" s="50"/>
      <c r="E3231" s="19"/>
      <c r="F3231" s="19"/>
      <c r="G3231" s="208"/>
      <c r="I3231" s="51"/>
      <c r="J3231" s="52"/>
      <c r="K3231" s="62"/>
      <c r="L3231" s="62"/>
      <c r="M3231" s="52"/>
      <c r="N3231" s="54"/>
      <c r="O3231" s="51"/>
      <c r="P3231" s="52"/>
      <c r="W3231" s="52"/>
      <c r="X3231" s="68"/>
      <c r="Y3231" s="62"/>
      <c r="Z3231" s="19"/>
      <c r="AC3231" s="58"/>
      <c r="AD3231" s="19"/>
    </row>
    <row r="3232" spans="2:30" s="20" customFormat="1">
      <c r="B3232" s="49"/>
      <c r="C3232" s="19"/>
      <c r="D3232" s="50"/>
      <c r="E3232" s="19"/>
      <c r="F3232" s="19"/>
      <c r="G3232" s="208"/>
      <c r="I3232" s="51"/>
      <c r="J3232" s="52"/>
      <c r="K3232" s="62"/>
      <c r="L3232" s="62"/>
      <c r="M3232" s="52"/>
      <c r="N3232" s="54"/>
      <c r="O3232" s="51"/>
      <c r="P3232" s="52"/>
      <c r="W3232" s="52"/>
      <c r="X3232" s="68"/>
      <c r="Y3232" s="62"/>
      <c r="Z3232" s="19"/>
      <c r="AC3232" s="58"/>
      <c r="AD3232" s="19"/>
    </row>
    <row r="3233" spans="2:30" s="20" customFormat="1">
      <c r="B3233" s="49"/>
      <c r="C3233" s="19"/>
      <c r="D3233" s="50"/>
      <c r="E3233" s="19"/>
      <c r="F3233" s="19"/>
      <c r="G3233" s="208"/>
      <c r="I3233" s="51"/>
      <c r="J3233" s="52"/>
      <c r="K3233" s="62"/>
      <c r="L3233" s="62"/>
      <c r="M3233" s="52"/>
      <c r="N3233" s="54"/>
      <c r="O3233" s="51"/>
      <c r="P3233" s="52"/>
      <c r="W3233" s="52"/>
      <c r="X3233" s="68"/>
      <c r="Y3233" s="62"/>
      <c r="Z3233" s="19"/>
      <c r="AC3233" s="58"/>
      <c r="AD3233" s="19"/>
    </row>
    <row r="3234" spans="2:30" s="20" customFormat="1">
      <c r="B3234" s="49"/>
      <c r="C3234" s="19"/>
      <c r="D3234" s="50"/>
      <c r="E3234" s="19"/>
      <c r="F3234" s="19"/>
      <c r="G3234" s="208"/>
      <c r="I3234" s="51"/>
      <c r="J3234" s="52"/>
      <c r="K3234" s="62"/>
      <c r="L3234" s="62"/>
      <c r="M3234" s="52"/>
      <c r="N3234" s="54"/>
      <c r="O3234" s="51"/>
      <c r="P3234" s="52"/>
      <c r="W3234" s="52"/>
      <c r="X3234" s="68"/>
      <c r="Y3234" s="62"/>
      <c r="Z3234" s="19"/>
      <c r="AC3234" s="58"/>
      <c r="AD3234" s="19"/>
    </row>
    <row r="3235" spans="2:30" s="20" customFormat="1">
      <c r="B3235" s="49"/>
      <c r="C3235" s="19"/>
      <c r="D3235" s="50"/>
      <c r="E3235" s="19"/>
      <c r="F3235" s="19"/>
      <c r="G3235" s="208"/>
      <c r="I3235" s="51"/>
      <c r="J3235" s="52"/>
      <c r="K3235" s="62"/>
      <c r="L3235" s="62"/>
      <c r="M3235" s="52"/>
      <c r="N3235" s="54"/>
      <c r="O3235" s="51"/>
      <c r="P3235" s="52"/>
      <c r="W3235" s="52"/>
      <c r="X3235" s="68"/>
      <c r="Y3235" s="62"/>
      <c r="Z3235" s="19"/>
      <c r="AC3235" s="58"/>
      <c r="AD3235" s="19"/>
    </row>
    <row r="3236" spans="2:30" s="20" customFormat="1">
      <c r="B3236" s="49"/>
      <c r="C3236" s="19"/>
      <c r="D3236" s="50"/>
      <c r="E3236" s="19"/>
      <c r="F3236" s="19"/>
      <c r="G3236" s="208"/>
      <c r="I3236" s="51"/>
      <c r="J3236" s="52"/>
      <c r="K3236" s="62"/>
      <c r="L3236" s="62"/>
      <c r="M3236" s="52"/>
      <c r="N3236" s="54"/>
      <c r="O3236" s="51"/>
      <c r="P3236" s="52"/>
      <c r="W3236" s="52"/>
      <c r="X3236" s="68"/>
      <c r="Y3236" s="62"/>
      <c r="Z3236" s="19"/>
      <c r="AC3236" s="58"/>
      <c r="AD3236" s="19"/>
    </row>
    <row r="3237" spans="2:30" s="20" customFormat="1">
      <c r="B3237" s="49"/>
      <c r="C3237" s="19"/>
      <c r="D3237" s="50"/>
      <c r="E3237" s="19"/>
      <c r="F3237" s="19"/>
      <c r="G3237" s="208"/>
      <c r="I3237" s="51"/>
      <c r="J3237" s="52"/>
      <c r="K3237" s="62"/>
      <c r="L3237" s="62"/>
      <c r="M3237" s="52"/>
      <c r="N3237" s="54"/>
      <c r="O3237" s="51"/>
      <c r="P3237" s="52"/>
      <c r="W3237" s="52"/>
      <c r="X3237" s="68"/>
      <c r="Y3237" s="62"/>
      <c r="Z3237" s="19"/>
      <c r="AC3237" s="58"/>
      <c r="AD3237" s="19"/>
    </row>
    <row r="3238" spans="2:30" s="20" customFormat="1">
      <c r="B3238" s="49"/>
      <c r="C3238" s="19"/>
      <c r="D3238" s="50"/>
      <c r="E3238" s="19"/>
      <c r="F3238" s="19"/>
      <c r="G3238" s="208"/>
      <c r="I3238" s="51"/>
      <c r="J3238" s="52"/>
      <c r="K3238" s="62"/>
      <c r="L3238" s="62"/>
      <c r="M3238" s="52"/>
      <c r="N3238" s="54"/>
      <c r="O3238" s="51"/>
      <c r="P3238" s="52"/>
      <c r="W3238" s="52"/>
      <c r="X3238" s="68"/>
      <c r="Y3238" s="62"/>
      <c r="Z3238" s="19"/>
      <c r="AC3238" s="58"/>
      <c r="AD3238" s="19"/>
    </row>
    <row r="3239" spans="2:30" s="20" customFormat="1">
      <c r="B3239" s="49"/>
      <c r="C3239" s="19"/>
      <c r="D3239" s="50"/>
      <c r="E3239" s="19"/>
      <c r="F3239" s="19"/>
      <c r="G3239" s="208"/>
      <c r="I3239" s="51"/>
      <c r="J3239" s="52"/>
      <c r="K3239" s="62"/>
      <c r="L3239" s="62"/>
      <c r="M3239" s="52"/>
      <c r="N3239" s="54"/>
      <c r="O3239" s="51"/>
      <c r="P3239" s="52"/>
      <c r="W3239" s="52"/>
      <c r="X3239" s="68"/>
      <c r="Y3239" s="62"/>
      <c r="Z3239" s="19"/>
      <c r="AC3239" s="58"/>
      <c r="AD3239" s="19"/>
    </row>
    <row r="3240" spans="2:30" s="20" customFormat="1">
      <c r="B3240" s="49"/>
      <c r="C3240" s="19"/>
      <c r="D3240" s="50"/>
      <c r="E3240" s="19"/>
      <c r="F3240" s="19"/>
      <c r="G3240" s="208"/>
      <c r="I3240" s="51"/>
      <c r="J3240" s="52"/>
      <c r="K3240" s="62"/>
      <c r="L3240" s="62"/>
      <c r="M3240" s="52"/>
      <c r="N3240" s="54"/>
      <c r="O3240" s="51"/>
      <c r="P3240" s="52"/>
      <c r="W3240" s="52"/>
      <c r="X3240" s="68"/>
      <c r="Y3240" s="62"/>
      <c r="Z3240" s="19"/>
      <c r="AC3240" s="58"/>
      <c r="AD3240" s="19"/>
    </row>
    <row r="3241" spans="2:30" s="20" customFormat="1">
      <c r="B3241" s="49"/>
      <c r="C3241" s="19"/>
      <c r="D3241" s="50"/>
      <c r="E3241" s="19"/>
      <c r="F3241" s="19"/>
      <c r="G3241" s="208"/>
      <c r="I3241" s="51"/>
      <c r="J3241" s="52"/>
      <c r="K3241" s="62"/>
      <c r="L3241" s="62"/>
      <c r="M3241" s="52"/>
      <c r="N3241" s="54"/>
      <c r="O3241" s="51"/>
      <c r="P3241" s="52"/>
      <c r="W3241" s="52"/>
      <c r="X3241" s="68"/>
      <c r="Y3241" s="62"/>
      <c r="Z3241" s="19"/>
      <c r="AC3241" s="58"/>
      <c r="AD3241" s="19"/>
    </row>
    <row r="3242" spans="2:30" s="20" customFormat="1">
      <c r="B3242" s="49"/>
      <c r="C3242" s="19"/>
      <c r="D3242" s="50"/>
      <c r="E3242" s="19"/>
      <c r="F3242" s="19"/>
      <c r="G3242" s="208"/>
      <c r="I3242" s="51"/>
      <c r="J3242" s="52"/>
      <c r="K3242" s="62"/>
      <c r="L3242" s="62"/>
      <c r="M3242" s="52"/>
      <c r="N3242" s="54"/>
      <c r="O3242" s="51"/>
      <c r="P3242" s="52"/>
      <c r="W3242" s="52"/>
      <c r="X3242" s="68"/>
      <c r="Y3242" s="62"/>
      <c r="Z3242" s="19"/>
      <c r="AC3242" s="58"/>
      <c r="AD3242" s="19"/>
    </row>
    <row r="3243" spans="2:30" s="20" customFormat="1">
      <c r="B3243" s="49"/>
      <c r="C3243" s="19"/>
      <c r="D3243" s="50"/>
      <c r="E3243" s="19"/>
      <c r="F3243" s="19"/>
      <c r="G3243" s="208"/>
      <c r="I3243" s="51"/>
      <c r="J3243" s="52"/>
      <c r="K3243" s="62"/>
      <c r="L3243" s="62"/>
      <c r="M3243" s="52"/>
      <c r="N3243" s="54"/>
      <c r="O3243" s="51"/>
      <c r="P3243" s="52"/>
      <c r="W3243" s="52"/>
      <c r="X3243" s="68"/>
      <c r="Y3243" s="62"/>
      <c r="Z3243" s="19"/>
      <c r="AC3243" s="58"/>
      <c r="AD3243" s="19"/>
    </row>
    <row r="3244" spans="2:30" s="20" customFormat="1">
      <c r="B3244" s="49"/>
      <c r="C3244" s="19"/>
      <c r="D3244" s="50"/>
      <c r="E3244" s="19"/>
      <c r="F3244" s="19"/>
      <c r="G3244" s="208"/>
      <c r="I3244" s="51"/>
      <c r="J3244" s="52"/>
      <c r="K3244" s="62"/>
      <c r="L3244" s="62"/>
      <c r="M3244" s="52"/>
      <c r="N3244" s="54"/>
      <c r="O3244" s="51"/>
      <c r="P3244" s="52"/>
      <c r="W3244" s="52"/>
      <c r="X3244" s="68"/>
      <c r="Y3244" s="62"/>
      <c r="Z3244" s="19"/>
      <c r="AC3244" s="58"/>
      <c r="AD3244" s="19"/>
    </row>
    <row r="3245" spans="2:30" s="20" customFormat="1">
      <c r="B3245" s="49"/>
      <c r="C3245" s="19"/>
      <c r="D3245" s="50"/>
      <c r="E3245" s="19"/>
      <c r="F3245" s="19"/>
      <c r="G3245" s="208"/>
      <c r="I3245" s="51"/>
      <c r="J3245" s="52"/>
      <c r="K3245" s="62"/>
      <c r="L3245" s="62"/>
      <c r="M3245" s="52"/>
      <c r="N3245" s="54"/>
      <c r="O3245" s="51"/>
      <c r="P3245" s="52"/>
      <c r="W3245" s="52"/>
      <c r="X3245" s="68"/>
      <c r="Y3245" s="62"/>
      <c r="Z3245" s="19"/>
      <c r="AC3245" s="58"/>
      <c r="AD3245" s="19"/>
    </row>
    <row r="3246" spans="2:30" s="20" customFormat="1">
      <c r="B3246" s="49"/>
      <c r="C3246" s="19"/>
      <c r="D3246" s="50"/>
      <c r="E3246" s="19"/>
      <c r="F3246" s="19"/>
      <c r="G3246" s="208"/>
      <c r="I3246" s="51"/>
      <c r="J3246" s="52"/>
      <c r="K3246" s="62"/>
      <c r="L3246" s="62"/>
      <c r="M3246" s="52"/>
      <c r="N3246" s="54"/>
      <c r="O3246" s="51"/>
      <c r="P3246" s="52"/>
      <c r="W3246" s="52"/>
      <c r="X3246" s="68"/>
      <c r="Y3246" s="62"/>
      <c r="Z3246" s="19"/>
      <c r="AC3246" s="58"/>
      <c r="AD3246" s="19"/>
    </row>
    <row r="3247" spans="2:30" s="20" customFormat="1">
      <c r="B3247" s="49"/>
      <c r="C3247" s="19"/>
      <c r="D3247" s="50"/>
      <c r="E3247" s="19"/>
      <c r="F3247" s="19"/>
      <c r="G3247" s="208"/>
      <c r="I3247" s="51"/>
      <c r="J3247" s="52"/>
      <c r="K3247" s="62"/>
      <c r="L3247" s="62"/>
      <c r="M3247" s="52"/>
      <c r="N3247" s="54"/>
      <c r="O3247" s="51"/>
      <c r="P3247" s="52"/>
      <c r="W3247" s="52"/>
      <c r="X3247" s="68"/>
      <c r="Y3247" s="62"/>
      <c r="Z3247" s="19"/>
      <c r="AC3247" s="58"/>
      <c r="AD3247" s="19"/>
    </row>
    <row r="3248" spans="2:30" s="20" customFormat="1">
      <c r="B3248" s="49"/>
      <c r="C3248" s="19"/>
      <c r="D3248" s="50"/>
      <c r="E3248" s="19"/>
      <c r="F3248" s="19"/>
      <c r="G3248" s="208"/>
      <c r="I3248" s="51"/>
      <c r="J3248" s="52"/>
      <c r="K3248" s="62"/>
      <c r="L3248" s="62"/>
      <c r="M3248" s="52"/>
      <c r="N3248" s="54"/>
      <c r="O3248" s="51"/>
      <c r="P3248" s="52"/>
      <c r="W3248" s="52"/>
      <c r="X3248" s="68"/>
      <c r="Y3248" s="62"/>
      <c r="Z3248" s="19"/>
      <c r="AC3248" s="58"/>
      <c r="AD3248" s="19"/>
    </row>
    <row r="3249" spans="2:30" s="20" customFormat="1">
      <c r="B3249" s="49"/>
      <c r="C3249" s="19"/>
      <c r="D3249" s="50"/>
      <c r="E3249" s="19"/>
      <c r="F3249" s="19"/>
      <c r="G3249" s="208"/>
      <c r="I3249" s="51"/>
      <c r="J3249" s="52"/>
      <c r="K3249" s="62"/>
      <c r="L3249" s="62"/>
      <c r="M3249" s="52"/>
      <c r="N3249" s="54"/>
      <c r="O3249" s="51"/>
      <c r="P3249" s="52"/>
      <c r="W3249" s="52"/>
      <c r="X3249" s="68"/>
      <c r="Y3249" s="62"/>
      <c r="Z3249" s="19"/>
      <c r="AC3249" s="58"/>
      <c r="AD3249" s="19"/>
    </row>
    <row r="3250" spans="2:30" s="20" customFormat="1">
      <c r="B3250" s="49"/>
      <c r="C3250" s="19"/>
      <c r="D3250" s="50"/>
      <c r="E3250" s="19"/>
      <c r="F3250" s="19"/>
      <c r="G3250" s="208"/>
      <c r="I3250" s="51"/>
      <c r="J3250" s="52"/>
      <c r="K3250" s="62"/>
      <c r="L3250" s="62"/>
      <c r="M3250" s="52"/>
      <c r="N3250" s="54"/>
      <c r="O3250" s="51"/>
      <c r="P3250" s="52"/>
      <c r="W3250" s="52"/>
      <c r="X3250" s="68"/>
      <c r="Y3250" s="62"/>
      <c r="Z3250" s="19"/>
      <c r="AC3250" s="58"/>
      <c r="AD3250" s="19"/>
    </row>
    <row r="3251" spans="2:30" s="20" customFormat="1">
      <c r="B3251" s="49"/>
      <c r="C3251" s="19"/>
      <c r="D3251" s="50"/>
      <c r="E3251" s="19"/>
      <c r="F3251" s="19"/>
      <c r="G3251" s="208"/>
      <c r="I3251" s="51"/>
      <c r="J3251" s="52"/>
      <c r="K3251" s="62"/>
      <c r="L3251" s="62"/>
      <c r="M3251" s="52"/>
      <c r="N3251" s="54"/>
      <c r="O3251" s="51"/>
      <c r="P3251" s="52"/>
      <c r="W3251" s="52"/>
      <c r="X3251" s="68"/>
      <c r="Y3251" s="62"/>
      <c r="Z3251" s="19"/>
      <c r="AC3251" s="58"/>
      <c r="AD3251" s="19"/>
    </row>
    <row r="3252" spans="2:30" s="20" customFormat="1">
      <c r="B3252" s="49"/>
      <c r="C3252" s="19"/>
      <c r="D3252" s="50"/>
      <c r="E3252" s="19"/>
      <c r="F3252" s="19"/>
      <c r="G3252" s="208"/>
      <c r="I3252" s="51"/>
      <c r="J3252" s="52"/>
      <c r="K3252" s="62"/>
      <c r="L3252" s="62"/>
      <c r="M3252" s="52"/>
      <c r="N3252" s="54"/>
      <c r="O3252" s="51"/>
      <c r="P3252" s="52"/>
      <c r="W3252" s="52"/>
      <c r="X3252" s="68"/>
      <c r="Y3252" s="62"/>
      <c r="Z3252" s="19"/>
      <c r="AC3252" s="58"/>
      <c r="AD3252" s="19"/>
    </row>
    <row r="3253" spans="2:30" s="20" customFormat="1">
      <c r="B3253" s="49"/>
      <c r="C3253" s="19"/>
      <c r="D3253" s="50"/>
      <c r="E3253" s="19"/>
      <c r="F3253" s="19"/>
      <c r="G3253" s="208"/>
      <c r="I3253" s="51"/>
      <c r="J3253" s="52"/>
      <c r="K3253" s="62"/>
      <c r="L3253" s="62"/>
      <c r="M3253" s="52"/>
      <c r="N3253" s="54"/>
      <c r="O3253" s="51"/>
      <c r="P3253" s="52"/>
      <c r="W3253" s="52"/>
      <c r="X3253" s="68"/>
      <c r="Y3253" s="62"/>
      <c r="Z3253" s="19"/>
      <c r="AC3253" s="58"/>
      <c r="AD3253" s="19"/>
    </row>
    <row r="3254" spans="2:30" s="20" customFormat="1">
      <c r="B3254" s="49"/>
      <c r="C3254" s="19"/>
      <c r="D3254" s="50"/>
      <c r="E3254" s="19"/>
      <c r="F3254" s="19"/>
      <c r="G3254" s="208"/>
      <c r="I3254" s="51"/>
      <c r="J3254" s="52"/>
      <c r="K3254" s="62"/>
      <c r="L3254" s="62"/>
      <c r="M3254" s="52"/>
      <c r="N3254" s="54"/>
      <c r="O3254" s="51"/>
      <c r="P3254" s="52"/>
      <c r="W3254" s="52"/>
      <c r="X3254" s="68"/>
      <c r="Y3254" s="62"/>
      <c r="Z3254" s="19"/>
      <c r="AC3254" s="58"/>
      <c r="AD3254" s="19"/>
    </row>
    <row r="3255" spans="2:30" s="20" customFormat="1">
      <c r="B3255" s="49"/>
      <c r="C3255" s="19"/>
      <c r="D3255" s="50"/>
      <c r="E3255" s="19"/>
      <c r="F3255" s="19"/>
      <c r="G3255" s="208"/>
      <c r="I3255" s="51"/>
      <c r="J3255" s="52"/>
      <c r="K3255" s="62"/>
      <c r="L3255" s="62"/>
      <c r="M3255" s="52"/>
      <c r="N3255" s="54"/>
      <c r="O3255" s="51"/>
      <c r="P3255" s="52"/>
      <c r="W3255" s="52"/>
      <c r="X3255" s="68"/>
      <c r="Y3255" s="62"/>
      <c r="Z3255" s="19"/>
      <c r="AC3255" s="58"/>
      <c r="AD3255" s="19"/>
    </row>
    <row r="3256" spans="2:30" s="20" customFormat="1">
      <c r="B3256" s="49"/>
      <c r="C3256" s="19"/>
      <c r="D3256" s="50"/>
      <c r="E3256" s="19"/>
      <c r="F3256" s="19"/>
      <c r="G3256" s="208"/>
      <c r="I3256" s="51"/>
      <c r="J3256" s="52"/>
      <c r="K3256" s="62"/>
      <c r="L3256" s="62"/>
      <c r="M3256" s="52"/>
      <c r="N3256" s="54"/>
      <c r="O3256" s="51"/>
      <c r="P3256" s="52"/>
      <c r="W3256" s="52"/>
      <c r="X3256" s="68"/>
      <c r="Y3256" s="62"/>
      <c r="Z3256" s="19"/>
      <c r="AC3256" s="58"/>
      <c r="AD3256" s="19"/>
    </row>
    <row r="3257" spans="2:30" s="20" customFormat="1">
      <c r="B3257" s="49"/>
      <c r="C3257" s="19"/>
      <c r="D3257" s="50"/>
      <c r="E3257" s="19"/>
      <c r="F3257" s="19"/>
      <c r="G3257" s="208"/>
      <c r="I3257" s="51"/>
      <c r="J3257" s="52"/>
      <c r="K3257" s="62"/>
      <c r="L3257" s="62"/>
      <c r="M3257" s="52"/>
      <c r="N3257" s="54"/>
      <c r="O3257" s="51"/>
      <c r="P3257" s="52"/>
      <c r="W3257" s="52"/>
      <c r="X3257" s="68"/>
      <c r="Y3257" s="62"/>
      <c r="Z3257" s="19"/>
      <c r="AC3257" s="58"/>
      <c r="AD3257" s="19"/>
    </row>
    <row r="3258" spans="2:30" s="20" customFormat="1">
      <c r="B3258" s="49"/>
      <c r="C3258" s="19"/>
      <c r="D3258" s="50"/>
      <c r="E3258" s="19"/>
      <c r="F3258" s="19"/>
      <c r="G3258" s="208"/>
      <c r="I3258" s="51"/>
      <c r="J3258" s="52"/>
      <c r="K3258" s="62"/>
      <c r="L3258" s="62"/>
      <c r="M3258" s="52"/>
      <c r="N3258" s="54"/>
      <c r="O3258" s="51"/>
      <c r="P3258" s="52"/>
      <c r="W3258" s="52"/>
      <c r="X3258" s="68"/>
      <c r="Y3258" s="62"/>
      <c r="Z3258" s="19"/>
      <c r="AC3258" s="58"/>
      <c r="AD3258" s="19"/>
    </row>
    <row r="3259" spans="2:30" s="20" customFormat="1">
      <c r="B3259" s="49"/>
      <c r="C3259" s="19"/>
      <c r="D3259" s="50"/>
      <c r="E3259" s="19"/>
      <c r="F3259" s="19"/>
      <c r="G3259" s="208"/>
      <c r="I3259" s="51"/>
      <c r="J3259" s="52"/>
      <c r="K3259" s="62"/>
      <c r="L3259" s="62"/>
      <c r="M3259" s="52"/>
      <c r="N3259" s="54"/>
      <c r="O3259" s="51"/>
      <c r="P3259" s="52"/>
      <c r="W3259" s="52"/>
      <c r="X3259" s="68"/>
      <c r="Y3259" s="62"/>
      <c r="Z3259" s="19"/>
      <c r="AC3259" s="58"/>
      <c r="AD3259" s="19"/>
    </row>
    <row r="3260" spans="2:30" s="20" customFormat="1">
      <c r="B3260" s="49"/>
      <c r="C3260" s="19"/>
      <c r="D3260" s="50"/>
      <c r="E3260" s="19"/>
      <c r="F3260" s="19"/>
      <c r="G3260" s="208"/>
      <c r="I3260" s="51"/>
      <c r="J3260" s="52"/>
      <c r="K3260" s="62"/>
      <c r="L3260" s="62"/>
      <c r="M3260" s="52"/>
      <c r="N3260" s="54"/>
      <c r="O3260" s="51"/>
      <c r="P3260" s="52"/>
      <c r="W3260" s="52"/>
      <c r="X3260" s="68"/>
      <c r="Y3260" s="62"/>
      <c r="Z3260" s="19"/>
      <c r="AC3260" s="58"/>
      <c r="AD3260" s="19"/>
    </row>
    <row r="3261" spans="2:30" s="20" customFormat="1">
      <c r="B3261" s="49"/>
      <c r="C3261" s="19"/>
      <c r="D3261" s="50"/>
      <c r="E3261" s="19"/>
      <c r="F3261" s="19"/>
      <c r="G3261" s="208"/>
      <c r="I3261" s="51"/>
      <c r="J3261" s="52"/>
      <c r="K3261" s="62"/>
      <c r="L3261" s="62"/>
      <c r="M3261" s="52"/>
      <c r="N3261" s="54"/>
      <c r="O3261" s="51"/>
      <c r="P3261" s="52"/>
      <c r="W3261" s="52"/>
      <c r="X3261" s="68"/>
      <c r="Y3261" s="62"/>
      <c r="Z3261" s="19"/>
      <c r="AC3261" s="58"/>
      <c r="AD3261" s="19"/>
    </row>
    <row r="3262" spans="2:30" s="20" customFormat="1">
      <c r="B3262" s="49"/>
      <c r="C3262" s="19"/>
      <c r="D3262" s="50"/>
      <c r="E3262" s="19"/>
      <c r="F3262" s="19"/>
      <c r="G3262" s="208"/>
      <c r="I3262" s="51"/>
      <c r="J3262" s="52"/>
      <c r="K3262" s="62"/>
      <c r="L3262" s="62"/>
      <c r="M3262" s="52"/>
      <c r="N3262" s="54"/>
      <c r="O3262" s="51"/>
      <c r="P3262" s="52"/>
      <c r="W3262" s="52"/>
      <c r="X3262" s="68"/>
      <c r="Y3262" s="62"/>
      <c r="Z3262" s="19"/>
      <c r="AC3262" s="58"/>
      <c r="AD3262" s="19"/>
    </row>
    <row r="3263" spans="2:30" s="20" customFormat="1">
      <c r="B3263" s="49"/>
      <c r="C3263" s="19"/>
      <c r="D3263" s="50"/>
      <c r="E3263" s="19"/>
      <c r="F3263" s="19"/>
      <c r="G3263" s="208"/>
      <c r="I3263" s="51"/>
      <c r="J3263" s="52"/>
      <c r="K3263" s="62"/>
      <c r="L3263" s="62"/>
      <c r="M3263" s="52"/>
      <c r="N3263" s="54"/>
      <c r="O3263" s="51"/>
      <c r="P3263" s="52"/>
      <c r="W3263" s="52"/>
      <c r="X3263" s="68"/>
      <c r="Y3263" s="62"/>
      <c r="Z3263" s="19"/>
      <c r="AC3263" s="58"/>
      <c r="AD3263" s="19"/>
    </row>
    <row r="3264" spans="2:30" s="20" customFormat="1">
      <c r="B3264" s="49"/>
      <c r="C3264" s="19"/>
      <c r="D3264" s="50"/>
      <c r="E3264" s="19"/>
      <c r="F3264" s="19"/>
      <c r="G3264" s="208"/>
      <c r="I3264" s="51"/>
      <c r="J3264" s="52"/>
      <c r="K3264" s="62"/>
      <c r="L3264" s="62"/>
      <c r="M3264" s="52"/>
      <c r="N3264" s="54"/>
      <c r="O3264" s="51"/>
      <c r="P3264" s="52"/>
      <c r="W3264" s="52"/>
      <c r="X3264" s="68"/>
      <c r="Y3264" s="62"/>
      <c r="Z3264" s="19"/>
      <c r="AC3264" s="58"/>
      <c r="AD3264" s="19"/>
    </row>
    <row r="3265" spans="2:30" s="20" customFormat="1">
      <c r="B3265" s="49"/>
      <c r="C3265" s="19"/>
      <c r="D3265" s="50"/>
      <c r="E3265" s="19"/>
      <c r="F3265" s="19"/>
      <c r="G3265" s="208"/>
      <c r="I3265" s="51"/>
      <c r="J3265" s="52"/>
      <c r="K3265" s="62"/>
      <c r="L3265" s="62"/>
      <c r="M3265" s="52"/>
      <c r="N3265" s="54"/>
      <c r="O3265" s="51"/>
      <c r="P3265" s="52"/>
      <c r="W3265" s="52"/>
      <c r="X3265" s="68"/>
      <c r="Y3265" s="62"/>
      <c r="Z3265" s="19"/>
      <c r="AC3265" s="58"/>
      <c r="AD3265" s="19"/>
    </row>
    <row r="3266" spans="2:30" s="20" customFormat="1">
      <c r="B3266" s="49"/>
      <c r="C3266" s="19"/>
      <c r="D3266" s="50"/>
      <c r="E3266" s="19"/>
      <c r="F3266" s="19"/>
      <c r="G3266" s="208"/>
      <c r="I3266" s="51"/>
      <c r="J3266" s="52"/>
      <c r="K3266" s="62"/>
      <c r="L3266" s="62"/>
      <c r="M3266" s="52"/>
      <c r="N3266" s="54"/>
      <c r="O3266" s="51"/>
      <c r="P3266" s="52"/>
      <c r="W3266" s="52"/>
      <c r="X3266" s="68"/>
      <c r="Y3266" s="62"/>
      <c r="Z3266" s="19"/>
      <c r="AC3266" s="58"/>
      <c r="AD3266" s="19"/>
    </row>
    <row r="3267" spans="2:30" s="20" customFormat="1">
      <c r="B3267" s="49"/>
      <c r="C3267" s="19"/>
      <c r="D3267" s="50"/>
      <c r="E3267" s="19"/>
      <c r="F3267" s="19"/>
      <c r="G3267" s="208"/>
      <c r="I3267" s="51"/>
      <c r="J3267" s="52"/>
      <c r="K3267" s="62"/>
      <c r="L3267" s="62"/>
      <c r="M3267" s="52"/>
      <c r="N3267" s="54"/>
      <c r="O3267" s="51"/>
      <c r="P3267" s="52"/>
      <c r="W3267" s="52"/>
      <c r="X3267" s="68"/>
      <c r="Y3267" s="62"/>
      <c r="Z3267" s="19"/>
      <c r="AC3267" s="58"/>
      <c r="AD3267" s="19"/>
    </row>
    <row r="3268" spans="2:30" s="20" customFormat="1">
      <c r="B3268" s="49"/>
      <c r="C3268" s="19"/>
      <c r="D3268" s="50"/>
      <c r="E3268" s="19"/>
      <c r="F3268" s="19"/>
      <c r="G3268" s="208"/>
      <c r="I3268" s="51"/>
      <c r="J3268" s="52"/>
      <c r="K3268" s="62"/>
      <c r="L3268" s="62"/>
      <c r="M3268" s="52"/>
      <c r="N3268" s="54"/>
      <c r="O3268" s="51"/>
      <c r="P3268" s="52"/>
      <c r="W3268" s="52"/>
      <c r="X3268" s="68"/>
      <c r="Y3268" s="62"/>
      <c r="Z3268" s="19"/>
      <c r="AC3268" s="58"/>
      <c r="AD3268" s="19"/>
    </row>
    <row r="3269" spans="2:30" s="20" customFormat="1">
      <c r="B3269" s="49"/>
      <c r="C3269" s="19"/>
      <c r="D3269" s="50"/>
      <c r="E3269" s="19"/>
      <c r="F3269" s="19"/>
      <c r="G3269" s="208"/>
      <c r="I3269" s="51"/>
      <c r="J3269" s="52"/>
      <c r="K3269" s="62"/>
      <c r="L3269" s="62"/>
      <c r="M3269" s="52"/>
      <c r="N3269" s="54"/>
      <c r="O3269" s="51"/>
      <c r="P3269" s="52"/>
      <c r="W3269" s="52"/>
      <c r="X3269" s="68"/>
      <c r="Y3269" s="62"/>
      <c r="Z3269" s="19"/>
      <c r="AC3269" s="58"/>
      <c r="AD3269" s="19"/>
    </row>
    <row r="3270" spans="2:30" s="20" customFormat="1">
      <c r="B3270" s="49"/>
      <c r="C3270" s="19"/>
      <c r="D3270" s="50"/>
      <c r="E3270" s="19"/>
      <c r="F3270" s="19"/>
      <c r="G3270" s="208"/>
      <c r="I3270" s="51"/>
      <c r="J3270" s="52"/>
      <c r="K3270" s="62"/>
      <c r="L3270" s="62"/>
      <c r="M3270" s="52"/>
      <c r="N3270" s="54"/>
      <c r="O3270" s="51"/>
      <c r="P3270" s="52"/>
      <c r="W3270" s="52"/>
      <c r="X3270" s="68"/>
      <c r="Y3270" s="62"/>
      <c r="Z3270" s="19"/>
      <c r="AC3270" s="58"/>
      <c r="AD3270" s="19"/>
    </row>
    <row r="3271" spans="2:30" s="20" customFormat="1">
      <c r="B3271" s="49"/>
      <c r="C3271" s="19"/>
      <c r="D3271" s="50"/>
      <c r="E3271" s="19"/>
      <c r="F3271" s="19"/>
      <c r="G3271" s="208"/>
      <c r="I3271" s="51"/>
      <c r="J3271" s="52"/>
      <c r="K3271" s="62"/>
      <c r="L3271" s="62"/>
      <c r="M3271" s="52"/>
      <c r="N3271" s="54"/>
      <c r="O3271" s="51"/>
      <c r="P3271" s="52"/>
      <c r="W3271" s="52"/>
      <c r="X3271" s="68"/>
      <c r="Y3271" s="62"/>
      <c r="Z3271" s="19"/>
      <c r="AC3271" s="58"/>
      <c r="AD3271" s="19"/>
    </row>
    <row r="3272" spans="2:30" s="20" customFormat="1">
      <c r="B3272" s="49"/>
      <c r="C3272" s="19"/>
      <c r="D3272" s="50"/>
      <c r="E3272" s="19"/>
      <c r="F3272" s="19"/>
      <c r="G3272" s="208"/>
      <c r="I3272" s="51"/>
      <c r="J3272" s="52"/>
      <c r="K3272" s="62"/>
      <c r="L3272" s="62"/>
      <c r="M3272" s="52"/>
      <c r="N3272" s="54"/>
      <c r="O3272" s="51"/>
      <c r="P3272" s="52"/>
      <c r="W3272" s="52"/>
      <c r="X3272" s="68"/>
      <c r="Y3272" s="62"/>
      <c r="Z3272" s="19"/>
      <c r="AC3272" s="58"/>
      <c r="AD3272" s="19"/>
    </row>
    <row r="3273" spans="2:30" s="20" customFormat="1">
      <c r="B3273" s="49"/>
      <c r="C3273" s="19"/>
      <c r="D3273" s="50"/>
      <c r="E3273" s="19"/>
      <c r="F3273" s="19"/>
      <c r="G3273" s="208"/>
      <c r="I3273" s="51"/>
      <c r="J3273" s="52"/>
      <c r="K3273" s="62"/>
      <c r="L3273" s="62"/>
      <c r="M3273" s="52"/>
      <c r="N3273" s="54"/>
      <c r="O3273" s="51"/>
      <c r="P3273" s="52"/>
      <c r="W3273" s="52"/>
      <c r="X3273" s="68"/>
      <c r="Y3273" s="62"/>
      <c r="Z3273" s="19"/>
      <c r="AC3273" s="58"/>
      <c r="AD3273" s="19"/>
    </row>
    <row r="3274" spans="2:30" s="20" customFormat="1">
      <c r="B3274" s="49"/>
      <c r="C3274" s="19"/>
      <c r="D3274" s="50"/>
      <c r="E3274" s="19"/>
      <c r="F3274" s="19"/>
      <c r="G3274" s="208"/>
      <c r="I3274" s="51"/>
      <c r="J3274" s="52"/>
      <c r="K3274" s="62"/>
      <c r="L3274" s="62"/>
      <c r="M3274" s="52"/>
      <c r="N3274" s="54"/>
      <c r="O3274" s="51"/>
      <c r="P3274" s="52"/>
      <c r="W3274" s="52"/>
      <c r="X3274" s="68"/>
      <c r="Y3274" s="62"/>
      <c r="Z3274" s="19"/>
      <c r="AC3274" s="58"/>
      <c r="AD3274" s="19"/>
    </row>
    <row r="3275" spans="2:30" s="20" customFormat="1">
      <c r="B3275" s="49"/>
      <c r="C3275" s="19"/>
      <c r="D3275" s="50"/>
      <c r="E3275" s="19"/>
      <c r="F3275" s="19"/>
      <c r="G3275" s="208"/>
      <c r="I3275" s="51"/>
      <c r="J3275" s="52"/>
      <c r="K3275" s="62"/>
      <c r="L3275" s="62"/>
      <c r="M3275" s="52"/>
      <c r="N3275" s="54"/>
      <c r="O3275" s="51"/>
      <c r="P3275" s="52"/>
      <c r="W3275" s="52"/>
      <c r="X3275" s="68"/>
      <c r="Y3275" s="62"/>
      <c r="Z3275" s="19"/>
      <c r="AC3275" s="58"/>
      <c r="AD3275" s="19"/>
    </row>
    <row r="3276" spans="2:30" s="20" customFormat="1">
      <c r="B3276" s="49"/>
      <c r="C3276" s="19"/>
      <c r="D3276" s="50"/>
      <c r="E3276" s="19"/>
      <c r="F3276" s="19"/>
      <c r="G3276" s="208"/>
      <c r="I3276" s="51"/>
      <c r="J3276" s="52"/>
      <c r="K3276" s="62"/>
      <c r="L3276" s="62"/>
      <c r="M3276" s="52"/>
      <c r="N3276" s="54"/>
      <c r="O3276" s="51"/>
      <c r="P3276" s="52"/>
      <c r="W3276" s="52"/>
      <c r="X3276" s="68"/>
      <c r="Y3276" s="62"/>
      <c r="Z3276" s="19"/>
      <c r="AC3276" s="58"/>
      <c r="AD3276" s="19"/>
    </row>
    <row r="3277" spans="2:30" s="20" customFormat="1">
      <c r="B3277" s="49"/>
      <c r="C3277" s="19"/>
      <c r="D3277" s="50"/>
      <c r="E3277" s="19"/>
      <c r="F3277" s="19"/>
      <c r="G3277" s="208"/>
      <c r="I3277" s="51"/>
      <c r="J3277" s="52"/>
      <c r="K3277" s="62"/>
      <c r="L3277" s="62"/>
      <c r="M3277" s="52"/>
      <c r="N3277" s="54"/>
      <c r="O3277" s="51"/>
      <c r="P3277" s="52"/>
      <c r="W3277" s="52"/>
      <c r="X3277" s="68"/>
      <c r="Y3277" s="62"/>
      <c r="Z3277" s="19"/>
      <c r="AC3277" s="58"/>
      <c r="AD3277" s="19"/>
    </row>
    <row r="3278" spans="2:30" s="20" customFormat="1">
      <c r="B3278" s="49"/>
      <c r="C3278" s="19"/>
      <c r="D3278" s="50"/>
      <c r="E3278" s="19"/>
      <c r="F3278" s="19"/>
      <c r="G3278" s="208"/>
      <c r="I3278" s="51"/>
      <c r="J3278" s="52"/>
      <c r="K3278" s="62"/>
      <c r="L3278" s="62"/>
      <c r="M3278" s="52"/>
      <c r="N3278" s="54"/>
      <c r="O3278" s="51"/>
      <c r="P3278" s="52"/>
      <c r="W3278" s="52"/>
      <c r="X3278" s="68"/>
      <c r="Y3278" s="62"/>
      <c r="Z3278" s="19"/>
      <c r="AC3278" s="58"/>
      <c r="AD3278" s="19"/>
    </row>
    <row r="3279" spans="2:30" s="20" customFormat="1">
      <c r="B3279" s="49"/>
      <c r="C3279" s="19"/>
      <c r="D3279" s="50"/>
      <c r="E3279" s="19"/>
      <c r="F3279" s="19"/>
      <c r="G3279" s="208"/>
      <c r="I3279" s="51"/>
      <c r="J3279" s="52"/>
      <c r="K3279" s="62"/>
      <c r="L3279" s="62"/>
      <c r="M3279" s="52"/>
      <c r="N3279" s="54"/>
      <c r="O3279" s="51"/>
      <c r="P3279" s="52"/>
      <c r="W3279" s="52"/>
      <c r="X3279" s="68"/>
      <c r="Y3279" s="62"/>
      <c r="Z3279" s="19"/>
      <c r="AC3279" s="58"/>
      <c r="AD3279" s="19"/>
    </row>
    <row r="3280" spans="2:30" s="20" customFormat="1">
      <c r="B3280" s="49"/>
      <c r="C3280" s="19"/>
      <c r="D3280" s="50"/>
      <c r="E3280" s="19"/>
      <c r="F3280" s="19"/>
      <c r="G3280" s="208"/>
      <c r="I3280" s="51"/>
      <c r="J3280" s="52"/>
      <c r="K3280" s="62"/>
      <c r="L3280" s="62"/>
      <c r="M3280" s="52"/>
      <c r="N3280" s="54"/>
      <c r="O3280" s="51"/>
      <c r="P3280" s="52"/>
      <c r="W3280" s="52"/>
      <c r="X3280" s="68"/>
      <c r="Y3280" s="62"/>
      <c r="Z3280" s="19"/>
      <c r="AC3280" s="58"/>
      <c r="AD3280" s="19"/>
    </row>
    <row r="3281" spans="2:30" s="20" customFormat="1">
      <c r="B3281" s="49"/>
      <c r="C3281" s="19"/>
      <c r="D3281" s="50"/>
      <c r="E3281" s="19"/>
      <c r="F3281" s="19"/>
      <c r="G3281" s="208"/>
      <c r="I3281" s="51"/>
      <c r="J3281" s="52"/>
      <c r="K3281" s="62"/>
      <c r="L3281" s="62"/>
      <c r="M3281" s="52"/>
      <c r="N3281" s="54"/>
      <c r="O3281" s="51"/>
      <c r="P3281" s="52"/>
      <c r="W3281" s="52"/>
      <c r="X3281" s="68"/>
      <c r="Y3281" s="62"/>
      <c r="Z3281" s="19"/>
      <c r="AC3281" s="58"/>
      <c r="AD3281" s="19"/>
    </row>
    <row r="3282" spans="2:30" s="20" customFormat="1">
      <c r="B3282" s="49"/>
      <c r="C3282" s="19"/>
      <c r="D3282" s="50"/>
      <c r="E3282" s="19"/>
      <c r="F3282" s="19"/>
      <c r="G3282" s="208"/>
      <c r="I3282" s="51"/>
      <c r="J3282" s="52"/>
      <c r="K3282" s="62"/>
      <c r="L3282" s="62"/>
      <c r="M3282" s="52"/>
      <c r="N3282" s="54"/>
      <c r="O3282" s="51"/>
      <c r="P3282" s="52"/>
      <c r="W3282" s="52"/>
      <c r="X3282" s="68"/>
      <c r="Y3282" s="62"/>
      <c r="Z3282" s="19"/>
      <c r="AC3282" s="58"/>
      <c r="AD3282" s="19"/>
    </row>
    <row r="3283" spans="2:30" s="20" customFormat="1">
      <c r="B3283" s="49"/>
      <c r="C3283" s="19"/>
      <c r="D3283" s="50"/>
      <c r="E3283" s="19"/>
      <c r="F3283" s="19"/>
      <c r="G3283" s="208"/>
      <c r="I3283" s="51"/>
      <c r="J3283" s="52"/>
      <c r="K3283" s="62"/>
      <c r="L3283" s="62"/>
      <c r="M3283" s="52"/>
      <c r="N3283" s="54"/>
      <c r="O3283" s="51"/>
      <c r="P3283" s="52"/>
      <c r="W3283" s="52"/>
      <c r="X3283" s="68"/>
      <c r="Y3283" s="62"/>
      <c r="Z3283" s="19"/>
      <c r="AC3283" s="58"/>
      <c r="AD3283" s="19"/>
    </row>
    <row r="3284" spans="2:30" s="20" customFormat="1">
      <c r="B3284" s="49"/>
      <c r="C3284" s="19"/>
      <c r="D3284" s="50"/>
      <c r="E3284" s="19"/>
      <c r="F3284" s="19"/>
      <c r="G3284" s="208"/>
      <c r="I3284" s="51"/>
      <c r="J3284" s="52"/>
      <c r="K3284" s="62"/>
      <c r="L3284" s="62"/>
      <c r="M3284" s="52"/>
      <c r="N3284" s="54"/>
      <c r="O3284" s="51"/>
      <c r="P3284" s="52"/>
      <c r="W3284" s="52"/>
      <c r="X3284" s="68"/>
      <c r="Y3284" s="62"/>
      <c r="Z3284" s="19"/>
      <c r="AC3284" s="58"/>
      <c r="AD3284" s="19"/>
    </row>
    <row r="3285" spans="2:30" s="20" customFormat="1">
      <c r="B3285" s="49"/>
      <c r="C3285" s="19"/>
      <c r="D3285" s="50"/>
      <c r="E3285" s="19"/>
      <c r="F3285" s="19"/>
      <c r="G3285" s="208"/>
      <c r="I3285" s="51"/>
      <c r="J3285" s="52"/>
      <c r="K3285" s="62"/>
      <c r="L3285" s="62"/>
      <c r="M3285" s="52"/>
      <c r="N3285" s="54"/>
      <c r="O3285" s="51"/>
      <c r="P3285" s="52"/>
      <c r="W3285" s="52"/>
      <c r="X3285" s="68"/>
      <c r="Y3285" s="62"/>
      <c r="Z3285" s="19"/>
      <c r="AC3285" s="58"/>
      <c r="AD3285" s="19"/>
    </row>
    <row r="3286" spans="2:30" s="20" customFormat="1">
      <c r="B3286" s="49"/>
      <c r="C3286" s="19"/>
      <c r="D3286" s="50"/>
      <c r="E3286" s="19"/>
      <c r="F3286" s="19"/>
      <c r="G3286" s="208"/>
      <c r="I3286" s="51"/>
      <c r="J3286" s="52"/>
      <c r="K3286" s="62"/>
      <c r="L3286" s="62"/>
      <c r="M3286" s="52"/>
      <c r="N3286" s="54"/>
      <c r="O3286" s="51"/>
      <c r="P3286" s="52"/>
      <c r="W3286" s="52"/>
      <c r="X3286" s="68"/>
      <c r="Y3286" s="62"/>
      <c r="Z3286" s="19"/>
      <c r="AC3286" s="58"/>
      <c r="AD3286" s="19"/>
    </row>
    <row r="3287" spans="2:30" s="20" customFormat="1">
      <c r="B3287" s="49"/>
      <c r="C3287" s="19"/>
      <c r="D3287" s="50"/>
      <c r="E3287" s="19"/>
      <c r="F3287" s="19"/>
      <c r="G3287" s="208"/>
      <c r="I3287" s="51"/>
      <c r="J3287" s="52"/>
      <c r="K3287" s="62"/>
      <c r="L3287" s="62"/>
      <c r="M3287" s="52"/>
      <c r="N3287" s="54"/>
      <c r="O3287" s="51"/>
      <c r="P3287" s="52"/>
      <c r="W3287" s="52"/>
      <c r="X3287" s="68"/>
      <c r="Y3287" s="62"/>
      <c r="Z3287" s="19"/>
      <c r="AC3287" s="58"/>
      <c r="AD3287" s="19"/>
    </row>
    <row r="3288" spans="2:30" s="20" customFormat="1">
      <c r="B3288" s="49"/>
      <c r="C3288" s="19"/>
      <c r="D3288" s="50"/>
      <c r="E3288" s="19"/>
      <c r="F3288" s="19"/>
      <c r="G3288" s="208"/>
      <c r="I3288" s="51"/>
      <c r="J3288" s="52"/>
      <c r="K3288" s="62"/>
      <c r="L3288" s="62"/>
      <c r="M3288" s="52"/>
      <c r="N3288" s="54"/>
      <c r="O3288" s="51"/>
      <c r="P3288" s="52"/>
      <c r="W3288" s="52"/>
      <c r="X3288" s="68"/>
      <c r="Y3288" s="62"/>
      <c r="Z3288" s="19"/>
      <c r="AC3288" s="58"/>
      <c r="AD3288" s="19"/>
    </row>
    <row r="3289" spans="2:30" s="20" customFormat="1">
      <c r="B3289" s="49"/>
      <c r="C3289" s="19"/>
      <c r="D3289" s="50"/>
      <c r="E3289" s="19"/>
      <c r="F3289" s="19"/>
      <c r="G3289" s="208"/>
      <c r="I3289" s="51"/>
      <c r="J3289" s="52"/>
      <c r="K3289" s="62"/>
      <c r="L3289" s="62"/>
      <c r="M3289" s="52"/>
      <c r="N3289" s="54"/>
      <c r="O3289" s="51"/>
      <c r="P3289" s="52"/>
      <c r="W3289" s="52"/>
      <c r="X3289" s="68"/>
      <c r="Y3289" s="62"/>
      <c r="Z3289" s="19"/>
      <c r="AC3289" s="58"/>
      <c r="AD3289" s="19"/>
    </row>
    <row r="3290" spans="2:30" s="20" customFormat="1">
      <c r="B3290" s="49"/>
      <c r="C3290" s="19"/>
      <c r="D3290" s="50"/>
      <c r="E3290" s="19"/>
      <c r="F3290" s="19"/>
      <c r="G3290" s="208"/>
      <c r="I3290" s="51"/>
      <c r="J3290" s="52"/>
      <c r="K3290" s="62"/>
      <c r="L3290" s="62"/>
      <c r="M3290" s="52"/>
      <c r="N3290" s="54"/>
      <c r="O3290" s="51"/>
      <c r="P3290" s="52"/>
      <c r="W3290" s="52"/>
      <c r="X3290" s="68"/>
      <c r="Y3290" s="62"/>
      <c r="Z3290" s="19"/>
      <c r="AC3290" s="58"/>
      <c r="AD3290" s="19"/>
    </row>
    <row r="3291" spans="2:30" s="20" customFormat="1">
      <c r="B3291" s="49"/>
      <c r="C3291" s="19"/>
      <c r="D3291" s="50"/>
      <c r="E3291" s="19"/>
      <c r="F3291" s="19"/>
      <c r="G3291" s="208"/>
      <c r="I3291" s="51"/>
      <c r="J3291" s="52"/>
      <c r="K3291" s="62"/>
      <c r="L3291" s="62"/>
      <c r="M3291" s="52"/>
      <c r="N3291" s="54"/>
      <c r="O3291" s="51"/>
      <c r="P3291" s="52"/>
      <c r="W3291" s="52"/>
      <c r="X3291" s="68"/>
      <c r="Y3291" s="62"/>
      <c r="Z3291" s="19"/>
      <c r="AC3291" s="58"/>
      <c r="AD3291" s="19"/>
    </row>
    <row r="3292" spans="2:30" s="20" customFormat="1">
      <c r="B3292" s="49"/>
      <c r="C3292" s="19"/>
      <c r="D3292" s="50"/>
      <c r="E3292" s="19"/>
      <c r="F3292" s="19"/>
      <c r="G3292" s="208"/>
      <c r="I3292" s="51"/>
      <c r="J3292" s="52"/>
      <c r="K3292" s="62"/>
      <c r="L3292" s="62"/>
      <c r="M3292" s="52"/>
      <c r="N3292" s="54"/>
      <c r="O3292" s="51"/>
      <c r="P3292" s="52"/>
      <c r="W3292" s="52"/>
      <c r="X3292" s="68"/>
      <c r="Y3292" s="62"/>
      <c r="Z3292" s="19"/>
      <c r="AC3292" s="58"/>
      <c r="AD3292" s="19"/>
    </row>
    <row r="3293" spans="2:30" s="20" customFormat="1">
      <c r="B3293" s="49"/>
      <c r="C3293" s="19"/>
      <c r="D3293" s="50"/>
      <c r="E3293" s="19"/>
      <c r="F3293" s="19"/>
      <c r="G3293" s="208"/>
      <c r="I3293" s="51"/>
      <c r="J3293" s="52"/>
      <c r="K3293" s="62"/>
      <c r="L3293" s="62"/>
      <c r="M3293" s="52"/>
      <c r="N3293" s="54"/>
      <c r="O3293" s="51"/>
      <c r="P3293" s="52"/>
      <c r="W3293" s="52"/>
      <c r="X3293" s="68"/>
      <c r="Y3293" s="62"/>
      <c r="Z3293" s="19"/>
      <c r="AC3293" s="58"/>
      <c r="AD3293" s="19"/>
    </row>
    <row r="3294" spans="2:30" s="20" customFormat="1">
      <c r="B3294" s="49"/>
      <c r="C3294" s="19"/>
      <c r="D3294" s="50"/>
      <c r="E3294" s="19"/>
      <c r="F3294" s="19"/>
      <c r="G3294" s="208"/>
      <c r="I3294" s="51"/>
      <c r="J3294" s="52"/>
      <c r="K3294" s="62"/>
      <c r="L3294" s="62"/>
      <c r="M3294" s="52"/>
      <c r="N3294" s="54"/>
      <c r="O3294" s="51"/>
      <c r="P3294" s="52"/>
      <c r="W3294" s="52"/>
      <c r="X3294" s="68"/>
      <c r="Y3294" s="62"/>
      <c r="Z3294" s="19"/>
      <c r="AC3294" s="58"/>
      <c r="AD3294" s="19"/>
    </row>
    <row r="3295" spans="2:30" s="20" customFormat="1">
      <c r="B3295" s="49"/>
      <c r="C3295" s="19"/>
      <c r="D3295" s="50"/>
      <c r="E3295" s="19"/>
      <c r="F3295" s="19"/>
      <c r="G3295" s="208"/>
      <c r="I3295" s="51"/>
      <c r="J3295" s="52"/>
      <c r="K3295" s="62"/>
      <c r="L3295" s="62"/>
      <c r="M3295" s="52"/>
      <c r="N3295" s="54"/>
      <c r="O3295" s="51"/>
      <c r="P3295" s="52"/>
      <c r="W3295" s="52"/>
      <c r="X3295" s="68"/>
      <c r="Y3295" s="62"/>
      <c r="Z3295" s="19"/>
      <c r="AC3295" s="58"/>
      <c r="AD3295" s="19"/>
    </row>
    <row r="3296" spans="2:30" s="20" customFormat="1">
      <c r="B3296" s="49"/>
      <c r="C3296" s="19"/>
      <c r="D3296" s="50"/>
      <c r="E3296" s="19"/>
      <c r="F3296" s="19"/>
      <c r="G3296" s="208"/>
      <c r="I3296" s="51"/>
      <c r="J3296" s="52"/>
      <c r="K3296" s="62"/>
      <c r="L3296" s="62"/>
      <c r="M3296" s="52"/>
      <c r="N3296" s="54"/>
      <c r="O3296" s="51"/>
      <c r="P3296" s="52"/>
      <c r="W3296" s="52"/>
      <c r="X3296" s="68"/>
      <c r="Y3296" s="62"/>
      <c r="Z3296" s="19"/>
      <c r="AC3296" s="58"/>
      <c r="AD3296" s="19"/>
    </row>
    <row r="3297" spans="2:30" s="20" customFormat="1">
      <c r="B3297" s="49"/>
      <c r="C3297" s="19"/>
      <c r="D3297" s="50"/>
      <c r="E3297" s="19"/>
      <c r="F3297" s="19"/>
      <c r="G3297" s="208"/>
      <c r="I3297" s="51"/>
      <c r="J3297" s="52"/>
      <c r="K3297" s="62"/>
      <c r="L3297" s="62"/>
      <c r="M3297" s="52"/>
      <c r="N3297" s="54"/>
      <c r="O3297" s="51"/>
      <c r="P3297" s="52"/>
      <c r="W3297" s="52"/>
      <c r="X3297" s="68"/>
      <c r="Y3297" s="62"/>
      <c r="Z3297" s="19"/>
      <c r="AC3297" s="58"/>
      <c r="AD3297" s="19"/>
    </row>
    <row r="3298" spans="2:30" s="20" customFormat="1">
      <c r="B3298" s="49"/>
      <c r="C3298" s="19"/>
      <c r="D3298" s="50"/>
      <c r="E3298" s="19"/>
      <c r="F3298" s="19"/>
      <c r="G3298" s="208"/>
      <c r="I3298" s="51"/>
      <c r="J3298" s="52"/>
      <c r="K3298" s="62"/>
      <c r="L3298" s="62"/>
      <c r="M3298" s="52"/>
      <c r="N3298" s="54"/>
      <c r="O3298" s="51"/>
      <c r="P3298" s="52"/>
      <c r="W3298" s="52"/>
      <c r="X3298" s="68"/>
      <c r="Y3298" s="62"/>
      <c r="Z3298" s="19"/>
      <c r="AC3298" s="58"/>
      <c r="AD3298" s="19"/>
    </row>
    <row r="3299" spans="2:30" s="20" customFormat="1">
      <c r="B3299" s="49"/>
      <c r="C3299" s="19"/>
      <c r="D3299" s="50"/>
      <c r="E3299" s="19"/>
      <c r="F3299" s="19"/>
      <c r="G3299" s="208"/>
      <c r="I3299" s="51"/>
      <c r="J3299" s="52"/>
      <c r="K3299" s="62"/>
      <c r="L3299" s="62"/>
      <c r="M3299" s="52"/>
      <c r="N3299" s="54"/>
      <c r="O3299" s="51"/>
      <c r="P3299" s="52"/>
      <c r="W3299" s="52"/>
      <c r="X3299" s="68"/>
      <c r="Y3299" s="62"/>
      <c r="Z3299" s="19"/>
      <c r="AC3299" s="58"/>
      <c r="AD3299" s="19"/>
    </row>
    <row r="3300" spans="2:30" s="20" customFormat="1">
      <c r="B3300" s="49"/>
      <c r="C3300" s="19"/>
      <c r="D3300" s="50"/>
      <c r="E3300" s="19"/>
      <c r="F3300" s="19"/>
      <c r="G3300" s="208"/>
      <c r="I3300" s="51"/>
      <c r="J3300" s="52"/>
      <c r="K3300" s="62"/>
      <c r="L3300" s="62"/>
      <c r="M3300" s="52"/>
      <c r="N3300" s="54"/>
      <c r="O3300" s="51"/>
      <c r="P3300" s="52"/>
      <c r="W3300" s="52"/>
      <c r="X3300" s="68"/>
      <c r="Y3300" s="62"/>
      <c r="Z3300" s="19"/>
      <c r="AC3300" s="58"/>
      <c r="AD3300" s="19"/>
    </row>
    <row r="3301" spans="2:30" s="20" customFormat="1">
      <c r="B3301" s="49"/>
      <c r="C3301" s="19"/>
      <c r="D3301" s="50"/>
      <c r="E3301" s="19"/>
      <c r="F3301" s="19"/>
      <c r="G3301" s="208"/>
      <c r="I3301" s="51"/>
      <c r="J3301" s="52"/>
      <c r="K3301" s="62"/>
      <c r="L3301" s="62"/>
      <c r="M3301" s="52"/>
      <c r="N3301" s="54"/>
      <c r="O3301" s="51"/>
      <c r="P3301" s="52"/>
      <c r="W3301" s="52"/>
      <c r="X3301" s="68"/>
      <c r="Y3301" s="62"/>
      <c r="Z3301" s="19"/>
      <c r="AC3301" s="58"/>
      <c r="AD3301" s="19"/>
    </row>
    <row r="3302" spans="2:30" s="20" customFormat="1">
      <c r="B3302" s="49"/>
      <c r="C3302" s="19"/>
      <c r="D3302" s="50"/>
      <c r="E3302" s="19"/>
      <c r="F3302" s="19"/>
      <c r="G3302" s="208"/>
      <c r="I3302" s="51"/>
      <c r="J3302" s="52"/>
      <c r="K3302" s="62"/>
      <c r="L3302" s="62"/>
      <c r="M3302" s="52"/>
      <c r="N3302" s="54"/>
      <c r="O3302" s="51"/>
      <c r="P3302" s="52"/>
      <c r="W3302" s="52"/>
      <c r="X3302" s="68"/>
      <c r="Y3302" s="62"/>
      <c r="Z3302" s="19"/>
      <c r="AC3302" s="58"/>
      <c r="AD3302" s="19"/>
    </row>
    <row r="3303" spans="2:30" s="20" customFormat="1">
      <c r="B3303" s="49"/>
      <c r="C3303" s="19"/>
      <c r="D3303" s="50"/>
      <c r="E3303" s="19"/>
      <c r="F3303" s="19"/>
      <c r="G3303" s="208"/>
      <c r="I3303" s="51"/>
      <c r="J3303" s="52"/>
      <c r="K3303" s="62"/>
      <c r="L3303" s="62"/>
      <c r="M3303" s="52"/>
      <c r="N3303" s="54"/>
      <c r="O3303" s="51"/>
      <c r="P3303" s="52"/>
      <c r="W3303" s="52"/>
      <c r="X3303" s="68"/>
      <c r="Y3303" s="62"/>
      <c r="Z3303" s="19"/>
      <c r="AC3303" s="58"/>
      <c r="AD3303" s="19"/>
    </row>
    <row r="3304" spans="2:30" s="20" customFormat="1">
      <c r="B3304" s="49"/>
      <c r="C3304" s="19"/>
      <c r="D3304" s="50"/>
      <c r="E3304" s="19"/>
      <c r="F3304" s="19"/>
      <c r="G3304" s="208"/>
      <c r="I3304" s="51"/>
      <c r="J3304" s="52"/>
      <c r="K3304" s="62"/>
      <c r="L3304" s="62"/>
      <c r="M3304" s="52"/>
      <c r="N3304" s="54"/>
      <c r="O3304" s="51"/>
      <c r="P3304" s="52"/>
      <c r="W3304" s="52"/>
      <c r="X3304" s="68"/>
      <c r="Y3304" s="62"/>
      <c r="Z3304" s="19"/>
      <c r="AC3304" s="58"/>
      <c r="AD3304" s="19"/>
    </row>
    <row r="3305" spans="2:30" s="20" customFormat="1">
      <c r="B3305" s="49"/>
      <c r="C3305" s="19"/>
      <c r="D3305" s="50"/>
      <c r="E3305" s="19"/>
      <c r="F3305" s="19"/>
      <c r="G3305" s="208"/>
      <c r="I3305" s="51"/>
      <c r="J3305" s="52"/>
      <c r="K3305" s="62"/>
      <c r="L3305" s="62"/>
      <c r="M3305" s="52"/>
      <c r="N3305" s="54"/>
      <c r="O3305" s="51"/>
      <c r="P3305" s="52"/>
      <c r="W3305" s="52"/>
      <c r="X3305" s="68"/>
      <c r="Y3305" s="62"/>
      <c r="Z3305" s="19"/>
      <c r="AC3305" s="58"/>
      <c r="AD3305" s="19"/>
    </row>
    <row r="3306" spans="2:30" s="20" customFormat="1">
      <c r="B3306" s="49"/>
      <c r="C3306" s="19"/>
      <c r="D3306" s="50"/>
      <c r="E3306" s="19"/>
      <c r="F3306" s="19"/>
      <c r="G3306" s="208"/>
      <c r="I3306" s="51"/>
      <c r="J3306" s="52"/>
      <c r="K3306" s="62"/>
      <c r="L3306" s="62"/>
      <c r="M3306" s="52"/>
      <c r="N3306" s="54"/>
      <c r="O3306" s="51"/>
      <c r="P3306" s="52"/>
      <c r="W3306" s="52"/>
      <c r="X3306" s="68"/>
      <c r="Y3306" s="62"/>
      <c r="Z3306" s="19"/>
      <c r="AC3306" s="58"/>
      <c r="AD3306" s="19"/>
    </row>
    <row r="3307" spans="2:30" s="20" customFormat="1">
      <c r="B3307" s="49"/>
      <c r="C3307" s="19"/>
      <c r="D3307" s="50"/>
      <c r="E3307" s="19"/>
      <c r="F3307" s="19"/>
      <c r="G3307" s="208"/>
      <c r="I3307" s="51"/>
      <c r="J3307" s="52"/>
      <c r="K3307" s="62"/>
      <c r="L3307" s="62"/>
      <c r="M3307" s="52"/>
      <c r="N3307" s="54"/>
      <c r="O3307" s="51"/>
      <c r="P3307" s="52"/>
      <c r="W3307" s="52"/>
      <c r="X3307" s="68"/>
      <c r="Y3307" s="62"/>
      <c r="Z3307" s="19"/>
      <c r="AC3307" s="58"/>
      <c r="AD3307" s="19"/>
    </row>
    <row r="3308" spans="2:30" s="20" customFormat="1">
      <c r="B3308" s="49"/>
      <c r="C3308" s="19"/>
      <c r="D3308" s="50"/>
      <c r="E3308" s="19"/>
      <c r="F3308" s="19"/>
      <c r="G3308" s="208"/>
      <c r="I3308" s="51"/>
      <c r="J3308" s="52"/>
      <c r="K3308" s="62"/>
      <c r="L3308" s="62"/>
      <c r="M3308" s="52"/>
      <c r="N3308" s="54"/>
      <c r="O3308" s="51"/>
      <c r="P3308" s="52"/>
      <c r="W3308" s="52"/>
      <c r="X3308" s="68"/>
      <c r="Y3308" s="62"/>
      <c r="Z3308" s="19"/>
      <c r="AC3308" s="58"/>
      <c r="AD3308" s="19"/>
    </row>
    <row r="3309" spans="2:30" s="20" customFormat="1">
      <c r="B3309" s="49"/>
      <c r="C3309" s="19"/>
      <c r="D3309" s="50"/>
      <c r="E3309" s="19"/>
      <c r="F3309" s="19"/>
      <c r="G3309" s="208"/>
      <c r="I3309" s="51"/>
      <c r="J3309" s="52"/>
      <c r="K3309" s="62"/>
      <c r="L3309" s="62"/>
      <c r="M3309" s="52"/>
      <c r="N3309" s="54"/>
      <c r="O3309" s="51"/>
      <c r="P3309" s="52"/>
      <c r="W3309" s="52"/>
      <c r="X3309" s="68"/>
      <c r="Y3309" s="62"/>
      <c r="Z3309" s="19"/>
      <c r="AC3309" s="58"/>
      <c r="AD3309" s="19"/>
    </row>
    <row r="3310" spans="2:30" s="20" customFormat="1">
      <c r="B3310" s="49"/>
      <c r="C3310" s="19"/>
      <c r="D3310" s="50"/>
      <c r="E3310" s="19"/>
      <c r="F3310" s="19"/>
      <c r="G3310" s="208"/>
      <c r="I3310" s="51"/>
      <c r="J3310" s="52"/>
      <c r="K3310" s="62"/>
      <c r="L3310" s="62"/>
      <c r="M3310" s="52"/>
      <c r="N3310" s="54"/>
      <c r="O3310" s="51"/>
      <c r="P3310" s="52"/>
      <c r="W3310" s="52"/>
      <c r="X3310" s="68"/>
      <c r="Y3310" s="62"/>
      <c r="Z3310" s="19"/>
      <c r="AC3310" s="58"/>
      <c r="AD3310" s="19"/>
    </row>
    <row r="3311" spans="2:30" s="20" customFormat="1">
      <c r="B3311" s="49"/>
      <c r="C3311" s="19"/>
      <c r="D3311" s="50"/>
      <c r="E3311" s="19"/>
      <c r="F3311" s="19"/>
      <c r="G3311" s="208"/>
      <c r="I3311" s="51"/>
      <c r="J3311" s="52"/>
      <c r="K3311" s="62"/>
      <c r="L3311" s="62"/>
      <c r="M3311" s="52"/>
      <c r="N3311" s="54"/>
      <c r="O3311" s="51"/>
      <c r="P3311" s="52"/>
      <c r="W3311" s="52"/>
      <c r="X3311" s="68"/>
      <c r="Y3311" s="62"/>
      <c r="Z3311" s="19"/>
      <c r="AC3311" s="58"/>
      <c r="AD3311" s="19"/>
    </row>
    <row r="3312" spans="2:30" s="20" customFormat="1">
      <c r="B3312" s="49"/>
      <c r="C3312" s="19"/>
      <c r="D3312" s="50"/>
      <c r="E3312" s="19"/>
      <c r="F3312" s="19"/>
      <c r="G3312" s="208"/>
      <c r="I3312" s="51"/>
      <c r="J3312" s="52"/>
      <c r="K3312" s="62"/>
      <c r="L3312" s="62"/>
      <c r="M3312" s="52"/>
      <c r="N3312" s="54"/>
      <c r="O3312" s="51"/>
      <c r="P3312" s="52"/>
      <c r="W3312" s="52"/>
      <c r="X3312" s="68"/>
      <c r="Y3312" s="62"/>
      <c r="Z3312" s="19"/>
      <c r="AC3312" s="58"/>
      <c r="AD3312" s="19"/>
    </row>
    <row r="3313" spans="2:30" s="20" customFormat="1">
      <c r="B3313" s="49"/>
      <c r="C3313" s="19"/>
      <c r="D3313" s="50"/>
      <c r="E3313" s="19"/>
      <c r="F3313" s="19"/>
      <c r="G3313" s="208"/>
      <c r="I3313" s="51"/>
      <c r="J3313" s="52"/>
      <c r="K3313" s="62"/>
      <c r="L3313" s="62"/>
      <c r="M3313" s="52"/>
      <c r="N3313" s="54"/>
      <c r="O3313" s="51"/>
      <c r="P3313" s="52"/>
      <c r="W3313" s="52"/>
      <c r="X3313" s="68"/>
      <c r="Y3313" s="62"/>
      <c r="Z3313" s="19"/>
      <c r="AC3313" s="58"/>
      <c r="AD3313" s="19"/>
    </row>
    <row r="3314" spans="2:30" s="20" customFormat="1">
      <c r="B3314" s="49"/>
      <c r="C3314" s="19"/>
      <c r="D3314" s="50"/>
      <c r="E3314" s="19"/>
      <c r="F3314" s="19"/>
      <c r="G3314" s="208"/>
      <c r="I3314" s="51"/>
      <c r="J3314" s="52"/>
      <c r="K3314" s="62"/>
      <c r="L3314" s="62"/>
      <c r="M3314" s="52"/>
      <c r="N3314" s="54"/>
      <c r="O3314" s="51"/>
      <c r="P3314" s="52"/>
      <c r="W3314" s="52"/>
      <c r="X3314" s="68"/>
      <c r="Y3314" s="62"/>
      <c r="Z3314" s="19"/>
      <c r="AC3314" s="58"/>
      <c r="AD3314" s="19"/>
    </row>
    <row r="3315" spans="2:30" s="20" customFormat="1">
      <c r="B3315" s="49"/>
      <c r="C3315" s="19"/>
      <c r="D3315" s="50"/>
      <c r="E3315" s="19"/>
      <c r="F3315" s="19"/>
      <c r="G3315" s="208"/>
      <c r="I3315" s="51"/>
      <c r="J3315" s="52"/>
      <c r="K3315" s="62"/>
      <c r="L3315" s="62"/>
      <c r="M3315" s="52"/>
      <c r="N3315" s="54"/>
      <c r="O3315" s="51"/>
      <c r="P3315" s="52"/>
      <c r="W3315" s="52"/>
      <c r="X3315" s="68"/>
      <c r="Y3315" s="62"/>
      <c r="Z3315" s="19"/>
      <c r="AC3315" s="58"/>
      <c r="AD3315" s="19"/>
    </row>
    <row r="3316" spans="2:30" s="20" customFormat="1">
      <c r="B3316" s="49"/>
      <c r="C3316" s="19"/>
      <c r="D3316" s="50"/>
      <c r="E3316" s="19"/>
      <c r="F3316" s="19"/>
      <c r="G3316" s="208"/>
      <c r="I3316" s="51"/>
      <c r="J3316" s="52"/>
      <c r="K3316" s="62"/>
      <c r="L3316" s="62"/>
      <c r="M3316" s="52"/>
      <c r="N3316" s="54"/>
      <c r="O3316" s="51"/>
      <c r="P3316" s="52"/>
      <c r="W3316" s="52"/>
      <c r="X3316" s="68"/>
      <c r="Y3316" s="62"/>
      <c r="Z3316" s="19"/>
      <c r="AC3316" s="58"/>
      <c r="AD3316" s="19"/>
    </row>
    <row r="3317" spans="2:30" s="20" customFormat="1">
      <c r="B3317" s="49"/>
      <c r="C3317" s="19"/>
      <c r="D3317" s="50"/>
      <c r="E3317" s="19"/>
      <c r="F3317" s="19"/>
      <c r="G3317" s="208"/>
      <c r="I3317" s="51"/>
      <c r="J3317" s="52"/>
      <c r="K3317" s="62"/>
      <c r="L3317" s="62"/>
      <c r="M3317" s="52"/>
      <c r="N3317" s="54"/>
      <c r="O3317" s="51"/>
      <c r="P3317" s="52"/>
      <c r="W3317" s="52"/>
      <c r="X3317" s="68"/>
      <c r="Y3317" s="62"/>
      <c r="Z3317" s="19"/>
      <c r="AC3317" s="58"/>
      <c r="AD3317" s="19"/>
    </row>
    <row r="3318" spans="2:30" s="20" customFormat="1">
      <c r="B3318" s="49"/>
      <c r="C3318" s="19"/>
      <c r="D3318" s="50"/>
      <c r="E3318" s="19"/>
      <c r="F3318" s="19"/>
      <c r="G3318" s="208"/>
      <c r="I3318" s="51"/>
      <c r="J3318" s="52"/>
      <c r="K3318" s="62"/>
      <c r="L3318" s="62"/>
      <c r="M3318" s="52"/>
      <c r="N3318" s="54"/>
      <c r="O3318" s="51"/>
      <c r="P3318" s="52"/>
      <c r="W3318" s="52"/>
      <c r="X3318" s="68"/>
      <c r="Y3318" s="62"/>
      <c r="Z3318" s="19"/>
      <c r="AC3318" s="58"/>
      <c r="AD3318" s="19"/>
    </row>
    <row r="3319" spans="2:30" s="20" customFormat="1">
      <c r="B3319" s="49"/>
      <c r="C3319" s="19"/>
      <c r="D3319" s="50"/>
      <c r="E3319" s="19"/>
      <c r="F3319" s="19"/>
      <c r="G3319" s="208"/>
      <c r="I3319" s="51"/>
      <c r="J3319" s="52"/>
      <c r="K3319" s="62"/>
      <c r="L3319" s="62"/>
      <c r="M3319" s="52"/>
      <c r="N3319" s="54"/>
      <c r="O3319" s="51"/>
      <c r="P3319" s="52"/>
      <c r="W3319" s="52"/>
      <c r="X3319" s="68"/>
      <c r="Y3319" s="62"/>
      <c r="Z3319" s="19"/>
      <c r="AC3319" s="58"/>
      <c r="AD3319" s="19"/>
    </row>
    <row r="3320" spans="2:30" s="20" customFormat="1">
      <c r="B3320" s="49"/>
      <c r="C3320" s="19"/>
      <c r="D3320" s="50"/>
      <c r="E3320" s="19"/>
      <c r="F3320" s="19"/>
      <c r="G3320" s="208"/>
      <c r="I3320" s="51"/>
      <c r="J3320" s="52"/>
      <c r="K3320" s="62"/>
      <c r="L3320" s="62"/>
      <c r="M3320" s="52"/>
      <c r="N3320" s="54"/>
      <c r="O3320" s="51"/>
      <c r="P3320" s="52"/>
      <c r="W3320" s="52"/>
      <c r="X3320" s="68"/>
      <c r="Y3320" s="62"/>
      <c r="Z3320" s="19"/>
      <c r="AC3320" s="58"/>
      <c r="AD3320" s="19"/>
    </row>
    <row r="3321" spans="2:30" s="20" customFormat="1">
      <c r="B3321" s="49"/>
      <c r="C3321" s="19"/>
      <c r="D3321" s="50"/>
      <c r="E3321" s="19"/>
      <c r="F3321" s="19"/>
      <c r="G3321" s="208"/>
      <c r="I3321" s="51"/>
      <c r="J3321" s="52"/>
      <c r="K3321" s="62"/>
      <c r="L3321" s="62"/>
      <c r="M3321" s="52"/>
      <c r="N3321" s="54"/>
      <c r="O3321" s="51"/>
      <c r="P3321" s="52"/>
      <c r="W3321" s="52"/>
      <c r="X3321" s="68"/>
      <c r="Y3321" s="62"/>
      <c r="Z3321" s="19"/>
      <c r="AC3321" s="58"/>
      <c r="AD3321" s="19"/>
    </row>
    <row r="3322" spans="2:30" s="20" customFormat="1">
      <c r="B3322" s="49"/>
      <c r="C3322" s="19"/>
      <c r="D3322" s="50"/>
      <c r="E3322" s="19"/>
      <c r="F3322" s="19"/>
      <c r="G3322" s="208"/>
      <c r="I3322" s="51"/>
      <c r="J3322" s="52"/>
      <c r="K3322" s="62"/>
      <c r="L3322" s="62"/>
      <c r="M3322" s="52"/>
      <c r="N3322" s="54"/>
      <c r="O3322" s="51"/>
      <c r="P3322" s="52"/>
      <c r="W3322" s="52"/>
      <c r="X3322" s="68"/>
      <c r="Y3322" s="62"/>
      <c r="Z3322" s="19"/>
      <c r="AC3322" s="58"/>
      <c r="AD3322" s="19"/>
    </row>
    <row r="3323" spans="2:30" s="20" customFormat="1">
      <c r="B3323" s="49"/>
      <c r="C3323" s="19"/>
      <c r="D3323" s="50"/>
      <c r="E3323" s="19"/>
      <c r="F3323" s="19"/>
      <c r="G3323" s="208"/>
      <c r="I3323" s="51"/>
      <c r="J3323" s="52"/>
      <c r="K3323" s="62"/>
      <c r="L3323" s="62"/>
      <c r="M3323" s="52"/>
      <c r="N3323" s="54"/>
      <c r="O3323" s="51"/>
      <c r="P3323" s="52"/>
      <c r="W3323" s="52"/>
      <c r="X3323" s="68"/>
      <c r="Y3323" s="62"/>
      <c r="Z3323" s="19"/>
      <c r="AC3323" s="58"/>
      <c r="AD3323" s="19"/>
    </row>
    <row r="3324" spans="2:30" s="20" customFormat="1">
      <c r="B3324" s="49"/>
      <c r="C3324" s="19"/>
      <c r="D3324" s="50"/>
      <c r="E3324" s="19"/>
      <c r="F3324" s="19"/>
      <c r="G3324" s="208"/>
      <c r="I3324" s="51"/>
      <c r="J3324" s="52"/>
      <c r="K3324" s="62"/>
      <c r="L3324" s="62"/>
      <c r="M3324" s="52"/>
      <c r="N3324" s="54"/>
      <c r="O3324" s="51"/>
      <c r="P3324" s="52"/>
      <c r="W3324" s="52"/>
      <c r="X3324" s="68"/>
      <c r="Y3324" s="62"/>
      <c r="Z3324" s="19"/>
      <c r="AC3324" s="58"/>
      <c r="AD3324" s="19"/>
    </row>
    <row r="3325" spans="2:30" s="20" customFormat="1">
      <c r="B3325" s="49"/>
      <c r="C3325" s="19"/>
      <c r="D3325" s="50"/>
      <c r="E3325" s="19"/>
      <c r="F3325" s="19"/>
      <c r="G3325" s="208"/>
      <c r="I3325" s="51"/>
      <c r="J3325" s="52"/>
      <c r="K3325" s="62"/>
      <c r="L3325" s="62"/>
      <c r="M3325" s="52"/>
      <c r="N3325" s="54"/>
      <c r="O3325" s="51"/>
      <c r="P3325" s="52"/>
      <c r="W3325" s="52"/>
      <c r="X3325" s="68"/>
      <c r="Y3325" s="62"/>
      <c r="Z3325" s="19"/>
      <c r="AC3325" s="58"/>
      <c r="AD3325" s="19"/>
    </row>
    <row r="3326" spans="2:30" s="20" customFormat="1">
      <c r="B3326" s="49"/>
      <c r="C3326" s="19"/>
      <c r="D3326" s="50"/>
      <c r="E3326" s="19"/>
      <c r="F3326" s="19"/>
      <c r="G3326" s="208"/>
      <c r="I3326" s="51"/>
      <c r="J3326" s="52"/>
      <c r="K3326" s="62"/>
      <c r="L3326" s="62"/>
      <c r="M3326" s="52"/>
      <c r="N3326" s="54"/>
      <c r="O3326" s="51"/>
      <c r="P3326" s="52"/>
      <c r="W3326" s="52"/>
      <c r="X3326" s="68"/>
      <c r="Y3326" s="62"/>
      <c r="Z3326" s="19"/>
      <c r="AC3326" s="58"/>
      <c r="AD3326" s="19"/>
    </row>
    <row r="3327" spans="2:30" s="20" customFormat="1">
      <c r="B3327" s="49"/>
      <c r="C3327" s="19"/>
      <c r="D3327" s="50"/>
      <c r="E3327" s="19"/>
      <c r="F3327" s="19"/>
      <c r="G3327" s="208"/>
      <c r="I3327" s="51"/>
      <c r="J3327" s="52"/>
      <c r="K3327" s="62"/>
      <c r="L3327" s="62"/>
      <c r="M3327" s="52"/>
      <c r="N3327" s="54"/>
      <c r="O3327" s="51"/>
      <c r="P3327" s="52"/>
      <c r="W3327" s="52"/>
      <c r="X3327" s="68"/>
      <c r="Y3327" s="62"/>
      <c r="Z3327" s="19"/>
      <c r="AC3327" s="58"/>
      <c r="AD3327" s="19"/>
    </row>
    <row r="3328" spans="2:30" s="20" customFormat="1">
      <c r="B3328" s="49"/>
      <c r="C3328" s="19"/>
      <c r="D3328" s="50"/>
      <c r="E3328" s="19"/>
      <c r="F3328" s="19"/>
      <c r="G3328" s="208"/>
      <c r="I3328" s="51"/>
      <c r="J3328" s="52"/>
      <c r="K3328" s="62"/>
      <c r="L3328" s="62"/>
      <c r="M3328" s="52"/>
      <c r="N3328" s="54"/>
      <c r="O3328" s="51"/>
      <c r="P3328" s="52"/>
      <c r="W3328" s="52"/>
      <c r="X3328" s="68"/>
      <c r="Y3328" s="62"/>
      <c r="Z3328" s="19"/>
      <c r="AC3328" s="58"/>
      <c r="AD3328" s="19"/>
    </row>
    <row r="3329" spans="2:30" s="20" customFormat="1">
      <c r="B3329" s="49"/>
      <c r="C3329" s="19"/>
      <c r="D3329" s="50"/>
      <c r="E3329" s="19"/>
      <c r="F3329" s="19"/>
      <c r="G3329" s="208"/>
      <c r="I3329" s="51"/>
      <c r="J3329" s="52"/>
      <c r="K3329" s="62"/>
      <c r="L3329" s="62"/>
      <c r="M3329" s="52"/>
      <c r="N3329" s="54"/>
      <c r="O3329" s="51"/>
      <c r="P3329" s="52"/>
      <c r="W3329" s="52"/>
      <c r="X3329" s="68"/>
      <c r="Y3329" s="62"/>
      <c r="Z3329" s="19"/>
      <c r="AC3329" s="58"/>
      <c r="AD3329" s="19"/>
    </row>
    <row r="3330" spans="2:30" s="20" customFormat="1">
      <c r="B3330" s="49"/>
      <c r="C3330" s="19"/>
      <c r="D3330" s="50"/>
      <c r="E3330" s="19"/>
      <c r="F3330" s="19"/>
      <c r="G3330" s="208"/>
      <c r="I3330" s="51"/>
      <c r="J3330" s="52"/>
      <c r="K3330" s="62"/>
      <c r="L3330" s="62"/>
      <c r="M3330" s="52"/>
      <c r="N3330" s="54"/>
      <c r="O3330" s="51"/>
      <c r="P3330" s="52"/>
      <c r="W3330" s="52"/>
      <c r="X3330" s="68"/>
      <c r="Y3330" s="62"/>
      <c r="Z3330" s="19"/>
      <c r="AC3330" s="58"/>
      <c r="AD3330" s="19"/>
    </row>
    <row r="3331" spans="2:30" s="20" customFormat="1">
      <c r="B3331" s="49"/>
      <c r="C3331" s="19"/>
      <c r="D3331" s="50"/>
      <c r="E3331" s="19"/>
      <c r="F3331" s="19"/>
      <c r="G3331" s="208"/>
      <c r="I3331" s="51"/>
      <c r="J3331" s="52"/>
      <c r="K3331" s="62"/>
      <c r="L3331" s="62"/>
      <c r="M3331" s="52"/>
      <c r="N3331" s="54"/>
      <c r="O3331" s="51"/>
      <c r="P3331" s="52"/>
      <c r="W3331" s="52"/>
      <c r="X3331" s="68"/>
      <c r="Y3331" s="62"/>
      <c r="Z3331" s="19"/>
      <c r="AC3331" s="58"/>
      <c r="AD3331" s="19"/>
    </row>
    <row r="3332" spans="2:30" s="20" customFormat="1">
      <c r="B3332" s="49"/>
      <c r="C3332" s="19"/>
      <c r="D3332" s="50"/>
      <c r="E3332" s="19"/>
      <c r="F3332" s="19"/>
      <c r="G3332" s="208"/>
      <c r="I3332" s="51"/>
      <c r="J3332" s="52"/>
      <c r="K3332" s="62"/>
      <c r="L3332" s="62"/>
      <c r="M3332" s="52"/>
      <c r="N3332" s="54"/>
      <c r="O3332" s="51"/>
      <c r="P3332" s="52"/>
      <c r="W3332" s="52"/>
      <c r="X3332" s="68"/>
      <c r="Y3332" s="62"/>
      <c r="Z3332" s="19"/>
      <c r="AC3332" s="58"/>
      <c r="AD3332" s="19"/>
    </row>
    <row r="3333" spans="2:30" s="20" customFormat="1">
      <c r="B3333" s="49"/>
      <c r="C3333" s="19"/>
      <c r="D3333" s="50"/>
      <c r="E3333" s="19"/>
      <c r="F3333" s="19"/>
      <c r="G3333" s="208"/>
      <c r="I3333" s="51"/>
      <c r="J3333" s="52"/>
      <c r="K3333" s="62"/>
      <c r="L3333" s="62"/>
      <c r="M3333" s="52"/>
      <c r="N3333" s="54"/>
      <c r="O3333" s="51"/>
      <c r="P3333" s="52"/>
      <c r="W3333" s="52"/>
      <c r="X3333" s="68"/>
      <c r="Y3333" s="62"/>
      <c r="Z3333" s="19"/>
      <c r="AC3333" s="58"/>
      <c r="AD3333" s="19"/>
    </row>
    <row r="3334" spans="2:30" s="20" customFormat="1">
      <c r="B3334" s="49"/>
      <c r="C3334" s="19"/>
      <c r="D3334" s="50"/>
      <c r="E3334" s="19"/>
      <c r="F3334" s="19"/>
      <c r="G3334" s="208"/>
      <c r="I3334" s="51"/>
      <c r="J3334" s="52"/>
      <c r="K3334" s="62"/>
      <c r="L3334" s="62"/>
      <c r="M3334" s="52"/>
      <c r="N3334" s="54"/>
      <c r="O3334" s="51"/>
      <c r="P3334" s="52"/>
      <c r="W3334" s="52"/>
      <c r="X3334" s="68"/>
      <c r="Y3334" s="62"/>
      <c r="Z3334" s="19"/>
      <c r="AC3334" s="58"/>
      <c r="AD3334" s="19"/>
    </row>
    <row r="3335" spans="2:30" s="20" customFormat="1">
      <c r="B3335" s="49"/>
      <c r="C3335" s="19"/>
      <c r="D3335" s="50"/>
      <c r="E3335" s="19"/>
      <c r="F3335" s="19"/>
      <c r="G3335" s="208"/>
      <c r="I3335" s="51"/>
      <c r="J3335" s="52"/>
      <c r="K3335" s="62"/>
      <c r="L3335" s="62"/>
      <c r="M3335" s="52"/>
      <c r="N3335" s="54"/>
      <c r="O3335" s="51"/>
      <c r="P3335" s="52"/>
      <c r="W3335" s="52"/>
      <c r="X3335" s="68"/>
      <c r="Y3335" s="62"/>
      <c r="Z3335" s="19"/>
      <c r="AC3335" s="58"/>
      <c r="AD3335" s="19"/>
    </row>
    <row r="3336" spans="2:30" s="20" customFormat="1">
      <c r="B3336" s="49"/>
      <c r="C3336" s="19"/>
      <c r="D3336" s="50"/>
      <c r="E3336" s="19"/>
      <c r="F3336" s="19"/>
      <c r="G3336" s="208"/>
      <c r="I3336" s="51"/>
      <c r="J3336" s="52"/>
      <c r="K3336" s="62"/>
      <c r="L3336" s="62"/>
      <c r="M3336" s="52"/>
      <c r="N3336" s="54"/>
      <c r="O3336" s="51"/>
      <c r="P3336" s="52"/>
      <c r="W3336" s="52"/>
      <c r="X3336" s="68"/>
      <c r="Y3336" s="62"/>
      <c r="Z3336" s="19"/>
      <c r="AC3336" s="58"/>
      <c r="AD3336" s="19"/>
    </row>
    <row r="3337" spans="2:30" s="20" customFormat="1">
      <c r="B3337" s="49"/>
      <c r="C3337" s="19"/>
      <c r="D3337" s="50"/>
      <c r="E3337" s="19"/>
      <c r="F3337" s="19"/>
      <c r="G3337" s="208"/>
      <c r="I3337" s="51"/>
      <c r="J3337" s="52"/>
      <c r="K3337" s="62"/>
      <c r="L3337" s="62"/>
      <c r="M3337" s="52"/>
      <c r="N3337" s="54"/>
      <c r="O3337" s="51"/>
      <c r="P3337" s="52"/>
      <c r="W3337" s="52"/>
      <c r="X3337" s="68"/>
      <c r="Y3337" s="62"/>
      <c r="Z3337" s="19"/>
      <c r="AC3337" s="58"/>
      <c r="AD3337" s="19"/>
    </row>
    <row r="3338" spans="2:30" s="20" customFormat="1">
      <c r="B3338" s="49"/>
      <c r="C3338" s="19"/>
      <c r="D3338" s="50"/>
      <c r="E3338" s="19"/>
      <c r="F3338" s="19"/>
      <c r="G3338" s="208"/>
      <c r="I3338" s="51"/>
      <c r="J3338" s="52"/>
      <c r="K3338" s="62"/>
      <c r="L3338" s="62"/>
      <c r="M3338" s="52"/>
      <c r="N3338" s="54"/>
      <c r="O3338" s="51"/>
      <c r="P3338" s="52"/>
      <c r="W3338" s="52"/>
      <c r="X3338" s="68"/>
      <c r="Y3338" s="62"/>
      <c r="Z3338" s="19"/>
      <c r="AC3338" s="58"/>
      <c r="AD3338" s="19"/>
    </row>
    <row r="3339" spans="2:30" s="20" customFormat="1">
      <c r="B3339" s="49"/>
      <c r="C3339" s="19"/>
      <c r="D3339" s="50"/>
      <c r="E3339" s="19"/>
      <c r="F3339" s="19"/>
      <c r="G3339" s="208"/>
      <c r="I3339" s="51"/>
      <c r="J3339" s="52"/>
      <c r="K3339" s="62"/>
      <c r="L3339" s="62"/>
      <c r="M3339" s="52"/>
      <c r="N3339" s="54"/>
      <c r="O3339" s="51"/>
      <c r="P3339" s="52"/>
      <c r="W3339" s="52"/>
      <c r="X3339" s="68"/>
      <c r="Y3339" s="62"/>
      <c r="Z3339" s="19"/>
      <c r="AC3339" s="58"/>
      <c r="AD3339" s="19"/>
    </row>
    <row r="3340" spans="2:30" s="20" customFormat="1">
      <c r="B3340" s="49"/>
      <c r="C3340" s="19"/>
      <c r="D3340" s="50"/>
      <c r="E3340" s="19"/>
      <c r="F3340" s="19"/>
      <c r="G3340" s="208"/>
      <c r="I3340" s="51"/>
      <c r="J3340" s="52"/>
      <c r="K3340" s="62"/>
      <c r="L3340" s="62"/>
      <c r="M3340" s="52"/>
      <c r="N3340" s="54"/>
      <c r="O3340" s="51"/>
      <c r="P3340" s="52"/>
      <c r="W3340" s="52"/>
      <c r="X3340" s="68"/>
      <c r="Y3340" s="62"/>
      <c r="Z3340" s="19"/>
      <c r="AC3340" s="58"/>
      <c r="AD3340" s="19"/>
    </row>
    <row r="3341" spans="2:30" s="20" customFormat="1">
      <c r="B3341" s="49"/>
      <c r="C3341" s="19"/>
      <c r="D3341" s="50"/>
      <c r="E3341" s="19"/>
      <c r="F3341" s="19"/>
      <c r="G3341" s="208"/>
      <c r="I3341" s="51"/>
      <c r="J3341" s="52"/>
      <c r="K3341" s="62"/>
      <c r="L3341" s="62"/>
      <c r="M3341" s="52"/>
      <c r="N3341" s="54"/>
      <c r="O3341" s="51"/>
      <c r="P3341" s="52"/>
      <c r="W3341" s="52"/>
      <c r="X3341" s="68"/>
      <c r="Y3341" s="62"/>
      <c r="Z3341" s="19"/>
      <c r="AC3341" s="58"/>
      <c r="AD3341" s="19"/>
    </row>
    <row r="3342" spans="2:30" s="20" customFormat="1">
      <c r="B3342" s="49"/>
      <c r="C3342" s="19"/>
      <c r="D3342" s="50"/>
      <c r="E3342" s="19"/>
      <c r="F3342" s="19"/>
      <c r="G3342" s="208"/>
      <c r="I3342" s="51"/>
      <c r="J3342" s="52"/>
      <c r="K3342" s="62"/>
      <c r="L3342" s="62"/>
      <c r="M3342" s="52"/>
      <c r="N3342" s="54"/>
      <c r="O3342" s="51"/>
      <c r="P3342" s="52"/>
      <c r="W3342" s="52"/>
      <c r="X3342" s="68"/>
      <c r="Y3342" s="62"/>
      <c r="Z3342" s="19"/>
      <c r="AC3342" s="58"/>
      <c r="AD3342" s="19"/>
    </row>
    <row r="3343" spans="2:30" s="20" customFormat="1">
      <c r="B3343" s="49"/>
      <c r="C3343" s="19"/>
      <c r="D3343" s="50"/>
      <c r="E3343" s="19"/>
      <c r="F3343" s="19"/>
      <c r="G3343" s="208"/>
      <c r="I3343" s="51"/>
      <c r="J3343" s="52"/>
      <c r="K3343" s="62"/>
      <c r="L3343" s="62"/>
      <c r="M3343" s="52"/>
      <c r="N3343" s="54"/>
      <c r="O3343" s="51"/>
      <c r="P3343" s="52"/>
      <c r="W3343" s="52"/>
      <c r="X3343" s="68"/>
      <c r="Y3343" s="62"/>
      <c r="Z3343" s="19"/>
      <c r="AC3343" s="58"/>
      <c r="AD3343" s="19"/>
    </row>
    <row r="3344" spans="2:30" s="20" customFormat="1">
      <c r="B3344" s="49"/>
      <c r="C3344" s="19"/>
      <c r="D3344" s="50"/>
      <c r="E3344" s="19"/>
      <c r="F3344" s="19"/>
      <c r="G3344" s="208"/>
      <c r="I3344" s="51"/>
      <c r="J3344" s="52"/>
      <c r="K3344" s="62"/>
      <c r="L3344" s="62"/>
      <c r="M3344" s="52"/>
      <c r="N3344" s="54"/>
      <c r="O3344" s="51"/>
      <c r="P3344" s="52"/>
      <c r="W3344" s="52"/>
      <c r="X3344" s="68"/>
      <c r="Y3344" s="62"/>
      <c r="Z3344" s="19"/>
      <c r="AC3344" s="58"/>
      <c r="AD3344" s="19"/>
    </row>
    <row r="3345" spans="2:30" s="20" customFormat="1">
      <c r="B3345" s="49"/>
      <c r="C3345" s="19"/>
      <c r="D3345" s="50"/>
      <c r="E3345" s="19"/>
      <c r="F3345" s="19"/>
      <c r="G3345" s="208"/>
      <c r="I3345" s="51"/>
      <c r="J3345" s="52"/>
      <c r="K3345" s="62"/>
      <c r="L3345" s="62"/>
      <c r="M3345" s="52"/>
      <c r="N3345" s="54"/>
      <c r="O3345" s="51"/>
      <c r="P3345" s="52"/>
      <c r="W3345" s="52"/>
      <c r="X3345" s="68"/>
      <c r="Y3345" s="62"/>
      <c r="Z3345" s="19"/>
      <c r="AC3345" s="58"/>
      <c r="AD3345" s="19"/>
    </row>
    <row r="3346" spans="2:30" s="20" customFormat="1">
      <c r="B3346" s="49"/>
      <c r="C3346" s="19"/>
      <c r="D3346" s="50"/>
      <c r="E3346" s="19"/>
      <c r="F3346" s="19"/>
      <c r="G3346" s="208"/>
      <c r="I3346" s="51"/>
      <c r="J3346" s="52"/>
      <c r="K3346" s="62"/>
      <c r="L3346" s="62"/>
      <c r="M3346" s="52"/>
      <c r="N3346" s="54"/>
      <c r="O3346" s="51"/>
      <c r="P3346" s="52"/>
      <c r="W3346" s="52"/>
      <c r="X3346" s="68"/>
      <c r="Y3346" s="62"/>
      <c r="Z3346" s="19"/>
      <c r="AC3346" s="58"/>
      <c r="AD3346" s="19"/>
    </row>
    <row r="3347" spans="2:30" s="20" customFormat="1">
      <c r="B3347" s="49"/>
      <c r="C3347" s="19"/>
      <c r="D3347" s="50"/>
      <c r="E3347" s="19"/>
      <c r="F3347" s="19"/>
      <c r="G3347" s="208"/>
      <c r="I3347" s="51"/>
      <c r="J3347" s="52"/>
      <c r="K3347" s="62"/>
      <c r="L3347" s="62"/>
      <c r="M3347" s="52"/>
      <c r="N3347" s="54"/>
      <c r="O3347" s="51"/>
      <c r="P3347" s="52"/>
      <c r="W3347" s="52"/>
      <c r="X3347" s="68"/>
      <c r="Y3347" s="62"/>
      <c r="Z3347" s="19"/>
      <c r="AC3347" s="58"/>
      <c r="AD3347" s="19"/>
    </row>
    <row r="3348" spans="2:30" s="20" customFormat="1">
      <c r="B3348" s="49"/>
      <c r="C3348" s="19"/>
      <c r="D3348" s="50"/>
      <c r="E3348" s="19"/>
      <c r="F3348" s="19"/>
      <c r="G3348" s="208"/>
      <c r="I3348" s="51"/>
      <c r="J3348" s="52"/>
      <c r="K3348" s="62"/>
      <c r="L3348" s="62"/>
      <c r="M3348" s="52"/>
      <c r="N3348" s="54"/>
      <c r="O3348" s="51"/>
      <c r="P3348" s="52"/>
      <c r="W3348" s="52"/>
      <c r="X3348" s="68"/>
      <c r="Y3348" s="62"/>
      <c r="Z3348" s="19"/>
      <c r="AC3348" s="58"/>
      <c r="AD3348" s="19"/>
    </row>
    <row r="3349" spans="2:30" s="20" customFormat="1">
      <c r="B3349" s="49"/>
      <c r="C3349" s="19"/>
      <c r="D3349" s="50"/>
      <c r="E3349" s="19"/>
      <c r="F3349" s="19"/>
      <c r="G3349" s="208"/>
      <c r="I3349" s="51"/>
      <c r="J3349" s="52"/>
      <c r="K3349" s="62"/>
      <c r="L3349" s="62"/>
      <c r="M3349" s="52"/>
      <c r="N3349" s="54"/>
      <c r="O3349" s="51"/>
      <c r="P3349" s="52"/>
      <c r="W3349" s="52"/>
      <c r="X3349" s="68"/>
      <c r="Y3349" s="62"/>
      <c r="Z3349" s="19"/>
      <c r="AC3349" s="58"/>
      <c r="AD3349" s="19"/>
    </row>
    <row r="3350" spans="2:30" s="20" customFormat="1">
      <c r="B3350" s="49"/>
      <c r="C3350" s="19"/>
      <c r="D3350" s="50"/>
      <c r="E3350" s="19"/>
      <c r="F3350" s="19"/>
      <c r="G3350" s="208"/>
      <c r="I3350" s="51"/>
      <c r="J3350" s="52"/>
      <c r="K3350" s="62"/>
      <c r="L3350" s="62"/>
      <c r="M3350" s="52"/>
      <c r="N3350" s="54"/>
      <c r="O3350" s="51"/>
      <c r="P3350" s="52"/>
      <c r="W3350" s="52"/>
      <c r="X3350" s="68"/>
      <c r="Y3350" s="62"/>
      <c r="Z3350" s="19"/>
      <c r="AC3350" s="58"/>
      <c r="AD3350" s="19"/>
    </row>
    <row r="3351" spans="2:30" s="20" customFormat="1">
      <c r="B3351" s="49"/>
      <c r="C3351" s="19"/>
      <c r="D3351" s="50"/>
      <c r="E3351" s="19"/>
      <c r="F3351" s="19"/>
      <c r="G3351" s="208"/>
      <c r="I3351" s="51"/>
      <c r="J3351" s="52"/>
      <c r="K3351" s="62"/>
      <c r="L3351" s="62"/>
      <c r="M3351" s="52"/>
      <c r="N3351" s="54"/>
      <c r="O3351" s="51"/>
      <c r="P3351" s="52"/>
      <c r="W3351" s="52"/>
      <c r="X3351" s="68"/>
      <c r="Y3351" s="62"/>
      <c r="Z3351" s="19"/>
      <c r="AC3351" s="58"/>
      <c r="AD3351" s="19"/>
    </row>
    <row r="3352" spans="2:30" s="20" customFormat="1">
      <c r="B3352" s="49"/>
      <c r="C3352" s="19"/>
      <c r="D3352" s="50"/>
      <c r="E3352" s="19"/>
      <c r="F3352" s="19"/>
      <c r="G3352" s="208"/>
      <c r="I3352" s="51"/>
      <c r="J3352" s="52"/>
      <c r="K3352" s="62"/>
      <c r="L3352" s="62"/>
      <c r="M3352" s="52"/>
      <c r="N3352" s="54"/>
      <c r="O3352" s="51"/>
      <c r="P3352" s="52"/>
      <c r="W3352" s="52"/>
      <c r="X3352" s="68"/>
      <c r="Y3352" s="62"/>
      <c r="Z3352" s="19"/>
      <c r="AC3352" s="58"/>
      <c r="AD3352" s="19"/>
    </row>
    <row r="3353" spans="2:30" s="20" customFormat="1">
      <c r="B3353" s="49"/>
      <c r="C3353" s="19"/>
      <c r="D3353" s="50"/>
      <c r="E3353" s="19"/>
      <c r="F3353" s="19"/>
      <c r="G3353" s="208"/>
      <c r="I3353" s="51"/>
      <c r="J3353" s="52"/>
      <c r="K3353" s="62"/>
      <c r="L3353" s="62"/>
      <c r="M3353" s="52"/>
      <c r="N3353" s="54"/>
      <c r="O3353" s="51"/>
      <c r="P3353" s="52"/>
      <c r="W3353" s="52"/>
      <c r="X3353" s="68"/>
      <c r="Y3353" s="62"/>
      <c r="Z3353" s="19"/>
      <c r="AC3353" s="58"/>
      <c r="AD3353" s="19"/>
    </row>
    <row r="3354" spans="2:30" s="20" customFormat="1">
      <c r="B3354" s="49"/>
      <c r="C3354" s="19"/>
      <c r="D3354" s="50"/>
      <c r="E3354" s="19"/>
      <c r="F3354" s="19"/>
      <c r="G3354" s="208"/>
      <c r="I3354" s="51"/>
      <c r="J3354" s="52"/>
      <c r="K3354" s="62"/>
      <c r="L3354" s="62"/>
      <c r="M3354" s="52"/>
      <c r="N3354" s="54"/>
      <c r="O3354" s="51"/>
      <c r="P3354" s="52"/>
      <c r="W3354" s="52"/>
      <c r="X3354" s="68"/>
      <c r="Y3354" s="62"/>
      <c r="Z3354" s="19"/>
      <c r="AC3354" s="58"/>
      <c r="AD3354" s="19"/>
    </row>
    <row r="3355" spans="2:30" s="20" customFormat="1">
      <c r="B3355" s="49"/>
      <c r="C3355" s="19"/>
      <c r="D3355" s="50"/>
      <c r="E3355" s="19"/>
      <c r="F3355" s="19"/>
      <c r="G3355" s="208"/>
      <c r="I3355" s="51"/>
      <c r="J3355" s="52"/>
      <c r="K3355" s="62"/>
      <c r="L3355" s="62"/>
      <c r="M3355" s="52"/>
      <c r="N3355" s="54"/>
      <c r="O3355" s="51"/>
      <c r="P3355" s="52"/>
      <c r="W3355" s="52"/>
      <c r="X3355" s="68"/>
      <c r="Y3355" s="62"/>
      <c r="Z3355" s="19"/>
      <c r="AC3355" s="58"/>
      <c r="AD3355" s="19"/>
    </row>
    <row r="3356" spans="2:30" s="20" customFormat="1">
      <c r="B3356" s="49"/>
      <c r="C3356" s="19"/>
      <c r="D3356" s="50"/>
      <c r="E3356" s="19"/>
      <c r="F3356" s="19"/>
      <c r="G3356" s="208"/>
      <c r="I3356" s="51"/>
      <c r="J3356" s="52"/>
      <c r="K3356" s="62"/>
      <c r="L3356" s="62"/>
      <c r="M3356" s="52"/>
      <c r="N3356" s="54"/>
      <c r="O3356" s="51"/>
      <c r="P3356" s="52"/>
      <c r="W3356" s="52"/>
      <c r="X3356" s="68"/>
      <c r="Y3356" s="62"/>
      <c r="Z3356" s="19"/>
      <c r="AC3356" s="58"/>
      <c r="AD3356" s="19"/>
    </row>
    <row r="3357" spans="2:30" s="20" customFormat="1">
      <c r="B3357" s="49"/>
      <c r="C3357" s="19"/>
      <c r="D3357" s="50"/>
      <c r="E3357" s="19"/>
      <c r="F3357" s="19"/>
      <c r="G3357" s="208"/>
      <c r="I3357" s="51"/>
      <c r="J3357" s="52"/>
      <c r="K3357" s="62"/>
      <c r="L3357" s="62"/>
      <c r="M3357" s="52"/>
      <c r="N3357" s="54"/>
      <c r="O3357" s="51"/>
      <c r="P3357" s="52"/>
      <c r="W3357" s="52"/>
      <c r="X3357" s="68"/>
      <c r="Y3357" s="62"/>
      <c r="Z3357" s="19"/>
      <c r="AC3357" s="58"/>
      <c r="AD3357" s="19"/>
    </row>
    <row r="3358" spans="2:30" s="20" customFormat="1">
      <c r="B3358" s="49"/>
      <c r="C3358" s="19"/>
      <c r="D3358" s="50"/>
      <c r="E3358" s="19"/>
      <c r="F3358" s="19"/>
      <c r="G3358" s="208"/>
      <c r="I3358" s="51"/>
      <c r="J3358" s="52"/>
      <c r="K3358" s="62"/>
      <c r="L3358" s="62"/>
      <c r="M3358" s="52"/>
      <c r="N3358" s="54"/>
      <c r="O3358" s="51"/>
      <c r="P3358" s="52"/>
      <c r="W3358" s="52"/>
      <c r="X3358" s="68"/>
      <c r="Y3358" s="62"/>
      <c r="Z3358" s="19"/>
      <c r="AC3358" s="58"/>
      <c r="AD3358" s="19"/>
    </row>
    <row r="3359" spans="2:30" s="20" customFormat="1">
      <c r="B3359" s="49"/>
      <c r="C3359" s="19"/>
      <c r="D3359" s="50"/>
      <c r="E3359" s="19"/>
      <c r="F3359" s="19"/>
      <c r="G3359" s="208"/>
      <c r="I3359" s="51"/>
      <c r="J3359" s="52"/>
      <c r="K3359" s="62"/>
      <c r="L3359" s="62"/>
      <c r="M3359" s="52"/>
      <c r="N3359" s="54"/>
      <c r="O3359" s="51"/>
      <c r="P3359" s="52"/>
      <c r="W3359" s="52"/>
      <c r="X3359" s="68"/>
      <c r="Y3359" s="62"/>
      <c r="Z3359" s="19"/>
      <c r="AC3359" s="58"/>
      <c r="AD3359" s="19"/>
    </row>
    <row r="3360" spans="2:30" s="20" customFormat="1">
      <c r="B3360" s="49"/>
      <c r="C3360" s="19"/>
      <c r="D3360" s="50"/>
      <c r="E3360" s="19"/>
      <c r="F3360" s="19"/>
      <c r="G3360" s="208"/>
      <c r="I3360" s="51"/>
      <c r="J3360" s="52"/>
      <c r="K3360" s="62"/>
      <c r="L3360" s="62"/>
      <c r="M3360" s="52"/>
      <c r="N3360" s="54"/>
      <c r="O3360" s="51"/>
      <c r="P3360" s="52"/>
      <c r="W3360" s="52"/>
      <c r="X3360" s="68"/>
      <c r="Y3360" s="62"/>
      <c r="Z3360" s="19"/>
      <c r="AC3360" s="58"/>
      <c r="AD3360" s="19"/>
    </row>
    <row r="3361" spans="2:30" s="20" customFormat="1">
      <c r="B3361" s="49"/>
      <c r="C3361" s="19"/>
      <c r="D3361" s="50"/>
      <c r="E3361" s="19"/>
      <c r="F3361" s="19"/>
      <c r="G3361" s="208"/>
      <c r="I3361" s="51"/>
      <c r="J3361" s="52"/>
      <c r="K3361" s="62"/>
      <c r="L3361" s="62"/>
      <c r="M3361" s="52"/>
      <c r="N3361" s="54"/>
      <c r="O3361" s="51"/>
      <c r="P3361" s="52"/>
      <c r="W3361" s="52"/>
      <c r="X3361" s="68"/>
      <c r="Y3361" s="62"/>
      <c r="Z3361" s="19"/>
      <c r="AC3361" s="58"/>
      <c r="AD3361" s="19"/>
    </row>
    <row r="3362" spans="2:30" s="20" customFormat="1">
      <c r="B3362" s="49"/>
      <c r="C3362" s="19"/>
      <c r="D3362" s="50"/>
      <c r="E3362" s="19"/>
      <c r="F3362" s="19"/>
      <c r="G3362" s="208"/>
      <c r="I3362" s="51"/>
      <c r="J3362" s="52"/>
      <c r="K3362" s="62"/>
      <c r="L3362" s="62"/>
      <c r="M3362" s="52"/>
      <c r="N3362" s="54"/>
      <c r="O3362" s="51"/>
      <c r="P3362" s="52"/>
      <c r="W3362" s="52"/>
      <c r="X3362" s="68"/>
      <c r="Y3362" s="62"/>
      <c r="Z3362" s="19"/>
      <c r="AC3362" s="58"/>
      <c r="AD3362" s="19"/>
    </row>
    <row r="3363" spans="2:30" s="20" customFormat="1">
      <c r="B3363" s="49"/>
      <c r="C3363" s="19"/>
      <c r="D3363" s="50"/>
      <c r="E3363" s="19"/>
      <c r="F3363" s="19"/>
      <c r="G3363" s="208"/>
      <c r="I3363" s="51"/>
      <c r="J3363" s="52"/>
      <c r="K3363" s="62"/>
      <c r="L3363" s="62"/>
      <c r="M3363" s="52"/>
      <c r="N3363" s="54"/>
      <c r="O3363" s="51"/>
      <c r="P3363" s="52"/>
      <c r="W3363" s="52"/>
      <c r="X3363" s="68"/>
      <c r="Y3363" s="62"/>
      <c r="Z3363" s="19"/>
      <c r="AC3363" s="58"/>
      <c r="AD3363" s="19"/>
    </row>
    <row r="3364" spans="2:30" s="20" customFormat="1">
      <c r="B3364" s="49"/>
      <c r="C3364" s="19"/>
      <c r="D3364" s="50"/>
      <c r="E3364" s="19"/>
      <c r="F3364" s="19"/>
      <c r="G3364" s="208"/>
      <c r="I3364" s="51"/>
      <c r="J3364" s="52"/>
      <c r="K3364" s="62"/>
      <c r="L3364" s="62"/>
      <c r="M3364" s="52"/>
      <c r="N3364" s="54"/>
      <c r="O3364" s="51"/>
      <c r="P3364" s="52"/>
      <c r="W3364" s="52"/>
      <c r="X3364" s="68"/>
      <c r="Y3364" s="62"/>
      <c r="Z3364" s="19"/>
      <c r="AC3364" s="58"/>
      <c r="AD3364" s="19"/>
    </row>
    <row r="3365" spans="2:30" s="20" customFormat="1">
      <c r="B3365" s="49"/>
      <c r="C3365" s="19"/>
      <c r="D3365" s="50"/>
      <c r="E3365" s="19"/>
      <c r="F3365" s="19"/>
      <c r="G3365" s="208"/>
      <c r="I3365" s="51"/>
      <c r="J3365" s="52"/>
      <c r="K3365" s="62"/>
      <c r="L3365" s="62"/>
      <c r="M3365" s="52"/>
      <c r="N3365" s="54"/>
      <c r="O3365" s="51"/>
      <c r="P3365" s="52"/>
      <c r="W3365" s="52"/>
      <c r="X3365" s="68"/>
      <c r="Y3365" s="62"/>
      <c r="Z3365" s="19"/>
      <c r="AC3365" s="58"/>
      <c r="AD3365" s="19"/>
    </row>
    <row r="3366" spans="2:30" s="20" customFormat="1">
      <c r="B3366" s="49"/>
      <c r="C3366" s="19"/>
      <c r="D3366" s="50"/>
      <c r="E3366" s="19"/>
      <c r="F3366" s="19"/>
      <c r="G3366" s="208"/>
      <c r="I3366" s="51"/>
      <c r="J3366" s="52"/>
      <c r="K3366" s="62"/>
      <c r="L3366" s="62"/>
      <c r="M3366" s="52"/>
      <c r="N3366" s="54"/>
      <c r="O3366" s="51"/>
      <c r="P3366" s="52"/>
      <c r="W3366" s="52"/>
      <c r="X3366" s="68"/>
      <c r="Y3366" s="62"/>
      <c r="Z3366" s="19"/>
      <c r="AC3366" s="58"/>
      <c r="AD3366" s="19"/>
    </row>
    <row r="3367" spans="2:30" s="20" customFormat="1">
      <c r="B3367" s="49"/>
      <c r="C3367" s="19"/>
      <c r="D3367" s="50"/>
      <c r="E3367" s="19"/>
      <c r="F3367" s="19"/>
      <c r="G3367" s="208"/>
      <c r="I3367" s="51"/>
      <c r="J3367" s="52"/>
      <c r="K3367" s="62"/>
      <c r="L3367" s="62"/>
      <c r="M3367" s="52"/>
      <c r="N3367" s="54"/>
      <c r="O3367" s="51"/>
      <c r="P3367" s="52"/>
      <c r="W3367" s="52"/>
      <c r="X3367" s="68"/>
      <c r="Y3367" s="62"/>
      <c r="Z3367" s="19"/>
      <c r="AC3367" s="58"/>
      <c r="AD3367" s="19"/>
    </row>
    <row r="3368" spans="2:30" s="20" customFormat="1">
      <c r="B3368" s="49"/>
      <c r="C3368" s="19"/>
      <c r="D3368" s="50"/>
      <c r="E3368" s="19"/>
      <c r="F3368" s="19"/>
      <c r="G3368" s="208"/>
      <c r="I3368" s="51"/>
      <c r="J3368" s="52"/>
      <c r="K3368" s="62"/>
      <c r="L3368" s="62"/>
      <c r="M3368" s="52"/>
      <c r="N3368" s="54"/>
      <c r="O3368" s="51"/>
      <c r="P3368" s="52"/>
      <c r="W3368" s="52"/>
      <c r="X3368" s="68"/>
      <c r="Y3368" s="62"/>
      <c r="Z3368" s="19"/>
      <c r="AC3368" s="58"/>
      <c r="AD3368" s="19"/>
    </row>
    <row r="3369" spans="2:30" s="20" customFormat="1">
      <c r="B3369" s="49"/>
      <c r="C3369" s="19"/>
      <c r="D3369" s="50"/>
      <c r="E3369" s="19"/>
      <c r="F3369" s="19"/>
      <c r="G3369" s="208"/>
      <c r="I3369" s="51"/>
      <c r="J3369" s="52"/>
      <c r="K3369" s="62"/>
      <c r="L3369" s="62"/>
      <c r="M3369" s="52"/>
      <c r="N3369" s="54"/>
      <c r="O3369" s="51"/>
      <c r="P3369" s="52"/>
      <c r="W3369" s="52"/>
      <c r="X3369" s="68"/>
      <c r="Y3369" s="62"/>
      <c r="Z3369" s="19"/>
      <c r="AC3369" s="58"/>
      <c r="AD3369" s="19"/>
    </row>
    <row r="3370" spans="2:30" s="20" customFormat="1">
      <c r="B3370" s="49"/>
      <c r="C3370" s="19"/>
      <c r="D3370" s="50"/>
      <c r="E3370" s="19"/>
      <c r="F3370" s="19"/>
      <c r="G3370" s="208"/>
      <c r="I3370" s="51"/>
      <c r="J3370" s="52"/>
      <c r="K3370" s="62"/>
      <c r="L3370" s="62"/>
      <c r="M3370" s="52"/>
      <c r="N3370" s="54"/>
      <c r="O3370" s="51"/>
      <c r="P3370" s="52"/>
      <c r="W3370" s="52"/>
      <c r="X3370" s="68"/>
      <c r="Y3370" s="62"/>
      <c r="Z3370" s="19"/>
      <c r="AC3370" s="58"/>
      <c r="AD3370" s="19"/>
    </row>
    <row r="3371" spans="2:30" s="20" customFormat="1">
      <c r="B3371" s="49"/>
      <c r="C3371" s="19"/>
      <c r="D3371" s="50"/>
      <c r="E3371" s="19"/>
      <c r="F3371" s="19"/>
      <c r="G3371" s="208"/>
      <c r="I3371" s="51"/>
      <c r="J3371" s="52"/>
      <c r="K3371" s="62"/>
      <c r="L3371" s="62"/>
      <c r="M3371" s="52"/>
      <c r="N3371" s="54"/>
      <c r="O3371" s="51"/>
      <c r="P3371" s="52"/>
      <c r="W3371" s="52"/>
      <c r="X3371" s="68"/>
      <c r="Y3371" s="62"/>
      <c r="Z3371" s="19"/>
      <c r="AC3371" s="58"/>
      <c r="AD3371" s="19"/>
    </row>
    <row r="3372" spans="2:30" s="20" customFormat="1">
      <c r="B3372" s="49"/>
      <c r="C3372" s="19"/>
      <c r="D3372" s="50"/>
      <c r="E3372" s="19"/>
      <c r="F3372" s="19"/>
      <c r="G3372" s="208"/>
      <c r="I3372" s="51"/>
      <c r="J3372" s="52"/>
      <c r="K3372" s="62"/>
      <c r="L3372" s="62"/>
      <c r="M3372" s="52"/>
      <c r="N3372" s="54"/>
      <c r="O3372" s="51"/>
      <c r="P3372" s="52"/>
      <c r="W3372" s="52"/>
      <c r="X3372" s="68"/>
      <c r="Y3372" s="62"/>
      <c r="Z3372" s="19"/>
      <c r="AC3372" s="58"/>
      <c r="AD3372" s="19"/>
    </row>
    <row r="3373" spans="2:30" s="20" customFormat="1">
      <c r="B3373" s="49"/>
      <c r="C3373" s="19"/>
      <c r="D3373" s="50"/>
      <c r="E3373" s="19"/>
      <c r="F3373" s="19"/>
      <c r="G3373" s="208"/>
      <c r="I3373" s="51"/>
      <c r="J3373" s="52"/>
      <c r="K3373" s="62"/>
      <c r="L3373" s="62"/>
      <c r="M3373" s="52"/>
      <c r="N3373" s="54"/>
      <c r="O3373" s="51"/>
      <c r="P3373" s="52"/>
      <c r="W3373" s="52"/>
      <c r="X3373" s="68"/>
      <c r="Y3373" s="62"/>
      <c r="Z3373" s="19"/>
      <c r="AC3373" s="58"/>
      <c r="AD3373" s="19"/>
    </row>
    <row r="3374" spans="2:30" s="20" customFormat="1">
      <c r="B3374" s="49"/>
      <c r="C3374" s="19"/>
      <c r="D3374" s="50"/>
      <c r="E3374" s="19"/>
      <c r="F3374" s="19"/>
      <c r="G3374" s="208"/>
      <c r="I3374" s="51"/>
      <c r="J3374" s="52"/>
      <c r="K3374" s="62"/>
      <c r="L3374" s="62"/>
      <c r="M3374" s="52"/>
      <c r="N3374" s="54"/>
      <c r="O3374" s="51"/>
      <c r="P3374" s="52"/>
      <c r="W3374" s="52"/>
      <c r="X3374" s="68"/>
      <c r="Y3374" s="62"/>
      <c r="Z3374" s="19"/>
      <c r="AC3374" s="58"/>
      <c r="AD3374" s="19"/>
    </row>
    <row r="3375" spans="2:30" s="20" customFormat="1">
      <c r="B3375" s="49"/>
      <c r="C3375" s="19"/>
      <c r="D3375" s="50"/>
      <c r="E3375" s="19"/>
      <c r="F3375" s="19"/>
      <c r="G3375" s="208"/>
      <c r="I3375" s="51"/>
      <c r="J3375" s="52"/>
      <c r="K3375" s="62"/>
      <c r="L3375" s="62"/>
      <c r="M3375" s="52"/>
      <c r="N3375" s="54"/>
      <c r="O3375" s="51"/>
      <c r="P3375" s="52"/>
      <c r="W3375" s="52"/>
      <c r="X3375" s="68"/>
      <c r="Y3375" s="62"/>
      <c r="Z3375" s="19"/>
      <c r="AC3375" s="58"/>
      <c r="AD3375" s="19"/>
    </row>
    <row r="3376" spans="2:30" s="20" customFormat="1">
      <c r="B3376" s="49"/>
      <c r="C3376" s="19"/>
      <c r="D3376" s="50"/>
      <c r="E3376" s="19"/>
      <c r="F3376" s="19"/>
      <c r="G3376" s="208"/>
      <c r="I3376" s="51"/>
      <c r="J3376" s="52"/>
      <c r="K3376" s="62"/>
      <c r="L3376" s="62"/>
      <c r="M3376" s="52"/>
      <c r="N3376" s="54"/>
      <c r="O3376" s="51"/>
      <c r="P3376" s="52"/>
      <c r="W3376" s="52"/>
      <c r="X3376" s="68"/>
      <c r="Y3376" s="62"/>
      <c r="Z3376" s="19"/>
      <c r="AC3376" s="58"/>
      <c r="AD3376" s="19"/>
    </row>
    <row r="3377" spans="2:30" s="20" customFormat="1">
      <c r="B3377" s="49"/>
      <c r="C3377" s="19"/>
      <c r="D3377" s="50"/>
      <c r="E3377" s="19"/>
      <c r="F3377" s="19"/>
      <c r="G3377" s="208"/>
      <c r="I3377" s="51"/>
      <c r="J3377" s="52"/>
      <c r="K3377" s="62"/>
      <c r="L3377" s="62"/>
      <c r="M3377" s="52"/>
      <c r="N3377" s="54"/>
      <c r="O3377" s="51"/>
      <c r="P3377" s="52"/>
      <c r="W3377" s="52"/>
      <c r="X3377" s="68"/>
      <c r="Y3377" s="62"/>
      <c r="Z3377" s="19"/>
      <c r="AC3377" s="58"/>
      <c r="AD3377" s="19"/>
    </row>
    <row r="3378" spans="2:30" s="20" customFormat="1">
      <c r="B3378" s="49"/>
      <c r="C3378" s="19"/>
      <c r="D3378" s="50"/>
      <c r="E3378" s="19"/>
      <c r="F3378" s="19"/>
      <c r="G3378" s="208"/>
      <c r="I3378" s="51"/>
      <c r="J3378" s="52"/>
      <c r="K3378" s="62"/>
      <c r="L3378" s="62"/>
      <c r="M3378" s="52"/>
      <c r="N3378" s="54"/>
      <c r="O3378" s="51"/>
      <c r="P3378" s="52"/>
      <c r="W3378" s="52"/>
      <c r="X3378" s="68"/>
      <c r="Y3378" s="62"/>
      <c r="Z3378" s="19"/>
      <c r="AC3378" s="58"/>
      <c r="AD3378" s="19"/>
    </row>
    <row r="3379" spans="2:30" s="20" customFormat="1">
      <c r="B3379" s="49"/>
      <c r="C3379" s="19"/>
      <c r="D3379" s="50"/>
      <c r="E3379" s="19"/>
      <c r="F3379" s="19"/>
      <c r="G3379" s="208"/>
      <c r="I3379" s="51"/>
      <c r="J3379" s="52"/>
      <c r="K3379" s="62"/>
      <c r="L3379" s="62"/>
      <c r="M3379" s="52"/>
      <c r="N3379" s="54"/>
      <c r="O3379" s="51"/>
      <c r="P3379" s="52"/>
      <c r="W3379" s="52"/>
      <c r="X3379" s="68"/>
      <c r="Y3379" s="62"/>
      <c r="Z3379" s="19"/>
      <c r="AC3379" s="58"/>
      <c r="AD3379" s="19"/>
    </row>
    <row r="3380" spans="2:30" s="20" customFormat="1">
      <c r="B3380" s="49"/>
      <c r="C3380" s="19"/>
      <c r="D3380" s="50"/>
      <c r="E3380" s="19"/>
      <c r="F3380" s="19"/>
      <c r="G3380" s="208"/>
      <c r="I3380" s="51"/>
      <c r="J3380" s="52"/>
      <c r="K3380" s="62"/>
      <c r="L3380" s="62"/>
      <c r="M3380" s="52"/>
      <c r="N3380" s="54"/>
      <c r="O3380" s="51"/>
      <c r="P3380" s="52"/>
      <c r="W3380" s="52"/>
      <c r="X3380" s="68"/>
      <c r="Y3380" s="62"/>
      <c r="Z3380" s="19"/>
      <c r="AC3380" s="58"/>
      <c r="AD3380" s="19"/>
    </row>
    <row r="3381" spans="2:30" s="20" customFormat="1">
      <c r="B3381" s="49"/>
      <c r="C3381" s="19"/>
      <c r="D3381" s="50"/>
      <c r="E3381" s="19"/>
      <c r="F3381" s="19"/>
      <c r="G3381" s="208"/>
      <c r="I3381" s="51"/>
      <c r="J3381" s="52"/>
      <c r="K3381" s="62"/>
      <c r="L3381" s="62"/>
      <c r="M3381" s="52"/>
      <c r="N3381" s="54"/>
      <c r="O3381" s="51"/>
      <c r="P3381" s="52"/>
      <c r="W3381" s="52"/>
      <c r="X3381" s="68"/>
      <c r="Y3381" s="62"/>
      <c r="Z3381" s="19"/>
      <c r="AC3381" s="58"/>
      <c r="AD3381" s="19"/>
    </row>
    <row r="3382" spans="2:30" s="20" customFormat="1">
      <c r="B3382" s="49"/>
      <c r="C3382" s="19"/>
      <c r="D3382" s="50"/>
      <c r="E3382" s="19"/>
      <c r="F3382" s="19"/>
      <c r="G3382" s="208"/>
      <c r="I3382" s="51"/>
      <c r="J3382" s="52"/>
      <c r="K3382" s="62"/>
      <c r="L3382" s="62"/>
      <c r="M3382" s="52"/>
      <c r="N3382" s="54"/>
      <c r="O3382" s="51"/>
      <c r="P3382" s="52"/>
      <c r="W3382" s="52"/>
      <c r="X3382" s="68"/>
      <c r="Y3382" s="62"/>
      <c r="Z3382" s="19"/>
      <c r="AC3382" s="58"/>
      <c r="AD3382" s="19"/>
    </row>
    <row r="3383" spans="2:30" s="20" customFormat="1">
      <c r="B3383" s="49"/>
      <c r="C3383" s="19"/>
      <c r="D3383" s="50"/>
      <c r="E3383" s="19"/>
      <c r="F3383" s="19"/>
      <c r="G3383" s="208"/>
      <c r="I3383" s="51"/>
      <c r="J3383" s="52"/>
      <c r="K3383" s="62"/>
      <c r="L3383" s="62"/>
      <c r="M3383" s="52"/>
      <c r="N3383" s="54"/>
      <c r="O3383" s="51"/>
      <c r="P3383" s="52"/>
      <c r="W3383" s="52"/>
      <c r="X3383" s="68"/>
      <c r="Y3383" s="62"/>
      <c r="Z3383" s="19"/>
      <c r="AC3383" s="58"/>
      <c r="AD3383" s="19"/>
    </row>
    <row r="3384" spans="2:30" s="20" customFormat="1">
      <c r="B3384" s="49"/>
      <c r="C3384" s="19"/>
      <c r="D3384" s="50"/>
      <c r="E3384" s="19"/>
      <c r="F3384" s="19"/>
      <c r="G3384" s="208"/>
      <c r="I3384" s="51"/>
      <c r="J3384" s="52"/>
      <c r="K3384" s="62"/>
      <c r="L3384" s="62"/>
      <c r="M3384" s="52"/>
      <c r="N3384" s="54"/>
      <c r="O3384" s="51"/>
      <c r="P3384" s="52"/>
      <c r="W3384" s="52"/>
      <c r="X3384" s="68"/>
      <c r="Y3384" s="62"/>
      <c r="Z3384" s="19"/>
      <c r="AC3384" s="58"/>
      <c r="AD3384" s="19"/>
    </row>
    <row r="3385" spans="2:30" s="20" customFormat="1">
      <c r="B3385" s="49"/>
      <c r="C3385" s="19"/>
      <c r="D3385" s="50"/>
      <c r="E3385" s="19"/>
      <c r="F3385" s="19"/>
      <c r="G3385" s="208"/>
      <c r="I3385" s="51"/>
      <c r="J3385" s="52"/>
      <c r="K3385" s="62"/>
      <c r="L3385" s="62"/>
      <c r="M3385" s="52"/>
      <c r="N3385" s="54"/>
      <c r="O3385" s="51"/>
      <c r="P3385" s="52"/>
      <c r="W3385" s="52"/>
      <c r="X3385" s="68"/>
      <c r="Y3385" s="62"/>
      <c r="Z3385" s="19"/>
      <c r="AC3385" s="58"/>
      <c r="AD3385" s="19"/>
    </row>
    <row r="3386" spans="2:30" s="20" customFormat="1">
      <c r="B3386" s="49"/>
      <c r="C3386" s="19"/>
      <c r="D3386" s="50"/>
      <c r="E3386" s="19"/>
      <c r="F3386" s="19"/>
      <c r="G3386" s="208"/>
      <c r="I3386" s="51"/>
      <c r="J3386" s="52"/>
      <c r="K3386" s="62"/>
      <c r="L3386" s="62"/>
      <c r="M3386" s="52"/>
      <c r="N3386" s="54"/>
      <c r="O3386" s="51"/>
      <c r="P3386" s="52"/>
      <c r="W3386" s="52"/>
      <c r="X3386" s="68"/>
      <c r="Y3386" s="62"/>
      <c r="Z3386" s="19"/>
      <c r="AC3386" s="58"/>
      <c r="AD3386" s="19"/>
    </row>
    <row r="3387" spans="2:30" s="20" customFormat="1">
      <c r="B3387" s="49"/>
      <c r="C3387" s="19"/>
      <c r="D3387" s="50"/>
      <c r="E3387" s="19"/>
      <c r="F3387" s="19"/>
      <c r="G3387" s="208"/>
      <c r="I3387" s="51"/>
      <c r="J3387" s="52"/>
      <c r="K3387" s="62"/>
      <c r="L3387" s="62"/>
      <c r="M3387" s="52"/>
      <c r="N3387" s="54"/>
      <c r="O3387" s="51"/>
      <c r="P3387" s="52"/>
      <c r="W3387" s="52"/>
      <c r="X3387" s="68"/>
      <c r="Y3387" s="62"/>
      <c r="Z3387" s="19"/>
      <c r="AC3387" s="58"/>
      <c r="AD3387" s="19"/>
    </row>
    <row r="3388" spans="2:30" s="20" customFormat="1">
      <c r="B3388" s="49"/>
      <c r="C3388" s="19"/>
      <c r="D3388" s="50"/>
      <c r="E3388" s="19"/>
      <c r="F3388" s="19"/>
      <c r="G3388" s="208"/>
      <c r="I3388" s="51"/>
      <c r="J3388" s="52"/>
      <c r="K3388" s="62"/>
      <c r="L3388" s="62"/>
      <c r="M3388" s="52"/>
      <c r="N3388" s="54"/>
      <c r="O3388" s="51"/>
      <c r="P3388" s="52"/>
      <c r="W3388" s="52"/>
      <c r="X3388" s="68"/>
      <c r="Y3388" s="62"/>
      <c r="Z3388" s="19"/>
      <c r="AC3388" s="58"/>
      <c r="AD3388" s="19"/>
    </row>
    <row r="3389" spans="2:30" s="20" customFormat="1">
      <c r="B3389" s="49"/>
      <c r="C3389" s="19"/>
      <c r="D3389" s="50"/>
      <c r="E3389" s="19"/>
      <c r="F3389" s="19"/>
      <c r="G3389" s="208"/>
      <c r="I3389" s="51"/>
      <c r="J3389" s="52"/>
      <c r="K3389" s="62"/>
      <c r="L3389" s="62"/>
      <c r="M3389" s="52"/>
      <c r="N3389" s="54"/>
      <c r="O3389" s="51"/>
      <c r="P3389" s="52"/>
      <c r="W3389" s="52"/>
      <c r="X3389" s="68"/>
      <c r="Y3389" s="62"/>
      <c r="Z3389" s="19"/>
      <c r="AC3389" s="58"/>
      <c r="AD3389" s="19"/>
    </row>
    <row r="3390" spans="2:30" s="20" customFormat="1">
      <c r="B3390" s="49"/>
      <c r="C3390" s="19"/>
      <c r="D3390" s="50"/>
      <c r="E3390" s="19"/>
      <c r="F3390" s="19"/>
      <c r="G3390" s="208"/>
      <c r="I3390" s="51"/>
      <c r="J3390" s="52"/>
      <c r="K3390" s="62"/>
      <c r="L3390" s="62"/>
      <c r="M3390" s="52"/>
      <c r="N3390" s="54"/>
      <c r="O3390" s="51"/>
      <c r="P3390" s="52"/>
      <c r="W3390" s="52"/>
      <c r="X3390" s="68"/>
      <c r="Y3390" s="62"/>
      <c r="Z3390" s="19"/>
      <c r="AC3390" s="58"/>
      <c r="AD3390" s="19"/>
    </row>
    <row r="3391" spans="2:30" s="20" customFormat="1">
      <c r="B3391" s="49"/>
      <c r="C3391" s="19"/>
      <c r="D3391" s="50"/>
      <c r="E3391" s="19"/>
      <c r="F3391" s="19"/>
      <c r="G3391" s="208"/>
      <c r="I3391" s="51"/>
      <c r="J3391" s="52"/>
      <c r="K3391" s="62"/>
      <c r="L3391" s="62"/>
      <c r="M3391" s="52"/>
      <c r="N3391" s="54"/>
      <c r="O3391" s="51"/>
      <c r="P3391" s="52"/>
      <c r="W3391" s="52"/>
      <c r="X3391" s="68"/>
      <c r="Y3391" s="62"/>
      <c r="Z3391" s="19"/>
      <c r="AC3391" s="58"/>
      <c r="AD3391" s="19"/>
    </row>
    <row r="3392" spans="2:30" s="20" customFormat="1">
      <c r="B3392" s="49"/>
      <c r="C3392" s="19"/>
      <c r="D3392" s="50"/>
      <c r="E3392" s="19"/>
      <c r="F3392" s="19"/>
      <c r="G3392" s="208"/>
      <c r="I3392" s="51"/>
      <c r="J3392" s="52"/>
      <c r="K3392" s="62"/>
      <c r="L3392" s="62"/>
      <c r="M3392" s="52"/>
      <c r="N3392" s="54"/>
      <c r="O3392" s="51"/>
      <c r="P3392" s="52"/>
      <c r="W3392" s="52"/>
      <c r="X3392" s="68"/>
      <c r="Y3392" s="62"/>
      <c r="Z3392" s="19"/>
      <c r="AC3392" s="58"/>
      <c r="AD3392" s="19"/>
    </row>
    <row r="3393" spans="2:30" s="20" customFormat="1">
      <c r="B3393" s="49"/>
      <c r="C3393" s="19"/>
      <c r="D3393" s="50"/>
      <c r="E3393" s="19"/>
      <c r="F3393" s="19"/>
      <c r="G3393" s="208"/>
      <c r="I3393" s="51"/>
      <c r="J3393" s="52"/>
      <c r="K3393" s="62"/>
      <c r="L3393" s="62"/>
      <c r="M3393" s="52"/>
      <c r="N3393" s="54"/>
      <c r="O3393" s="51"/>
      <c r="P3393" s="52"/>
      <c r="W3393" s="52"/>
      <c r="X3393" s="68"/>
      <c r="Y3393" s="62"/>
      <c r="Z3393" s="19"/>
      <c r="AC3393" s="58"/>
      <c r="AD3393" s="19"/>
    </row>
    <row r="3394" spans="2:30" s="20" customFormat="1">
      <c r="B3394" s="49"/>
      <c r="C3394" s="19"/>
      <c r="D3394" s="50"/>
      <c r="E3394" s="19"/>
      <c r="F3394" s="19"/>
      <c r="G3394" s="208"/>
      <c r="I3394" s="51"/>
      <c r="J3394" s="52"/>
      <c r="K3394" s="62"/>
      <c r="L3394" s="62"/>
      <c r="M3394" s="52"/>
      <c r="N3394" s="54"/>
      <c r="O3394" s="51"/>
      <c r="P3394" s="52"/>
      <c r="W3394" s="52"/>
      <c r="X3394" s="68"/>
      <c r="Y3394" s="62"/>
      <c r="Z3394" s="19"/>
      <c r="AC3394" s="58"/>
      <c r="AD3394" s="19"/>
    </row>
    <row r="3395" spans="2:30" s="20" customFormat="1">
      <c r="B3395" s="49"/>
      <c r="C3395" s="19"/>
      <c r="D3395" s="50"/>
      <c r="E3395" s="19"/>
      <c r="F3395" s="19"/>
      <c r="G3395" s="208"/>
      <c r="I3395" s="51"/>
      <c r="J3395" s="52"/>
      <c r="K3395" s="62"/>
      <c r="L3395" s="62"/>
      <c r="M3395" s="52"/>
      <c r="N3395" s="54"/>
      <c r="O3395" s="51"/>
      <c r="P3395" s="52"/>
      <c r="W3395" s="52"/>
      <c r="X3395" s="68"/>
      <c r="Y3395" s="62"/>
      <c r="Z3395" s="19"/>
      <c r="AC3395" s="58"/>
      <c r="AD3395" s="19"/>
    </row>
    <row r="3396" spans="2:30" s="20" customFormat="1">
      <c r="B3396" s="49"/>
      <c r="C3396" s="19"/>
      <c r="D3396" s="50"/>
      <c r="E3396" s="19"/>
      <c r="F3396" s="19"/>
      <c r="G3396" s="208"/>
      <c r="I3396" s="51"/>
      <c r="J3396" s="52"/>
      <c r="K3396" s="62"/>
      <c r="L3396" s="62"/>
      <c r="M3396" s="52"/>
      <c r="N3396" s="54"/>
      <c r="O3396" s="51"/>
      <c r="P3396" s="52"/>
      <c r="W3396" s="52"/>
      <c r="X3396" s="68"/>
      <c r="Y3396" s="62"/>
      <c r="Z3396" s="19"/>
      <c r="AC3396" s="58"/>
      <c r="AD3396" s="19"/>
    </row>
    <row r="3397" spans="2:30" s="20" customFormat="1">
      <c r="B3397" s="49"/>
      <c r="C3397" s="19"/>
      <c r="D3397" s="50"/>
      <c r="E3397" s="19"/>
      <c r="F3397" s="19"/>
      <c r="G3397" s="208"/>
      <c r="I3397" s="51"/>
      <c r="J3397" s="52"/>
      <c r="K3397" s="62"/>
      <c r="L3397" s="62"/>
      <c r="M3397" s="52"/>
      <c r="N3397" s="54"/>
      <c r="O3397" s="51"/>
      <c r="P3397" s="52"/>
      <c r="W3397" s="52"/>
      <c r="X3397" s="68"/>
      <c r="Y3397" s="62"/>
      <c r="Z3397" s="19"/>
      <c r="AC3397" s="58"/>
      <c r="AD3397" s="19"/>
    </row>
    <row r="3398" spans="2:30" s="20" customFormat="1">
      <c r="B3398" s="49"/>
      <c r="C3398" s="19"/>
      <c r="D3398" s="50"/>
      <c r="E3398" s="19"/>
      <c r="F3398" s="19"/>
      <c r="G3398" s="208"/>
      <c r="I3398" s="51"/>
      <c r="J3398" s="52"/>
      <c r="K3398" s="62"/>
      <c r="L3398" s="62"/>
      <c r="M3398" s="52"/>
      <c r="N3398" s="54"/>
      <c r="O3398" s="51"/>
      <c r="P3398" s="52"/>
      <c r="W3398" s="52"/>
      <c r="X3398" s="68"/>
      <c r="Y3398" s="62"/>
      <c r="Z3398" s="19"/>
      <c r="AC3398" s="58"/>
      <c r="AD3398" s="19"/>
    </row>
    <row r="3399" spans="2:30" s="20" customFormat="1">
      <c r="B3399" s="49"/>
      <c r="C3399" s="19"/>
      <c r="D3399" s="50"/>
      <c r="E3399" s="19"/>
      <c r="F3399" s="19"/>
      <c r="G3399" s="208"/>
      <c r="I3399" s="51"/>
      <c r="J3399" s="52"/>
      <c r="K3399" s="62"/>
      <c r="L3399" s="62"/>
      <c r="M3399" s="52"/>
      <c r="N3399" s="54"/>
      <c r="O3399" s="51"/>
      <c r="P3399" s="52"/>
      <c r="W3399" s="52"/>
      <c r="X3399" s="68"/>
      <c r="Y3399" s="62"/>
      <c r="Z3399" s="19"/>
      <c r="AC3399" s="58"/>
      <c r="AD3399" s="19"/>
    </row>
    <row r="3400" spans="2:30" s="20" customFormat="1">
      <c r="B3400" s="49"/>
      <c r="C3400" s="19"/>
      <c r="D3400" s="50"/>
      <c r="E3400" s="19"/>
      <c r="F3400" s="19"/>
      <c r="G3400" s="208"/>
      <c r="I3400" s="51"/>
      <c r="J3400" s="52"/>
      <c r="K3400" s="62"/>
      <c r="L3400" s="62"/>
      <c r="M3400" s="52"/>
      <c r="N3400" s="54"/>
      <c r="O3400" s="51"/>
      <c r="P3400" s="52"/>
      <c r="W3400" s="52"/>
      <c r="X3400" s="68"/>
      <c r="Y3400" s="62"/>
      <c r="Z3400" s="19"/>
      <c r="AC3400" s="58"/>
      <c r="AD3400" s="19"/>
    </row>
    <row r="3401" spans="2:30" s="20" customFormat="1">
      <c r="B3401" s="49"/>
      <c r="C3401" s="19"/>
      <c r="D3401" s="50"/>
      <c r="E3401" s="19"/>
      <c r="F3401" s="19"/>
      <c r="G3401" s="208"/>
      <c r="I3401" s="51"/>
      <c r="J3401" s="52"/>
      <c r="K3401" s="62"/>
      <c r="L3401" s="62"/>
      <c r="M3401" s="52"/>
      <c r="N3401" s="54"/>
      <c r="O3401" s="51"/>
      <c r="P3401" s="52"/>
      <c r="W3401" s="52"/>
      <c r="X3401" s="68"/>
      <c r="Y3401" s="62"/>
      <c r="Z3401" s="19"/>
      <c r="AC3401" s="58"/>
      <c r="AD3401" s="19"/>
    </row>
    <row r="3402" spans="2:30" s="20" customFormat="1">
      <c r="B3402" s="49"/>
      <c r="C3402" s="19"/>
      <c r="D3402" s="50"/>
      <c r="E3402" s="19"/>
      <c r="F3402" s="19"/>
      <c r="G3402" s="208"/>
      <c r="I3402" s="51"/>
      <c r="J3402" s="52"/>
      <c r="K3402" s="62"/>
      <c r="L3402" s="62"/>
      <c r="M3402" s="52"/>
      <c r="N3402" s="54"/>
      <c r="O3402" s="51"/>
      <c r="P3402" s="52"/>
      <c r="W3402" s="52"/>
      <c r="X3402" s="68"/>
      <c r="Y3402" s="62"/>
      <c r="Z3402" s="19"/>
      <c r="AC3402" s="58"/>
      <c r="AD3402" s="19"/>
    </row>
    <row r="3403" spans="2:30" s="20" customFormat="1">
      <c r="B3403" s="49"/>
      <c r="C3403" s="19"/>
      <c r="D3403" s="50"/>
      <c r="E3403" s="19"/>
      <c r="F3403" s="19"/>
      <c r="G3403" s="208"/>
      <c r="I3403" s="51"/>
      <c r="J3403" s="52"/>
      <c r="K3403" s="62"/>
      <c r="L3403" s="62"/>
      <c r="M3403" s="52"/>
      <c r="N3403" s="54"/>
      <c r="O3403" s="51"/>
      <c r="P3403" s="52"/>
      <c r="W3403" s="52"/>
      <c r="X3403" s="68"/>
      <c r="Y3403" s="62"/>
      <c r="Z3403" s="19"/>
      <c r="AC3403" s="58"/>
      <c r="AD3403" s="19"/>
    </row>
    <row r="3404" spans="2:30" s="20" customFormat="1">
      <c r="B3404" s="49"/>
      <c r="C3404" s="19"/>
      <c r="D3404" s="50"/>
      <c r="E3404" s="19"/>
      <c r="F3404" s="19"/>
      <c r="G3404" s="208"/>
      <c r="I3404" s="51"/>
      <c r="J3404" s="52"/>
      <c r="K3404" s="62"/>
      <c r="L3404" s="62"/>
      <c r="M3404" s="52"/>
      <c r="N3404" s="54"/>
      <c r="O3404" s="51"/>
      <c r="P3404" s="52"/>
      <c r="W3404" s="52"/>
      <c r="X3404" s="68"/>
      <c r="Y3404" s="62"/>
      <c r="Z3404" s="19"/>
      <c r="AC3404" s="58"/>
      <c r="AD3404" s="19"/>
    </row>
    <row r="3405" spans="2:30" s="20" customFormat="1">
      <c r="B3405" s="49"/>
      <c r="C3405" s="19"/>
      <c r="D3405" s="50"/>
      <c r="E3405" s="19"/>
      <c r="F3405" s="19"/>
      <c r="G3405" s="208"/>
      <c r="I3405" s="51"/>
      <c r="J3405" s="52"/>
      <c r="K3405" s="62"/>
      <c r="L3405" s="62"/>
      <c r="M3405" s="52"/>
      <c r="N3405" s="54"/>
      <c r="O3405" s="51"/>
      <c r="P3405" s="52"/>
      <c r="W3405" s="52"/>
      <c r="X3405" s="68"/>
      <c r="Y3405" s="62"/>
      <c r="Z3405" s="19"/>
      <c r="AC3405" s="58"/>
      <c r="AD3405" s="19"/>
    </row>
    <row r="3406" spans="2:30" s="20" customFormat="1">
      <c r="B3406" s="49"/>
      <c r="C3406" s="19"/>
      <c r="D3406" s="50"/>
      <c r="E3406" s="19"/>
      <c r="F3406" s="19"/>
      <c r="G3406" s="208"/>
      <c r="I3406" s="51"/>
      <c r="J3406" s="52"/>
      <c r="K3406" s="62"/>
      <c r="L3406" s="62"/>
      <c r="M3406" s="52"/>
      <c r="N3406" s="54"/>
      <c r="O3406" s="51"/>
      <c r="P3406" s="52"/>
      <c r="W3406" s="52"/>
      <c r="X3406" s="68"/>
      <c r="Y3406" s="62"/>
      <c r="Z3406" s="19"/>
      <c r="AC3406" s="58"/>
      <c r="AD3406" s="19"/>
    </row>
    <row r="3407" spans="2:30" s="20" customFormat="1">
      <c r="B3407" s="49"/>
      <c r="C3407" s="19"/>
      <c r="D3407" s="50"/>
      <c r="E3407" s="19"/>
      <c r="F3407" s="19"/>
      <c r="G3407" s="208"/>
      <c r="I3407" s="51"/>
      <c r="J3407" s="52"/>
      <c r="K3407" s="62"/>
      <c r="L3407" s="62"/>
      <c r="M3407" s="52"/>
      <c r="N3407" s="54"/>
      <c r="O3407" s="51"/>
      <c r="P3407" s="52"/>
      <c r="W3407" s="52"/>
      <c r="X3407" s="68"/>
      <c r="Y3407" s="62"/>
      <c r="Z3407" s="19"/>
      <c r="AC3407" s="58"/>
      <c r="AD3407" s="19"/>
    </row>
    <row r="3408" spans="2:30" s="20" customFormat="1">
      <c r="B3408" s="49"/>
      <c r="C3408" s="19"/>
      <c r="D3408" s="50"/>
      <c r="E3408" s="19"/>
      <c r="F3408" s="19"/>
      <c r="G3408" s="208"/>
      <c r="I3408" s="51"/>
      <c r="J3408" s="52"/>
      <c r="K3408" s="62"/>
      <c r="L3408" s="62"/>
      <c r="M3408" s="52"/>
      <c r="N3408" s="54"/>
      <c r="O3408" s="51"/>
      <c r="P3408" s="52"/>
      <c r="W3408" s="52"/>
      <c r="X3408" s="68"/>
      <c r="Y3408" s="62"/>
      <c r="Z3408" s="19"/>
      <c r="AC3408" s="58"/>
      <c r="AD3408" s="19"/>
    </row>
    <row r="3409" spans="2:30" s="20" customFormat="1">
      <c r="B3409" s="49"/>
      <c r="C3409" s="19"/>
      <c r="D3409" s="50"/>
      <c r="E3409" s="19"/>
      <c r="F3409" s="19"/>
      <c r="G3409" s="208"/>
      <c r="I3409" s="51"/>
      <c r="J3409" s="52"/>
      <c r="K3409" s="62"/>
      <c r="L3409" s="62"/>
      <c r="M3409" s="52"/>
      <c r="N3409" s="54"/>
      <c r="O3409" s="51"/>
      <c r="P3409" s="52"/>
      <c r="W3409" s="52"/>
      <c r="X3409" s="68"/>
      <c r="Y3409" s="62"/>
      <c r="Z3409" s="19"/>
      <c r="AC3409" s="58"/>
      <c r="AD3409" s="19"/>
    </row>
    <row r="3410" spans="2:30" s="20" customFormat="1">
      <c r="B3410" s="49"/>
      <c r="C3410" s="19"/>
      <c r="D3410" s="50"/>
      <c r="E3410" s="19"/>
      <c r="F3410" s="19"/>
      <c r="G3410" s="208"/>
      <c r="I3410" s="51"/>
      <c r="J3410" s="52"/>
      <c r="K3410" s="62"/>
      <c r="L3410" s="62"/>
      <c r="M3410" s="52"/>
      <c r="N3410" s="54"/>
      <c r="O3410" s="51"/>
      <c r="P3410" s="52"/>
      <c r="W3410" s="52"/>
      <c r="X3410" s="68"/>
      <c r="Y3410" s="62"/>
      <c r="Z3410" s="19"/>
      <c r="AC3410" s="58"/>
      <c r="AD3410" s="19"/>
    </row>
    <row r="3411" spans="2:30" s="20" customFormat="1">
      <c r="B3411" s="49"/>
      <c r="C3411" s="19"/>
      <c r="D3411" s="50"/>
      <c r="E3411" s="19"/>
      <c r="F3411" s="19"/>
      <c r="G3411" s="208"/>
      <c r="I3411" s="51"/>
      <c r="J3411" s="52"/>
      <c r="K3411" s="62"/>
      <c r="L3411" s="62"/>
      <c r="M3411" s="52"/>
      <c r="N3411" s="54"/>
      <c r="O3411" s="51"/>
      <c r="P3411" s="52"/>
      <c r="W3411" s="52"/>
      <c r="X3411" s="68"/>
      <c r="Y3411" s="62"/>
      <c r="Z3411" s="19"/>
      <c r="AC3411" s="58"/>
      <c r="AD3411" s="19"/>
    </row>
    <row r="3412" spans="2:30" s="20" customFormat="1">
      <c r="B3412" s="49"/>
      <c r="C3412" s="19"/>
      <c r="D3412" s="50"/>
      <c r="E3412" s="19"/>
      <c r="F3412" s="19"/>
      <c r="G3412" s="208"/>
      <c r="I3412" s="51"/>
      <c r="J3412" s="52"/>
      <c r="K3412" s="62"/>
      <c r="L3412" s="62"/>
      <c r="M3412" s="52"/>
      <c r="N3412" s="54"/>
      <c r="O3412" s="51"/>
      <c r="P3412" s="52"/>
      <c r="W3412" s="52"/>
      <c r="X3412" s="68"/>
      <c r="Y3412" s="62"/>
      <c r="Z3412" s="19"/>
      <c r="AC3412" s="58"/>
      <c r="AD3412" s="19"/>
    </row>
    <row r="3413" spans="2:30" s="20" customFormat="1">
      <c r="B3413" s="49"/>
      <c r="C3413" s="19"/>
      <c r="D3413" s="50"/>
      <c r="E3413" s="19"/>
      <c r="F3413" s="19"/>
      <c r="G3413" s="208"/>
      <c r="I3413" s="51"/>
      <c r="J3413" s="52"/>
      <c r="K3413" s="62"/>
      <c r="L3413" s="62"/>
      <c r="M3413" s="52"/>
      <c r="N3413" s="54"/>
      <c r="O3413" s="51"/>
      <c r="P3413" s="52"/>
      <c r="W3413" s="52"/>
      <c r="X3413" s="68"/>
      <c r="Y3413" s="62"/>
      <c r="Z3413" s="19"/>
      <c r="AC3413" s="58"/>
      <c r="AD3413" s="19"/>
    </row>
    <row r="3414" spans="2:30" s="20" customFormat="1">
      <c r="B3414" s="49"/>
      <c r="C3414" s="19"/>
      <c r="D3414" s="50"/>
      <c r="E3414" s="19"/>
      <c r="F3414" s="19"/>
      <c r="G3414" s="208"/>
      <c r="I3414" s="51"/>
      <c r="J3414" s="52"/>
      <c r="K3414" s="62"/>
      <c r="L3414" s="62"/>
      <c r="M3414" s="52"/>
      <c r="N3414" s="54"/>
      <c r="O3414" s="51"/>
      <c r="P3414" s="52"/>
      <c r="W3414" s="52"/>
      <c r="X3414" s="68"/>
      <c r="Y3414" s="62"/>
      <c r="Z3414" s="19"/>
      <c r="AC3414" s="58"/>
      <c r="AD3414" s="19"/>
    </row>
    <row r="3415" spans="2:30" s="20" customFormat="1">
      <c r="B3415" s="49"/>
      <c r="C3415" s="19"/>
      <c r="D3415" s="50"/>
      <c r="E3415" s="19"/>
      <c r="F3415" s="19"/>
      <c r="G3415" s="208"/>
      <c r="I3415" s="51"/>
      <c r="J3415" s="52"/>
      <c r="K3415" s="62"/>
      <c r="L3415" s="62"/>
      <c r="M3415" s="52"/>
      <c r="N3415" s="54"/>
      <c r="O3415" s="51"/>
      <c r="P3415" s="52"/>
      <c r="W3415" s="52"/>
      <c r="X3415" s="68"/>
      <c r="Y3415" s="62"/>
      <c r="Z3415" s="19"/>
      <c r="AC3415" s="58"/>
      <c r="AD3415" s="19"/>
    </row>
    <row r="3416" spans="2:30" s="20" customFormat="1">
      <c r="B3416" s="49"/>
      <c r="C3416" s="19"/>
      <c r="D3416" s="50"/>
      <c r="E3416" s="19"/>
      <c r="F3416" s="19"/>
      <c r="G3416" s="208"/>
      <c r="I3416" s="51"/>
      <c r="J3416" s="52"/>
      <c r="K3416" s="62"/>
      <c r="L3416" s="62"/>
      <c r="M3416" s="52"/>
      <c r="N3416" s="54"/>
      <c r="O3416" s="51"/>
      <c r="P3416" s="52"/>
      <c r="W3416" s="52"/>
      <c r="X3416" s="68"/>
      <c r="Y3416" s="62"/>
      <c r="Z3416" s="19"/>
      <c r="AC3416" s="58"/>
      <c r="AD3416" s="19"/>
    </row>
    <row r="3417" spans="2:30" s="20" customFormat="1">
      <c r="B3417" s="49"/>
      <c r="C3417" s="19"/>
      <c r="D3417" s="50"/>
      <c r="E3417" s="19"/>
      <c r="F3417" s="19"/>
      <c r="G3417" s="208"/>
      <c r="I3417" s="51"/>
      <c r="J3417" s="52"/>
      <c r="K3417" s="62"/>
      <c r="L3417" s="62"/>
      <c r="M3417" s="52"/>
      <c r="N3417" s="54"/>
      <c r="O3417" s="51"/>
      <c r="P3417" s="52"/>
      <c r="W3417" s="52"/>
      <c r="X3417" s="68"/>
      <c r="Y3417" s="62"/>
      <c r="Z3417" s="19"/>
      <c r="AC3417" s="58"/>
      <c r="AD3417" s="19"/>
    </row>
    <row r="3418" spans="2:30" s="20" customFormat="1">
      <c r="B3418" s="49"/>
      <c r="C3418" s="19"/>
      <c r="D3418" s="50"/>
      <c r="E3418" s="19"/>
      <c r="F3418" s="19"/>
      <c r="G3418" s="208"/>
      <c r="I3418" s="51"/>
      <c r="J3418" s="52"/>
      <c r="K3418" s="62"/>
      <c r="L3418" s="62"/>
      <c r="M3418" s="52"/>
      <c r="N3418" s="54"/>
      <c r="O3418" s="51"/>
      <c r="P3418" s="52"/>
      <c r="W3418" s="52"/>
      <c r="X3418" s="68"/>
      <c r="Y3418" s="62"/>
      <c r="Z3418" s="19"/>
      <c r="AC3418" s="58"/>
      <c r="AD3418" s="19"/>
    </row>
    <row r="3419" spans="2:30" s="20" customFormat="1">
      <c r="B3419" s="49"/>
      <c r="C3419" s="19"/>
      <c r="D3419" s="50"/>
      <c r="E3419" s="19"/>
      <c r="F3419" s="19"/>
      <c r="G3419" s="208"/>
      <c r="I3419" s="51"/>
      <c r="J3419" s="52"/>
      <c r="K3419" s="62"/>
      <c r="L3419" s="62"/>
      <c r="M3419" s="52"/>
      <c r="N3419" s="54"/>
      <c r="O3419" s="51"/>
      <c r="P3419" s="52"/>
      <c r="W3419" s="52"/>
      <c r="X3419" s="68"/>
      <c r="Y3419" s="62"/>
      <c r="Z3419" s="19"/>
      <c r="AC3419" s="58"/>
      <c r="AD3419" s="19"/>
    </row>
    <row r="3420" spans="2:30" s="20" customFormat="1">
      <c r="B3420" s="49"/>
      <c r="C3420" s="19"/>
      <c r="D3420" s="50"/>
      <c r="E3420" s="19"/>
      <c r="F3420" s="19"/>
      <c r="G3420" s="208"/>
      <c r="I3420" s="51"/>
      <c r="J3420" s="52"/>
      <c r="K3420" s="62"/>
      <c r="L3420" s="62"/>
      <c r="M3420" s="52"/>
      <c r="N3420" s="54"/>
      <c r="O3420" s="51"/>
      <c r="P3420" s="52"/>
      <c r="W3420" s="52"/>
      <c r="X3420" s="68"/>
      <c r="Y3420" s="62"/>
      <c r="Z3420" s="19"/>
      <c r="AC3420" s="58"/>
      <c r="AD3420" s="19"/>
    </row>
    <row r="3421" spans="2:30" s="20" customFormat="1">
      <c r="B3421" s="49"/>
      <c r="C3421" s="19"/>
      <c r="D3421" s="50"/>
      <c r="E3421" s="19"/>
      <c r="F3421" s="19"/>
      <c r="G3421" s="208"/>
      <c r="I3421" s="51"/>
      <c r="J3421" s="52"/>
      <c r="K3421" s="62"/>
      <c r="L3421" s="62"/>
      <c r="M3421" s="52"/>
      <c r="N3421" s="54"/>
      <c r="O3421" s="51"/>
      <c r="P3421" s="52"/>
      <c r="W3421" s="52"/>
      <c r="X3421" s="68"/>
      <c r="Y3421" s="62"/>
      <c r="Z3421" s="19"/>
      <c r="AC3421" s="58"/>
      <c r="AD3421" s="19"/>
    </row>
    <row r="3422" spans="2:30" s="20" customFormat="1">
      <c r="B3422" s="49"/>
      <c r="C3422" s="19"/>
      <c r="D3422" s="50"/>
      <c r="E3422" s="19"/>
      <c r="F3422" s="19"/>
      <c r="G3422" s="208"/>
      <c r="I3422" s="51"/>
      <c r="J3422" s="52"/>
      <c r="K3422" s="62"/>
      <c r="L3422" s="62"/>
      <c r="M3422" s="52"/>
      <c r="N3422" s="54"/>
      <c r="O3422" s="51"/>
      <c r="P3422" s="52"/>
      <c r="W3422" s="52"/>
      <c r="X3422" s="68"/>
      <c r="Y3422" s="62"/>
      <c r="Z3422" s="19"/>
      <c r="AC3422" s="58"/>
      <c r="AD3422" s="19"/>
    </row>
    <row r="3423" spans="2:30" s="20" customFormat="1">
      <c r="B3423" s="49"/>
      <c r="C3423" s="19"/>
      <c r="D3423" s="50"/>
      <c r="E3423" s="19"/>
      <c r="F3423" s="19"/>
      <c r="G3423" s="208"/>
      <c r="I3423" s="51"/>
      <c r="J3423" s="52"/>
      <c r="K3423" s="62"/>
      <c r="L3423" s="62"/>
      <c r="M3423" s="52"/>
      <c r="N3423" s="54"/>
      <c r="O3423" s="51"/>
      <c r="P3423" s="52"/>
      <c r="W3423" s="52"/>
      <c r="X3423" s="68"/>
      <c r="Y3423" s="62"/>
      <c r="Z3423" s="19"/>
      <c r="AC3423" s="58"/>
      <c r="AD3423" s="19"/>
    </row>
    <row r="3424" spans="2:30" s="20" customFormat="1">
      <c r="B3424" s="49"/>
      <c r="C3424" s="19"/>
      <c r="D3424" s="50"/>
      <c r="E3424" s="19"/>
      <c r="F3424" s="19"/>
      <c r="G3424" s="208"/>
      <c r="I3424" s="51"/>
      <c r="J3424" s="52"/>
      <c r="K3424" s="62"/>
      <c r="L3424" s="62"/>
      <c r="M3424" s="52"/>
      <c r="N3424" s="54"/>
      <c r="O3424" s="51"/>
      <c r="P3424" s="52"/>
      <c r="W3424" s="52"/>
      <c r="X3424" s="68"/>
      <c r="Y3424" s="62"/>
      <c r="Z3424" s="19"/>
      <c r="AC3424" s="58"/>
      <c r="AD3424" s="19"/>
    </row>
    <row r="3425" spans="2:30" s="20" customFormat="1">
      <c r="B3425" s="49"/>
      <c r="C3425" s="19"/>
      <c r="D3425" s="50"/>
      <c r="E3425" s="19"/>
      <c r="F3425" s="19"/>
      <c r="G3425" s="208"/>
      <c r="I3425" s="51"/>
      <c r="J3425" s="52"/>
      <c r="K3425" s="62"/>
      <c r="L3425" s="62"/>
      <c r="M3425" s="52"/>
      <c r="N3425" s="54"/>
      <c r="O3425" s="51"/>
      <c r="P3425" s="52"/>
      <c r="W3425" s="52"/>
      <c r="X3425" s="68"/>
      <c r="Y3425" s="62"/>
      <c r="Z3425" s="19"/>
      <c r="AC3425" s="58"/>
      <c r="AD3425" s="19"/>
    </row>
    <row r="3426" spans="2:30" s="20" customFormat="1">
      <c r="B3426" s="49"/>
      <c r="C3426" s="19"/>
      <c r="D3426" s="50"/>
      <c r="E3426" s="19"/>
      <c r="F3426" s="19"/>
      <c r="G3426" s="208"/>
      <c r="I3426" s="51"/>
      <c r="J3426" s="52"/>
      <c r="K3426" s="62"/>
      <c r="L3426" s="62"/>
      <c r="M3426" s="52"/>
      <c r="N3426" s="54"/>
      <c r="O3426" s="51"/>
      <c r="P3426" s="52"/>
      <c r="W3426" s="52"/>
      <c r="X3426" s="68"/>
      <c r="Y3426" s="62"/>
      <c r="Z3426" s="19"/>
      <c r="AC3426" s="58"/>
      <c r="AD3426" s="19"/>
    </row>
    <row r="3427" spans="2:30" s="20" customFormat="1">
      <c r="B3427" s="49"/>
      <c r="C3427" s="19"/>
      <c r="D3427" s="50"/>
      <c r="E3427" s="19"/>
      <c r="F3427" s="19"/>
      <c r="G3427" s="208"/>
      <c r="I3427" s="51"/>
      <c r="J3427" s="52"/>
      <c r="K3427" s="62"/>
      <c r="L3427" s="62"/>
      <c r="M3427" s="52"/>
      <c r="N3427" s="54"/>
      <c r="O3427" s="51"/>
      <c r="P3427" s="52"/>
      <c r="W3427" s="52"/>
      <c r="X3427" s="68"/>
      <c r="Y3427" s="62"/>
      <c r="Z3427" s="19"/>
      <c r="AC3427" s="58"/>
      <c r="AD3427" s="19"/>
    </row>
    <row r="3428" spans="2:30" s="20" customFormat="1">
      <c r="B3428" s="49"/>
      <c r="C3428" s="19"/>
      <c r="D3428" s="50"/>
      <c r="E3428" s="19"/>
      <c r="F3428" s="19"/>
      <c r="G3428" s="208"/>
      <c r="I3428" s="51"/>
      <c r="J3428" s="52"/>
      <c r="K3428" s="62"/>
      <c r="L3428" s="62"/>
      <c r="M3428" s="52"/>
      <c r="N3428" s="54"/>
      <c r="O3428" s="51"/>
      <c r="P3428" s="52"/>
      <c r="W3428" s="52"/>
      <c r="X3428" s="68"/>
      <c r="Y3428" s="62"/>
      <c r="Z3428" s="19"/>
      <c r="AC3428" s="58"/>
      <c r="AD3428" s="19"/>
    </row>
    <row r="3429" spans="2:30" s="20" customFormat="1">
      <c r="B3429" s="49"/>
      <c r="C3429" s="19"/>
      <c r="D3429" s="50"/>
      <c r="E3429" s="19"/>
      <c r="F3429" s="19"/>
      <c r="G3429" s="208"/>
      <c r="I3429" s="51"/>
      <c r="J3429" s="52"/>
      <c r="K3429" s="62"/>
      <c r="L3429" s="62"/>
      <c r="M3429" s="52"/>
      <c r="N3429" s="54"/>
      <c r="O3429" s="51"/>
      <c r="P3429" s="52"/>
      <c r="W3429" s="52"/>
      <c r="X3429" s="68"/>
      <c r="Y3429" s="62"/>
      <c r="Z3429" s="19"/>
      <c r="AC3429" s="58"/>
      <c r="AD3429" s="19"/>
    </row>
    <row r="3430" spans="2:30" s="20" customFormat="1">
      <c r="B3430" s="49"/>
      <c r="C3430" s="19"/>
      <c r="D3430" s="50"/>
      <c r="E3430" s="19"/>
      <c r="F3430" s="19"/>
      <c r="G3430" s="208"/>
      <c r="I3430" s="51"/>
      <c r="J3430" s="52"/>
      <c r="K3430" s="62"/>
      <c r="L3430" s="62"/>
      <c r="M3430" s="52"/>
      <c r="N3430" s="54"/>
      <c r="O3430" s="51"/>
      <c r="P3430" s="52"/>
      <c r="W3430" s="52"/>
      <c r="X3430" s="68"/>
      <c r="Y3430" s="62"/>
      <c r="Z3430" s="19"/>
      <c r="AC3430" s="58"/>
      <c r="AD3430" s="19"/>
    </row>
    <row r="3431" spans="2:30" s="20" customFormat="1">
      <c r="B3431" s="49"/>
      <c r="C3431" s="19"/>
      <c r="D3431" s="50"/>
      <c r="E3431" s="19"/>
      <c r="F3431" s="19"/>
      <c r="G3431" s="208"/>
      <c r="I3431" s="51"/>
      <c r="J3431" s="52"/>
      <c r="K3431" s="62"/>
      <c r="L3431" s="62"/>
      <c r="M3431" s="52"/>
      <c r="N3431" s="54"/>
      <c r="O3431" s="51"/>
      <c r="P3431" s="52"/>
      <c r="W3431" s="52"/>
      <c r="X3431" s="68"/>
      <c r="Y3431" s="62"/>
      <c r="Z3431" s="19"/>
      <c r="AC3431" s="58"/>
      <c r="AD3431" s="19"/>
    </row>
    <row r="3432" spans="2:30" s="20" customFormat="1">
      <c r="B3432" s="49"/>
      <c r="C3432" s="19"/>
      <c r="D3432" s="50"/>
      <c r="E3432" s="19"/>
      <c r="F3432" s="19"/>
      <c r="G3432" s="208"/>
      <c r="I3432" s="51"/>
      <c r="J3432" s="52"/>
      <c r="K3432" s="62"/>
      <c r="L3432" s="62"/>
      <c r="M3432" s="52"/>
      <c r="N3432" s="54"/>
      <c r="O3432" s="51"/>
      <c r="P3432" s="52"/>
      <c r="W3432" s="52"/>
      <c r="X3432" s="68"/>
      <c r="Y3432" s="62"/>
      <c r="Z3432" s="19"/>
      <c r="AC3432" s="58"/>
      <c r="AD3432" s="19"/>
    </row>
    <row r="3433" spans="2:30" s="20" customFormat="1">
      <c r="B3433" s="49"/>
      <c r="C3433" s="19"/>
      <c r="D3433" s="50"/>
      <c r="E3433" s="19"/>
      <c r="F3433" s="19"/>
      <c r="G3433" s="208"/>
      <c r="I3433" s="51"/>
      <c r="J3433" s="52"/>
      <c r="K3433" s="62"/>
      <c r="L3433" s="62"/>
      <c r="M3433" s="52"/>
      <c r="N3433" s="54"/>
      <c r="O3433" s="51"/>
      <c r="P3433" s="52"/>
      <c r="W3433" s="52"/>
      <c r="X3433" s="68"/>
      <c r="Y3433" s="62"/>
      <c r="Z3433" s="19"/>
      <c r="AC3433" s="58"/>
      <c r="AD3433" s="19"/>
    </row>
    <row r="3434" spans="2:30" s="20" customFormat="1">
      <c r="B3434" s="49"/>
      <c r="C3434" s="19"/>
      <c r="D3434" s="50"/>
      <c r="E3434" s="19"/>
      <c r="F3434" s="19"/>
      <c r="G3434" s="208"/>
      <c r="I3434" s="51"/>
      <c r="J3434" s="52"/>
      <c r="K3434" s="62"/>
      <c r="L3434" s="62"/>
      <c r="M3434" s="52"/>
      <c r="N3434" s="54"/>
      <c r="O3434" s="51"/>
      <c r="P3434" s="52"/>
      <c r="W3434" s="52"/>
      <c r="X3434" s="68"/>
      <c r="Y3434" s="62"/>
      <c r="Z3434" s="19"/>
      <c r="AC3434" s="58"/>
      <c r="AD3434" s="19"/>
    </row>
    <row r="3435" spans="2:30" s="20" customFormat="1">
      <c r="B3435" s="49"/>
      <c r="C3435" s="19"/>
      <c r="D3435" s="50"/>
      <c r="E3435" s="19"/>
      <c r="F3435" s="19"/>
      <c r="G3435" s="208"/>
      <c r="I3435" s="51"/>
      <c r="J3435" s="52"/>
      <c r="K3435" s="62"/>
      <c r="L3435" s="62"/>
      <c r="M3435" s="52"/>
      <c r="N3435" s="54"/>
      <c r="O3435" s="51"/>
      <c r="P3435" s="52"/>
      <c r="W3435" s="52"/>
      <c r="X3435" s="68"/>
      <c r="Y3435" s="62"/>
      <c r="Z3435" s="19"/>
      <c r="AC3435" s="58"/>
      <c r="AD3435" s="19"/>
    </row>
    <row r="3436" spans="2:30" s="20" customFormat="1">
      <c r="B3436" s="49"/>
      <c r="C3436" s="19"/>
      <c r="D3436" s="50"/>
      <c r="E3436" s="19"/>
      <c r="F3436" s="19"/>
      <c r="G3436" s="208"/>
      <c r="I3436" s="51"/>
      <c r="J3436" s="52"/>
      <c r="K3436" s="62"/>
      <c r="L3436" s="62"/>
      <c r="M3436" s="52"/>
      <c r="N3436" s="54"/>
      <c r="O3436" s="51"/>
      <c r="P3436" s="52"/>
      <c r="W3436" s="52"/>
      <c r="X3436" s="68"/>
      <c r="Y3436" s="62"/>
      <c r="Z3436" s="19"/>
      <c r="AC3436" s="58"/>
      <c r="AD3436" s="19"/>
    </row>
    <row r="3437" spans="2:30" s="20" customFormat="1">
      <c r="B3437" s="49"/>
      <c r="C3437" s="19"/>
      <c r="D3437" s="50"/>
      <c r="E3437" s="19"/>
      <c r="F3437" s="19"/>
      <c r="G3437" s="208"/>
      <c r="I3437" s="51"/>
      <c r="J3437" s="52"/>
      <c r="K3437" s="62"/>
      <c r="L3437" s="62"/>
      <c r="M3437" s="52"/>
      <c r="N3437" s="54"/>
      <c r="O3437" s="51"/>
      <c r="P3437" s="52"/>
      <c r="W3437" s="52"/>
      <c r="X3437" s="68"/>
      <c r="Y3437" s="62"/>
      <c r="Z3437" s="19"/>
      <c r="AC3437" s="58"/>
      <c r="AD3437" s="19"/>
    </row>
    <row r="3438" spans="2:30" s="20" customFormat="1">
      <c r="B3438" s="49"/>
      <c r="C3438" s="19"/>
      <c r="D3438" s="50"/>
      <c r="E3438" s="19"/>
      <c r="F3438" s="19"/>
      <c r="G3438" s="208"/>
      <c r="I3438" s="51"/>
      <c r="J3438" s="52"/>
      <c r="K3438" s="62"/>
      <c r="L3438" s="62"/>
      <c r="M3438" s="52"/>
      <c r="N3438" s="54"/>
      <c r="O3438" s="51"/>
      <c r="P3438" s="52"/>
      <c r="W3438" s="52"/>
      <c r="X3438" s="68"/>
      <c r="Y3438" s="62"/>
      <c r="Z3438" s="19"/>
      <c r="AC3438" s="58"/>
      <c r="AD3438" s="19"/>
    </row>
    <row r="3439" spans="2:30" s="20" customFormat="1">
      <c r="B3439" s="49"/>
      <c r="C3439" s="19"/>
      <c r="D3439" s="50"/>
      <c r="E3439" s="19"/>
      <c r="F3439" s="19"/>
      <c r="G3439" s="208"/>
      <c r="I3439" s="51"/>
      <c r="J3439" s="52"/>
      <c r="K3439" s="62"/>
      <c r="L3439" s="62"/>
      <c r="M3439" s="52"/>
      <c r="N3439" s="54"/>
      <c r="O3439" s="51"/>
      <c r="P3439" s="52"/>
      <c r="W3439" s="52"/>
      <c r="X3439" s="68"/>
      <c r="Y3439" s="62"/>
      <c r="Z3439" s="19"/>
      <c r="AC3439" s="58"/>
      <c r="AD3439" s="19"/>
    </row>
    <row r="3440" spans="2:30" s="20" customFormat="1">
      <c r="B3440" s="49"/>
      <c r="C3440" s="19"/>
      <c r="D3440" s="50"/>
      <c r="E3440" s="19"/>
      <c r="F3440" s="19"/>
      <c r="G3440" s="208"/>
      <c r="I3440" s="51"/>
      <c r="J3440" s="52"/>
      <c r="K3440" s="62"/>
      <c r="L3440" s="62"/>
      <c r="M3440" s="52"/>
      <c r="N3440" s="54"/>
      <c r="O3440" s="51"/>
      <c r="P3440" s="52"/>
      <c r="W3440" s="52"/>
      <c r="X3440" s="68"/>
      <c r="Y3440" s="62"/>
      <c r="Z3440" s="19"/>
      <c r="AC3440" s="58"/>
      <c r="AD3440" s="19"/>
    </row>
    <row r="3441" spans="2:30" s="20" customFormat="1">
      <c r="B3441" s="49"/>
      <c r="C3441" s="19"/>
      <c r="D3441" s="50"/>
      <c r="E3441" s="19"/>
      <c r="F3441" s="19"/>
      <c r="G3441" s="208"/>
      <c r="I3441" s="51"/>
      <c r="J3441" s="52"/>
      <c r="K3441" s="62"/>
      <c r="L3441" s="62"/>
      <c r="M3441" s="52"/>
      <c r="N3441" s="54"/>
      <c r="O3441" s="51"/>
      <c r="P3441" s="52"/>
      <c r="W3441" s="52"/>
      <c r="X3441" s="68"/>
      <c r="Y3441" s="62"/>
      <c r="Z3441" s="19"/>
      <c r="AC3441" s="58"/>
      <c r="AD3441" s="19"/>
    </row>
    <row r="3442" spans="2:30" s="20" customFormat="1">
      <c r="B3442" s="49"/>
      <c r="C3442" s="19"/>
      <c r="D3442" s="50"/>
      <c r="E3442" s="19"/>
      <c r="F3442" s="19"/>
      <c r="G3442" s="208"/>
      <c r="I3442" s="51"/>
      <c r="J3442" s="52"/>
      <c r="K3442" s="62"/>
      <c r="L3442" s="62"/>
      <c r="M3442" s="52"/>
      <c r="N3442" s="54"/>
      <c r="O3442" s="51"/>
      <c r="P3442" s="52"/>
      <c r="W3442" s="52"/>
      <c r="X3442" s="68"/>
      <c r="Y3442" s="62"/>
      <c r="Z3442" s="19"/>
      <c r="AC3442" s="58"/>
      <c r="AD3442" s="19"/>
    </row>
    <row r="3443" spans="2:30" s="20" customFormat="1">
      <c r="B3443" s="49"/>
      <c r="C3443" s="19"/>
      <c r="D3443" s="50"/>
      <c r="E3443" s="19"/>
      <c r="F3443" s="19"/>
      <c r="G3443" s="208"/>
      <c r="I3443" s="51"/>
      <c r="J3443" s="52"/>
      <c r="K3443" s="62"/>
      <c r="L3443" s="62"/>
      <c r="M3443" s="52"/>
      <c r="N3443" s="54"/>
      <c r="O3443" s="51"/>
      <c r="P3443" s="52"/>
      <c r="W3443" s="52"/>
      <c r="X3443" s="68"/>
      <c r="Y3443" s="62"/>
      <c r="Z3443" s="19"/>
      <c r="AC3443" s="58"/>
      <c r="AD3443" s="19"/>
    </row>
    <row r="3444" spans="2:30" s="20" customFormat="1">
      <c r="B3444" s="49"/>
      <c r="C3444" s="19"/>
      <c r="D3444" s="50"/>
      <c r="E3444" s="19"/>
      <c r="F3444" s="19"/>
      <c r="G3444" s="208"/>
      <c r="I3444" s="51"/>
      <c r="J3444" s="52"/>
      <c r="K3444" s="62"/>
      <c r="L3444" s="62"/>
      <c r="M3444" s="52"/>
      <c r="N3444" s="54"/>
      <c r="O3444" s="51"/>
      <c r="P3444" s="52"/>
      <c r="W3444" s="52"/>
      <c r="X3444" s="68"/>
      <c r="Y3444" s="62"/>
      <c r="Z3444" s="19"/>
      <c r="AC3444" s="58"/>
      <c r="AD3444" s="19"/>
    </row>
    <row r="3445" spans="2:30" s="20" customFormat="1">
      <c r="B3445" s="49"/>
      <c r="C3445" s="19"/>
      <c r="D3445" s="50"/>
      <c r="E3445" s="19"/>
      <c r="F3445" s="19"/>
      <c r="G3445" s="208"/>
      <c r="I3445" s="51"/>
      <c r="J3445" s="52"/>
      <c r="K3445" s="62"/>
      <c r="L3445" s="62"/>
      <c r="M3445" s="52"/>
      <c r="N3445" s="54"/>
      <c r="O3445" s="51"/>
      <c r="P3445" s="52"/>
      <c r="W3445" s="52"/>
      <c r="X3445" s="68"/>
      <c r="Y3445" s="62"/>
      <c r="Z3445" s="19"/>
      <c r="AC3445" s="58"/>
      <c r="AD3445" s="19"/>
    </row>
    <row r="3446" spans="2:30" s="20" customFormat="1">
      <c r="B3446" s="49"/>
      <c r="C3446" s="19"/>
      <c r="D3446" s="50"/>
      <c r="E3446" s="19"/>
      <c r="F3446" s="19"/>
      <c r="G3446" s="208"/>
      <c r="I3446" s="51"/>
      <c r="J3446" s="52"/>
      <c r="K3446" s="62"/>
      <c r="L3446" s="62"/>
      <c r="M3446" s="52"/>
      <c r="N3446" s="54"/>
      <c r="O3446" s="51"/>
      <c r="P3446" s="52"/>
      <c r="W3446" s="52"/>
      <c r="X3446" s="68"/>
      <c r="Y3446" s="62"/>
      <c r="Z3446" s="19"/>
      <c r="AC3446" s="58"/>
      <c r="AD3446" s="19"/>
    </row>
    <row r="3447" spans="2:30" s="20" customFormat="1">
      <c r="B3447" s="49"/>
      <c r="C3447" s="19"/>
      <c r="D3447" s="50"/>
      <c r="E3447" s="19"/>
      <c r="F3447" s="19"/>
      <c r="G3447" s="208"/>
      <c r="I3447" s="51"/>
      <c r="J3447" s="52"/>
      <c r="K3447" s="62"/>
      <c r="L3447" s="62"/>
      <c r="M3447" s="52"/>
      <c r="N3447" s="54"/>
      <c r="O3447" s="51"/>
      <c r="P3447" s="52"/>
      <c r="W3447" s="52"/>
      <c r="X3447" s="68"/>
      <c r="Y3447" s="62"/>
      <c r="Z3447" s="19"/>
      <c r="AC3447" s="58"/>
      <c r="AD3447" s="19"/>
    </row>
    <row r="3448" spans="2:30" s="20" customFormat="1">
      <c r="B3448" s="49"/>
      <c r="C3448" s="19"/>
      <c r="D3448" s="50"/>
      <c r="E3448" s="19"/>
      <c r="F3448" s="19"/>
      <c r="G3448" s="208"/>
      <c r="I3448" s="51"/>
      <c r="J3448" s="52"/>
      <c r="K3448" s="62"/>
      <c r="L3448" s="62"/>
      <c r="M3448" s="52"/>
      <c r="N3448" s="54"/>
      <c r="O3448" s="51"/>
      <c r="P3448" s="52"/>
      <c r="W3448" s="52"/>
      <c r="X3448" s="68"/>
      <c r="Y3448" s="62"/>
      <c r="Z3448" s="19"/>
      <c r="AC3448" s="58"/>
      <c r="AD3448" s="19"/>
    </row>
    <row r="3449" spans="2:30" s="20" customFormat="1">
      <c r="B3449" s="49"/>
      <c r="C3449" s="19"/>
      <c r="D3449" s="50"/>
      <c r="E3449" s="19"/>
      <c r="F3449" s="19"/>
      <c r="G3449" s="208"/>
      <c r="I3449" s="51"/>
      <c r="J3449" s="52"/>
      <c r="K3449" s="62"/>
      <c r="L3449" s="62"/>
      <c r="M3449" s="52"/>
      <c r="N3449" s="54"/>
      <c r="O3449" s="51"/>
      <c r="P3449" s="52"/>
      <c r="W3449" s="52"/>
      <c r="X3449" s="68"/>
      <c r="Y3449" s="62"/>
      <c r="Z3449" s="19"/>
      <c r="AC3449" s="58"/>
      <c r="AD3449" s="19"/>
    </row>
    <row r="3450" spans="2:30" s="20" customFormat="1">
      <c r="B3450" s="49"/>
      <c r="C3450" s="19"/>
      <c r="D3450" s="50"/>
      <c r="E3450" s="19"/>
      <c r="F3450" s="19"/>
      <c r="G3450" s="208"/>
      <c r="I3450" s="51"/>
      <c r="J3450" s="52"/>
      <c r="K3450" s="62"/>
      <c r="L3450" s="62"/>
      <c r="M3450" s="52"/>
      <c r="N3450" s="54"/>
      <c r="O3450" s="51"/>
      <c r="P3450" s="52"/>
      <c r="W3450" s="52"/>
      <c r="X3450" s="68"/>
      <c r="Y3450" s="62"/>
      <c r="Z3450" s="19"/>
      <c r="AC3450" s="58"/>
      <c r="AD3450" s="19"/>
    </row>
    <row r="3451" spans="2:30" s="20" customFormat="1">
      <c r="B3451" s="49"/>
      <c r="C3451" s="19"/>
      <c r="D3451" s="50"/>
      <c r="E3451" s="19"/>
      <c r="F3451" s="19"/>
      <c r="G3451" s="208"/>
      <c r="I3451" s="51"/>
      <c r="J3451" s="52"/>
      <c r="K3451" s="62"/>
      <c r="L3451" s="62"/>
      <c r="M3451" s="52"/>
      <c r="N3451" s="54"/>
      <c r="O3451" s="51"/>
      <c r="P3451" s="52"/>
      <c r="W3451" s="52"/>
      <c r="X3451" s="68"/>
      <c r="Y3451" s="62"/>
      <c r="Z3451" s="19"/>
      <c r="AC3451" s="58"/>
      <c r="AD3451" s="19"/>
    </row>
    <row r="3452" spans="2:30" s="20" customFormat="1">
      <c r="B3452" s="49"/>
      <c r="C3452" s="19"/>
      <c r="D3452" s="50"/>
      <c r="E3452" s="19"/>
      <c r="F3452" s="19"/>
      <c r="G3452" s="208"/>
      <c r="I3452" s="51"/>
      <c r="J3452" s="52"/>
      <c r="K3452" s="62"/>
      <c r="L3452" s="62"/>
      <c r="M3452" s="52"/>
      <c r="N3452" s="54"/>
      <c r="O3452" s="51"/>
      <c r="P3452" s="52"/>
      <c r="W3452" s="52"/>
      <c r="X3452" s="68"/>
      <c r="Y3452" s="62"/>
      <c r="Z3452" s="19"/>
      <c r="AC3452" s="58"/>
      <c r="AD3452" s="19"/>
    </row>
    <row r="3453" spans="2:30" s="20" customFormat="1">
      <c r="B3453" s="49"/>
      <c r="C3453" s="19"/>
      <c r="D3453" s="50"/>
      <c r="E3453" s="19"/>
      <c r="F3453" s="19"/>
      <c r="G3453" s="208"/>
      <c r="I3453" s="51"/>
      <c r="J3453" s="52"/>
      <c r="K3453" s="62"/>
      <c r="L3453" s="62"/>
      <c r="M3453" s="52"/>
      <c r="N3453" s="54"/>
      <c r="O3453" s="51"/>
      <c r="P3453" s="52"/>
      <c r="W3453" s="52"/>
      <c r="X3453" s="68"/>
      <c r="Y3453" s="62"/>
      <c r="Z3453" s="19"/>
      <c r="AC3453" s="58"/>
      <c r="AD3453" s="19"/>
    </row>
    <row r="3454" spans="2:30" s="20" customFormat="1">
      <c r="B3454" s="49"/>
      <c r="C3454" s="19"/>
      <c r="D3454" s="50"/>
      <c r="E3454" s="19"/>
      <c r="F3454" s="19"/>
      <c r="G3454" s="208"/>
      <c r="I3454" s="51"/>
      <c r="J3454" s="52"/>
      <c r="K3454" s="62"/>
      <c r="L3454" s="62"/>
      <c r="M3454" s="52"/>
      <c r="N3454" s="54"/>
      <c r="O3454" s="51"/>
      <c r="P3454" s="52"/>
      <c r="W3454" s="52"/>
      <c r="X3454" s="68"/>
      <c r="Y3454" s="62"/>
      <c r="Z3454" s="19"/>
      <c r="AC3454" s="58"/>
      <c r="AD3454" s="19"/>
    </row>
    <row r="3455" spans="2:30" s="20" customFormat="1">
      <c r="B3455" s="49"/>
      <c r="C3455" s="19"/>
      <c r="D3455" s="50"/>
      <c r="E3455" s="19"/>
      <c r="F3455" s="19"/>
      <c r="G3455" s="208"/>
      <c r="I3455" s="51"/>
      <c r="J3455" s="52"/>
      <c r="K3455" s="62"/>
      <c r="L3455" s="62"/>
      <c r="M3455" s="52"/>
      <c r="N3455" s="54"/>
      <c r="O3455" s="51"/>
      <c r="P3455" s="52"/>
      <c r="W3455" s="52"/>
      <c r="X3455" s="68"/>
      <c r="Y3455" s="62"/>
      <c r="Z3455" s="19"/>
      <c r="AC3455" s="58"/>
      <c r="AD3455" s="19"/>
    </row>
    <row r="3456" spans="2:30" s="20" customFormat="1">
      <c r="B3456" s="49"/>
      <c r="C3456" s="19"/>
      <c r="D3456" s="50"/>
      <c r="E3456" s="19"/>
      <c r="F3456" s="19"/>
      <c r="G3456" s="208"/>
      <c r="I3456" s="51"/>
      <c r="J3456" s="52"/>
      <c r="K3456" s="62"/>
      <c r="L3456" s="62"/>
      <c r="M3456" s="52"/>
      <c r="N3456" s="54"/>
      <c r="O3456" s="51"/>
      <c r="P3456" s="52"/>
      <c r="W3456" s="52"/>
      <c r="X3456" s="68"/>
      <c r="Y3456" s="62"/>
      <c r="Z3456" s="19"/>
      <c r="AC3456" s="58"/>
      <c r="AD3456" s="19"/>
    </row>
    <row r="3457" spans="2:30" s="20" customFormat="1">
      <c r="B3457" s="49"/>
      <c r="C3457" s="19"/>
      <c r="D3457" s="50"/>
      <c r="E3457" s="19"/>
      <c r="F3457" s="19"/>
      <c r="G3457" s="208"/>
      <c r="I3457" s="51"/>
      <c r="J3457" s="52"/>
      <c r="K3457" s="62"/>
      <c r="L3457" s="62"/>
      <c r="M3457" s="52"/>
      <c r="N3457" s="54"/>
      <c r="O3457" s="51"/>
      <c r="P3457" s="52"/>
      <c r="W3457" s="52"/>
      <c r="X3457" s="68"/>
      <c r="Y3457" s="62"/>
      <c r="Z3457" s="19"/>
      <c r="AC3457" s="58"/>
      <c r="AD3457" s="19"/>
    </row>
    <row r="3458" spans="2:30" s="20" customFormat="1">
      <c r="B3458" s="49"/>
      <c r="C3458" s="19"/>
      <c r="D3458" s="50"/>
      <c r="E3458" s="19"/>
      <c r="F3458" s="19"/>
      <c r="G3458" s="208"/>
      <c r="I3458" s="51"/>
      <c r="J3458" s="52"/>
      <c r="K3458" s="62"/>
      <c r="L3458" s="62"/>
      <c r="M3458" s="52"/>
      <c r="N3458" s="54"/>
      <c r="O3458" s="51"/>
      <c r="P3458" s="52"/>
      <c r="W3458" s="52"/>
      <c r="X3458" s="68"/>
      <c r="Y3458" s="62"/>
      <c r="Z3458" s="19"/>
      <c r="AC3458" s="58"/>
      <c r="AD3458" s="19"/>
    </row>
    <row r="3459" spans="2:30" s="20" customFormat="1">
      <c r="B3459" s="49"/>
      <c r="C3459" s="19"/>
      <c r="D3459" s="50"/>
      <c r="E3459" s="19"/>
      <c r="F3459" s="19"/>
      <c r="G3459" s="208"/>
      <c r="I3459" s="51"/>
      <c r="J3459" s="52"/>
      <c r="K3459" s="62"/>
      <c r="L3459" s="62"/>
      <c r="M3459" s="52"/>
      <c r="N3459" s="54"/>
      <c r="O3459" s="51"/>
      <c r="P3459" s="52"/>
      <c r="W3459" s="52"/>
      <c r="X3459" s="68"/>
      <c r="Y3459" s="62"/>
      <c r="Z3459" s="19"/>
      <c r="AC3459" s="58"/>
      <c r="AD3459" s="19"/>
    </row>
    <row r="3460" spans="2:30" s="20" customFormat="1">
      <c r="B3460" s="49"/>
      <c r="C3460" s="19"/>
      <c r="D3460" s="50"/>
      <c r="E3460" s="19"/>
      <c r="F3460" s="19"/>
      <c r="G3460" s="208"/>
      <c r="I3460" s="51"/>
      <c r="J3460" s="52"/>
      <c r="K3460" s="62"/>
      <c r="L3460" s="62"/>
      <c r="M3460" s="52"/>
      <c r="N3460" s="54"/>
      <c r="O3460" s="51"/>
      <c r="P3460" s="52"/>
      <c r="W3460" s="52"/>
      <c r="X3460" s="68"/>
      <c r="Y3460" s="62"/>
      <c r="Z3460" s="19"/>
      <c r="AC3460" s="58"/>
      <c r="AD3460" s="19"/>
    </row>
    <row r="3461" spans="2:30" s="20" customFormat="1">
      <c r="B3461" s="49"/>
      <c r="C3461" s="19"/>
      <c r="D3461" s="50"/>
      <c r="E3461" s="19"/>
      <c r="F3461" s="19"/>
      <c r="G3461" s="208"/>
      <c r="I3461" s="51"/>
      <c r="J3461" s="52"/>
      <c r="K3461" s="62"/>
      <c r="L3461" s="62"/>
      <c r="M3461" s="52"/>
      <c r="N3461" s="54"/>
      <c r="O3461" s="51"/>
      <c r="P3461" s="52"/>
      <c r="W3461" s="52"/>
      <c r="X3461" s="68"/>
      <c r="Y3461" s="62"/>
      <c r="Z3461" s="19"/>
      <c r="AC3461" s="58"/>
      <c r="AD3461" s="19"/>
    </row>
    <row r="3462" spans="2:30" s="20" customFormat="1">
      <c r="B3462" s="49"/>
      <c r="C3462" s="19"/>
      <c r="D3462" s="50"/>
      <c r="E3462" s="19"/>
      <c r="F3462" s="19"/>
      <c r="G3462" s="208"/>
      <c r="I3462" s="51"/>
      <c r="J3462" s="52"/>
      <c r="K3462" s="62"/>
      <c r="L3462" s="62"/>
      <c r="M3462" s="52"/>
      <c r="N3462" s="54"/>
      <c r="O3462" s="51"/>
      <c r="P3462" s="52"/>
      <c r="W3462" s="52"/>
      <c r="X3462" s="68"/>
      <c r="Y3462" s="62"/>
      <c r="Z3462" s="19"/>
      <c r="AC3462" s="58"/>
      <c r="AD3462" s="19"/>
    </row>
    <row r="3463" spans="2:30" s="20" customFormat="1">
      <c r="B3463" s="49"/>
      <c r="C3463" s="19"/>
      <c r="D3463" s="50"/>
      <c r="E3463" s="19"/>
      <c r="F3463" s="19"/>
      <c r="G3463" s="208"/>
      <c r="I3463" s="51"/>
      <c r="J3463" s="52"/>
      <c r="K3463" s="62"/>
      <c r="L3463" s="62"/>
      <c r="M3463" s="52"/>
      <c r="N3463" s="54"/>
      <c r="O3463" s="51"/>
      <c r="P3463" s="52"/>
      <c r="W3463" s="52"/>
      <c r="X3463" s="68"/>
      <c r="Y3463" s="62"/>
      <c r="Z3463" s="19"/>
      <c r="AC3463" s="58"/>
      <c r="AD3463" s="19"/>
    </row>
    <row r="3464" spans="2:30" s="20" customFormat="1">
      <c r="B3464" s="49"/>
      <c r="C3464" s="19"/>
      <c r="D3464" s="50"/>
      <c r="E3464" s="19"/>
      <c r="F3464" s="19"/>
      <c r="G3464" s="208"/>
      <c r="I3464" s="51"/>
      <c r="J3464" s="52"/>
      <c r="K3464" s="62"/>
      <c r="L3464" s="62"/>
      <c r="M3464" s="52"/>
      <c r="N3464" s="54"/>
      <c r="O3464" s="51"/>
      <c r="P3464" s="52"/>
      <c r="W3464" s="52"/>
      <c r="X3464" s="68"/>
      <c r="Y3464" s="62"/>
      <c r="Z3464" s="19"/>
      <c r="AC3464" s="58"/>
      <c r="AD3464" s="19"/>
    </row>
    <row r="3465" spans="2:30" s="20" customFormat="1">
      <c r="B3465" s="49"/>
      <c r="C3465" s="19"/>
      <c r="D3465" s="50"/>
      <c r="E3465" s="19"/>
      <c r="F3465" s="19"/>
      <c r="G3465" s="208"/>
      <c r="I3465" s="51"/>
      <c r="J3465" s="52"/>
      <c r="K3465" s="62"/>
      <c r="L3465" s="62"/>
      <c r="M3465" s="52"/>
      <c r="N3465" s="54"/>
      <c r="O3465" s="51"/>
      <c r="P3465" s="52"/>
      <c r="W3465" s="52"/>
      <c r="X3465" s="68"/>
      <c r="Y3465" s="62"/>
      <c r="Z3465" s="19"/>
      <c r="AC3465" s="58"/>
      <c r="AD3465" s="19"/>
    </row>
    <row r="3466" spans="2:30" s="20" customFormat="1">
      <c r="B3466" s="49"/>
      <c r="C3466" s="19"/>
      <c r="D3466" s="50"/>
      <c r="E3466" s="19"/>
      <c r="F3466" s="19"/>
      <c r="G3466" s="208"/>
      <c r="I3466" s="51"/>
      <c r="J3466" s="52"/>
      <c r="K3466" s="62"/>
      <c r="L3466" s="62"/>
      <c r="M3466" s="52"/>
      <c r="N3466" s="54"/>
      <c r="O3466" s="51"/>
      <c r="P3466" s="52"/>
      <c r="W3466" s="52"/>
      <c r="X3466" s="68"/>
      <c r="Y3466" s="62"/>
      <c r="Z3466" s="19"/>
      <c r="AC3466" s="58"/>
      <c r="AD3466" s="19"/>
    </row>
    <row r="3467" spans="2:30" s="20" customFormat="1">
      <c r="B3467" s="49"/>
      <c r="C3467" s="19"/>
      <c r="D3467" s="50"/>
      <c r="E3467" s="19"/>
      <c r="F3467" s="19"/>
      <c r="G3467" s="208"/>
      <c r="I3467" s="51"/>
      <c r="J3467" s="52"/>
      <c r="K3467" s="62"/>
      <c r="L3467" s="62"/>
      <c r="M3467" s="52"/>
      <c r="N3467" s="54"/>
      <c r="O3467" s="51"/>
      <c r="P3467" s="52"/>
      <c r="W3467" s="52"/>
      <c r="X3467" s="68"/>
      <c r="Y3467" s="62"/>
      <c r="Z3467" s="19"/>
      <c r="AC3467" s="58"/>
      <c r="AD3467" s="19"/>
    </row>
    <row r="3468" spans="2:30" s="20" customFormat="1">
      <c r="B3468" s="49"/>
      <c r="C3468" s="19"/>
      <c r="D3468" s="50"/>
      <c r="E3468" s="19"/>
      <c r="F3468" s="19"/>
      <c r="G3468" s="208"/>
      <c r="I3468" s="51"/>
      <c r="J3468" s="52"/>
      <c r="K3468" s="62"/>
      <c r="L3468" s="62"/>
      <c r="M3468" s="52"/>
      <c r="N3468" s="54"/>
      <c r="O3468" s="51"/>
      <c r="P3468" s="52"/>
      <c r="W3468" s="52"/>
      <c r="X3468" s="68"/>
      <c r="Y3468" s="62"/>
      <c r="Z3468" s="19"/>
      <c r="AC3468" s="58"/>
      <c r="AD3468" s="19"/>
    </row>
    <row r="3469" spans="2:30" s="20" customFormat="1">
      <c r="B3469" s="49"/>
      <c r="C3469" s="19"/>
      <c r="D3469" s="50"/>
      <c r="E3469" s="19"/>
      <c r="F3469" s="19"/>
      <c r="G3469" s="208"/>
      <c r="I3469" s="51"/>
      <c r="J3469" s="52"/>
      <c r="K3469" s="62"/>
      <c r="L3469" s="62"/>
      <c r="M3469" s="52"/>
      <c r="N3469" s="54"/>
      <c r="O3469" s="51"/>
      <c r="P3469" s="52"/>
      <c r="W3469" s="52"/>
      <c r="X3469" s="68"/>
      <c r="Y3469" s="62"/>
      <c r="Z3469" s="19"/>
      <c r="AC3469" s="58"/>
      <c r="AD3469" s="19"/>
    </row>
    <row r="3470" spans="2:30" s="20" customFormat="1">
      <c r="B3470" s="49"/>
      <c r="C3470" s="19"/>
      <c r="D3470" s="50"/>
      <c r="E3470" s="19"/>
      <c r="F3470" s="19"/>
      <c r="G3470" s="208"/>
      <c r="I3470" s="51"/>
      <c r="J3470" s="52"/>
      <c r="K3470" s="62"/>
      <c r="L3470" s="62"/>
      <c r="M3470" s="52"/>
      <c r="N3470" s="54"/>
      <c r="O3470" s="51"/>
      <c r="P3470" s="52"/>
      <c r="W3470" s="52"/>
      <c r="X3470" s="68"/>
      <c r="Y3470" s="62"/>
      <c r="Z3470" s="19"/>
      <c r="AC3470" s="58"/>
      <c r="AD3470" s="19"/>
    </row>
    <row r="3471" spans="2:30" s="20" customFormat="1">
      <c r="B3471" s="49"/>
      <c r="C3471" s="19"/>
      <c r="D3471" s="50"/>
      <c r="E3471" s="19"/>
      <c r="F3471" s="19"/>
      <c r="G3471" s="208"/>
      <c r="I3471" s="51"/>
      <c r="J3471" s="52"/>
      <c r="K3471" s="62"/>
      <c r="L3471" s="62"/>
      <c r="M3471" s="52"/>
      <c r="N3471" s="54"/>
      <c r="O3471" s="51"/>
      <c r="P3471" s="52"/>
      <c r="W3471" s="52"/>
      <c r="X3471" s="68"/>
      <c r="Y3471" s="62"/>
      <c r="Z3471" s="19"/>
      <c r="AC3471" s="58"/>
      <c r="AD3471" s="19"/>
    </row>
    <row r="3472" spans="2:30" s="20" customFormat="1">
      <c r="B3472" s="49"/>
      <c r="C3472" s="19"/>
      <c r="D3472" s="50"/>
      <c r="E3472" s="19"/>
      <c r="F3472" s="19"/>
      <c r="G3472" s="208"/>
      <c r="I3472" s="51"/>
      <c r="J3472" s="52"/>
      <c r="K3472" s="62"/>
      <c r="L3472" s="62"/>
      <c r="M3472" s="52"/>
      <c r="N3472" s="54"/>
      <c r="O3472" s="51"/>
      <c r="P3472" s="52"/>
      <c r="W3472" s="52"/>
      <c r="X3472" s="68"/>
      <c r="Y3472" s="62"/>
      <c r="Z3472" s="19"/>
      <c r="AC3472" s="58"/>
      <c r="AD3472" s="19"/>
    </row>
    <row r="3473" spans="2:30" s="20" customFormat="1">
      <c r="B3473" s="49"/>
      <c r="C3473" s="19"/>
      <c r="D3473" s="50"/>
      <c r="E3473" s="19"/>
      <c r="F3473" s="19"/>
      <c r="G3473" s="208"/>
      <c r="I3473" s="51"/>
      <c r="J3473" s="52"/>
      <c r="K3473" s="62"/>
      <c r="L3473" s="62"/>
      <c r="M3473" s="52"/>
      <c r="N3473" s="54"/>
      <c r="O3473" s="51"/>
      <c r="P3473" s="52"/>
      <c r="W3473" s="52"/>
      <c r="X3473" s="68"/>
      <c r="Y3473" s="62"/>
      <c r="Z3473" s="19"/>
      <c r="AC3473" s="58"/>
      <c r="AD3473" s="19"/>
    </row>
    <row r="3474" spans="2:30" s="20" customFormat="1">
      <c r="B3474" s="49"/>
      <c r="C3474" s="19"/>
      <c r="D3474" s="50"/>
      <c r="E3474" s="19"/>
      <c r="F3474" s="19"/>
      <c r="G3474" s="208"/>
      <c r="I3474" s="51"/>
      <c r="J3474" s="52"/>
      <c r="K3474" s="62"/>
      <c r="L3474" s="62"/>
      <c r="M3474" s="52"/>
      <c r="N3474" s="54"/>
      <c r="O3474" s="51"/>
      <c r="P3474" s="52"/>
      <c r="W3474" s="52"/>
      <c r="X3474" s="68"/>
      <c r="Y3474" s="62"/>
      <c r="Z3474" s="19"/>
      <c r="AC3474" s="58"/>
      <c r="AD3474" s="19"/>
    </row>
    <row r="3475" spans="2:30" s="20" customFormat="1">
      <c r="B3475" s="49"/>
      <c r="C3475" s="19"/>
      <c r="D3475" s="50"/>
      <c r="E3475" s="19"/>
      <c r="F3475" s="19"/>
      <c r="G3475" s="208"/>
      <c r="I3475" s="51"/>
      <c r="J3475" s="52"/>
      <c r="K3475" s="62"/>
      <c r="L3475" s="62"/>
      <c r="M3475" s="52"/>
      <c r="N3475" s="54"/>
      <c r="O3475" s="51"/>
      <c r="P3475" s="52"/>
      <c r="W3475" s="52"/>
      <c r="X3475" s="68"/>
      <c r="Y3475" s="62"/>
      <c r="Z3475" s="19"/>
      <c r="AC3475" s="58"/>
      <c r="AD3475" s="19"/>
    </row>
    <row r="3476" spans="2:30" s="20" customFormat="1">
      <c r="B3476" s="49"/>
      <c r="C3476" s="19"/>
      <c r="D3476" s="50"/>
      <c r="E3476" s="19"/>
      <c r="F3476" s="19"/>
      <c r="G3476" s="208"/>
      <c r="I3476" s="51"/>
      <c r="J3476" s="52"/>
      <c r="K3476" s="62"/>
      <c r="L3476" s="62"/>
      <c r="M3476" s="52"/>
      <c r="N3476" s="54"/>
      <c r="O3476" s="51"/>
      <c r="P3476" s="52"/>
      <c r="W3476" s="52"/>
      <c r="X3476" s="68"/>
      <c r="Y3476" s="62"/>
      <c r="Z3476" s="19"/>
      <c r="AC3476" s="58"/>
      <c r="AD3476" s="19"/>
    </row>
    <row r="3477" spans="2:30" s="20" customFormat="1">
      <c r="B3477" s="49"/>
      <c r="C3477" s="19"/>
      <c r="D3477" s="50"/>
      <c r="E3477" s="19"/>
      <c r="F3477" s="19"/>
      <c r="G3477" s="208"/>
      <c r="I3477" s="51"/>
      <c r="J3477" s="52"/>
      <c r="K3477" s="62"/>
      <c r="L3477" s="62"/>
      <c r="M3477" s="52"/>
      <c r="N3477" s="54"/>
      <c r="O3477" s="51"/>
      <c r="P3477" s="52"/>
      <c r="W3477" s="52"/>
      <c r="X3477" s="68"/>
      <c r="Y3477" s="62"/>
      <c r="Z3477" s="19"/>
      <c r="AC3477" s="58"/>
      <c r="AD3477" s="19"/>
    </row>
    <row r="3478" spans="2:30" s="20" customFormat="1">
      <c r="B3478" s="49"/>
      <c r="C3478" s="19"/>
      <c r="D3478" s="50"/>
      <c r="E3478" s="19"/>
      <c r="F3478" s="19"/>
      <c r="G3478" s="208"/>
      <c r="I3478" s="51"/>
      <c r="J3478" s="52"/>
      <c r="K3478" s="62"/>
      <c r="L3478" s="62"/>
      <c r="M3478" s="52"/>
      <c r="N3478" s="54"/>
      <c r="O3478" s="51"/>
      <c r="P3478" s="52"/>
      <c r="W3478" s="52"/>
      <c r="X3478" s="68"/>
      <c r="Y3478" s="62"/>
      <c r="Z3478" s="19"/>
      <c r="AC3478" s="58"/>
      <c r="AD3478" s="19"/>
    </row>
    <row r="3479" spans="2:30" s="20" customFormat="1">
      <c r="B3479" s="49"/>
      <c r="C3479" s="19"/>
      <c r="D3479" s="50"/>
      <c r="E3479" s="19"/>
      <c r="F3479" s="19"/>
      <c r="G3479" s="208"/>
      <c r="I3479" s="51"/>
      <c r="J3479" s="52"/>
      <c r="K3479" s="62"/>
      <c r="L3479" s="62"/>
      <c r="M3479" s="52"/>
      <c r="N3479" s="54"/>
      <c r="O3479" s="51"/>
      <c r="P3479" s="52"/>
      <c r="W3479" s="52"/>
      <c r="X3479" s="68"/>
      <c r="Y3479" s="62"/>
      <c r="Z3479" s="19"/>
      <c r="AC3479" s="58"/>
      <c r="AD3479" s="19"/>
    </row>
    <row r="3480" spans="2:30" s="20" customFormat="1">
      <c r="B3480" s="49"/>
      <c r="C3480" s="19"/>
      <c r="D3480" s="50"/>
      <c r="E3480" s="19"/>
      <c r="F3480" s="19"/>
      <c r="G3480" s="208"/>
      <c r="I3480" s="51"/>
      <c r="J3480" s="52"/>
      <c r="K3480" s="62"/>
      <c r="L3480" s="62"/>
      <c r="M3480" s="52"/>
      <c r="N3480" s="54"/>
      <c r="O3480" s="51"/>
      <c r="P3480" s="52"/>
      <c r="W3480" s="52"/>
      <c r="X3480" s="68"/>
      <c r="Y3480" s="62"/>
      <c r="Z3480" s="19"/>
      <c r="AC3480" s="58"/>
      <c r="AD3480" s="19"/>
    </row>
    <row r="3481" spans="2:30" s="20" customFormat="1">
      <c r="B3481" s="49"/>
      <c r="C3481" s="19"/>
      <c r="D3481" s="50"/>
      <c r="E3481" s="19"/>
      <c r="F3481" s="19"/>
      <c r="G3481" s="208"/>
      <c r="I3481" s="51"/>
      <c r="J3481" s="52"/>
      <c r="K3481" s="62"/>
      <c r="L3481" s="62"/>
      <c r="M3481" s="52"/>
      <c r="N3481" s="54"/>
      <c r="O3481" s="51"/>
      <c r="P3481" s="52"/>
      <c r="W3481" s="52"/>
      <c r="X3481" s="68"/>
      <c r="Y3481" s="62"/>
      <c r="Z3481" s="19"/>
      <c r="AC3481" s="58"/>
      <c r="AD3481" s="19"/>
    </row>
    <row r="3482" spans="2:30" s="20" customFormat="1">
      <c r="B3482" s="49"/>
      <c r="C3482" s="19"/>
      <c r="D3482" s="50"/>
      <c r="E3482" s="19"/>
      <c r="F3482" s="19"/>
      <c r="G3482" s="208"/>
      <c r="I3482" s="51"/>
      <c r="J3482" s="52"/>
      <c r="K3482" s="62"/>
      <c r="L3482" s="62"/>
      <c r="M3482" s="52"/>
      <c r="N3482" s="54"/>
      <c r="O3482" s="51"/>
      <c r="P3482" s="52"/>
      <c r="W3482" s="52"/>
      <c r="X3482" s="68"/>
      <c r="Y3482" s="62"/>
      <c r="Z3482" s="19"/>
      <c r="AC3482" s="58"/>
      <c r="AD3482" s="19"/>
    </row>
    <row r="3483" spans="2:30" s="20" customFormat="1">
      <c r="B3483" s="49"/>
      <c r="C3483" s="19"/>
      <c r="D3483" s="50"/>
      <c r="E3483" s="19"/>
      <c r="F3483" s="19"/>
      <c r="G3483" s="208"/>
      <c r="I3483" s="51"/>
      <c r="J3483" s="52"/>
      <c r="K3483" s="62"/>
      <c r="L3483" s="62"/>
      <c r="M3483" s="52"/>
      <c r="N3483" s="54"/>
      <c r="O3483" s="51"/>
      <c r="P3483" s="52"/>
      <c r="W3483" s="52"/>
      <c r="X3483" s="68"/>
      <c r="Y3483" s="62"/>
      <c r="Z3483" s="19"/>
      <c r="AC3483" s="58"/>
      <c r="AD3483" s="19"/>
    </row>
    <row r="3484" spans="2:30" s="20" customFormat="1">
      <c r="B3484" s="49"/>
      <c r="C3484" s="19"/>
      <c r="D3484" s="50"/>
      <c r="E3484" s="19"/>
      <c r="F3484" s="19"/>
      <c r="G3484" s="208"/>
      <c r="I3484" s="51"/>
      <c r="J3484" s="52"/>
      <c r="K3484" s="62"/>
      <c r="L3484" s="62"/>
      <c r="M3484" s="52"/>
      <c r="N3484" s="54"/>
      <c r="O3484" s="51"/>
      <c r="P3484" s="52"/>
      <c r="W3484" s="52"/>
      <c r="X3484" s="68"/>
      <c r="Y3484" s="62"/>
      <c r="Z3484" s="19"/>
      <c r="AC3484" s="58"/>
      <c r="AD3484" s="19"/>
    </row>
    <row r="3485" spans="2:30" s="20" customFormat="1">
      <c r="B3485" s="49"/>
      <c r="C3485" s="19"/>
      <c r="D3485" s="50"/>
      <c r="E3485" s="19"/>
      <c r="F3485" s="19"/>
      <c r="G3485" s="208"/>
      <c r="I3485" s="51"/>
      <c r="J3485" s="52"/>
      <c r="K3485" s="62"/>
      <c r="L3485" s="62"/>
      <c r="M3485" s="52"/>
      <c r="N3485" s="54"/>
      <c r="O3485" s="51"/>
      <c r="P3485" s="52"/>
      <c r="W3485" s="52"/>
      <c r="X3485" s="68"/>
      <c r="Y3485" s="62"/>
      <c r="Z3485" s="19"/>
      <c r="AC3485" s="58"/>
      <c r="AD3485" s="19"/>
    </row>
    <row r="3486" spans="2:30" s="20" customFormat="1">
      <c r="B3486" s="49"/>
      <c r="C3486" s="19"/>
      <c r="D3486" s="50"/>
      <c r="E3486" s="19"/>
      <c r="F3486" s="19"/>
      <c r="G3486" s="208"/>
      <c r="I3486" s="51"/>
      <c r="J3486" s="52"/>
      <c r="K3486" s="62"/>
      <c r="L3486" s="62"/>
      <c r="M3486" s="52"/>
      <c r="N3486" s="54"/>
      <c r="O3486" s="51"/>
      <c r="P3486" s="52"/>
      <c r="W3486" s="52"/>
      <c r="X3486" s="68"/>
      <c r="Y3486" s="62"/>
      <c r="Z3486" s="19"/>
      <c r="AC3486" s="58"/>
      <c r="AD3486" s="19"/>
    </row>
    <row r="3487" spans="2:30" s="20" customFormat="1">
      <c r="B3487" s="49"/>
      <c r="C3487" s="19"/>
      <c r="D3487" s="50"/>
      <c r="E3487" s="19"/>
      <c r="F3487" s="19"/>
      <c r="G3487" s="208"/>
      <c r="I3487" s="51"/>
      <c r="J3487" s="52"/>
      <c r="K3487" s="62"/>
      <c r="L3487" s="62"/>
      <c r="M3487" s="52"/>
      <c r="N3487" s="54"/>
      <c r="O3487" s="51"/>
      <c r="P3487" s="52"/>
      <c r="W3487" s="52"/>
      <c r="X3487" s="68"/>
      <c r="Y3487" s="62"/>
      <c r="Z3487" s="19"/>
      <c r="AC3487" s="58"/>
      <c r="AD3487" s="19"/>
    </row>
    <row r="3488" spans="2:30" s="20" customFormat="1">
      <c r="B3488" s="49"/>
      <c r="C3488" s="19"/>
      <c r="D3488" s="50"/>
      <c r="E3488" s="19"/>
      <c r="F3488" s="19"/>
      <c r="G3488" s="208"/>
      <c r="I3488" s="51"/>
      <c r="J3488" s="52"/>
      <c r="K3488" s="62"/>
      <c r="L3488" s="62"/>
      <c r="M3488" s="52"/>
      <c r="N3488" s="54"/>
      <c r="O3488" s="51"/>
      <c r="P3488" s="52"/>
      <c r="W3488" s="52"/>
      <c r="X3488" s="68"/>
      <c r="Y3488" s="62"/>
      <c r="Z3488" s="19"/>
      <c r="AC3488" s="58"/>
      <c r="AD3488" s="19"/>
    </row>
    <row r="3489" spans="2:30" s="20" customFormat="1">
      <c r="B3489" s="49"/>
      <c r="C3489" s="19"/>
      <c r="D3489" s="50"/>
      <c r="E3489" s="19"/>
      <c r="F3489" s="19"/>
      <c r="G3489" s="208"/>
      <c r="I3489" s="51"/>
      <c r="J3489" s="52"/>
      <c r="K3489" s="62"/>
      <c r="L3489" s="62"/>
      <c r="M3489" s="52"/>
      <c r="N3489" s="54"/>
      <c r="O3489" s="51"/>
      <c r="P3489" s="52"/>
      <c r="W3489" s="52"/>
      <c r="X3489" s="68"/>
      <c r="Y3489" s="62"/>
      <c r="Z3489" s="19"/>
      <c r="AC3489" s="58"/>
      <c r="AD3489" s="19"/>
    </row>
    <row r="3490" spans="2:30" s="20" customFormat="1">
      <c r="B3490" s="49"/>
      <c r="C3490" s="19"/>
      <c r="D3490" s="50"/>
      <c r="E3490" s="19"/>
      <c r="F3490" s="19"/>
      <c r="G3490" s="208"/>
      <c r="I3490" s="51"/>
      <c r="J3490" s="52"/>
      <c r="K3490" s="62"/>
      <c r="L3490" s="62"/>
      <c r="M3490" s="52"/>
      <c r="N3490" s="54"/>
      <c r="O3490" s="51"/>
      <c r="P3490" s="52"/>
      <c r="W3490" s="52"/>
      <c r="X3490" s="68"/>
      <c r="Y3490" s="62"/>
      <c r="Z3490" s="19"/>
      <c r="AC3490" s="58"/>
      <c r="AD3490" s="19"/>
    </row>
    <row r="3491" spans="2:30" s="20" customFormat="1">
      <c r="B3491" s="49"/>
      <c r="C3491" s="19"/>
      <c r="D3491" s="50"/>
      <c r="E3491" s="19"/>
      <c r="F3491" s="19"/>
      <c r="G3491" s="208"/>
      <c r="I3491" s="51"/>
      <c r="J3491" s="52"/>
      <c r="K3491" s="62"/>
      <c r="L3491" s="62"/>
      <c r="M3491" s="52"/>
      <c r="N3491" s="54"/>
      <c r="O3491" s="51"/>
      <c r="P3491" s="52"/>
      <c r="W3491" s="52"/>
      <c r="X3491" s="68"/>
      <c r="Y3491" s="62"/>
      <c r="Z3491" s="19"/>
      <c r="AC3491" s="58"/>
      <c r="AD3491" s="19"/>
    </row>
    <row r="3492" spans="2:30" s="20" customFormat="1">
      <c r="B3492" s="49"/>
      <c r="C3492" s="19"/>
      <c r="D3492" s="50"/>
      <c r="E3492" s="19"/>
      <c r="F3492" s="19"/>
      <c r="G3492" s="208"/>
      <c r="I3492" s="51"/>
      <c r="J3492" s="52"/>
      <c r="K3492" s="62"/>
      <c r="L3492" s="62"/>
      <c r="M3492" s="52"/>
      <c r="N3492" s="54"/>
      <c r="O3492" s="51"/>
      <c r="P3492" s="52"/>
      <c r="W3492" s="52"/>
      <c r="X3492" s="68"/>
      <c r="Y3492" s="62"/>
      <c r="Z3492" s="19"/>
      <c r="AC3492" s="58"/>
      <c r="AD3492" s="19"/>
    </row>
    <row r="3493" spans="2:30" s="20" customFormat="1">
      <c r="B3493" s="49"/>
      <c r="C3493" s="19"/>
      <c r="D3493" s="50"/>
      <c r="E3493" s="19"/>
      <c r="F3493" s="19"/>
      <c r="G3493" s="208"/>
      <c r="I3493" s="51"/>
      <c r="J3493" s="52"/>
      <c r="K3493" s="62"/>
      <c r="L3493" s="62"/>
      <c r="M3493" s="52"/>
      <c r="N3493" s="54"/>
      <c r="O3493" s="51"/>
      <c r="P3493" s="52"/>
      <c r="W3493" s="52"/>
      <c r="X3493" s="68"/>
      <c r="Y3493" s="62"/>
      <c r="Z3493" s="19"/>
      <c r="AC3493" s="58"/>
      <c r="AD3493" s="19"/>
    </row>
    <row r="3494" spans="2:30" s="20" customFormat="1">
      <c r="B3494" s="49"/>
      <c r="C3494" s="19"/>
      <c r="D3494" s="50"/>
      <c r="E3494" s="19"/>
      <c r="F3494" s="19"/>
      <c r="G3494" s="208"/>
      <c r="I3494" s="51"/>
      <c r="J3494" s="52"/>
      <c r="K3494" s="62"/>
      <c r="L3494" s="62"/>
      <c r="M3494" s="52"/>
      <c r="N3494" s="54"/>
      <c r="O3494" s="51"/>
      <c r="P3494" s="52"/>
      <c r="W3494" s="52"/>
      <c r="X3494" s="68"/>
      <c r="Y3494" s="62"/>
      <c r="Z3494" s="19"/>
      <c r="AC3494" s="58"/>
      <c r="AD3494" s="19"/>
    </row>
    <row r="3495" spans="2:30" s="20" customFormat="1">
      <c r="B3495" s="49"/>
      <c r="C3495" s="19"/>
      <c r="D3495" s="50"/>
      <c r="E3495" s="19"/>
      <c r="F3495" s="19"/>
      <c r="G3495" s="208"/>
      <c r="I3495" s="51"/>
      <c r="J3495" s="52"/>
      <c r="K3495" s="62"/>
      <c r="L3495" s="62"/>
      <c r="M3495" s="52"/>
      <c r="N3495" s="54"/>
      <c r="O3495" s="51"/>
      <c r="P3495" s="52"/>
      <c r="W3495" s="52"/>
      <c r="X3495" s="68"/>
      <c r="Y3495" s="62"/>
      <c r="Z3495" s="19"/>
      <c r="AC3495" s="58"/>
      <c r="AD3495" s="19"/>
    </row>
    <row r="3496" spans="2:30" s="20" customFormat="1">
      <c r="B3496" s="49"/>
      <c r="C3496" s="19"/>
      <c r="D3496" s="50"/>
      <c r="E3496" s="19"/>
      <c r="F3496" s="19"/>
      <c r="G3496" s="208"/>
      <c r="I3496" s="51"/>
      <c r="J3496" s="52"/>
      <c r="K3496" s="62"/>
      <c r="L3496" s="62"/>
      <c r="M3496" s="52"/>
      <c r="N3496" s="54"/>
      <c r="O3496" s="51"/>
      <c r="P3496" s="52"/>
      <c r="W3496" s="52"/>
      <c r="X3496" s="68"/>
      <c r="Y3496" s="62"/>
      <c r="Z3496" s="19"/>
      <c r="AC3496" s="58"/>
      <c r="AD3496" s="19"/>
    </row>
    <row r="3497" spans="2:30" s="20" customFormat="1">
      <c r="B3497" s="49"/>
      <c r="C3497" s="19"/>
      <c r="D3497" s="50"/>
      <c r="E3497" s="19"/>
      <c r="F3497" s="19"/>
      <c r="G3497" s="208"/>
      <c r="I3497" s="51"/>
      <c r="J3497" s="52"/>
      <c r="K3497" s="62"/>
      <c r="L3497" s="62"/>
      <c r="M3497" s="52"/>
      <c r="N3497" s="54"/>
      <c r="O3497" s="51"/>
      <c r="P3497" s="52"/>
      <c r="W3497" s="52"/>
      <c r="X3497" s="68"/>
      <c r="Y3497" s="62"/>
      <c r="Z3497" s="19"/>
      <c r="AC3497" s="58"/>
      <c r="AD3497" s="19"/>
    </row>
    <row r="3498" spans="2:30" s="20" customFormat="1">
      <c r="B3498" s="49"/>
      <c r="C3498" s="19"/>
      <c r="D3498" s="50"/>
      <c r="E3498" s="19"/>
      <c r="F3498" s="19"/>
      <c r="G3498" s="208"/>
      <c r="I3498" s="51"/>
      <c r="J3498" s="52"/>
      <c r="K3498" s="62"/>
      <c r="L3498" s="62"/>
      <c r="M3498" s="52"/>
      <c r="N3498" s="54"/>
      <c r="O3498" s="51"/>
      <c r="P3498" s="52"/>
      <c r="W3498" s="52"/>
      <c r="X3498" s="68"/>
      <c r="Y3498" s="62"/>
      <c r="Z3498" s="19"/>
      <c r="AC3498" s="58"/>
      <c r="AD3498" s="19"/>
    </row>
    <row r="3499" spans="2:30" s="20" customFormat="1">
      <c r="B3499" s="49"/>
      <c r="C3499" s="19"/>
      <c r="D3499" s="50"/>
      <c r="E3499" s="19"/>
      <c r="F3499" s="19"/>
      <c r="G3499" s="208"/>
      <c r="I3499" s="51"/>
      <c r="J3499" s="52"/>
      <c r="K3499" s="62"/>
      <c r="L3499" s="62"/>
      <c r="M3499" s="52"/>
      <c r="N3499" s="54"/>
      <c r="O3499" s="51"/>
      <c r="P3499" s="52"/>
      <c r="W3499" s="52"/>
      <c r="X3499" s="68"/>
      <c r="Y3499" s="62"/>
      <c r="Z3499" s="19"/>
      <c r="AC3499" s="58"/>
      <c r="AD3499" s="19"/>
    </row>
    <row r="3500" spans="2:30" s="20" customFormat="1">
      <c r="B3500" s="49"/>
      <c r="C3500" s="19"/>
      <c r="D3500" s="50"/>
      <c r="E3500" s="19"/>
      <c r="F3500" s="19"/>
      <c r="G3500" s="208"/>
      <c r="I3500" s="51"/>
      <c r="J3500" s="52"/>
      <c r="K3500" s="62"/>
      <c r="L3500" s="62"/>
      <c r="M3500" s="52"/>
      <c r="N3500" s="54"/>
      <c r="O3500" s="51"/>
      <c r="P3500" s="52"/>
      <c r="W3500" s="52"/>
      <c r="X3500" s="68"/>
      <c r="Y3500" s="62"/>
      <c r="Z3500" s="19"/>
      <c r="AC3500" s="58"/>
      <c r="AD3500" s="19"/>
    </row>
    <row r="3501" spans="2:30" s="20" customFormat="1">
      <c r="B3501" s="49"/>
      <c r="C3501" s="19"/>
      <c r="D3501" s="50"/>
      <c r="E3501" s="19"/>
      <c r="F3501" s="19"/>
      <c r="G3501" s="208"/>
      <c r="I3501" s="51"/>
      <c r="J3501" s="52"/>
      <c r="K3501" s="62"/>
      <c r="L3501" s="62"/>
      <c r="M3501" s="52"/>
      <c r="N3501" s="54"/>
      <c r="O3501" s="51"/>
      <c r="P3501" s="52"/>
      <c r="W3501" s="52"/>
      <c r="X3501" s="68"/>
      <c r="Y3501" s="62"/>
      <c r="Z3501" s="19"/>
      <c r="AC3501" s="58"/>
      <c r="AD3501" s="19"/>
    </row>
    <row r="3502" spans="2:30" s="20" customFormat="1">
      <c r="B3502" s="49"/>
      <c r="C3502" s="19"/>
      <c r="D3502" s="50"/>
      <c r="E3502" s="19"/>
      <c r="F3502" s="19"/>
      <c r="G3502" s="208"/>
      <c r="I3502" s="51"/>
      <c r="J3502" s="52"/>
      <c r="K3502" s="62"/>
      <c r="L3502" s="62"/>
      <c r="M3502" s="52"/>
      <c r="N3502" s="54"/>
      <c r="O3502" s="51"/>
      <c r="P3502" s="52"/>
      <c r="W3502" s="52"/>
      <c r="X3502" s="68"/>
      <c r="Y3502" s="62"/>
      <c r="Z3502" s="19"/>
      <c r="AC3502" s="58"/>
      <c r="AD3502" s="19"/>
    </row>
    <row r="3503" spans="2:30" s="20" customFormat="1">
      <c r="B3503" s="49"/>
      <c r="C3503" s="19"/>
      <c r="D3503" s="50"/>
      <c r="E3503" s="19"/>
      <c r="F3503" s="19"/>
      <c r="G3503" s="208"/>
      <c r="I3503" s="51"/>
      <c r="J3503" s="52"/>
      <c r="K3503" s="62"/>
      <c r="L3503" s="62"/>
      <c r="M3503" s="52"/>
      <c r="N3503" s="54"/>
      <c r="O3503" s="51"/>
      <c r="P3503" s="52"/>
      <c r="W3503" s="52"/>
      <c r="X3503" s="68"/>
      <c r="Y3503" s="62"/>
      <c r="Z3503" s="19"/>
      <c r="AC3503" s="58"/>
      <c r="AD3503" s="19"/>
    </row>
    <row r="3504" spans="2:30" s="20" customFormat="1">
      <c r="B3504" s="49"/>
      <c r="C3504" s="19"/>
      <c r="D3504" s="50"/>
      <c r="E3504" s="19"/>
      <c r="F3504" s="19"/>
      <c r="G3504" s="208"/>
      <c r="I3504" s="51"/>
      <c r="J3504" s="52"/>
      <c r="K3504" s="62"/>
      <c r="L3504" s="62"/>
      <c r="M3504" s="52"/>
      <c r="N3504" s="54"/>
      <c r="O3504" s="51"/>
      <c r="P3504" s="52"/>
      <c r="W3504" s="52"/>
      <c r="X3504" s="68"/>
      <c r="Y3504" s="62"/>
      <c r="Z3504" s="19"/>
      <c r="AC3504" s="58"/>
      <c r="AD3504" s="19"/>
    </row>
    <row r="3505" spans="2:30" s="20" customFormat="1">
      <c r="B3505" s="49"/>
      <c r="C3505" s="19"/>
      <c r="D3505" s="50"/>
      <c r="E3505" s="19"/>
      <c r="F3505" s="19"/>
      <c r="G3505" s="208"/>
      <c r="I3505" s="51"/>
      <c r="J3505" s="52"/>
      <c r="K3505" s="62"/>
      <c r="L3505" s="62"/>
      <c r="M3505" s="52"/>
      <c r="N3505" s="54"/>
      <c r="O3505" s="51"/>
      <c r="P3505" s="52"/>
      <c r="W3505" s="52"/>
      <c r="X3505" s="68"/>
      <c r="Y3505" s="62"/>
      <c r="Z3505" s="19"/>
      <c r="AC3505" s="58"/>
      <c r="AD3505" s="19"/>
    </row>
    <row r="3506" spans="2:30" s="20" customFormat="1">
      <c r="B3506" s="49"/>
      <c r="C3506" s="19"/>
      <c r="D3506" s="50"/>
      <c r="E3506" s="19"/>
      <c r="F3506" s="19"/>
      <c r="G3506" s="208"/>
      <c r="I3506" s="51"/>
      <c r="J3506" s="52"/>
      <c r="K3506" s="62"/>
      <c r="L3506" s="62"/>
      <c r="M3506" s="52"/>
      <c r="N3506" s="54"/>
      <c r="O3506" s="51"/>
      <c r="P3506" s="52"/>
      <c r="W3506" s="52"/>
      <c r="X3506" s="68"/>
      <c r="Y3506" s="62"/>
      <c r="Z3506" s="19"/>
      <c r="AC3506" s="58"/>
      <c r="AD3506" s="19"/>
    </row>
    <row r="3507" spans="2:30" s="20" customFormat="1">
      <c r="B3507" s="49"/>
      <c r="C3507" s="19"/>
      <c r="D3507" s="50"/>
      <c r="E3507" s="19"/>
      <c r="F3507" s="19"/>
      <c r="G3507" s="208"/>
      <c r="I3507" s="51"/>
      <c r="J3507" s="52"/>
      <c r="K3507" s="62"/>
      <c r="L3507" s="62"/>
      <c r="M3507" s="52"/>
      <c r="N3507" s="54"/>
      <c r="O3507" s="51"/>
      <c r="P3507" s="52"/>
      <c r="W3507" s="52"/>
      <c r="X3507" s="68"/>
      <c r="Y3507" s="62"/>
      <c r="Z3507" s="19"/>
      <c r="AC3507" s="58"/>
      <c r="AD3507" s="19"/>
    </row>
    <row r="3508" spans="2:30" s="20" customFormat="1">
      <c r="B3508" s="49"/>
      <c r="C3508" s="19"/>
      <c r="D3508" s="50"/>
      <c r="E3508" s="19"/>
      <c r="F3508" s="19"/>
      <c r="G3508" s="208"/>
      <c r="I3508" s="51"/>
      <c r="J3508" s="52"/>
      <c r="K3508" s="62"/>
      <c r="L3508" s="62"/>
      <c r="M3508" s="52"/>
      <c r="N3508" s="54"/>
      <c r="O3508" s="51"/>
      <c r="P3508" s="52"/>
      <c r="W3508" s="52"/>
      <c r="X3508" s="68"/>
      <c r="Y3508" s="62"/>
      <c r="Z3508" s="19"/>
      <c r="AC3508" s="58"/>
      <c r="AD3508" s="19"/>
    </row>
    <row r="3509" spans="2:30" s="20" customFormat="1">
      <c r="B3509" s="49"/>
      <c r="C3509" s="19"/>
      <c r="D3509" s="50"/>
      <c r="E3509" s="19"/>
      <c r="F3509" s="19"/>
      <c r="G3509" s="208"/>
      <c r="I3509" s="51"/>
      <c r="J3509" s="52"/>
      <c r="K3509" s="62"/>
      <c r="L3509" s="62"/>
      <c r="M3509" s="52"/>
      <c r="N3509" s="54"/>
      <c r="O3509" s="51"/>
      <c r="P3509" s="52"/>
      <c r="W3509" s="52"/>
      <c r="X3509" s="68"/>
      <c r="Y3509" s="62"/>
      <c r="Z3509" s="19"/>
      <c r="AC3509" s="58"/>
      <c r="AD3509" s="19"/>
    </row>
    <row r="3510" spans="2:30" s="20" customFormat="1">
      <c r="B3510" s="49"/>
      <c r="C3510" s="19"/>
      <c r="D3510" s="50"/>
      <c r="E3510" s="19"/>
      <c r="F3510" s="19"/>
      <c r="G3510" s="208"/>
      <c r="I3510" s="51"/>
      <c r="J3510" s="52"/>
      <c r="K3510" s="62"/>
      <c r="L3510" s="62"/>
      <c r="M3510" s="52"/>
      <c r="N3510" s="54"/>
      <c r="O3510" s="51"/>
      <c r="P3510" s="52"/>
      <c r="W3510" s="52"/>
      <c r="X3510" s="68"/>
      <c r="Y3510" s="62"/>
      <c r="Z3510" s="19"/>
      <c r="AC3510" s="58"/>
      <c r="AD3510" s="19"/>
    </row>
    <row r="3511" spans="2:30" s="20" customFormat="1">
      <c r="B3511" s="49"/>
      <c r="C3511" s="19"/>
      <c r="D3511" s="50"/>
      <c r="E3511" s="19"/>
      <c r="F3511" s="19"/>
      <c r="G3511" s="208"/>
      <c r="I3511" s="51"/>
      <c r="J3511" s="52"/>
      <c r="K3511" s="62"/>
      <c r="L3511" s="62"/>
      <c r="M3511" s="52"/>
      <c r="N3511" s="54"/>
      <c r="O3511" s="51"/>
      <c r="P3511" s="52"/>
      <c r="W3511" s="52"/>
      <c r="X3511" s="68"/>
      <c r="Y3511" s="62"/>
      <c r="Z3511" s="19"/>
      <c r="AC3511" s="58"/>
      <c r="AD3511" s="19"/>
    </row>
    <row r="3512" spans="2:30" s="20" customFormat="1">
      <c r="B3512" s="49"/>
      <c r="C3512" s="19"/>
      <c r="D3512" s="50"/>
      <c r="E3512" s="19"/>
      <c r="F3512" s="19"/>
      <c r="G3512" s="208"/>
      <c r="I3512" s="51"/>
      <c r="J3512" s="52"/>
      <c r="K3512" s="62"/>
      <c r="L3512" s="62"/>
      <c r="M3512" s="52"/>
      <c r="N3512" s="54"/>
      <c r="O3512" s="51"/>
      <c r="P3512" s="52"/>
      <c r="W3512" s="52"/>
      <c r="X3512" s="68"/>
      <c r="Y3512" s="62"/>
      <c r="Z3512" s="19"/>
      <c r="AC3512" s="58"/>
      <c r="AD3512" s="19"/>
    </row>
    <row r="3513" spans="2:30" s="20" customFormat="1">
      <c r="B3513" s="49"/>
      <c r="C3513" s="19"/>
      <c r="D3513" s="50"/>
      <c r="E3513" s="19"/>
      <c r="F3513" s="19"/>
      <c r="G3513" s="208"/>
      <c r="I3513" s="51"/>
      <c r="J3513" s="52"/>
      <c r="K3513" s="62"/>
      <c r="L3513" s="62"/>
      <c r="M3513" s="52"/>
      <c r="N3513" s="54"/>
      <c r="O3513" s="51"/>
      <c r="P3513" s="52"/>
      <c r="W3513" s="52"/>
      <c r="X3513" s="68"/>
      <c r="Y3513" s="62"/>
      <c r="Z3513" s="19"/>
      <c r="AC3513" s="58"/>
      <c r="AD3513" s="19"/>
    </row>
    <row r="3514" spans="2:30" s="20" customFormat="1">
      <c r="B3514" s="49"/>
      <c r="C3514" s="19"/>
      <c r="D3514" s="50"/>
      <c r="E3514" s="19"/>
      <c r="F3514" s="19"/>
      <c r="G3514" s="208"/>
      <c r="I3514" s="51"/>
      <c r="J3514" s="52"/>
      <c r="K3514" s="62"/>
      <c r="L3514" s="62"/>
      <c r="M3514" s="52"/>
      <c r="N3514" s="54"/>
      <c r="O3514" s="51"/>
      <c r="P3514" s="52"/>
      <c r="W3514" s="52"/>
      <c r="X3514" s="68"/>
      <c r="Y3514" s="62"/>
      <c r="Z3514" s="19"/>
      <c r="AC3514" s="58"/>
      <c r="AD3514" s="19"/>
    </row>
    <row r="3515" spans="2:30" s="20" customFormat="1">
      <c r="B3515" s="49"/>
      <c r="C3515" s="19"/>
      <c r="D3515" s="50"/>
      <c r="E3515" s="19"/>
      <c r="F3515" s="19"/>
      <c r="G3515" s="208"/>
      <c r="I3515" s="51"/>
      <c r="J3515" s="52"/>
      <c r="K3515" s="62"/>
      <c r="L3515" s="62"/>
      <c r="M3515" s="52"/>
      <c r="N3515" s="54"/>
      <c r="O3515" s="51"/>
      <c r="P3515" s="52"/>
      <c r="W3515" s="52"/>
      <c r="X3515" s="68"/>
      <c r="Y3515" s="62"/>
      <c r="Z3515" s="19"/>
      <c r="AC3515" s="58"/>
      <c r="AD3515" s="19"/>
    </row>
    <row r="3516" spans="2:30" s="20" customFormat="1">
      <c r="B3516" s="49"/>
      <c r="C3516" s="19"/>
      <c r="D3516" s="50"/>
      <c r="E3516" s="19"/>
      <c r="F3516" s="19"/>
      <c r="G3516" s="208"/>
      <c r="I3516" s="51"/>
      <c r="J3516" s="52"/>
      <c r="K3516" s="62"/>
      <c r="L3516" s="62"/>
      <c r="M3516" s="52"/>
      <c r="N3516" s="54"/>
      <c r="O3516" s="51"/>
      <c r="P3516" s="52"/>
      <c r="W3516" s="52"/>
      <c r="X3516" s="68"/>
      <c r="Y3516" s="62"/>
      <c r="Z3516" s="19"/>
      <c r="AC3516" s="58"/>
      <c r="AD3516" s="19"/>
    </row>
    <row r="3517" spans="2:30" s="20" customFormat="1">
      <c r="B3517" s="49"/>
      <c r="C3517" s="19"/>
      <c r="D3517" s="50"/>
      <c r="E3517" s="19"/>
      <c r="F3517" s="19"/>
      <c r="G3517" s="208"/>
      <c r="I3517" s="51"/>
      <c r="J3517" s="52"/>
      <c r="K3517" s="62"/>
      <c r="L3517" s="62"/>
      <c r="M3517" s="52"/>
      <c r="N3517" s="54"/>
      <c r="O3517" s="51"/>
      <c r="P3517" s="52"/>
      <c r="W3517" s="52"/>
      <c r="X3517" s="68"/>
      <c r="Y3517" s="62"/>
      <c r="Z3517" s="19"/>
      <c r="AC3517" s="58"/>
      <c r="AD3517" s="19"/>
    </row>
    <row r="3518" spans="2:30" s="20" customFormat="1">
      <c r="B3518" s="49"/>
      <c r="C3518" s="19"/>
      <c r="D3518" s="50"/>
      <c r="E3518" s="19"/>
      <c r="F3518" s="19"/>
      <c r="G3518" s="208"/>
      <c r="I3518" s="51"/>
      <c r="J3518" s="52"/>
      <c r="K3518" s="62"/>
      <c r="L3518" s="62"/>
      <c r="M3518" s="52"/>
      <c r="N3518" s="54"/>
      <c r="O3518" s="51"/>
      <c r="P3518" s="52"/>
      <c r="W3518" s="52"/>
      <c r="X3518" s="68"/>
      <c r="Y3518" s="62"/>
      <c r="Z3518" s="19"/>
      <c r="AC3518" s="58"/>
      <c r="AD3518" s="19"/>
    </row>
    <row r="3519" spans="2:30" s="20" customFormat="1">
      <c r="B3519" s="49"/>
      <c r="C3519" s="19"/>
      <c r="D3519" s="50"/>
      <c r="E3519" s="19"/>
      <c r="F3519" s="19"/>
      <c r="G3519" s="208"/>
      <c r="I3519" s="51"/>
      <c r="J3519" s="52"/>
      <c r="K3519" s="62"/>
      <c r="L3519" s="62"/>
      <c r="M3519" s="52"/>
      <c r="N3519" s="54"/>
      <c r="O3519" s="51"/>
      <c r="P3519" s="52"/>
      <c r="W3519" s="52"/>
      <c r="X3519" s="68"/>
      <c r="Y3519" s="62"/>
      <c r="Z3519" s="19"/>
      <c r="AC3519" s="58"/>
      <c r="AD3519" s="19"/>
    </row>
    <row r="3520" spans="2:30" s="20" customFormat="1">
      <c r="B3520" s="49"/>
      <c r="C3520" s="19"/>
      <c r="D3520" s="50"/>
      <c r="E3520" s="19"/>
      <c r="F3520" s="19"/>
      <c r="G3520" s="208"/>
      <c r="I3520" s="51"/>
      <c r="J3520" s="52"/>
      <c r="K3520" s="62"/>
      <c r="L3520" s="62"/>
      <c r="M3520" s="52"/>
      <c r="N3520" s="54"/>
      <c r="O3520" s="51"/>
      <c r="P3520" s="52"/>
      <c r="W3520" s="52"/>
      <c r="X3520" s="68"/>
      <c r="Y3520" s="62"/>
      <c r="Z3520" s="19"/>
      <c r="AC3520" s="58"/>
      <c r="AD3520" s="19"/>
    </row>
    <row r="3521" spans="2:30" s="20" customFormat="1">
      <c r="B3521" s="49"/>
      <c r="C3521" s="19"/>
      <c r="D3521" s="50"/>
      <c r="E3521" s="19"/>
      <c r="F3521" s="19"/>
      <c r="G3521" s="208"/>
      <c r="I3521" s="51"/>
      <c r="J3521" s="52"/>
      <c r="K3521" s="62"/>
      <c r="L3521" s="62"/>
      <c r="M3521" s="52"/>
      <c r="N3521" s="54"/>
      <c r="O3521" s="51"/>
      <c r="P3521" s="52"/>
      <c r="W3521" s="52"/>
      <c r="X3521" s="68"/>
      <c r="Y3521" s="62"/>
      <c r="Z3521" s="19"/>
      <c r="AC3521" s="58"/>
      <c r="AD3521" s="19"/>
    </row>
    <row r="3522" spans="2:30" s="20" customFormat="1">
      <c r="B3522" s="49"/>
      <c r="C3522" s="19"/>
      <c r="D3522" s="50"/>
      <c r="E3522" s="19"/>
      <c r="F3522" s="19"/>
      <c r="G3522" s="208"/>
      <c r="I3522" s="51"/>
      <c r="J3522" s="52"/>
      <c r="K3522" s="62"/>
      <c r="L3522" s="62"/>
      <c r="M3522" s="52"/>
      <c r="N3522" s="54"/>
      <c r="O3522" s="51"/>
      <c r="P3522" s="52"/>
      <c r="W3522" s="52"/>
      <c r="X3522" s="68"/>
      <c r="Y3522" s="62"/>
      <c r="Z3522" s="19"/>
      <c r="AC3522" s="58"/>
      <c r="AD3522" s="19"/>
    </row>
    <row r="3523" spans="2:30" s="20" customFormat="1">
      <c r="B3523" s="49"/>
      <c r="C3523" s="19"/>
      <c r="D3523" s="50"/>
      <c r="E3523" s="19"/>
      <c r="F3523" s="19"/>
      <c r="G3523" s="208"/>
      <c r="I3523" s="51"/>
      <c r="J3523" s="52"/>
      <c r="K3523" s="62"/>
      <c r="L3523" s="62"/>
      <c r="M3523" s="52"/>
      <c r="N3523" s="54"/>
      <c r="O3523" s="51"/>
      <c r="P3523" s="52"/>
      <c r="W3523" s="52"/>
      <c r="X3523" s="68"/>
      <c r="Y3523" s="62"/>
      <c r="Z3523" s="19"/>
      <c r="AC3523" s="58"/>
      <c r="AD3523" s="19"/>
    </row>
    <row r="3524" spans="2:30" s="20" customFormat="1">
      <c r="B3524" s="49"/>
      <c r="C3524" s="19"/>
      <c r="D3524" s="50"/>
      <c r="E3524" s="19"/>
      <c r="F3524" s="19"/>
      <c r="G3524" s="208"/>
      <c r="I3524" s="51"/>
      <c r="J3524" s="52"/>
      <c r="K3524" s="62"/>
      <c r="L3524" s="62"/>
      <c r="M3524" s="52"/>
      <c r="N3524" s="54"/>
      <c r="O3524" s="51"/>
      <c r="P3524" s="52"/>
      <c r="W3524" s="52"/>
      <c r="X3524" s="68"/>
      <c r="Y3524" s="62"/>
      <c r="Z3524" s="19"/>
      <c r="AC3524" s="58"/>
      <c r="AD3524" s="19"/>
    </row>
    <row r="3525" spans="2:30" s="20" customFormat="1">
      <c r="B3525" s="49"/>
      <c r="C3525" s="19"/>
      <c r="D3525" s="50"/>
      <c r="E3525" s="19"/>
      <c r="F3525" s="19"/>
      <c r="G3525" s="208"/>
      <c r="I3525" s="51"/>
      <c r="J3525" s="52"/>
      <c r="K3525" s="62"/>
      <c r="L3525" s="62"/>
      <c r="M3525" s="52"/>
      <c r="N3525" s="54"/>
      <c r="O3525" s="51"/>
      <c r="P3525" s="52"/>
      <c r="W3525" s="52"/>
      <c r="X3525" s="68"/>
      <c r="Y3525" s="62"/>
      <c r="Z3525" s="19"/>
      <c r="AC3525" s="58"/>
      <c r="AD3525" s="19"/>
    </row>
    <row r="3526" spans="2:30" s="20" customFormat="1">
      <c r="B3526" s="49"/>
      <c r="C3526" s="19"/>
      <c r="D3526" s="50"/>
      <c r="E3526" s="19"/>
      <c r="F3526" s="19"/>
      <c r="G3526" s="208"/>
      <c r="I3526" s="51"/>
      <c r="J3526" s="52"/>
      <c r="K3526" s="62"/>
      <c r="L3526" s="62"/>
      <c r="M3526" s="52"/>
      <c r="N3526" s="54"/>
      <c r="O3526" s="51"/>
      <c r="P3526" s="52"/>
      <c r="W3526" s="52"/>
      <c r="X3526" s="68"/>
      <c r="Y3526" s="62"/>
      <c r="Z3526" s="19"/>
      <c r="AC3526" s="58"/>
      <c r="AD3526" s="19"/>
    </row>
    <row r="3527" spans="2:30" s="20" customFormat="1">
      <c r="B3527" s="49"/>
      <c r="C3527" s="19"/>
      <c r="D3527" s="50"/>
      <c r="E3527" s="19"/>
      <c r="F3527" s="19"/>
      <c r="G3527" s="208"/>
      <c r="I3527" s="51"/>
      <c r="J3527" s="52"/>
      <c r="K3527" s="62"/>
      <c r="L3527" s="62"/>
      <c r="M3527" s="52"/>
      <c r="N3527" s="54"/>
      <c r="O3527" s="51"/>
      <c r="P3527" s="52"/>
      <c r="W3527" s="52"/>
      <c r="X3527" s="68"/>
      <c r="Y3527" s="62"/>
      <c r="Z3527" s="19"/>
      <c r="AC3527" s="58"/>
      <c r="AD3527" s="19"/>
    </row>
    <row r="3528" spans="2:30" s="20" customFormat="1">
      <c r="B3528" s="49"/>
      <c r="C3528" s="19"/>
      <c r="D3528" s="50"/>
      <c r="E3528" s="19"/>
      <c r="F3528" s="19"/>
      <c r="G3528" s="208"/>
      <c r="I3528" s="51"/>
      <c r="J3528" s="52"/>
      <c r="K3528" s="62"/>
      <c r="L3528" s="62"/>
      <c r="M3528" s="52"/>
      <c r="N3528" s="54"/>
      <c r="O3528" s="51"/>
      <c r="P3528" s="52"/>
      <c r="W3528" s="52"/>
      <c r="X3528" s="68"/>
      <c r="Y3528" s="62"/>
      <c r="Z3528" s="19"/>
      <c r="AC3528" s="58"/>
      <c r="AD3528" s="19"/>
    </row>
    <row r="3529" spans="2:30" s="20" customFormat="1">
      <c r="B3529" s="49"/>
      <c r="C3529" s="19"/>
      <c r="D3529" s="50"/>
      <c r="E3529" s="19"/>
      <c r="F3529" s="19"/>
      <c r="G3529" s="208"/>
      <c r="I3529" s="51"/>
      <c r="J3529" s="52"/>
      <c r="K3529" s="62"/>
      <c r="L3529" s="62"/>
      <c r="M3529" s="52"/>
      <c r="N3529" s="54"/>
      <c r="O3529" s="51"/>
      <c r="P3529" s="52"/>
      <c r="W3529" s="52"/>
      <c r="X3529" s="68"/>
      <c r="Y3529" s="62"/>
      <c r="Z3529" s="19"/>
      <c r="AC3529" s="58"/>
      <c r="AD3529" s="19"/>
    </row>
    <row r="3530" spans="2:30" s="20" customFormat="1">
      <c r="B3530" s="49"/>
      <c r="C3530" s="19"/>
      <c r="D3530" s="50"/>
      <c r="E3530" s="19"/>
      <c r="F3530" s="19"/>
      <c r="G3530" s="208"/>
      <c r="I3530" s="51"/>
      <c r="J3530" s="52"/>
      <c r="K3530" s="62"/>
      <c r="L3530" s="62"/>
      <c r="M3530" s="52"/>
      <c r="N3530" s="54"/>
      <c r="O3530" s="51"/>
      <c r="P3530" s="52"/>
      <c r="W3530" s="52"/>
      <c r="X3530" s="68"/>
      <c r="Y3530" s="62"/>
      <c r="Z3530" s="19"/>
      <c r="AC3530" s="58"/>
      <c r="AD3530" s="19"/>
    </row>
    <row r="3531" spans="2:30" s="20" customFormat="1">
      <c r="B3531" s="49"/>
      <c r="C3531" s="19"/>
      <c r="D3531" s="50"/>
      <c r="E3531" s="19"/>
      <c r="F3531" s="19"/>
      <c r="G3531" s="208"/>
      <c r="I3531" s="51"/>
      <c r="J3531" s="52"/>
      <c r="K3531" s="62"/>
      <c r="L3531" s="62"/>
      <c r="M3531" s="52"/>
      <c r="N3531" s="54"/>
      <c r="O3531" s="51"/>
      <c r="P3531" s="52"/>
      <c r="W3531" s="52"/>
      <c r="X3531" s="68"/>
      <c r="Y3531" s="62"/>
      <c r="Z3531" s="19"/>
      <c r="AC3531" s="58"/>
      <c r="AD3531" s="19"/>
    </row>
    <row r="3532" spans="2:30" s="20" customFormat="1">
      <c r="B3532" s="49"/>
      <c r="C3532" s="19"/>
      <c r="D3532" s="50"/>
      <c r="E3532" s="19"/>
      <c r="F3532" s="19"/>
      <c r="G3532" s="208"/>
      <c r="I3532" s="51"/>
      <c r="J3532" s="52"/>
      <c r="K3532" s="62"/>
      <c r="L3532" s="62"/>
      <c r="M3532" s="52"/>
      <c r="N3532" s="54"/>
      <c r="O3532" s="51"/>
      <c r="P3532" s="52"/>
      <c r="W3532" s="52"/>
      <c r="X3532" s="68"/>
      <c r="Y3532" s="62"/>
      <c r="Z3532" s="19"/>
      <c r="AC3532" s="58"/>
      <c r="AD3532" s="19"/>
    </row>
    <row r="3533" spans="2:30" s="20" customFormat="1">
      <c r="B3533" s="49"/>
      <c r="C3533" s="19"/>
      <c r="D3533" s="50"/>
      <c r="E3533" s="19"/>
      <c r="F3533" s="19"/>
      <c r="G3533" s="208"/>
      <c r="I3533" s="51"/>
      <c r="J3533" s="52"/>
      <c r="K3533" s="62"/>
      <c r="L3533" s="62"/>
      <c r="M3533" s="52"/>
      <c r="N3533" s="54"/>
      <c r="O3533" s="51"/>
      <c r="P3533" s="52"/>
      <c r="W3533" s="52"/>
      <c r="X3533" s="68"/>
      <c r="Y3533" s="62"/>
      <c r="Z3533" s="19"/>
      <c r="AC3533" s="58"/>
      <c r="AD3533" s="19"/>
    </row>
    <row r="3534" spans="2:30" s="20" customFormat="1">
      <c r="B3534" s="49"/>
      <c r="C3534" s="19"/>
      <c r="D3534" s="50"/>
      <c r="E3534" s="19"/>
      <c r="F3534" s="19"/>
      <c r="G3534" s="208"/>
      <c r="I3534" s="51"/>
      <c r="J3534" s="52"/>
      <c r="K3534" s="62"/>
      <c r="L3534" s="62"/>
      <c r="M3534" s="52"/>
      <c r="N3534" s="54"/>
      <c r="O3534" s="51"/>
      <c r="P3534" s="52"/>
      <c r="W3534" s="52"/>
      <c r="X3534" s="68"/>
      <c r="Y3534" s="62"/>
      <c r="Z3534" s="19"/>
      <c r="AC3534" s="58"/>
      <c r="AD3534" s="19"/>
    </row>
    <row r="3535" spans="2:30" s="20" customFormat="1">
      <c r="B3535" s="49"/>
      <c r="C3535" s="19"/>
      <c r="D3535" s="50"/>
      <c r="E3535" s="19"/>
      <c r="F3535" s="19"/>
      <c r="G3535" s="208"/>
      <c r="I3535" s="51"/>
      <c r="J3535" s="52"/>
      <c r="K3535" s="62"/>
      <c r="L3535" s="62"/>
      <c r="M3535" s="52"/>
      <c r="N3535" s="54"/>
      <c r="O3535" s="51"/>
      <c r="P3535" s="52"/>
      <c r="W3535" s="52"/>
      <c r="X3535" s="68"/>
      <c r="Y3535" s="62"/>
      <c r="Z3535" s="19"/>
      <c r="AC3535" s="58"/>
      <c r="AD3535" s="19"/>
    </row>
    <row r="3536" spans="2:30" s="20" customFormat="1">
      <c r="B3536" s="49"/>
      <c r="C3536" s="19"/>
      <c r="D3536" s="50"/>
      <c r="E3536" s="19"/>
      <c r="F3536" s="19"/>
      <c r="G3536" s="208"/>
      <c r="I3536" s="51"/>
      <c r="J3536" s="52"/>
      <c r="K3536" s="62"/>
      <c r="L3536" s="62"/>
      <c r="M3536" s="52"/>
      <c r="N3536" s="54"/>
      <c r="O3536" s="51"/>
      <c r="P3536" s="52"/>
      <c r="W3536" s="52"/>
      <c r="X3536" s="68"/>
      <c r="Y3536" s="62"/>
      <c r="Z3536" s="19"/>
      <c r="AC3536" s="58"/>
      <c r="AD3536" s="19"/>
    </row>
    <row r="3537" spans="2:30" s="20" customFormat="1">
      <c r="B3537" s="49"/>
      <c r="C3537" s="19"/>
      <c r="D3537" s="50"/>
      <c r="E3537" s="19"/>
      <c r="F3537" s="19"/>
      <c r="G3537" s="208"/>
      <c r="I3537" s="51"/>
      <c r="J3537" s="52"/>
      <c r="K3537" s="62"/>
      <c r="L3537" s="62"/>
      <c r="M3537" s="52"/>
      <c r="N3537" s="54"/>
      <c r="O3537" s="51"/>
      <c r="P3537" s="52"/>
      <c r="W3537" s="52"/>
      <c r="X3537" s="68"/>
      <c r="Y3537" s="62"/>
      <c r="Z3537" s="19"/>
      <c r="AC3537" s="58"/>
      <c r="AD3537" s="19"/>
    </row>
    <row r="3538" spans="2:30" s="20" customFormat="1">
      <c r="B3538" s="49"/>
      <c r="C3538" s="19"/>
      <c r="D3538" s="50"/>
      <c r="E3538" s="19"/>
      <c r="F3538" s="19"/>
      <c r="G3538" s="208"/>
      <c r="I3538" s="51"/>
      <c r="J3538" s="52"/>
      <c r="K3538" s="62"/>
      <c r="L3538" s="62"/>
      <c r="M3538" s="52"/>
      <c r="N3538" s="54"/>
      <c r="O3538" s="51"/>
      <c r="P3538" s="52"/>
      <c r="W3538" s="52"/>
      <c r="X3538" s="68"/>
      <c r="Y3538" s="62"/>
      <c r="Z3538" s="19"/>
      <c r="AC3538" s="58"/>
      <c r="AD3538" s="19"/>
    </row>
    <row r="3539" spans="2:30" s="20" customFormat="1">
      <c r="B3539" s="49"/>
      <c r="C3539" s="19"/>
      <c r="D3539" s="50"/>
      <c r="E3539" s="19"/>
      <c r="F3539" s="19"/>
      <c r="G3539" s="208"/>
      <c r="I3539" s="51"/>
      <c r="J3539" s="52"/>
      <c r="K3539" s="62"/>
      <c r="L3539" s="62"/>
      <c r="M3539" s="52"/>
      <c r="N3539" s="54"/>
      <c r="O3539" s="51"/>
      <c r="P3539" s="52"/>
      <c r="W3539" s="52"/>
      <c r="X3539" s="68"/>
      <c r="Y3539" s="62"/>
      <c r="Z3539" s="19"/>
      <c r="AC3539" s="58"/>
      <c r="AD3539" s="19"/>
    </row>
    <row r="3540" spans="2:30" s="20" customFormat="1">
      <c r="B3540" s="49"/>
      <c r="C3540" s="19"/>
      <c r="D3540" s="50"/>
      <c r="E3540" s="19"/>
      <c r="F3540" s="19"/>
      <c r="G3540" s="208"/>
      <c r="I3540" s="51"/>
      <c r="J3540" s="52"/>
      <c r="K3540" s="62"/>
      <c r="L3540" s="62"/>
      <c r="M3540" s="52"/>
      <c r="N3540" s="54"/>
      <c r="O3540" s="51"/>
      <c r="P3540" s="52"/>
      <c r="W3540" s="52"/>
      <c r="X3540" s="68"/>
      <c r="Y3540" s="62"/>
      <c r="Z3540" s="19"/>
      <c r="AC3540" s="58"/>
      <c r="AD3540" s="19"/>
    </row>
    <row r="3541" spans="2:30" s="20" customFormat="1">
      <c r="B3541" s="49"/>
      <c r="C3541" s="19"/>
      <c r="D3541" s="50"/>
      <c r="E3541" s="19"/>
      <c r="F3541" s="19"/>
      <c r="G3541" s="208"/>
      <c r="I3541" s="51"/>
      <c r="J3541" s="52"/>
      <c r="K3541" s="62"/>
      <c r="L3541" s="62"/>
      <c r="M3541" s="52"/>
      <c r="N3541" s="54"/>
      <c r="O3541" s="51"/>
      <c r="P3541" s="52"/>
      <c r="W3541" s="52"/>
      <c r="X3541" s="68"/>
      <c r="Y3541" s="62"/>
      <c r="Z3541" s="19"/>
      <c r="AC3541" s="58"/>
      <c r="AD3541" s="19"/>
    </row>
    <row r="3542" spans="2:30" s="20" customFormat="1">
      <c r="B3542" s="49"/>
      <c r="C3542" s="19"/>
      <c r="D3542" s="50"/>
      <c r="E3542" s="19"/>
      <c r="F3542" s="19"/>
      <c r="G3542" s="208"/>
      <c r="I3542" s="51"/>
      <c r="J3542" s="52"/>
      <c r="K3542" s="62"/>
      <c r="L3542" s="62"/>
      <c r="M3542" s="52"/>
      <c r="N3542" s="54"/>
      <c r="O3542" s="51"/>
      <c r="P3542" s="52"/>
      <c r="W3542" s="52"/>
      <c r="X3542" s="68"/>
      <c r="Y3542" s="62"/>
      <c r="Z3542" s="19"/>
      <c r="AC3542" s="58"/>
      <c r="AD3542" s="19"/>
    </row>
    <row r="3543" spans="2:30" s="20" customFormat="1">
      <c r="B3543" s="49"/>
      <c r="C3543" s="19"/>
      <c r="D3543" s="50"/>
      <c r="E3543" s="19"/>
      <c r="F3543" s="19"/>
      <c r="G3543" s="208"/>
      <c r="I3543" s="51"/>
      <c r="J3543" s="52"/>
      <c r="K3543" s="62"/>
      <c r="L3543" s="62"/>
      <c r="M3543" s="52"/>
      <c r="N3543" s="54"/>
      <c r="O3543" s="51"/>
      <c r="P3543" s="52"/>
      <c r="W3543" s="52"/>
      <c r="X3543" s="68"/>
      <c r="Y3543" s="62"/>
      <c r="Z3543" s="19"/>
      <c r="AC3543" s="58"/>
      <c r="AD3543" s="19"/>
    </row>
    <row r="3544" spans="2:30" s="20" customFormat="1">
      <c r="B3544" s="49"/>
      <c r="C3544" s="19"/>
      <c r="D3544" s="50"/>
      <c r="E3544" s="19"/>
      <c r="F3544" s="19"/>
      <c r="G3544" s="208"/>
      <c r="I3544" s="51"/>
      <c r="J3544" s="52"/>
      <c r="K3544" s="62"/>
      <c r="L3544" s="62"/>
      <c r="M3544" s="52"/>
      <c r="N3544" s="54"/>
      <c r="O3544" s="51"/>
      <c r="P3544" s="52"/>
      <c r="W3544" s="52"/>
      <c r="X3544" s="68"/>
      <c r="Y3544" s="62"/>
      <c r="Z3544" s="19"/>
      <c r="AC3544" s="58"/>
      <c r="AD3544" s="19"/>
    </row>
    <row r="3545" spans="2:30" s="20" customFormat="1">
      <c r="B3545" s="49"/>
      <c r="C3545" s="19"/>
      <c r="D3545" s="50"/>
      <c r="E3545" s="19"/>
      <c r="F3545" s="19"/>
      <c r="G3545" s="208"/>
      <c r="I3545" s="51"/>
      <c r="J3545" s="52"/>
      <c r="K3545" s="62"/>
      <c r="L3545" s="62"/>
      <c r="M3545" s="52"/>
      <c r="N3545" s="54"/>
      <c r="O3545" s="51"/>
      <c r="P3545" s="52"/>
      <c r="W3545" s="52"/>
      <c r="X3545" s="68"/>
      <c r="Y3545" s="62"/>
      <c r="Z3545" s="19"/>
      <c r="AC3545" s="58"/>
      <c r="AD3545" s="19"/>
    </row>
    <row r="3546" spans="2:30" s="20" customFormat="1">
      <c r="B3546" s="49"/>
      <c r="C3546" s="19"/>
      <c r="D3546" s="50"/>
      <c r="E3546" s="19"/>
      <c r="F3546" s="19"/>
      <c r="G3546" s="208"/>
      <c r="I3546" s="51"/>
      <c r="J3546" s="52"/>
      <c r="K3546" s="62"/>
      <c r="L3546" s="62"/>
      <c r="M3546" s="52"/>
      <c r="N3546" s="54"/>
      <c r="O3546" s="51"/>
      <c r="P3546" s="52"/>
      <c r="W3546" s="52"/>
      <c r="X3546" s="68"/>
      <c r="Y3546" s="62"/>
      <c r="Z3546" s="19"/>
      <c r="AC3546" s="58"/>
      <c r="AD3546" s="19"/>
    </row>
    <row r="3547" spans="2:30" s="20" customFormat="1">
      <c r="B3547" s="49"/>
      <c r="C3547" s="19"/>
      <c r="D3547" s="50"/>
      <c r="E3547" s="19"/>
      <c r="F3547" s="19"/>
      <c r="G3547" s="208"/>
      <c r="I3547" s="51"/>
      <c r="J3547" s="52"/>
      <c r="K3547" s="62"/>
      <c r="L3547" s="62"/>
      <c r="M3547" s="52"/>
      <c r="N3547" s="54"/>
      <c r="O3547" s="51"/>
      <c r="P3547" s="52"/>
      <c r="W3547" s="52"/>
      <c r="X3547" s="68"/>
      <c r="Y3547" s="62"/>
      <c r="Z3547" s="19"/>
      <c r="AC3547" s="58"/>
      <c r="AD3547" s="19"/>
    </row>
    <row r="3548" spans="2:30" s="20" customFormat="1">
      <c r="B3548" s="49"/>
      <c r="C3548" s="19"/>
      <c r="D3548" s="50"/>
      <c r="E3548" s="19"/>
      <c r="F3548" s="19"/>
      <c r="G3548" s="208"/>
      <c r="I3548" s="51"/>
      <c r="J3548" s="52"/>
      <c r="K3548" s="62"/>
      <c r="L3548" s="62"/>
      <c r="M3548" s="52"/>
      <c r="N3548" s="54"/>
      <c r="O3548" s="51"/>
      <c r="P3548" s="52"/>
      <c r="W3548" s="52"/>
      <c r="X3548" s="68"/>
      <c r="Y3548" s="62"/>
      <c r="Z3548" s="19"/>
      <c r="AC3548" s="58"/>
      <c r="AD3548" s="19"/>
    </row>
    <row r="3549" spans="2:30" s="20" customFormat="1">
      <c r="B3549" s="49"/>
      <c r="C3549" s="19"/>
      <c r="D3549" s="50"/>
      <c r="E3549" s="19"/>
      <c r="F3549" s="19"/>
      <c r="G3549" s="208"/>
      <c r="I3549" s="51"/>
      <c r="J3549" s="52"/>
      <c r="K3549" s="62"/>
      <c r="L3549" s="62"/>
      <c r="M3549" s="52"/>
      <c r="N3549" s="54"/>
      <c r="O3549" s="51"/>
      <c r="P3549" s="52"/>
      <c r="W3549" s="52"/>
      <c r="X3549" s="68"/>
      <c r="Y3549" s="62"/>
      <c r="Z3549" s="19"/>
      <c r="AC3549" s="58"/>
      <c r="AD3549" s="19"/>
    </row>
    <row r="3550" spans="2:30" s="20" customFormat="1">
      <c r="B3550" s="49"/>
      <c r="C3550" s="19"/>
      <c r="D3550" s="50"/>
      <c r="E3550" s="19"/>
      <c r="F3550" s="19"/>
      <c r="G3550" s="208"/>
      <c r="I3550" s="51"/>
      <c r="J3550" s="52"/>
      <c r="K3550" s="62"/>
      <c r="L3550" s="62"/>
      <c r="M3550" s="52"/>
      <c r="N3550" s="54"/>
      <c r="O3550" s="51"/>
      <c r="P3550" s="52"/>
      <c r="W3550" s="52"/>
      <c r="X3550" s="68"/>
      <c r="Y3550" s="62"/>
      <c r="Z3550" s="19"/>
      <c r="AC3550" s="58"/>
      <c r="AD3550" s="19"/>
    </row>
    <row r="3551" spans="2:30" s="20" customFormat="1">
      <c r="B3551" s="49"/>
      <c r="C3551" s="19"/>
      <c r="D3551" s="50"/>
      <c r="E3551" s="19"/>
      <c r="F3551" s="19"/>
      <c r="G3551" s="208"/>
      <c r="I3551" s="51"/>
      <c r="J3551" s="52"/>
      <c r="K3551" s="62"/>
      <c r="L3551" s="62"/>
      <c r="M3551" s="52"/>
      <c r="N3551" s="54"/>
      <c r="O3551" s="51"/>
      <c r="P3551" s="52"/>
      <c r="W3551" s="52"/>
      <c r="X3551" s="68"/>
      <c r="Y3551" s="62"/>
      <c r="Z3551" s="19"/>
      <c r="AC3551" s="58"/>
      <c r="AD3551" s="19"/>
    </row>
    <row r="3552" spans="2:30" s="20" customFormat="1">
      <c r="B3552" s="49"/>
      <c r="C3552" s="19"/>
      <c r="D3552" s="50"/>
      <c r="E3552" s="19"/>
      <c r="F3552" s="19"/>
      <c r="G3552" s="208"/>
      <c r="I3552" s="51"/>
      <c r="J3552" s="52"/>
      <c r="K3552" s="62"/>
      <c r="L3552" s="62"/>
      <c r="M3552" s="52"/>
      <c r="N3552" s="54"/>
      <c r="O3552" s="51"/>
      <c r="P3552" s="52"/>
      <c r="W3552" s="52"/>
      <c r="X3552" s="68"/>
      <c r="Y3552" s="62"/>
      <c r="Z3552" s="19"/>
      <c r="AC3552" s="58"/>
      <c r="AD3552" s="19"/>
    </row>
    <row r="3553" spans="2:30" s="20" customFormat="1">
      <c r="B3553" s="49"/>
      <c r="C3553" s="19"/>
      <c r="D3553" s="50"/>
      <c r="E3553" s="19"/>
      <c r="F3553" s="19"/>
      <c r="G3553" s="208"/>
      <c r="I3553" s="51"/>
      <c r="J3553" s="52"/>
      <c r="K3553" s="62"/>
      <c r="L3553" s="62"/>
      <c r="M3553" s="52"/>
      <c r="N3553" s="54"/>
      <c r="O3553" s="51"/>
      <c r="P3553" s="52"/>
      <c r="W3553" s="52"/>
      <c r="X3553" s="68"/>
      <c r="Y3553" s="62"/>
      <c r="Z3553" s="19"/>
      <c r="AC3553" s="58"/>
      <c r="AD3553" s="19"/>
    </row>
    <row r="3554" spans="2:30" s="20" customFormat="1">
      <c r="B3554" s="49"/>
      <c r="C3554" s="19"/>
      <c r="D3554" s="50"/>
      <c r="E3554" s="19"/>
      <c r="F3554" s="19"/>
      <c r="G3554" s="208"/>
      <c r="I3554" s="51"/>
      <c r="J3554" s="52"/>
      <c r="K3554" s="62"/>
      <c r="L3554" s="62"/>
      <c r="M3554" s="52"/>
      <c r="N3554" s="54"/>
      <c r="O3554" s="51"/>
      <c r="P3554" s="52"/>
      <c r="W3554" s="52"/>
      <c r="X3554" s="68"/>
      <c r="Y3554" s="62"/>
      <c r="Z3554" s="19"/>
      <c r="AC3554" s="58"/>
      <c r="AD3554" s="19"/>
    </row>
    <row r="3555" spans="2:30" s="20" customFormat="1">
      <c r="B3555" s="49"/>
      <c r="C3555" s="19"/>
      <c r="D3555" s="50"/>
      <c r="E3555" s="19"/>
      <c r="F3555" s="19"/>
      <c r="G3555" s="208"/>
      <c r="I3555" s="51"/>
      <c r="J3555" s="52"/>
      <c r="K3555" s="62"/>
      <c r="L3555" s="62"/>
      <c r="M3555" s="52"/>
      <c r="N3555" s="54"/>
      <c r="O3555" s="51"/>
      <c r="P3555" s="52"/>
      <c r="W3555" s="52"/>
      <c r="X3555" s="68"/>
      <c r="Y3555" s="62"/>
      <c r="Z3555" s="19"/>
      <c r="AC3555" s="58"/>
      <c r="AD3555" s="19"/>
    </row>
    <row r="3556" spans="2:30" s="20" customFormat="1">
      <c r="B3556" s="49"/>
      <c r="C3556" s="19"/>
      <c r="D3556" s="50"/>
      <c r="E3556" s="19"/>
      <c r="F3556" s="19"/>
      <c r="G3556" s="208"/>
      <c r="I3556" s="51"/>
      <c r="J3556" s="52"/>
      <c r="K3556" s="62"/>
      <c r="L3556" s="62"/>
      <c r="M3556" s="52"/>
      <c r="N3556" s="54"/>
      <c r="O3556" s="51"/>
      <c r="P3556" s="52"/>
      <c r="W3556" s="52"/>
      <c r="X3556" s="68"/>
      <c r="Y3556" s="62"/>
      <c r="Z3556" s="19"/>
      <c r="AC3556" s="58"/>
      <c r="AD3556" s="19"/>
    </row>
    <row r="3557" spans="2:30" s="20" customFormat="1">
      <c r="B3557" s="49"/>
      <c r="C3557" s="19"/>
      <c r="D3557" s="50"/>
      <c r="E3557" s="19"/>
      <c r="F3557" s="19"/>
      <c r="G3557" s="208"/>
      <c r="I3557" s="51"/>
      <c r="J3557" s="52"/>
      <c r="K3557" s="62"/>
      <c r="L3557" s="62"/>
      <c r="M3557" s="52"/>
      <c r="N3557" s="54"/>
      <c r="O3557" s="51"/>
      <c r="P3557" s="52"/>
      <c r="W3557" s="52"/>
      <c r="X3557" s="68"/>
      <c r="Y3557" s="62"/>
      <c r="Z3557" s="19"/>
      <c r="AC3557" s="58"/>
      <c r="AD3557" s="19"/>
    </row>
    <row r="3558" spans="2:30" s="20" customFormat="1">
      <c r="B3558" s="49"/>
      <c r="C3558" s="19"/>
      <c r="D3558" s="50"/>
      <c r="E3558" s="19"/>
      <c r="F3558" s="19"/>
      <c r="G3558" s="208"/>
      <c r="I3558" s="51"/>
      <c r="J3558" s="52"/>
      <c r="K3558" s="62"/>
      <c r="L3558" s="62"/>
      <c r="M3558" s="52"/>
      <c r="N3558" s="54"/>
      <c r="O3558" s="51"/>
      <c r="P3558" s="52"/>
      <c r="W3558" s="52"/>
      <c r="X3558" s="68"/>
      <c r="Y3558" s="62"/>
      <c r="Z3558" s="19"/>
      <c r="AC3558" s="58"/>
      <c r="AD3558" s="19"/>
    </row>
    <row r="3559" spans="2:30" s="20" customFormat="1">
      <c r="B3559" s="49"/>
      <c r="C3559" s="19"/>
      <c r="D3559" s="50"/>
      <c r="E3559" s="19"/>
      <c r="F3559" s="19"/>
      <c r="G3559" s="208"/>
      <c r="I3559" s="51"/>
      <c r="J3559" s="52"/>
      <c r="K3559" s="62"/>
      <c r="L3559" s="62"/>
      <c r="M3559" s="52"/>
      <c r="N3559" s="54"/>
      <c r="O3559" s="51"/>
      <c r="P3559" s="52"/>
      <c r="W3559" s="52"/>
      <c r="X3559" s="68"/>
      <c r="Y3559" s="62"/>
      <c r="Z3559" s="19"/>
      <c r="AC3559" s="58"/>
      <c r="AD3559" s="19"/>
    </row>
    <row r="3560" spans="2:30" s="20" customFormat="1">
      <c r="B3560" s="49"/>
      <c r="C3560" s="19"/>
      <c r="D3560" s="50"/>
      <c r="E3560" s="19"/>
      <c r="F3560" s="19"/>
      <c r="G3560" s="208"/>
      <c r="I3560" s="51"/>
      <c r="J3560" s="52"/>
      <c r="K3560" s="62"/>
      <c r="L3560" s="62"/>
      <c r="M3560" s="52"/>
      <c r="N3560" s="54"/>
      <c r="O3560" s="51"/>
      <c r="P3560" s="52"/>
      <c r="W3560" s="52"/>
      <c r="X3560" s="68"/>
      <c r="Y3560" s="62"/>
      <c r="Z3560" s="19"/>
      <c r="AC3560" s="58"/>
      <c r="AD3560" s="19"/>
    </row>
    <row r="3561" spans="2:30" s="20" customFormat="1">
      <c r="B3561" s="49"/>
      <c r="C3561" s="19"/>
      <c r="D3561" s="50"/>
      <c r="E3561" s="19"/>
      <c r="F3561" s="19"/>
      <c r="G3561" s="208"/>
      <c r="I3561" s="51"/>
      <c r="J3561" s="52"/>
      <c r="K3561" s="62"/>
      <c r="L3561" s="62"/>
      <c r="M3561" s="52"/>
      <c r="N3561" s="54"/>
      <c r="O3561" s="51"/>
      <c r="P3561" s="52"/>
      <c r="W3561" s="52"/>
      <c r="X3561" s="68"/>
      <c r="Y3561" s="62"/>
      <c r="Z3561" s="19"/>
      <c r="AC3561" s="58"/>
      <c r="AD3561" s="19"/>
    </row>
    <row r="3562" spans="2:30" s="20" customFormat="1">
      <c r="B3562" s="49"/>
      <c r="C3562" s="19"/>
      <c r="D3562" s="50"/>
      <c r="E3562" s="19"/>
      <c r="F3562" s="19"/>
      <c r="G3562" s="208"/>
      <c r="I3562" s="51"/>
      <c r="J3562" s="52"/>
      <c r="K3562" s="62"/>
      <c r="L3562" s="62"/>
      <c r="M3562" s="52"/>
      <c r="N3562" s="54"/>
      <c r="O3562" s="51"/>
      <c r="P3562" s="52"/>
      <c r="W3562" s="52"/>
      <c r="X3562" s="68"/>
      <c r="Y3562" s="62"/>
      <c r="Z3562" s="19"/>
      <c r="AC3562" s="58"/>
      <c r="AD3562" s="19"/>
    </row>
    <row r="3563" spans="2:30" s="20" customFormat="1">
      <c r="B3563" s="49"/>
      <c r="C3563" s="19"/>
      <c r="D3563" s="50"/>
      <c r="E3563" s="19"/>
      <c r="F3563" s="19"/>
      <c r="G3563" s="208"/>
      <c r="I3563" s="51"/>
      <c r="J3563" s="52"/>
      <c r="K3563" s="62"/>
      <c r="L3563" s="62"/>
      <c r="M3563" s="52"/>
      <c r="N3563" s="54"/>
      <c r="O3563" s="51"/>
      <c r="P3563" s="52"/>
      <c r="W3563" s="52"/>
      <c r="X3563" s="68"/>
      <c r="Y3563" s="62"/>
      <c r="Z3563" s="19"/>
      <c r="AC3563" s="58"/>
      <c r="AD3563" s="19"/>
    </row>
    <row r="3564" spans="2:30" s="20" customFormat="1">
      <c r="B3564" s="49"/>
      <c r="C3564" s="19"/>
      <c r="D3564" s="50"/>
      <c r="E3564" s="19"/>
      <c r="F3564" s="19"/>
      <c r="G3564" s="208"/>
      <c r="I3564" s="51"/>
      <c r="J3564" s="52"/>
      <c r="K3564" s="62"/>
      <c r="L3564" s="62"/>
      <c r="M3564" s="52"/>
      <c r="N3564" s="54"/>
      <c r="O3564" s="51"/>
      <c r="P3564" s="52"/>
      <c r="W3564" s="52"/>
      <c r="X3564" s="68"/>
      <c r="Y3564" s="62"/>
      <c r="Z3564" s="19"/>
      <c r="AC3564" s="58"/>
      <c r="AD3564" s="19"/>
    </row>
    <row r="3565" spans="2:30" s="20" customFormat="1">
      <c r="B3565" s="49"/>
      <c r="C3565" s="19"/>
      <c r="D3565" s="50"/>
      <c r="E3565" s="19"/>
      <c r="F3565" s="19"/>
      <c r="G3565" s="208"/>
      <c r="I3565" s="51"/>
      <c r="J3565" s="52"/>
      <c r="K3565" s="62"/>
      <c r="L3565" s="62"/>
      <c r="M3565" s="52"/>
      <c r="N3565" s="54"/>
      <c r="O3565" s="51"/>
      <c r="P3565" s="52"/>
      <c r="W3565" s="52"/>
      <c r="X3565" s="68"/>
      <c r="Y3565" s="62"/>
      <c r="Z3565" s="19"/>
      <c r="AC3565" s="58"/>
      <c r="AD3565" s="19"/>
    </row>
    <row r="3566" spans="2:30" s="20" customFormat="1">
      <c r="B3566" s="49"/>
      <c r="C3566" s="19"/>
      <c r="D3566" s="50"/>
      <c r="E3566" s="19"/>
      <c r="F3566" s="19"/>
      <c r="G3566" s="208"/>
      <c r="I3566" s="51"/>
      <c r="J3566" s="52"/>
      <c r="K3566" s="62"/>
      <c r="L3566" s="62"/>
      <c r="M3566" s="52"/>
      <c r="N3566" s="54"/>
      <c r="O3566" s="51"/>
      <c r="P3566" s="52"/>
      <c r="W3566" s="52"/>
      <c r="X3566" s="68"/>
      <c r="Y3566" s="62"/>
      <c r="Z3566" s="19"/>
      <c r="AC3566" s="58"/>
      <c r="AD3566" s="19"/>
    </row>
    <row r="3567" spans="2:30" s="20" customFormat="1">
      <c r="B3567" s="49"/>
      <c r="C3567" s="19"/>
      <c r="D3567" s="50"/>
      <c r="E3567" s="19"/>
      <c r="F3567" s="19"/>
      <c r="G3567" s="208"/>
      <c r="I3567" s="51"/>
      <c r="J3567" s="52"/>
      <c r="K3567" s="62"/>
      <c r="L3567" s="62"/>
      <c r="M3567" s="52"/>
      <c r="N3567" s="54"/>
      <c r="O3567" s="51"/>
      <c r="P3567" s="52"/>
      <c r="W3567" s="52"/>
      <c r="X3567" s="68"/>
      <c r="Y3567" s="62"/>
      <c r="Z3567" s="19"/>
      <c r="AC3567" s="58"/>
      <c r="AD3567" s="19"/>
    </row>
    <row r="3568" spans="2:30" s="20" customFormat="1">
      <c r="B3568" s="49"/>
      <c r="C3568" s="19"/>
      <c r="D3568" s="50"/>
      <c r="E3568" s="19"/>
      <c r="F3568" s="19"/>
      <c r="G3568" s="208"/>
      <c r="I3568" s="51"/>
      <c r="J3568" s="52"/>
      <c r="K3568" s="62"/>
      <c r="L3568" s="62"/>
      <c r="M3568" s="52"/>
      <c r="N3568" s="54"/>
      <c r="O3568" s="51"/>
      <c r="P3568" s="52"/>
      <c r="W3568" s="52"/>
      <c r="X3568" s="68"/>
      <c r="Y3568" s="62"/>
      <c r="Z3568" s="19"/>
      <c r="AC3568" s="58"/>
      <c r="AD3568" s="19"/>
    </row>
    <row r="3569" spans="2:30" s="20" customFormat="1">
      <c r="B3569" s="49"/>
      <c r="C3569" s="19"/>
      <c r="D3569" s="50"/>
      <c r="E3569" s="19"/>
      <c r="F3569" s="19"/>
      <c r="G3569" s="208"/>
      <c r="I3569" s="51"/>
      <c r="J3569" s="52"/>
      <c r="K3569" s="62"/>
      <c r="L3569" s="62"/>
      <c r="M3569" s="52"/>
      <c r="N3569" s="54"/>
      <c r="O3569" s="51"/>
      <c r="P3569" s="52"/>
      <c r="W3569" s="52"/>
      <c r="X3569" s="68"/>
      <c r="Y3569" s="62"/>
      <c r="Z3569" s="19"/>
      <c r="AC3569" s="58"/>
      <c r="AD3569" s="19"/>
    </row>
    <row r="3570" spans="2:30" s="20" customFormat="1">
      <c r="B3570" s="49"/>
      <c r="C3570" s="19"/>
      <c r="D3570" s="50"/>
      <c r="E3570" s="19"/>
      <c r="F3570" s="19"/>
      <c r="G3570" s="208"/>
      <c r="I3570" s="51"/>
      <c r="J3570" s="52"/>
      <c r="K3570" s="62"/>
      <c r="L3570" s="62"/>
      <c r="M3570" s="52"/>
      <c r="N3570" s="54"/>
      <c r="O3570" s="51"/>
      <c r="P3570" s="52"/>
      <c r="W3570" s="52"/>
      <c r="X3570" s="68"/>
      <c r="Y3570" s="62"/>
      <c r="Z3570" s="19"/>
      <c r="AC3570" s="58"/>
      <c r="AD3570" s="19"/>
    </row>
    <row r="3571" spans="2:30" s="20" customFormat="1">
      <c r="B3571" s="49"/>
      <c r="C3571" s="19"/>
      <c r="D3571" s="50"/>
      <c r="E3571" s="19"/>
      <c r="F3571" s="19"/>
      <c r="G3571" s="208"/>
      <c r="I3571" s="51"/>
      <c r="J3571" s="52"/>
      <c r="K3571" s="62"/>
      <c r="L3571" s="62"/>
      <c r="M3571" s="52"/>
      <c r="N3571" s="54"/>
      <c r="O3571" s="51"/>
      <c r="P3571" s="52"/>
      <c r="W3571" s="52"/>
      <c r="X3571" s="68"/>
      <c r="Y3571" s="62"/>
      <c r="Z3571" s="19"/>
      <c r="AC3571" s="58"/>
      <c r="AD3571" s="19"/>
    </row>
    <row r="3572" spans="2:30" s="20" customFormat="1">
      <c r="B3572" s="49"/>
      <c r="C3572" s="19"/>
      <c r="D3572" s="50"/>
      <c r="E3572" s="19"/>
      <c r="F3572" s="19"/>
      <c r="G3572" s="208"/>
      <c r="I3572" s="51"/>
      <c r="J3572" s="52"/>
      <c r="K3572" s="62"/>
      <c r="L3572" s="62"/>
      <c r="M3572" s="52"/>
      <c r="N3572" s="54"/>
      <c r="O3572" s="51"/>
      <c r="P3572" s="52"/>
      <c r="W3572" s="52"/>
      <c r="X3572" s="68"/>
      <c r="Y3572" s="62"/>
      <c r="Z3572" s="19"/>
      <c r="AC3572" s="58"/>
      <c r="AD3572" s="19"/>
    </row>
    <row r="3573" spans="2:30" s="20" customFormat="1">
      <c r="B3573" s="49"/>
      <c r="C3573" s="19"/>
      <c r="D3573" s="50"/>
      <c r="E3573" s="19"/>
      <c r="F3573" s="19"/>
      <c r="G3573" s="208"/>
      <c r="I3573" s="51"/>
      <c r="J3573" s="52"/>
      <c r="K3573" s="62"/>
      <c r="L3573" s="62"/>
      <c r="M3573" s="52"/>
      <c r="N3573" s="54"/>
      <c r="O3573" s="51"/>
      <c r="P3573" s="52"/>
      <c r="W3573" s="52"/>
      <c r="X3573" s="68"/>
      <c r="Y3573" s="62"/>
      <c r="Z3573" s="19"/>
      <c r="AC3573" s="58"/>
      <c r="AD3573" s="19"/>
    </row>
    <row r="3574" spans="2:30" s="20" customFormat="1">
      <c r="B3574" s="49"/>
      <c r="C3574" s="19"/>
      <c r="D3574" s="50"/>
      <c r="E3574" s="19"/>
      <c r="F3574" s="19"/>
      <c r="G3574" s="208"/>
      <c r="I3574" s="51"/>
      <c r="J3574" s="52"/>
      <c r="K3574" s="62"/>
      <c r="L3574" s="62"/>
      <c r="M3574" s="52"/>
      <c r="N3574" s="54"/>
      <c r="O3574" s="51"/>
      <c r="P3574" s="52"/>
      <c r="W3574" s="52"/>
      <c r="X3574" s="68"/>
      <c r="Y3574" s="62"/>
      <c r="Z3574" s="19"/>
      <c r="AC3574" s="58"/>
      <c r="AD3574" s="19"/>
    </row>
    <row r="3575" spans="2:30" s="20" customFormat="1">
      <c r="B3575" s="49"/>
      <c r="C3575" s="19"/>
      <c r="D3575" s="50"/>
      <c r="E3575" s="19"/>
      <c r="F3575" s="19"/>
      <c r="G3575" s="208"/>
      <c r="I3575" s="51"/>
      <c r="J3575" s="52"/>
      <c r="K3575" s="62"/>
      <c r="L3575" s="62"/>
      <c r="M3575" s="52"/>
      <c r="N3575" s="54"/>
      <c r="O3575" s="51"/>
      <c r="P3575" s="52"/>
      <c r="W3575" s="52"/>
      <c r="X3575" s="68"/>
      <c r="Y3575" s="62"/>
      <c r="Z3575" s="19"/>
      <c r="AC3575" s="58"/>
      <c r="AD3575" s="19"/>
    </row>
    <row r="3576" spans="2:30" s="20" customFormat="1">
      <c r="B3576" s="49"/>
      <c r="C3576" s="19"/>
      <c r="D3576" s="50"/>
      <c r="E3576" s="19"/>
      <c r="F3576" s="19"/>
      <c r="G3576" s="208"/>
      <c r="I3576" s="51"/>
      <c r="J3576" s="52"/>
      <c r="K3576" s="62"/>
      <c r="L3576" s="62"/>
      <c r="M3576" s="52"/>
      <c r="N3576" s="54"/>
      <c r="O3576" s="51"/>
      <c r="P3576" s="52"/>
      <c r="W3576" s="52"/>
      <c r="X3576" s="68"/>
      <c r="Y3576" s="62"/>
      <c r="Z3576" s="19"/>
      <c r="AC3576" s="58"/>
      <c r="AD3576" s="19"/>
    </row>
    <row r="3577" spans="2:30" s="20" customFormat="1">
      <c r="B3577" s="49"/>
      <c r="C3577" s="19"/>
      <c r="D3577" s="50"/>
      <c r="E3577" s="19"/>
      <c r="F3577" s="19"/>
      <c r="G3577" s="208"/>
      <c r="I3577" s="51"/>
      <c r="J3577" s="52"/>
      <c r="K3577" s="62"/>
      <c r="L3577" s="62"/>
      <c r="M3577" s="52"/>
      <c r="N3577" s="54"/>
      <c r="O3577" s="51"/>
      <c r="P3577" s="52"/>
      <c r="W3577" s="52"/>
      <c r="X3577" s="68"/>
      <c r="Y3577" s="62"/>
      <c r="Z3577" s="19"/>
      <c r="AC3577" s="58"/>
      <c r="AD3577" s="19"/>
    </row>
    <row r="3578" spans="2:30" s="20" customFormat="1">
      <c r="B3578" s="49"/>
      <c r="C3578" s="19"/>
      <c r="D3578" s="50"/>
      <c r="E3578" s="19"/>
      <c r="F3578" s="19"/>
      <c r="G3578" s="208"/>
      <c r="I3578" s="51"/>
      <c r="J3578" s="52"/>
      <c r="K3578" s="62"/>
      <c r="L3578" s="62"/>
      <c r="M3578" s="52"/>
      <c r="N3578" s="54"/>
      <c r="O3578" s="51"/>
      <c r="P3578" s="52"/>
      <c r="W3578" s="52"/>
      <c r="X3578" s="68"/>
      <c r="Y3578" s="62"/>
      <c r="Z3578" s="19"/>
      <c r="AC3578" s="58"/>
      <c r="AD3578" s="19"/>
    </row>
    <row r="3579" spans="2:30" s="20" customFormat="1">
      <c r="B3579" s="49"/>
      <c r="C3579" s="19"/>
      <c r="D3579" s="50"/>
      <c r="E3579" s="19"/>
      <c r="F3579" s="19"/>
      <c r="G3579" s="208"/>
      <c r="I3579" s="51"/>
      <c r="J3579" s="52"/>
      <c r="K3579" s="62"/>
      <c r="L3579" s="62"/>
      <c r="M3579" s="52"/>
      <c r="N3579" s="54"/>
      <c r="O3579" s="51"/>
      <c r="P3579" s="52"/>
      <c r="W3579" s="52"/>
      <c r="X3579" s="68"/>
      <c r="Y3579" s="62"/>
      <c r="Z3579" s="19"/>
      <c r="AC3579" s="58"/>
      <c r="AD3579" s="19"/>
    </row>
    <row r="3580" spans="2:30" s="20" customFormat="1">
      <c r="B3580" s="49"/>
      <c r="C3580" s="19"/>
      <c r="D3580" s="50"/>
      <c r="E3580" s="19"/>
      <c r="F3580" s="19"/>
      <c r="G3580" s="208"/>
      <c r="I3580" s="51"/>
      <c r="J3580" s="52"/>
      <c r="K3580" s="62"/>
      <c r="L3580" s="62"/>
      <c r="M3580" s="52"/>
      <c r="N3580" s="54"/>
      <c r="O3580" s="51"/>
      <c r="P3580" s="52"/>
      <c r="W3580" s="52"/>
      <c r="X3580" s="68"/>
      <c r="Y3580" s="62"/>
      <c r="Z3580" s="19"/>
      <c r="AC3580" s="58"/>
      <c r="AD3580" s="19"/>
    </row>
    <row r="3581" spans="2:30" s="20" customFormat="1">
      <c r="B3581" s="49"/>
      <c r="C3581" s="19"/>
      <c r="D3581" s="50"/>
      <c r="E3581" s="19"/>
      <c r="F3581" s="19"/>
      <c r="G3581" s="208"/>
      <c r="I3581" s="51"/>
      <c r="J3581" s="52"/>
      <c r="K3581" s="62"/>
      <c r="L3581" s="62"/>
      <c r="M3581" s="52"/>
      <c r="N3581" s="54"/>
      <c r="O3581" s="51"/>
      <c r="P3581" s="52"/>
      <c r="W3581" s="52"/>
      <c r="X3581" s="68"/>
      <c r="Y3581" s="62"/>
      <c r="Z3581" s="19"/>
      <c r="AC3581" s="58"/>
      <c r="AD3581" s="19"/>
    </row>
    <row r="3582" spans="2:30" s="20" customFormat="1">
      <c r="B3582" s="49"/>
      <c r="C3582" s="19"/>
      <c r="D3582" s="50"/>
      <c r="E3582" s="19"/>
      <c r="F3582" s="19"/>
      <c r="G3582" s="208"/>
      <c r="I3582" s="51"/>
      <c r="J3582" s="52"/>
      <c r="K3582" s="62"/>
      <c r="L3582" s="62"/>
      <c r="M3582" s="52"/>
      <c r="N3582" s="54"/>
      <c r="O3582" s="51"/>
      <c r="P3582" s="52"/>
      <c r="W3582" s="52"/>
      <c r="X3582" s="68"/>
      <c r="Y3582" s="62"/>
      <c r="Z3582" s="19"/>
      <c r="AC3582" s="58"/>
      <c r="AD3582" s="19"/>
    </row>
    <row r="3583" spans="2:30" s="20" customFormat="1">
      <c r="B3583" s="49"/>
      <c r="C3583" s="19"/>
      <c r="D3583" s="50"/>
      <c r="E3583" s="19"/>
      <c r="F3583" s="19"/>
      <c r="G3583" s="208"/>
      <c r="I3583" s="51"/>
      <c r="J3583" s="52"/>
      <c r="K3583" s="62"/>
      <c r="L3583" s="62"/>
      <c r="M3583" s="52"/>
      <c r="N3583" s="54"/>
      <c r="O3583" s="51"/>
      <c r="P3583" s="52"/>
      <c r="W3583" s="52"/>
      <c r="X3583" s="68"/>
      <c r="Y3583" s="62"/>
      <c r="Z3583" s="19"/>
      <c r="AC3583" s="58"/>
      <c r="AD3583" s="19"/>
    </row>
    <row r="3584" spans="2:30" s="20" customFormat="1">
      <c r="B3584" s="49"/>
      <c r="C3584" s="19"/>
      <c r="D3584" s="50"/>
      <c r="E3584" s="19"/>
      <c r="F3584" s="19"/>
      <c r="G3584" s="208"/>
      <c r="I3584" s="51"/>
      <c r="J3584" s="52"/>
      <c r="K3584" s="62"/>
      <c r="L3584" s="62"/>
      <c r="M3584" s="52"/>
      <c r="N3584" s="54"/>
      <c r="O3584" s="51"/>
      <c r="P3584" s="52"/>
      <c r="W3584" s="52"/>
      <c r="X3584" s="68"/>
      <c r="Y3584" s="62"/>
      <c r="Z3584" s="19"/>
      <c r="AC3584" s="58"/>
      <c r="AD3584" s="19"/>
    </row>
    <row r="3585" spans="2:30" s="20" customFormat="1">
      <c r="B3585" s="49"/>
      <c r="C3585" s="19"/>
      <c r="D3585" s="50"/>
      <c r="E3585" s="19"/>
      <c r="F3585" s="19"/>
      <c r="G3585" s="208"/>
      <c r="I3585" s="51"/>
      <c r="J3585" s="52"/>
      <c r="K3585" s="62"/>
      <c r="L3585" s="62"/>
      <c r="M3585" s="52"/>
      <c r="N3585" s="54"/>
      <c r="O3585" s="51"/>
      <c r="P3585" s="52"/>
      <c r="W3585" s="52"/>
      <c r="X3585" s="68"/>
      <c r="Y3585" s="62"/>
      <c r="Z3585" s="19"/>
      <c r="AC3585" s="58"/>
      <c r="AD3585" s="19"/>
    </row>
    <row r="3586" spans="2:30" s="20" customFormat="1">
      <c r="B3586" s="49"/>
      <c r="C3586" s="19"/>
      <c r="D3586" s="50"/>
      <c r="E3586" s="19"/>
      <c r="F3586" s="19"/>
      <c r="G3586" s="208"/>
      <c r="I3586" s="51"/>
      <c r="J3586" s="52"/>
      <c r="K3586" s="62"/>
      <c r="L3586" s="62"/>
      <c r="M3586" s="52"/>
      <c r="N3586" s="54"/>
      <c r="O3586" s="51"/>
      <c r="P3586" s="52"/>
      <c r="W3586" s="52"/>
      <c r="X3586" s="68"/>
      <c r="Y3586" s="62"/>
      <c r="Z3586" s="19"/>
      <c r="AC3586" s="58"/>
      <c r="AD3586" s="19"/>
    </row>
    <row r="3587" spans="2:30" s="20" customFormat="1">
      <c r="B3587" s="49"/>
      <c r="C3587" s="19"/>
      <c r="D3587" s="50"/>
      <c r="E3587" s="19"/>
      <c r="F3587" s="19"/>
      <c r="G3587" s="208"/>
      <c r="I3587" s="51"/>
      <c r="J3587" s="52"/>
      <c r="K3587" s="62"/>
      <c r="L3587" s="62"/>
      <c r="M3587" s="52"/>
      <c r="N3587" s="54"/>
      <c r="O3587" s="51"/>
      <c r="P3587" s="52"/>
      <c r="W3587" s="52"/>
      <c r="X3587" s="68"/>
      <c r="Y3587" s="62"/>
      <c r="Z3587" s="19"/>
      <c r="AC3587" s="58"/>
      <c r="AD3587" s="19"/>
    </row>
    <row r="3588" spans="2:30" s="20" customFormat="1">
      <c r="B3588" s="49"/>
      <c r="C3588" s="19"/>
      <c r="D3588" s="50"/>
      <c r="E3588" s="19"/>
      <c r="F3588" s="19"/>
      <c r="G3588" s="208"/>
      <c r="I3588" s="51"/>
      <c r="J3588" s="52"/>
      <c r="K3588" s="62"/>
      <c r="L3588" s="62"/>
      <c r="M3588" s="52"/>
      <c r="N3588" s="54"/>
      <c r="O3588" s="51"/>
      <c r="P3588" s="52"/>
      <c r="W3588" s="52"/>
      <c r="X3588" s="68"/>
      <c r="Y3588" s="62"/>
      <c r="Z3588" s="19"/>
      <c r="AC3588" s="58"/>
      <c r="AD3588" s="19"/>
    </row>
    <row r="3589" spans="2:30" s="20" customFormat="1">
      <c r="B3589" s="49"/>
      <c r="C3589" s="19"/>
      <c r="D3589" s="50"/>
      <c r="E3589" s="19"/>
      <c r="F3589" s="19"/>
      <c r="G3589" s="208"/>
      <c r="I3589" s="51"/>
      <c r="J3589" s="52"/>
      <c r="K3589" s="62"/>
      <c r="L3589" s="62"/>
      <c r="M3589" s="52"/>
      <c r="N3589" s="54"/>
      <c r="O3589" s="51"/>
      <c r="P3589" s="52"/>
      <c r="W3589" s="52"/>
      <c r="X3589" s="68"/>
      <c r="Y3589" s="62"/>
      <c r="Z3589" s="19"/>
      <c r="AC3589" s="58"/>
      <c r="AD3589" s="19"/>
    </row>
    <row r="3590" spans="2:30" s="20" customFormat="1">
      <c r="B3590" s="49"/>
      <c r="C3590" s="19"/>
      <c r="D3590" s="50"/>
      <c r="E3590" s="19"/>
      <c r="F3590" s="19"/>
      <c r="G3590" s="208"/>
      <c r="I3590" s="51"/>
      <c r="J3590" s="52"/>
      <c r="K3590" s="62"/>
      <c r="L3590" s="62"/>
      <c r="M3590" s="52"/>
      <c r="N3590" s="54"/>
      <c r="O3590" s="51"/>
      <c r="P3590" s="52"/>
      <c r="W3590" s="52"/>
      <c r="X3590" s="68"/>
      <c r="Y3590" s="62"/>
      <c r="Z3590" s="19"/>
      <c r="AC3590" s="58"/>
      <c r="AD3590" s="19"/>
    </row>
    <row r="3591" spans="2:30" s="20" customFormat="1">
      <c r="B3591" s="49"/>
      <c r="C3591" s="19"/>
      <c r="D3591" s="50"/>
      <c r="E3591" s="19"/>
      <c r="F3591" s="19"/>
      <c r="G3591" s="208"/>
      <c r="I3591" s="51"/>
      <c r="J3591" s="52"/>
      <c r="K3591" s="62"/>
      <c r="L3591" s="62"/>
      <c r="M3591" s="52"/>
      <c r="N3591" s="54"/>
      <c r="O3591" s="51"/>
      <c r="P3591" s="52"/>
      <c r="W3591" s="52"/>
      <c r="X3591" s="68"/>
      <c r="Y3591" s="62"/>
      <c r="Z3591" s="19"/>
      <c r="AC3591" s="58"/>
      <c r="AD3591" s="19"/>
    </row>
    <row r="3592" spans="2:30" s="20" customFormat="1">
      <c r="B3592" s="49"/>
      <c r="C3592" s="19"/>
      <c r="D3592" s="50"/>
      <c r="E3592" s="19"/>
      <c r="F3592" s="19"/>
      <c r="G3592" s="208"/>
      <c r="I3592" s="51"/>
      <c r="J3592" s="52"/>
      <c r="K3592" s="62"/>
      <c r="L3592" s="62"/>
      <c r="M3592" s="52"/>
      <c r="N3592" s="54"/>
      <c r="O3592" s="51"/>
      <c r="P3592" s="52"/>
      <c r="W3592" s="52"/>
      <c r="X3592" s="68"/>
      <c r="Y3592" s="62"/>
      <c r="Z3592" s="19"/>
      <c r="AC3592" s="58"/>
      <c r="AD3592" s="19"/>
    </row>
    <row r="3593" spans="2:30" s="20" customFormat="1">
      <c r="B3593" s="49"/>
      <c r="C3593" s="19"/>
      <c r="D3593" s="50"/>
      <c r="E3593" s="19"/>
      <c r="F3593" s="19"/>
      <c r="G3593" s="208"/>
      <c r="I3593" s="51"/>
      <c r="J3593" s="52"/>
      <c r="K3593" s="62"/>
      <c r="L3593" s="62"/>
      <c r="M3593" s="52"/>
      <c r="N3593" s="54"/>
      <c r="O3593" s="51"/>
      <c r="P3593" s="52"/>
      <c r="W3593" s="52"/>
      <c r="X3593" s="68"/>
      <c r="Y3593" s="62"/>
      <c r="Z3593" s="19"/>
      <c r="AC3593" s="58"/>
      <c r="AD3593" s="19"/>
    </row>
    <row r="3594" spans="2:30" s="20" customFormat="1">
      <c r="B3594" s="49"/>
      <c r="C3594" s="19"/>
      <c r="D3594" s="50"/>
      <c r="E3594" s="19"/>
      <c r="F3594" s="19"/>
      <c r="G3594" s="208"/>
      <c r="I3594" s="51"/>
      <c r="J3594" s="52"/>
      <c r="K3594" s="62"/>
      <c r="L3594" s="62"/>
      <c r="M3594" s="52"/>
      <c r="N3594" s="54"/>
      <c r="O3594" s="51"/>
      <c r="P3594" s="52"/>
      <c r="W3594" s="52"/>
      <c r="X3594" s="68"/>
      <c r="Y3594" s="62"/>
      <c r="Z3594" s="19"/>
      <c r="AC3594" s="58"/>
      <c r="AD3594" s="19"/>
    </row>
    <row r="3595" spans="2:30" s="20" customFormat="1">
      <c r="B3595" s="49"/>
      <c r="C3595" s="19"/>
      <c r="D3595" s="50"/>
      <c r="E3595" s="19"/>
      <c r="F3595" s="19"/>
      <c r="G3595" s="208"/>
      <c r="I3595" s="51"/>
      <c r="J3595" s="52"/>
      <c r="K3595" s="62"/>
      <c r="L3595" s="62"/>
      <c r="M3595" s="52"/>
      <c r="N3595" s="54"/>
      <c r="O3595" s="51"/>
      <c r="P3595" s="52"/>
      <c r="W3595" s="52"/>
      <c r="X3595" s="68"/>
      <c r="Y3595" s="62"/>
      <c r="Z3595" s="19"/>
      <c r="AC3595" s="58"/>
      <c r="AD3595" s="19"/>
    </row>
    <row r="3596" spans="2:30" s="20" customFormat="1">
      <c r="B3596" s="49"/>
      <c r="C3596" s="19"/>
      <c r="D3596" s="50"/>
      <c r="E3596" s="19"/>
      <c r="F3596" s="19"/>
      <c r="G3596" s="208"/>
      <c r="I3596" s="51"/>
      <c r="J3596" s="52"/>
      <c r="K3596" s="62"/>
      <c r="L3596" s="62"/>
      <c r="M3596" s="52"/>
      <c r="N3596" s="54"/>
      <c r="O3596" s="51"/>
      <c r="P3596" s="52"/>
      <c r="W3596" s="52"/>
      <c r="X3596" s="68"/>
      <c r="Y3596" s="62"/>
      <c r="Z3596" s="19"/>
      <c r="AC3596" s="58"/>
      <c r="AD3596" s="19"/>
    </row>
    <row r="3597" spans="2:30" s="20" customFormat="1">
      <c r="B3597" s="49"/>
      <c r="C3597" s="19"/>
      <c r="D3597" s="50"/>
      <c r="E3597" s="19"/>
      <c r="F3597" s="19"/>
      <c r="G3597" s="208"/>
      <c r="I3597" s="51"/>
      <c r="J3597" s="52"/>
      <c r="K3597" s="62"/>
      <c r="L3597" s="62"/>
      <c r="M3597" s="52"/>
      <c r="N3597" s="54"/>
      <c r="O3597" s="51"/>
      <c r="P3597" s="52"/>
      <c r="W3597" s="52"/>
      <c r="X3597" s="68"/>
      <c r="Y3597" s="62"/>
      <c r="Z3597" s="19"/>
      <c r="AC3597" s="58"/>
      <c r="AD3597" s="19"/>
    </row>
    <row r="3598" spans="2:30" s="20" customFormat="1">
      <c r="B3598" s="49"/>
      <c r="C3598" s="19"/>
      <c r="D3598" s="50"/>
      <c r="E3598" s="19"/>
      <c r="F3598" s="19"/>
      <c r="G3598" s="208"/>
      <c r="I3598" s="51"/>
      <c r="J3598" s="52"/>
      <c r="K3598" s="62"/>
      <c r="L3598" s="62"/>
      <c r="M3598" s="52"/>
      <c r="N3598" s="54"/>
      <c r="O3598" s="51"/>
      <c r="P3598" s="52"/>
      <c r="W3598" s="52"/>
      <c r="X3598" s="68"/>
      <c r="Y3598" s="62"/>
      <c r="Z3598" s="19"/>
      <c r="AC3598" s="58"/>
      <c r="AD3598" s="19"/>
    </row>
    <row r="3599" spans="2:30" s="20" customFormat="1">
      <c r="B3599" s="49"/>
      <c r="C3599" s="19"/>
      <c r="D3599" s="50"/>
      <c r="E3599" s="19"/>
      <c r="F3599" s="19"/>
      <c r="G3599" s="208"/>
      <c r="I3599" s="51"/>
      <c r="J3599" s="52"/>
      <c r="K3599" s="62"/>
      <c r="L3599" s="62"/>
      <c r="M3599" s="52"/>
      <c r="N3599" s="54"/>
      <c r="O3599" s="51"/>
      <c r="P3599" s="52"/>
      <c r="W3599" s="52"/>
      <c r="X3599" s="68"/>
      <c r="Y3599" s="62"/>
      <c r="Z3599" s="19"/>
      <c r="AC3599" s="58"/>
      <c r="AD3599" s="19"/>
    </row>
    <row r="3600" spans="2:30" s="20" customFormat="1">
      <c r="B3600" s="49"/>
      <c r="C3600" s="19"/>
      <c r="D3600" s="50"/>
      <c r="E3600" s="19"/>
      <c r="F3600" s="19"/>
      <c r="G3600" s="208"/>
      <c r="I3600" s="51"/>
      <c r="J3600" s="52"/>
      <c r="K3600" s="62"/>
      <c r="L3600" s="62"/>
      <c r="M3600" s="52"/>
      <c r="N3600" s="54"/>
      <c r="O3600" s="51"/>
      <c r="P3600" s="52"/>
      <c r="W3600" s="52"/>
      <c r="X3600" s="68"/>
      <c r="Y3600" s="62"/>
      <c r="Z3600" s="19"/>
      <c r="AC3600" s="58"/>
      <c r="AD3600" s="19"/>
    </row>
    <row r="3601" spans="2:30" s="20" customFormat="1">
      <c r="B3601" s="49"/>
      <c r="C3601" s="19"/>
      <c r="D3601" s="50"/>
      <c r="E3601" s="19"/>
      <c r="F3601" s="19"/>
      <c r="G3601" s="208"/>
      <c r="I3601" s="51"/>
      <c r="J3601" s="52"/>
      <c r="K3601" s="62"/>
      <c r="L3601" s="62"/>
      <c r="M3601" s="52"/>
      <c r="N3601" s="54"/>
      <c r="O3601" s="51"/>
      <c r="P3601" s="52"/>
      <c r="W3601" s="52"/>
      <c r="X3601" s="68"/>
      <c r="Y3601" s="62"/>
      <c r="Z3601" s="19"/>
      <c r="AC3601" s="58"/>
      <c r="AD3601" s="19"/>
    </row>
    <row r="3602" spans="2:30" s="20" customFormat="1">
      <c r="B3602" s="49"/>
      <c r="C3602" s="19"/>
      <c r="D3602" s="50"/>
      <c r="E3602" s="19"/>
      <c r="F3602" s="19"/>
      <c r="G3602" s="208"/>
      <c r="I3602" s="51"/>
      <c r="J3602" s="52"/>
      <c r="K3602" s="62"/>
      <c r="L3602" s="62"/>
      <c r="M3602" s="52"/>
      <c r="N3602" s="54"/>
      <c r="O3602" s="51"/>
      <c r="P3602" s="52"/>
      <c r="W3602" s="52"/>
      <c r="X3602" s="68"/>
      <c r="Y3602" s="62"/>
      <c r="Z3602" s="19"/>
      <c r="AC3602" s="58"/>
      <c r="AD3602" s="19"/>
    </row>
    <row r="3603" spans="2:30" s="20" customFormat="1">
      <c r="B3603" s="49"/>
      <c r="C3603" s="19"/>
      <c r="D3603" s="50"/>
      <c r="E3603" s="19"/>
      <c r="F3603" s="19"/>
      <c r="G3603" s="208"/>
      <c r="I3603" s="51"/>
      <c r="J3603" s="52"/>
      <c r="K3603" s="62"/>
      <c r="L3603" s="62"/>
      <c r="M3603" s="52"/>
      <c r="N3603" s="54"/>
      <c r="O3603" s="51"/>
      <c r="P3603" s="52"/>
      <c r="W3603" s="52"/>
      <c r="X3603" s="68"/>
      <c r="Y3603" s="62"/>
      <c r="Z3603" s="19"/>
      <c r="AC3603" s="58"/>
      <c r="AD3603" s="19"/>
    </row>
    <row r="3604" spans="2:30" s="20" customFormat="1">
      <c r="B3604" s="49"/>
      <c r="C3604" s="19"/>
      <c r="D3604" s="50"/>
      <c r="E3604" s="19"/>
      <c r="F3604" s="19"/>
      <c r="G3604" s="208"/>
      <c r="I3604" s="51"/>
      <c r="J3604" s="52"/>
      <c r="K3604" s="62"/>
      <c r="L3604" s="62"/>
      <c r="M3604" s="52"/>
      <c r="N3604" s="54"/>
      <c r="O3604" s="51"/>
      <c r="P3604" s="52"/>
      <c r="W3604" s="52"/>
      <c r="X3604" s="68"/>
      <c r="Y3604" s="62"/>
      <c r="Z3604" s="19"/>
      <c r="AC3604" s="58"/>
      <c r="AD3604" s="19"/>
    </row>
    <row r="3605" spans="2:30" s="20" customFormat="1">
      <c r="B3605" s="49"/>
      <c r="C3605" s="19"/>
      <c r="D3605" s="50"/>
      <c r="E3605" s="19"/>
      <c r="F3605" s="19"/>
      <c r="G3605" s="208"/>
      <c r="I3605" s="51"/>
      <c r="J3605" s="52"/>
      <c r="K3605" s="62"/>
      <c r="L3605" s="62"/>
      <c r="M3605" s="52"/>
      <c r="N3605" s="54"/>
      <c r="O3605" s="51"/>
      <c r="P3605" s="52"/>
      <c r="W3605" s="52"/>
      <c r="X3605" s="68"/>
      <c r="Y3605" s="62"/>
      <c r="Z3605" s="19"/>
      <c r="AC3605" s="58"/>
      <c r="AD3605" s="19"/>
    </row>
    <row r="3606" spans="2:30" s="20" customFormat="1">
      <c r="B3606" s="49"/>
      <c r="C3606" s="19"/>
      <c r="D3606" s="50"/>
      <c r="E3606" s="19"/>
      <c r="F3606" s="19"/>
      <c r="G3606" s="208"/>
      <c r="I3606" s="51"/>
      <c r="J3606" s="52"/>
      <c r="K3606" s="62"/>
      <c r="L3606" s="62"/>
      <c r="M3606" s="52"/>
      <c r="N3606" s="54"/>
      <c r="O3606" s="51"/>
      <c r="P3606" s="52"/>
      <c r="W3606" s="52"/>
      <c r="X3606" s="68"/>
      <c r="Y3606" s="62"/>
      <c r="Z3606" s="19"/>
      <c r="AC3606" s="58"/>
      <c r="AD3606" s="19"/>
    </row>
    <row r="3607" spans="2:30" s="20" customFormat="1">
      <c r="B3607" s="49"/>
      <c r="C3607" s="19"/>
      <c r="D3607" s="50"/>
      <c r="E3607" s="19"/>
      <c r="F3607" s="19"/>
      <c r="G3607" s="208"/>
      <c r="I3607" s="51"/>
      <c r="J3607" s="52"/>
      <c r="K3607" s="62"/>
      <c r="L3607" s="62"/>
      <c r="M3607" s="52"/>
      <c r="N3607" s="54"/>
      <c r="O3607" s="51"/>
      <c r="P3607" s="52"/>
      <c r="W3607" s="52"/>
      <c r="X3607" s="68"/>
      <c r="Y3607" s="62"/>
      <c r="Z3607" s="19"/>
      <c r="AC3607" s="58"/>
      <c r="AD3607" s="19"/>
    </row>
    <row r="3608" spans="2:30" s="20" customFormat="1">
      <c r="B3608" s="49"/>
      <c r="C3608" s="19"/>
      <c r="D3608" s="50"/>
      <c r="E3608" s="19"/>
      <c r="F3608" s="19"/>
      <c r="G3608" s="208"/>
      <c r="I3608" s="51"/>
      <c r="J3608" s="52"/>
      <c r="K3608" s="62"/>
      <c r="L3608" s="62"/>
      <c r="M3608" s="52"/>
      <c r="N3608" s="54"/>
      <c r="O3608" s="51"/>
      <c r="P3608" s="52"/>
      <c r="W3608" s="52"/>
      <c r="X3608" s="68"/>
      <c r="Y3608" s="62"/>
      <c r="Z3608" s="19"/>
      <c r="AC3608" s="58"/>
      <c r="AD3608" s="19"/>
    </row>
    <row r="3609" spans="2:30" s="20" customFormat="1">
      <c r="B3609" s="49"/>
      <c r="C3609" s="19"/>
      <c r="D3609" s="50"/>
      <c r="E3609" s="19"/>
      <c r="F3609" s="19"/>
      <c r="G3609" s="208"/>
      <c r="I3609" s="51"/>
      <c r="J3609" s="52"/>
      <c r="K3609" s="62"/>
      <c r="L3609" s="62"/>
      <c r="M3609" s="52"/>
      <c r="N3609" s="54"/>
      <c r="O3609" s="51"/>
      <c r="P3609" s="52"/>
      <c r="W3609" s="52"/>
      <c r="X3609" s="68"/>
      <c r="Y3609" s="62"/>
      <c r="Z3609" s="19"/>
      <c r="AC3609" s="58"/>
      <c r="AD3609" s="19"/>
    </row>
    <row r="3610" spans="2:30" s="20" customFormat="1">
      <c r="B3610" s="49"/>
      <c r="C3610" s="19"/>
      <c r="D3610" s="50"/>
      <c r="E3610" s="19"/>
      <c r="F3610" s="19"/>
      <c r="G3610" s="208"/>
      <c r="I3610" s="51"/>
      <c r="J3610" s="52"/>
      <c r="K3610" s="62"/>
      <c r="L3610" s="62"/>
      <c r="M3610" s="52"/>
      <c r="N3610" s="54"/>
      <c r="O3610" s="51"/>
      <c r="P3610" s="52"/>
      <c r="W3610" s="52"/>
      <c r="X3610" s="68"/>
      <c r="Y3610" s="62"/>
      <c r="Z3610" s="19"/>
      <c r="AC3610" s="58"/>
      <c r="AD3610" s="19"/>
    </row>
    <row r="3611" spans="2:30" s="20" customFormat="1">
      <c r="B3611" s="49"/>
      <c r="C3611" s="19"/>
      <c r="D3611" s="50"/>
      <c r="E3611" s="19"/>
      <c r="F3611" s="19"/>
      <c r="G3611" s="208"/>
      <c r="I3611" s="51"/>
      <c r="J3611" s="52"/>
      <c r="K3611" s="62"/>
      <c r="L3611" s="62"/>
      <c r="M3611" s="52"/>
      <c r="N3611" s="54"/>
      <c r="O3611" s="51"/>
      <c r="P3611" s="52"/>
      <c r="W3611" s="52"/>
      <c r="X3611" s="68"/>
      <c r="Y3611" s="62"/>
      <c r="Z3611" s="19"/>
      <c r="AC3611" s="58"/>
      <c r="AD3611" s="19"/>
    </row>
    <row r="3612" spans="2:30" s="20" customFormat="1">
      <c r="B3612" s="49"/>
      <c r="C3612" s="19"/>
      <c r="D3612" s="50"/>
      <c r="E3612" s="19"/>
      <c r="F3612" s="19"/>
      <c r="G3612" s="208"/>
      <c r="I3612" s="51"/>
      <c r="J3612" s="52"/>
      <c r="K3612" s="62"/>
      <c r="L3612" s="62"/>
      <c r="M3612" s="52"/>
      <c r="N3612" s="54"/>
      <c r="O3612" s="51"/>
      <c r="P3612" s="52"/>
      <c r="W3612" s="52"/>
      <c r="X3612" s="68"/>
      <c r="Y3612" s="62"/>
      <c r="Z3612" s="19"/>
      <c r="AC3612" s="58"/>
      <c r="AD3612" s="19"/>
    </row>
    <row r="3613" spans="2:30" s="20" customFormat="1">
      <c r="B3613" s="49"/>
      <c r="C3613" s="19"/>
      <c r="D3613" s="50"/>
      <c r="E3613" s="19"/>
      <c r="F3613" s="19"/>
      <c r="G3613" s="208"/>
      <c r="I3613" s="51"/>
      <c r="J3613" s="52"/>
      <c r="K3613" s="62"/>
      <c r="L3613" s="62"/>
      <c r="M3613" s="52"/>
      <c r="N3613" s="54"/>
      <c r="O3613" s="51"/>
      <c r="P3613" s="52"/>
      <c r="W3613" s="52"/>
      <c r="X3613" s="68"/>
      <c r="Y3613" s="62"/>
      <c r="Z3613" s="19"/>
      <c r="AC3613" s="58"/>
      <c r="AD3613" s="19"/>
    </row>
    <row r="3614" spans="2:30" s="20" customFormat="1">
      <c r="B3614" s="49"/>
      <c r="C3614" s="19"/>
      <c r="D3614" s="50"/>
      <c r="E3614" s="19"/>
      <c r="F3614" s="19"/>
      <c r="G3614" s="208"/>
      <c r="I3614" s="51"/>
      <c r="J3614" s="52"/>
      <c r="K3614" s="62"/>
      <c r="L3614" s="62"/>
      <c r="M3614" s="52"/>
      <c r="N3614" s="54"/>
      <c r="O3614" s="51"/>
      <c r="P3614" s="52"/>
      <c r="W3614" s="52"/>
      <c r="X3614" s="68"/>
      <c r="Y3614" s="62"/>
      <c r="Z3614" s="19"/>
      <c r="AC3614" s="58"/>
      <c r="AD3614" s="19"/>
    </row>
    <row r="3615" spans="2:30" s="20" customFormat="1">
      <c r="B3615" s="49"/>
      <c r="C3615" s="19"/>
      <c r="D3615" s="50"/>
      <c r="E3615" s="19"/>
      <c r="F3615" s="19"/>
      <c r="G3615" s="208"/>
      <c r="I3615" s="51"/>
      <c r="J3615" s="52"/>
      <c r="K3615" s="62"/>
      <c r="L3615" s="62"/>
      <c r="M3615" s="52"/>
      <c r="N3615" s="54"/>
      <c r="O3615" s="51"/>
      <c r="P3615" s="52"/>
      <c r="W3615" s="52"/>
      <c r="X3615" s="68"/>
      <c r="Y3615" s="62"/>
      <c r="Z3615" s="19"/>
      <c r="AC3615" s="58"/>
      <c r="AD3615" s="19"/>
    </row>
    <row r="3616" spans="2:30" s="20" customFormat="1">
      <c r="B3616" s="49"/>
      <c r="C3616" s="19"/>
      <c r="D3616" s="50"/>
      <c r="E3616" s="19"/>
      <c r="F3616" s="19"/>
      <c r="G3616" s="208"/>
      <c r="I3616" s="51"/>
      <c r="J3616" s="52"/>
      <c r="K3616" s="62"/>
      <c r="L3616" s="62"/>
      <c r="M3616" s="52"/>
      <c r="N3616" s="54"/>
      <c r="O3616" s="51"/>
      <c r="P3616" s="52"/>
      <c r="W3616" s="52"/>
      <c r="X3616" s="68"/>
      <c r="Y3616" s="62"/>
      <c r="Z3616" s="19"/>
      <c r="AC3616" s="58"/>
      <c r="AD3616" s="19"/>
    </row>
    <row r="3617" spans="2:30" s="20" customFormat="1">
      <c r="B3617" s="49"/>
      <c r="C3617" s="19"/>
      <c r="D3617" s="50"/>
      <c r="E3617" s="19"/>
      <c r="F3617" s="19"/>
      <c r="G3617" s="208"/>
      <c r="I3617" s="51"/>
      <c r="J3617" s="52"/>
      <c r="K3617" s="62"/>
      <c r="L3617" s="62"/>
      <c r="M3617" s="52"/>
      <c r="N3617" s="54"/>
      <c r="O3617" s="51"/>
      <c r="P3617" s="52"/>
      <c r="W3617" s="52"/>
      <c r="X3617" s="68"/>
      <c r="Y3617" s="62"/>
      <c r="Z3617" s="19"/>
      <c r="AC3617" s="58"/>
      <c r="AD3617" s="19"/>
    </row>
    <row r="3618" spans="2:30" s="20" customFormat="1">
      <c r="B3618" s="49"/>
      <c r="C3618" s="19"/>
      <c r="D3618" s="50"/>
      <c r="E3618" s="19"/>
      <c r="F3618" s="19"/>
      <c r="G3618" s="208"/>
      <c r="I3618" s="51"/>
      <c r="J3618" s="52"/>
      <c r="K3618" s="62"/>
      <c r="L3618" s="62"/>
      <c r="M3618" s="52"/>
      <c r="N3618" s="54"/>
      <c r="O3618" s="51"/>
      <c r="P3618" s="52"/>
      <c r="W3618" s="52"/>
      <c r="X3618" s="68"/>
      <c r="Y3618" s="62"/>
      <c r="Z3618" s="19"/>
      <c r="AC3618" s="58"/>
      <c r="AD3618" s="19"/>
    </row>
    <row r="3619" spans="2:30" s="20" customFormat="1">
      <c r="B3619" s="49"/>
      <c r="C3619" s="19"/>
      <c r="D3619" s="50"/>
      <c r="E3619" s="19"/>
      <c r="F3619" s="19"/>
      <c r="G3619" s="208"/>
      <c r="I3619" s="51"/>
      <c r="J3619" s="52"/>
      <c r="K3619" s="62"/>
      <c r="L3619" s="62"/>
      <c r="M3619" s="52"/>
      <c r="N3619" s="54"/>
      <c r="O3619" s="51"/>
      <c r="P3619" s="52"/>
      <c r="W3619" s="52"/>
      <c r="X3619" s="68"/>
      <c r="Y3619" s="62"/>
      <c r="Z3619" s="19"/>
      <c r="AC3619" s="58"/>
      <c r="AD3619" s="19"/>
    </row>
    <row r="3620" spans="2:30" s="20" customFormat="1">
      <c r="B3620" s="49"/>
      <c r="C3620" s="19"/>
      <c r="D3620" s="50"/>
      <c r="E3620" s="19"/>
      <c r="F3620" s="19"/>
      <c r="G3620" s="208"/>
      <c r="I3620" s="51"/>
      <c r="J3620" s="52"/>
      <c r="K3620" s="62"/>
      <c r="L3620" s="62"/>
      <c r="M3620" s="52"/>
      <c r="N3620" s="54"/>
      <c r="O3620" s="51"/>
      <c r="P3620" s="52"/>
      <c r="W3620" s="52"/>
      <c r="X3620" s="68"/>
      <c r="Y3620" s="62"/>
      <c r="Z3620" s="19"/>
      <c r="AC3620" s="58"/>
      <c r="AD3620" s="19"/>
    </row>
    <row r="3621" spans="2:30" s="20" customFormat="1">
      <c r="B3621" s="49"/>
      <c r="C3621" s="19"/>
      <c r="D3621" s="50"/>
      <c r="E3621" s="19"/>
      <c r="F3621" s="19"/>
      <c r="G3621" s="208"/>
      <c r="I3621" s="51"/>
      <c r="J3621" s="52"/>
      <c r="K3621" s="62"/>
      <c r="L3621" s="62"/>
      <c r="M3621" s="52"/>
      <c r="N3621" s="54"/>
      <c r="O3621" s="51"/>
      <c r="P3621" s="52"/>
      <c r="W3621" s="52"/>
      <c r="X3621" s="68"/>
      <c r="Y3621" s="62"/>
      <c r="Z3621" s="19"/>
      <c r="AC3621" s="58"/>
      <c r="AD3621" s="19"/>
    </row>
    <row r="3622" spans="2:30" s="20" customFormat="1">
      <c r="B3622" s="49"/>
      <c r="C3622" s="19"/>
      <c r="D3622" s="50"/>
      <c r="E3622" s="19"/>
      <c r="F3622" s="19"/>
      <c r="G3622" s="208"/>
      <c r="I3622" s="51"/>
      <c r="J3622" s="52"/>
      <c r="K3622" s="62"/>
      <c r="L3622" s="62"/>
      <c r="M3622" s="52"/>
      <c r="N3622" s="54"/>
      <c r="O3622" s="51"/>
      <c r="P3622" s="52"/>
      <c r="W3622" s="52"/>
      <c r="X3622" s="68"/>
      <c r="Y3622" s="62"/>
      <c r="Z3622" s="19"/>
      <c r="AC3622" s="58"/>
      <c r="AD3622" s="19"/>
    </row>
    <row r="3623" spans="2:30" s="20" customFormat="1">
      <c r="B3623" s="49"/>
      <c r="C3623" s="19"/>
      <c r="D3623" s="50"/>
      <c r="E3623" s="19"/>
      <c r="F3623" s="19"/>
      <c r="G3623" s="208"/>
      <c r="I3623" s="51"/>
      <c r="J3623" s="52"/>
      <c r="K3623" s="62"/>
      <c r="L3623" s="62"/>
      <c r="M3623" s="52"/>
      <c r="N3623" s="54"/>
      <c r="O3623" s="51"/>
      <c r="P3623" s="52"/>
      <c r="W3623" s="52"/>
      <c r="X3623" s="68"/>
      <c r="Y3623" s="62"/>
      <c r="Z3623" s="19"/>
      <c r="AC3623" s="58"/>
      <c r="AD3623" s="19"/>
    </row>
    <row r="3624" spans="2:30" s="20" customFormat="1">
      <c r="B3624" s="49"/>
      <c r="C3624" s="19"/>
      <c r="D3624" s="50"/>
      <c r="E3624" s="19"/>
      <c r="F3624" s="19"/>
      <c r="G3624" s="208"/>
      <c r="I3624" s="51"/>
      <c r="J3624" s="52"/>
      <c r="K3624" s="62"/>
      <c r="L3624" s="62"/>
      <c r="M3624" s="52"/>
      <c r="N3624" s="54"/>
      <c r="O3624" s="51"/>
      <c r="P3624" s="52"/>
      <c r="W3624" s="52"/>
      <c r="X3624" s="68"/>
      <c r="Y3624" s="62"/>
      <c r="Z3624" s="19"/>
      <c r="AC3624" s="58"/>
      <c r="AD3624" s="19"/>
    </row>
    <row r="3625" spans="2:30" s="20" customFormat="1">
      <c r="B3625" s="49"/>
      <c r="C3625" s="19"/>
      <c r="D3625" s="50"/>
      <c r="E3625" s="19"/>
      <c r="F3625" s="19"/>
      <c r="G3625" s="208"/>
      <c r="I3625" s="51"/>
      <c r="J3625" s="52"/>
      <c r="K3625" s="62"/>
      <c r="L3625" s="62"/>
      <c r="M3625" s="52"/>
      <c r="N3625" s="54"/>
      <c r="O3625" s="51"/>
      <c r="P3625" s="52"/>
      <c r="W3625" s="52"/>
      <c r="X3625" s="68"/>
      <c r="Y3625" s="62"/>
      <c r="Z3625" s="19"/>
      <c r="AC3625" s="58"/>
      <c r="AD3625" s="19"/>
    </row>
    <row r="3626" spans="2:30" s="20" customFormat="1">
      <c r="B3626" s="49"/>
      <c r="C3626" s="19"/>
      <c r="D3626" s="50"/>
      <c r="E3626" s="19"/>
      <c r="F3626" s="19"/>
      <c r="G3626" s="208"/>
      <c r="I3626" s="51"/>
      <c r="J3626" s="52"/>
      <c r="K3626" s="62"/>
      <c r="L3626" s="62"/>
      <c r="M3626" s="52"/>
      <c r="N3626" s="54"/>
      <c r="O3626" s="51"/>
      <c r="P3626" s="52"/>
      <c r="W3626" s="52"/>
      <c r="X3626" s="68"/>
      <c r="Y3626" s="62"/>
      <c r="Z3626" s="19"/>
      <c r="AC3626" s="58"/>
      <c r="AD3626" s="19"/>
    </row>
    <row r="3627" spans="2:30" s="20" customFormat="1">
      <c r="B3627" s="49"/>
      <c r="C3627" s="19"/>
      <c r="D3627" s="50"/>
      <c r="E3627" s="19"/>
      <c r="F3627" s="19"/>
      <c r="G3627" s="208"/>
      <c r="I3627" s="51"/>
      <c r="J3627" s="52"/>
      <c r="K3627" s="62"/>
      <c r="L3627" s="62"/>
      <c r="M3627" s="52"/>
      <c r="N3627" s="54"/>
      <c r="O3627" s="51"/>
      <c r="P3627" s="52"/>
      <c r="W3627" s="52"/>
      <c r="X3627" s="68"/>
      <c r="Y3627" s="62"/>
      <c r="Z3627" s="19"/>
      <c r="AC3627" s="58"/>
      <c r="AD3627" s="19"/>
    </row>
    <row r="3628" spans="2:30" s="20" customFormat="1">
      <c r="B3628" s="49"/>
      <c r="C3628" s="19"/>
      <c r="D3628" s="50"/>
      <c r="E3628" s="19"/>
      <c r="F3628" s="19"/>
      <c r="G3628" s="208"/>
      <c r="I3628" s="51"/>
      <c r="J3628" s="52"/>
      <c r="K3628" s="62"/>
      <c r="L3628" s="62"/>
      <c r="M3628" s="52"/>
      <c r="N3628" s="54"/>
      <c r="O3628" s="51"/>
      <c r="P3628" s="52"/>
      <c r="W3628" s="52"/>
      <c r="X3628" s="68"/>
      <c r="Y3628" s="62"/>
      <c r="Z3628" s="19"/>
      <c r="AC3628" s="58"/>
      <c r="AD3628" s="19"/>
    </row>
    <row r="3629" spans="2:30" s="20" customFormat="1">
      <c r="B3629" s="49"/>
      <c r="C3629" s="19"/>
      <c r="D3629" s="50"/>
      <c r="E3629" s="19"/>
      <c r="F3629" s="19"/>
      <c r="G3629" s="208"/>
      <c r="I3629" s="51"/>
      <c r="J3629" s="52"/>
      <c r="K3629" s="62"/>
      <c r="L3629" s="62"/>
      <c r="M3629" s="52"/>
      <c r="N3629" s="54"/>
      <c r="O3629" s="51"/>
      <c r="P3629" s="52"/>
      <c r="W3629" s="52"/>
      <c r="X3629" s="68"/>
      <c r="Y3629" s="62"/>
      <c r="Z3629" s="19"/>
      <c r="AC3629" s="58"/>
      <c r="AD3629" s="19"/>
    </row>
    <row r="3630" spans="2:30" s="20" customFormat="1">
      <c r="B3630" s="49"/>
      <c r="C3630" s="19"/>
      <c r="D3630" s="50"/>
      <c r="E3630" s="19"/>
      <c r="F3630" s="19"/>
      <c r="G3630" s="208"/>
      <c r="I3630" s="51"/>
      <c r="J3630" s="52"/>
      <c r="K3630" s="62"/>
      <c r="L3630" s="62"/>
      <c r="M3630" s="52"/>
      <c r="N3630" s="54"/>
      <c r="O3630" s="51"/>
      <c r="P3630" s="52"/>
      <c r="W3630" s="52"/>
      <c r="X3630" s="68"/>
      <c r="Y3630" s="62"/>
      <c r="Z3630" s="19"/>
      <c r="AC3630" s="58"/>
      <c r="AD3630" s="19"/>
    </row>
    <row r="3631" spans="2:30" s="20" customFormat="1">
      <c r="B3631" s="49"/>
      <c r="C3631" s="19"/>
      <c r="D3631" s="50"/>
      <c r="E3631" s="19"/>
      <c r="F3631" s="19"/>
      <c r="G3631" s="208"/>
      <c r="I3631" s="51"/>
      <c r="J3631" s="52"/>
      <c r="K3631" s="62"/>
      <c r="L3631" s="62"/>
      <c r="M3631" s="52"/>
      <c r="N3631" s="54"/>
      <c r="O3631" s="51"/>
      <c r="P3631" s="52"/>
      <c r="W3631" s="52"/>
      <c r="X3631" s="68"/>
      <c r="Y3631" s="62"/>
      <c r="Z3631" s="19"/>
      <c r="AC3631" s="58"/>
      <c r="AD3631" s="19"/>
    </row>
    <row r="3632" spans="2:30" s="20" customFormat="1">
      <c r="B3632" s="49"/>
      <c r="C3632" s="19"/>
      <c r="D3632" s="50"/>
      <c r="E3632" s="19"/>
      <c r="F3632" s="19"/>
      <c r="G3632" s="208"/>
      <c r="I3632" s="51"/>
      <c r="J3632" s="52"/>
      <c r="K3632" s="62"/>
      <c r="L3632" s="62"/>
      <c r="M3632" s="52"/>
      <c r="N3632" s="54"/>
      <c r="O3632" s="51"/>
      <c r="P3632" s="52"/>
      <c r="W3632" s="52"/>
      <c r="X3632" s="68"/>
      <c r="Y3632" s="62"/>
      <c r="Z3632" s="19"/>
      <c r="AC3632" s="58"/>
      <c r="AD3632" s="19"/>
    </row>
    <row r="3633" spans="2:30" s="20" customFormat="1">
      <c r="B3633" s="49"/>
      <c r="C3633" s="19"/>
      <c r="D3633" s="50"/>
      <c r="E3633" s="19"/>
      <c r="F3633" s="19"/>
      <c r="G3633" s="208"/>
      <c r="I3633" s="51"/>
      <c r="J3633" s="52"/>
      <c r="K3633" s="62"/>
      <c r="L3633" s="62"/>
      <c r="M3633" s="52"/>
      <c r="N3633" s="54"/>
      <c r="O3633" s="51"/>
      <c r="P3633" s="52"/>
      <c r="W3633" s="52"/>
      <c r="X3633" s="68"/>
      <c r="Y3633" s="62"/>
      <c r="Z3633" s="19"/>
      <c r="AC3633" s="58"/>
      <c r="AD3633" s="19"/>
    </row>
    <row r="3634" spans="2:30" s="20" customFormat="1">
      <c r="B3634" s="49"/>
      <c r="C3634" s="19"/>
      <c r="D3634" s="50"/>
      <c r="E3634" s="19"/>
      <c r="F3634" s="19"/>
      <c r="G3634" s="208"/>
      <c r="I3634" s="51"/>
      <c r="J3634" s="52"/>
      <c r="K3634" s="62"/>
      <c r="L3634" s="62"/>
      <c r="M3634" s="52"/>
      <c r="N3634" s="54"/>
      <c r="O3634" s="51"/>
      <c r="P3634" s="52"/>
      <c r="W3634" s="52"/>
      <c r="X3634" s="68"/>
      <c r="Y3634" s="62"/>
      <c r="Z3634" s="19"/>
      <c r="AC3634" s="58"/>
      <c r="AD3634" s="19"/>
    </row>
    <row r="3635" spans="2:30" s="20" customFormat="1">
      <c r="B3635" s="49"/>
      <c r="C3635" s="19"/>
      <c r="D3635" s="50"/>
      <c r="E3635" s="19"/>
      <c r="F3635" s="19"/>
      <c r="G3635" s="208"/>
      <c r="I3635" s="51"/>
      <c r="J3635" s="52"/>
      <c r="K3635" s="62"/>
      <c r="L3635" s="62"/>
      <c r="M3635" s="52"/>
      <c r="N3635" s="54"/>
      <c r="O3635" s="51"/>
      <c r="P3635" s="52"/>
      <c r="W3635" s="52"/>
      <c r="X3635" s="68"/>
      <c r="Y3635" s="62"/>
      <c r="Z3635" s="19"/>
      <c r="AC3635" s="58"/>
      <c r="AD3635" s="19"/>
    </row>
    <row r="3636" spans="2:30" s="20" customFormat="1">
      <c r="B3636" s="49"/>
      <c r="C3636" s="19"/>
      <c r="D3636" s="50"/>
      <c r="E3636" s="19"/>
      <c r="F3636" s="19"/>
      <c r="G3636" s="208"/>
      <c r="I3636" s="51"/>
      <c r="J3636" s="52"/>
      <c r="K3636" s="62"/>
      <c r="L3636" s="62"/>
      <c r="M3636" s="52"/>
      <c r="N3636" s="54"/>
      <c r="O3636" s="51"/>
      <c r="P3636" s="52"/>
      <c r="W3636" s="52"/>
      <c r="X3636" s="68"/>
      <c r="Y3636" s="62"/>
      <c r="Z3636" s="19"/>
      <c r="AC3636" s="58"/>
      <c r="AD3636" s="19"/>
    </row>
    <row r="3637" spans="2:30" s="20" customFormat="1">
      <c r="B3637" s="49"/>
      <c r="C3637" s="19"/>
      <c r="D3637" s="50"/>
      <c r="E3637" s="19"/>
      <c r="F3637" s="19"/>
      <c r="G3637" s="208"/>
      <c r="I3637" s="51"/>
      <c r="J3637" s="52"/>
      <c r="K3637" s="62"/>
      <c r="L3637" s="62"/>
      <c r="M3637" s="52"/>
      <c r="N3637" s="54"/>
      <c r="O3637" s="51"/>
      <c r="P3637" s="52"/>
      <c r="W3637" s="52"/>
      <c r="X3637" s="68"/>
      <c r="Y3637" s="62"/>
      <c r="Z3637" s="19"/>
      <c r="AC3637" s="58"/>
      <c r="AD3637" s="19"/>
    </row>
    <row r="3638" spans="2:30" s="20" customFormat="1">
      <c r="B3638" s="49"/>
      <c r="C3638" s="19"/>
      <c r="D3638" s="50"/>
      <c r="E3638" s="19"/>
      <c r="F3638" s="19"/>
      <c r="G3638" s="208"/>
      <c r="I3638" s="51"/>
      <c r="J3638" s="52"/>
      <c r="K3638" s="62"/>
      <c r="L3638" s="62"/>
      <c r="M3638" s="52"/>
      <c r="N3638" s="54"/>
      <c r="O3638" s="51"/>
      <c r="P3638" s="52"/>
      <c r="W3638" s="52"/>
      <c r="X3638" s="68"/>
      <c r="Y3638" s="62"/>
      <c r="Z3638" s="19"/>
      <c r="AC3638" s="58"/>
      <c r="AD3638" s="19"/>
    </row>
    <row r="3639" spans="2:30" s="20" customFormat="1">
      <c r="B3639" s="49"/>
      <c r="C3639" s="19"/>
      <c r="D3639" s="50"/>
      <c r="E3639" s="19"/>
      <c r="F3639" s="19"/>
      <c r="G3639" s="208"/>
      <c r="I3639" s="51"/>
      <c r="J3639" s="52"/>
      <c r="K3639" s="62"/>
      <c r="L3639" s="62"/>
      <c r="M3639" s="52"/>
      <c r="N3639" s="54"/>
      <c r="O3639" s="51"/>
      <c r="P3639" s="52"/>
      <c r="W3639" s="52"/>
      <c r="X3639" s="68"/>
      <c r="Y3639" s="62"/>
      <c r="Z3639" s="19"/>
      <c r="AC3639" s="58"/>
      <c r="AD3639" s="19"/>
    </row>
    <row r="3640" spans="2:30" s="20" customFormat="1">
      <c r="B3640" s="49"/>
      <c r="C3640" s="19"/>
      <c r="D3640" s="50"/>
      <c r="E3640" s="19"/>
      <c r="F3640" s="19"/>
      <c r="G3640" s="208"/>
      <c r="I3640" s="51"/>
      <c r="J3640" s="52"/>
      <c r="K3640" s="62"/>
      <c r="L3640" s="62"/>
      <c r="M3640" s="52"/>
      <c r="N3640" s="54"/>
      <c r="O3640" s="51"/>
      <c r="P3640" s="52"/>
      <c r="W3640" s="52"/>
      <c r="X3640" s="68"/>
      <c r="Y3640" s="62"/>
      <c r="Z3640" s="19"/>
      <c r="AC3640" s="58"/>
      <c r="AD3640" s="19"/>
    </row>
    <row r="3641" spans="2:30" s="20" customFormat="1">
      <c r="B3641" s="49"/>
      <c r="C3641" s="19"/>
      <c r="D3641" s="50"/>
      <c r="E3641" s="19"/>
      <c r="F3641" s="19"/>
      <c r="G3641" s="208"/>
      <c r="I3641" s="51"/>
      <c r="J3641" s="52"/>
      <c r="K3641" s="62"/>
      <c r="L3641" s="62"/>
      <c r="M3641" s="52"/>
      <c r="N3641" s="54"/>
      <c r="O3641" s="51"/>
      <c r="P3641" s="52"/>
      <c r="W3641" s="52"/>
      <c r="X3641" s="68"/>
      <c r="Y3641" s="62"/>
      <c r="Z3641" s="19"/>
      <c r="AC3641" s="58"/>
      <c r="AD3641" s="19"/>
    </row>
    <row r="3642" spans="2:30" s="20" customFormat="1">
      <c r="B3642" s="49"/>
      <c r="C3642" s="19"/>
      <c r="D3642" s="50"/>
      <c r="E3642" s="19"/>
      <c r="F3642" s="19"/>
      <c r="G3642" s="208"/>
      <c r="I3642" s="51"/>
      <c r="J3642" s="52"/>
      <c r="K3642" s="62"/>
      <c r="L3642" s="62"/>
      <c r="M3642" s="52"/>
      <c r="N3642" s="54"/>
      <c r="O3642" s="51"/>
      <c r="P3642" s="52"/>
      <c r="W3642" s="52"/>
      <c r="X3642" s="68"/>
      <c r="Y3642" s="62"/>
      <c r="Z3642" s="19"/>
      <c r="AC3642" s="58"/>
      <c r="AD3642" s="19"/>
    </row>
    <row r="3643" spans="2:30" s="20" customFormat="1">
      <c r="B3643" s="49"/>
      <c r="C3643" s="19"/>
      <c r="D3643" s="50"/>
      <c r="E3643" s="19"/>
      <c r="F3643" s="19"/>
      <c r="G3643" s="208"/>
      <c r="I3643" s="51"/>
      <c r="J3643" s="52"/>
      <c r="K3643" s="62"/>
      <c r="L3643" s="62"/>
      <c r="M3643" s="52"/>
      <c r="N3643" s="54"/>
      <c r="O3643" s="51"/>
      <c r="P3643" s="52"/>
      <c r="W3643" s="52"/>
      <c r="X3643" s="68"/>
      <c r="Y3643" s="62"/>
      <c r="Z3643" s="19"/>
      <c r="AC3643" s="58"/>
      <c r="AD3643" s="19"/>
    </row>
    <row r="3644" spans="2:30" s="20" customFormat="1">
      <c r="B3644" s="49"/>
      <c r="C3644" s="19"/>
      <c r="D3644" s="50"/>
      <c r="E3644" s="19"/>
      <c r="F3644" s="19"/>
      <c r="G3644" s="208"/>
      <c r="I3644" s="51"/>
      <c r="J3644" s="52"/>
      <c r="K3644" s="62"/>
      <c r="L3644" s="62"/>
      <c r="M3644" s="52"/>
      <c r="N3644" s="54"/>
      <c r="O3644" s="51"/>
      <c r="P3644" s="52"/>
      <c r="W3644" s="52"/>
      <c r="X3644" s="68"/>
      <c r="Y3644" s="62"/>
      <c r="Z3644" s="19"/>
      <c r="AC3644" s="58"/>
      <c r="AD3644" s="19"/>
    </row>
    <row r="3645" spans="2:30" s="20" customFormat="1">
      <c r="B3645" s="49"/>
      <c r="C3645" s="19"/>
      <c r="D3645" s="50"/>
      <c r="E3645" s="19"/>
      <c r="F3645" s="19"/>
      <c r="G3645" s="208"/>
      <c r="I3645" s="51"/>
      <c r="J3645" s="52"/>
      <c r="K3645" s="62"/>
      <c r="L3645" s="62"/>
      <c r="M3645" s="52"/>
      <c r="N3645" s="54"/>
      <c r="O3645" s="51"/>
      <c r="P3645" s="52"/>
      <c r="W3645" s="52"/>
      <c r="X3645" s="68"/>
      <c r="Y3645" s="62"/>
      <c r="Z3645" s="19"/>
      <c r="AC3645" s="58"/>
      <c r="AD3645" s="19"/>
    </row>
    <row r="3646" spans="2:30" s="20" customFormat="1">
      <c r="B3646" s="49"/>
      <c r="C3646" s="19"/>
      <c r="D3646" s="50"/>
      <c r="E3646" s="19"/>
      <c r="F3646" s="19"/>
      <c r="G3646" s="208"/>
      <c r="I3646" s="51"/>
      <c r="J3646" s="52"/>
      <c r="K3646" s="62"/>
      <c r="L3646" s="62"/>
      <c r="M3646" s="52"/>
      <c r="N3646" s="54"/>
      <c r="O3646" s="51"/>
      <c r="P3646" s="52"/>
      <c r="W3646" s="52"/>
      <c r="X3646" s="68"/>
      <c r="Y3646" s="62"/>
      <c r="Z3646" s="19"/>
      <c r="AC3646" s="58"/>
      <c r="AD3646" s="19"/>
    </row>
    <row r="3647" spans="2:30" s="20" customFormat="1">
      <c r="B3647" s="49"/>
      <c r="C3647" s="19"/>
      <c r="D3647" s="50"/>
      <c r="E3647" s="19"/>
      <c r="F3647" s="19"/>
      <c r="G3647" s="208"/>
      <c r="I3647" s="51"/>
      <c r="J3647" s="52"/>
      <c r="K3647" s="62"/>
      <c r="L3647" s="62"/>
      <c r="M3647" s="52"/>
      <c r="N3647" s="54"/>
      <c r="O3647" s="51"/>
      <c r="P3647" s="52"/>
      <c r="W3647" s="52"/>
      <c r="X3647" s="68"/>
      <c r="Y3647" s="62"/>
      <c r="Z3647" s="19"/>
      <c r="AC3647" s="58"/>
      <c r="AD3647" s="19"/>
    </row>
    <row r="3648" spans="2:30" s="20" customFormat="1">
      <c r="B3648" s="49"/>
      <c r="C3648" s="19"/>
      <c r="D3648" s="50"/>
      <c r="E3648" s="19"/>
      <c r="F3648" s="19"/>
      <c r="G3648" s="208"/>
      <c r="I3648" s="51"/>
      <c r="J3648" s="52"/>
      <c r="K3648" s="62"/>
      <c r="L3648" s="62"/>
      <c r="M3648" s="52"/>
      <c r="N3648" s="54"/>
      <c r="O3648" s="51"/>
      <c r="P3648" s="52"/>
      <c r="W3648" s="52"/>
      <c r="X3648" s="68"/>
      <c r="Y3648" s="62"/>
      <c r="Z3648" s="19"/>
      <c r="AC3648" s="58"/>
      <c r="AD3648" s="19"/>
    </row>
    <row r="3649" spans="2:30" s="20" customFormat="1">
      <c r="B3649" s="49"/>
      <c r="C3649" s="19"/>
      <c r="D3649" s="50"/>
      <c r="E3649" s="19"/>
      <c r="F3649" s="19"/>
      <c r="G3649" s="208"/>
      <c r="I3649" s="51"/>
      <c r="J3649" s="52"/>
      <c r="K3649" s="62"/>
      <c r="L3649" s="62"/>
      <c r="M3649" s="52"/>
      <c r="N3649" s="54"/>
      <c r="O3649" s="51"/>
      <c r="P3649" s="52"/>
      <c r="W3649" s="52"/>
      <c r="X3649" s="68"/>
      <c r="Y3649" s="62"/>
      <c r="Z3649" s="19"/>
      <c r="AC3649" s="58"/>
      <c r="AD3649" s="19"/>
    </row>
    <row r="3650" spans="2:30" s="20" customFormat="1">
      <c r="B3650" s="49"/>
      <c r="C3650" s="19"/>
      <c r="D3650" s="50"/>
      <c r="E3650" s="19"/>
      <c r="F3650" s="19"/>
      <c r="G3650" s="208"/>
      <c r="I3650" s="51"/>
      <c r="J3650" s="52"/>
      <c r="K3650" s="62"/>
      <c r="L3650" s="62"/>
      <c r="M3650" s="52"/>
      <c r="N3650" s="54"/>
      <c r="O3650" s="51"/>
      <c r="P3650" s="52"/>
      <c r="W3650" s="52"/>
      <c r="X3650" s="68"/>
      <c r="Y3650" s="62"/>
      <c r="Z3650" s="19"/>
      <c r="AC3650" s="58"/>
      <c r="AD3650" s="19"/>
    </row>
    <row r="3651" spans="2:30" s="20" customFormat="1">
      <c r="B3651" s="49"/>
      <c r="C3651" s="19"/>
      <c r="D3651" s="50"/>
      <c r="E3651" s="19"/>
      <c r="F3651" s="19"/>
      <c r="G3651" s="208"/>
      <c r="I3651" s="51"/>
      <c r="J3651" s="52"/>
      <c r="K3651" s="62"/>
      <c r="L3651" s="62"/>
      <c r="M3651" s="52"/>
      <c r="N3651" s="54"/>
      <c r="O3651" s="51"/>
      <c r="P3651" s="52"/>
      <c r="W3651" s="52"/>
      <c r="X3651" s="68"/>
      <c r="Y3651" s="62"/>
      <c r="Z3651" s="19"/>
      <c r="AC3651" s="58"/>
      <c r="AD3651" s="19"/>
    </row>
    <row r="3652" spans="2:30" s="20" customFormat="1">
      <c r="B3652" s="49"/>
      <c r="C3652" s="19"/>
      <c r="D3652" s="50"/>
      <c r="E3652" s="19"/>
      <c r="F3652" s="19"/>
      <c r="G3652" s="208"/>
      <c r="I3652" s="51"/>
      <c r="J3652" s="52"/>
      <c r="K3652" s="62"/>
      <c r="L3652" s="62"/>
      <c r="M3652" s="52"/>
      <c r="N3652" s="54"/>
      <c r="O3652" s="51"/>
      <c r="P3652" s="52"/>
      <c r="W3652" s="52"/>
      <c r="X3652" s="68"/>
      <c r="Y3652" s="62"/>
      <c r="Z3652" s="19"/>
      <c r="AC3652" s="58"/>
      <c r="AD3652" s="19"/>
    </row>
    <row r="3653" spans="2:30" s="20" customFormat="1">
      <c r="B3653" s="49"/>
      <c r="C3653" s="19"/>
      <c r="D3653" s="50"/>
      <c r="E3653" s="19"/>
      <c r="F3653" s="19"/>
      <c r="G3653" s="208"/>
      <c r="I3653" s="51"/>
      <c r="J3653" s="52"/>
      <c r="K3653" s="62"/>
      <c r="L3653" s="62"/>
      <c r="M3653" s="52"/>
      <c r="N3653" s="54"/>
      <c r="O3653" s="51"/>
      <c r="P3653" s="52"/>
      <c r="W3653" s="52"/>
      <c r="X3653" s="68"/>
      <c r="Y3653" s="62"/>
      <c r="Z3653" s="19"/>
      <c r="AC3653" s="58"/>
      <c r="AD3653" s="19"/>
    </row>
    <row r="3654" spans="2:30" s="20" customFormat="1">
      <c r="B3654" s="49"/>
      <c r="C3654" s="19"/>
      <c r="D3654" s="50"/>
      <c r="E3654" s="19"/>
      <c r="F3654" s="19"/>
      <c r="G3654" s="208"/>
      <c r="I3654" s="51"/>
      <c r="J3654" s="52"/>
      <c r="K3654" s="62"/>
      <c r="L3654" s="62"/>
      <c r="M3654" s="52"/>
      <c r="N3654" s="54"/>
      <c r="O3654" s="51"/>
      <c r="P3654" s="52"/>
      <c r="W3654" s="52"/>
      <c r="X3654" s="68"/>
      <c r="Y3654" s="62"/>
      <c r="Z3654" s="19"/>
      <c r="AC3654" s="58"/>
      <c r="AD3654" s="19"/>
    </row>
    <row r="3655" spans="2:30" s="20" customFormat="1">
      <c r="B3655" s="49"/>
      <c r="C3655" s="19"/>
      <c r="D3655" s="50"/>
      <c r="E3655" s="19"/>
      <c r="F3655" s="19"/>
      <c r="G3655" s="208"/>
      <c r="I3655" s="51"/>
      <c r="J3655" s="52"/>
      <c r="K3655" s="62"/>
      <c r="L3655" s="62"/>
      <c r="M3655" s="52"/>
      <c r="N3655" s="54"/>
      <c r="O3655" s="51"/>
      <c r="P3655" s="52"/>
      <c r="W3655" s="52"/>
      <c r="X3655" s="68"/>
      <c r="Y3655" s="62"/>
      <c r="Z3655" s="19"/>
      <c r="AC3655" s="58"/>
      <c r="AD3655" s="19"/>
    </row>
    <row r="3656" spans="2:30" s="20" customFormat="1">
      <c r="B3656" s="49"/>
      <c r="C3656" s="19"/>
      <c r="D3656" s="50"/>
      <c r="E3656" s="19"/>
      <c r="F3656" s="19"/>
      <c r="G3656" s="208"/>
      <c r="I3656" s="51"/>
      <c r="J3656" s="52"/>
      <c r="K3656" s="62"/>
      <c r="L3656" s="62"/>
      <c r="M3656" s="52"/>
      <c r="N3656" s="54"/>
      <c r="O3656" s="51"/>
      <c r="P3656" s="52"/>
      <c r="W3656" s="52"/>
      <c r="X3656" s="68"/>
      <c r="Y3656" s="62"/>
      <c r="Z3656" s="19"/>
      <c r="AC3656" s="58"/>
      <c r="AD3656" s="19"/>
    </row>
    <row r="3657" spans="2:30" s="20" customFormat="1">
      <c r="B3657" s="49"/>
      <c r="C3657" s="19"/>
      <c r="D3657" s="50"/>
      <c r="E3657" s="19"/>
      <c r="F3657" s="19"/>
      <c r="G3657" s="208"/>
      <c r="I3657" s="51"/>
      <c r="J3657" s="52"/>
      <c r="K3657" s="62"/>
      <c r="L3657" s="62"/>
      <c r="M3657" s="52"/>
      <c r="N3657" s="54"/>
      <c r="O3657" s="51"/>
      <c r="P3657" s="52"/>
      <c r="W3657" s="52"/>
      <c r="X3657" s="68"/>
      <c r="Y3657" s="62"/>
      <c r="Z3657" s="19"/>
      <c r="AC3657" s="58"/>
      <c r="AD3657" s="19"/>
    </row>
    <row r="3658" spans="2:30" s="20" customFormat="1">
      <c r="B3658" s="49"/>
      <c r="C3658" s="19"/>
      <c r="D3658" s="50"/>
      <c r="E3658" s="19"/>
      <c r="F3658" s="19"/>
      <c r="G3658" s="208"/>
      <c r="I3658" s="51"/>
      <c r="J3658" s="52"/>
      <c r="K3658" s="62"/>
      <c r="L3658" s="62"/>
      <c r="M3658" s="52"/>
      <c r="N3658" s="54"/>
      <c r="O3658" s="51"/>
      <c r="P3658" s="52"/>
      <c r="W3658" s="52"/>
      <c r="X3658" s="68"/>
      <c r="Y3658" s="62"/>
      <c r="Z3658" s="19"/>
      <c r="AC3658" s="58"/>
      <c r="AD3658" s="19"/>
    </row>
    <row r="3659" spans="2:30" s="20" customFormat="1">
      <c r="B3659" s="49"/>
      <c r="C3659" s="19"/>
      <c r="D3659" s="50"/>
      <c r="E3659" s="19"/>
      <c r="F3659" s="19"/>
      <c r="G3659" s="208"/>
      <c r="I3659" s="51"/>
      <c r="J3659" s="52"/>
      <c r="K3659" s="62"/>
      <c r="L3659" s="62"/>
      <c r="M3659" s="52"/>
      <c r="N3659" s="54"/>
      <c r="O3659" s="51"/>
      <c r="P3659" s="52"/>
      <c r="W3659" s="52"/>
      <c r="X3659" s="68"/>
      <c r="Y3659" s="62"/>
      <c r="Z3659" s="19"/>
      <c r="AC3659" s="58"/>
      <c r="AD3659" s="19"/>
    </row>
    <row r="3660" spans="2:30" s="20" customFormat="1">
      <c r="B3660" s="49"/>
      <c r="C3660" s="19"/>
      <c r="D3660" s="50"/>
      <c r="E3660" s="19"/>
      <c r="F3660" s="19"/>
      <c r="G3660" s="208"/>
      <c r="I3660" s="51"/>
      <c r="J3660" s="52"/>
      <c r="K3660" s="62"/>
      <c r="L3660" s="62"/>
      <c r="M3660" s="52"/>
      <c r="N3660" s="54"/>
      <c r="O3660" s="51"/>
      <c r="P3660" s="52"/>
      <c r="W3660" s="52"/>
      <c r="X3660" s="68"/>
      <c r="Y3660" s="62"/>
      <c r="Z3660" s="19"/>
      <c r="AC3660" s="58"/>
      <c r="AD3660" s="19"/>
    </row>
    <row r="3661" spans="2:30" s="20" customFormat="1">
      <c r="B3661" s="49"/>
      <c r="C3661" s="19"/>
      <c r="D3661" s="50"/>
      <c r="E3661" s="19"/>
      <c r="F3661" s="19"/>
      <c r="G3661" s="208"/>
      <c r="I3661" s="51"/>
      <c r="J3661" s="52"/>
      <c r="K3661" s="62"/>
      <c r="L3661" s="62"/>
      <c r="M3661" s="52"/>
      <c r="N3661" s="54"/>
      <c r="O3661" s="51"/>
      <c r="P3661" s="52"/>
      <c r="W3661" s="52"/>
      <c r="X3661" s="68"/>
      <c r="Y3661" s="62"/>
      <c r="Z3661" s="19"/>
      <c r="AC3661" s="58"/>
      <c r="AD3661" s="19"/>
    </row>
    <row r="3662" spans="2:30" s="20" customFormat="1">
      <c r="B3662" s="49"/>
      <c r="C3662" s="19"/>
      <c r="D3662" s="50"/>
      <c r="E3662" s="19"/>
      <c r="F3662" s="19"/>
      <c r="G3662" s="208"/>
      <c r="I3662" s="51"/>
      <c r="J3662" s="52"/>
      <c r="K3662" s="62"/>
      <c r="L3662" s="62"/>
      <c r="M3662" s="52"/>
      <c r="N3662" s="54"/>
      <c r="O3662" s="51"/>
      <c r="P3662" s="52"/>
      <c r="W3662" s="52"/>
      <c r="X3662" s="68"/>
      <c r="Y3662" s="62"/>
      <c r="Z3662" s="19"/>
      <c r="AC3662" s="58"/>
      <c r="AD3662" s="19"/>
    </row>
    <row r="3663" spans="2:30" s="20" customFormat="1">
      <c r="B3663" s="49"/>
      <c r="C3663" s="19"/>
      <c r="D3663" s="50"/>
      <c r="E3663" s="19"/>
      <c r="F3663" s="19"/>
      <c r="G3663" s="208"/>
      <c r="I3663" s="51"/>
      <c r="J3663" s="52"/>
      <c r="K3663" s="62"/>
      <c r="L3663" s="62"/>
      <c r="M3663" s="52"/>
      <c r="N3663" s="54"/>
      <c r="O3663" s="51"/>
      <c r="P3663" s="52"/>
      <c r="W3663" s="52"/>
      <c r="X3663" s="68"/>
      <c r="Y3663" s="62"/>
      <c r="Z3663" s="19"/>
      <c r="AC3663" s="58"/>
      <c r="AD3663" s="19"/>
    </row>
    <row r="3664" spans="2:30" s="20" customFormat="1">
      <c r="B3664" s="49"/>
      <c r="C3664" s="19"/>
      <c r="D3664" s="50"/>
      <c r="E3664" s="19"/>
      <c r="F3664" s="19"/>
      <c r="G3664" s="208"/>
      <c r="I3664" s="51"/>
      <c r="J3664" s="52"/>
      <c r="K3664" s="62"/>
      <c r="L3664" s="62"/>
      <c r="M3664" s="52"/>
      <c r="N3664" s="54"/>
      <c r="O3664" s="51"/>
      <c r="P3664" s="52"/>
      <c r="W3664" s="52"/>
      <c r="X3664" s="68"/>
      <c r="Y3664" s="62"/>
      <c r="Z3664" s="19"/>
      <c r="AC3664" s="58"/>
      <c r="AD3664" s="19"/>
    </row>
    <row r="3665" spans="2:30" s="20" customFormat="1">
      <c r="B3665" s="49"/>
      <c r="C3665" s="19"/>
      <c r="D3665" s="50"/>
      <c r="E3665" s="19"/>
      <c r="F3665" s="19"/>
      <c r="G3665" s="208"/>
      <c r="I3665" s="51"/>
      <c r="J3665" s="52"/>
      <c r="K3665" s="62"/>
      <c r="L3665" s="62"/>
      <c r="M3665" s="52"/>
      <c r="N3665" s="54"/>
      <c r="O3665" s="51"/>
      <c r="P3665" s="52"/>
      <c r="W3665" s="52"/>
      <c r="X3665" s="68"/>
      <c r="Y3665" s="62"/>
      <c r="Z3665" s="19"/>
      <c r="AC3665" s="58"/>
      <c r="AD3665" s="19"/>
    </row>
    <row r="3666" spans="2:30" s="20" customFormat="1">
      <c r="B3666" s="49"/>
      <c r="C3666" s="19"/>
      <c r="D3666" s="50"/>
      <c r="E3666" s="19"/>
      <c r="F3666" s="19"/>
      <c r="G3666" s="208"/>
      <c r="I3666" s="51"/>
      <c r="J3666" s="52"/>
      <c r="K3666" s="62"/>
      <c r="L3666" s="62"/>
      <c r="M3666" s="52"/>
      <c r="N3666" s="54"/>
      <c r="O3666" s="51"/>
      <c r="P3666" s="52"/>
      <c r="W3666" s="52"/>
      <c r="X3666" s="68"/>
      <c r="Y3666" s="62"/>
      <c r="Z3666" s="19"/>
      <c r="AC3666" s="58"/>
      <c r="AD3666" s="19"/>
    </row>
    <row r="3667" spans="2:30" s="20" customFormat="1">
      <c r="B3667" s="49"/>
      <c r="C3667" s="19"/>
      <c r="D3667" s="50"/>
      <c r="E3667" s="19"/>
      <c r="F3667" s="19"/>
      <c r="G3667" s="208"/>
      <c r="I3667" s="51"/>
      <c r="J3667" s="52"/>
      <c r="K3667" s="62"/>
      <c r="L3667" s="62"/>
      <c r="M3667" s="52"/>
      <c r="N3667" s="54"/>
      <c r="O3667" s="51"/>
      <c r="P3667" s="52"/>
      <c r="W3667" s="52"/>
      <c r="X3667" s="68"/>
      <c r="Y3667" s="62"/>
      <c r="Z3667" s="19"/>
      <c r="AC3667" s="58"/>
      <c r="AD3667" s="19"/>
    </row>
    <row r="3668" spans="2:30" s="20" customFormat="1">
      <c r="B3668" s="49"/>
      <c r="C3668" s="19"/>
      <c r="D3668" s="50"/>
      <c r="E3668" s="19"/>
      <c r="F3668" s="19"/>
      <c r="G3668" s="208"/>
      <c r="I3668" s="51"/>
      <c r="J3668" s="52"/>
      <c r="K3668" s="62"/>
      <c r="L3668" s="62"/>
      <c r="M3668" s="52"/>
      <c r="N3668" s="54"/>
      <c r="O3668" s="51"/>
      <c r="P3668" s="52"/>
      <c r="W3668" s="52"/>
      <c r="X3668" s="68"/>
      <c r="Y3668" s="62"/>
      <c r="Z3668" s="19"/>
      <c r="AC3668" s="58"/>
      <c r="AD3668" s="19"/>
    </row>
    <row r="3669" spans="2:30" s="20" customFormat="1">
      <c r="B3669" s="49"/>
      <c r="C3669" s="19"/>
      <c r="D3669" s="50"/>
      <c r="E3669" s="19"/>
      <c r="F3669" s="19"/>
      <c r="G3669" s="208"/>
      <c r="I3669" s="51"/>
      <c r="J3669" s="52"/>
      <c r="K3669" s="62"/>
      <c r="L3669" s="62"/>
      <c r="M3669" s="52"/>
      <c r="N3669" s="54"/>
      <c r="O3669" s="51"/>
      <c r="P3669" s="52"/>
      <c r="W3669" s="52"/>
      <c r="X3669" s="68"/>
      <c r="Y3669" s="62"/>
      <c r="Z3669" s="19"/>
      <c r="AC3669" s="58"/>
      <c r="AD3669" s="19"/>
    </row>
    <row r="3670" spans="2:30" s="20" customFormat="1">
      <c r="B3670" s="49"/>
      <c r="C3670" s="19"/>
      <c r="D3670" s="50"/>
      <c r="E3670" s="19"/>
      <c r="F3670" s="19"/>
      <c r="G3670" s="208"/>
      <c r="I3670" s="51"/>
      <c r="J3670" s="52"/>
      <c r="K3670" s="62"/>
      <c r="L3670" s="62"/>
      <c r="M3670" s="52"/>
      <c r="N3670" s="54"/>
      <c r="O3670" s="51"/>
      <c r="P3670" s="52"/>
      <c r="W3670" s="52"/>
      <c r="X3670" s="68"/>
      <c r="Y3670" s="62"/>
      <c r="Z3670" s="19"/>
      <c r="AC3670" s="58"/>
      <c r="AD3670" s="19"/>
    </row>
    <row r="3671" spans="2:30" s="20" customFormat="1">
      <c r="B3671" s="49"/>
      <c r="C3671" s="19"/>
      <c r="D3671" s="50"/>
      <c r="E3671" s="19"/>
      <c r="F3671" s="19"/>
      <c r="G3671" s="208"/>
      <c r="I3671" s="51"/>
      <c r="J3671" s="52"/>
      <c r="K3671" s="62"/>
      <c r="L3671" s="62"/>
      <c r="M3671" s="52"/>
      <c r="N3671" s="54"/>
      <c r="O3671" s="51"/>
      <c r="P3671" s="52"/>
      <c r="W3671" s="52"/>
      <c r="X3671" s="68"/>
      <c r="Y3671" s="62"/>
      <c r="Z3671" s="19"/>
      <c r="AC3671" s="58"/>
      <c r="AD3671" s="19"/>
    </row>
    <row r="3672" spans="2:30" s="20" customFormat="1">
      <c r="B3672" s="49"/>
      <c r="C3672" s="19"/>
      <c r="D3672" s="50"/>
      <c r="E3672" s="19"/>
      <c r="F3672" s="19"/>
      <c r="G3672" s="208"/>
      <c r="I3672" s="51"/>
      <c r="J3672" s="52"/>
      <c r="K3672" s="62"/>
      <c r="L3672" s="62"/>
      <c r="M3672" s="52"/>
      <c r="N3672" s="54"/>
      <c r="O3672" s="51"/>
      <c r="P3672" s="52"/>
      <c r="W3672" s="52"/>
      <c r="X3672" s="68"/>
      <c r="Y3672" s="62"/>
      <c r="Z3672" s="19"/>
      <c r="AC3672" s="58"/>
      <c r="AD3672" s="19"/>
    </row>
    <row r="3673" spans="2:30" s="20" customFormat="1">
      <c r="B3673" s="49"/>
      <c r="C3673" s="19"/>
      <c r="D3673" s="50"/>
      <c r="E3673" s="19"/>
      <c r="F3673" s="19"/>
      <c r="G3673" s="208"/>
      <c r="I3673" s="51"/>
      <c r="J3673" s="52"/>
      <c r="K3673" s="62"/>
      <c r="L3673" s="62"/>
      <c r="M3673" s="52"/>
      <c r="N3673" s="54"/>
      <c r="O3673" s="51"/>
      <c r="P3673" s="52"/>
      <c r="W3673" s="52"/>
      <c r="X3673" s="68"/>
      <c r="Y3673" s="62"/>
      <c r="Z3673" s="19"/>
      <c r="AC3673" s="58"/>
      <c r="AD3673" s="19"/>
    </row>
    <row r="3674" spans="2:30" s="20" customFormat="1">
      <c r="B3674" s="49"/>
      <c r="C3674" s="19"/>
      <c r="D3674" s="50"/>
      <c r="E3674" s="19"/>
      <c r="F3674" s="19"/>
      <c r="G3674" s="208"/>
      <c r="I3674" s="51"/>
      <c r="J3674" s="52"/>
      <c r="K3674" s="62"/>
      <c r="L3674" s="62"/>
      <c r="M3674" s="52"/>
      <c r="N3674" s="54"/>
      <c r="O3674" s="51"/>
      <c r="P3674" s="52"/>
      <c r="W3674" s="52"/>
      <c r="X3674" s="68"/>
      <c r="Y3674" s="62"/>
      <c r="Z3674" s="19"/>
      <c r="AC3674" s="58"/>
      <c r="AD3674" s="19"/>
    </row>
    <row r="3675" spans="2:30" s="20" customFormat="1">
      <c r="B3675" s="49"/>
      <c r="C3675" s="19"/>
      <c r="D3675" s="50"/>
      <c r="E3675" s="19"/>
      <c r="F3675" s="19"/>
      <c r="G3675" s="208"/>
      <c r="I3675" s="51"/>
      <c r="J3675" s="52"/>
      <c r="K3675" s="62"/>
      <c r="L3675" s="62"/>
      <c r="M3675" s="52"/>
      <c r="N3675" s="54"/>
      <c r="O3675" s="51"/>
      <c r="P3675" s="52"/>
      <c r="W3675" s="52"/>
      <c r="X3675" s="68"/>
      <c r="Y3675" s="62"/>
      <c r="Z3675" s="19"/>
      <c r="AC3675" s="58"/>
      <c r="AD3675" s="19"/>
    </row>
    <row r="3676" spans="2:30" s="20" customFormat="1">
      <c r="B3676" s="49"/>
      <c r="C3676" s="19"/>
      <c r="D3676" s="50"/>
      <c r="E3676" s="19"/>
      <c r="F3676" s="19"/>
      <c r="G3676" s="208"/>
      <c r="I3676" s="51"/>
      <c r="J3676" s="52"/>
      <c r="K3676" s="62"/>
      <c r="L3676" s="62"/>
      <c r="M3676" s="52"/>
      <c r="N3676" s="54"/>
      <c r="O3676" s="51"/>
      <c r="P3676" s="52"/>
      <c r="W3676" s="52"/>
      <c r="X3676" s="68"/>
      <c r="Y3676" s="62"/>
      <c r="Z3676" s="19"/>
      <c r="AC3676" s="58"/>
      <c r="AD3676" s="19"/>
    </row>
    <row r="3677" spans="2:30" s="20" customFormat="1">
      <c r="B3677" s="49"/>
      <c r="C3677" s="19"/>
      <c r="D3677" s="50"/>
      <c r="E3677" s="19"/>
      <c r="F3677" s="19"/>
      <c r="G3677" s="208"/>
      <c r="I3677" s="51"/>
      <c r="J3677" s="52"/>
      <c r="K3677" s="62"/>
      <c r="L3677" s="62"/>
      <c r="M3677" s="52"/>
      <c r="N3677" s="54"/>
      <c r="O3677" s="51"/>
      <c r="P3677" s="52"/>
      <c r="W3677" s="52"/>
      <c r="X3677" s="68"/>
      <c r="Y3677" s="62"/>
      <c r="Z3677" s="19"/>
      <c r="AC3677" s="58"/>
      <c r="AD3677" s="19"/>
    </row>
    <row r="3678" spans="2:30" s="20" customFormat="1">
      <c r="B3678" s="49"/>
      <c r="C3678" s="19"/>
      <c r="D3678" s="50"/>
      <c r="E3678" s="19"/>
      <c r="F3678" s="19"/>
      <c r="G3678" s="208"/>
      <c r="I3678" s="51"/>
      <c r="J3678" s="52"/>
      <c r="K3678" s="62"/>
      <c r="L3678" s="62"/>
      <c r="M3678" s="52"/>
      <c r="N3678" s="54"/>
      <c r="O3678" s="51"/>
      <c r="P3678" s="52"/>
      <c r="W3678" s="52"/>
      <c r="X3678" s="68"/>
      <c r="Y3678" s="62"/>
      <c r="Z3678" s="19"/>
      <c r="AC3678" s="58"/>
      <c r="AD3678" s="19"/>
    </row>
    <row r="3679" spans="2:30" s="20" customFormat="1">
      <c r="B3679" s="49"/>
      <c r="C3679" s="19"/>
      <c r="D3679" s="50"/>
      <c r="E3679" s="19"/>
      <c r="F3679" s="19"/>
      <c r="G3679" s="208"/>
      <c r="I3679" s="51"/>
      <c r="J3679" s="52"/>
      <c r="K3679" s="62"/>
      <c r="L3679" s="62"/>
      <c r="M3679" s="52"/>
      <c r="N3679" s="54"/>
      <c r="O3679" s="51"/>
      <c r="P3679" s="52"/>
      <c r="W3679" s="52"/>
      <c r="X3679" s="68"/>
      <c r="Y3679" s="62"/>
      <c r="Z3679" s="19"/>
      <c r="AC3679" s="58"/>
      <c r="AD3679" s="19"/>
    </row>
    <row r="3680" spans="2:30" s="20" customFormat="1">
      <c r="B3680" s="49"/>
      <c r="C3680" s="19"/>
      <c r="D3680" s="50"/>
      <c r="E3680" s="19"/>
      <c r="F3680" s="19"/>
      <c r="G3680" s="208"/>
      <c r="I3680" s="51"/>
      <c r="J3680" s="52"/>
      <c r="K3680" s="62"/>
      <c r="L3680" s="62"/>
      <c r="M3680" s="52"/>
      <c r="N3680" s="54"/>
      <c r="O3680" s="51"/>
      <c r="P3680" s="52"/>
      <c r="W3680" s="52"/>
      <c r="X3680" s="68"/>
      <c r="Y3680" s="62"/>
      <c r="Z3680" s="19"/>
      <c r="AC3680" s="58"/>
      <c r="AD3680" s="19"/>
    </row>
    <row r="3681" spans="2:30" s="20" customFormat="1">
      <c r="B3681" s="49"/>
      <c r="C3681" s="19"/>
      <c r="D3681" s="50"/>
      <c r="E3681" s="19"/>
      <c r="F3681" s="19"/>
      <c r="G3681" s="208"/>
      <c r="I3681" s="51"/>
      <c r="J3681" s="52"/>
      <c r="K3681" s="62"/>
      <c r="L3681" s="62"/>
      <c r="M3681" s="52"/>
      <c r="N3681" s="54"/>
      <c r="O3681" s="51"/>
      <c r="P3681" s="52"/>
      <c r="W3681" s="52"/>
      <c r="X3681" s="68"/>
      <c r="Y3681" s="62"/>
      <c r="Z3681" s="19"/>
      <c r="AC3681" s="58"/>
      <c r="AD3681" s="19"/>
    </row>
    <row r="3682" spans="2:30" s="20" customFormat="1">
      <c r="B3682" s="49"/>
      <c r="C3682" s="19"/>
      <c r="D3682" s="50"/>
      <c r="E3682" s="19"/>
      <c r="F3682" s="19"/>
      <c r="G3682" s="208"/>
      <c r="I3682" s="51"/>
      <c r="J3682" s="52"/>
      <c r="K3682" s="62"/>
      <c r="L3682" s="62"/>
      <c r="M3682" s="52"/>
      <c r="N3682" s="54"/>
      <c r="O3682" s="51"/>
      <c r="P3682" s="52"/>
      <c r="W3682" s="52"/>
      <c r="X3682" s="68"/>
      <c r="Y3682" s="62"/>
      <c r="Z3682" s="19"/>
      <c r="AC3682" s="58"/>
      <c r="AD3682" s="19"/>
    </row>
    <row r="3683" spans="2:30" s="20" customFormat="1">
      <c r="B3683" s="49"/>
      <c r="C3683" s="19"/>
      <c r="D3683" s="50"/>
      <c r="E3683" s="19"/>
      <c r="F3683" s="19"/>
      <c r="G3683" s="208"/>
      <c r="I3683" s="51"/>
      <c r="J3683" s="52"/>
      <c r="K3683" s="62"/>
      <c r="L3683" s="62"/>
      <c r="M3683" s="52"/>
      <c r="N3683" s="54"/>
      <c r="O3683" s="51"/>
      <c r="P3683" s="52"/>
      <c r="W3683" s="52"/>
      <c r="X3683" s="68"/>
      <c r="Y3683" s="62"/>
      <c r="Z3683" s="19"/>
      <c r="AC3683" s="58"/>
      <c r="AD3683" s="19"/>
    </row>
    <row r="3684" spans="2:30" s="20" customFormat="1">
      <c r="B3684" s="49"/>
      <c r="C3684" s="19"/>
      <c r="D3684" s="50"/>
      <c r="E3684" s="19"/>
      <c r="F3684" s="19"/>
      <c r="G3684" s="208"/>
      <c r="I3684" s="51"/>
      <c r="J3684" s="52"/>
      <c r="K3684" s="62"/>
      <c r="L3684" s="62"/>
      <c r="M3684" s="52"/>
      <c r="N3684" s="54"/>
      <c r="O3684" s="51"/>
      <c r="P3684" s="52"/>
      <c r="W3684" s="52"/>
      <c r="X3684" s="68"/>
      <c r="Y3684" s="62"/>
      <c r="Z3684" s="19"/>
      <c r="AC3684" s="58"/>
      <c r="AD3684" s="19"/>
    </row>
    <row r="3685" spans="2:30" s="20" customFormat="1">
      <c r="B3685" s="49"/>
      <c r="C3685" s="19"/>
      <c r="D3685" s="50"/>
      <c r="E3685" s="19"/>
      <c r="F3685" s="19"/>
      <c r="G3685" s="208"/>
      <c r="I3685" s="51"/>
      <c r="J3685" s="52"/>
      <c r="K3685" s="62"/>
      <c r="L3685" s="62"/>
      <c r="M3685" s="52"/>
      <c r="N3685" s="54"/>
      <c r="O3685" s="51"/>
      <c r="P3685" s="52"/>
      <c r="W3685" s="52"/>
      <c r="X3685" s="68"/>
      <c r="Y3685" s="62"/>
      <c r="Z3685" s="19"/>
      <c r="AC3685" s="58"/>
      <c r="AD3685" s="19"/>
    </row>
    <row r="3686" spans="2:30" s="20" customFormat="1">
      <c r="B3686" s="49"/>
      <c r="C3686" s="19"/>
      <c r="D3686" s="50"/>
      <c r="E3686" s="19"/>
      <c r="F3686" s="19"/>
      <c r="G3686" s="208"/>
      <c r="I3686" s="51"/>
      <c r="J3686" s="52"/>
      <c r="K3686" s="62"/>
      <c r="L3686" s="62"/>
      <c r="M3686" s="52"/>
      <c r="N3686" s="54"/>
      <c r="O3686" s="51"/>
      <c r="P3686" s="52"/>
      <c r="W3686" s="52"/>
      <c r="X3686" s="68"/>
      <c r="Y3686" s="62"/>
      <c r="Z3686" s="19"/>
      <c r="AC3686" s="58"/>
      <c r="AD3686" s="19"/>
    </row>
    <row r="3687" spans="2:30" s="20" customFormat="1">
      <c r="B3687" s="49"/>
      <c r="C3687" s="19"/>
      <c r="D3687" s="50"/>
      <c r="E3687" s="19"/>
      <c r="F3687" s="19"/>
      <c r="G3687" s="208"/>
      <c r="I3687" s="51"/>
      <c r="J3687" s="52"/>
      <c r="K3687" s="62"/>
      <c r="L3687" s="62"/>
      <c r="M3687" s="52"/>
      <c r="N3687" s="54"/>
      <c r="O3687" s="51"/>
      <c r="P3687" s="52"/>
      <c r="W3687" s="52"/>
      <c r="X3687" s="68"/>
      <c r="Y3687" s="62"/>
      <c r="Z3687" s="19"/>
      <c r="AC3687" s="58"/>
      <c r="AD3687" s="19"/>
    </row>
    <row r="3688" spans="2:30" s="20" customFormat="1">
      <c r="B3688" s="49"/>
      <c r="C3688" s="19"/>
      <c r="D3688" s="50"/>
      <c r="E3688" s="19"/>
      <c r="F3688" s="19"/>
      <c r="G3688" s="208"/>
      <c r="I3688" s="51"/>
      <c r="J3688" s="52"/>
      <c r="K3688" s="62"/>
      <c r="L3688" s="62"/>
      <c r="M3688" s="52"/>
      <c r="N3688" s="54"/>
      <c r="O3688" s="51"/>
      <c r="P3688" s="52"/>
      <c r="W3688" s="52"/>
      <c r="X3688" s="68"/>
      <c r="Y3688" s="62"/>
      <c r="Z3688" s="19"/>
      <c r="AC3688" s="58"/>
      <c r="AD3688" s="19"/>
    </row>
    <row r="3689" spans="2:30" s="20" customFormat="1">
      <c r="B3689" s="49"/>
      <c r="C3689" s="19"/>
      <c r="D3689" s="50"/>
      <c r="E3689" s="19"/>
      <c r="F3689" s="19"/>
      <c r="G3689" s="208"/>
      <c r="I3689" s="51"/>
      <c r="J3689" s="52"/>
      <c r="K3689" s="62"/>
      <c r="L3689" s="62"/>
      <c r="M3689" s="52"/>
      <c r="N3689" s="54"/>
      <c r="O3689" s="51"/>
      <c r="P3689" s="52"/>
      <c r="W3689" s="52"/>
      <c r="X3689" s="68"/>
      <c r="Y3689" s="62"/>
      <c r="Z3689" s="19"/>
      <c r="AC3689" s="58"/>
      <c r="AD3689" s="19"/>
    </row>
    <row r="3690" spans="2:30" s="20" customFormat="1">
      <c r="B3690" s="49"/>
      <c r="C3690" s="19"/>
      <c r="D3690" s="50"/>
      <c r="E3690" s="19"/>
      <c r="F3690" s="19"/>
      <c r="G3690" s="208"/>
      <c r="I3690" s="51"/>
      <c r="J3690" s="52"/>
      <c r="K3690" s="62"/>
      <c r="L3690" s="62"/>
      <c r="M3690" s="52"/>
      <c r="N3690" s="54"/>
      <c r="O3690" s="51"/>
      <c r="P3690" s="52"/>
      <c r="W3690" s="52"/>
      <c r="X3690" s="68"/>
      <c r="Y3690" s="62"/>
      <c r="Z3690" s="19"/>
      <c r="AC3690" s="58"/>
      <c r="AD3690" s="19"/>
    </row>
    <row r="3691" spans="2:30" s="20" customFormat="1">
      <c r="B3691" s="49"/>
      <c r="C3691" s="19"/>
      <c r="D3691" s="50"/>
      <c r="E3691" s="19"/>
      <c r="F3691" s="19"/>
      <c r="G3691" s="208"/>
      <c r="I3691" s="51"/>
      <c r="J3691" s="52"/>
      <c r="K3691" s="62"/>
      <c r="L3691" s="62"/>
      <c r="M3691" s="52"/>
      <c r="N3691" s="54"/>
      <c r="O3691" s="51"/>
      <c r="P3691" s="52"/>
      <c r="W3691" s="52"/>
      <c r="X3691" s="68"/>
      <c r="Y3691" s="62"/>
      <c r="Z3691" s="19"/>
      <c r="AC3691" s="58"/>
      <c r="AD3691" s="19"/>
    </row>
    <row r="3692" spans="2:30" s="20" customFormat="1">
      <c r="B3692" s="49"/>
      <c r="C3692" s="19"/>
      <c r="D3692" s="50"/>
      <c r="E3692" s="19"/>
      <c r="F3692" s="19"/>
      <c r="G3692" s="208"/>
      <c r="I3692" s="51"/>
      <c r="J3692" s="52"/>
      <c r="K3692" s="62"/>
      <c r="L3692" s="62"/>
      <c r="M3692" s="52"/>
      <c r="N3692" s="54"/>
      <c r="O3692" s="51"/>
      <c r="P3692" s="52"/>
      <c r="W3692" s="52"/>
      <c r="X3692" s="68"/>
      <c r="Y3692" s="62"/>
      <c r="Z3692" s="19"/>
      <c r="AC3692" s="58"/>
      <c r="AD3692" s="19"/>
    </row>
    <row r="3693" spans="2:30" s="20" customFormat="1">
      <c r="B3693" s="49"/>
      <c r="C3693" s="19"/>
      <c r="D3693" s="50"/>
      <c r="E3693" s="19"/>
      <c r="F3693" s="19"/>
      <c r="G3693" s="208"/>
      <c r="I3693" s="51"/>
      <c r="J3693" s="52"/>
      <c r="K3693" s="62"/>
      <c r="L3693" s="62"/>
      <c r="M3693" s="52"/>
      <c r="N3693" s="54"/>
      <c r="O3693" s="51"/>
      <c r="P3693" s="52"/>
      <c r="W3693" s="52"/>
      <c r="X3693" s="68"/>
      <c r="Y3693" s="62"/>
      <c r="Z3693" s="19"/>
      <c r="AC3693" s="58"/>
      <c r="AD3693" s="19"/>
    </row>
    <row r="3694" spans="2:30" s="20" customFormat="1">
      <c r="B3694" s="49"/>
      <c r="C3694" s="19"/>
      <c r="D3694" s="50"/>
      <c r="E3694" s="19"/>
      <c r="F3694" s="19"/>
      <c r="G3694" s="208"/>
      <c r="I3694" s="51"/>
      <c r="J3694" s="52"/>
      <c r="K3694" s="62"/>
      <c r="L3694" s="62"/>
      <c r="M3694" s="52"/>
      <c r="N3694" s="54"/>
      <c r="O3694" s="51"/>
      <c r="P3694" s="52"/>
      <c r="W3694" s="52"/>
      <c r="X3694" s="68"/>
      <c r="Y3694" s="62"/>
      <c r="Z3694" s="19"/>
      <c r="AC3694" s="58"/>
      <c r="AD3694" s="19"/>
    </row>
    <row r="3695" spans="2:30" s="20" customFormat="1">
      <c r="B3695" s="49"/>
      <c r="C3695" s="19"/>
      <c r="D3695" s="50"/>
      <c r="E3695" s="19"/>
      <c r="F3695" s="19"/>
      <c r="G3695" s="208"/>
      <c r="I3695" s="51"/>
      <c r="J3695" s="52"/>
      <c r="K3695" s="62"/>
      <c r="L3695" s="62"/>
      <c r="M3695" s="52"/>
      <c r="N3695" s="54"/>
      <c r="O3695" s="51"/>
      <c r="P3695" s="52"/>
      <c r="W3695" s="52"/>
      <c r="X3695" s="68"/>
      <c r="Y3695" s="62"/>
      <c r="Z3695" s="19"/>
      <c r="AC3695" s="58"/>
      <c r="AD3695" s="19"/>
    </row>
    <row r="3696" spans="2:30" s="20" customFormat="1">
      <c r="B3696" s="49"/>
      <c r="C3696" s="19"/>
      <c r="D3696" s="50"/>
      <c r="E3696" s="19"/>
      <c r="F3696" s="19"/>
      <c r="G3696" s="208"/>
      <c r="I3696" s="51"/>
      <c r="J3696" s="52"/>
      <c r="K3696" s="62"/>
      <c r="L3696" s="62"/>
      <c r="M3696" s="52"/>
      <c r="N3696" s="54"/>
      <c r="O3696" s="51"/>
      <c r="P3696" s="52"/>
      <c r="W3696" s="52"/>
      <c r="X3696" s="68"/>
      <c r="Y3696" s="62"/>
      <c r="Z3696" s="19"/>
      <c r="AC3696" s="58"/>
      <c r="AD3696" s="19"/>
    </row>
    <row r="3697" spans="2:30" s="20" customFormat="1">
      <c r="B3697" s="49"/>
      <c r="C3697" s="19"/>
      <c r="D3697" s="50"/>
      <c r="E3697" s="19"/>
      <c r="F3697" s="19"/>
      <c r="G3697" s="208"/>
      <c r="I3697" s="51"/>
      <c r="J3697" s="52"/>
      <c r="K3697" s="62"/>
      <c r="L3697" s="62"/>
      <c r="M3697" s="52"/>
      <c r="N3697" s="54"/>
      <c r="O3697" s="51"/>
      <c r="P3697" s="52"/>
      <c r="W3697" s="52"/>
      <c r="X3697" s="68"/>
      <c r="Y3697" s="62"/>
      <c r="Z3697" s="19"/>
      <c r="AC3697" s="58"/>
      <c r="AD3697" s="19"/>
    </row>
    <row r="3698" spans="2:30" s="20" customFormat="1">
      <c r="B3698" s="49"/>
      <c r="C3698" s="19"/>
      <c r="D3698" s="50"/>
      <c r="E3698" s="19"/>
      <c r="F3698" s="19"/>
      <c r="G3698" s="208"/>
      <c r="I3698" s="51"/>
      <c r="J3698" s="52"/>
      <c r="K3698" s="62"/>
      <c r="L3698" s="62"/>
      <c r="M3698" s="52"/>
      <c r="N3698" s="54"/>
      <c r="O3698" s="51"/>
      <c r="P3698" s="52"/>
      <c r="W3698" s="52"/>
      <c r="X3698" s="68"/>
      <c r="Y3698" s="62"/>
      <c r="Z3698" s="19"/>
      <c r="AC3698" s="58"/>
      <c r="AD3698" s="19"/>
    </row>
    <row r="3699" spans="2:30" s="20" customFormat="1">
      <c r="B3699" s="49"/>
      <c r="C3699" s="19"/>
      <c r="D3699" s="50"/>
      <c r="E3699" s="19"/>
      <c r="F3699" s="19"/>
      <c r="G3699" s="208"/>
      <c r="I3699" s="51"/>
      <c r="J3699" s="52"/>
      <c r="K3699" s="62"/>
      <c r="L3699" s="62"/>
      <c r="M3699" s="52"/>
      <c r="N3699" s="54"/>
      <c r="O3699" s="51"/>
      <c r="P3699" s="52"/>
      <c r="W3699" s="52"/>
      <c r="X3699" s="68"/>
      <c r="Y3699" s="62"/>
      <c r="Z3699" s="19"/>
      <c r="AC3699" s="58"/>
      <c r="AD3699" s="19"/>
    </row>
    <row r="3700" spans="2:30" s="20" customFormat="1">
      <c r="B3700" s="49"/>
      <c r="C3700" s="19"/>
      <c r="D3700" s="50"/>
      <c r="E3700" s="19"/>
      <c r="F3700" s="19"/>
      <c r="G3700" s="208"/>
      <c r="I3700" s="51"/>
      <c r="J3700" s="52"/>
      <c r="K3700" s="62"/>
      <c r="L3700" s="62"/>
      <c r="M3700" s="52"/>
      <c r="N3700" s="54"/>
      <c r="O3700" s="51"/>
      <c r="P3700" s="52"/>
      <c r="W3700" s="52"/>
      <c r="X3700" s="68"/>
      <c r="Y3700" s="62"/>
      <c r="Z3700" s="19"/>
      <c r="AC3700" s="58"/>
      <c r="AD3700" s="19"/>
    </row>
    <row r="3701" spans="2:30" s="20" customFormat="1">
      <c r="B3701" s="49"/>
      <c r="C3701" s="19"/>
      <c r="D3701" s="50"/>
      <c r="E3701" s="19"/>
      <c r="F3701" s="19"/>
      <c r="G3701" s="208"/>
      <c r="I3701" s="51"/>
      <c r="J3701" s="52"/>
      <c r="K3701" s="62"/>
      <c r="L3701" s="62"/>
      <c r="M3701" s="52"/>
      <c r="N3701" s="54"/>
      <c r="O3701" s="51"/>
      <c r="P3701" s="52"/>
      <c r="W3701" s="52"/>
      <c r="X3701" s="68"/>
      <c r="Y3701" s="62"/>
      <c r="Z3701" s="19"/>
      <c r="AC3701" s="58"/>
      <c r="AD3701" s="19"/>
    </row>
    <row r="3702" spans="2:30" s="20" customFormat="1">
      <c r="B3702" s="49"/>
      <c r="C3702" s="19"/>
      <c r="D3702" s="50"/>
      <c r="E3702" s="19"/>
      <c r="F3702" s="19"/>
      <c r="G3702" s="208"/>
      <c r="I3702" s="51"/>
      <c r="J3702" s="52"/>
      <c r="K3702" s="62"/>
      <c r="L3702" s="62"/>
      <c r="M3702" s="52"/>
      <c r="N3702" s="54"/>
      <c r="O3702" s="51"/>
      <c r="P3702" s="52"/>
      <c r="W3702" s="52"/>
      <c r="X3702" s="68"/>
      <c r="Y3702" s="62"/>
      <c r="Z3702" s="19"/>
      <c r="AC3702" s="58"/>
      <c r="AD3702" s="19"/>
    </row>
    <row r="3703" spans="2:30" s="20" customFormat="1">
      <c r="B3703" s="49"/>
      <c r="C3703" s="19"/>
      <c r="D3703" s="50"/>
      <c r="E3703" s="19"/>
      <c r="F3703" s="19"/>
      <c r="G3703" s="208"/>
      <c r="I3703" s="51"/>
      <c r="J3703" s="52"/>
      <c r="K3703" s="62"/>
      <c r="L3703" s="62"/>
      <c r="M3703" s="52"/>
      <c r="N3703" s="54"/>
      <c r="O3703" s="51"/>
      <c r="P3703" s="52"/>
      <c r="W3703" s="52"/>
      <c r="X3703" s="68"/>
      <c r="Y3703" s="62"/>
      <c r="Z3703" s="19"/>
      <c r="AC3703" s="58"/>
      <c r="AD3703" s="19"/>
    </row>
    <row r="3704" spans="2:30" s="20" customFormat="1">
      <c r="B3704" s="49"/>
      <c r="C3704" s="19"/>
      <c r="D3704" s="50"/>
      <c r="E3704" s="19"/>
      <c r="F3704" s="19"/>
      <c r="G3704" s="208"/>
      <c r="I3704" s="51"/>
      <c r="J3704" s="52"/>
      <c r="K3704" s="62"/>
      <c r="L3704" s="62"/>
      <c r="M3704" s="52"/>
      <c r="N3704" s="54"/>
      <c r="O3704" s="51"/>
      <c r="P3704" s="52"/>
      <c r="W3704" s="52"/>
      <c r="X3704" s="68"/>
      <c r="Y3704" s="62"/>
      <c r="Z3704" s="19"/>
      <c r="AC3704" s="58"/>
      <c r="AD3704" s="19"/>
    </row>
    <row r="3705" spans="2:30" s="20" customFormat="1">
      <c r="B3705" s="49"/>
      <c r="C3705" s="19"/>
      <c r="D3705" s="50"/>
      <c r="E3705" s="19"/>
      <c r="F3705" s="19"/>
      <c r="G3705" s="208"/>
      <c r="I3705" s="51"/>
      <c r="J3705" s="52"/>
      <c r="K3705" s="62"/>
      <c r="L3705" s="62"/>
      <c r="M3705" s="52"/>
      <c r="N3705" s="54"/>
      <c r="O3705" s="51"/>
      <c r="P3705" s="52"/>
      <c r="W3705" s="52"/>
      <c r="X3705" s="68"/>
      <c r="Y3705" s="62"/>
      <c r="Z3705" s="19"/>
      <c r="AC3705" s="58"/>
      <c r="AD3705" s="19"/>
    </row>
    <row r="3706" spans="2:30" s="20" customFormat="1">
      <c r="B3706" s="49"/>
      <c r="C3706" s="19"/>
      <c r="D3706" s="50"/>
      <c r="E3706" s="19"/>
      <c r="F3706" s="19"/>
      <c r="G3706" s="208"/>
      <c r="I3706" s="51"/>
      <c r="J3706" s="52"/>
      <c r="K3706" s="62"/>
      <c r="L3706" s="62"/>
      <c r="M3706" s="52"/>
      <c r="N3706" s="54"/>
      <c r="O3706" s="51"/>
      <c r="P3706" s="52"/>
      <c r="W3706" s="52"/>
      <c r="X3706" s="68"/>
      <c r="Y3706" s="62"/>
      <c r="Z3706" s="19"/>
      <c r="AC3706" s="58"/>
      <c r="AD3706" s="19"/>
    </row>
    <row r="3707" spans="2:30" s="20" customFormat="1">
      <c r="B3707" s="49"/>
      <c r="C3707" s="19"/>
      <c r="D3707" s="50"/>
      <c r="E3707" s="19"/>
      <c r="F3707" s="19"/>
      <c r="G3707" s="208"/>
      <c r="I3707" s="51"/>
      <c r="J3707" s="52"/>
      <c r="K3707" s="62"/>
      <c r="L3707" s="62"/>
      <c r="M3707" s="52"/>
      <c r="N3707" s="54"/>
      <c r="O3707" s="51"/>
      <c r="P3707" s="52"/>
      <c r="W3707" s="52"/>
      <c r="X3707" s="68"/>
      <c r="Y3707" s="62"/>
      <c r="Z3707" s="19"/>
      <c r="AC3707" s="58"/>
      <c r="AD3707" s="19"/>
    </row>
    <row r="3708" spans="2:30" s="20" customFormat="1">
      <c r="B3708" s="49"/>
      <c r="C3708" s="19"/>
      <c r="D3708" s="50"/>
      <c r="E3708" s="19"/>
      <c r="F3708" s="19"/>
      <c r="G3708" s="208"/>
      <c r="I3708" s="51"/>
      <c r="J3708" s="52"/>
      <c r="K3708" s="62"/>
      <c r="L3708" s="62"/>
      <c r="M3708" s="52"/>
      <c r="N3708" s="54"/>
      <c r="O3708" s="51"/>
      <c r="P3708" s="52"/>
      <c r="W3708" s="52"/>
      <c r="X3708" s="68"/>
      <c r="Y3708" s="62"/>
      <c r="Z3708" s="19"/>
      <c r="AC3708" s="58"/>
      <c r="AD3708" s="19"/>
    </row>
    <row r="3709" spans="2:30" s="20" customFormat="1">
      <c r="B3709" s="49"/>
      <c r="C3709" s="19"/>
      <c r="D3709" s="50"/>
      <c r="E3709" s="19"/>
      <c r="F3709" s="19"/>
      <c r="G3709" s="208"/>
      <c r="I3709" s="51"/>
      <c r="J3709" s="52"/>
      <c r="K3709" s="62"/>
      <c r="L3709" s="62"/>
      <c r="M3709" s="52"/>
      <c r="N3709" s="54"/>
      <c r="O3709" s="51"/>
      <c r="P3709" s="52"/>
      <c r="W3709" s="52"/>
      <c r="X3709" s="68"/>
      <c r="Y3709" s="62"/>
      <c r="Z3709" s="19"/>
      <c r="AC3709" s="58"/>
      <c r="AD3709" s="19"/>
    </row>
    <row r="3710" spans="2:30" s="20" customFormat="1">
      <c r="B3710" s="49"/>
      <c r="C3710" s="19"/>
      <c r="D3710" s="50"/>
      <c r="E3710" s="19"/>
      <c r="F3710" s="19"/>
      <c r="G3710" s="208"/>
      <c r="I3710" s="51"/>
      <c r="J3710" s="52"/>
      <c r="K3710" s="62"/>
      <c r="L3710" s="62"/>
      <c r="M3710" s="52"/>
      <c r="N3710" s="54"/>
      <c r="O3710" s="51"/>
      <c r="P3710" s="52"/>
      <c r="W3710" s="52"/>
      <c r="X3710" s="68"/>
      <c r="Y3710" s="62"/>
      <c r="Z3710" s="19"/>
      <c r="AC3710" s="58"/>
      <c r="AD3710" s="19"/>
    </row>
    <row r="3711" spans="2:30" s="20" customFormat="1">
      <c r="B3711" s="49"/>
      <c r="C3711" s="19"/>
      <c r="D3711" s="50"/>
      <c r="E3711" s="19"/>
      <c r="F3711" s="19"/>
      <c r="G3711" s="208"/>
      <c r="I3711" s="51"/>
      <c r="J3711" s="52"/>
      <c r="K3711" s="62"/>
      <c r="L3711" s="62"/>
      <c r="M3711" s="52"/>
      <c r="N3711" s="54"/>
      <c r="O3711" s="51"/>
      <c r="P3711" s="52"/>
      <c r="W3711" s="52"/>
      <c r="X3711" s="68"/>
      <c r="Y3711" s="62"/>
      <c r="Z3711" s="19"/>
      <c r="AC3711" s="58"/>
      <c r="AD3711" s="19"/>
    </row>
    <row r="3712" spans="2:30" s="20" customFormat="1">
      <c r="B3712" s="49"/>
      <c r="C3712" s="19"/>
      <c r="D3712" s="50"/>
      <c r="E3712" s="19"/>
      <c r="F3712" s="19"/>
      <c r="G3712" s="208"/>
      <c r="I3712" s="51"/>
      <c r="J3712" s="52"/>
      <c r="K3712" s="62"/>
      <c r="L3712" s="62"/>
      <c r="M3712" s="52"/>
      <c r="N3712" s="54"/>
      <c r="O3712" s="51"/>
      <c r="P3712" s="52"/>
      <c r="W3712" s="52"/>
      <c r="X3712" s="68"/>
      <c r="Y3712" s="62"/>
      <c r="Z3712" s="19"/>
      <c r="AC3712" s="58"/>
      <c r="AD3712" s="19"/>
    </row>
    <row r="3713" spans="2:30" s="20" customFormat="1">
      <c r="B3713" s="49"/>
      <c r="C3713" s="19"/>
      <c r="D3713" s="50"/>
      <c r="E3713" s="19"/>
      <c r="F3713" s="19"/>
      <c r="G3713" s="208"/>
      <c r="I3713" s="51"/>
      <c r="J3713" s="52"/>
      <c r="K3713" s="62"/>
      <c r="L3713" s="62"/>
      <c r="M3713" s="52"/>
      <c r="N3713" s="54"/>
      <c r="O3713" s="51"/>
      <c r="P3713" s="52"/>
      <c r="W3713" s="52"/>
      <c r="X3713" s="68"/>
      <c r="Y3713" s="62"/>
      <c r="Z3713" s="19"/>
      <c r="AC3713" s="58"/>
      <c r="AD3713" s="19"/>
    </row>
    <row r="3714" spans="2:30" s="20" customFormat="1">
      <c r="B3714" s="49"/>
      <c r="C3714" s="19"/>
      <c r="D3714" s="50"/>
      <c r="E3714" s="19"/>
      <c r="F3714" s="19"/>
      <c r="G3714" s="208"/>
      <c r="I3714" s="51"/>
      <c r="J3714" s="52"/>
      <c r="K3714" s="62"/>
      <c r="L3714" s="62"/>
      <c r="M3714" s="52"/>
      <c r="N3714" s="54"/>
      <c r="O3714" s="51"/>
      <c r="P3714" s="52"/>
      <c r="W3714" s="52"/>
      <c r="X3714" s="68"/>
      <c r="Y3714" s="62"/>
      <c r="Z3714" s="19"/>
      <c r="AC3714" s="58"/>
      <c r="AD3714" s="19"/>
    </row>
    <row r="3715" spans="2:30" s="20" customFormat="1">
      <c r="B3715" s="49"/>
      <c r="C3715" s="19"/>
      <c r="D3715" s="50"/>
      <c r="E3715" s="19"/>
      <c r="F3715" s="19"/>
      <c r="G3715" s="208"/>
      <c r="I3715" s="51"/>
      <c r="J3715" s="52"/>
      <c r="K3715" s="62"/>
      <c r="L3715" s="62"/>
      <c r="M3715" s="52"/>
      <c r="N3715" s="54"/>
      <c r="O3715" s="51"/>
      <c r="P3715" s="52"/>
      <c r="W3715" s="52"/>
      <c r="X3715" s="68"/>
      <c r="Y3715" s="62"/>
      <c r="Z3715" s="19"/>
      <c r="AC3715" s="58"/>
      <c r="AD3715" s="19"/>
    </row>
    <row r="3716" spans="2:30" s="20" customFormat="1">
      <c r="B3716" s="49"/>
      <c r="C3716" s="19"/>
      <c r="D3716" s="50"/>
      <c r="E3716" s="19"/>
      <c r="F3716" s="19"/>
      <c r="G3716" s="208"/>
      <c r="I3716" s="51"/>
      <c r="J3716" s="52"/>
      <c r="K3716" s="62"/>
      <c r="L3716" s="62"/>
      <c r="M3716" s="52"/>
      <c r="N3716" s="54"/>
      <c r="O3716" s="51"/>
      <c r="P3716" s="52"/>
      <c r="W3716" s="52"/>
      <c r="X3716" s="68"/>
      <c r="Y3716" s="62"/>
      <c r="Z3716" s="19"/>
      <c r="AC3716" s="58"/>
      <c r="AD3716" s="19"/>
    </row>
    <row r="3717" spans="2:30" s="20" customFormat="1">
      <c r="B3717" s="49"/>
      <c r="C3717" s="19"/>
      <c r="D3717" s="50"/>
      <c r="E3717" s="19"/>
      <c r="F3717" s="19"/>
      <c r="G3717" s="208"/>
      <c r="I3717" s="51"/>
      <c r="J3717" s="52"/>
      <c r="K3717" s="62"/>
      <c r="L3717" s="62"/>
      <c r="M3717" s="52"/>
      <c r="N3717" s="54"/>
      <c r="O3717" s="51"/>
      <c r="P3717" s="52"/>
      <c r="W3717" s="52"/>
      <c r="X3717" s="68"/>
      <c r="Y3717" s="62"/>
      <c r="Z3717" s="19"/>
      <c r="AC3717" s="58"/>
      <c r="AD3717" s="19"/>
    </row>
    <row r="3718" spans="2:30" s="20" customFormat="1">
      <c r="B3718" s="49"/>
      <c r="C3718" s="19"/>
      <c r="D3718" s="50"/>
      <c r="E3718" s="19"/>
      <c r="F3718" s="19"/>
      <c r="G3718" s="208"/>
      <c r="I3718" s="51"/>
      <c r="J3718" s="52"/>
      <c r="K3718" s="62"/>
      <c r="L3718" s="62"/>
      <c r="M3718" s="52"/>
      <c r="N3718" s="54"/>
      <c r="O3718" s="51"/>
      <c r="P3718" s="52"/>
      <c r="W3718" s="52"/>
      <c r="X3718" s="68"/>
      <c r="Y3718" s="62"/>
      <c r="Z3718" s="19"/>
      <c r="AC3718" s="58"/>
      <c r="AD3718" s="19"/>
    </row>
    <row r="3719" spans="2:30" s="20" customFormat="1">
      <c r="B3719" s="49"/>
      <c r="C3719" s="19"/>
      <c r="D3719" s="50"/>
      <c r="E3719" s="19"/>
      <c r="F3719" s="19"/>
      <c r="G3719" s="208"/>
      <c r="I3719" s="51"/>
      <c r="J3719" s="52"/>
      <c r="K3719" s="62"/>
      <c r="L3719" s="62"/>
      <c r="M3719" s="52"/>
      <c r="N3719" s="54"/>
      <c r="O3719" s="51"/>
      <c r="P3719" s="52"/>
      <c r="W3719" s="52"/>
      <c r="X3719" s="68"/>
      <c r="Y3719" s="62"/>
      <c r="Z3719" s="19"/>
      <c r="AC3719" s="58"/>
      <c r="AD3719" s="19"/>
    </row>
    <row r="3720" spans="2:30" s="20" customFormat="1">
      <c r="B3720" s="49"/>
      <c r="C3720" s="19"/>
      <c r="D3720" s="50"/>
      <c r="E3720" s="19"/>
      <c r="F3720" s="19"/>
      <c r="G3720" s="208"/>
      <c r="I3720" s="51"/>
      <c r="J3720" s="52"/>
      <c r="K3720" s="62"/>
      <c r="L3720" s="62"/>
      <c r="M3720" s="52"/>
      <c r="N3720" s="54"/>
      <c r="O3720" s="51"/>
      <c r="P3720" s="52"/>
      <c r="W3720" s="52"/>
      <c r="X3720" s="68"/>
      <c r="Y3720" s="62"/>
      <c r="Z3720" s="19"/>
      <c r="AC3720" s="58"/>
      <c r="AD3720" s="19"/>
    </row>
    <row r="3721" spans="2:30" s="20" customFormat="1">
      <c r="B3721" s="49"/>
      <c r="C3721" s="19"/>
      <c r="D3721" s="50"/>
      <c r="E3721" s="19"/>
      <c r="F3721" s="19"/>
      <c r="G3721" s="208"/>
      <c r="I3721" s="51"/>
      <c r="J3721" s="52"/>
      <c r="K3721" s="62"/>
      <c r="L3721" s="62"/>
      <c r="M3721" s="52"/>
      <c r="N3721" s="54"/>
      <c r="O3721" s="51"/>
      <c r="P3721" s="52"/>
      <c r="W3721" s="52"/>
      <c r="X3721" s="68"/>
      <c r="Y3721" s="62"/>
      <c r="Z3721" s="19"/>
      <c r="AC3721" s="58"/>
      <c r="AD3721" s="19"/>
    </row>
    <row r="3722" spans="2:30" s="20" customFormat="1">
      <c r="B3722" s="49"/>
      <c r="C3722" s="19"/>
      <c r="D3722" s="50"/>
      <c r="E3722" s="19"/>
      <c r="F3722" s="19"/>
      <c r="G3722" s="208"/>
      <c r="I3722" s="51"/>
      <c r="J3722" s="52"/>
      <c r="K3722" s="62"/>
      <c r="L3722" s="62"/>
      <c r="M3722" s="52"/>
      <c r="N3722" s="54"/>
      <c r="O3722" s="51"/>
      <c r="P3722" s="52"/>
      <c r="W3722" s="52"/>
      <c r="X3722" s="68"/>
      <c r="Y3722" s="62"/>
      <c r="Z3722" s="19"/>
      <c r="AC3722" s="58"/>
      <c r="AD3722" s="19"/>
    </row>
    <row r="3723" spans="2:30" s="20" customFormat="1">
      <c r="B3723" s="49"/>
      <c r="C3723" s="19"/>
      <c r="D3723" s="50"/>
      <c r="E3723" s="19"/>
      <c r="F3723" s="19"/>
      <c r="G3723" s="208"/>
      <c r="I3723" s="51"/>
      <c r="J3723" s="52"/>
      <c r="K3723" s="62"/>
      <c r="L3723" s="62"/>
      <c r="M3723" s="52"/>
      <c r="N3723" s="54"/>
      <c r="O3723" s="51"/>
      <c r="P3723" s="52"/>
      <c r="W3723" s="52"/>
      <c r="X3723" s="68"/>
      <c r="Y3723" s="62"/>
      <c r="Z3723" s="19"/>
      <c r="AC3723" s="58"/>
      <c r="AD3723" s="19"/>
    </row>
    <row r="3724" spans="2:30" s="20" customFormat="1">
      <c r="B3724" s="49"/>
      <c r="C3724" s="19"/>
      <c r="D3724" s="50"/>
      <c r="E3724" s="19"/>
      <c r="F3724" s="19"/>
      <c r="G3724" s="208"/>
      <c r="I3724" s="51"/>
      <c r="J3724" s="52"/>
      <c r="K3724" s="62"/>
      <c r="L3724" s="62"/>
      <c r="M3724" s="52"/>
      <c r="N3724" s="54"/>
      <c r="O3724" s="51"/>
      <c r="P3724" s="52"/>
      <c r="W3724" s="52"/>
      <c r="X3724" s="68"/>
      <c r="Y3724" s="62"/>
      <c r="Z3724" s="19"/>
      <c r="AC3724" s="58"/>
      <c r="AD3724" s="19"/>
    </row>
    <row r="3725" spans="2:30" s="20" customFormat="1">
      <c r="B3725" s="49"/>
      <c r="C3725" s="19"/>
      <c r="D3725" s="50"/>
      <c r="E3725" s="19"/>
      <c r="F3725" s="19"/>
      <c r="G3725" s="208"/>
      <c r="I3725" s="51"/>
      <c r="J3725" s="52"/>
      <c r="K3725" s="62"/>
      <c r="L3725" s="62"/>
      <c r="M3725" s="52"/>
      <c r="N3725" s="54"/>
      <c r="O3725" s="51"/>
      <c r="P3725" s="52"/>
      <c r="W3725" s="52"/>
      <c r="X3725" s="68"/>
      <c r="Y3725" s="62"/>
      <c r="Z3725" s="19"/>
      <c r="AC3725" s="58"/>
      <c r="AD3725" s="19"/>
    </row>
    <row r="3726" spans="2:30" s="20" customFormat="1">
      <c r="B3726" s="49"/>
      <c r="C3726" s="19"/>
      <c r="D3726" s="50"/>
      <c r="E3726" s="19"/>
      <c r="F3726" s="19"/>
      <c r="G3726" s="208"/>
      <c r="I3726" s="51"/>
      <c r="J3726" s="52"/>
      <c r="K3726" s="62"/>
      <c r="L3726" s="62"/>
      <c r="M3726" s="52"/>
      <c r="N3726" s="54"/>
      <c r="O3726" s="51"/>
      <c r="P3726" s="52"/>
      <c r="W3726" s="52"/>
      <c r="X3726" s="68"/>
      <c r="Y3726" s="62"/>
      <c r="Z3726" s="19"/>
      <c r="AC3726" s="58"/>
      <c r="AD3726" s="19"/>
    </row>
    <row r="3727" spans="2:30" s="20" customFormat="1">
      <c r="B3727" s="49"/>
      <c r="C3727" s="19"/>
      <c r="D3727" s="50"/>
      <c r="E3727" s="19"/>
      <c r="F3727" s="19"/>
      <c r="G3727" s="208"/>
      <c r="I3727" s="51"/>
      <c r="J3727" s="52"/>
      <c r="K3727" s="62"/>
      <c r="L3727" s="62"/>
      <c r="M3727" s="52"/>
      <c r="N3727" s="54"/>
      <c r="O3727" s="51"/>
      <c r="P3727" s="52"/>
      <c r="W3727" s="52"/>
      <c r="X3727" s="68"/>
      <c r="Y3727" s="62"/>
      <c r="Z3727" s="19"/>
      <c r="AC3727" s="58"/>
      <c r="AD3727" s="19"/>
    </row>
    <row r="3728" spans="2:30" s="20" customFormat="1">
      <c r="B3728" s="49"/>
      <c r="C3728" s="19"/>
      <c r="D3728" s="50"/>
      <c r="E3728" s="19"/>
      <c r="F3728" s="19"/>
      <c r="G3728" s="208"/>
      <c r="I3728" s="51"/>
      <c r="J3728" s="52"/>
      <c r="K3728" s="62"/>
      <c r="L3728" s="62"/>
      <c r="M3728" s="52"/>
      <c r="N3728" s="54"/>
      <c r="O3728" s="51"/>
      <c r="P3728" s="52"/>
      <c r="W3728" s="52"/>
      <c r="X3728" s="68"/>
      <c r="Y3728" s="62"/>
      <c r="Z3728" s="19"/>
      <c r="AC3728" s="58"/>
      <c r="AD3728" s="19"/>
    </row>
    <row r="3729" spans="2:30" s="20" customFormat="1">
      <c r="B3729" s="49"/>
      <c r="C3729" s="19"/>
      <c r="D3729" s="50"/>
      <c r="E3729" s="19"/>
      <c r="F3729" s="19"/>
      <c r="G3729" s="208"/>
      <c r="I3729" s="51"/>
      <c r="J3729" s="52"/>
      <c r="K3729" s="62"/>
      <c r="L3729" s="62"/>
      <c r="M3729" s="52"/>
      <c r="N3729" s="54"/>
      <c r="O3729" s="51"/>
      <c r="P3729" s="52"/>
      <c r="W3729" s="52"/>
      <c r="X3729" s="68"/>
      <c r="Y3729" s="62"/>
      <c r="Z3729" s="19"/>
      <c r="AC3729" s="58"/>
      <c r="AD3729" s="19"/>
    </row>
    <row r="3730" spans="2:30" s="20" customFormat="1">
      <c r="B3730" s="49"/>
      <c r="C3730" s="19"/>
      <c r="D3730" s="50"/>
      <c r="E3730" s="19"/>
      <c r="F3730" s="19"/>
      <c r="G3730" s="208"/>
      <c r="I3730" s="51"/>
      <c r="J3730" s="52"/>
      <c r="K3730" s="62"/>
      <c r="L3730" s="62"/>
      <c r="M3730" s="52"/>
      <c r="N3730" s="54"/>
      <c r="O3730" s="51"/>
      <c r="P3730" s="52"/>
      <c r="W3730" s="52"/>
      <c r="X3730" s="68"/>
      <c r="Y3730" s="62"/>
      <c r="Z3730" s="19"/>
      <c r="AC3730" s="58"/>
      <c r="AD3730" s="19"/>
    </row>
    <row r="3731" spans="2:30" s="20" customFormat="1">
      <c r="B3731" s="49"/>
      <c r="C3731" s="19"/>
      <c r="D3731" s="50"/>
      <c r="E3731" s="19"/>
      <c r="F3731" s="19"/>
      <c r="G3731" s="208"/>
      <c r="I3731" s="51"/>
      <c r="J3731" s="52"/>
      <c r="K3731" s="62"/>
      <c r="L3731" s="62"/>
      <c r="M3731" s="52"/>
      <c r="N3731" s="54"/>
      <c r="O3731" s="51"/>
      <c r="P3731" s="52"/>
      <c r="W3731" s="52"/>
      <c r="X3731" s="68"/>
      <c r="Y3731" s="62"/>
      <c r="Z3731" s="19"/>
      <c r="AC3731" s="58"/>
      <c r="AD3731" s="19"/>
    </row>
    <row r="3732" spans="2:30" s="20" customFormat="1">
      <c r="B3732" s="49"/>
      <c r="C3732" s="19"/>
      <c r="D3732" s="50"/>
      <c r="E3732" s="19"/>
      <c r="F3732" s="19"/>
      <c r="G3732" s="208"/>
      <c r="I3732" s="51"/>
      <c r="J3732" s="52"/>
      <c r="K3732" s="62"/>
      <c r="L3732" s="62"/>
      <c r="M3732" s="52"/>
      <c r="N3732" s="54"/>
      <c r="O3732" s="51"/>
      <c r="P3732" s="52"/>
      <c r="W3732" s="52"/>
      <c r="X3732" s="68"/>
      <c r="Y3732" s="62"/>
      <c r="Z3732" s="19"/>
      <c r="AC3732" s="58"/>
      <c r="AD3732" s="19"/>
    </row>
    <row r="3733" spans="2:30" s="20" customFormat="1">
      <c r="B3733" s="49"/>
      <c r="C3733" s="19"/>
      <c r="D3733" s="50"/>
      <c r="E3733" s="19"/>
      <c r="F3733" s="19"/>
      <c r="G3733" s="208"/>
      <c r="I3733" s="51"/>
      <c r="J3733" s="52"/>
      <c r="K3733" s="62"/>
      <c r="L3733" s="62"/>
      <c r="M3733" s="52"/>
      <c r="N3733" s="54"/>
      <c r="O3733" s="51"/>
      <c r="P3733" s="52"/>
      <c r="W3733" s="52"/>
      <c r="X3733" s="68"/>
      <c r="Y3733" s="62"/>
      <c r="Z3733" s="19"/>
      <c r="AC3733" s="58"/>
      <c r="AD3733" s="19"/>
    </row>
    <row r="3734" spans="2:30" s="20" customFormat="1">
      <c r="B3734" s="49"/>
      <c r="C3734" s="19"/>
      <c r="D3734" s="50"/>
      <c r="E3734" s="19"/>
      <c r="F3734" s="19"/>
      <c r="G3734" s="208"/>
      <c r="I3734" s="51"/>
      <c r="J3734" s="52"/>
      <c r="K3734" s="62"/>
      <c r="L3734" s="62"/>
      <c r="M3734" s="52"/>
      <c r="N3734" s="54"/>
      <c r="O3734" s="51"/>
      <c r="P3734" s="52"/>
      <c r="W3734" s="52"/>
      <c r="X3734" s="68"/>
      <c r="Y3734" s="62"/>
      <c r="Z3734" s="19"/>
      <c r="AC3734" s="58"/>
      <c r="AD3734" s="19"/>
    </row>
    <row r="3735" spans="2:30" s="20" customFormat="1">
      <c r="B3735" s="49"/>
      <c r="C3735" s="19"/>
      <c r="D3735" s="50"/>
      <c r="E3735" s="19"/>
      <c r="F3735" s="19"/>
      <c r="G3735" s="208"/>
      <c r="I3735" s="51"/>
      <c r="J3735" s="52"/>
      <c r="K3735" s="62"/>
      <c r="L3735" s="62"/>
      <c r="M3735" s="52"/>
      <c r="N3735" s="54"/>
      <c r="O3735" s="51"/>
      <c r="P3735" s="52"/>
      <c r="W3735" s="52"/>
      <c r="X3735" s="68"/>
      <c r="Y3735" s="62"/>
      <c r="Z3735" s="19"/>
      <c r="AC3735" s="58"/>
      <c r="AD3735" s="19"/>
    </row>
    <row r="3736" spans="2:30" s="20" customFormat="1">
      <c r="B3736" s="49"/>
      <c r="C3736" s="19"/>
      <c r="D3736" s="50"/>
      <c r="E3736" s="19"/>
      <c r="F3736" s="19"/>
      <c r="G3736" s="208"/>
      <c r="I3736" s="51"/>
      <c r="J3736" s="52"/>
      <c r="K3736" s="62"/>
      <c r="L3736" s="62"/>
      <c r="M3736" s="52"/>
      <c r="N3736" s="54"/>
      <c r="O3736" s="51"/>
      <c r="P3736" s="52"/>
      <c r="W3736" s="52"/>
      <c r="X3736" s="68"/>
      <c r="Y3736" s="62"/>
      <c r="Z3736" s="19"/>
      <c r="AC3736" s="58"/>
      <c r="AD3736" s="19"/>
    </row>
    <row r="3737" spans="2:30" s="20" customFormat="1">
      <c r="B3737" s="49"/>
      <c r="C3737" s="19"/>
      <c r="D3737" s="50"/>
      <c r="E3737" s="19"/>
      <c r="F3737" s="19"/>
      <c r="G3737" s="208"/>
      <c r="I3737" s="51"/>
      <c r="J3737" s="52"/>
      <c r="K3737" s="62"/>
      <c r="L3737" s="62"/>
      <c r="M3737" s="52"/>
      <c r="N3737" s="54"/>
      <c r="O3737" s="51"/>
      <c r="P3737" s="52"/>
      <c r="W3737" s="52"/>
      <c r="X3737" s="68"/>
      <c r="Y3737" s="62"/>
      <c r="Z3737" s="19"/>
      <c r="AC3737" s="58"/>
      <c r="AD3737" s="19"/>
    </row>
    <row r="3738" spans="2:30" s="20" customFormat="1">
      <c r="B3738" s="49"/>
      <c r="C3738" s="19"/>
      <c r="D3738" s="50"/>
      <c r="E3738" s="19"/>
      <c r="F3738" s="19"/>
      <c r="G3738" s="208"/>
      <c r="I3738" s="51"/>
      <c r="J3738" s="52"/>
      <c r="K3738" s="62"/>
      <c r="L3738" s="62"/>
      <c r="M3738" s="52"/>
      <c r="N3738" s="54"/>
      <c r="O3738" s="51"/>
      <c r="P3738" s="52"/>
      <c r="W3738" s="52"/>
      <c r="X3738" s="68"/>
      <c r="Y3738" s="62"/>
      <c r="Z3738" s="19"/>
      <c r="AC3738" s="58"/>
      <c r="AD3738" s="19"/>
    </row>
    <row r="3739" spans="2:30" s="20" customFormat="1">
      <c r="B3739" s="49"/>
      <c r="C3739" s="19"/>
      <c r="D3739" s="50"/>
      <c r="E3739" s="19"/>
      <c r="F3739" s="19"/>
      <c r="G3739" s="208"/>
      <c r="I3739" s="51"/>
      <c r="J3739" s="52"/>
      <c r="K3739" s="62"/>
      <c r="L3739" s="62"/>
      <c r="M3739" s="52"/>
      <c r="N3739" s="54"/>
      <c r="O3739" s="51"/>
      <c r="P3739" s="52"/>
      <c r="W3739" s="52"/>
      <c r="X3739" s="68"/>
      <c r="Y3739" s="62"/>
      <c r="Z3739" s="19"/>
      <c r="AC3739" s="58"/>
      <c r="AD3739" s="19"/>
    </row>
    <row r="3740" spans="2:30" s="20" customFormat="1">
      <c r="B3740" s="49"/>
      <c r="C3740" s="19"/>
      <c r="D3740" s="50"/>
      <c r="E3740" s="19"/>
      <c r="F3740" s="19"/>
      <c r="G3740" s="208"/>
      <c r="I3740" s="51"/>
      <c r="J3740" s="52"/>
      <c r="K3740" s="62"/>
      <c r="L3740" s="62"/>
      <c r="M3740" s="52"/>
      <c r="N3740" s="54"/>
      <c r="O3740" s="51"/>
      <c r="P3740" s="52"/>
      <c r="W3740" s="52"/>
      <c r="X3740" s="68"/>
      <c r="Y3740" s="62"/>
      <c r="Z3740" s="19"/>
      <c r="AC3740" s="58"/>
      <c r="AD3740" s="19"/>
    </row>
    <row r="3741" spans="2:30" s="20" customFormat="1">
      <c r="B3741" s="49"/>
      <c r="C3741" s="19"/>
      <c r="D3741" s="50"/>
      <c r="E3741" s="19"/>
      <c r="F3741" s="19"/>
      <c r="G3741" s="208"/>
      <c r="I3741" s="51"/>
      <c r="J3741" s="52"/>
      <c r="K3741" s="62"/>
      <c r="L3741" s="62"/>
      <c r="M3741" s="52"/>
      <c r="N3741" s="54"/>
      <c r="O3741" s="51"/>
      <c r="P3741" s="52"/>
      <c r="W3741" s="52"/>
      <c r="X3741" s="68"/>
      <c r="Y3741" s="62"/>
      <c r="Z3741" s="19"/>
      <c r="AC3741" s="58"/>
      <c r="AD3741" s="19"/>
    </row>
    <row r="3742" spans="2:30" s="20" customFormat="1">
      <c r="B3742" s="49"/>
      <c r="C3742" s="19"/>
      <c r="D3742" s="50"/>
      <c r="E3742" s="19"/>
      <c r="F3742" s="19"/>
      <c r="G3742" s="208"/>
      <c r="I3742" s="51"/>
      <c r="J3742" s="52"/>
      <c r="K3742" s="62"/>
      <c r="L3742" s="62"/>
      <c r="M3742" s="52"/>
      <c r="N3742" s="54"/>
      <c r="O3742" s="51"/>
      <c r="P3742" s="52"/>
      <c r="W3742" s="52"/>
      <c r="X3742" s="68"/>
      <c r="Y3742" s="62"/>
      <c r="Z3742" s="19"/>
      <c r="AC3742" s="58"/>
      <c r="AD3742" s="19"/>
    </row>
    <row r="3743" spans="2:30" s="20" customFormat="1">
      <c r="B3743" s="49"/>
      <c r="C3743" s="19"/>
      <c r="D3743" s="50"/>
      <c r="E3743" s="19"/>
      <c r="F3743" s="19"/>
      <c r="G3743" s="208"/>
      <c r="I3743" s="51"/>
      <c r="J3743" s="52"/>
      <c r="K3743" s="62"/>
      <c r="L3743" s="62"/>
      <c r="M3743" s="52"/>
      <c r="N3743" s="54"/>
      <c r="O3743" s="51"/>
      <c r="P3743" s="52"/>
      <c r="W3743" s="52"/>
      <c r="X3743" s="68"/>
      <c r="Y3743" s="62"/>
      <c r="Z3743" s="19"/>
      <c r="AC3743" s="58"/>
      <c r="AD3743" s="19"/>
    </row>
    <row r="3744" spans="2:30" s="20" customFormat="1">
      <c r="B3744" s="49"/>
      <c r="C3744" s="19"/>
      <c r="D3744" s="50"/>
      <c r="E3744" s="19"/>
      <c r="F3744" s="19"/>
      <c r="G3744" s="208"/>
      <c r="I3744" s="51"/>
      <c r="J3744" s="52"/>
      <c r="K3744" s="62"/>
      <c r="L3744" s="62"/>
      <c r="M3744" s="52"/>
      <c r="N3744" s="54"/>
      <c r="O3744" s="51"/>
      <c r="P3744" s="52"/>
      <c r="W3744" s="52"/>
      <c r="X3744" s="68"/>
      <c r="Y3744" s="62"/>
      <c r="Z3744" s="19"/>
      <c r="AC3744" s="58"/>
      <c r="AD3744" s="19"/>
    </row>
    <row r="3745" spans="2:30" s="20" customFormat="1">
      <c r="B3745" s="49"/>
      <c r="C3745" s="19"/>
      <c r="D3745" s="50"/>
      <c r="E3745" s="19"/>
      <c r="F3745" s="19"/>
      <c r="G3745" s="208"/>
      <c r="I3745" s="51"/>
      <c r="J3745" s="52"/>
      <c r="K3745" s="62"/>
      <c r="L3745" s="62"/>
      <c r="M3745" s="52"/>
      <c r="N3745" s="54"/>
      <c r="O3745" s="51"/>
      <c r="P3745" s="52"/>
      <c r="W3745" s="52"/>
      <c r="X3745" s="68"/>
      <c r="Y3745" s="62"/>
      <c r="Z3745" s="19"/>
      <c r="AC3745" s="58"/>
      <c r="AD3745" s="19"/>
    </row>
    <row r="3746" spans="2:30" s="20" customFormat="1">
      <c r="B3746" s="49"/>
      <c r="C3746" s="19"/>
      <c r="D3746" s="50"/>
      <c r="E3746" s="19"/>
      <c r="F3746" s="19"/>
      <c r="G3746" s="208"/>
      <c r="I3746" s="51"/>
      <c r="J3746" s="52"/>
      <c r="K3746" s="62"/>
      <c r="L3746" s="62"/>
      <c r="M3746" s="52"/>
      <c r="N3746" s="54"/>
      <c r="O3746" s="51"/>
      <c r="P3746" s="52"/>
      <c r="W3746" s="52"/>
      <c r="X3746" s="68"/>
      <c r="Y3746" s="62"/>
      <c r="Z3746" s="19"/>
      <c r="AC3746" s="58"/>
      <c r="AD3746" s="19"/>
    </row>
    <row r="3747" spans="2:30" s="20" customFormat="1">
      <c r="B3747" s="49"/>
      <c r="C3747" s="19"/>
      <c r="D3747" s="50"/>
      <c r="E3747" s="19"/>
      <c r="F3747" s="19"/>
      <c r="G3747" s="208"/>
      <c r="I3747" s="51"/>
      <c r="J3747" s="52"/>
      <c r="K3747" s="62"/>
      <c r="L3747" s="62"/>
      <c r="M3747" s="52"/>
      <c r="N3747" s="54"/>
      <c r="O3747" s="51"/>
      <c r="P3747" s="52"/>
      <c r="W3747" s="52"/>
      <c r="X3747" s="68"/>
      <c r="Y3747" s="62"/>
      <c r="Z3747" s="19"/>
      <c r="AC3747" s="58"/>
      <c r="AD3747" s="19"/>
    </row>
    <row r="3748" spans="2:30" s="20" customFormat="1">
      <c r="B3748" s="49"/>
      <c r="C3748" s="19"/>
      <c r="D3748" s="50"/>
      <c r="E3748" s="19"/>
      <c r="F3748" s="19"/>
      <c r="G3748" s="208"/>
      <c r="I3748" s="51"/>
      <c r="J3748" s="52"/>
      <c r="K3748" s="62"/>
      <c r="L3748" s="62"/>
      <c r="M3748" s="52"/>
      <c r="N3748" s="54"/>
      <c r="O3748" s="51"/>
      <c r="P3748" s="52"/>
      <c r="W3748" s="52"/>
      <c r="X3748" s="68"/>
      <c r="Y3748" s="62"/>
      <c r="Z3748" s="19"/>
      <c r="AC3748" s="58"/>
      <c r="AD3748" s="19"/>
    </row>
    <row r="3749" spans="2:30" s="20" customFormat="1">
      <c r="B3749" s="49"/>
      <c r="C3749" s="19"/>
      <c r="D3749" s="50"/>
      <c r="E3749" s="19"/>
      <c r="F3749" s="19"/>
      <c r="G3749" s="208"/>
      <c r="I3749" s="51"/>
      <c r="J3749" s="52"/>
      <c r="K3749" s="62"/>
      <c r="L3749" s="62"/>
      <c r="M3749" s="52"/>
      <c r="N3749" s="54"/>
      <c r="O3749" s="51"/>
      <c r="P3749" s="52"/>
      <c r="W3749" s="52"/>
      <c r="X3749" s="68"/>
      <c r="Y3749" s="62"/>
      <c r="Z3749" s="19"/>
      <c r="AC3749" s="58"/>
      <c r="AD3749" s="19"/>
    </row>
    <row r="3750" spans="2:30" s="20" customFormat="1">
      <c r="B3750" s="49"/>
      <c r="C3750" s="19"/>
      <c r="D3750" s="50"/>
      <c r="E3750" s="19"/>
      <c r="F3750" s="19"/>
      <c r="G3750" s="208"/>
      <c r="I3750" s="51"/>
      <c r="J3750" s="52"/>
      <c r="K3750" s="62"/>
      <c r="L3750" s="62"/>
      <c r="M3750" s="52"/>
      <c r="N3750" s="54"/>
      <c r="O3750" s="51"/>
      <c r="P3750" s="52"/>
      <c r="W3750" s="52"/>
      <c r="X3750" s="68"/>
      <c r="Y3750" s="62"/>
      <c r="Z3750" s="19"/>
      <c r="AC3750" s="58"/>
      <c r="AD3750" s="19"/>
    </row>
    <row r="3751" spans="2:30" s="20" customFormat="1">
      <c r="B3751" s="49"/>
      <c r="C3751" s="19"/>
      <c r="D3751" s="50"/>
      <c r="E3751" s="19"/>
      <c r="F3751" s="19"/>
      <c r="G3751" s="208"/>
      <c r="I3751" s="51"/>
      <c r="J3751" s="52"/>
      <c r="K3751" s="62"/>
      <c r="L3751" s="62"/>
      <c r="M3751" s="52"/>
      <c r="N3751" s="54"/>
      <c r="O3751" s="51"/>
      <c r="P3751" s="52"/>
      <c r="W3751" s="52"/>
      <c r="X3751" s="68"/>
      <c r="Y3751" s="62"/>
      <c r="Z3751" s="19"/>
      <c r="AC3751" s="58"/>
      <c r="AD3751" s="19"/>
    </row>
    <row r="3752" spans="2:30" s="20" customFormat="1">
      <c r="B3752" s="49"/>
      <c r="C3752" s="19"/>
      <c r="D3752" s="50"/>
      <c r="E3752" s="19"/>
      <c r="F3752" s="19"/>
      <c r="G3752" s="208"/>
      <c r="I3752" s="51"/>
      <c r="J3752" s="52"/>
      <c r="K3752" s="62"/>
      <c r="L3752" s="62"/>
      <c r="M3752" s="52"/>
      <c r="N3752" s="54"/>
      <c r="O3752" s="51"/>
      <c r="P3752" s="52"/>
      <c r="W3752" s="52"/>
      <c r="X3752" s="68"/>
      <c r="Y3752" s="62"/>
      <c r="Z3752" s="19"/>
      <c r="AC3752" s="58"/>
      <c r="AD3752" s="19"/>
    </row>
    <row r="3753" spans="2:30" s="20" customFormat="1">
      <c r="B3753" s="49"/>
      <c r="C3753" s="19"/>
      <c r="D3753" s="50"/>
      <c r="E3753" s="19"/>
      <c r="F3753" s="19"/>
      <c r="G3753" s="208"/>
      <c r="I3753" s="51"/>
      <c r="J3753" s="52"/>
      <c r="K3753" s="62"/>
      <c r="L3753" s="62"/>
      <c r="M3753" s="52"/>
      <c r="N3753" s="54"/>
      <c r="O3753" s="51"/>
      <c r="P3753" s="52"/>
      <c r="W3753" s="52"/>
      <c r="X3753" s="68"/>
      <c r="Y3753" s="62"/>
      <c r="Z3753" s="19"/>
      <c r="AC3753" s="58"/>
      <c r="AD3753" s="19"/>
    </row>
    <row r="3754" spans="2:30" s="20" customFormat="1">
      <c r="B3754" s="49"/>
      <c r="C3754" s="19"/>
      <c r="D3754" s="50"/>
      <c r="E3754" s="19"/>
      <c r="F3754" s="19"/>
      <c r="G3754" s="208"/>
      <c r="I3754" s="51"/>
      <c r="J3754" s="52"/>
      <c r="K3754" s="62"/>
      <c r="L3754" s="62"/>
      <c r="M3754" s="52"/>
      <c r="N3754" s="54"/>
      <c r="O3754" s="51"/>
      <c r="P3754" s="52"/>
      <c r="W3754" s="52"/>
      <c r="X3754" s="68"/>
      <c r="Y3754" s="62"/>
      <c r="Z3754" s="19"/>
      <c r="AC3754" s="58"/>
      <c r="AD3754" s="19"/>
    </row>
    <row r="3755" spans="2:30" s="20" customFormat="1">
      <c r="B3755" s="49"/>
      <c r="C3755" s="19"/>
      <c r="D3755" s="50"/>
      <c r="E3755" s="19"/>
      <c r="F3755" s="19"/>
      <c r="G3755" s="208"/>
      <c r="I3755" s="51"/>
      <c r="J3755" s="52"/>
      <c r="K3755" s="62"/>
      <c r="L3755" s="62"/>
      <c r="M3755" s="52"/>
      <c r="N3755" s="54"/>
      <c r="O3755" s="51"/>
      <c r="P3755" s="52"/>
      <c r="W3755" s="52"/>
      <c r="X3755" s="68"/>
      <c r="Y3755" s="62"/>
      <c r="Z3755" s="19"/>
      <c r="AC3755" s="58"/>
      <c r="AD3755" s="19"/>
    </row>
    <row r="3756" spans="2:30" s="20" customFormat="1">
      <c r="B3756" s="49"/>
      <c r="C3756" s="19"/>
      <c r="D3756" s="50"/>
      <c r="E3756" s="19"/>
      <c r="F3756" s="19"/>
      <c r="G3756" s="208"/>
      <c r="I3756" s="51"/>
      <c r="J3756" s="52"/>
      <c r="K3756" s="62"/>
      <c r="L3756" s="62"/>
      <c r="M3756" s="52"/>
      <c r="N3756" s="54"/>
      <c r="O3756" s="51"/>
      <c r="P3756" s="52"/>
      <c r="W3756" s="52"/>
      <c r="X3756" s="68"/>
      <c r="Y3756" s="62"/>
      <c r="Z3756" s="19"/>
      <c r="AC3756" s="58"/>
      <c r="AD3756" s="19"/>
    </row>
    <row r="3757" spans="2:30" s="20" customFormat="1">
      <c r="B3757" s="49"/>
      <c r="C3757" s="19"/>
      <c r="D3757" s="50"/>
      <c r="E3757" s="19"/>
      <c r="F3757" s="19"/>
      <c r="G3757" s="208"/>
      <c r="I3757" s="51"/>
      <c r="J3757" s="52"/>
      <c r="K3757" s="62"/>
      <c r="L3757" s="62"/>
      <c r="M3757" s="52"/>
      <c r="N3757" s="54"/>
      <c r="O3757" s="51"/>
      <c r="P3757" s="52"/>
      <c r="W3757" s="52"/>
      <c r="X3757" s="68"/>
      <c r="Y3757" s="62"/>
      <c r="Z3757" s="19"/>
      <c r="AC3757" s="58"/>
      <c r="AD3757" s="19"/>
    </row>
    <row r="3758" spans="2:30" s="20" customFormat="1">
      <c r="B3758" s="49"/>
      <c r="C3758" s="19"/>
      <c r="D3758" s="50"/>
      <c r="E3758" s="19"/>
      <c r="F3758" s="19"/>
      <c r="G3758" s="208"/>
      <c r="I3758" s="51"/>
      <c r="J3758" s="52"/>
      <c r="K3758" s="62"/>
      <c r="L3758" s="62"/>
      <c r="M3758" s="52"/>
      <c r="N3758" s="54"/>
      <c r="O3758" s="51"/>
      <c r="P3758" s="52"/>
      <c r="W3758" s="52"/>
      <c r="X3758" s="68"/>
      <c r="Y3758" s="62"/>
      <c r="Z3758" s="19"/>
      <c r="AC3758" s="58"/>
      <c r="AD3758" s="19"/>
    </row>
    <row r="3759" spans="2:30" s="20" customFormat="1">
      <c r="B3759" s="49"/>
      <c r="C3759" s="19"/>
      <c r="D3759" s="50"/>
      <c r="E3759" s="19"/>
      <c r="F3759" s="19"/>
      <c r="G3759" s="208"/>
      <c r="I3759" s="51"/>
      <c r="J3759" s="52"/>
      <c r="K3759" s="62"/>
      <c r="L3759" s="62"/>
      <c r="M3759" s="52"/>
      <c r="N3759" s="54"/>
      <c r="O3759" s="51"/>
      <c r="P3759" s="52"/>
      <c r="W3759" s="52"/>
      <c r="X3759" s="68"/>
      <c r="Y3759" s="62"/>
      <c r="Z3759" s="19"/>
      <c r="AC3759" s="58"/>
      <c r="AD3759" s="19"/>
    </row>
    <row r="3760" spans="2:30" s="20" customFormat="1">
      <c r="B3760" s="49"/>
      <c r="C3760" s="19"/>
      <c r="D3760" s="50"/>
      <c r="E3760" s="19"/>
      <c r="F3760" s="19"/>
      <c r="G3760" s="208"/>
      <c r="I3760" s="51"/>
      <c r="J3760" s="52"/>
      <c r="K3760" s="62"/>
      <c r="L3760" s="62"/>
      <c r="M3760" s="52"/>
      <c r="N3760" s="54"/>
      <c r="O3760" s="51"/>
      <c r="P3760" s="52"/>
      <c r="W3760" s="52"/>
      <c r="X3760" s="68"/>
      <c r="Y3760" s="62"/>
      <c r="Z3760" s="19"/>
      <c r="AC3760" s="58"/>
      <c r="AD3760" s="19"/>
    </row>
    <row r="3761" spans="2:30" s="20" customFormat="1">
      <c r="B3761" s="49"/>
      <c r="C3761" s="19"/>
      <c r="D3761" s="50"/>
      <c r="E3761" s="19"/>
      <c r="F3761" s="19"/>
      <c r="G3761" s="208"/>
      <c r="I3761" s="51"/>
      <c r="J3761" s="52"/>
      <c r="K3761" s="62"/>
      <c r="L3761" s="62"/>
      <c r="M3761" s="52"/>
      <c r="N3761" s="54"/>
      <c r="O3761" s="51"/>
      <c r="P3761" s="52"/>
      <c r="W3761" s="52"/>
      <c r="X3761" s="68"/>
      <c r="Y3761" s="62"/>
      <c r="Z3761" s="19"/>
      <c r="AC3761" s="58"/>
      <c r="AD3761" s="19"/>
    </row>
    <row r="3762" spans="2:30" s="20" customFormat="1">
      <c r="B3762" s="49"/>
      <c r="C3762" s="19"/>
      <c r="D3762" s="50"/>
      <c r="E3762" s="19"/>
      <c r="F3762" s="19"/>
      <c r="G3762" s="208"/>
      <c r="I3762" s="51"/>
      <c r="J3762" s="52"/>
      <c r="K3762" s="62"/>
      <c r="L3762" s="62"/>
      <c r="M3762" s="52"/>
      <c r="N3762" s="54"/>
      <c r="O3762" s="51"/>
      <c r="P3762" s="52"/>
      <c r="W3762" s="52"/>
      <c r="X3762" s="68"/>
      <c r="Y3762" s="62"/>
      <c r="Z3762" s="19"/>
      <c r="AC3762" s="58"/>
      <c r="AD3762" s="19"/>
    </row>
    <row r="3763" spans="2:30" s="20" customFormat="1">
      <c r="B3763" s="49"/>
      <c r="C3763" s="19"/>
      <c r="D3763" s="50"/>
      <c r="E3763" s="19"/>
      <c r="F3763" s="19"/>
      <c r="G3763" s="208"/>
      <c r="I3763" s="51"/>
      <c r="J3763" s="52"/>
      <c r="K3763" s="62"/>
      <c r="L3763" s="62"/>
      <c r="M3763" s="52"/>
      <c r="N3763" s="54"/>
      <c r="O3763" s="51"/>
      <c r="P3763" s="52"/>
      <c r="W3763" s="52"/>
      <c r="X3763" s="68"/>
      <c r="Y3763" s="62"/>
      <c r="Z3763" s="19"/>
      <c r="AC3763" s="58"/>
      <c r="AD3763" s="19"/>
    </row>
    <row r="3764" spans="2:30" s="20" customFormat="1">
      <c r="B3764" s="49"/>
      <c r="C3764" s="19"/>
      <c r="D3764" s="50"/>
      <c r="E3764" s="19"/>
      <c r="F3764" s="19"/>
      <c r="G3764" s="208"/>
      <c r="I3764" s="51"/>
      <c r="J3764" s="52"/>
      <c r="K3764" s="62"/>
      <c r="L3764" s="62"/>
      <c r="M3764" s="52"/>
      <c r="N3764" s="54"/>
      <c r="O3764" s="51"/>
      <c r="P3764" s="52"/>
      <c r="W3764" s="52"/>
      <c r="X3764" s="68"/>
      <c r="Y3764" s="62"/>
      <c r="Z3764" s="19"/>
      <c r="AC3764" s="58"/>
      <c r="AD3764" s="19"/>
    </row>
    <row r="3765" spans="2:30" s="20" customFormat="1">
      <c r="B3765" s="49"/>
      <c r="C3765" s="19"/>
      <c r="D3765" s="50"/>
      <c r="E3765" s="19"/>
      <c r="F3765" s="19"/>
      <c r="G3765" s="208"/>
      <c r="I3765" s="51"/>
      <c r="J3765" s="52"/>
      <c r="K3765" s="62"/>
      <c r="L3765" s="62"/>
      <c r="M3765" s="52"/>
      <c r="N3765" s="54"/>
      <c r="O3765" s="51"/>
      <c r="P3765" s="52"/>
      <c r="W3765" s="52"/>
      <c r="X3765" s="68"/>
      <c r="Y3765" s="62"/>
      <c r="Z3765" s="19"/>
      <c r="AC3765" s="58"/>
      <c r="AD3765" s="19"/>
    </row>
    <row r="3766" spans="2:30" s="20" customFormat="1">
      <c r="B3766" s="49"/>
      <c r="C3766" s="19"/>
      <c r="D3766" s="50"/>
      <c r="E3766" s="19"/>
      <c r="F3766" s="19"/>
      <c r="G3766" s="208"/>
      <c r="I3766" s="51"/>
      <c r="J3766" s="52"/>
      <c r="K3766" s="62"/>
      <c r="L3766" s="62"/>
      <c r="M3766" s="52"/>
      <c r="N3766" s="54"/>
      <c r="O3766" s="51"/>
      <c r="P3766" s="52"/>
      <c r="W3766" s="52"/>
      <c r="X3766" s="68"/>
      <c r="Y3766" s="62"/>
      <c r="Z3766" s="19"/>
      <c r="AC3766" s="58"/>
      <c r="AD3766" s="19"/>
    </row>
    <row r="3767" spans="2:30" s="20" customFormat="1">
      <c r="B3767" s="49"/>
      <c r="C3767" s="19"/>
      <c r="D3767" s="50"/>
      <c r="E3767" s="19"/>
      <c r="F3767" s="19"/>
      <c r="G3767" s="208"/>
      <c r="I3767" s="51"/>
      <c r="J3767" s="52"/>
      <c r="K3767" s="62"/>
      <c r="L3767" s="62"/>
      <c r="M3767" s="52"/>
      <c r="N3767" s="54"/>
      <c r="O3767" s="51"/>
      <c r="P3767" s="52"/>
      <c r="W3767" s="52"/>
      <c r="X3767" s="68"/>
      <c r="Y3767" s="62"/>
      <c r="Z3767" s="19"/>
      <c r="AC3767" s="58"/>
      <c r="AD3767" s="19"/>
    </row>
    <row r="3768" spans="2:30" s="20" customFormat="1">
      <c r="B3768" s="49"/>
      <c r="C3768" s="19"/>
      <c r="D3768" s="50"/>
      <c r="E3768" s="19"/>
      <c r="F3768" s="19"/>
      <c r="G3768" s="208"/>
      <c r="I3768" s="51"/>
      <c r="J3768" s="52"/>
      <c r="K3768" s="62"/>
      <c r="L3768" s="62"/>
      <c r="M3768" s="52"/>
      <c r="N3768" s="54"/>
      <c r="O3768" s="51"/>
      <c r="P3768" s="52"/>
      <c r="W3768" s="52"/>
      <c r="X3768" s="68"/>
      <c r="Y3768" s="62"/>
      <c r="Z3768" s="19"/>
      <c r="AC3768" s="58"/>
      <c r="AD3768" s="19"/>
    </row>
    <row r="3769" spans="2:30" s="20" customFormat="1">
      <c r="B3769" s="49"/>
      <c r="C3769" s="19"/>
      <c r="D3769" s="50"/>
      <c r="E3769" s="19"/>
      <c r="F3769" s="19"/>
      <c r="G3769" s="208"/>
      <c r="I3769" s="51"/>
      <c r="J3769" s="52"/>
      <c r="K3769" s="62"/>
      <c r="L3769" s="62"/>
      <c r="M3769" s="52"/>
      <c r="N3769" s="54"/>
      <c r="O3769" s="51"/>
      <c r="P3769" s="52"/>
      <c r="W3769" s="52"/>
      <c r="X3769" s="68"/>
      <c r="Y3769" s="62"/>
      <c r="Z3769" s="19"/>
      <c r="AC3769" s="58"/>
      <c r="AD3769" s="19"/>
    </row>
    <row r="3770" spans="2:30" s="20" customFormat="1">
      <c r="B3770" s="49"/>
      <c r="C3770" s="19"/>
      <c r="D3770" s="50"/>
      <c r="E3770" s="19"/>
      <c r="F3770" s="19"/>
      <c r="G3770" s="208"/>
      <c r="I3770" s="51"/>
      <c r="J3770" s="52"/>
      <c r="K3770" s="62"/>
      <c r="L3770" s="62"/>
      <c r="M3770" s="52"/>
      <c r="N3770" s="54"/>
      <c r="O3770" s="51"/>
      <c r="P3770" s="52"/>
      <c r="W3770" s="52"/>
      <c r="X3770" s="68"/>
      <c r="Y3770" s="62"/>
      <c r="Z3770" s="19"/>
      <c r="AC3770" s="58"/>
      <c r="AD3770" s="19"/>
    </row>
    <row r="3771" spans="2:30" s="20" customFormat="1">
      <c r="B3771" s="49"/>
      <c r="C3771" s="19"/>
      <c r="D3771" s="50"/>
      <c r="E3771" s="19"/>
      <c r="F3771" s="19"/>
      <c r="G3771" s="208"/>
      <c r="I3771" s="51"/>
      <c r="J3771" s="52"/>
      <c r="K3771" s="62"/>
      <c r="L3771" s="62"/>
      <c r="M3771" s="52"/>
      <c r="N3771" s="54"/>
      <c r="O3771" s="51"/>
      <c r="P3771" s="52"/>
      <c r="W3771" s="52"/>
      <c r="X3771" s="68"/>
      <c r="Y3771" s="62"/>
      <c r="Z3771" s="19"/>
      <c r="AC3771" s="58"/>
      <c r="AD3771" s="19"/>
    </row>
    <row r="3772" spans="2:30" s="20" customFormat="1">
      <c r="B3772" s="49"/>
      <c r="C3772" s="19"/>
      <c r="D3772" s="50"/>
      <c r="E3772" s="19"/>
      <c r="F3772" s="19"/>
      <c r="G3772" s="208"/>
      <c r="I3772" s="51"/>
      <c r="J3772" s="52"/>
      <c r="K3772" s="62"/>
      <c r="L3772" s="62"/>
      <c r="M3772" s="52"/>
      <c r="N3772" s="54"/>
      <c r="O3772" s="51"/>
      <c r="P3772" s="52"/>
      <c r="W3772" s="52"/>
      <c r="X3772" s="68"/>
      <c r="Y3772" s="62"/>
      <c r="Z3772" s="19"/>
      <c r="AC3772" s="58"/>
      <c r="AD3772" s="19"/>
    </row>
    <row r="3773" spans="2:30" s="20" customFormat="1">
      <c r="B3773" s="49"/>
      <c r="C3773" s="19"/>
      <c r="D3773" s="50"/>
      <c r="E3773" s="19"/>
      <c r="F3773" s="19"/>
      <c r="G3773" s="208"/>
      <c r="I3773" s="51"/>
      <c r="J3773" s="52"/>
      <c r="K3773" s="62"/>
      <c r="L3773" s="62"/>
      <c r="M3773" s="52"/>
      <c r="N3773" s="54"/>
      <c r="O3773" s="51"/>
      <c r="P3773" s="52"/>
      <c r="W3773" s="52"/>
      <c r="X3773" s="68"/>
      <c r="Y3773" s="62"/>
      <c r="Z3773" s="19"/>
      <c r="AC3773" s="58"/>
      <c r="AD3773" s="19"/>
    </row>
    <row r="3774" spans="2:30" s="20" customFormat="1">
      <c r="B3774" s="49"/>
      <c r="C3774" s="19"/>
      <c r="D3774" s="50"/>
      <c r="E3774" s="19"/>
      <c r="F3774" s="19"/>
      <c r="G3774" s="208"/>
      <c r="I3774" s="51"/>
      <c r="J3774" s="52"/>
      <c r="K3774" s="62"/>
      <c r="L3774" s="62"/>
      <c r="M3774" s="52"/>
      <c r="N3774" s="54"/>
      <c r="O3774" s="51"/>
      <c r="P3774" s="52"/>
      <c r="W3774" s="52"/>
      <c r="X3774" s="68"/>
      <c r="Y3774" s="62"/>
      <c r="Z3774" s="19"/>
      <c r="AC3774" s="58"/>
      <c r="AD3774" s="19"/>
    </row>
    <row r="3775" spans="2:30" s="20" customFormat="1">
      <c r="B3775" s="49"/>
      <c r="C3775" s="19"/>
      <c r="D3775" s="50"/>
      <c r="E3775" s="19"/>
      <c r="F3775" s="19"/>
      <c r="G3775" s="208"/>
      <c r="I3775" s="51"/>
      <c r="J3775" s="52"/>
      <c r="K3775" s="62"/>
      <c r="L3775" s="62"/>
      <c r="M3775" s="52"/>
      <c r="N3775" s="54"/>
      <c r="O3775" s="51"/>
      <c r="P3775" s="52"/>
      <c r="W3775" s="52"/>
      <c r="X3775" s="68"/>
      <c r="Y3775" s="62"/>
      <c r="Z3775" s="19"/>
      <c r="AC3775" s="58"/>
      <c r="AD3775" s="19"/>
    </row>
    <row r="3776" spans="2:30" s="20" customFormat="1">
      <c r="B3776" s="49"/>
      <c r="C3776" s="19"/>
      <c r="D3776" s="50"/>
      <c r="E3776" s="19"/>
      <c r="F3776" s="19"/>
      <c r="G3776" s="208"/>
      <c r="I3776" s="51"/>
      <c r="J3776" s="52"/>
      <c r="K3776" s="62"/>
      <c r="L3776" s="62"/>
      <c r="M3776" s="52"/>
      <c r="N3776" s="54"/>
      <c r="O3776" s="51"/>
      <c r="P3776" s="52"/>
      <c r="W3776" s="52"/>
      <c r="X3776" s="68"/>
      <c r="Y3776" s="62"/>
      <c r="Z3776" s="19"/>
      <c r="AC3776" s="58"/>
      <c r="AD3776" s="19"/>
    </row>
    <row r="3777" spans="2:30" s="20" customFormat="1">
      <c r="B3777" s="49"/>
      <c r="C3777" s="19"/>
      <c r="D3777" s="50"/>
      <c r="E3777" s="19"/>
      <c r="F3777" s="19"/>
      <c r="G3777" s="208"/>
      <c r="I3777" s="51"/>
      <c r="J3777" s="52"/>
      <c r="K3777" s="62"/>
      <c r="L3777" s="62"/>
      <c r="M3777" s="52"/>
      <c r="N3777" s="54"/>
      <c r="O3777" s="51"/>
      <c r="P3777" s="52"/>
      <c r="W3777" s="52"/>
      <c r="X3777" s="68"/>
      <c r="Y3777" s="62"/>
      <c r="Z3777" s="19"/>
      <c r="AC3777" s="58"/>
      <c r="AD3777" s="19"/>
    </row>
    <row r="3778" spans="2:30" s="20" customFormat="1">
      <c r="B3778" s="49"/>
      <c r="C3778" s="19"/>
      <c r="D3778" s="50"/>
      <c r="E3778" s="19"/>
      <c r="F3778" s="19"/>
      <c r="G3778" s="208"/>
      <c r="I3778" s="51"/>
      <c r="J3778" s="52"/>
      <c r="K3778" s="62"/>
      <c r="L3778" s="62"/>
      <c r="M3778" s="52"/>
      <c r="N3778" s="54"/>
      <c r="O3778" s="51"/>
      <c r="P3778" s="52"/>
      <c r="W3778" s="52"/>
      <c r="X3778" s="68"/>
      <c r="Y3778" s="62"/>
      <c r="Z3778" s="19"/>
      <c r="AC3778" s="58"/>
      <c r="AD3778" s="19"/>
    </row>
    <row r="3779" spans="2:30" s="20" customFormat="1">
      <c r="B3779" s="49"/>
      <c r="C3779" s="19"/>
      <c r="D3779" s="50"/>
      <c r="E3779" s="19"/>
      <c r="F3779" s="19"/>
      <c r="G3779" s="208"/>
      <c r="I3779" s="51"/>
      <c r="J3779" s="52"/>
      <c r="K3779" s="62"/>
      <c r="L3779" s="62"/>
      <c r="M3779" s="52"/>
      <c r="N3779" s="54"/>
      <c r="O3779" s="51"/>
      <c r="P3779" s="52"/>
      <c r="W3779" s="52"/>
      <c r="X3779" s="68"/>
      <c r="Y3779" s="62"/>
      <c r="Z3779" s="19"/>
      <c r="AC3779" s="58"/>
      <c r="AD3779" s="19"/>
    </row>
    <row r="3780" spans="2:30" s="20" customFormat="1">
      <c r="B3780" s="49"/>
      <c r="C3780" s="19"/>
      <c r="D3780" s="50"/>
      <c r="E3780" s="19"/>
      <c r="F3780" s="19"/>
      <c r="G3780" s="208"/>
      <c r="I3780" s="51"/>
      <c r="J3780" s="52"/>
      <c r="K3780" s="62"/>
      <c r="L3780" s="62"/>
      <c r="M3780" s="52"/>
      <c r="N3780" s="54"/>
      <c r="O3780" s="51"/>
      <c r="P3780" s="52"/>
      <c r="W3780" s="52"/>
      <c r="X3780" s="68"/>
      <c r="Y3780" s="62"/>
      <c r="Z3780" s="19"/>
      <c r="AC3780" s="58"/>
      <c r="AD3780" s="19"/>
    </row>
    <row r="3781" spans="2:30" s="20" customFormat="1">
      <c r="B3781" s="49"/>
      <c r="C3781" s="19"/>
      <c r="D3781" s="50"/>
      <c r="E3781" s="19"/>
      <c r="F3781" s="19"/>
      <c r="G3781" s="208"/>
      <c r="I3781" s="51"/>
      <c r="J3781" s="52"/>
      <c r="K3781" s="62"/>
      <c r="L3781" s="62"/>
      <c r="M3781" s="52"/>
      <c r="N3781" s="54"/>
      <c r="O3781" s="51"/>
      <c r="P3781" s="52"/>
      <c r="W3781" s="52"/>
      <c r="X3781" s="68"/>
      <c r="Y3781" s="62"/>
      <c r="Z3781" s="19"/>
      <c r="AC3781" s="58"/>
      <c r="AD3781" s="19"/>
    </row>
    <row r="3782" spans="2:30" s="20" customFormat="1">
      <c r="B3782" s="49"/>
      <c r="C3782" s="19"/>
      <c r="D3782" s="50"/>
      <c r="E3782" s="19"/>
      <c r="F3782" s="19"/>
      <c r="G3782" s="208"/>
      <c r="I3782" s="51"/>
      <c r="J3782" s="52"/>
      <c r="K3782" s="62"/>
      <c r="L3782" s="62"/>
      <c r="M3782" s="52"/>
      <c r="N3782" s="54"/>
      <c r="O3782" s="51"/>
      <c r="P3782" s="52"/>
      <c r="W3782" s="52"/>
      <c r="X3782" s="68"/>
      <c r="Y3782" s="62"/>
      <c r="Z3782" s="19"/>
      <c r="AC3782" s="58"/>
      <c r="AD3782" s="19"/>
    </row>
    <row r="3783" spans="2:30" s="20" customFormat="1">
      <c r="B3783" s="49"/>
      <c r="C3783" s="19"/>
      <c r="D3783" s="50"/>
      <c r="E3783" s="19"/>
      <c r="F3783" s="19"/>
      <c r="G3783" s="208"/>
      <c r="I3783" s="51"/>
      <c r="J3783" s="52"/>
      <c r="K3783" s="62"/>
      <c r="L3783" s="62"/>
      <c r="M3783" s="52"/>
      <c r="N3783" s="54"/>
      <c r="O3783" s="51"/>
      <c r="P3783" s="52"/>
      <c r="W3783" s="52"/>
      <c r="X3783" s="68"/>
      <c r="Y3783" s="62"/>
      <c r="Z3783" s="19"/>
      <c r="AC3783" s="58"/>
      <c r="AD3783" s="19"/>
    </row>
    <row r="3784" spans="2:30" s="20" customFormat="1">
      <c r="B3784" s="49"/>
      <c r="C3784" s="19"/>
      <c r="D3784" s="50"/>
      <c r="E3784" s="19"/>
      <c r="F3784" s="19"/>
      <c r="G3784" s="208"/>
      <c r="I3784" s="51"/>
      <c r="J3784" s="52"/>
      <c r="K3784" s="62"/>
      <c r="L3784" s="62"/>
      <c r="M3784" s="52"/>
      <c r="N3784" s="54"/>
      <c r="O3784" s="51"/>
      <c r="P3784" s="52"/>
      <c r="W3784" s="52"/>
      <c r="X3784" s="68"/>
      <c r="Y3784" s="62"/>
      <c r="Z3784" s="19"/>
      <c r="AC3784" s="58"/>
      <c r="AD3784" s="19"/>
    </row>
    <row r="3785" spans="2:30" s="20" customFormat="1">
      <c r="B3785" s="49"/>
      <c r="C3785" s="19"/>
      <c r="D3785" s="50"/>
      <c r="E3785" s="19"/>
      <c r="F3785" s="19"/>
      <c r="G3785" s="208"/>
      <c r="I3785" s="51"/>
      <c r="J3785" s="52"/>
      <c r="K3785" s="62"/>
      <c r="L3785" s="62"/>
      <c r="M3785" s="52"/>
      <c r="N3785" s="54"/>
      <c r="O3785" s="51"/>
      <c r="P3785" s="52"/>
      <c r="W3785" s="52"/>
      <c r="X3785" s="68"/>
      <c r="Y3785" s="62"/>
      <c r="Z3785" s="19"/>
      <c r="AC3785" s="58"/>
      <c r="AD3785" s="19"/>
    </row>
    <row r="3786" spans="2:30" s="20" customFormat="1">
      <c r="B3786" s="49"/>
      <c r="C3786" s="19"/>
      <c r="D3786" s="50"/>
      <c r="E3786" s="19"/>
      <c r="F3786" s="19"/>
      <c r="G3786" s="208"/>
      <c r="I3786" s="51"/>
      <c r="J3786" s="52"/>
      <c r="K3786" s="62"/>
      <c r="L3786" s="62"/>
      <c r="M3786" s="52"/>
      <c r="N3786" s="54"/>
      <c r="O3786" s="51"/>
      <c r="P3786" s="52"/>
      <c r="W3786" s="52"/>
      <c r="X3786" s="68"/>
      <c r="Y3786" s="62"/>
      <c r="Z3786" s="19"/>
      <c r="AC3786" s="58"/>
      <c r="AD3786" s="19"/>
    </row>
    <row r="3787" spans="2:30" s="20" customFormat="1">
      <c r="B3787" s="49"/>
      <c r="C3787" s="19"/>
      <c r="D3787" s="50"/>
      <c r="E3787" s="19"/>
      <c r="F3787" s="19"/>
      <c r="G3787" s="208"/>
      <c r="I3787" s="51"/>
      <c r="J3787" s="52"/>
      <c r="K3787" s="62"/>
      <c r="L3787" s="62"/>
      <c r="M3787" s="52"/>
      <c r="N3787" s="54"/>
      <c r="O3787" s="51"/>
      <c r="P3787" s="52"/>
      <c r="W3787" s="52"/>
      <c r="X3787" s="68"/>
      <c r="Y3787" s="62"/>
      <c r="Z3787" s="19"/>
      <c r="AC3787" s="58"/>
      <c r="AD3787" s="19"/>
    </row>
    <row r="3788" spans="2:30" s="20" customFormat="1">
      <c r="B3788" s="49"/>
      <c r="C3788" s="19"/>
      <c r="D3788" s="50"/>
      <c r="E3788" s="19"/>
      <c r="F3788" s="19"/>
      <c r="G3788" s="208"/>
      <c r="I3788" s="51"/>
      <c r="J3788" s="52"/>
      <c r="K3788" s="62"/>
      <c r="L3788" s="62"/>
      <c r="M3788" s="52"/>
      <c r="N3788" s="54"/>
      <c r="O3788" s="51"/>
      <c r="P3788" s="52"/>
      <c r="W3788" s="52"/>
      <c r="X3788" s="68"/>
      <c r="Y3788" s="62"/>
      <c r="Z3788" s="19"/>
      <c r="AC3788" s="58"/>
      <c r="AD3788" s="19"/>
    </row>
    <row r="3789" spans="2:30" s="20" customFormat="1">
      <c r="B3789" s="49"/>
      <c r="C3789" s="19"/>
      <c r="D3789" s="50"/>
      <c r="E3789" s="19"/>
      <c r="F3789" s="19"/>
      <c r="G3789" s="208"/>
      <c r="I3789" s="51"/>
      <c r="J3789" s="52"/>
      <c r="K3789" s="62"/>
      <c r="L3789" s="62"/>
      <c r="M3789" s="52"/>
      <c r="N3789" s="54"/>
      <c r="O3789" s="51"/>
      <c r="P3789" s="52"/>
      <c r="W3789" s="52"/>
      <c r="X3789" s="68"/>
      <c r="Y3789" s="62"/>
      <c r="Z3789" s="19"/>
      <c r="AC3789" s="58"/>
      <c r="AD3789" s="19"/>
    </row>
    <row r="3790" spans="2:30" s="20" customFormat="1">
      <c r="B3790" s="49"/>
      <c r="C3790" s="19"/>
      <c r="D3790" s="50"/>
      <c r="E3790" s="19"/>
      <c r="F3790" s="19"/>
      <c r="G3790" s="208"/>
      <c r="I3790" s="51"/>
      <c r="J3790" s="52"/>
      <c r="K3790" s="62"/>
      <c r="L3790" s="62"/>
      <c r="M3790" s="52"/>
      <c r="N3790" s="54"/>
      <c r="O3790" s="51"/>
      <c r="P3790" s="52"/>
      <c r="W3790" s="52"/>
      <c r="X3790" s="68"/>
      <c r="Y3790" s="62"/>
      <c r="Z3790" s="19"/>
      <c r="AC3790" s="58"/>
      <c r="AD3790" s="19"/>
    </row>
    <row r="3791" spans="2:30" s="20" customFormat="1">
      <c r="B3791" s="49"/>
      <c r="C3791" s="19"/>
      <c r="D3791" s="50"/>
      <c r="E3791" s="19"/>
      <c r="F3791" s="19"/>
      <c r="G3791" s="208"/>
      <c r="I3791" s="51"/>
      <c r="J3791" s="52"/>
      <c r="K3791" s="62"/>
      <c r="L3791" s="62"/>
      <c r="M3791" s="52"/>
      <c r="N3791" s="54"/>
      <c r="O3791" s="51"/>
      <c r="P3791" s="52"/>
      <c r="W3791" s="52"/>
      <c r="X3791" s="68"/>
      <c r="Y3791" s="62"/>
      <c r="Z3791" s="19"/>
      <c r="AC3791" s="58"/>
      <c r="AD3791" s="19"/>
    </row>
    <row r="3792" spans="2:30" s="20" customFormat="1">
      <c r="B3792" s="49"/>
      <c r="C3792" s="19"/>
      <c r="D3792" s="50"/>
      <c r="E3792" s="19"/>
      <c r="F3792" s="19"/>
      <c r="G3792" s="208"/>
      <c r="I3792" s="51"/>
      <c r="J3792" s="52"/>
      <c r="K3792" s="62"/>
      <c r="L3792" s="62"/>
      <c r="M3792" s="52"/>
      <c r="N3792" s="54"/>
      <c r="O3792" s="51"/>
      <c r="P3792" s="52"/>
      <c r="W3792" s="52"/>
      <c r="X3792" s="68"/>
      <c r="Y3792" s="62"/>
      <c r="Z3792" s="19"/>
      <c r="AC3792" s="58"/>
      <c r="AD3792" s="19"/>
    </row>
    <row r="3793" spans="2:30" s="20" customFormat="1">
      <c r="B3793" s="49"/>
      <c r="C3793" s="19"/>
      <c r="D3793" s="50"/>
      <c r="E3793" s="19"/>
      <c r="F3793" s="19"/>
      <c r="G3793" s="208"/>
      <c r="I3793" s="51"/>
      <c r="J3793" s="52"/>
      <c r="K3793" s="62"/>
      <c r="L3793" s="62"/>
      <c r="M3793" s="52"/>
      <c r="N3793" s="54"/>
      <c r="O3793" s="51"/>
      <c r="P3793" s="52"/>
      <c r="W3793" s="52"/>
      <c r="X3793" s="68"/>
      <c r="Y3793" s="62"/>
      <c r="Z3793" s="19"/>
      <c r="AC3793" s="58"/>
      <c r="AD3793" s="19"/>
    </row>
    <row r="3794" spans="2:30" s="20" customFormat="1">
      <c r="B3794" s="49"/>
      <c r="C3794" s="19"/>
      <c r="D3794" s="50"/>
      <c r="E3794" s="19"/>
      <c r="F3794" s="19"/>
      <c r="G3794" s="208"/>
      <c r="I3794" s="51"/>
      <c r="J3794" s="52"/>
      <c r="K3794" s="62"/>
      <c r="L3794" s="62"/>
      <c r="M3794" s="52"/>
      <c r="N3794" s="54"/>
      <c r="O3794" s="51"/>
      <c r="P3794" s="52"/>
      <c r="W3794" s="52"/>
      <c r="X3794" s="68"/>
      <c r="Y3794" s="62"/>
      <c r="Z3794" s="19"/>
      <c r="AC3794" s="58"/>
      <c r="AD3794" s="19"/>
    </row>
    <row r="3795" spans="2:30" s="20" customFormat="1">
      <c r="B3795" s="49"/>
      <c r="C3795" s="19"/>
      <c r="D3795" s="50"/>
      <c r="E3795" s="19"/>
      <c r="F3795" s="19"/>
      <c r="G3795" s="208"/>
      <c r="I3795" s="51"/>
      <c r="J3795" s="52"/>
      <c r="K3795" s="62"/>
      <c r="L3795" s="62"/>
      <c r="M3795" s="52"/>
      <c r="N3795" s="54"/>
      <c r="O3795" s="51"/>
      <c r="P3795" s="52"/>
      <c r="W3795" s="52"/>
      <c r="X3795" s="68"/>
      <c r="Y3795" s="62"/>
      <c r="Z3795" s="19"/>
      <c r="AC3795" s="58"/>
      <c r="AD3795" s="19"/>
    </row>
    <row r="3796" spans="2:30" s="20" customFormat="1">
      <c r="B3796" s="49"/>
      <c r="C3796" s="19"/>
      <c r="D3796" s="50"/>
      <c r="E3796" s="19"/>
      <c r="F3796" s="19"/>
      <c r="G3796" s="208"/>
      <c r="I3796" s="51"/>
      <c r="J3796" s="52"/>
      <c r="K3796" s="62"/>
      <c r="L3796" s="62"/>
      <c r="M3796" s="52"/>
      <c r="N3796" s="54"/>
      <c r="O3796" s="51"/>
      <c r="P3796" s="52"/>
      <c r="W3796" s="52"/>
      <c r="X3796" s="68"/>
      <c r="Y3796" s="62"/>
      <c r="Z3796" s="19"/>
      <c r="AC3796" s="58"/>
      <c r="AD3796" s="19"/>
    </row>
    <row r="3797" spans="2:30" s="20" customFormat="1">
      <c r="B3797" s="49"/>
      <c r="C3797" s="19"/>
      <c r="D3797" s="50"/>
      <c r="E3797" s="19"/>
      <c r="F3797" s="19"/>
      <c r="G3797" s="208"/>
      <c r="I3797" s="51"/>
      <c r="J3797" s="52"/>
      <c r="K3797" s="62"/>
      <c r="L3797" s="62"/>
      <c r="M3797" s="52"/>
      <c r="N3797" s="54"/>
      <c r="O3797" s="51"/>
      <c r="P3797" s="52"/>
      <c r="W3797" s="52"/>
      <c r="X3797" s="68"/>
      <c r="Y3797" s="62"/>
      <c r="Z3797" s="19"/>
      <c r="AC3797" s="58"/>
      <c r="AD3797" s="19"/>
    </row>
    <row r="3798" spans="2:30" s="20" customFormat="1">
      <c r="B3798" s="49"/>
      <c r="C3798" s="19"/>
      <c r="D3798" s="50"/>
      <c r="E3798" s="19"/>
      <c r="F3798" s="19"/>
      <c r="G3798" s="208"/>
      <c r="I3798" s="51"/>
      <c r="J3798" s="52"/>
      <c r="K3798" s="62"/>
      <c r="L3798" s="62"/>
      <c r="M3798" s="52"/>
      <c r="N3798" s="54"/>
      <c r="O3798" s="51"/>
      <c r="P3798" s="52"/>
      <c r="W3798" s="52"/>
      <c r="X3798" s="68"/>
      <c r="Y3798" s="62"/>
      <c r="Z3798" s="19"/>
      <c r="AC3798" s="58"/>
      <c r="AD3798" s="19"/>
    </row>
    <row r="3799" spans="2:30" s="20" customFormat="1">
      <c r="B3799" s="49"/>
      <c r="C3799" s="19"/>
      <c r="D3799" s="50"/>
      <c r="E3799" s="19"/>
      <c r="F3799" s="19"/>
      <c r="G3799" s="208"/>
      <c r="I3799" s="51"/>
      <c r="J3799" s="52"/>
      <c r="K3799" s="62"/>
      <c r="L3799" s="62"/>
      <c r="M3799" s="52"/>
      <c r="N3799" s="54"/>
      <c r="O3799" s="51"/>
      <c r="P3799" s="52"/>
      <c r="W3799" s="52"/>
      <c r="X3799" s="68"/>
      <c r="Y3799" s="62"/>
      <c r="Z3799" s="19"/>
      <c r="AC3799" s="58"/>
      <c r="AD3799" s="19"/>
    </row>
    <row r="3800" spans="2:30" s="20" customFormat="1">
      <c r="B3800" s="49"/>
      <c r="C3800" s="19"/>
      <c r="D3800" s="50"/>
      <c r="E3800" s="19"/>
      <c r="F3800" s="19"/>
      <c r="G3800" s="208"/>
      <c r="I3800" s="51"/>
      <c r="J3800" s="52"/>
      <c r="K3800" s="62"/>
      <c r="L3800" s="62"/>
      <c r="M3800" s="52"/>
      <c r="N3800" s="54"/>
      <c r="O3800" s="51"/>
      <c r="P3800" s="52"/>
      <c r="W3800" s="52"/>
      <c r="X3800" s="68"/>
      <c r="Y3800" s="62"/>
      <c r="Z3800" s="19"/>
      <c r="AC3800" s="58"/>
      <c r="AD3800" s="19"/>
    </row>
    <row r="3801" spans="2:30" s="20" customFormat="1">
      <c r="B3801" s="49"/>
      <c r="C3801" s="19"/>
      <c r="D3801" s="50"/>
      <c r="E3801" s="19"/>
      <c r="F3801" s="19"/>
      <c r="G3801" s="208"/>
      <c r="I3801" s="51"/>
      <c r="J3801" s="52"/>
      <c r="K3801" s="62"/>
      <c r="L3801" s="62"/>
      <c r="M3801" s="52"/>
      <c r="N3801" s="54"/>
      <c r="O3801" s="51"/>
      <c r="P3801" s="52"/>
      <c r="W3801" s="52"/>
      <c r="X3801" s="68"/>
      <c r="Y3801" s="62"/>
      <c r="Z3801" s="19"/>
      <c r="AC3801" s="58"/>
      <c r="AD3801" s="19"/>
    </row>
    <row r="3802" spans="2:30" s="20" customFormat="1">
      <c r="B3802" s="49"/>
      <c r="C3802" s="19"/>
      <c r="D3802" s="50"/>
      <c r="E3802" s="19"/>
      <c r="F3802" s="19"/>
      <c r="G3802" s="208"/>
      <c r="I3802" s="51"/>
      <c r="J3802" s="52"/>
      <c r="K3802" s="62"/>
      <c r="L3802" s="62"/>
      <c r="M3802" s="52"/>
      <c r="N3802" s="54"/>
      <c r="O3802" s="51"/>
      <c r="P3802" s="52"/>
      <c r="W3802" s="52"/>
      <c r="X3802" s="68"/>
      <c r="Y3802" s="62"/>
      <c r="Z3802" s="19"/>
      <c r="AC3802" s="58"/>
      <c r="AD3802" s="19"/>
    </row>
    <row r="3803" spans="2:30" s="20" customFormat="1">
      <c r="B3803" s="49"/>
      <c r="C3803" s="19"/>
      <c r="D3803" s="50"/>
      <c r="E3803" s="19"/>
      <c r="F3803" s="19"/>
      <c r="G3803" s="208"/>
      <c r="I3803" s="51"/>
      <c r="J3803" s="52"/>
      <c r="K3803" s="62"/>
      <c r="L3803" s="62"/>
      <c r="M3803" s="52"/>
      <c r="N3803" s="54"/>
      <c r="O3803" s="51"/>
      <c r="P3803" s="52"/>
      <c r="W3803" s="52"/>
      <c r="X3803" s="68"/>
      <c r="Y3803" s="62"/>
      <c r="Z3803" s="19"/>
      <c r="AC3803" s="58"/>
      <c r="AD3803" s="19"/>
    </row>
    <row r="3804" spans="2:30" s="20" customFormat="1">
      <c r="B3804" s="49"/>
      <c r="C3804" s="19"/>
      <c r="D3804" s="50"/>
      <c r="E3804" s="19"/>
      <c r="F3804" s="19"/>
      <c r="G3804" s="208"/>
      <c r="I3804" s="51"/>
      <c r="J3804" s="52"/>
      <c r="K3804" s="62"/>
      <c r="L3804" s="62"/>
      <c r="M3804" s="52"/>
      <c r="N3804" s="54"/>
      <c r="O3804" s="51"/>
      <c r="P3804" s="52"/>
      <c r="W3804" s="52"/>
      <c r="X3804" s="68"/>
      <c r="Y3804" s="62"/>
      <c r="Z3804" s="19"/>
      <c r="AC3804" s="58"/>
      <c r="AD3804" s="19"/>
    </row>
    <row r="3805" spans="2:30" s="20" customFormat="1">
      <c r="B3805" s="49"/>
      <c r="C3805" s="19"/>
      <c r="D3805" s="50"/>
      <c r="E3805" s="19"/>
      <c r="F3805" s="19"/>
      <c r="G3805" s="208"/>
      <c r="I3805" s="51"/>
      <c r="J3805" s="52"/>
      <c r="K3805" s="62"/>
      <c r="L3805" s="62"/>
      <c r="M3805" s="52"/>
      <c r="N3805" s="54"/>
      <c r="O3805" s="51"/>
      <c r="P3805" s="52"/>
      <c r="W3805" s="52"/>
      <c r="X3805" s="68"/>
      <c r="Y3805" s="62"/>
      <c r="Z3805" s="19"/>
      <c r="AC3805" s="58"/>
      <c r="AD3805" s="19"/>
    </row>
    <row r="3806" spans="2:30" s="20" customFormat="1">
      <c r="B3806" s="49"/>
      <c r="C3806" s="19"/>
      <c r="D3806" s="50"/>
      <c r="E3806" s="19"/>
      <c r="F3806" s="19"/>
      <c r="G3806" s="208"/>
      <c r="I3806" s="51"/>
      <c r="J3806" s="52"/>
      <c r="K3806" s="62"/>
      <c r="L3806" s="62"/>
      <c r="M3806" s="52"/>
      <c r="N3806" s="54"/>
      <c r="O3806" s="51"/>
      <c r="P3806" s="52"/>
      <c r="W3806" s="52"/>
      <c r="X3806" s="68"/>
      <c r="Y3806" s="62"/>
      <c r="Z3806" s="19"/>
      <c r="AC3806" s="58"/>
      <c r="AD3806" s="19"/>
    </row>
    <row r="3807" spans="2:30" s="20" customFormat="1">
      <c r="B3807" s="49"/>
      <c r="C3807" s="19"/>
      <c r="D3807" s="50"/>
      <c r="E3807" s="19"/>
      <c r="F3807" s="19"/>
      <c r="G3807" s="208"/>
      <c r="I3807" s="51"/>
      <c r="J3807" s="52"/>
      <c r="K3807" s="62"/>
      <c r="L3807" s="62"/>
      <c r="M3807" s="52"/>
      <c r="N3807" s="54"/>
      <c r="O3807" s="51"/>
      <c r="P3807" s="52"/>
      <c r="W3807" s="52"/>
      <c r="X3807" s="68"/>
      <c r="Y3807" s="62"/>
      <c r="Z3807" s="19"/>
      <c r="AC3807" s="58"/>
      <c r="AD3807" s="19"/>
    </row>
    <row r="3808" spans="2:30" s="20" customFormat="1">
      <c r="B3808" s="49"/>
      <c r="C3808" s="19"/>
      <c r="D3808" s="50"/>
      <c r="E3808" s="19"/>
      <c r="F3808" s="19"/>
      <c r="G3808" s="208"/>
      <c r="I3808" s="51"/>
      <c r="J3808" s="52"/>
      <c r="K3808" s="62"/>
      <c r="L3808" s="62"/>
      <c r="M3808" s="52"/>
      <c r="N3808" s="54"/>
      <c r="O3808" s="51"/>
      <c r="P3808" s="52"/>
      <c r="W3808" s="52"/>
      <c r="X3808" s="68"/>
      <c r="Y3808" s="62"/>
      <c r="Z3808" s="19"/>
      <c r="AC3808" s="58"/>
      <c r="AD3808" s="19"/>
    </row>
    <row r="3809" spans="2:30" s="20" customFormat="1">
      <c r="B3809" s="49"/>
      <c r="C3809" s="19"/>
      <c r="D3809" s="50"/>
      <c r="E3809" s="19"/>
      <c r="F3809" s="19"/>
      <c r="G3809" s="208"/>
      <c r="I3809" s="51"/>
      <c r="J3809" s="52"/>
      <c r="K3809" s="62"/>
      <c r="L3809" s="62"/>
      <c r="M3809" s="52"/>
      <c r="N3809" s="54"/>
      <c r="O3809" s="51"/>
      <c r="P3809" s="52"/>
      <c r="W3809" s="52"/>
      <c r="X3809" s="68"/>
      <c r="Y3809" s="62"/>
      <c r="Z3809" s="19"/>
      <c r="AC3809" s="58"/>
      <c r="AD3809" s="19"/>
    </row>
    <row r="3810" spans="2:30" s="20" customFormat="1">
      <c r="B3810" s="49"/>
      <c r="C3810" s="19"/>
      <c r="D3810" s="50"/>
      <c r="E3810" s="19"/>
      <c r="F3810" s="19"/>
      <c r="G3810" s="208"/>
      <c r="I3810" s="51"/>
      <c r="J3810" s="52"/>
      <c r="K3810" s="62"/>
      <c r="L3810" s="62"/>
      <c r="M3810" s="52"/>
      <c r="N3810" s="54"/>
      <c r="O3810" s="51"/>
      <c r="P3810" s="52"/>
      <c r="W3810" s="52"/>
      <c r="X3810" s="68"/>
      <c r="Y3810" s="62"/>
      <c r="Z3810" s="19"/>
      <c r="AC3810" s="58"/>
      <c r="AD3810" s="19"/>
    </row>
    <row r="3811" spans="2:30" s="20" customFormat="1">
      <c r="B3811" s="49"/>
      <c r="C3811" s="19"/>
      <c r="D3811" s="50"/>
      <c r="E3811" s="19"/>
      <c r="F3811" s="19"/>
      <c r="G3811" s="208"/>
      <c r="I3811" s="51"/>
      <c r="J3811" s="52"/>
      <c r="K3811" s="62"/>
      <c r="L3811" s="62"/>
      <c r="M3811" s="52"/>
      <c r="N3811" s="54"/>
      <c r="O3811" s="51"/>
      <c r="P3811" s="52"/>
      <c r="W3811" s="52"/>
      <c r="X3811" s="68"/>
      <c r="Y3811" s="62"/>
      <c r="Z3811" s="19"/>
      <c r="AC3811" s="58"/>
      <c r="AD3811" s="19"/>
    </row>
    <row r="3812" spans="2:30" s="20" customFormat="1">
      <c r="B3812" s="49"/>
      <c r="C3812" s="19"/>
      <c r="D3812" s="50"/>
      <c r="E3812" s="19"/>
      <c r="F3812" s="19"/>
      <c r="G3812" s="208"/>
      <c r="I3812" s="51"/>
      <c r="J3812" s="52"/>
      <c r="K3812" s="62"/>
      <c r="L3812" s="62"/>
      <c r="M3812" s="52"/>
      <c r="N3812" s="54"/>
      <c r="O3812" s="51"/>
      <c r="P3812" s="52"/>
      <c r="W3812" s="52"/>
      <c r="X3812" s="68"/>
      <c r="Y3812" s="62"/>
      <c r="Z3812" s="19"/>
      <c r="AC3812" s="58"/>
      <c r="AD3812" s="19"/>
    </row>
    <row r="3813" spans="2:30" s="20" customFormat="1">
      <c r="B3813" s="49"/>
      <c r="C3813" s="19"/>
      <c r="D3813" s="50"/>
      <c r="E3813" s="19"/>
      <c r="F3813" s="19"/>
      <c r="G3813" s="208"/>
      <c r="I3813" s="51"/>
      <c r="J3813" s="52"/>
      <c r="K3813" s="62"/>
      <c r="L3813" s="62"/>
      <c r="M3813" s="52"/>
      <c r="N3813" s="54"/>
      <c r="O3813" s="51"/>
      <c r="P3813" s="52"/>
      <c r="W3813" s="52"/>
      <c r="X3813" s="68"/>
      <c r="Y3813" s="62"/>
      <c r="Z3813" s="19"/>
      <c r="AC3813" s="58"/>
      <c r="AD3813" s="19"/>
    </row>
    <row r="3814" spans="2:30" s="20" customFormat="1">
      <c r="B3814" s="49"/>
      <c r="C3814" s="19"/>
      <c r="D3814" s="50"/>
      <c r="E3814" s="19"/>
      <c r="F3814" s="19"/>
      <c r="G3814" s="208"/>
      <c r="I3814" s="51"/>
      <c r="J3814" s="52"/>
      <c r="K3814" s="62"/>
      <c r="L3814" s="62"/>
      <c r="M3814" s="52"/>
      <c r="N3814" s="54"/>
      <c r="O3814" s="51"/>
      <c r="P3814" s="52"/>
      <c r="W3814" s="52"/>
      <c r="X3814" s="68"/>
      <c r="Y3814" s="62"/>
      <c r="Z3814" s="19"/>
      <c r="AC3814" s="58"/>
      <c r="AD3814" s="19"/>
    </row>
    <row r="3815" spans="2:30" s="20" customFormat="1">
      <c r="B3815" s="49"/>
      <c r="C3815" s="19"/>
      <c r="D3815" s="50"/>
      <c r="E3815" s="19"/>
      <c r="F3815" s="19"/>
      <c r="G3815" s="208"/>
      <c r="I3815" s="51"/>
      <c r="J3815" s="52"/>
      <c r="K3815" s="62"/>
      <c r="L3815" s="62"/>
      <c r="M3815" s="52"/>
      <c r="N3815" s="54"/>
      <c r="O3815" s="51"/>
      <c r="P3815" s="52"/>
      <c r="W3815" s="52"/>
      <c r="X3815" s="68"/>
      <c r="Y3815" s="62"/>
      <c r="Z3815" s="19"/>
      <c r="AC3815" s="58"/>
      <c r="AD3815" s="19"/>
    </row>
    <row r="3816" spans="2:30" s="20" customFormat="1">
      <c r="B3816" s="49"/>
      <c r="C3816" s="19"/>
      <c r="D3816" s="50"/>
      <c r="E3816" s="19"/>
      <c r="F3816" s="19"/>
      <c r="G3816" s="208"/>
      <c r="I3816" s="51"/>
      <c r="J3816" s="52"/>
      <c r="K3816" s="62"/>
      <c r="L3816" s="62"/>
      <c r="M3816" s="52"/>
      <c r="N3816" s="54"/>
      <c r="O3816" s="51"/>
      <c r="P3816" s="52"/>
      <c r="W3816" s="52"/>
      <c r="X3816" s="68"/>
      <c r="Y3816" s="62"/>
      <c r="Z3816" s="19"/>
      <c r="AC3816" s="58"/>
      <c r="AD3816" s="19"/>
    </row>
    <row r="3817" spans="2:30" s="20" customFormat="1">
      <c r="B3817" s="49"/>
      <c r="C3817" s="19"/>
      <c r="D3817" s="50"/>
      <c r="E3817" s="19"/>
      <c r="F3817" s="19"/>
      <c r="G3817" s="208"/>
      <c r="I3817" s="51"/>
      <c r="J3817" s="52"/>
      <c r="K3817" s="62"/>
      <c r="L3817" s="62"/>
      <c r="M3817" s="52"/>
      <c r="N3817" s="54"/>
      <c r="O3817" s="51"/>
      <c r="P3817" s="52"/>
      <c r="W3817" s="52"/>
      <c r="X3817" s="68"/>
      <c r="Y3817" s="62"/>
      <c r="Z3817" s="19"/>
      <c r="AC3817" s="58"/>
      <c r="AD3817" s="19"/>
    </row>
    <row r="3818" spans="2:30" s="20" customFormat="1">
      <c r="B3818" s="49"/>
      <c r="C3818" s="19"/>
      <c r="D3818" s="50"/>
      <c r="E3818" s="19"/>
      <c r="F3818" s="19"/>
      <c r="G3818" s="208"/>
      <c r="I3818" s="51"/>
      <c r="J3818" s="52"/>
      <c r="K3818" s="62"/>
      <c r="L3818" s="62"/>
      <c r="M3818" s="52"/>
      <c r="N3818" s="54"/>
      <c r="O3818" s="51"/>
      <c r="P3818" s="52"/>
      <c r="W3818" s="52"/>
      <c r="X3818" s="68"/>
      <c r="Y3818" s="62"/>
      <c r="Z3818" s="19"/>
      <c r="AC3818" s="58"/>
      <c r="AD3818" s="19"/>
    </row>
    <row r="3819" spans="2:30" s="20" customFormat="1">
      <c r="B3819" s="49"/>
      <c r="C3819" s="19"/>
      <c r="D3819" s="50"/>
      <c r="E3819" s="19"/>
      <c r="F3819" s="19"/>
      <c r="G3819" s="208"/>
      <c r="I3819" s="51"/>
      <c r="J3819" s="52"/>
      <c r="K3819" s="62"/>
      <c r="L3819" s="62"/>
      <c r="M3819" s="52"/>
      <c r="N3819" s="54"/>
      <c r="O3819" s="51"/>
      <c r="P3819" s="52"/>
      <c r="W3819" s="52"/>
      <c r="X3819" s="68"/>
      <c r="Y3819" s="62"/>
      <c r="Z3819" s="19"/>
      <c r="AC3819" s="58"/>
      <c r="AD3819" s="19"/>
    </row>
    <row r="3820" spans="2:30" s="20" customFormat="1">
      <c r="B3820" s="49"/>
      <c r="C3820" s="19"/>
      <c r="D3820" s="50"/>
      <c r="E3820" s="19"/>
      <c r="F3820" s="19"/>
      <c r="G3820" s="208"/>
      <c r="I3820" s="51"/>
      <c r="J3820" s="52"/>
      <c r="K3820" s="62"/>
      <c r="L3820" s="62"/>
      <c r="M3820" s="52"/>
      <c r="N3820" s="54"/>
      <c r="O3820" s="51"/>
      <c r="P3820" s="52"/>
      <c r="W3820" s="52"/>
      <c r="X3820" s="68"/>
      <c r="Y3820" s="62"/>
      <c r="Z3820" s="19"/>
      <c r="AC3820" s="58"/>
      <c r="AD3820" s="19"/>
    </row>
    <row r="3821" spans="2:30" s="20" customFormat="1">
      <c r="B3821" s="49"/>
      <c r="C3821" s="19"/>
      <c r="D3821" s="50"/>
      <c r="E3821" s="19"/>
      <c r="F3821" s="19"/>
      <c r="G3821" s="208"/>
      <c r="I3821" s="51"/>
      <c r="J3821" s="52"/>
      <c r="K3821" s="62"/>
      <c r="L3821" s="62"/>
      <c r="M3821" s="52"/>
      <c r="N3821" s="54"/>
      <c r="O3821" s="51"/>
      <c r="P3821" s="52"/>
      <c r="W3821" s="52"/>
      <c r="X3821" s="68"/>
      <c r="Y3821" s="62"/>
      <c r="Z3821" s="19"/>
      <c r="AC3821" s="58"/>
      <c r="AD3821" s="19"/>
    </row>
    <row r="3822" spans="2:30" s="20" customFormat="1">
      <c r="B3822" s="49"/>
      <c r="C3822" s="19"/>
      <c r="D3822" s="50"/>
      <c r="E3822" s="19"/>
      <c r="F3822" s="19"/>
      <c r="G3822" s="208"/>
      <c r="I3822" s="51"/>
      <c r="J3822" s="52"/>
      <c r="K3822" s="62"/>
      <c r="L3822" s="62"/>
      <c r="M3822" s="52"/>
      <c r="N3822" s="54"/>
      <c r="O3822" s="51"/>
      <c r="P3822" s="52"/>
      <c r="W3822" s="52"/>
      <c r="X3822" s="68"/>
      <c r="Y3822" s="62"/>
      <c r="Z3822" s="19"/>
      <c r="AC3822" s="58"/>
      <c r="AD3822" s="19"/>
    </row>
    <row r="3823" spans="2:30" s="20" customFormat="1">
      <c r="B3823" s="49"/>
      <c r="C3823" s="19"/>
      <c r="D3823" s="50"/>
      <c r="E3823" s="19"/>
      <c r="F3823" s="19"/>
      <c r="G3823" s="208"/>
      <c r="I3823" s="51"/>
      <c r="J3823" s="52"/>
      <c r="K3823" s="62"/>
      <c r="L3823" s="62"/>
      <c r="M3823" s="52"/>
      <c r="N3823" s="54"/>
      <c r="O3823" s="51"/>
      <c r="P3823" s="52"/>
      <c r="W3823" s="52"/>
      <c r="X3823" s="68"/>
      <c r="Y3823" s="62"/>
      <c r="Z3823" s="19"/>
      <c r="AC3823" s="58"/>
      <c r="AD3823" s="19"/>
    </row>
    <row r="3824" spans="2:30" s="20" customFormat="1">
      <c r="B3824" s="49"/>
      <c r="C3824" s="19"/>
      <c r="D3824" s="50"/>
      <c r="E3824" s="19"/>
      <c r="F3824" s="19"/>
      <c r="G3824" s="208"/>
      <c r="I3824" s="51"/>
      <c r="J3824" s="52"/>
      <c r="K3824" s="62"/>
      <c r="L3824" s="62"/>
      <c r="M3824" s="52"/>
      <c r="N3824" s="54"/>
      <c r="O3824" s="51"/>
      <c r="P3824" s="52"/>
      <c r="W3824" s="52"/>
      <c r="X3824" s="68"/>
      <c r="Y3824" s="62"/>
      <c r="Z3824" s="19"/>
      <c r="AC3824" s="58"/>
      <c r="AD3824" s="19"/>
    </row>
    <row r="3825" spans="2:30" s="20" customFormat="1">
      <c r="B3825" s="49"/>
      <c r="C3825" s="19"/>
      <c r="D3825" s="50"/>
      <c r="E3825" s="19"/>
      <c r="F3825" s="19"/>
      <c r="G3825" s="208"/>
      <c r="I3825" s="51"/>
      <c r="J3825" s="52"/>
      <c r="K3825" s="62"/>
      <c r="L3825" s="62"/>
      <c r="M3825" s="52"/>
      <c r="N3825" s="54"/>
      <c r="O3825" s="51"/>
      <c r="P3825" s="52"/>
      <c r="W3825" s="52"/>
      <c r="X3825" s="68"/>
      <c r="Y3825" s="62"/>
      <c r="Z3825" s="19"/>
      <c r="AC3825" s="58"/>
      <c r="AD3825" s="19"/>
    </row>
    <row r="3826" spans="2:30" s="20" customFormat="1">
      <c r="B3826" s="49"/>
      <c r="C3826" s="19"/>
      <c r="D3826" s="50"/>
      <c r="E3826" s="19"/>
      <c r="F3826" s="19"/>
      <c r="G3826" s="208"/>
      <c r="I3826" s="51"/>
      <c r="J3826" s="52"/>
      <c r="K3826" s="62"/>
      <c r="L3826" s="62"/>
      <c r="M3826" s="52"/>
      <c r="N3826" s="54"/>
      <c r="O3826" s="51"/>
      <c r="P3826" s="52"/>
      <c r="W3826" s="52"/>
      <c r="X3826" s="68"/>
      <c r="Y3826" s="62"/>
      <c r="Z3826" s="19"/>
      <c r="AC3826" s="58"/>
      <c r="AD3826" s="19"/>
    </row>
    <row r="3827" spans="2:30" s="20" customFormat="1">
      <c r="B3827" s="49"/>
      <c r="C3827" s="19"/>
      <c r="D3827" s="50"/>
      <c r="E3827" s="19"/>
      <c r="F3827" s="19"/>
      <c r="G3827" s="208"/>
      <c r="I3827" s="51"/>
      <c r="J3827" s="52"/>
      <c r="K3827" s="62"/>
      <c r="L3827" s="62"/>
      <c r="M3827" s="52"/>
      <c r="N3827" s="54"/>
      <c r="O3827" s="51"/>
      <c r="P3827" s="52"/>
      <c r="W3827" s="52"/>
      <c r="X3827" s="68"/>
      <c r="Y3827" s="62"/>
      <c r="Z3827" s="19"/>
      <c r="AC3827" s="58"/>
      <c r="AD3827" s="19"/>
    </row>
    <row r="3828" spans="2:30" s="20" customFormat="1">
      <c r="B3828" s="49"/>
      <c r="C3828" s="19"/>
      <c r="D3828" s="50"/>
      <c r="E3828" s="19"/>
      <c r="F3828" s="19"/>
      <c r="G3828" s="208"/>
      <c r="I3828" s="51"/>
      <c r="J3828" s="52"/>
      <c r="K3828" s="62"/>
      <c r="L3828" s="62"/>
      <c r="M3828" s="52"/>
      <c r="N3828" s="54"/>
      <c r="O3828" s="51"/>
      <c r="P3828" s="52"/>
      <c r="W3828" s="52"/>
      <c r="X3828" s="68"/>
      <c r="Y3828" s="62"/>
      <c r="Z3828" s="19"/>
      <c r="AC3828" s="58"/>
      <c r="AD3828" s="19"/>
    </row>
    <row r="3829" spans="2:30" s="20" customFormat="1">
      <c r="B3829" s="49"/>
      <c r="C3829" s="19"/>
      <c r="D3829" s="50"/>
      <c r="E3829" s="19"/>
      <c r="F3829" s="19"/>
      <c r="G3829" s="208"/>
      <c r="I3829" s="51"/>
      <c r="J3829" s="52"/>
      <c r="K3829" s="62"/>
      <c r="L3829" s="62"/>
      <c r="M3829" s="52"/>
      <c r="N3829" s="54"/>
      <c r="O3829" s="51"/>
      <c r="P3829" s="52"/>
      <c r="W3829" s="52"/>
      <c r="X3829" s="68"/>
      <c r="Y3829" s="62"/>
      <c r="Z3829" s="19"/>
      <c r="AC3829" s="58"/>
      <c r="AD3829" s="19"/>
    </row>
    <row r="3830" spans="2:30" s="20" customFormat="1">
      <c r="B3830" s="49"/>
      <c r="C3830" s="19"/>
      <c r="D3830" s="50"/>
      <c r="E3830" s="19"/>
      <c r="F3830" s="19"/>
      <c r="G3830" s="208"/>
      <c r="I3830" s="51"/>
      <c r="J3830" s="52"/>
      <c r="K3830" s="62"/>
      <c r="L3830" s="62"/>
      <c r="M3830" s="52"/>
      <c r="N3830" s="54"/>
      <c r="O3830" s="51"/>
      <c r="P3830" s="52"/>
      <c r="W3830" s="52"/>
      <c r="X3830" s="68"/>
      <c r="Y3830" s="62"/>
      <c r="Z3830" s="19"/>
      <c r="AC3830" s="58"/>
      <c r="AD3830" s="19"/>
    </row>
    <row r="3831" spans="2:30" s="20" customFormat="1">
      <c r="B3831" s="49"/>
      <c r="C3831" s="19"/>
      <c r="D3831" s="50"/>
      <c r="E3831" s="19"/>
      <c r="F3831" s="19"/>
      <c r="G3831" s="208"/>
      <c r="I3831" s="51"/>
      <c r="J3831" s="52"/>
      <c r="K3831" s="62"/>
      <c r="L3831" s="62"/>
      <c r="M3831" s="52"/>
      <c r="N3831" s="54"/>
      <c r="O3831" s="51"/>
      <c r="P3831" s="52"/>
      <c r="W3831" s="52"/>
      <c r="X3831" s="68"/>
      <c r="Y3831" s="62"/>
      <c r="Z3831" s="19"/>
      <c r="AC3831" s="58"/>
      <c r="AD3831" s="19"/>
    </row>
    <row r="3832" spans="2:30" s="20" customFormat="1">
      <c r="B3832" s="49"/>
      <c r="C3832" s="19"/>
      <c r="D3832" s="50"/>
      <c r="E3832" s="19"/>
      <c r="F3832" s="19"/>
      <c r="G3832" s="208"/>
      <c r="I3832" s="51"/>
      <c r="J3832" s="52"/>
      <c r="K3832" s="62"/>
      <c r="L3832" s="62"/>
      <c r="M3832" s="52"/>
      <c r="N3832" s="54"/>
      <c r="O3832" s="51"/>
      <c r="P3832" s="52"/>
      <c r="W3832" s="52"/>
      <c r="X3832" s="68"/>
      <c r="Y3832" s="62"/>
      <c r="Z3832" s="19"/>
      <c r="AC3832" s="58"/>
      <c r="AD3832" s="19"/>
    </row>
    <row r="3833" spans="2:30" s="20" customFormat="1">
      <c r="B3833" s="49"/>
      <c r="C3833" s="19"/>
      <c r="D3833" s="50"/>
      <c r="E3833" s="19"/>
      <c r="F3833" s="19"/>
      <c r="G3833" s="208"/>
      <c r="I3833" s="51"/>
      <c r="J3833" s="52"/>
      <c r="K3833" s="62"/>
      <c r="L3833" s="62"/>
      <c r="M3833" s="52"/>
      <c r="N3833" s="54"/>
      <c r="O3833" s="51"/>
      <c r="P3833" s="52"/>
      <c r="W3833" s="52"/>
      <c r="X3833" s="68"/>
      <c r="Y3833" s="62"/>
      <c r="Z3833" s="19"/>
      <c r="AC3833" s="58"/>
      <c r="AD3833" s="19"/>
    </row>
    <row r="3834" spans="2:30" s="20" customFormat="1">
      <c r="B3834" s="49"/>
      <c r="C3834" s="19"/>
      <c r="D3834" s="50"/>
      <c r="E3834" s="19"/>
      <c r="F3834" s="19"/>
      <c r="G3834" s="208"/>
      <c r="I3834" s="51"/>
      <c r="J3834" s="52"/>
      <c r="K3834" s="62"/>
      <c r="L3834" s="62"/>
      <c r="M3834" s="52"/>
      <c r="N3834" s="54"/>
      <c r="O3834" s="51"/>
      <c r="P3834" s="52"/>
      <c r="W3834" s="52"/>
      <c r="X3834" s="68"/>
      <c r="Y3834" s="62"/>
      <c r="Z3834" s="19"/>
      <c r="AC3834" s="58"/>
      <c r="AD3834" s="19"/>
    </row>
    <row r="3835" spans="2:30" s="20" customFormat="1">
      <c r="B3835" s="49"/>
      <c r="C3835" s="19"/>
      <c r="D3835" s="50"/>
      <c r="E3835" s="19"/>
      <c r="F3835" s="19"/>
      <c r="G3835" s="208"/>
      <c r="I3835" s="51"/>
      <c r="J3835" s="52"/>
      <c r="K3835" s="62"/>
      <c r="L3835" s="62"/>
      <c r="M3835" s="52"/>
      <c r="N3835" s="54"/>
      <c r="O3835" s="51"/>
      <c r="P3835" s="52"/>
      <c r="W3835" s="52"/>
      <c r="X3835" s="68"/>
      <c r="Y3835" s="62"/>
      <c r="Z3835" s="19"/>
      <c r="AC3835" s="58"/>
      <c r="AD3835" s="19"/>
    </row>
    <row r="3836" spans="2:30" s="20" customFormat="1">
      <c r="B3836" s="49"/>
      <c r="C3836" s="19"/>
      <c r="D3836" s="50"/>
      <c r="E3836" s="19"/>
      <c r="F3836" s="19"/>
      <c r="G3836" s="208"/>
      <c r="I3836" s="51"/>
      <c r="J3836" s="52"/>
      <c r="K3836" s="62"/>
      <c r="L3836" s="62"/>
      <c r="M3836" s="52"/>
      <c r="N3836" s="54"/>
      <c r="O3836" s="51"/>
      <c r="P3836" s="52"/>
      <c r="W3836" s="52"/>
      <c r="X3836" s="68"/>
      <c r="Y3836" s="62"/>
      <c r="Z3836" s="19"/>
      <c r="AC3836" s="58"/>
      <c r="AD3836" s="19"/>
    </row>
    <row r="3837" spans="2:30" s="20" customFormat="1">
      <c r="B3837" s="49"/>
      <c r="C3837" s="19"/>
      <c r="D3837" s="50"/>
      <c r="E3837" s="19"/>
      <c r="F3837" s="19"/>
      <c r="G3837" s="208"/>
      <c r="I3837" s="51"/>
      <c r="J3837" s="52"/>
      <c r="K3837" s="62"/>
      <c r="L3837" s="62"/>
      <c r="M3837" s="52"/>
      <c r="N3837" s="54"/>
      <c r="O3837" s="51"/>
      <c r="P3837" s="52"/>
      <c r="W3837" s="52"/>
      <c r="X3837" s="68"/>
      <c r="Y3837" s="62"/>
      <c r="Z3837" s="19"/>
      <c r="AC3837" s="58"/>
      <c r="AD3837" s="19"/>
    </row>
    <row r="3838" spans="2:30" s="20" customFormat="1">
      <c r="B3838" s="49"/>
      <c r="C3838" s="19"/>
      <c r="D3838" s="50"/>
      <c r="E3838" s="19"/>
      <c r="F3838" s="19"/>
      <c r="G3838" s="208"/>
      <c r="I3838" s="51"/>
      <c r="J3838" s="52"/>
      <c r="K3838" s="62"/>
      <c r="L3838" s="62"/>
      <c r="M3838" s="52"/>
      <c r="N3838" s="54"/>
      <c r="O3838" s="51"/>
      <c r="P3838" s="52"/>
      <c r="W3838" s="52"/>
      <c r="X3838" s="68"/>
      <c r="Y3838" s="62"/>
      <c r="Z3838" s="19"/>
      <c r="AC3838" s="58"/>
      <c r="AD3838" s="19"/>
    </row>
    <row r="3839" spans="2:30" s="20" customFormat="1">
      <c r="B3839" s="49"/>
      <c r="C3839" s="19"/>
      <c r="D3839" s="50"/>
      <c r="E3839" s="19"/>
      <c r="F3839" s="19"/>
      <c r="G3839" s="208"/>
      <c r="I3839" s="51"/>
      <c r="J3839" s="52"/>
      <c r="K3839" s="62"/>
      <c r="L3839" s="62"/>
      <c r="M3839" s="52"/>
      <c r="N3839" s="54"/>
      <c r="O3839" s="51"/>
      <c r="P3839" s="52"/>
      <c r="W3839" s="52"/>
      <c r="X3839" s="68"/>
      <c r="Y3839" s="62"/>
      <c r="Z3839" s="19"/>
      <c r="AC3839" s="58"/>
      <c r="AD3839" s="19"/>
    </row>
    <row r="3840" spans="2:30" s="20" customFormat="1">
      <c r="B3840" s="49"/>
      <c r="C3840" s="19"/>
      <c r="D3840" s="50"/>
      <c r="E3840" s="19"/>
      <c r="F3840" s="19"/>
      <c r="G3840" s="208"/>
      <c r="I3840" s="51"/>
      <c r="J3840" s="52"/>
      <c r="K3840" s="62"/>
      <c r="L3840" s="62"/>
      <c r="M3840" s="52"/>
      <c r="N3840" s="54"/>
      <c r="O3840" s="51"/>
      <c r="P3840" s="52"/>
      <c r="W3840" s="52"/>
      <c r="X3840" s="68"/>
      <c r="Y3840" s="62"/>
      <c r="Z3840" s="19"/>
      <c r="AC3840" s="58"/>
      <c r="AD3840" s="19"/>
    </row>
    <row r="3841" spans="2:30" s="20" customFormat="1">
      <c r="B3841" s="49"/>
      <c r="C3841" s="19"/>
      <c r="D3841" s="50"/>
      <c r="E3841" s="19"/>
      <c r="F3841" s="19"/>
      <c r="G3841" s="208"/>
      <c r="I3841" s="51"/>
      <c r="J3841" s="52"/>
      <c r="K3841" s="62"/>
      <c r="L3841" s="62"/>
      <c r="M3841" s="52"/>
      <c r="N3841" s="54"/>
      <c r="O3841" s="51"/>
      <c r="P3841" s="52"/>
      <c r="W3841" s="52"/>
      <c r="X3841" s="68"/>
      <c r="Y3841" s="62"/>
      <c r="Z3841" s="19"/>
      <c r="AC3841" s="58"/>
      <c r="AD3841" s="19"/>
    </row>
    <row r="3842" spans="2:30" s="20" customFormat="1">
      <c r="B3842" s="49"/>
      <c r="C3842" s="19"/>
      <c r="D3842" s="50"/>
      <c r="E3842" s="19"/>
      <c r="F3842" s="19"/>
      <c r="G3842" s="208"/>
      <c r="I3842" s="51"/>
      <c r="J3842" s="52"/>
      <c r="K3842" s="62"/>
      <c r="L3842" s="62"/>
      <c r="M3842" s="52"/>
      <c r="N3842" s="54"/>
      <c r="O3842" s="51"/>
      <c r="P3842" s="52"/>
      <c r="W3842" s="52"/>
      <c r="X3842" s="68"/>
      <c r="Y3842" s="62"/>
      <c r="Z3842" s="19"/>
      <c r="AC3842" s="58"/>
      <c r="AD3842" s="19"/>
    </row>
    <row r="3843" spans="2:30" s="20" customFormat="1">
      <c r="B3843" s="49"/>
      <c r="C3843" s="19"/>
      <c r="D3843" s="50"/>
      <c r="E3843" s="19"/>
      <c r="F3843" s="19"/>
      <c r="G3843" s="208"/>
      <c r="I3843" s="51"/>
      <c r="J3843" s="52"/>
      <c r="K3843" s="62"/>
      <c r="L3843" s="62"/>
      <c r="M3843" s="52"/>
      <c r="N3843" s="54"/>
      <c r="O3843" s="51"/>
      <c r="P3843" s="52"/>
      <c r="W3843" s="52"/>
      <c r="X3843" s="68"/>
      <c r="Y3843" s="62"/>
      <c r="Z3843" s="19"/>
      <c r="AC3843" s="58"/>
      <c r="AD3843" s="19"/>
    </row>
    <row r="3844" spans="2:30" s="20" customFormat="1">
      <c r="B3844" s="49"/>
      <c r="C3844" s="19"/>
      <c r="D3844" s="50"/>
      <c r="E3844" s="19"/>
      <c r="F3844" s="19"/>
      <c r="G3844" s="208"/>
      <c r="I3844" s="51"/>
      <c r="J3844" s="52"/>
      <c r="K3844" s="62"/>
      <c r="L3844" s="62"/>
      <c r="M3844" s="52"/>
      <c r="N3844" s="54"/>
      <c r="O3844" s="51"/>
      <c r="P3844" s="52"/>
      <c r="W3844" s="52"/>
      <c r="X3844" s="68"/>
      <c r="Y3844" s="62"/>
      <c r="Z3844" s="19"/>
      <c r="AC3844" s="58"/>
      <c r="AD3844" s="19"/>
    </row>
    <row r="3845" spans="2:30" s="20" customFormat="1">
      <c r="B3845" s="49"/>
      <c r="C3845" s="19"/>
      <c r="D3845" s="50"/>
      <c r="E3845" s="19"/>
      <c r="F3845" s="19"/>
      <c r="G3845" s="208"/>
      <c r="I3845" s="51"/>
      <c r="J3845" s="52"/>
      <c r="K3845" s="62"/>
      <c r="L3845" s="62"/>
      <c r="M3845" s="52"/>
      <c r="N3845" s="54"/>
      <c r="O3845" s="51"/>
      <c r="P3845" s="52"/>
      <c r="W3845" s="52"/>
      <c r="X3845" s="68"/>
      <c r="Y3845" s="62"/>
      <c r="Z3845" s="19"/>
      <c r="AC3845" s="58"/>
      <c r="AD3845" s="19"/>
    </row>
    <row r="3846" spans="2:30" s="20" customFormat="1">
      <c r="B3846" s="49"/>
      <c r="C3846" s="19"/>
      <c r="D3846" s="50"/>
      <c r="E3846" s="19"/>
      <c r="F3846" s="19"/>
      <c r="G3846" s="208"/>
      <c r="I3846" s="51"/>
      <c r="J3846" s="52"/>
      <c r="K3846" s="62"/>
      <c r="L3846" s="62"/>
      <c r="M3846" s="52"/>
      <c r="N3846" s="54"/>
      <c r="O3846" s="51"/>
      <c r="P3846" s="52"/>
      <c r="W3846" s="52"/>
      <c r="X3846" s="68"/>
      <c r="Y3846" s="62"/>
      <c r="Z3846" s="19"/>
      <c r="AC3846" s="58"/>
      <c r="AD3846" s="19"/>
    </row>
    <row r="3847" spans="2:30" s="20" customFormat="1">
      <c r="B3847" s="49"/>
      <c r="C3847" s="19"/>
      <c r="D3847" s="50"/>
      <c r="E3847" s="19"/>
      <c r="F3847" s="19"/>
      <c r="G3847" s="208"/>
      <c r="I3847" s="51"/>
      <c r="J3847" s="52"/>
      <c r="K3847" s="62"/>
      <c r="L3847" s="62"/>
      <c r="M3847" s="52"/>
      <c r="N3847" s="54"/>
      <c r="O3847" s="51"/>
      <c r="P3847" s="52"/>
      <c r="W3847" s="52"/>
      <c r="X3847" s="68"/>
      <c r="Y3847" s="62"/>
      <c r="Z3847" s="19"/>
      <c r="AC3847" s="58"/>
      <c r="AD3847" s="19"/>
    </row>
    <row r="3848" spans="2:30" s="20" customFormat="1">
      <c r="B3848" s="49"/>
      <c r="C3848" s="19"/>
      <c r="D3848" s="50"/>
      <c r="E3848" s="19"/>
      <c r="F3848" s="19"/>
      <c r="G3848" s="208"/>
      <c r="I3848" s="51"/>
      <c r="J3848" s="52"/>
      <c r="K3848" s="62"/>
      <c r="L3848" s="62"/>
      <c r="M3848" s="52"/>
      <c r="N3848" s="54"/>
      <c r="O3848" s="51"/>
      <c r="P3848" s="52"/>
      <c r="W3848" s="52"/>
      <c r="X3848" s="68"/>
      <c r="Y3848" s="62"/>
      <c r="Z3848" s="19"/>
      <c r="AC3848" s="58"/>
      <c r="AD3848" s="19"/>
    </row>
    <row r="3849" spans="2:30" s="20" customFormat="1">
      <c r="B3849" s="49"/>
      <c r="C3849" s="19"/>
      <c r="D3849" s="50"/>
      <c r="E3849" s="19"/>
      <c r="F3849" s="19"/>
      <c r="G3849" s="208"/>
      <c r="I3849" s="51"/>
      <c r="J3849" s="52"/>
      <c r="K3849" s="62"/>
      <c r="L3849" s="62"/>
      <c r="M3849" s="52"/>
      <c r="N3849" s="54"/>
      <c r="O3849" s="51"/>
      <c r="P3849" s="52"/>
      <c r="W3849" s="52"/>
      <c r="X3849" s="68"/>
      <c r="Y3849" s="62"/>
      <c r="Z3849" s="19"/>
      <c r="AC3849" s="58"/>
      <c r="AD3849" s="19"/>
    </row>
    <row r="3850" spans="2:30" s="20" customFormat="1">
      <c r="B3850" s="49"/>
      <c r="C3850" s="19"/>
      <c r="D3850" s="50"/>
      <c r="E3850" s="19"/>
      <c r="F3850" s="19"/>
      <c r="G3850" s="208"/>
      <c r="I3850" s="51"/>
      <c r="J3850" s="52"/>
      <c r="K3850" s="62"/>
      <c r="L3850" s="62"/>
      <c r="M3850" s="52"/>
      <c r="N3850" s="54"/>
      <c r="O3850" s="51"/>
      <c r="P3850" s="52"/>
      <c r="W3850" s="52"/>
      <c r="X3850" s="68"/>
      <c r="Y3850" s="62"/>
      <c r="Z3850" s="19"/>
      <c r="AC3850" s="58"/>
      <c r="AD3850" s="19"/>
    </row>
    <row r="3851" spans="2:30" s="20" customFormat="1">
      <c r="B3851" s="49"/>
      <c r="C3851" s="19"/>
      <c r="D3851" s="50"/>
      <c r="E3851" s="19"/>
      <c r="F3851" s="19"/>
      <c r="G3851" s="208"/>
      <c r="I3851" s="51"/>
      <c r="J3851" s="52"/>
      <c r="K3851" s="62"/>
      <c r="L3851" s="62"/>
      <c r="M3851" s="52"/>
      <c r="N3851" s="54"/>
      <c r="O3851" s="51"/>
      <c r="P3851" s="52"/>
      <c r="W3851" s="52"/>
      <c r="X3851" s="68"/>
      <c r="Y3851" s="62"/>
      <c r="Z3851" s="19"/>
      <c r="AC3851" s="58"/>
      <c r="AD3851" s="19"/>
    </row>
    <row r="3852" spans="2:30" s="20" customFormat="1">
      <c r="B3852" s="49"/>
      <c r="C3852" s="19"/>
      <c r="D3852" s="50"/>
      <c r="E3852" s="19"/>
      <c r="F3852" s="19"/>
      <c r="G3852" s="208"/>
      <c r="I3852" s="51"/>
      <c r="J3852" s="52"/>
      <c r="K3852" s="62"/>
      <c r="L3852" s="62"/>
      <c r="M3852" s="52"/>
      <c r="N3852" s="54"/>
      <c r="O3852" s="51"/>
      <c r="P3852" s="52"/>
      <c r="W3852" s="52"/>
      <c r="X3852" s="68"/>
      <c r="Y3852" s="62"/>
      <c r="Z3852" s="19"/>
      <c r="AC3852" s="58"/>
      <c r="AD3852" s="19"/>
    </row>
    <row r="3853" spans="2:30" s="20" customFormat="1">
      <c r="B3853" s="49"/>
      <c r="C3853" s="19"/>
      <c r="D3853" s="50"/>
      <c r="E3853" s="19"/>
      <c r="F3853" s="19"/>
      <c r="G3853" s="208"/>
      <c r="I3853" s="51"/>
      <c r="J3853" s="52"/>
      <c r="K3853" s="62"/>
      <c r="L3853" s="62"/>
      <c r="M3853" s="52"/>
      <c r="N3853" s="54"/>
      <c r="O3853" s="51"/>
      <c r="P3853" s="52"/>
      <c r="W3853" s="52"/>
      <c r="X3853" s="68"/>
      <c r="Y3853" s="62"/>
      <c r="Z3853" s="19"/>
      <c r="AC3853" s="58"/>
      <c r="AD3853" s="19"/>
    </row>
    <row r="3854" spans="2:30" s="20" customFormat="1">
      <c r="B3854" s="49"/>
      <c r="C3854" s="19"/>
      <c r="D3854" s="50"/>
      <c r="E3854" s="19"/>
      <c r="F3854" s="19"/>
      <c r="G3854" s="208"/>
      <c r="I3854" s="51"/>
      <c r="J3854" s="52"/>
      <c r="K3854" s="62"/>
      <c r="L3854" s="62"/>
      <c r="M3854" s="52"/>
      <c r="N3854" s="54"/>
      <c r="O3854" s="51"/>
      <c r="P3854" s="52"/>
      <c r="W3854" s="52"/>
      <c r="X3854" s="68"/>
      <c r="Y3854" s="62"/>
      <c r="Z3854" s="19"/>
      <c r="AC3854" s="58"/>
      <c r="AD3854" s="19"/>
    </row>
    <row r="3855" spans="2:30" s="20" customFormat="1">
      <c r="B3855" s="49"/>
      <c r="C3855" s="19"/>
      <c r="D3855" s="50"/>
      <c r="E3855" s="19"/>
      <c r="F3855" s="19"/>
      <c r="G3855" s="208"/>
      <c r="I3855" s="51"/>
      <c r="J3855" s="52"/>
      <c r="K3855" s="62"/>
      <c r="L3855" s="62"/>
      <c r="M3855" s="52"/>
      <c r="N3855" s="54"/>
      <c r="O3855" s="51"/>
      <c r="P3855" s="52"/>
      <c r="W3855" s="52"/>
      <c r="X3855" s="68"/>
      <c r="Y3855" s="62"/>
      <c r="Z3855" s="19"/>
      <c r="AC3855" s="58"/>
      <c r="AD3855" s="19"/>
    </row>
    <row r="3856" spans="2:30" s="20" customFormat="1">
      <c r="B3856" s="49"/>
      <c r="C3856" s="19"/>
      <c r="D3856" s="50"/>
      <c r="E3856" s="19"/>
      <c r="F3856" s="19"/>
      <c r="G3856" s="208"/>
      <c r="I3856" s="51"/>
      <c r="J3856" s="52"/>
      <c r="K3856" s="62"/>
      <c r="L3856" s="62"/>
      <c r="M3856" s="52"/>
      <c r="N3856" s="54"/>
      <c r="O3856" s="51"/>
      <c r="P3856" s="52"/>
      <c r="W3856" s="52"/>
      <c r="X3856" s="68"/>
      <c r="Y3856" s="62"/>
      <c r="Z3856" s="19"/>
      <c r="AC3856" s="58"/>
      <c r="AD3856" s="19"/>
    </row>
    <row r="3857" spans="2:30" s="20" customFormat="1">
      <c r="B3857" s="49"/>
      <c r="C3857" s="19"/>
      <c r="D3857" s="50"/>
      <c r="E3857" s="19"/>
      <c r="F3857" s="19"/>
      <c r="G3857" s="208"/>
      <c r="I3857" s="51"/>
      <c r="J3857" s="52"/>
      <c r="K3857" s="62"/>
      <c r="L3857" s="62"/>
      <c r="M3857" s="52"/>
      <c r="N3857" s="54"/>
      <c r="O3857" s="51"/>
      <c r="P3857" s="52"/>
      <c r="W3857" s="52"/>
      <c r="X3857" s="68"/>
      <c r="Y3857" s="62"/>
      <c r="Z3857" s="19"/>
      <c r="AC3857" s="58"/>
      <c r="AD3857" s="19"/>
    </row>
    <row r="3858" spans="2:30" s="20" customFormat="1">
      <c r="B3858" s="49"/>
      <c r="C3858" s="19"/>
      <c r="D3858" s="50"/>
      <c r="E3858" s="19"/>
      <c r="F3858" s="19"/>
      <c r="G3858" s="208"/>
      <c r="I3858" s="51"/>
      <c r="J3858" s="52"/>
      <c r="K3858" s="62"/>
      <c r="L3858" s="62"/>
      <c r="M3858" s="52"/>
      <c r="N3858" s="54"/>
      <c r="O3858" s="51"/>
      <c r="P3858" s="52"/>
      <c r="W3858" s="52"/>
      <c r="X3858" s="68"/>
      <c r="Y3858" s="62"/>
      <c r="Z3858" s="19"/>
      <c r="AC3858" s="58"/>
      <c r="AD3858" s="19"/>
    </row>
    <row r="3859" spans="2:30" s="20" customFormat="1">
      <c r="B3859" s="49"/>
      <c r="C3859" s="19"/>
      <c r="D3859" s="50"/>
      <c r="E3859" s="19"/>
      <c r="F3859" s="19"/>
      <c r="G3859" s="208"/>
      <c r="I3859" s="51"/>
      <c r="J3859" s="52"/>
      <c r="K3859" s="62"/>
      <c r="L3859" s="62"/>
      <c r="M3859" s="52"/>
      <c r="N3859" s="54"/>
      <c r="O3859" s="51"/>
      <c r="P3859" s="52"/>
      <c r="W3859" s="52"/>
      <c r="X3859" s="68"/>
      <c r="Y3859" s="62"/>
      <c r="Z3859" s="19"/>
      <c r="AC3859" s="58"/>
      <c r="AD3859" s="19"/>
    </row>
    <row r="3860" spans="2:30" s="20" customFormat="1">
      <c r="B3860" s="49"/>
      <c r="C3860" s="19"/>
      <c r="D3860" s="50"/>
      <c r="E3860" s="19"/>
      <c r="F3860" s="19"/>
      <c r="G3860" s="208"/>
      <c r="I3860" s="51"/>
      <c r="J3860" s="52"/>
      <c r="K3860" s="62"/>
      <c r="L3860" s="62"/>
      <c r="M3860" s="52"/>
      <c r="N3860" s="54"/>
      <c r="O3860" s="51"/>
      <c r="P3860" s="52"/>
      <c r="W3860" s="52"/>
      <c r="X3860" s="68"/>
      <c r="Y3860" s="62"/>
      <c r="Z3860" s="19"/>
      <c r="AC3860" s="58"/>
      <c r="AD3860" s="19"/>
    </row>
    <row r="3861" spans="2:30" s="20" customFormat="1">
      <c r="B3861" s="49"/>
      <c r="C3861" s="19"/>
      <c r="D3861" s="50"/>
      <c r="E3861" s="19"/>
      <c r="F3861" s="19"/>
      <c r="G3861" s="208"/>
      <c r="I3861" s="51"/>
      <c r="J3861" s="52"/>
      <c r="K3861" s="62"/>
      <c r="L3861" s="62"/>
      <c r="M3861" s="52"/>
      <c r="N3861" s="54"/>
      <c r="O3861" s="51"/>
      <c r="P3861" s="52"/>
      <c r="W3861" s="52"/>
      <c r="X3861" s="68"/>
      <c r="Y3861" s="62"/>
      <c r="Z3861" s="19"/>
      <c r="AC3861" s="58"/>
      <c r="AD3861" s="19"/>
    </row>
    <row r="3862" spans="2:30" s="20" customFormat="1">
      <c r="B3862" s="49"/>
      <c r="C3862" s="19"/>
      <c r="D3862" s="50"/>
      <c r="E3862" s="19"/>
      <c r="F3862" s="19"/>
      <c r="G3862" s="208"/>
      <c r="I3862" s="51"/>
      <c r="J3862" s="52"/>
      <c r="K3862" s="62"/>
      <c r="L3862" s="62"/>
      <c r="M3862" s="52"/>
      <c r="N3862" s="54"/>
      <c r="O3862" s="51"/>
      <c r="P3862" s="52"/>
      <c r="W3862" s="52"/>
      <c r="X3862" s="68"/>
      <c r="Y3862" s="62"/>
      <c r="Z3862" s="19"/>
      <c r="AC3862" s="58"/>
      <c r="AD3862" s="19"/>
    </row>
    <row r="3863" spans="2:30" s="20" customFormat="1">
      <c r="B3863" s="49"/>
      <c r="C3863" s="19"/>
      <c r="D3863" s="50"/>
      <c r="E3863" s="19"/>
      <c r="F3863" s="19"/>
      <c r="G3863" s="208"/>
      <c r="I3863" s="51"/>
      <c r="J3863" s="52"/>
      <c r="K3863" s="62"/>
      <c r="L3863" s="62"/>
      <c r="M3863" s="52"/>
      <c r="N3863" s="54"/>
      <c r="O3863" s="51"/>
      <c r="P3863" s="52"/>
      <c r="W3863" s="52"/>
      <c r="X3863" s="68"/>
      <c r="Y3863" s="62"/>
      <c r="Z3863" s="19"/>
      <c r="AC3863" s="58"/>
      <c r="AD3863" s="19"/>
    </row>
    <row r="3864" spans="2:30" s="20" customFormat="1">
      <c r="B3864" s="49"/>
      <c r="C3864" s="19"/>
      <c r="D3864" s="50"/>
      <c r="E3864" s="19"/>
      <c r="F3864" s="19"/>
      <c r="G3864" s="208"/>
      <c r="I3864" s="51"/>
      <c r="J3864" s="52"/>
      <c r="K3864" s="62"/>
      <c r="L3864" s="62"/>
      <c r="M3864" s="52"/>
      <c r="N3864" s="54"/>
      <c r="O3864" s="51"/>
      <c r="P3864" s="52"/>
      <c r="W3864" s="52"/>
      <c r="X3864" s="68"/>
      <c r="Y3864" s="62"/>
      <c r="Z3864" s="19"/>
      <c r="AC3864" s="58"/>
      <c r="AD3864" s="19"/>
    </row>
    <row r="3865" spans="2:30" s="20" customFormat="1">
      <c r="B3865" s="49"/>
      <c r="C3865" s="19"/>
      <c r="D3865" s="50"/>
      <c r="E3865" s="19"/>
      <c r="F3865" s="19"/>
      <c r="G3865" s="208"/>
      <c r="I3865" s="51"/>
      <c r="J3865" s="52"/>
      <c r="K3865" s="62"/>
      <c r="L3865" s="62"/>
      <c r="M3865" s="52"/>
      <c r="N3865" s="54"/>
      <c r="O3865" s="51"/>
      <c r="P3865" s="52"/>
      <c r="W3865" s="52"/>
      <c r="X3865" s="68"/>
      <c r="Y3865" s="62"/>
      <c r="Z3865" s="19"/>
      <c r="AC3865" s="58"/>
      <c r="AD3865" s="19"/>
    </row>
    <row r="3866" spans="2:30" s="20" customFormat="1">
      <c r="B3866" s="49"/>
      <c r="C3866" s="19"/>
      <c r="D3866" s="50"/>
      <c r="E3866" s="19"/>
      <c r="F3866" s="19"/>
      <c r="G3866" s="208"/>
      <c r="I3866" s="51"/>
      <c r="J3866" s="52"/>
      <c r="K3866" s="62"/>
      <c r="L3866" s="62"/>
      <c r="M3866" s="52"/>
      <c r="N3866" s="54"/>
      <c r="O3866" s="51"/>
      <c r="P3866" s="52"/>
      <c r="W3866" s="52"/>
      <c r="X3866" s="68"/>
      <c r="Y3866" s="62"/>
      <c r="Z3866" s="19"/>
      <c r="AC3866" s="58"/>
      <c r="AD3866" s="19"/>
    </row>
    <row r="3867" spans="2:30" s="20" customFormat="1">
      <c r="B3867" s="49"/>
      <c r="C3867" s="19"/>
      <c r="D3867" s="50"/>
      <c r="E3867" s="19"/>
      <c r="F3867" s="19"/>
      <c r="G3867" s="208"/>
      <c r="I3867" s="51"/>
      <c r="J3867" s="52"/>
      <c r="K3867" s="62"/>
      <c r="L3867" s="62"/>
      <c r="M3867" s="52"/>
      <c r="N3867" s="54"/>
      <c r="O3867" s="51"/>
      <c r="P3867" s="52"/>
      <c r="W3867" s="52"/>
      <c r="X3867" s="68"/>
      <c r="Y3867" s="62"/>
      <c r="Z3867" s="19"/>
      <c r="AC3867" s="58"/>
      <c r="AD3867" s="19"/>
    </row>
    <row r="3868" spans="2:30" s="20" customFormat="1">
      <c r="B3868" s="49"/>
      <c r="C3868" s="19"/>
      <c r="D3868" s="50"/>
      <c r="E3868" s="19"/>
      <c r="F3868" s="19"/>
      <c r="G3868" s="208"/>
      <c r="I3868" s="51"/>
      <c r="J3868" s="52"/>
      <c r="K3868" s="62"/>
      <c r="L3868" s="62"/>
      <c r="M3868" s="52"/>
      <c r="N3868" s="54"/>
      <c r="O3868" s="51"/>
      <c r="P3868" s="52"/>
      <c r="W3868" s="52"/>
      <c r="X3868" s="68"/>
      <c r="Y3868" s="62"/>
      <c r="Z3868" s="19"/>
      <c r="AC3868" s="58"/>
      <c r="AD3868" s="19"/>
    </row>
    <row r="3869" spans="2:30" s="20" customFormat="1">
      <c r="B3869" s="49"/>
      <c r="C3869" s="19"/>
      <c r="D3869" s="50"/>
      <c r="E3869" s="19"/>
      <c r="F3869" s="19"/>
      <c r="G3869" s="208"/>
      <c r="I3869" s="51"/>
      <c r="J3869" s="52"/>
      <c r="K3869" s="62"/>
      <c r="L3869" s="62"/>
      <c r="M3869" s="52"/>
      <c r="N3869" s="54"/>
      <c r="O3869" s="51"/>
      <c r="P3869" s="52"/>
      <c r="W3869" s="52"/>
      <c r="X3869" s="68"/>
      <c r="Y3869" s="62"/>
      <c r="Z3869" s="19"/>
      <c r="AC3869" s="58"/>
      <c r="AD3869" s="19"/>
    </row>
    <row r="3870" spans="2:30" s="20" customFormat="1">
      <c r="B3870" s="49"/>
      <c r="C3870" s="19"/>
      <c r="D3870" s="50"/>
      <c r="E3870" s="19"/>
      <c r="F3870" s="19"/>
      <c r="G3870" s="208"/>
      <c r="I3870" s="51"/>
      <c r="J3870" s="52"/>
      <c r="K3870" s="62"/>
      <c r="L3870" s="62"/>
      <c r="M3870" s="52"/>
      <c r="N3870" s="54"/>
      <c r="O3870" s="51"/>
      <c r="P3870" s="52"/>
      <c r="W3870" s="52"/>
      <c r="X3870" s="68"/>
      <c r="Y3870" s="62"/>
      <c r="Z3870" s="19"/>
      <c r="AC3870" s="58"/>
      <c r="AD3870" s="19"/>
    </row>
    <row r="3871" spans="2:30" s="20" customFormat="1">
      <c r="B3871" s="49"/>
      <c r="C3871" s="19"/>
      <c r="D3871" s="50"/>
      <c r="E3871" s="19"/>
      <c r="F3871" s="19"/>
      <c r="G3871" s="208"/>
      <c r="I3871" s="51"/>
      <c r="J3871" s="52"/>
      <c r="K3871" s="62"/>
      <c r="L3871" s="62"/>
      <c r="M3871" s="52"/>
      <c r="N3871" s="54"/>
      <c r="O3871" s="51"/>
      <c r="P3871" s="52"/>
      <c r="W3871" s="52"/>
      <c r="X3871" s="68"/>
      <c r="Y3871" s="62"/>
      <c r="Z3871" s="19"/>
      <c r="AC3871" s="58"/>
      <c r="AD3871" s="19"/>
    </row>
    <row r="3872" spans="2:30" s="20" customFormat="1">
      <c r="B3872" s="49"/>
      <c r="C3872" s="19"/>
      <c r="D3872" s="50"/>
      <c r="E3872" s="19"/>
      <c r="F3872" s="19"/>
      <c r="G3872" s="208"/>
      <c r="I3872" s="51"/>
      <c r="J3872" s="52"/>
      <c r="K3872" s="62"/>
      <c r="L3872" s="62"/>
      <c r="M3872" s="52"/>
      <c r="N3872" s="54"/>
      <c r="O3872" s="51"/>
      <c r="P3872" s="52"/>
      <c r="W3872" s="52"/>
      <c r="X3872" s="68"/>
      <c r="Y3872" s="62"/>
      <c r="Z3872" s="19"/>
      <c r="AC3872" s="58"/>
      <c r="AD3872" s="19"/>
    </row>
    <row r="3873" spans="2:30" s="20" customFormat="1">
      <c r="B3873" s="49"/>
      <c r="C3873" s="19"/>
      <c r="D3873" s="50"/>
      <c r="E3873" s="19"/>
      <c r="F3873" s="19"/>
      <c r="G3873" s="208"/>
      <c r="I3873" s="51"/>
      <c r="J3873" s="52"/>
      <c r="K3873" s="62"/>
      <c r="L3873" s="62"/>
      <c r="M3873" s="52"/>
      <c r="N3873" s="54"/>
      <c r="O3873" s="51"/>
      <c r="P3873" s="52"/>
      <c r="W3873" s="52"/>
      <c r="X3873" s="68"/>
      <c r="Y3873" s="62"/>
      <c r="Z3873" s="19"/>
      <c r="AC3873" s="58"/>
      <c r="AD3873" s="19"/>
    </row>
    <row r="3874" spans="2:30" s="20" customFormat="1">
      <c r="B3874" s="49"/>
      <c r="C3874" s="19"/>
      <c r="D3874" s="50"/>
      <c r="E3874" s="19"/>
      <c r="F3874" s="19"/>
      <c r="G3874" s="208"/>
      <c r="I3874" s="51"/>
      <c r="J3874" s="52"/>
      <c r="K3874" s="62"/>
      <c r="L3874" s="62"/>
      <c r="M3874" s="52"/>
      <c r="N3874" s="54"/>
      <c r="O3874" s="51"/>
      <c r="P3874" s="52"/>
      <c r="W3874" s="52"/>
      <c r="X3874" s="68"/>
      <c r="Y3874" s="62"/>
      <c r="Z3874" s="19"/>
      <c r="AC3874" s="58"/>
      <c r="AD3874" s="19"/>
    </row>
    <row r="3875" spans="2:30" s="20" customFormat="1">
      <c r="B3875" s="49"/>
      <c r="C3875" s="19"/>
      <c r="D3875" s="50"/>
      <c r="E3875" s="19"/>
      <c r="F3875" s="19"/>
      <c r="G3875" s="208"/>
      <c r="I3875" s="51"/>
      <c r="J3875" s="52"/>
      <c r="K3875" s="62"/>
      <c r="L3875" s="62"/>
      <c r="M3875" s="52"/>
      <c r="N3875" s="54"/>
      <c r="O3875" s="51"/>
      <c r="P3875" s="52"/>
      <c r="W3875" s="52"/>
      <c r="X3875" s="68"/>
      <c r="Y3875" s="62"/>
      <c r="Z3875" s="19"/>
      <c r="AC3875" s="58"/>
      <c r="AD3875" s="19"/>
    </row>
    <row r="3876" spans="2:30" s="20" customFormat="1">
      <c r="B3876" s="49"/>
      <c r="C3876" s="19"/>
      <c r="D3876" s="50"/>
      <c r="E3876" s="19"/>
      <c r="F3876" s="19"/>
      <c r="G3876" s="208"/>
      <c r="I3876" s="51"/>
      <c r="J3876" s="52"/>
      <c r="K3876" s="62"/>
      <c r="L3876" s="62"/>
      <c r="M3876" s="52"/>
      <c r="N3876" s="54"/>
      <c r="O3876" s="51"/>
      <c r="P3876" s="52"/>
      <c r="W3876" s="52"/>
      <c r="X3876" s="68"/>
      <c r="Y3876" s="62"/>
      <c r="Z3876" s="19"/>
      <c r="AC3876" s="58"/>
      <c r="AD3876" s="19"/>
    </row>
    <row r="3877" spans="2:30" s="20" customFormat="1">
      <c r="B3877" s="49"/>
      <c r="C3877" s="19"/>
      <c r="D3877" s="50"/>
      <c r="E3877" s="19"/>
      <c r="F3877" s="19"/>
      <c r="G3877" s="208"/>
      <c r="I3877" s="51"/>
      <c r="J3877" s="52"/>
      <c r="K3877" s="62"/>
      <c r="L3877" s="62"/>
      <c r="M3877" s="52"/>
      <c r="N3877" s="54"/>
      <c r="O3877" s="51"/>
      <c r="P3877" s="52"/>
      <c r="W3877" s="52"/>
      <c r="X3877" s="68"/>
      <c r="Y3877" s="62"/>
      <c r="Z3877" s="19"/>
      <c r="AC3877" s="58"/>
      <c r="AD3877" s="19"/>
    </row>
    <row r="3878" spans="2:30" s="20" customFormat="1">
      <c r="B3878" s="49"/>
      <c r="C3878" s="19"/>
      <c r="D3878" s="50"/>
      <c r="E3878" s="19"/>
      <c r="F3878" s="19"/>
      <c r="G3878" s="208"/>
      <c r="I3878" s="51"/>
      <c r="J3878" s="52"/>
      <c r="K3878" s="62"/>
      <c r="L3878" s="62"/>
      <c r="M3878" s="52"/>
      <c r="N3878" s="54"/>
      <c r="O3878" s="51"/>
      <c r="P3878" s="52"/>
      <c r="W3878" s="52"/>
      <c r="X3878" s="68"/>
      <c r="Y3878" s="62"/>
      <c r="Z3878" s="19"/>
      <c r="AC3878" s="58"/>
      <c r="AD3878" s="19"/>
    </row>
    <row r="3879" spans="2:30" s="20" customFormat="1">
      <c r="B3879" s="49"/>
      <c r="C3879" s="19"/>
      <c r="D3879" s="50"/>
      <c r="E3879" s="19"/>
      <c r="F3879" s="19"/>
      <c r="G3879" s="208"/>
      <c r="I3879" s="51"/>
      <c r="J3879" s="52"/>
      <c r="K3879" s="62"/>
      <c r="L3879" s="62"/>
      <c r="M3879" s="52"/>
      <c r="N3879" s="54"/>
      <c r="O3879" s="51"/>
      <c r="P3879" s="52"/>
      <c r="W3879" s="52"/>
      <c r="X3879" s="68"/>
      <c r="Y3879" s="62"/>
      <c r="Z3879" s="19"/>
      <c r="AC3879" s="58"/>
      <c r="AD3879" s="19"/>
    </row>
    <row r="3880" spans="2:30" s="20" customFormat="1">
      <c r="B3880" s="49"/>
      <c r="C3880" s="19"/>
      <c r="D3880" s="50"/>
      <c r="E3880" s="19"/>
      <c r="F3880" s="19"/>
      <c r="G3880" s="208"/>
      <c r="I3880" s="51"/>
      <c r="J3880" s="52"/>
      <c r="K3880" s="62"/>
      <c r="L3880" s="62"/>
      <c r="M3880" s="52"/>
      <c r="N3880" s="54"/>
      <c r="O3880" s="51"/>
      <c r="P3880" s="52"/>
      <c r="W3880" s="52"/>
      <c r="X3880" s="68"/>
      <c r="Y3880" s="62"/>
      <c r="Z3880" s="19"/>
      <c r="AC3880" s="58"/>
      <c r="AD3880" s="19"/>
    </row>
    <row r="3881" spans="2:30" s="20" customFormat="1">
      <c r="B3881" s="49"/>
      <c r="C3881" s="19"/>
      <c r="D3881" s="50"/>
      <c r="E3881" s="19"/>
      <c r="F3881" s="19"/>
      <c r="G3881" s="208"/>
      <c r="I3881" s="51"/>
      <c r="J3881" s="52"/>
      <c r="K3881" s="62"/>
      <c r="L3881" s="62"/>
      <c r="M3881" s="52"/>
      <c r="N3881" s="54"/>
      <c r="O3881" s="51"/>
      <c r="P3881" s="52"/>
      <c r="W3881" s="52"/>
      <c r="X3881" s="68"/>
      <c r="Y3881" s="62"/>
      <c r="Z3881" s="19"/>
      <c r="AC3881" s="58"/>
      <c r="AD3881" s="19"/>
    </row>
    <row r="3882" spans="2:30" s="20" customFormat="1">
      <c r="B3882" s="49"/>
      <c r="C3882" s="19"/>
      <c r="D3882" s="50"/>
      <c r="E3882" s="19"/>
      <c r="F3882" s="19"/>
      <c r="G3882" s="208"/>
      <c r="I3882" s="51"/>
      <c r="J3882" s="52"/>
      <c r="K3882" s="62"/>
      <c r="L3882" s="62"/>
      <c r="M3882" s="52"/>
      <c r="N3882" s="54"/>
      <c r="O3882" s="51"/>
      <c r="P3882" s="52"/>
      <c r="W3882" s="52"/>
      <c r="X3882" s="68"/>
      <c r="Y3882" s="62"/>
      <c r="Z3882" s="19"/>
      <c r="AC3882" s="58"/>
      <c r="AD3882" s="19"/>
    </row>
    <row r="3883" spans="2:30" s="20" customFormat="1">
      <c r="B3883" s="49"/>
      <c r="C3883" s="19"/>
      <c r="D3883" s="50"/>
      <c r="E3883" s="19"/>
      <c r="F3883" s="19"/>
      <c r="G3883" s="208"/>
      <c r="I3883" s="51"/>
      <c r="J3883" s="52"/>
      <c r="K3883" s="62"/>
      <c r="L3883" s="62"/>
      <c r="M3883" s="52"/>
      <c r="N3883" s="54"/>
      <c r="O3883" s="51"/>
      <c r="P3883" s="52"/>
      <c r="W3883" s="52"/>
      <c r="X3883" s="68"/>
      <c r="Y3883" s="62"/>
      <c r="Z3883" s="19"/>
      <c r="AC3883" s="58"/>
      <c r="AD3883" s="19"/>
    </row>
    <row r="3884" spans="2:30" s="20" customFormat="1">
      <c r="B3884" s="49"/>
      <c r="C3884" s="19"/>
      <c r="D3884" s="50"/>
      <c r="E3884" s="19"/>
      <c r="F3884" s="19"/>
      <c r="G3884" s="208"/>
      <c r="I3884" s="51"/>
      <c r="J3884" s="52"/>
      <c r="K3884" s="62"/>
      <c r="L3884" s="62"/>
      <c r="M3884" s="52"/>
      <c r="N3884" s="54"/>
      <c r="O3884" s="51"/>
      <c r="P3884" s="52"/>
      <c r="W3884" s="52"/>
      <c r="X3884" s="68"/>
      <c r="Y3884" s="62"/>
      <c r="Z3884" s="19"/>
      <c r="AC3884" s="58"/>
      <c r="AD3884" s="19"/>
    </row>
    <row r="3885" spans="2:30" s="20" customFormat="1">
      <c r="B3885" s="49"/>
      <c r="C3885" s="19"/>
      <c r="D3885" s="50"/>
      <c r="E3885" s="19"/>
      <c r="F3885" s="19"/>
      <c r="G3885" s="208"/>
      <c r="I3885" s="51"/>
      <c r="J3885" s="52"/>
      <c r="K3885" s="62"/>
      <c r="L3885" s="62"/>
      <c r="M3885" s="52"/>
      <c r="N3885" s="54"/>
      <c r="O3885" s="51"/>
      <c r="P3885" s="52"/>
      <c r="W3885" s="52"/>
      <c r="X3885" s="68"/>
      <c r="Y3885" s="62"/>
      <c r="Z3885" s="19"/>
      <c r="AC3885" s="58"/>
      <c r="AD3885" s="19"/>
    </row>
    <row r="3886" spans="2:30" s="20" customFormat="1">
      <c r="B3886" s="49"/>
      <c r="C3886" s="19"/>
      <c r="D3886" s="50"/>
      <c r="E3886" s="19"/>
      <c r="F3886" s="19"/>
      <c r="G3886" s="208"/>
      <c r="I3886" s="51"/>
      <c r="J3886" s="52"/>
      <c r="K3886" s="62"/>
      <c r="L3886" s="62"/>
      <c r="M3886" s="52"/>
      <c r="N3886" s="54"/>
      <c r="O3886" s="51"/>
      <c r="P3886" s="52"/>
      <c r="W3886" s="52"/>
      <c r="X3886" s="68"/>
      <c r="Y3886" s="62"/>
      <c r="Z3886" s="19"/>
      <c r="AC3886" s="58"/>
      <c r="AD3886" s="19"/>
    </row>
    <row r="3887" spans="2:30" s="20" customFormat="1">
      <c r="B3887" s="49"/>
      <c r="C3887" s="19"/>
      <c r="D3887" s="50"/>
      <c r="E3887" s="19"/>
      <c r="F3887" s="19"/>
      <c r="G3887" s="208"/>
      <c r="I3887" s="51"/>
      <c r="J3887" s="52"/>
      <c r="K3887" s="62"/>
      <c r="L3887" s="62"/>
      <c r="M3887" s="52"/>
      <c r="N3887" s="54"/>
      <c r="O3887" s="51"/>
      <c r="P3887" s="52"/>
      <c r="W3887" s="52"/>
      <c r="X3887" s="68"/>
      <c r="Y3887" s="62"/>
      <c r="Z3887" s="19"/>
      <c r="AC3887" s="58"/>
      <c r="AD3887" s="19"/>
    </row>
    <row r="3888" spans="2:30" s="20" customFormat="1">
      <c r="B3888" s="49"/>
      <c r="C3888" s="19"/>
      <c r="D3888" s="50"/>
      <c r="E3888" s="19"/>
      <c r="F3888" s="19"/>
      <c r="G3888" s="208"/>
      <c r="I3888" s="51"/>
      <c r="J3888" s="52"/>
      <c r="K3888" s="62"/>
      <c r="L3888" s="62"/>
      <c r="M3888" s="52"/>
      <c r="N3888" s="54"/>
      <c r="O3888" s="51"/>
      <c r="P3888" s="52"/>
      <c r="W3888" s="52"/>
      <c r="X3888" s="68"/>
      <c r="Y3888" s="62"/>
      <c r="Z3888" s="19"/>
      <c r="AC3888" s="58"/>
      <c r="AD3888" s="19"/>
    </row>
    <row r="3889" spans="2:30" s="20" customFormat="1">
      <c r="B3889" s="49"/>
      <c r="C3889" s="19"/>
      <c r="D3889" s="50"/>
      <c r="E3889" s="19"/>
      <c r="F3889" s="19"/>
      <c r="G3889" s="208"/>
      <c r="I3889" s="51"/>
      <c r="J3889" s="52"/>
      <c r="K3889" s="62"/>
      <c r="L3889" s="62"/>
      <c r="M3889" s="52"/>
      <c r="N3889" s="54"/>
      <c r="O3889" s="51"/>
      <c r="P3889" s="52"/>
      <c r="W3889" s="52"/>
      <c r="X3889" s="68"/>
      <c r="Y3889" s="62"/>
      <c r="Z3889" s="19"/>
      <c r="AC3889" s="58"/>
      <c r="AD3889" s="19"/>
    </row>
    <row r="3890" spans="2:30" s="20" customFormat="1">
      <c r="B3890" s="49"/>
      <c r="C3890" s="19"/>
      <c r="D3890" s="50"/>
      <c r="E3890" s="19"/>
      <c r="F3890" s="19"/>
      <c r="G3890" s="208"/>
      <c r="I3890" s="51"/>
      <c r="J3890" s="52"/>
      <c r="K3890" s="62"/>
      <c r="L3890" s="62"/>
      <c r="M3890" s="52"/>
      <c r="N3890" s="54"/>
      <c r="O3890" s="51"/>
      <c r="P3890" s="52"/>
      <c r="W3890" s="52"/>
      <c r="X3890" s="68"/>
      <c r="Y3890" s="62"/>
      <c r="Z3890" s="19"/>
      <c r="AC3890" s="58"/>
      <c r="AD3890" s="19"/>
    </row>
    <row r="3891" spans="2:30" s="20" customFormat="1">
      <c r="B3891" s="49"/>
      <c r="C3891" s="19"/>
      <c r="D3891" s="50"/>
      <c r="E3891" s="19"/>
      <c r="F3891" s="19"/>
      <c r="G3891" s="208"/>
      <c r="I3891" s="51"/>
      <c r="J3891" s="52"/>
      <c r="K3891" s="62"/>
      <c r="L3891" s="62"/>
      <c r="M3891" s="52"/>
      <c r="N3891" s="54"/>
      <c r="O3891" s="51"/>
      <c r="P3891" s="52"/>
      <c r="W3891" s="52"/>
      <c r="X3891" s="68"/>
      <c r="Y3891" s="62"/>
      <c r="Z3891" s="19"/>
      <c r="AC3891" s="58"/>
      <c r="AD3891" s="19"/>
    </row>
    <row r="3892" spans="2:30" s="20" customFormat="1">
      <c r="B3892" s="49"/>
      <c r="C3892" s="19"/>
      <c r="D3892" s="50"/>
      <c r="E3892" s="19"/>
      <c r="F3892" s="19"/>
      <c r="G3892" s="208"/>
      <c r="I3892" s="51"/>
      <c r="J3892" s="52"/>
      <c r="K3892" s="62"/>
      <c r="L3892" s="62"/>
      <c r="M3892" s="52"/>
      <c r="N3892" s="54"/>
      <c r="O3892" s="51"/>
      <c r="P3892" s="52"/>
      <c r="W3892" s="52"/>
      <c r="X3892" s="68"/>
      <c r="Y3892" s="62"/>
      <c r="Z3892" s="19"/>
      <c r="AC3892" s="58"/>
      <c r="AD3892" s="19"/>
    </row>
    <row r="3893" spans="2:30" s="20" customFormat="1">
      <c r="B3893" s="49"/>
      <c r="C3893" s="19"/>
      <c r="D3893" s="50"/>
      <c r="E3893" s="19"/>
      <c r="F3893" s="19"/>
      <c r="G3893" s="208"/>
      <c r="I3893" s="51"/>
      <c r="J3893" s="52"/>
      <c r="K3893" s="62"/>
      <c r="L3893" s="62"/>
      <c r="M3893" s="52"/>
      <c r="N3893" s="54"/>
      <c r="O3893" s="51"/>
      <c r="P3893" s="52"/>
      <c r="W3893" s="52"/>
      <c r="X3893" s="68"/>
      <c r="Y3893" s="62"/>
      <c r="Z3893" s="19"/>
      <c r="AC3893" s="58"/>
      <c r="AD3893" s="19"/>
    </row>
    <row r="3894" spans="2:30" s="20" customFormat="1">
      <c r="B3894" s="49"/>
      <c r="C3894" s="19"/>
      <c r="D3894" s="50"/>
      <c r="E3894" s="19"/>
      <c r="F3894" s="19"/>
      <c r="G3894" s="208"/>
      <c r="I3894" s="51"/>
      <c r="J3894" s="52"/>
      <c r="K3894" s="62"/>
      <c r="L3894" s="62"/>
      <c r="M3894" s="52"/>
      <c r="N3894" s="54"/>
      <c r="O3894" s="51"/>
      <c r="P3894" s="52"/>
      <c r="W3894" s="52"/>
      <c r="X3894" s="68"/>
      <c r="Y3894" s="62"/>
      <c r="Z3894" s="19"/>
      <c r="AC3894" s="58"/>
      <c r="AD3894" s="19"/>
    </row>
    <row r="3895" spans="2:30" s="20" customFormat="1">
      <c r="B3895" s="49"/>
      <c r="C3895" s="19"/>
      <c r="D3895" s="50"/>
      <c r="E3895" s="19"/>
      <c r="F3895" s="19"/>
      <c r="G3895" s="208"/>
      <c r="I3895" s="51"/>
      <c r="J3895" s="52"/>
      <c r="K3895" s="62"/>
      <c r="L3895" s="62"/>
      <c r="M3895" s="52"/>
      <c r="N3895" s="54"/>
      <c r="O3895" s="51"/>
      <c r="P3895" s="52"/>
      <c r="W3895" s="52"/>
      <c r="X3895" s="68"/>
      <c r="Y3895" s="62"/>
      <c r="Z3895" s="19"/>
      <c r="AC3895" s="58"/>
      <c r="AD3895" s="19"/>
    </row>
    <row r="3896" spans="2:30" s="20" customFormat="1">
      <c r="B3896" s="49"/>
      <c r="C3896" s="19"/>
      <c r="D3896" s="50"/>
      <c r="E3896" s="19"/>
      <c r="F3896" s="19"/>
      <c r="G3896" s="208"/>
      <c r="I3896" s="51"/>
      <c r="J3896" s="52"/>
      <c r="K3896" s="62"/>
      <c r="L3896" s="62"/>
      <c r="M3896" s="52"/>
      <c r="N3896" s="54"/>
      <c r="O3896" s="51"/>
      <c r="P3896" s="52"/>
      <c r="W3896" s="52"/>
      <c r="X3896" s="68"/>
      <c r="Y3896" s="62"/>
      <c r="Z3896" s="19"/>
      <c r="AC3896" s="58"/>
      <c r="AD3896" s="19"/>
    </row>
    <row r="3897" spans="2:30" s="20" customFormat="1">
      <c r="B3897" s="49"/>
      <c r="C3897" s="19"/>
      <c r="D3897" s="50"/>
      <c r="E3897" s="19"/>
      <c r="F3897" s="19"/>
      <c r="G3897" s="208"/>
      <c r="I3897" s="51"/>
      <c r="J3897" s="52"/>
      <c r="K3897" s="62"/>
      <c r="L3897" s="62"/>
      <c r="M3897" s="52"/>
      <c r="N3897" s="54"/>
      <c r="O3897" s="51"/>
      <c r="P3897" s="52"/>
      <c r="W3897" s="52"/>
      <c r="X3897" s="68"/>
      <c r="Y3897" s="62"/>
      <c r="Z3897" s="19"/>
      <c r="AC3897" s="58"/>
      <c r="AD3897" s="19"/>
    </row>
    <row r="3898" spans="2:30" s="20" customFormat="1">
      <c r="B3898" s="49"/>
      <c r="C3898" s="19"/>
      <c r="D3898" s="50"/>
      <c r="E3898" s="19"/>
      <c r="F3898" s="19"/>
      <c r="G3898" s="208"/>
      <c r="I3898" s="51"/>
      <c r="J3898" s="52"/>
      <c r="K3898" s="62"/>
      <c r="L3898" s="62"/>
      <c r="M3898" s="52"/>
      <c r="N3898" s="54"/>
      <c r="O3898" s="51"/>
      <c r="P3898" s="52"/>
      <c r="W3898" s="52"/>
      <c r="X3898" s="68"/>
      <c r="Y3898" s="62"/>
      <c r="Z3898" s="19"/>
      <c r="AC3898" s="58"/>
      <c r="AD3898" s="19"/>
    </row>
    <row r="3899" spans="2:30" s="20" customFormat="1">
      <c r="B3899" s="49"/>
      <c r="C3899" s="19"/>
      <c r="D3899" s="50"/>
      <c r="E3899" s="19"/>
      <c r="F3899" s="19"/>
      <c r="G3899" s="208"/>
      <c r="I3899" s="51"/>
      <c r="J3899" s="52"/>
      <c r="K3899" s="62"/>
      <c r="L3899" s="62"/>
      <c r="M3899" s="52"/>
      <c r="N3899" s="54"/>
      <c r="O3899" s="51"/>
      <c r="P3899" s="52"/>
      <c r="W3899" s="52"/>
      <c r="X3899" s="68"/>
      <c r="Y3899" s="62"/>
      <c r="Z3899" s="19"/>
      <c r="AC3899" s="58"/>
      <c r="AD3899" s="19"/>
    </row>
    <row r="3900" spans="2:30" s="20" customFormat="1">
      <c r="B3900" s="49"/>
      <c r="C3900" s="19"/>
      <c r="D3900" s="50"/>
      <c r="E3900" s="19"/>
      <c r="F3900" s="19"/>
      <c r="G3900" s="208"/>
      <c r="I3900" s="51"/>
      <c r="J3900" s="52"/>
      <c r="K3900" s="62"/>
      <c r="L3900" s="62"/>
      <c r="M3900" s="52"/>
      <c r="N3900" s="54"/>
      <c r="O3900" s="51"/>
      <c r="P3900" s="52"/>
      <c r="W3900" s="52"/>
      <c r="X3900" s="68"/>
      <c r="Y3900" s="62"/>
      <c r="Z3900" s="19"/>
      <c r="AC3900" s="58"/>
      <c r="AD3900" s="19"/>
    </row>
    <row r="3901" spans="2:30" s="20" customFormat="1">
      <c r="B3901" s="49"/>
      <c r="C3901" s="19"/>
      <c r="D3901" s="50"/>
      <c r="E3901" s="19"/>
      <c r="F3901" s="19"/>
      <c r="G3901" s="208"/>
      <c r="I3901" s="51"/>
      <c r="J3901" s="52"/>
      <c r="K3901" s="62"/>
      <c r="L3901" s="62"/>
      <c r="M3901" s="52"/>
      <c r="N3901" s="54"/>
      <c r="O3901" s="51"/>
      <c r="P3901" s="52"/>
      <c r="W3901" s="52"/>
      <c r="X3901" s="68"/>
      <c r="Y3901" s="62"/>
      <c r="Z3901" s="19"/>
      <c r="AC3901" s="58"/>
      <c r="AD3901" s="19"/>
    </row>
    <row r="3902" spans="2:30" s="20" customFormat="1">
      <c r="B3902" s="49"/>
      <c r="C3902" s="19"/>
      <c r="D3902" s="50"/>
      <c r="E3902" s="19"/>
      <c r="F3902" s="19"/>
      <c r="G3902" s="208"/>
      <c r="I3902" s="51"/>
      <c r="J3902" s="52"/>
      <c r="K3902" s="62"/>
      <c r="L3902" s="62"/>
      <c r="M3902" s="52"/>
      <c r="N3902" s="54"/>
      <c r="O3902" s="51"/>
      <c r="P3902" s="52"/>
      <c r="W3902" s="52"/>
      <c r="X3902" s="68"/>
      <c r="Y3902" s="62"/>
      <c r="Z3902" s="19"/>
      <c r="AC3902" s="58"/>
      <c r="AD3902" s="19"/>
    </row>
    <row r="3903" spans="2:30" s="20" customFormat="1">
      <c r="B3903" s="49"/>
      <c r="C3903" s="19"/>
      <c r="D3903" s="50"/>
      <c r="E3903" s="19"/>
      <c r="F3903" s="19"/>
      <c r="G3903" s="208"/>
      <c r="I3903" s="51"/>
      <c r="J3903" s="52"/>
      <c r="K3903" s="62"/>
      <c r="L3903" s="62"/>
      <c r="M3903" s="52"/>
      <c r="N3903" s="54"/>
      <c r="O3903" s="51"/>
      <c r="P3903" s="52"/>
      <c r="W3903" s="52"/>
      <c r="X3903" s="68"/>
      <c r="Y3903" s="62"/>
      <c r="Z3903" s="19"/>
      <c r="AC3903" s="58"/>
      <c r="AD3903" s="19"/>
    </row>
    <row r="3904" spans="2:30" s="20" customFormat="1">
      <c r="B3904" s="49"/>
      <c r="C3904" s="19"/>
      <c r="D3904" s="50"/>
      <c r="E3904" s="19"/>
      <c r="F3904" s="19"/>
      <c r="G3904" s="208"/>
      <c r="I3904" s="51"/>
      <c r="J3904" s="52"/>
      <c r="K3904" s="62"/>
      <c r="L3904" s="62"/>
      <c r="M3904" s="52"/>
      <c r="N3904" s="54"/>
      <c r="O3904" s="51"/>
      <c r="P3904" s="52"/>
      <c r="W3904" s="52"/>
      <c r="X3904" s="68"/>
      <c r="Y3904" s="62"/>
      <c r="Z3904" s="19"/>
      <c r="AC3904" s="58"/>
      <c r="AD3904" s="19"/>
    </row>
    <row r="3905" spans="2:30" s="20" customFormat="1">
      <c r="B3905" s="49"/>
      <c r="C3905" s="19"/>
      <c r="D3905" s="50"/>
      <c r="E3905" s="19"/>
      <c r="F3905" s="19"/>
      <c r="G3905" s="208"/>
      <c r="I3905" s="51"/>
      <c r="J3905" s="52"/>
      <c r="K3905" s="62"/>
      <c r="L3905" s="62"/>
      <c r="M3905" s="52"/>
      <c r="N3905" s="54"/>
      <c r="O3905" s="51"/>
      <c r="P3905" s="52"/>
      <c r="W3905" s="52"/>
      <c r="X3905" s="68"/>
      <c r="Y3905" s="62"/>
      <c r="Z3905" s="19"/>
      <c r="AC3905" s="58"/>
      <c r="AD3905" s="19"/>
    </row>
    <row r="3906" spans="2:30" s="20" customFormat="1">
      <c r="B3906" s="49"/>
      <c r="C3906" s="19"/>
      <c r="D3906" s="50"/>
      <c r="E3906" s="19"/>
      <c r="F3906" s="19"/>
      <c r="G3906" s="208"/>
      <c r="I3906" s="51"/>
      <c r="J3906" s="52"/>
      <c r="K3906" s="62"/>
      <c r="L3906" s="62"/>
      <c r="M3906" s="52"/>
      <c r="N3906" s="54"/>
      <c r="O3906" s="51"/>
      <c r="P3906" s="52"/>
      <c r="W3906" s="52"/>
      <c r="X3906" s="68"/>
      <c r="Y3906" s="62"/>
      <c r="Z3906" s="19"/>
      <c r="AC3906" s="58"/>
      <c r="AD3906" s="19"/>
    </row>
    <row r="3907" spans="2:30" s="20" customFormat="1">
      <c r="B3907" s="49"/>
      <c r="C3907" s="19"/>
      <c r="D3907" s="50"/>
      <c r="E3907" s="19"/>
      <c r="F3907" s="19"/>
      <c r="G3907" s="208"/>
      <c r="I3907" s="51"/>
      <c r="J3907" s="52"/>
      <c r="K3907" s="62"/>
      <c r="L3907" s="62"/>
      <c r="M3907" s="52"/>
      <c r="N3907" s="54"/>
      <c r="O3907" s="51"/>
      <c r="P3907" s="52"/>
      <c r="W3907" s="52"/>
      <c r="X3907" s="68"/>
      <c r="Y3907" s="62"/>
      <c r="Z3907" s="19"/>
      <c r="AC3907" s="58"/>
      <c r="AD3907" s="19"/>
    </row>
    <row r="3908" spans="2:30" s="20" customFormat="1">
      <c r="B3908" s="49"/>
      <c r="C3908" s="19"/>
      <c r="D3908" s="50"/>
      <c r="E3908" s="19"/>
      <c r="F3908" s="19"/>
      <c r="G3908" s="208"/>
      <c r="I3908" s="51"/>
      <c r="J3908" s="52"/>
      <c r="K3908" s="62"/>
      <c r="L3908" s="62"/>
      <c r="M3908" s="52"/>
      <c r="N3908" s="54"/>
      <c r="O3908" s="51"/>
      <c r="P3908" s="52"/>
      <c r="W3908" s="52"/>
      <c r="X3908" s="68"/>
      <c r="Y3908" s="62"/>
      <c r="Z3908" s="19"/>
      <c r="AC3908" s="58"/>
      <c r="AD3908" s="19"/>
    </row>
    <row r="3909" spans="2:30" s="20" customFormat="1">
      <c r="B3909" s="49"/>
      <c r="C3909" s="19"/>
      <c r="D3909" s="50"/>
      <c r="E3909" s="19"/>
      <c r="F3909" s="19"/>
      <c r="G3909" s="208"/>
      <c r="I3909" s="51"/>
      <c r="J3909" s="52"/>
      <c r="K3909" s="62"/>
      <c r="L3909" s="62"/>
      <c r="M3909" s="52"/>
      <c r="N3909" s="54"/>
      <c r="O3909" s="51"/>
      <c r="P3909" s="52"/>
      <c r="W3909" s="52"/>
      <c r="X3909" s="68"/>
      <c r="Y3909" s="62"/>
      <c r="Z3909" s="19"/>
      <c r="AC3909" s="58"/>
      <c r="AD3909" s="19"/>
    </row>
    <row r="3910" spans="2:30" s="20" customFormat="1">
      <c r="B3910" s="49"/>
      <c r="C3910" s="19"/>
      <c r="D3910" s="50"/>
      <c r="E3910" s="19"/>
      <c r="F3910" s="19"/>
      <c r="G3910" s="208"/>
      <c r="I3910" s="51"/>
      <c r="J3910" s="52"/>
      <c r="K3910" s="62"/>
      <c r="L3910" s="62"/>
      <c r="M3910" s="52"/>
      <c r="N3910" s="54"/>
      <c r="O3910" s="51"/>
      <c r="P3910" s="52"/>
      <c r="W3910" s="52"/>
      <c r="X3910" s="68"/>
      <c r="Y3910" s="62"/>
      <c r="Z3910" s="19"/>
      <c r="AC3910" s="58"/>
      <c r="AD3910" s="19"/>
    </row>
    <row r="3911" spans="2:30" s="20" customFormat="1">
      <c r="B3911" s="49"/>
      <c r="C3911" s="19"/>
      <c r="D3911" s="50"/>
      <c r="E3911" s="19"/>
      <c r="F3911" s="19"/>
      <c r="G3911" s="208"/>
      <c r="I3911" s="51"/>
      <c r="J3911" s="52"/>
      <c r="K3911" s="62"/>
      <c r="L3911" s="62"/>
      <c r="M3911" s="52"/>
      <c r="N3911" s="54"/>
      <c r="O3911" s="51"/>
      <c r="P3911" s="52"/>
      <c r="W3911" s="52"/>
      <c r="X3911" s="68"/>
      <c r="Y3911" s="62"/>
      <c r="Z3911" s="19"/>
      <c r="AC3911" s="58"/>
      <c r="AD3911" s="19"/>
    </row>
    <row r="3912" spans="2:30" s="20" customFormat="1">
      <c r="B3912" s="49"/>
      <c r="C3912" s="19"/>
      <c r="D3912" s="50"/>
      <c r="E3912" s="19"/>
      <c r="F3912" s="19"/>
      <c r="G3912" s="208"/>
      <c r="I3912" s="51"/>
      <c r="J3912" s="52"/>
      <c r="K3912" s="62"/>
      <c r="L3912" s="62"/>
      <c r="M3912" s="52"/>
      <c r="N3912" s="54"/>
      <c r="O3912" s="51"/>
      <c r="P3912" s="52"/>
      <c r="W3912" s="52"/>
      <c r="X3912" s="68"/>
      <c r="Y3912" s="62"/>
      <c r="Z3912" s="19"/>
      <c r="AC3912" s="58"/>
      <c r="AD3912" s="19"/>
    </row>
    <row r="3913" spans="2:30" s="20" customFormat="1">
      <c r="B3913" s="49"/>
      <c r="C3913" s="19"/>
      <c r="D3913" s="50"/>
      <c r="E3913" s="19"/>
      <c r="F3913" s="19"/>
      <c r="G3913" s="208"/>
      <c r="I3913" s="51"/>
      <c r="J3913" s="52"/>
      <c r="K3913" s="62"/>
      <c r="L3913" s="62"/>
      <c r="M3913" s="52"/>
      <c r="N3913" s="54"/>
      <c r="O3913" s="51"/>
      <c r="P3913" s="52"/>
      <c r="W3913" s="52"/>
      <c r="X3913" s="68"/>
      <c r="Y3913" s="62"/>
      <c r="Z3913" s="19"/>
      <c r="AC3913" s="58"/>
      <c r="AD3913" s="19"/>
    </row>
    <row r="3914" spans="2:30" s="20" customFormat="1">
      <c r="B3914" s="49"/>
      <c r="C3914" s="19"/>
      <c r="D3914" s="50"/>
      <c r="E3914" s="19"/>
      <c r="F3914" s="19"/>
      <c r="G3914" s="208"/>
      <c r="I3914" s="51"/>
      <c r="J3914" s="52"/>
      <c r="K3914" s="62"/>
      <c r="L3914" s="62"/>
      <c r="M3914" s="52"/>
      <c r="N3914" s="54"/>
      <c r="O3914" s="51"/>
      <c r="P3914" s="52"/>
      <c r="W3914" s="52"/>
      <c r="X3914" s="68"/>
      <c r="Y3914" s="62"/>
      <c r="Z3914" s="19"/>
      <c r="AC3914" s="58"/>
      <c r="AD3914" s="19"/>
    </row>
    <row r="3915" spans="2:30" s="20" customFormat="1">
      <c r="B3915" s="49"/>
      <c r="C3915" s="19"/>
      <c r="D3915" s="50"/>
      <c r="E3915" s="19"/>
      <c r="F3915" s="19"/>
      <c r="G3915" s="208"/>
      <c r="I3915" s="51"/>
      <c r="J3915" s="52"/>
      <c r="K3915" s="62"/>
      <c r="L3915" s="62"/>
      <c r="M3915" s="52"/>
      <c r="N3915" s="54"/>
      <c r="O3915" s="51"/>
      <c r="P3915" s="52"/>
      <c r="W3915" s="52"/>
      <c r="X3915" s="68"/>
      <c r="Y3915" s="62"/>
      <c r="Z3915" s="19"/>
      <c r="AC3915" s="58"/>
      <c r="AD3915" s="19"/>
    </row>
    <row r="3916" spans="2:30" s="20" customFormat="1">
      <c r="B3916" s="49"/>
      <c r="C3916" s="19"/>
      <c r="D3916" s="50"/>
      <c r="E3916" s="19"/>
      <c r="F3916" s="19"/>
      <c r="G3916" s="208"/>
      <c r="I3916" s="51"/>
      <c r="J3916" s="52"/>
      <c r="K3916" s="62"/>
      <c r="L3916" s="62"/>
      <c r="M3916" s="52"/>
      <c r="N3916" s="54"/>
      <c r="O3916" s="51"/>
      <c r="P3916" s="52"/>
      <c r="W3916" s="52"/>
      <c r="X3916" s="68"/>
      <c r="Y3916" s="62"/>
      <c r="Z3916" s="19"/>
      <c r="AC3916" s="58"/>
      <c r="AD3916" s="19"/>
    </row>
    <row r="3917" spans="2:30" s="20" customFormat="1">
      <c r="B3917" s="49"/>
      <c r="C3917" s="19"/>
      <c r="D3917" s="50"/>
      <c r="E3917" s="19"/>
      <c r="F3917" s="19"/>
      <c r="G3917" s="208"/>
      <c r="I3917" s="51"/>
      <c r="J3917" s="52"/>
      <c r="K3917" s="62"/>
      <c r="L3917" s="62"/>
      <c r="M3917" s="52"/>
      <c r="N3917" s="54"/>
      <c r="O3917" s="51"/>
      <c r="P3917" s="52"/>
      <c r="W3917" s="52"/>
      <c r="X3917" s="68"/>
      <c r="Y3917" s="62"/>
      <c r="Z3917" s="19"/>
      <c r="AC3917" s="58"/>
      <c r="AD3917" s="19"/>
    </row>
    <row r="3918" spans="2:30" s="20" customFormat="1">
      <c r="B3918" s="49"/>
      <c r="C3918" s="19"/>
      <c r="D3918" s="50"/>
      <c r="E3918" s="19"/>
      <c r="F3918" s="19"/>
      <c r="G3918" s="208"/>
      <c r="I3918" s="51"/>
      <c r="J3918" s="52"/>
      <c r="K3918" s="62"/>
      <c r="L3918" s="62"/>
      <c r="M3918" s="52"/>
      <c r="N3918" s="54"/>
      <c r="O3918" s="51"/>
      <c r="P3918" s="52"/>
      <c r="W3918" s="52"/>
      <c r="X3918" s="68"/>
      <c r="Y3918" s="62"/>
      <c r="Z3918" s="19"/>
      <c r="AC3918" s="58"/>
      <c r="AD3918" s="19"/>
    </row>
    <row r="3919" spans="2:30" s="20" customFormat="1">
      <c r="B3919" s="49"/>
      <c r="C3919" s="19"/>
      <c r="D3919" s="50"/>
      <c r="E3919" s="19"/>
      <c r="F3919" s="19"/>
      <c r="G3919" s="208"/>
      <c r="I3919" s="51"/>
      <c r="J3919" s="52"/>
      <c r="K3919" s="62"/>
      <c r="L3919" s="62"/>
      <c r="M3919" s="52"/>
      <c r="N3919" s="54"/>
      <c r="O3919" s="51"/>
      <c r="P3919" s="52"/>
      <c r="W3919" s="52"/>
      <c r="X3919" s="68"/>
      <c r="Y3919" s="62"/>
      <c r="Z3919" s="19"/>
      <c r="AC3919" s="58"/>
      <c r="AD3919" s="19"/>
    </row>
    <row r="3920" spans="2:30" s="20" customFormat="1">
      <c r="B3920" s="49"/>
      <c r="C3920" s="19"/>
      <c r="D3920" s="50"/>
      <c r="E3920" s="19"/>
      <c r="F3920" s="19"/>
      <c r="G3920" s="208"/>
      <c r="I3920" s="51"/>
      <c r="J3920" s="52"/>
      <c r="K3920" s="62"/>
      <c r="L3920" s="62"/>
      <c r="M3920" s="52"/>
      <c r="N3920" s="54"/>
      <c r="O3920" s="51"/>
      <c r="P3920" s="52"/>
      <c r="W3920" s="52"/>
      <c r="X3920" s="68"/>
      <c r="Y3920" s="62"/>
      <c r="Z3920" s="19"/>
      <c r="AC3920" s="58"/>
      <c r="AD3920" s="19"/>
    </row>
    <row r="3921" spans="2:30" s="20" customFormat="1">
      <c r="B3921" s="49"/>
      <c r="C3921" s="19"/>
      <c r="D3921" s="50"/>
      <c r="E3921" s="19"/>
      <c r="F3921" s="19"/>
      <c r="G3921" s="208"/>
      <c r="I3921" s="51"/>
      <c r="J3921" s="52"/>
      <c r="K3921" s="62"/>
      <c r="L3921" s="62"/>
      <c r="M3921" s="52"/>
      <c r="N3921" s="54"/>
      <c r="O3921" s="51"/>
      <c r="P3921" s="52"/>
      <c r="W3921" s="52"/>
      <c r="X3921" s="68"/>
      <c r="Y3921" s="62"/>
      <c r="Z3921" s="19"/>
      <c r="AC3921" s="58"/>
      <c r="AD3921" s="19"/>
    </row>
    <row r="3922" spans="2:30" s="20" customFormat="1">
      <c r="B3922" s="49"/>
      <c r="C3922" s="19"/>
      <c r="D3922" s="50"/>
      <c r="E3922" s="19"/>
      <c r="F3922" s="19"/>
      <c r="G3922" s="208"/>
      <c r="I3922" s="51"/>
      <c r="J3922" s="52"/>
      <c r="K3922" s="62"/>
      <c r="L3922" s="62"/>
      <c r="M3922" s="52"/>
      <c r="N3922" s="54"/>
      <c r="O3922" s="51"/>
      <c r="P3922" s="52"/>
      <c r="W3922" s="52"/>
      <c r="X3922" s="68"/>
      <c r="Y3922" s="62"/>
      <c r="Z3922" s="19"/>
      <c r="AC3922" s="58"/>
      <c r="AD3922" s="19"/>
    </row>
    <row r="3923" spans="2:30" s="20" customFormat="1">
      <c r="B3923" s="49"/>
      <c r="C3923" s="19"/>
      <c r="D3923" s="50"/>
      <c r="E3923" s="19"/>
      <c r="F3923" s="19"/>
      <c r="G3923" s="208"/>
      <c r="I3923" s="51"/>
      <c r="J3923" s="52"/>
      <c r="K3923" s="62"/>
      <c r="L3923" s="62"/>
      <c r="M3923" s="52"/>
      <c r="N3923" s="54"/>
      <c r="O3923" s="51"/>
      <c r="P3923" s="52"/>
      <c r="W3923" s="52"/>
      <c r="X3923" s="68"/>
      <c r="Y3923" s="62"/>
      <c r="Z3923" s="19"/>
      <c r="AC3923" s="58"/>
      <c r="AD3923" s="19"/>
    </row>
    <row r="3924" spans="2:30" s="20" customFormat="1">
      <c r="B3924" s="49"/>
      <c r="C3924" s="19"/>
      <c r="D3924" s="50"/>
      <c r="E3924" s="19"/>
      <c r="F3924" s="19"/>
      <c r="G3924" s="208"/>
      <c r="I3924" s="51"/>
      <c r="J3924" s="52"/>
      <c r="K3924" s="62"/>
      <c r="L3924" s="62"/>
      <c r="M3924" s="52"/>
      <c r="N3924" s="54"/>
      <c r="O3924" s="51"/>
      <c r="P3924" s="52"/>
      <c r="W3924" s="52"/>
      <c r="X3924" s="68"/>
      <c r="Y3924" s="62"/>
      <c r="Z3924" s="19"/>
      <c r="AC3924" s="58"/>
      <c r="AD3924" s="19"/>
    </row>
    <row r="3925" spans="2:30" s="20" customFormat="1">
      <c r="B3925" s="49"/>
      <c r="C3925" s="19"/>
      <c r="D3925" s="50"/>
      <c r="E3925" s="19"/>
      <c r="F3925" s="19"/>
      <c r="G3925" s="208"/>
      <c r="I3925" s="51"/>
      <c r="J3925" s="52"/>
      <c r="K3925" s="62"/>
      <c r="L3925" s="62"/>
      <c r="M3925" s="52"/>
      <c r="N3925" s="54"/>
      <c r="O3925" s="51"/>
      <c r="P3925" s="52"/>
      <c r="W3925" s="52"/>
      <c r="X3925" s="68"/>
      <c r="Y3925" s="62"/>
      <c r="Z3925" s="19"/>
      <c r="AC3925" s="58"/>
      <c r="AD3925" s="19"/>
    </row>
    <row r="3926" spans="2:30" s="20" customFormat="1">
      <c r="B3926" s="49"/>
      <c r="C3926" s="19"/>
      <c r="D3926" s="50"/>
      <c r="E3926" s="19"/>
      <c r="F3926" s="19"/>
      <c r="G3926" s="208"/>
      <c r="I3926" s="51"/>
      <c r="J3926" s="52"/>
      <c r="K3926" s="62"/>
      <c r="L3926" s="62"/>
      <c r="M3926" s="52"/>
      <c r="N3926" s="54"/>
      <c r="O3926" s="51"/>
      <c r="P3926" s="52"/>
      <c r="W3926" s="52"/>
      <c r="X3926" s="68"/>
      <c r="Y3926" s="62"/>
      <c r="Z3926" s="19"/>
      <c r="AC3926" s="58"/>
      <c r="AD3926" s="19"/>
    </row>
    <row r="3927" spans="2:30" s="20" customFormat="1">
      <c r="B3927" s="49"/>
      <c r="C3927" s="19"/>
      <c r="D3927" s="50"/>
      <c r="E3927" s="19"/>
      <c r="F3927" s="19"/>
      <c r="G3927" s="208"/>
      <c r="I3927" s="51"/>
      <c r="J3927" s="52"/>
      <c r="K3927" s="62"/>
      <c r="L3927" s="62"/>
      <c r="M3927" s="52"/>
      <c r="N3927" s="54"/>
      <c r="O3927" s="51"/>
      <c r="P3927" s="52"/>
      <c r="W3927" s="52"/>
      <c r="X3927" s="68"/>
      <c r="Y3927" s="62"/>
      <c r="Z3927" s="19"/>
      <c r="AC3927" s="58"/>
      <c r="AD3927" s="19"/>
    </row>
    <row r="3928" spans="2:30" s="20" customFormat="1">
      <c r="B3928" s="49"/>
      <c r="C3928" s="19"/>
      <c r="D3928" s="50"/>
      <c r="E3928" s="19"/>
      <c r="F3928" s="19"/>
      <c r="G3928" s="208"/>
      <c r="I3928" s="51"/>
      <c r="J3928" s="52"/>
      <c r="K3928" s="62"/>
      <c r="L3928" s="62"/>
      <c r="M3928" s="52"/>
      <c r="N3928" s="54"/>
      <c r="O3928" s="51"/>
      <c r="P3928" s="52"/>
      <c r="W3928" s="52"/>
      <c r="X3928" s="68"/>
      <c r="Y3928" s="62"/>
      <c r="Z3928" s="19"/>
      <c r="AC3928" s="58"/>
      <c r="AD3928" s="19"/>
    </row>
    <row r="3929" spans="2:30" s="20" customFormat="1">
      <c r="B3929" s="49"/>
      <c r="C3929" s="19"/>
      <c r="D3929" s="50"/>
      <c r="E3929" s="19"/>
      <c r="F3929" s="19"/>
      <c r="G3929" s="208"/>
      <c r="I3929" s="51"/>
      <c r="J3929" s="52"/>
      <c r="K3929" s="62"/>
      <c r="L3929" s="62"/>
      <c r="M3929" s="52"/>
      <c r="N3929" s="54"/>
      <c r="O3929" s="51"/>
      <c r="P3929" s="52"/>
      <c r="W3929" s="52"/>
      <c r="X3929" s="68"/>
      <c r="Y3929" s="62"/>
      <c r="Z3929" s="19"/>
      <c r="AC3929" s="58"/>
      <c r="AD3929" s="19"/>
    </row>
    <row r="3930" spans="2:30" s="20" customFormat="1">
      <c r="B3930" s="49"/>
      <c r="C3930" s="19"/>
      <c r="D3930" s="50"/>
      <c r="E3930" s="19"/>
      <c r="F3930" s="19"/>
      <c r="G3930" s="208"/>
      <c r="I3930" s="51"/>
      <c r="J3930" s="52"/>
      <c r="K3930" s="62"/>
      <c r="L3930" s="62"/>
      <c r="M3930" s="52"/>
      <c r="N3930" s="54"/>
      <c r="O3930" s="51"/>
      <c r="P3930" s="52"/>
      <c r="W3930" s="52"/>
      <c r="X3930" s="68"/>
      <c r="Y3930" s="62"/>
      <c r="Z3930" s="19"/>
      <c r="AC3930" s="58"/>
      <c r="AD3930" s="19"/>
    </row>
    <row r="3931" spans="2:30" s="20" customFormat="1">
      <c r="B3931" s="49"/>
      <c r="C3931" s="19"/>
      <c r="D3931" s="50"/>
      <c r="E3931" s="19"/>
      <c r="F3931" s="19"/>
      <c r="G3931" s="208"/>
      <c r="I3931" s="51"/>
      <c r="J3931" s="52"/>
      <c r="K3931" s="62"/>
      <c r="L3931" s="62"/>
      <c r="M3931" s="52"/>
      <c r="N3931" s="54"/>
      <c r="O3931" s="51"/>
      <c r="P3931" s="52"/>
      <c r="W3931" s="52"/>
      <c r="X3931" s="68"/>
      <c r="Y3931" s="62"/>
      <c r="Z3931" s="19"/>
      <c r="AC3931" s="58"/>
      <c r="AD3931" s="19"/>
    </row>
    <row r="3932" spans="2:30" s="20" customFormat="1">
      <c r="B3932" s="49"/>
      <c r="C3932" s="19"/>
      <c r="D3932" s="50"/>
      <c r="E3932" s="19"/>
      <c r="F3932" s="19"/>
      <c r="G3932" s="208"/>
      <c r="I3932" s="51"/>
      <c r="J3932" s="52"/>
      <c r="K3932" s="62"/>
      <c r="L3932" s="62"/>
      <c r="M3932" s="52"/>
      <c r="N3932" s="54"/>
      <c r="O3932" s="51"/>
      <c r="P3932" s="52"/>
      <c r="W3932" s="52"/>
      <c r="X3932" s="68"/>
      <c r="Y3932" s="62"/>
      <c r="Z3932" s="19"/>
      <c r="AC3932" s="58"/>
      <c r="AD3932" s="19"/>
    </row>
    <row r="3933" spans="2:30" s="20" customFormat="1">
      <c r="B3933" s="49"/>
      <c r="C3933" s="19"/>
      <c r="D3933" s="50"/>
      <c r="E3933" s="19"/>
      <c r="F3933" s="19"/>
      <c r="G3933" s="208"/>
      <c r="I3933" s="51"/>
      <c r="J3933" s="52"/>
      <c r="K3933" s="62"/>
      <c r="L3933" s="62"/>
      <c r="M3933" s="52"/>
      <c r="N3933" s="54"/>
      <c r="O3933" s="51"/>
      <c r="P3933" s="52"/>
      <c r="W3933" s="52"/>
      <c r="X3933" s="68"/>
      <c r="Y3933" s="62"/>
      <c r="Z3933" s="19"/>
      <c r="AC3933" s="58"/>
      <c r="AD3933" s="19"/>
    </row>
    <row r="3934" spans="2:30" s="20" customFormat="1">
      <c r="B3934" s="49"/>
      <c r="C3934" s="19"/>
      <c r="D3934" s="50"/>
      <c r="E3934" s="19"/>
      <c r="F3934" s="19"/>
      <c r="G3934" s="208"/>
      <c r="I3934" s="51"/>
      <c r="J3934" s="52"/>
      <c r="K3934" s="62"/>
      <c r="L3934" s="62"/>
      <c r="M3934" s="52"/>
      <c r="N3934" s="54"/>
      <c r="O3934" s="51"/>
      <c r="P3934" s="52"/>
      <c r="W3934" s="52"/>
      <c r="X3934" s="68"/>
      <c r="Y3934" s="62"/>
      <c r="Z3934" s="19"/>
      <c r="AC3934" s="58"/>
      <c r="AD3934" s="19"/>
    </row>
    <row r="3935" spans="2:30" s="20" customFormat="1">
      <c r="B3935" s="49"/>
      <c r="C3935" s="19"/>
      <c r="D3935" s="50"/>
      <c r="E3935" s="19"/>
      <c r="F3935" s="19"/>
      <c r="G3935" s="208"/>
      <c r="I3935" s="51"/>
      <c r="J3935" s="52"/>
      <c r="K3935" s="62"/>
      <c r="L3935" s="62"/>
      <c r="M3935" s="52"/>
      <c r="N3935" s="54"/>
      <c r="O3935" s="51"/>
      <c r="P3935" s="52"/>
      <c r="W3935" s="52"/>
      <c r="X3935" s="68"/>
      <c r="Y3935" s="62"/>
      <c r="Z3935" s="19"/>
      <c r="AC3935" s="58"/>
      <c r="AD3935" s="19"/>
    </row>
    <row r="3936" spans="2:30" s="20" customFormat="1">
      <c r="B3936" s="49"/>
      <c r="C3936" s="19"/>
      <c r="D3936" s="50"/>
      <c r="E3936" s="19"/>
      <c r="F3936" s="19"/>
      <c r="G3936" s="208"/>
      <c r="I3936" s="51"/>
      <c r="J3936" s="52"/>
      <c r="K3936" s="62"/>
      <c r="L3936" s="62"/>
      <c r="M3936" s="52"/>
      <c r="N3936" s="54"/>
      <c r="O3936" s="51"/>
      <c r="P3936" s="52"/>
      <c r="W3936" s="52"/>
      <c r="X3936" s="68"/>
      <c r="Y3936" s="62"/>
      <c r="Z3936" s="19"/>
      <c r="AC3936" s="58"/>
      <c r="AD3936" s="19"/>
    </row>
    <row r="3937" spans="2:30" s="20" customFormat="1">
      <c r="B3937" s="49"/>
      <c r="C3937" s="19"/>
      <c r="D3937" s="50"/>
      <c r="E3937" s="19"/>
      <c r="F3937" s="19"/>
      <c r="G3937" s="208"/>
      <c r="I3937" s="51"/>
      <c r="J3937" s="52"/>
      <c r="K3937" s="62"/>
      <c r="L3937" s="62"/>
      <c r="M3937" s="52"/>
      <c r="N3937" s="54"/>
      <c r="O3937" s="51"/>
      <c r="P3937" s="52"/>
      <c r="W3937" s="52"/>
      <c r="X3937" s="68"/>
      <c r="Y3937" s="62"/>
      <c r="Z3937" s="19"/>
      <c r="AC3937" s="58"/>
      <c r="AD3937" s="19"/>
    </row>
    <row r="3938" spans="2:30" s="20" customFormat="1">
      <c r="B3938" s="49"/>
      <c r="C3938" s="19"/>
      <c r="D3938" s="50"/>
      <c r="E3938" s="19"/>
      <c r="F3938" s="19"/>
      <c r="G3938" s="208"/>
      <c r="I3938" s="51"/>
      <c r="J3938" s="52"/>
      <c r="K3938" s="62"/>
      <c r="L3938" s="62"/>
      <c r="M3938" s="52"/>
      <c r="N3938" s="54"/>
      <c r="O3938" s="51"/>
      <c r="P3938" s="52"/>
      <c r="W3938" s="52"/>
      <c r="X3938" s="68"/>
      <c r="Y3938" s="62"/>
      <c r="Z3938" s="19"/>
      <c r="AC3938" s="58"/>
      <c r="AD3938" s="19"/>
    </row>
    <row r="3939" spans="2:30" s="20" customFormat="1">
      <c r="B3939" s="49"/>
      <c r="C3939" s="19"/>
      <c r="D3939" s="50"/>
      <c r="E3939" s="19"/>
      <c r="F3939" s="19"/>
      <c r="G3939" s="208"/>
      <c r="I3939" s="51"/>
      <c r="J3939" s="52"/>
      <c r="K3939" s="62"/>
      <c r="L3939" s="62"/>
      <c r="M3939" s="52"/>
      <c r="N3939" s="54"/>
      <c r="O3939" s="51"/>
      <c r="P3939" s="52"/>
      <c r="W3939" s="52"/>
      <c r="X3939" s="68"/>
      <c r="Y3939" s="62"/>
      <c r="Z3939" s="19"/>
      <c r="AC3939" s="58"/>
      <c r="AD3939" s="19"/>
    </row>
    <row r="3940" spans="2:30" s="20" customFormat="1">
      <c r="B3940" s="49"/>
      <c r="C3940" s="19"/>
      <c r="D3940" s="50"/>
      <c r="E3940" s="19"/>
      <c r="F3940" s="19"/>
      <c r="G3940" s="208"/>
      <c r="I3940" s="51"/>
      <c r="J3940" s="52"/>
      <c r="K3940" s="62"/>
      <c r="L3940" s="62"/>
      <c r="M3940" s="52"/>
      <c r="N3940" s="54"/>
      <c r="O3940" s="51"/>
      <c r="P3940" s="52"/>
      <c r="W3940" s="52"/>
      <c r="X3940" s="68"/>
      <c r="Y3940" s="62"/>
      <c r="Z3940" s="19"/>
      <c r="AC3940" s="58"/>
      <c r="AD3940" s="19"/>
    </row>
    <row r="3941" spans="2:30" s="20" customFormat="1">
      <c r="B3941" s="49"/>
      <c r="C3941" s="19"/>
      <c r="D3941" s="50"/>
      <c r="E3941" s="19"/>
      <c r="F3941" s="19"/>
      <c r="G3941" s="208"/>
      <c r="I3941" s="51"/>
      <c r="J3941" s="52"/>
      <c r="K3941" s="62"/>
      <c r="L3941" s="62"/>
      <c r="M3941" s="52"/>
      <c r="N3941" s="54"/>
      <c r="O3941" s="51"/>
      <c r="P3941" s="52"/>
      <c r="W3941" s="52"/>
      <c r="X3941" s="68"/>
      <c r="Y3941" s="62"/>
      <c r="Z3941" s="19"/>
      <c r="AC3941" s="58"/>
      <c r="AD3941" s="19"/>
    </row>
    <row r="3942" spans="2:30" s="20" customFormat="1">
      <c r="B3942" s="49"/>
      <c r="C3942" s="19"/>
      <c r="D3942" s="50"/>
      <c r="E3942" s="19"/>
      <c r="F3942" s="19"/>
      <c r="G3942" s="208"/>
      <c r="I3942" s="51"/>
      <c r="J3942" s="52"/>
      <c r="K3942" s="62"/>
      <c r="L3942" s="62"/>
      <c r="M3942" s="52"/>
      <c r="N3942" s="54"/>
      <c r="O3942" s="51"/>
      <c r="P3942" s="52"/>
      <c r="W3942" s="52"/>
      <c r="X3942" s="68"/>
      <c r="Y3942" s="62"/>
      <c r="Z3942" s="19"/>
      <c r="AC3942" s="58"/>
      <c r="AD3942" s="19"/>
    </row>
    <row r="3943" spans="2:30" s="20" customFormat="1">
      <c r="B3943" s="49"/>
      <c r="C3943" s="19"/>
      <c r="D3943" s="50"/>
      <c r="E3943" s="19"/>
      <c r="F3943" s="19"/>
      <c r="G3943" s="208"/>
      <c r="I3943" s="51"/>
      <c r="J3943" s="52"/>
      <c r="K3943" s="62"/>
      <c r="L3943" s="62"/>
      <c r="M3943" s="52"/>
      <c r="N3943" s="54"/>
      <c r="O3943" s="51"/>
      <c r="P3943" s="52"/>
      <c r="W3943" s="52"/>
      <c r="X3943" s="68"/>
      <c r="Y3943" s="62"/>
      <c r="Z3943" s="19"/>
      <c r="AC3943" s="58"/>
      <c r="AD3943" s="19"/>
    </row>
    <row r="3944" spans="2:30" s="20" customFormat="1">
      <c r="B3944" s="49"/>
      <c r="C3944" s="19"/>
      <c r="D3944" s="50"/>
      <c r="E3944" s="19"/>
      <c r="F3944" s="19"/>
      <c r="G3944" s="208"/>
      <c r="I3944" s="51"/>
      <c r="J3944" s="52"/>
      <c r="K3944" s="62"/>
      <c r="L3944" s="62"/>
      <c r="M3944" s="52"/>
      <c r="N3944" s="54"/>
      <c r="O3944" s="51"/>
      <c r="P3944" s="52"/>
      <c r="W3944" s="52"/>
      <c r="X3944" s="68"/>
      <c r="Y3944" s="62"/>
      <c r="Z3944" s="19"/>
      <c r="AC3944" s="58"/>
      <c r="AD3944" s="19"/>
    </row>
    <row r="3945" spans="2:30" s="20" customFormat="1">
      <c r="B3945" s="49"/>
      <c r="C3945" s="19"/>
      <c r="D3945" s="50"/>
      <c r="E3945" s="19"/>
      <c r="F3945" s="19"/>
      <c r="G3945" s="208"/>
      <c r="I3945" s="51"/>
      <c r="J3945" s="52"/>
      <c r="K3945" s="62"/>
      <c r="L3945" s="62"/>
      <c r="M3945" s="52"/>
      <c r="N3945" s="54"/>
      <c r="O3945" s="51"/>
      <c r="P3945" s="52"/>
      <c r="W3945" s="52"/>
      <c r="X3945" s="68"/>
      <c r="Y3945" s="62"/>
      <c r="Z3945" s="19"/>
      <c r="AC3945" s="58"/>
      <c r="AD3945" s="19"/>
    </row>
  </sheetData>
  <autoFilter ref="A4:AD85"/>
  <printOptions gridLines="1"/>
  <pageMargins left="0" right="0" top="0" bottom="0" header="0.05" footer="0.05"/>
  <pageSetup paperSize="17" scale="96" fitToHeight="0" orientation="landscape" r:id="rId1"/>
  <headerFooter>
    <oddFooter>Page &amp;P of &amp;N</oddFooter>
  </headerFooter>
  <ignoredErrors>
    <ignoredError sqref="V85 V52 V2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J3964"/>
  <sheetViews>
    <sheetView zoomScaleNormal="100" workbookViewId="0">
      <pane xSplit="12" ySplit="3" topLeftCell="M28" activePane="bottomRight" state="frozen"/>
      <selection pane="topRight" activeCell="M1" sqref="M1"/>
      <selection pane="bottomLeft" activeCell="A4" sqref="A4"/>
      <selection pane="bottomRight" activeCell="Q58" sqref="Q58"/>
    </sheetView>
  </sheetViews>
  <sheetFormatPr defaultColWidth="9.1796875" defaultRowHeight="14.5" outlineLevelCol="1"/>
  <cols>
    <col min="1" max="1" width="4.54296875" style="20" customWidth="1"/>
    <col min="2" max="2" width="10.54296875" style="49" customWidth="1"/>
    <col min="3" max="3" width="12.7265625" style="19" hidden="1" customWidth="1" outlineLevel="1"/>
    <col min="4" max="4" width="9.54296875" style="50" hidden="1" customWidth="1" outlineLevel="1"/>
    <col min="5" max="5" width="13.1796875" style="19" customWidth="1" collapsed="1"/>
    <col min="6" max="6" width="16.453125" style="19" customWidth="1"/>
    <col min="7" max="7" width="24" style="179" customWidth="1"/>
    <col min="8" max="8" width="9.7265625" style="20" customWidth="1"/>
    <col min="9" max="9" width="13.7265625" style="51" customWidth="1" outlineLevel="1"/>
    <col min="10" max="10" width="10.453125" style="52" customWidth="1" outlineLevel="1"/>
    <col min="11" max="11" width="13" style="62" customWidth="1" outlineLevel="1"/>
    <col min="12" max="12" width="11.1796875" style="62" customWidth="1" outlineLevel="1"/>
    <col min="13" max="13" width="16.1796875" style="52" customWidth="1"/>
    <col min="14" max="14" width="18.1796875" style="54" customWidth="1"/>
    <col min="15" max="15" width="8.453125" style="56" customWidth="1" outlineLevel="1"/>
    <col min="16" max="16" width="12" style="71" customWidth="1" outlineLevel="1"/>
    <col min="17" max="17" width="8.7265625" style="20" customWidth="1" outlineLevel="1"/>
    <col min="18" max="18" width="12.54296875" style="20" customWidth="1" outlineLevel="1"/>
    <col min="19" max="19" width="11.1796875" style="20" bestFit="1" customWidth="1"/>
    <col min="20" max="20" width="18.1796875" style="20" customWidth="1" outlineLevel="1"/>
    <col min="21" max="21" width="10.26953125" style="20" customWidth="1" outlineLevel="1"/>
    <col min="22" max="22" width="12" style="20" customWidth="1"/>
    <col min="23" max="23" width="12" style="52" customWidth="1"/>
    <col min="24" max="24" width="61.54296875" style="68" customWidth="1"/>
    <col min="25" max="28" width="12" style="52" customWidth="1" outlineLevel="1"/>
    <col min="29" max="29" width="22.81640625" style="62" customWidth="1" outlineLevel="1"/>
    <col min="30" max="30" width="23.453125" style="62" customWidth="1" outlineLevel="1"/>
    <col min="31" max="31" width="83.81640625" style="240" customWidth="1"/>
    <col min="32" max="32" width="51.7265625" style="240" customWidth="1"/>
    <col min="33" max="33" width="65" style="58" hidden="1" customWidth="1" outlineLevel="1"/>
    <col min="34" max="34" width="10.1796875" style="19" hidden="1" customWidth="1" outlineLevel="1"/>
    <col min="35" max="35" width="9.54296875" style="62" hidden="1" customWidth="1" outlineLevel="1"/>
    <col min="36" max="36" width="14.81640625" style="20" customWidth="1" collapsed="1"/>
    <col min="37" max="39" width="5.26953125" style="19" customWidth="1"/>
    <col min="40" max="16384" width="9.1796875" style="19"/>
  </cols>
  <sheetData>
    <row r="1" spans="1:36" s="24" customFormat="1" ht="20.25" customHeight="1">
      <c r="A1" s="30" t="s">
        <v>13911</v>
      </c>
      <c r="B1" s="23"/>
      <c r="D1" s="25"/>
      <c r="F1" s="26"/>
      <c r="G1" s="215"/>
      <c r="H1" s="22"/>
      <c r="I1" s="27"/>
      <c r="J1" s="28"/>
      <c r="K1" s="31"/>
      <c r="L1" s="31"/>
      <c r="M1" s="28"/>
      <c r="N1" s="29"/>
      <c r="O1" s="55"/>
      <c r="P1" s="69"/>
      <c r="Q1" s="22"/>
      <c r="R1" s="22"/>
      <c r="S1" s="22"/>
      <c r="T1" s="22"/>
      <c r="U1" s="22"/>
      <c r="V1" s="22"/>
      <c r="W1" s="28"/>
      <c r="X1" s="65"/>
      <c r="Y1" s="28"/>
      <c r="Z1" s="28"/>
      <c r="AA1" s="28"/>
      <c r="AB1" s="28"/>
      <c r="AC1" s="31"/>
      <c r="AD1" s="31"/>
      <c r="AE1" s="237"/>
      <c r="AF1" s="237"/>
      <c r="AG1" s="59"/>
      <c r="AI1" s="31"/>
      <c r="AJ1" s="22"/>
    </row>
    <row r="2" spans="1:36" s="24" customFormat="1">
      <c r="A2" s="22"/>
      <c r="B2" s="23"/>
      <c r="D2" s="25"/>
      <c r="G2" s="215"/>
      <c r="H2" s="22"/>
      <c r="I2" s="27"/>
      <c r="J2" s="28"/>
      <c r="K2" s="31"/>
      <c r="L2" s="31"/>
      <c r="M2" s="28" t="s">
        <v>1410</v>
      </c>
      <c r="N2" s="29" t="s">
        <v>1411</v>
      </c>
      <c r="O2" s="55" t="s">
        <v>1412</v>
      </c>
      <c r="P2" s="69" t="s">
        <v>1413</v>
      </c>
      <c r="Q2" s="22"/>
      <c r="R2" s="22" t="s">
        <v>1414</v>
      </c>
      <c r="S2" s="22"/>
      <c r="T2" s="22"/>
      <c r="U2" s="22"/>
      <c r="V2" s="22"/>
      <c r="W2" s="28"/>
      <c r="X2" s="65"/>
      <c r="Y2" s="28"/>
      <c r="Z2" s="28"/>
      <c r="AA2" s="28"/>
      <c r="AB2" s="28"/>
      <c r="AC2" s="31"/>
      <c r="AD2" s="31"/>
      <c r="AE2" s="237"/>
      <c r="AF2" s="237"/>
      <c r="AG2" s="59"/>
      <c r="AI2" s="31"/>
      <c r="AJ2" s="22"/>
    </row>
    <row r="3" spans="1:36" ht="87">
      <c r="A3" s="32" t="s">
        <v>5</v>
      </c>
      <c r="B3" s="33" t="s">
        <v>1240</v>
      </c>
      <c r="C3" s="34" t="s">
        <v>561</v>
      </c>
      <c r="D3" s="33" t="s">
        <v>560</v>
      </c>
      <c r="E3" s="34" t="s">
        <v>1391</v>
      </c>
      <c r="F3" s="34" t="s">
        <v>0</v>
      </c>
      <c r="G3" s="232" t="s">
        <v>1392</v>
      </c>
      <c r="H3" s="34" t="s">
        <v>1241</v>
      </c>
      <c r="I3" s="35" t="s">
        <v>13922</v>
      </c>
      <c r="J3" s="36" t="s">
        <v>1393</v>
      </c>
      <c r="K3" s="36" t="s">
        <v>1409</v>
      </c>
      <c r="L3" s="36" t="s">
        <v>1416</v>
      </c>
      <c r="M3" s="37" t="s">
        <v>13912</v>
      </c>
      <c r="N3" s="37" t="s">
        <v>13913</v>
      </c>
      <c r="O3" s="38" t="s">
        <v>1390</v>
      </c>
      <c r="P3" s="70" t="s">
        <v>14154</v>
      </c>
      <c r="Q3" s="39" t="s">
        <v>1242</v>
      </c>
      <c r="R3" s="38" t="s">
        <v>14155</v>
      </c>
      <c r="S3" s="40" t="s">
        <v>1221</v>
      </c>
      <c r="T3" s="40" t="s">
        <v>1222</v>
      </c>
      <c r="U3" s="40" t="s">
        <v>1223</v>
      </c>
      <c r="V3" s="41" t="s">
        <v>1235</v>
      </c>
      <c r="W3" s="42" t="s">
        <v>14061</v>
      </c>
      <c r="X3" s="229" t="s">
        <v>14063</v>
      </c>
      <c r="Y3" s="66" t="s">
        <v>14060</v>
      </c>
      <c r="Z3" s="66" t="s">
        <v>14059</v>
      </c>
      <c r="AA3" s="66" t="s">
        <v>14092</v>
      </c>
      <c r="AB3" s="66" t="s">
        <v>14067</v>
      </c>
      <c r="AC3" s="231" t="s">
        <v>13981</v>
      </c>
      <c r="AD3" s="231" t="s">
        <v>13982</v>
      </c>
      <c r="AE3" s="238" t="s">
        <v>14057</v>
      </c>
      <c r="AF3" s="238" t="s">
        <v>14106</v>
      </c>
      <c r="AG3" s="230" t="s">
        <v>14056</v>
      </c>
      <c r="AH3" s="57" t="s">
        <v>1220</v>
      </c>
      <c r="AI3" s="230" t="s">
        <v>1239</v>
      </c>
      <c r="AJ3" s="57" t="s">
        <v>1373</v>
      </c>
    </row>
    <row r="4" spans="1:36" s="11" customFormat="1" ht="72.5">
      <c r="A4" s="139">
        <v>1</v>
      </c>
      <c r="B4" s="43" t="s">
        <v>589</v>
      </c>
      <c r="C4" s="74" t="s">
        <v>61</v>
      </c>
      <c r="D4" s="75" t="s">
        <v>590</v>
      </c>
      <c r="E4" s="74" t="s">
        <v>61</v>
      </c>
      <c r="F4" s="74" t="s">
        <v>62</v>
      </c>
      <c r="G4" s="91" t="s">
        <v>63</v>
      </c>
      <c r="H4" s="113">
        <v>29</v>
      </c>
      <c r="I4" s="82">
        <v>0.14499999999999999</v>
      </c>
      <c r="J4" s="83">
        <v>90</v>
      </c>
      <c r="K4" s="87"/>
      <c r="L4" s="87"/>
      <c r="M4" s="93">
        <v>1138.5889999999999</v>
      </c>
      <c r="N4" s="46">
        <f>M4</f>
        <v>1138.5889999999999</v>
      </c>
      <c r="O4" s="82">
        <v>0</v>
      </c>
      <c r="P4" s="83">
        <f>M4-N4</f>
        <v>0</v>
      </c>
      <c r="Q4" s="84" t="s">
        <v>830</v>
      </c>
      <c r="R4" s="46">
        <f>P4*O4</f>
        <v>0</v>
      </c>
      <c r="S4" s="84" t="s">
        <v>1224</v>
      </c>
      <c r="T4" s="84" t="s">
        <v>1229</v>
      </c>
      <c r="U4" s="84" t="s">
        <v>1224</v>
      </c>
      <c r="V4" s="100" t="s">
        <v>13952</v>
      </c>
      <c r="W4" s="83" t="s">
        <v>1225</v>
      </c>
      <c r="X4" s="67" t="s">
        <v>13953</v>
      </c>
      <c r="Y4" s="83"/>
      <c r="Z4" s="83"/>
      <c r="AA4" s="83">
        <v>-37</v>
      </c>
      <c r="AB4" s="83">
        <v>0</v>
      </c>
      <c r="AC4" s="132" t="s">
        <v>13983</v>
      </c>
      <c r="AD4" s="132" t="s">
        <v>13984</v>
      </c>
      <c r="AE4" s="236" t="s">
        <v>14121</v>
      </c>
      <c r="AF4" s="83"/>
      <c r="AG4" s="117" t="s">
        <v>13954</v>
      </c>
      <c r="AH4" s="135"/>
      <c r="AI4" s="132" t="s">
        <v>1410</v>
      </c>
      <c r="AJ4" s="138"/>
    </row>
    <row r="5" spans="1:36" s="88" customFormat="1" ht="15" customHeight="1">
      <c r="A5" s="139">
        <v>2</v>
      </c>
      <c r="B5" s="97" t="s">
        <v>768</v>
      </c>
      <c r="C5" s="98"/>
      <c r="D5" s="98"/>
      <c r="E5" s="98"/>
      <c r="F5" s="98"/>
      <c r="G5" s="217"/>
      <c r="H5" s="111">
        <v>28</v>
      </c>
      <c r="I5" s="98"/>
      <c r="J5" s="125">
        <f>J4</f>
        <v>90</v>
      </c>
      <c r="K5" s="126"/>
      <c r="L5" s="126"/>
      <c r="M5" s="125">
        <f>M4</f>
        <v>1138.5889999999999</v>
      </c>
      <c r="N5" s="125">
        <f>N4</f>
        <v>1138.5889999999999</v>
      </c>
      <c r="O5" s="125"/>
      <c r="P5" s="125">
        <f>P4</f>
        <v>0</v>
      </c>
      <c r="Q5" s="125"/>
      <c r="R5" s="125">
        <f>R4</f>
        <v>0</v>
      </c>
      <c r="S5" s="127"/>
      <c r="T5" s="127"/>
      <c r="U5" s="127"/>
      <c r="V5" s="127"/>
      <c r="W5" s="127"/>
      <c r="X5" s="128"/>
      <c r="Y5" s="127"/>
      <c r="Z5" s="127"/>
      <c r="AA5" s="127"/>
      <c r="AB5" s="127"/>
      <c r="AC5" s="129"/>
      <c r="AD5" s="129"/>
      <c r="AE5" s="127"/>
      <c r="AF5" s="127"/>
      <c r="AG5" s="129"/>
      <c r="AH5" s="98"/>
      <c r="AI5" s="129"/>
      <c r="AJ5" s="127"/>
    </row>
    <row r="6" spans="1:36" s="11" customFormat="1" ht="45" customHeight="1">
      <c r="A6" s="139">
        <v>3</v>
      </c>
      <c r="B6" s="47" t="s">
        <v>734</v>
      </c>
      <c r="C6" s="76" t="s">
        <v>1278</v>
      </c>
      <c r="D6" s="77" t="s">
        <v>733</v>
      </c>
      <c r="E6" s="76" t="s">
        <v>558</v>
      </c>
      <c r="F6" s="76" t="s">
        <v>1647</v>
      </c>
      <c r="G6" s="81" t="s">
        <v>642</v>
      </c>
      <c r="H6" s="112">
        <v>14</v>
      </c>
      <c r="I6" s="82">
        <v>0.68</v>
      </c>
      <c r="J6" s="83">
        <v>0.1</v>
      </c>
      <c r="K6" s="116" t="s">
        <v>651</v>
      </c>
      <c r="L6" s="116"/>
      <c r="M6" s="83">
        <f>231.892+205.585</f>
        <v>437.47699999999998</v>
      </c>
      <c r="N6" s="46">
        <f>M6-205.585</f>
        <v>231.89199999999997</v>
      </c>
      <c r="O6" s="82">
        <v>0.48</v>
      </c>
      <c r="P6" s="83">
        <f>M6-N6</f>
        <v>205.58500000000001</v>
      </c>
      <c r="Q6" s="84" t="s">
        <v>1226</v>
      </c>
      <c r="R6" s="46">
        <f>P6*O6</f>
        <v>98.680800000000005</v>
      </c>
      <c r="S6" s="84" t="s">
        <v>1228</v>
      </c>
      <c r="T6" s="84" t="s">
        <v>1236</v>
      </c>
      <c r="U6" s="84" t="s">
        <v>1224</v>
      </c>
      <c r="V6" s="84" t="s">
        <v>13923</v>
      </c>
      <c r="W6" s="83" t="s">
        <v>1225</v>
      </c>
      <c r="X6" s="86" t="s">
        <v>13924</v>
      </c>
      <c r="Y6" s="83"/>
      <c r="Z6" s="83"/>
      <c r="AA6" s="83">
        <v>-23</v>
      </c>
      <c r="AB6" s="83">
        <v>-50</v>
      </c>
      <c r="AC6" s="87" t="s">
        <v>13985</v>
      </c>
      <c r="AD6" s="87" t="s">
        <v>13986</v>
      </c>
      <c r="AE6" s="236" t="s">
        <v>14091</v>
      </c>
      <c r="AF6" s="236"/>
      <c r="AG6" s="117"/>
      <c r="AH6" s="110"/>
      <c r="AI6" s="87" t="s">
        <v>1410</v>
      </c>
      <c r="AJ6" s="137"/>
    </row>
    <row r="7" spans="1:36" s="11" customFormat="1" ht="30" customHeight="1">
      <c r="A7" s="139">
        <v>4</v>
      </c>
      <c r="B7" s="47" t="s">
        <v>734</v>
      </c>
      <c r="C7" s="76" t="s">
        <v>1278</v>
      </c>
      <c r="D7" s="77" t="s">
        <v>733</v>
      </c>
      <c r="E7" s="76" t="s">
        <v>558</v>
      </c>
      <c r="F7" s="76" t="s">
        <v>1648</v>
      </c>
      <c r="G7" s="81" t="s">
        <v>1649</v>
      </c>
      <c r="H7" s="112">
        <v>11</v>
      </c>
      <c r="I7" s="82">
        <v>0.26</v>
      </c>
      <c r="J7" s="83">
        <v>6</v>
      </c>
      <c r="K7" s="116"/>
      <c r="L7" s="116" t="s">
        <v>13926</v>
      </c>
      <c r="M7" s="83">
        <f>N7-5.646</f>
        <v>27.033999999999999</v>
      </c>
      <c r="N7" s="46">
        <v>32.68</v>
      </c>
      <c r="O7" s="82">
        <v>0.16</v>
      </c>
      <c r="P7" s="83">
        <f>M7-N7</f>
        <v>-5.6460000000000008</v>
      </c>
      <c r="Q7" s="84" t="s">
        <v>1227</v>
      </c>
      <c r="R7" s="46">
        <f>P7*O7</f>
        <v>-0.90336000000000016</v>
      </c>
      <c r="S7" s="85" t="s">
        <v>1224</v>
      </c>
      <c r="T7" s="84" t="s">
        <v>1236</v>
      </c>
      <c r="U7" s="84" t="s">
        <v>1224</v>
      </c>
      <c r="V7" s="84" t="s">
        <v>13925</v>
      </c>
      <c r="W7" s="83" t="s">
        <v>1225</v>
      </c>
      <c r="X7" s="86"/>
      <c r="Y7" s="83"/>
      <c r="Z7" s="83"/>
      <c r="AA7" s="83"/>
      <c r="AB7" s="83"/>
      <c r="AC7" s="87" t="s">
        <v>13890</v>
      </c>
      <c r="AD7" s="87" t="s">
        <v>13987</v>
      </c>
      <c r="AE7" s="235" t="s">
        <v>14122</v>
      </c>
      <c r="AF7" s="83"/>
      <c r="AG7" s="13"/>
      <c r="AH7" s="110"/>
      <c r="AI7" s="87" t="s">
        <v>1411</v>
      </c>
      <c r="AJ7" s="137"/>
    </row>
    <row r="8" spans="1:36" s="11" customFormat="1" ht="29">
      <c r="A8" s="139">
        <v>5</v>
      </c>
      <c r="B8" s="47" t="s">
        <v>734</v>
      </c>
      <c r="C8" s="76" t="s">
        <v>1278</v>
      </c>
      <c r="D8" s="77" t="s">
        <v>733</v>
      </c>
      <c r="E8" s="76" t="s">
        <v>558</v>
      </c>
      <c r="F8" s="48" t="s">
        <v>1650</v>
      </c>
      <c r="G8" s="81" t="s">
        <v>1269</v>
      </c>
      <c r="H8" s="112">
        <v>2</v>
      </c>
      <c r="I8" s="82">
        <v>0.68</v>
      </c>
      <c r="J8" s="83">
        <v>1</v>
      </c>
      <c r="K8" s="116" t="s">
        <v>651</v>
      </c>
      <c r="L8" s="116"/>
      <c r="M8" s="83">
        <v>38.908999999999999</v>
      </c>
      <c r="N8" s="46">
        <f>M8</f>
        <v>38.908999999999999</v>
      </c>
      <c r="O8" s="82">
        <v>0.67</v>
      </c>
      <c r="P8" s="83">
        <f>M8-N8</f>
        <v>0</v>
      </c>
      <c r="Q8" s="84" t="s">
        <v>1227</v>
      </c>
      <c r="R8" s="46">
        <f>P8*O8</f>
        <v>0</v>
      </c>
      <c r="S8" s="84" t="s">
        <v>1150</v>
      </c>
      <c r="T8" s="84" t="s">
        <v>1236</v>
      </c>
      <c r="U8" s="84" t="s">
        <v>1224</v>
      </c>
      <c r="V8" s="84" t="s">
        <v>13927</v>
      </c>
      <c r="W8" s="83" t="s">
        <v>1375</v>
      </c>
      <c r="X8" s="86"/>
      <c r="Y8" s="83"/>
      <c r="Z8" s="83"/>
      <c r="AA8" s="83">
        <v>-3.4</v>
      </c>
      <c r="AB8" s="83">
        <v>-2</v>
      </c>
      <c r="AC8" s="87" t="s">
        <v>13988</v>
      </c>
      <c r="AD8" s="87" t="s">
        <v>13989</v>
      </c>
      <c r="AE8" s="236" t="s">
        <v>14089</v>
      </c>
      <c r="AF8" s="236"/>
      <c r="AG8" s="13"/>
      <c r="AH8" s="110"/>
      <c r="AI8" s="87" t="s">
        <v>1410</v>
      </c>
      <c r="AJ8" s="137"/>
    </row>
    <row r="9" spans="1:36" s="11" customFormat="1" ht="30" customHeight="1">
      <c r="A9" s="139">
        <v>6</v>
      </c>
      <c r="B9" s="47" t="s">
        <v>734</v>
      </c>
      <c r="C9" s="76" t="s">
        <v>1278</v>
      </c>
      <c r="D9" s="77" t="s">
        <v>733</v>
      </c>
      <c r="E9" s="76" t="s">
        <v>558</v>
      </c>
      <c r="F9" s="76" t="s">
        <v>1650</v>
      </c>
      <c r="G9" s="81" t="s">
        <v>669</v>
      </c>
      <c r="H9" s="112">
        <v>24</v>
      </c>
      <c r="I9" s="82">
        <v>0.59</v>
      </c>
      <c r="J9" s="83">
        <v>3</v>
      </c>
      <c r="K9" s="116" t="s">
        <v>651</v>
      </c>
      <c r="L9" s="116"/>
      <c r="M9" s="83">
        <f>121.516+444.064+19.062+7.073+10.624</f>
        <v>602.33900000000006</v>
      </c>
      <c r="N9" s="46">
        <f>M9-444.064-10.624</f>
        <v>147.65100000000004</v>
      </c>
      <c r="O9" s="82">
        <v>0.28999999999999998</v>
      </c>
      <c r="P9" s="83">
        <f>M9-N9</f>
        <v>454.68799999999999</v>
      </c>
      <c r="Q9" s="84" t="s">
        <v>1226</v>
      </c>
      <c r="R9" s="46">
        <f>P9*O9</f>
        <v>131.85951999999997</v>
      </c>
      <c r="S9" s="85" t="s">
        <v>1150</v>
      </c>
      <c r="T9" s="84" t="s">
        <v>1236</v>
      </c>
      <c r="U9" s="85" t="s">
        <v>1224</v>
      </c>
      <c r="V9" s="84" t="s">
        <v>13928</v>
      </c>
      <c r="W9" s="83" t="s">
        <v>1375</v>
      </c>
      <c r="X9" s="86" t="s">
        <v>14093</v>
      </c>
      <c r="Y9" s="83"/>
      <c r="Z9" s="83"/>
      <c r="AA9" s="83">
        <v>-14</v>
      </c>
      <c r="AB9" s="83">
        <v>-5</v>
      </c>
      <c r="AC9" s="87" t="s">
        <v>13988</v>
      </c>
      <c r="AD9" s="87" t="s">
        <v>13989</v>
      </c>
      <c r="AE9" s="236" t="s">
        <v>14090</v>
      </c>
      <c r="AF9" s="236"/>
      <c r="AG9" s="13"/>
      <c r="AH9" s="110"/>
      <c r="AI9" s="87" t="s">
        <v>1410</v>
      </c>
      <c r="AJ9" s="137"/>
    </row>
    <row r="10" spans="1:36" s="88" customFormat="1" ht="15" customHeight="1">
      <c r="A10" s="139">
        <v>7</v>
      </c>
      <c r="B10" s="97" t="s">
        <v>769</v>
      </c>
      <c r="C10" s="98"/>
      <c r="D10" s="98"/>
      <c r="E10" s="98"/>
      <c r="F10" s="98"/>
      <c r="G10" s="217"/>
      <c r="H10" s="111">
        <f>SUM(H6:H9)</f>
        <v>51</v>
      </c>
      <c r="I10" s="98"/>
      <c r="J10" s="125">
        <f>SUM(J6:J9)</f>
        <v>10.1</v>
      </c>
      <c r="K10" s="126"/>
      <c r="L10" s="126"/>
      <c r="M10" s="125">
        <f t="shared" ref="M10:R10" si="0">SUM(M6:M9)</f>
        <v>1105.759</v>
      </c>
      <c r="N10" s="125">
        <f t="shared" si="0"/>
        <v>451.13199999999995</v>
      </c>
      <c r="O10" s="125"/>
      <c r="P10" s="125">
        <f t="shared" si="0"/>
        <v>654.62699999999995</v>
      </c>
      <c r="Q10" s="125"/>
      <c r="R10" s="125">
        <f t="shared" si="0"/>
        <v>229.63695999999999</v>
      </c>
      <c r="S10" s="127"/>
      <c r="T10" s="127"/>
      <c r="U10" s="127"/>
      <c r="V10" s="127"/>
      <c r="W10" s="127"/>
      <c r="X10" s="128"/>
      <c r="Y10" s="127"/>
      <c r="Z10" s="127"/>
      <c r="AA10" s="127"/>
      <c r="AB10" s="127"/>
      <c r="AC10" s="129"/>
      <c r="AD10" s="129"/>
      <c r="AE10" s="127"/>
      <c r="AF10" s="127"/>
      <c r="AG10" s="129"/>
      <c r="AH10" s="98"/>
      <c r="AI10" s="129"/>
      <c r="AJ10" s="127"/>
    </row>
    <row r="11" spans="1:36" s="88" customFormat="1" ht="101.5" collapsed="1">
      <c r="A11" s="139">
        <v>8</v>
      </c>
      <c r="B11" s="78" t="s">
        <v>606</v>
      </c>
      <c r="C11" s="79" t="s">
        <v>387</v>
      </c>
      <c r="D11" s="80" t="s">
        <v>605</v>
      </c>
      <c r="E11" s="79" t="s">
        <v>1654</v>
      </c>
      <c r="F11" s="79" t="s">
        <v>1654</v>
      </c>
      <c r="G11" s="81" t="s">
        <v>399</v>
      </c>
      <c r="H11" s="112">
        <v>4</v>
      </c>
      <c r="I11" s="82">
        <v>0.35</v>
      </c>
      <c r="J11" s="83">
        <v>2</v>
      </c>
      <c r="K11" s="116" t="s">
        <v>830</v>
      </c>
      <c r="L11" s="116"/>
      <c r="M11" s="83">
        <v>160.655</v>
      </c>
      <c r="N11" s="46">
        <f>M11</f>
        <v>160.655</v>
      </c>
      <c r="O11" s="82">
        <v>0.7</v>
      </c>
      <c r="P11" s="83">
        <f>M11-N11</f>
        <v>0</v>
      </c>
      <c r="Q11" s="84" t="s">
        <v>1227</v>
      </c>
      <c r="R11" s="46">
        <f>P11*O11</f>
        <v>0</v>
      </c>
      <c r="S11" s="84" t="s">
        <v>1150</v>
      </c>
      <c r="T11" s="84" t="s">
        <v>1150</v>
      </c>
      <c r="U11" s="85" t="s">
        <v>1224</v>
      </c>
      <c r="V11" s="100" t="s">
        <v>14069</v>
      </c>
      <c r="W11" s="83" t="s">
        <v>1225</v>
      </c>
      <c r="X11" s="234" t="s">
        <v>14070</v>
      </c>
      <c r="Y11" s="83"/>
      <c r="Z11" s="83"/>
      <c r="AA11" s="83"/>
      <c r="AB11" s="83">
        <v>-34</v>
      </c>
      <c r="AC11" s="87" t="s">
        <v>13990</v>
      </c>
      <c r="AD11" s="87" t="s">
        <v>13991</v>
      </c>
      <c r="AE11" s="235" t="s">
        <v>14077</v>
      </c>
      <c r="AF11" s="235"/>
      <c r="AG11" s="210" t="s">
        <v>1150</v>
      </c>
      <c r="AH11" s="197"/>
      <c r="AI11" s="227" t="s">
        <v>1410</v>
      </c>
      <c r="AJ11" s="197"/>
    </row>
    <row r="12" spans="1:36" s="88" customFormat="1" ht="29">
      <c r="A12" s="139">
        <v>9</v>
      </c>
      <c r="B12" s="78" t="s">
        <v>606</v>
      </c>
      <c r="C12" s="79" t="s">
        <v>387</v>
      </c>
      <c r="D12" s="80" t="s">
        <v>605</v>
      </c>
      <c r="E12" s="79" t="s">
        <v>1654</v>
      </c>
      <c r="F12" s="79" t="s">
        <v>1654</v>
      </c>
      <c r="G12" s="91" t="s">
        <v>413</v>
      </c>
      <c r="H12" s="113">
        <v>2</v>
      </c>
      <c r="I12" s="82">
        <v>0</v>
      </c>
      <c r="J12" s="83">
        <v>0</v>
      </c>
      <c r="K12" s="116" t="s">
        <v>651</v>
      </c>
      <c r="L12" s="116" t="s">
        <v>13917</v>
      </c>
      <c r="M12" s="83">
        <v>917.7</v>
      </c>
      <c r="N12" s="46">
        <v>917.7</v>
      </c>
      <c r="O12" s="82">
        <v>0.2</v>
      </c>
      <c r="P12" s="83">
        <f t="shared" ref="P12:P91" si="1">M12-N12</f>
        <v>0</v>
      </c>
      <c r="Q12" s="84" t="s">
        <v>1227</v>
      </c>
      <c r="R12" s="46">
        <f t="shared" ref="R12:R18" si="2">P12*O12</f>
        <v>0</v>
      </c>
      <c r="S12" s="84" t="s">
        <v>1150</v>
      </c>
      <c r="T12" s="84" t="s">
        <v>1229</v>
      </c>
      <c r="U12" s="85" t="s">
        <v>1655</v>
      </c>
      <c r="V12" s="99">
        <v>0.1</v>
      </c>
      <c r="W12" s="83" t="s">
        <v>1399</v>
      </c>
      <c r="X12" s="86" t="s">
        <v>14071</v>
      </c>
      <c r="Y12" s="83"/>
      <c r="Z12" s="83"/>
      <c r="AA12" s="83"/>
      <c r="AB12" s="83">
        <v>-188</v>
      </c>
      <c r="AC12" s="87" t="s">
        <v>13990</v>
      </c>
      <c r="AD12" s="87" t="s">
        <v>13991</v>
      </c>
      <c r="AE12" s="236" t="s">
        <v>14079</v>
      </c>
      <c r="AF12" s="236"/>
      <c r="AG12" s="118"/>
      <c r="AH12" s="110"/>
      <c r="AI12" s="87" t="s">
        <v>1410</v>
      </c>
      <c r="AJ12" s="137"/>
    </row>
    <row r="13" spans="1:36" s="88" customFormat="1" ht="145">
      <c r="A13" s="139">
        <v>10</v>
      </c>
      <c r="B13" s="78" t="s">
        <v>606</v>
      </c>
      <c r="C13" s="79" t="s">
        <v>387</v>
      </c>
      <c r="D13" s="80" t="s">
        <v>605</v>
      </c>
      <c r="E13" s="79" t="s">
        <v>1654</v>
      </c>
      <c r="F13" s="79" t="s">
        <v>1654</v>
      </c>
      <c r="G13" s="91" t="s">
        <v>394</v>
      </c>
      <c r="H13" s="113">
        <v>4</v>
      </c>
      <c r="I13" s="92">
        <v>0.56999999999999995</v>
      </c>
      <c r="J13" s="93">
        <v>1</v>
      </c>
      <c r="K13" s="119" t="s">
        <v>830</v>
      </c>
      <c r="L13" s="119"/>
      <c r="M13" s="93">
        <v>370.56400000000002</v>
      </c>
      <c r="N13" s="46">
        <f>M13</f>
        <v>370.56400000000002</v>
      </c>
      <c r="O13" s="82">
        <v>0.45</v>
      </c>
      <c r="P13" s="83">
        <f t="shared" si="1"/>
        <v>0</v>
      </c>
      <c r="Q13" s="84" t="s">
        <v>1227</v>
      </c>
      <c r="R13" s="46">
        <f t="shared" si="2"/>
        <v>0</v>
      </c>
      <c r="S13" s="84" t="s">
        <v>1228</v>
      </c>
      <c r="T13" s="84" t="s">
        <v>1236</v>
      </c>
      <c r="U13" s="85" t="s">
        <v>14064</v>
      </c>
      <c r="V13" s="94" t="s">
        <v>13919</v>
      </c>
      <c r="W13" s="87" t="s">
        <v>1375</v>
      </c>
      <c r="X13" s="86" t="s">
        <v>13920</v>
      </c>
      <c r="Y13" s="87"/>
      <c r="Z13" s="87"/>
      <c r="AA13" s="87"/>
      <c r="AB13" s="87">
        <v>60</v>
      </c>
      <c r="AC13" s="87" t="s">
        <v>13990</v>
      </c>
      <c r="AD13" s="87" t="s">
        <v>13991</v>
      </c>
      <c r="AE13" s="236" t="s">
        <v>14080</v>
      </c>
      <c r="AF13" s="87"/>
      <c r="AG13" s="118"/>
      <c r="AH13" s="110"/>
      <c r="AI13" s="87" t="s">
        <v>1410</v>
      </c>
      <c r="AJ13" s="138"/>
    </row>
    <row r="14" spans="1:36" s="88" customFormat="1" ht="58">
      <c r="A14" s="139">
        <v>11</v>
      </c>
      <c r="B14" s="78" t="s">
        <v>606</v>
      </c>
      <c r="C14" s="79" t="s">
        <v>387</v>
      </c>
      <c r="D14" s="80" t="s">
        <v>605</v>
      </c>
      <c r="E14" s="79" t="s">
        <v>1654</v>
      </c>
      <c r="F14" s="79" t="s">
        <v>1654</v>
      </c>
      <c r="G14" s="91" t="s">
        <v>388</v>
      </c>
      <c r="H14" s="113">
        <v>6</v>
      </c>
      <c r="I14" s="82">
        <v>0.55000000000000004</v>
      </c>
      <c r="J14" s="93">
        <v>7.5</v>
      </c>
      <c r="K14" s="116" t="s">
        <v>830</v>
      </c>
      <c r="L14" s="116"/>
      <c r="M14" s="83">
        <v>154.875</v>
      </c>
      <c r="N14" s="46">
        <f>M14</f>
        <v>154.875</v>
      </c>
      <c r="O14" s="82">
        <v>0.75</v>
      </c>
      <c r="P14" s="83">
        <f t="shared" si="1"/>
        <v>0</v>
      </c>
      <c r="Q14" s="84" t="s">
        <v>1227</v>
      </c>
      <c r="R14" s="46">
        <f t="shared" si="2"/>
        <v>0</v>
      </c>
      <c r="S14" s="84" t="s">
        <v>1150</v>
      </c>
      <c r="T14" s="84" t="s">
        <v>1236</v>
      </c>
      <c r="U14" s="85" t="s">
        <v>1224</v>
      </c>
      <c r="V14" s="99">
        <v>0</v>
      </c>
      <c r="W14" s="83" t="s">
        <v>1399</v>
      </c>
      <c r="X14" s="234" t="s">
        <v>13914</v>
      </c>
      <c r="Y14" s="83"/>
      <c r="Z14" s="83"/>
      <c r="AA14" s="83"/>
      <c r="AB14" s="83">
        <v>-70</v>
      </c>
      <c r="AC14" s="87" t="s">
        <v>13990</v>
      </c>
      <c r="AD14" s="87" t="s">
        <v>13991</v>
      </c>
      <c r="AE14" s="236" t="s">
        <v>14078</v>
      </c>
      <c r="AF14" s="236"/>
      <c r="AG14" s="212">
        <v>0</v>
      </c>
      <c r="AH14" s="209"/>
      <c r="AI14" s="228" t="s">
        <v>1410</v>
      </c>
      <c r="AJ14" s="209"/>
    </row>
    <row r="15" spans="1:36" s="88" customFormat="1" ht="58">
      <c r="A15" s="139">
        <v>12</v>
      </c>
      <c r="B15" s="78" t="s">
        <v>606</v>
      </c>
      <c r="C15" s="79" t="s">
        <v>387</v>
      </c>
      <c r="D15" s="80" t="s">
        <v>605</v>
      </c>
      <c r="E15" s="79" t="s">
        <v>1654</v>
      </c>
      <c r="F15" s="79" t="s">
        <v>1654</v>
      </c>
      <c r="G15" s="91" t="s">
        <v>411</v>
      </c>
      <c r="H15" s="113">
        <v>1</v>
      </c>
      <c r="I15" s="82" t="s">
        <v>764</v>
      </c>
      <c r="J15" s="83">
        <v>0</v>
      </c>
      <c r="K15" s="120" t="s">
        <v>651</v>
      </c>
      <c r="L15" s="120" t="s">
        <v>13917</v>
      </c>
      <c r="M15" s="83">
        <v>116.55</v>
      </c>
      <c r="N15" s="46">
        <f>M15</f>
        <v>116.55</v>
      </c>
      <c r="O15" s="82">
        <v>0.55000000000000004</v>
      </c>
      <c r="P15" s="83">
        <f t="shared" si="1"/>
        <v>0</v>
      </c>
      <c r="Q15" s="84" t="s">
        <v>1227</v>
      </c>
      <c r="R15" s="46">
        <f t="shared" si="2"/>
        <v>0</v>
      </c>
      <c r="S15" s="84" t="s">
        <v>1224</v>
      </c>
      <c r="T15" s="84" t="s">
        <v>1236</v>
      </c>
      <c r="U15" s="85" t="s">
        <v>1224</v>
      </c>
      <c r="V15" s="95">
        <v>0.08</v>
      </c>
      <c r="W15" s="83" t="s">
        <v>1399</v>
      </c>
      <c r="X15" s="86" t="s">
        <v>13921</v>
      </c>
      <c r="Y15" s="83"/>
      <c r="Z15" s="83"/>
      <c r="AA15" s="83"/>
      <c r="AB15" s="83"/>
      <c r="AC15" s="87" t="s">
        <v>13990</v>
      </c>
      <c r="AD15" s="87" t="s">
        <v>13991</v>
      </c>
      <c r="AE15" s="83"/>
      <c r="AF15" s="83"/>
      <c r="AG15" s="118"/>
      <c r="AH15" s="110"/>
      <c r="AI15" s="87" t="s">
        <v>1410</v>
      </c>
      <c r="AJ15" s="137"/>
    </row>
    <row r="16" spans="1:36" s="88" customFormat="1" ht="145">
      <c r="A16" s="139">
        <v>13</v>
      </c>
      <c r="B16" s="78" t="s">
        <v>606</v>
      </c>
      <c r="C16" s="79" t="s">
        <v>387</v>
      </c>
      <c r="D16" s="80" t="s">
        <v>605</v>
      </c>
      <c r="E16" s="79" t="s">
        <v>1654</v>
      </c>
      <c r="F16" s="79" t="s">
        <v>1654</v>
      </c>
      <c r="G16" s="81" t="s">
        <v>404</v>
      </c>
      <c r="H16" s="112">
        <v>9</v>
      </c>
      <c r="I16" s="82">
        <v>1</v>
      </c>
      <c r="J16" s="83">
        <v>8</v>
      </c>
      <c r="K16" s="116"/>
      <c r="L16" s="116"/>
      <c r="M16" s="83">
        <v>468.54899999999998</v>
      </c>
      <c r="N16" s="46">
        <v>468.54899999999998</v>
      </c>
      <c r="O16" s="82">
        <v>0.65</v>
      </c>
      <c r="P16" s="83">
        <v>0</v>
      </c>
      <c r="Q16" s="84" t="s">
        <v>1227</v>
      </c>
      <c r="R16" s="46">
        <v>0</v>
      </c>
      <c r="S16" s="84" t="s">
        <v>1228</v>
      </c>
      <c r="T16" s="84" t="s">
        <v>1229</v>
      </c>
      <c r="U16" s="85" t="s">
        <v>1224</v>
      </c>
      <c r="V16" s="94" t="s">
        <v>13915</v>
      </c>
      <c r="W16" s="83" t="s">
        <v>1225</v>
      </c>
      <c r="X16" s="86" t="s">
        <v>14072</v>
      </c>
      <c r="Y16" s="83"/>
      <c r="Z16" s="83"/>
      <c r="AA16" s="83"/>
      <c r="AB16" s="83">
        <v>-20</v>
      </c>
      <c r="AC16" s="87" t="s">
        <v>13990</v>
      </c>
      <c r="AD16" s="87" t="s">
        <v>13991</v>
      </c>
      <c r="AE16" s="235" t="s">
        <v>14076</v>
      </c>
      <c r="AF16" s="235"/>
      <c r="AG16" s="118" t="s">
        <v>13846</v>
      </c>
      <c r="AH16" s="110"/>
      <c r="AI16" s="87" t="s">
        <v>1410</v>
      </c>
      <c r="AJ16" s="138"/>
    </row>
    <row r="17" spans="1:36" s="88" customFormat="1" ht="58">
      <c r="A17" s="139">
        <v>14</v>
      </c>
      <c r="B17" s="78" t="s">
        <v>606</v>
      </c>
      <c r="C17" s="79" t="s">
        <v>387</v>
      </c>
      <c r="D17" s="80" t="s">
        <v>605</v>
      </c>
      <c r="E17" s="79" t="s">
        <v>1654</v>
      </c>
      <c r="F17" s="79" t="s">
        <v>1654</v>
      </c>
      <c r="G17" s="91" t="s">
        <v>999</v>
      </c>
      <c r="H17" s="113">
        <v>6</v>
      </c>
      <c r="I17" s="82" t="s">
        <v>764</v>
      </c>
      <c r="J17" s="83">
        <v>0</v>
      </c>
      <c r="K17" s="120" t="s">
        <v>651</v>
      </c>
      <c r="L17" s="120" t="s">
        <v>13917</v>
      </c>
      <c r="M17" s="83">
        <v>848.53399999999999</v>
      </c>
      <c r="N17" s="46">
        <f>M17</f>
        <v>848.53399999999999</v>
      </c>
      <c r="O17" s="82">
        <v>0.66</v>
      </c>
      <c r="P17" s="83">
        <f t="shared" si="1"/>
        <v>0</v>
      </c>
      <c r="Q17" s="84" t="s">
        <v>1227</v>
      </c>
      <c r="R17" s="46">
        <f t="shared" si="2"/>
        <v>0</v>
      </c>
      <c r="S17" s="84" t="s">
        <v>1224</v>
      </c>
      <c r="T17" s="84" t="s">
        <v>1150</v>
      </c>
      <c r="U17" s="84" t="s">
        <v>1224</v>
      </c>
      <c r="V17" s="100" t="s">
        <v>14073</v>
      </c>
      <c r="W17" s="83" t="s">
        <v>1399</v>
      </c>
      <c r="X17" s="86" t="s">
        <v>13918</v>
      </c>
      <c r="Y17" s="83"/>
      <c r="Z17" s="83"/>
      <c r="AA17" s="83"/>
      <c r="AB17" s="83"/>
      <c r="AC17" s="87" t="s">
        <v>13990</v>
      </c>
      <c r="AD17" s="87" t="s">
        <v>13991</v>
      </c>
      <c r="AE17" s="83"/>
      <c r="AF17" s="83"/>
      <c r="AG17" s="118"/>
      <c r="AH17" s="110"/>
      <c r="AI17" s="87" t="s">
        <v>1410</v>
      </c>
      <c r="AJ17" s="138"/>
    </row>
    <row r="18" spans="1:36" s="96" customFormat="1" ht="29">
      <c r="A18" s="139">
        <v>15</v>
      </c>
      <c r="B18" s="78" t="s">
        <v>606</v>
      </c>
      <c r="C18" s="79" t="s">
        <v>387</v>
      </c>
      <c r="D18" s="80" t="s">
        <v>605</v>
      </c>
      <c r="E18" s="79" t="s">
        <v>1654</v>
      </c>
      <c r="F18" s="79" t="s">
        <v>1654</v>
      </c>
      <c r="G18" s="91" t="s">
        <v>1218</v>
      </c>
      <c r="H18" s="113">
        <v>2</v>
      </c>
      <c r="I18" s="82" t="s">
        <v>764</v>
      </c>
      <c r="J18" s="83">
        <v>0</v>
      </c>
      <c r="K18" s="120" t="s">
        <v>651</v>
      </c>
      <c r="L18" s="120" t="s">
        <v>13917</v>
      </c>
      <c r="M18" s="83">
        <v>396</v>
      </c>
      <c r="N18" s="46">
        <f>M18</f>
        <v>396</v>
      </c>
      <c r="O18" s="82">
        <v>0.5</v>
      </c>
      <c r="P18" s="83">
        <f t="shared" si="1"/>
        <v>0</v>
      </c>
      <c r="Q18" s="84" t="s">
        <v>1227</v>
      </c>
      <c r="R18" s="46">
        <f t="shared" si="2"/>
        <v>0</v>
      </c>
      <c r="S18" s="84" t="s">
        <v>1224</v>
      </c>
      <c r="T18" s="84" t="s">
        <v>1236</v>
      </c>
      <c r="U18" s="84" t="s">
        <v>1224</v>
      </c>
      <c r="V18" s="101">
        <v>0</v>
      </c>
      <c r="W18" s="83" t="s">
        <v>1375</v>
      </c>
      <c r="X18" s="86" t="s">
        <v>651</v>
      </c>
      <c r="Y18" s="83"/>
      <c r="Z18" s="83"/>
      <c r="AA18" s="83"/>
      <c r="AB18" s="83">
        <v>-5</v>
      </c>
      <c r="AC18" s="87" t="s">
        <v>13990</v>
      </c>
      <c r="AD18" s="87" t="s">
        <v>13991</v>
      </c>
      <c r="AE18" s="83" t="s">
        <v>14081</v>
      </c>
      <c r="AF18" s="83"/>
      <c r="AG18" s="121"/>
      <c r="AH18" s="110"/>
      <c r="AI18" s="87" t="s">
        <v>1410</v>
      </c>
      <c r="AJ18" s="137"/>
    </row>
    <row r="19" spans="1:36" s="88" customFormat="1" ht="15" customHeight="1">
      <c r="A19" s="139">
        <v>16</v>
      </c>
      <c r="B19" s="97" t="s">
        <v>770</v>
      </c>
      <c r="C19" s="98"/>
      <c r="D19" s="98"/>
      <c r="E19" s="98"/>
      <c r="F19" s="98"/>
      <c r="G19" s="217"/>
      <c r="H19" s="111">
        <f>SUM(H11:H18)</f>
        <v>34</v>
      </c>
      <c r="I19" s="98"/>
      <c r="J19" s="125">
        <f>SUM(J11:J18)</f>
        <v>18.5</v>
      </c>
      <c r="K19" s="126"/>
      <c r="L19" s="126"/>
      <c r="M19" s="125">
        <f>SUM(M11:M18)</f>
        <v>3433.4270000000001</v>
      </c>
      <c r="N19" s="125">
        <f>SUM(N11:N18)</f>
        <v>3433.4270000000001</v>
      </c>
      <c r="O19" s="125"/>
      <c r="P19" s="125">
        <f>SUM(P11:P18)</f>
        <v>0</v>
      </c>
      <c r="Q19" s="125"/>
      <c r="R19" s="125">
        <f>SUM(R11:R18)</f>
        <v>0</v>
      </c>
      <c r="S19" s="127"/>
      <c r="T19" s="127"/>
      <c r="U19" s="127"/>
      <c r="V19" s="127"/>
      <c r="W19" s="127"/>
      <c r="X19" s="128"/>
      <c r="Y19" s="127"/>
      <c r="Z19" s="127"/>
      <c r="AA19" s="127"/>
      <c r="AB19" s="127"/>
      <c r="AC19" s="129"/>
      <c r="AD19" s="129"/>
      <c r="AE19" s="127"/>
      <c r="AF19" s="127"/>
      <c r="AG19" s="129"/>
      <c r="AH19" s="98"/>
      <c r="AI19" s="129"/>
      <c r="AJ19" s="127"/>
    </row>
    <row r="20" spans="1:36" s="88" customFormat="1" ht="43.5">
      <c r="A20" s="139">
        <v>17</v>
      </c>
      <c r="B20" s="78" t="s">
        <v>587</v>
      </c>
      <c r="C20" s="79" t="s">
        <v>614</v>
      </c>
      <c r="D20" s="80" t="s">
        <v>588</v>
      </c>
      <c r="E20" s="79" t="s">
        <v>545</v>
      </c>
      <c r="F20" s="79" t="s">
        <v>59</v>
      </c>
      <c r="G20" s="81" t="s">
        <v>58</v>
      </c>
      <c r="H20" s="112">
        <v>1</v>
      </c>
      <c r="I20" s="82">
        <v>0.59</v>
      </c>
      <c r="J20" s="83">
        <v>1.5</v>
      </c>
      <c r="K20" s="116" t="s">
        <v>651</v>
      </c>
      <c r="L20" s="116"/>
      <c r="M20" s="83">
        <f>N20+112.342</f>
        <v>869.923</v>
      </c>
      <c r="N20" s="46">
        <v>757.58100000000002</v>
      </c>
      <c r="O20" s="82">
        <v>0.11</v>
      </c>
      <c r="P20" s="83">
        <f t="shared" si="1"/>
        <v>112.34199999999998</v>
      </c>
      <c r="Q20" s="84" t="s">
        <v>1227</v>
      </c>
      <c r="R20" s="46">
        <f t="shared" ref="R20:R26" si="3">P20*O20</f>
        <v>12.357619999999999</v>
      </c>
      <c r="S20" s="84" t="s">
        <v>1150</v>
      </c>
      <c r="T20" s="84" t="s">
        <v>1236</v>
      </c>
      <c r="U20" s="84" t="s">
        <v>1228</v>
      </c>
      <c r="V20" s="99">
        <v>0.09</v>
      </c>
      <c r="W20" s="83" t="s">
        <v>1399</v>
      </c>
      <c r="X20" s="86" t="s">
        <v>13929</v>
      </c>
      <c r="Y20" s="83" t="s">
        <v>14103</v>
      </c>
      <c r="Z20" s="83" t="s">
        <v>14103</v>
      </c>
      <c r="AA20" s="83">
        <v>-40</v>
      </c>
      <c r="AB20" s="83">
        <v>-200</v>
      </c>
      <c r="AC20" s="87" t="s">
        <v>13992</v>
      </c>
      <c r="AD20" s="87" t="s">
        <v>13993</v>
      </c>
      <c r="AE20" s="236" t="s">
        <v>14129</v>
      </c>
      <c r="AF20" s="83"/>
      <c r="AG20" s="117"/>
      <c r="AH20" s="110"/>
      <c r="AI20" s="87" t="s">
        <v>1411</v>
      </c>
      <c r="AJ20" s="137"/>
    </row>
    <row r="21" spans="1:36" s="88" customFormat="1" ht="58">
      <c r="A21" s="139">
        <v>18</v>
      </c>
      <c r="B21" s="78" t="s">
        <v>587</v>
      </c>
      <c r="C21" s="79" t="s">
        <v>614</v>
      </c>
      <c r="D21" s="80" t="s">
        <v>612</v>
      </c>
      <c r="E21" s="79" t="s">
        <v>545</v>
      </c>
      <c r="F21" s="79" t="s">
        <v>557</v>
      </c>
      <c r="G21" s="81" t="s">
        <v>556</v>
      </c>
      <c r="H21" s="112">
        <v>9</v>
      </c>
      <c r="I21" s="82">
        <v>0</v>
      </c>
      <c r="J21" s="83">
        <v>986.89099999999996</v>
      </c>
      <c r="K21" s="116" t="s">
        <v>830</v>
      </c>
      <c r="L21" s="116"/>
      <c r="M21" s="83">
        <f>390.735+53.939+256.152+137.183+2179.569+492.024+159.28201+1550.317+324.279+516.515+263.564+215.65301</f>
        <v>6539.2120199999999</v>
      </c>
      <c r="N21" s="46">
        <f>390.735+256.152+2179.569+159.282+1550.317+516.515+215.653</f>
        <v>5268.2230000000009</v>
      </c>
      <c r="O21" s="82">
        <v>0.31</v>
      </c>
      <c r="P21" s="83">
        <f t="shared" si="1"/>
        <v>1270.9890199999991</v>
      </c>
      <c r="Q21" s="84" t="s">
        <v>1227</v>
      </c>
      <c r="R21" s="46">
        <f t="shared" si="3"/>
        <v>394.00659619999971</v>
      </c>
      <c r="S21" s="84" t="s">
        <v>1228</v>
      </c>
      <c r="T21" s="84" t="s">
        <v>1236</v>
      </c>
      <c r="U21" s="84" t="s">
        <v>1224</v>
      </c>
      <c r="V21" s="100" t="s">
        <v>13930</v>
      </c>
      <c r="W21" s="83" t="s">
        <v>1375</v>
      </c>
      <c r="X21" s="86"/>
      <c r="Y21" s="83" t="s">
        <v>14103</v>
      </c>
      <c r="Z21" s="83" t="s">
        <v>14101</v>
      </c>
      <c r="AA21" s="83">
        <v>-350</v>
      </c>
      <c r="AB21" s="83">
        <v>-350</v>
      </c>
      <c r="AC21" s="87" t="s">
        <v>13994</v>
      </c>
      <c r="AD21" s="87" t="s">
        <v>13995</v>
      </c>
      <c r="AE21" s="247" t="s">
        <v>14130</v>
      </c>
      <c r="AF21" s="83"/>
      <c r="AG21" s="117"/>
      <c r="AH21" s="110"/>
      <c r="AI21" s="87" t="s">
        <v>1411</v>
      </c>
      <c r="AJ21" s="137"/>
    </row>
    <row r="22" spans="1:36" s="88" customFormat="1" ht="43.5">
      <c r="A22" s="139">
        <v>19</v>
      </c>
      <c r="B22" s="78" t="s">
        <v>587</v>
      </c>
      <c r="C22" s="79" t="s">
        <v>614</v>
      </c>
      <c r="D22" s="80" t="s">
        <v>611</v>
      </c>
      <c r="E22" s="79" t="s">
        <v>545</v>
      </c>
      <c r="F22" s="79" t="s">
        <v>547</v>
      </c>
      <c r="G22" s="81" t="s">
        <v>1237</v>
      </c>
      <c r="H22" s="112">
        <v>5</v>
      </c>
      <c r="I22" s="82" t="s">
        <v>764</v>
      </c>
      <c r="J22" s="83" t="s">
        <v>764</v>
      </c>
      <c r="K22" s="120" t="s">
        <v>651</v>
      </c>
      <c r="L22" s="120" t="s">
        <v>13917</v>
      </c>
      <c r="M22" s="83">
        <v>178.452</v>
      </c>
      <c r="N22" s="46">
        <f>M22</f>
        <v>178.452</v>
      </c>
      <c r="O22" s="82">
        <v>7.0000000000000007E-2</v>
      </c>
      <c r="P22" s="83">
        <f t="shared" si="1"/>
        <v>0</v>
      </c>
      <c r="Q22" s="84" t="s">
        <v>830</v>
      </c>
      <c r="R22" s="46">
        <f t="shared" si="3"/>
        <v>0</v>
      </c>
      <c r="S22" s="84" t="s">
        <v>1224</v>
      </c>
      <c r="T22" s="84" t="s">
        <v>1236</v>
      </c>
      <c r="U22" s="84" t="s">
        <v>1224</v>
      </c>
      <c r="V22" s="99">
        <v>0</v>
      </c>
      <c r="W22" s="83" t="s">
        <v>1225</v>
      </c>
      <c r="X22" s="86"/>
      <c r="Y22" s="83" t="s">
        <v>14101</v>
      </c>
      <c r="Z22" s="83" t="s">
        <v>14101</v>
      </c>
      <c r="AA22" s="83">
        <v>-14</v>
      </c>
      <c r="AB22" s="83">
        <v>0</v>
      </c>
      <c r="AC22" s="87" t="s">
        <v>14208</v>
      </c>
      <c r="AD22" s="87" t="s">
        <v>14194</v>
      </c>
      <c r="AE22" s="236" t="s">
        <v>14193</v>
      </c>
      <c r="AF22" s="83"/>
      <c r="AG22" s="117"/>
      <c r="AH22" s="110"/>
      <c r="AI22" s="87" t="s">
        <v>1412</v>
      </c>
      <c r="AJ22" s="137"/>
    </row>
    <row r="23" spans="1:36" s="88" customFormat="1" ht="43.5">
      <c r="A23" s="139">
        <v>20</v>
      </c>
      <c r="B23" s="78" t="s">
        <v>587</v>
      </c>
      <c r="C23" s="79" t="s">
        <v>614</v>
      </c>
      <c r="D23" s="80" t="s">
        <v>611</v>
      </c>
      <c r="E23" s="79" t="s">
        <v>545</v>
      </c>
      <c r="F23" s="79" t="s">
        <v>547</v>
      </c>
      <c r="G23" s="91" t="s">
        <v>1238</v>
      </c>
      <c r="H23" s="113">
        <v>8</v>
      </c>
      <c r="I23" s="82" t="s">
        <v>764</v>
      </c>
      <c r="J23" s="83" t="s">
        <v>764</v>
      </c>
      <c r="K23" s="120" t="s">
        <v>651</v>
      </c>
      <c r="L23" s="120" t="s">
        <v>13917</v>
      </c>
      <c r="M23" s="83">
        <f>1639.649+36.78</f>
        <v>1676.4289999999999</v>
      </c>
      <c r="N23" s="46">
        <f>M23</f>
        <v>1676.4289999999999</v>
      </c>
      <c r="O23" s="82">
        <v>0.08</v>
      </c>
      <c r="P23" s="83">
        <f t="shared" si="1"/>
        <v>0</v>
      </c>
      <c r="Q23" s="84" t="s">
        <v>1227</v>
      </c>
      <c r="R23" s="46">
        <f t="shared" si="3"/>
        <v>0</v>
      </c>
      <c r="S23" s="84" t="s">
        <v>1228</v>
      </c>
      <c r="T23" s="84" t="s">
        <v>1236</v>
      </c>
      <c r="U23" s="84" t="s">
        <v>1224</v>
      </c>
      <c r="V23" s="100" t="s">
        <v>13931</v>
      </c>
      <c r="W23" s="83" t="s">
        <v>1225</v>
      </c>
      <c r="X23" s="86"/>
      <c r="Y23" s="83" t="s">
        <v>14101</v>
      </c>
      <c r="Z23" s="83" t="s">
        <v>14101</v>
      </c>
      <c r="AA23" s="83">
        <v>-147</v>
      </c>
      <c r="AB23" s="83">
        <v>0</v>
      </c>
      <c r="AC23" s="87" t="s">
        <v>13996</v>
      </c>
      <c r="AD23" s="87" t="s">
        <v>14194</v>
      </c>
      <c r="AE23" s="236" t="s">
        <v>14193</v>
      </c>
      <c r="AF23" s="83"/>
      <c r="AG23" s="117"/>
      <c r="AH23" s="110"/>
      <c r="AI23" s="87" t="s">
        <v>1412</v>
      </c>
      <c r="AJ23" s="137"/>
    </row>
    <row r="24" spans="1:36" s="88" customFormat="1" ht="29">
      <c r="A24" s="139">
        <v>21</v>
      </c>
      <c r="B24" s="78" t="s">
        <v>587</v>
      </c>
      <c r="C24" s="79" t="s">
        <v>614</v>
      </c>
      <c r="D24" s="80" t="s">
        <v>610</v>
      </c>
      <c r="E24" s="79" t="s">
        <v>545</v>
      </c>
      <c r="F24" s="79" t="s">
        <v>1046</v>
      </c>
      <c r="G24" s="218" t="s">
        <v>1374</v>
      </c>
      <c r="H24" s="112">
        <v>2</v>
      </c>
      <c r="I24" s="82">
        <v>0.56999999999999995</v>
      </c>
      <c r="J24" s="83">
        <v>5</v>
      </c>
      <c r="K24" s="116"/>
      <c r="L24" s="116"/>
      <c r="M24" s="83">
        <v>135</v>
      </c>
      <c r="N24" s="83">
        <v>135</v>
      </c>
      <c r="O24" s="82">
        <v>0</v>
      </c>
      <c r="P24" s="83">
        <f t="shared" si="1"/>
        <v>0</v>
      </c>
      <c r="Q24" s="84" t="s">
        <v>830</v>
      </c>
      <c r="R24" s="46">
        <f t="shared" si="3"/>
        <v>0</v>
      </c>
      <c r="S24" s="84" t="s">
        <v>1150</v>
      </c>
      <c r="T24" s="84" t="s">
        <v>1236</v>
      </c>
      <c r="U24" s="84" t="s">
        <v>1228</v>
      </c>
      <c r="V24" s="99">
        <v>0.03</v>
      </c>
      <c r="W24" s="83" t="s">
        <v>1225</v>
      </c>
      <c r="X24" s="86" t="s">
        <v>1388</v>
      </c>
      <c r="Y24" s="83"/>
      <c r="Z24" s="83"/>
      <c r="AA24" s="83"/>
      <c r="AB24" s="83"/>
      <c r="AC24" s="87" t="s">
        <v>13997</v>
      </c>
      <c r="AD24" s="87" t="s">
        <v>651</v>
      </c>
      <c r="AE24" s="83"/>
      <c r="AF24" s="83"/>
      <c r="AG24" s="117"/>
      <c r="AH24" s="110"/>
      <c r="AI24" s="87"/>
      <c r="AJ24" s="124"/>
    </row>
    <row r="25" spans="1:36" s="88" customFormat="1" ht="43.5">
      <c r="A25" s="139">
        <v>22</v>
      </c>
      <c r="B25" s="78" t="s">
        <v>587</v>
      </c>
      <c r="C25" s="79" t="s">
        <v>614</v>
      </c>
      <c r="D25" s="80" t="s">
        <v>1014</v>
      </c>
      <c r="E25" s="79" t="s">
        <v>545</v>
      </c>
      <c r="F25" s="79" t="s">
        <v>1010</v>
      </c>
      <c r="G25" s="81" t="s">
        <v>1009</v>
      </c>
      <c r="H25" s="112">
        <v>5</v>
      </c>
      <c r="I25" s="82">
        <v>0.59</v>
      </c>
      <c r="J25" s="83">
        <v>34.396999999999998</v>
      </c>
      <c r="K25" s="116"/>
      <c r="L25" s="116"/>
      <c r="M25" s="83">
        <f>17.069+163.285+307.84+14.937+42.846+167.982</f>
        <v>713.95899999999995</v>
      </c>
      <c r="N25" s="46">
        <f>17.069+163.285+307.84+14.937+42.846+167.982</f>
        <v>713.95899999999995</v>
      </c>
      <c r="O25" s="82">
        <v>0.02</v>
      </c>
      <c r="P25" s="83">
        <f t="shared" si="1"/>
        <v>0</v>
      </c>
      <c r="Q25" s="84" t="s">
        <v>1227</v>
      </c>
      <c r="R25" s="46">
        <f t="shared" si="3"/>
        <v>0</v>
      </c>
      <c r="S25" s="84" t="s">
        <v>1224</v>
      </c>
      <c r="T25" s="84" t="s">
        <v>1236</v>
      </c>
      <c r="U25" s="84" t="s">
        <v>1150</v>
      </c>
      <c r="V25" s="122">
        <v>0</v>
      </c>
      <c r="W25" s="83" t="s">
        <v>1225</v>
      </c>
      <c r="X25" s="86"/>
      <c r="Y25" s="83" t="s">
        <v>14103</v>
      </c>
      <c r="Z25" s="83" t="s">
        <v>14101</v>
      </c>
      <c r="AA25" s="83"/>
      <c r="AB25" s="83"/>
      <c r="AC25" s="87" t="s">
        <v>13998</v>
      </c>
      <c r="AD25" s="87" t="s">
        <v>13999</v>
      </c>
      <c r="AE25" s="236" t="s">
        <v>14132</v>
      </c>
      <c r="AF25" s="236" t="s">
        <v>14131</v>
      </c>
      <c r="AG25" s="117"/>
      <c r="AH25" s="110"/>
      <c r="AI25" s="87" t="s">
        <v>1411</v>
      </c>
      <c r="AJ25" s="137"/>
    </row>
    <row r="26" spans="1:36" s="88" customFormat="1" ht="29">
      <c r="A26" s="139">
        <v>23</v>
      </c>
      <c r="B26" s="78" t="s">
        <v>587</v>
      </c>
      <c r="C26" s="79" t="s">
        <v>614</v>
      </c>
      <c r="D26" s="80" t="s">
        <v>1030</v>
      </c>
      <c r="E26" s="79" t="s">
        <v>545</v>
      </c>
      <c r="F26" s="79" t="s">
        <v>1016</v>
      </c>
      <c r="G26" s="81" t="s">
        <v>1015</v>
      </c>
      <c r="H26" s="112">
        <v>13</v>
      </c>
      <c r="I26" s="82">
        <v>0</v>
      </c>
      <c r="J26" s="83">
        <v>80</v>
      </c>
      <c r="K26" s="116" t="s">
        <v>830</v>
      </c>
      <c r="L26" s="116"/>
      <c r="M26" s="83">
        <f>60.774+470.377+67.536+13.747+150.001</f>
        <v>762.43500000000006</v>
      </c>
      <c r="N26" s="83">
        <f>M26</f>
        <v>762.43500000000006</v>
      </c>
      <c r="O26" s="82">
        <v>0</v>
      </c>
      <c r="P26" s="83">
        <f t="shared" si="1"/>
        <v>0</v>
      </c>
      <c r="Q26" s="84" t="s">
        <v>830</v>
      </c>
      <c r="R26" s="46">
        <f t="shared" si="3"/>
        <v>0</v>
      </c>
      <c r="S26" s="84" t="s">
        <v>1228</v>
      </c>
      <c r="T26" s="84" t="s">
        <v>1236</v>
      </c>
      <c r="U26" s="84" t="s">
        <v>1224</v>
      </c>
      <c r="V26" s="84" t="s">
        <v>1377</v>
      </c>
      <c r="W26" s="83" t="s">
        <v>1225</v>
      </c>
      <c r="X26" s="86" t="s">
        <v>1394</v>
      </c>
      <c r="Y26" s="83"/>
      <c r="Z26" s="83"/>
      <c r="AA26" s="83">
        <v>-52</v>
      </c>
      <c r="AB26" s="83">
        <v>-206</v>
      </c>
      <c r="AC26" s="87" t="s">
        <v>14000</v>
      </c>
      <c r="AD26" s="87" t="s">
        <v>14001</v>
      </c>
      <c r="AE26" s="236" t="s">
        <v>14173</v>
      </c>
      <c r="AF26" s="83"/>
      <c r="AG26" s="118"/>
      <c r="AH26" s="110"/>
      <c r="AI26" s="87" t="s">
        <v>1412</v>
      </c>
      <c r="AJ26" s="137"/>
    </row>
    <row r="27" spans="1:36" s="88" customFormat="1" ht="15" customHeight="1">
      <c r="A27" s="139">
        <v>24</v>
      </c>
      <c r="B27" s="97" t="s">
        <v>771</v>
      </c>
      <c r="C27" s="98"/>
      <c r="D27" s="98"/>
      <c r="E27" s="98"/>
      <c r="F27" s="98"/>
      <c r="G27" s="217"/>
      <c r="H27" s="111">
        <f>SUM(H20:H26)</f>
        <v>43</v>
      </c>
      <c r="I27" s="98"/>
      <c r="J27" s="125">
        <f>SUM(J20:J26)</f>
        <v>1107.788</v>
      </c>
      <c r="K27" s="126"/>
      <c r="L27" s="126"/>
      <c r="M27" s="125">
        <f>SUM(M20:M26)</f>
        <v>10875.410019999999</v>
      </c>
      <c r="N27" s="125">
        <f>SUM(N20:N26)</f>
        <v>9492.0790000000015</v>
      </c>
      <c r="O27" s="125"/>
      <c r="P27" s="125">
        <f>SUM(P20:P26)</f>
        <v>1383.3310199999992</v>
      </c>
      <c r="Q27" s="125"/>
      <c r="R27" s="125">
        <f>SUM(R20:R26)</f>
        <v>406.3642161999997</v>
      </c>
      <c r="S27" s="127"/>
      <c r="T27" s="127"/>
      <c r="U27" s="127"/>
      <c r="V27" s="127"/>
      <c r="W27" s="127"/>
      <c r="X27" s="128"/>
      <c r="Y27" s="127"/>
      <c r="Z27" s="127"/>
      <c r="AA27" s="127"/>
      <c r="AB27" s="127"/>
      <c r="AC27" s="129"/>
      <c r="AD27" s="129"/>
      <c r="AE27" s="127"/>
      <c r="AF27" s="127"/>
      <c r="AG27" s="129"/>
      <c r="AH27" s="98"/>
      <c r="AI27" s="129"/>
      <c r="AJ27" s="127"/>
    </row>
    <row r="28" spans="1:36" s="88" customFormat="1" ht="72.5">
      <c r="A28" s="139">
        <v>25</v>
      </c>
      <c r="B28" s="78" t="s">
        <v>583</v>
      </c>
      <c r="C28" s="79" t="s">
        <v>618</v>
      </c>
      <c r="D28" s="80" t="s">
        <v>584</v>
      </c>
      <c r="E28" s="79" t="s">
        <v>618</v>
      </c>
      <c r="F28" s="79" t="s">
        <v>1260</v>
      </c>
      <c r="G28" s="81" t="s">
        <v>1</v>
      </c>
      <c r="H28" s="112">
        <v>3</v>
      </c>
      <c r="I28" s="82">
        <v>0.59</v>
      </c>
      <c r="J28" s="83" t="s">
        <v>764</v>
      </c>
      <c r="K28" s="116" t="s">
        <v>651</v>
      </c>
      <c r="L28" s="116"/>
      <c r="M28" s="83">
        <v>753.41099999999994</v>
      </c>
      <c r="N28" s="46">
        <f>M28</f>
        <v>753.41099999999994</v>
      </c>
      <c r="O28" s="82">
        <v>0.01</v>
      </c>
      <c r="P28" s="83">
        <f t="shared" si="1"/>
        <v>0</v>
      </c>
      <c r="Q28" s="84" t="s">
        <v>830</v>
      </c>
      <c r="R28" s="46">
        <f>P28*O28</f>
        <v>0</v>
      </c>
      <c r="S28" s="84" t="s">
        <v>1150</v>
      </c>
      <c r="T28" s="84" t="s">
        <v>1236</v>
      </c>
      <c r="U28" s="84" t="s">
        <v>1224</v>
      </c>
      <c r="V28" s="122" t="s">
        <v>13932</v>
      </c>
      <c r="W28" s="83" t="s">
        <v>1399</v>
      </c>
      <c r="X28" s="86" t="s">
        <v>1665</v>
      </c>
      <c r="Y28" s="83" t="s">
        <v>14103</v>
      </c>
      <c r="Z28" s="83" t="s">
        <v>14103</v>
      </c>
      <c r="AA28" s="83">
        <v>-120</v>
      </c>
      <c r="AB28" s="83">
        <v>-150</v>
      </c>
      <c r="AC28" s="87" t="s">
        <v>14002</v>
      </c>
      <c r="AD28" s="87" t="s">
        <v>14003</v>
      </c>
      <c r="AE28" s="247" t="s">
        <v>14163</v>
      </c>
      <c r="AF28" s="247"/>
      <c r="AG28" s="118"/>
      <c r="AH28" s="110"/>
      <c r="AI28" s="87" t="s">
        <v>1412</v>
      </c>
      <c r="AJ28" s="137"/>
    </row>
    <row r="29" spans="1:36" s="88" customFormat="1" ht="43.5">
      <c r="A29" s="139">
        <v>26</v>
      </c>
      <c r="B29" s="78" t="s">
        <v>583</v>
      </c>
      <c r="C29" s="79" t="s">
        <v>618</v>
      </c>
      <c r="D29" s="80" t="s">
        <v>584</v>
      </c>
      <c r="E29" s="79" t="s">
        <v>618</v>
      </c>
      <c r="F29" s="79" t="s">
        <v>1260</v>
      </c>
      <c r="G29" s="91" t="s">
        <v>630</v>
      </c>
      <c r="H29" s="113">
        <v>4</v>
      </c>
      <c r="I29" s="82">
        <v>0.59</v>
      </c>
      <c r="J29" s="83" t="s">
        <v>764</v>
      </c>
      <c r="K29" s="116" t="s">
        <v>651</v>
      </c>
      <c r="L29" s="116"/>
      <c r="M29" s="83">
        <f>N29</f>
        <v>293.91400000000004</v>
      </c>
      <c r="N29" s="46">
        <f>285.386+8.528</f>
        <v>293.91400000000004</v>
      </c>
      <c r="O29" s="82">
        <v>0.34389999999999998</v>
      </c>
      <c r="P29" s="83">
        <f t="shared" si="1"/>
        <v>0</v>
      </c>
      <c r="Q29" s="84" t="s">
        <v>830</v>
      </c>
      <c r="R29" s="46">
        <f>P29*O29</f>
        <v>0</v>
      </c>
      <c r="S29" s="84" t="s">
        <v>1150</v>
      </c>
      <c r="T29" s="84" t="s">
        <v>1236</v>
      </c>
      <c r="U29" s="84" t="s">
        <v>1224</v>
      </c>
      <c r="V29" s="122" t="s">
        <v>13933</v>
      </c>
      <c r="W29" s="83" t="s">
        <v>1225</v>
      </c>
      <c r="X29" s="86" t="s">
        <v>13934</v>
      </c>
      <c r="Y29" s="83" t="s">
        <v>14103</v>
      </c>
      <c r="Z29" s="83" t="s">
        <v>14101</v>
      </c>
      <c r="AA29" s="83">
        <v>-21</v>
      </c>
      <c r="AB29" s="83"/>
      <c r="AC29" s="87" t="s">
        <v>14002</v>
      </c>
      <c r="AD29" s="87" t="s">
        <v>14003</v>
      </c>
      <c r="AE29" s="247" t="s">
        <v>14164</v>
      </c>
      <c r="AF29" s="236" t="s">
        <v>14161</v>
      </c>
      <c r="AG29" s="118"/>
      <c r="AH29" s="110"/>
      <c r="AI29" s="87" t="s">
        <v>1412</v>
      </c>
      <c r="AJ29" s="137"/>
    </row>
    <row r="30" spans="1:36" s="88" customFormat="1" ht="15" customHeight="1">
      <c r="A30" s="139">
        <v>27</v>
      </c>
      <c r="B30" s="97" t="s">
        <v>772</v>
      </c>
      <c r="C30" s="98"/>
      <c r="D30" s="98"/>
      <c r="E30" s="98"/>
      <c r="F30" s="98"/>
      <c r="G30" s="217"/>
      <c r="H30" s="111">
        <f>SUM(H28:H29)</f>
        <v>7</v>
      </c>
      <c r="I30" s="98"/>
      <c r="J30" s="125">
        <f>SUM(J28:J29)</f>
        <v>0</v>
      </c>
      <c r="K30" s="126"/>
      <c r="L30" s="126"/>
      <c r="M30" s="125">
        <f>SUM(M28:M29)</f>
        <v>1047.325</v>
      </c>
      <c r="N30" s="125">
        <f>SUM(N28:N29)</f>
        <v>1047.325</v>
      </c>
      <c r="O30" s="125"/>
      <c r="P30" s="125">
        <f>SUM(P28:P29)</f>
        <v>0</v>
      </c>
      <c r="Q30" s="125"/>
      <c r="R30" s="125">
        <f>SUM(R28:R29)</f>
        <v>0</v>
      </c>
      <c r="S30" s="127"/>
      <c r="T30" s="127"/>
      <c r="U30" s="127"/>
      <c r="V30" s="127"/>
      <c r="W30" s="127"/>
      <c r="X30" s="128"/>
      <c r="Y30" s="127"/>
      <c r="Z30" s="127"/>
      <c r="AA30" s="127"/>
      <c r="AB30" s="127"/>
      <c r="AC30" s="129"/>
      <c r="AD30" s="129"/>
      <c r="AE30" s="127"/>
      <c r="AF30" s="127"/>
      <c r="AG30" s="129"/>
      <c r="AH30" s="98"/>
      <c r="AI30" s="129"/>
      <c r="AJ30" s="127"/>
    </row>
    <row r="31" spans="1:36" s="88" customFormat="1" ht="43.5">
      <c r="A31" s="139">
        <v>28</v>
      </c>
      <c r="B31" s="78" t="s">
        <v>731</v>
      </c>
      <c r="C31" s="79" t="s">
        <v>13898</v>
      </c>
      <c r="D31" s="80" t="s">
        <v>730</v>
      </c>
      <c r="E31" s="79" t="s">
        <v>1211</v>
      </c>
      <c r="F31" s="79" t="s">
        <v>1211</v>
      </c>
      <c r="G31" s="81" t="s">
        <v>1397</v>
      </c>
      <c r="H31" s="112">
        <v>16</v>
      </c>
      <c r="I31" s="82">
        <v>0.24</v>
      </c>
      <c r="J31" s="83">
        <v>10</v>
      </c>
      <c r="K31" s="116" t="s">
        <v>830</v>
      </c>
      <c r="L31" s="116"/>
      <c r="M31" s="83">
        <f>125.737</f>
        <v>125.73699999999999</v>
      </c>
      <c r="N31" s="46">
        <f>125.737+129.674</f>
        <v>255.411</v>
      </c>
      <c r="O31" s="82">
        <v>0.76</v>
      </c>
      <c r="P31" s="83">
        <f t="shared" si="1"/>
        <v>-129.67400000000001</v>
      </c>
      <c r="Q31" s="84" t="s">
        <v>1226</v>
      </c>
      <c r="R31" s="46">
        <f t="shared" ref="R31:R39" si="4">P31*O31</f>
        <v>-98.552240000000012</v>
      </c>
      <c r="S31" s="84" t="s">
        <v>1228</v>
      </c>
      <c r="T31" s="84" t="s">
        <v>1236</v>
      </c>
      <c r="U31" s="84" t="s">
        <v>1224</v>
      </c>
      <c r="V31" s="122" t="s">
        <v>14177</v>
      </c>
      <c r="W31" s="83" t="s">
        <v>1375</v>
      </c>
      <c r="X31" s="86" t="s">
        <v>13935</v>
      </c>
      <c r="Y31" s="87" t="s">
        <v>14179</v>
      </c>
      <c r="Z31" s="83" t="s">
        <v>14101</v>
      </c>
      <c r="AA31" s="83">
        <v>-13</v>
      </c>
      <c r="AB31" s="83">
        <v>-30</v>
      </c>
      <c r="AC31" s="87" t="s">
        <v>14004</v>
      </c>
      <c r="AD31" s="87" t="s">
        <v>14005</v>
      </c>
      <c r="AE31" s="247" t="s">
        <v>14178</v>
      </c>
      <c r="AF31" s="236" t="s">
        <v>14181</v>
      </c>
      <c r="AG31" s="117"/>
      <c r="AH31" s="110"/>
      <c r="AI31" s="87" t="s">
        <v>1412</v>
      </c>
      <c r="AJ31" s="137"/>
    </row>
    <row r="32" spans="1:36" s="88" customFormat="1" ht="72.5">
      <c r="A32" s="139">
        <v>29</v>
      </c>
      <c r="B32" s="78" t="s">
        <v>731</v>
      </c>
      <c r="C32" s="79" t="s">
        <v>13898</v>
      </c>
      <c r="D32" s="80" t="s">
        <v>732</v>
      </c>
      <c r="E32" s="79" t="s">
        <v>1211</v>
      </c>
      <c r="F32" s="79" t="s">
        <v>1211</v>
      </c>
      <c r="G32" s="81" t="s">
        <v>717</v>
      </c>
      <c r="H32" s="112">
        <v>13</v>
      </c>
      <c r="I32" s="82">
        <v>0.57999999999999996</v>
      </c>
      <c r="J32" s="83">
        <v>60</v>
      </c>
      <c r="K32" s="116" t="s">
        <v>830</v>
      </c>
      <c r="L32" s="116"/>
      <c r="M32" s="83">
        <v>1218.454</v>
      </c>
      <c r="N32" s="46">
        <f t="shared" ref="N32:N37" si="5">M32</f>
        <v>1218.454</v>
      </c>
      <c r="O32" s="82">
        <v>0.49</v>
      </c>
      <c r="P32" s="83">
        <f t="shared" si="1"/>
        <v>0</v>
      </c>
      <c r="Q32" s="84" t="s">
        <v>830</v>
      </c>
      <c r="R32" s="46">
        <f t="shared" si="4"/>
        <v>0</v>
      </c>
      <c r="S32" s="84" t="s">
        <v>1228</v>
      </c>
      <c r="T32" s="84" t="s">
        <v>1236</v>
      </c>
      <c r="U32" s="84" t="s">
        <v>1224</v>
      </c>
      <c r="V32" s="100" t="s">
        <v>13936</v>
      </c>
      <c r="W32" s="83" t="s">
        <v>1375</v>
      </c>
      <c r="X32" s="86" t="s">
        <v>13937</v>
      </c>
      <c r="Y32" s="83" t="s">
        <v>14103</v>
      </c>
      <c r="Z32" s="83" t="s">
        <v>14101</v>
      </c>
      <c r="AA32" s="83">
        <v>-90.784999999999997</v>
      </c>
      <c r="AB32" s="83">
        <v>-177</v>
      </c>
      <c r="AC32" s="87" t="s">
        <v>14205</v>
      </c>
      <c r="AD32" s="87" t="s">
        <v>14195</v>
      </c>
      <c r="AE32" s="236" t="s">
        <v>14196</v>
      </c>
      <c r="AF32" s="83"/>
      <c r="AG32" s="117"/>
      <c r="AH32" s="110"/>
      <c r="AI32" s="87" t="s">
        <v>1412</v>
      </c>
      <c r="AJ32" s="137"/>
    </row>
    <row r="33" spans="1:36" s="88" customFormat="1" ht="43.5">
      <c r="A33" s="139">
        <v>30</v>
      </c>
      <c r="B33" s="78" t="s">
        <v>731</v>
      </c>
      <c r="C33" s="79" t="s">
        <v>13898</v>
      </c>
      <c r="D33" s="80" t="s">
        <v>732</v>
      </c>
      <c r="E33" s="79" t="s">
        <v>1211</v>
      </c>
      <c r="F33" s="79" t="s">
        <v>1211</v>
      </c>
      <c r="G33" s="91" t="s">
        <v>641</v>
      </c>
      <c r="H33" s="113">
        <v>2</v>
      </c>
      <c r="I33" s="82">
        <v>0.57999999999999996</v>
      </c>
      <c r="J33" s="83">
        <v>4</v>
      </c>
      <c r="K33" s="116" t="s">
        <v>830</v>
      </c>
      <c r="L33" s="116"/>
      <c r="M33" s="83">
        <f>74.432+12.448</f>
        <v>86.88</v>
      </c>
      <c r="N33" s="46">
        <f t="shared" si="5"/>
        <v>86.88</v>
      </c>
      <c r="O33" s="82">
        <v>0.64</v>
      </c>
      <c r="P33" s="83">
        <f t="shared" si="1"/>
        <v>0</v>
      </c>
      <c r="Q33" s="84" t="s">
        <v>830</v>
      </c>
      <c r="R33" s="46">
        <f t="shared" si="4"/>
        <v>0</v>
      </c>
      <c r="S33" s="84" t="s">
        <v>1228</v>
      </c>
      <c r="T33" s="84" t="s">
        <v>1236</v>
      </c>
      <c r="U33" s="84" t="s">
        <v>1224</v>
      </c>
      <c r="V33" s="99">
        <v>0</v>
      </c>
      <c r="W33" s="83" t="s">
        <v>1375</v>
      </c>
      <c r="X33" s="86" t="s">
        <v>1671</v>
      </c>
      <c r="Y33" s="83"/>
      <c r="Z33" s="83"/>
      <c r="AA33" s="83">
        <v>-16</v>
      </c>
      <c r="AB33" s="83">
        <v>-20</v>
      </c>
      <c r="AC33" s="87" t="s">
        <v>14007</v>
      </c>
      <c r="AD33" s="87" t="s">
        <v>14008</v>
      </c>
      <c r="AE33" s="236" t="s">
        <v>14118</v>
      </c>
      <c r="AF33" s="236" t="s">
        <v>14117</v>
      </c>
      <c r="AG33" s="117"/>
      <c r="AH33" s="110"/>
      <c r="AI33" s="87" t="s">
        <v>1411</v>
      </c>
      <c r="AJ33" s="137"/>
    </row>
    <row r="34" spans="1:36" s="88" customFormat="1" ht="43.5">
      <c r="A34" s="139">
        <v>31</v>
      </c>
      <c r="B34" s="78" t="s">
        <v>731</v>
      </c>
      <c r="C34" s="79" t="s">
        <v>13898</v>
      </c>
      <c r="D34" s="80" t="s">
        <v>732</v>
      </c>
      <c r="E34" s="79" t="s">
        <v>1211</v>
      </c>
      <c r="F34" s="79" t="s">
        <v>1211</v>
      </c>
      <c r="G34" s="91" t="s">
        <v>702</v>
      </c>
      <c r="H34" s="113">
        <v>14</v>
      </c>
      <c r="I34" s="82">
        <v>0.57999999999999996</v>
      </c>
      <c r="J34" s="83" t="s">
        <v>764</v>
      </c>
      <c r="K34" s="116"/>
      <c r="L34" s="116"/>
      <c r="M34" s="83">
        <f>39.685+7.581</f>
        <v>47.266000000000005</v>
      </c>
      <c r="N34" s="46">
        <f t="shared" si="5"/>
        <v>47.266000000000005</v>
      </c>
      <c r="O34" s="82">
        <v>0.72</v>
      </c>
      <c r="P34" s="83">
        <f t="shared" si="1"/>
        <v>0</v>
      </c>
      <c r="Q34" s="84" t="s">
        <v>830</v>
      </c>
      <c r="R34" s="46">
        <f t="shared" si="4"/>
        <v>0</v>
      </c>
      <c r="S34" s="84" t="s">
        <v>1224</v>
      </c>
      <c r="T34" s="84" t="s">
        <v>1236</v>
      </c>
      <c r="U34" s="84" t="s">
        <v>1228</v>
      </c>
      <c r="V34" s="99">
        <v>0</v>
      </c>
      <c r="W34" s="83" t="s">
        <v>1225</v>
      </c>
      <c r="X34" s="86" t="s">
        <v>13939</v>
      </c>
      <c r="Y34" s="83"/>
      <c r="Z34" s="83" t="s">
        <v>14101</v>
      </c>
      <c r="AA34" s="83">
        <v>-3</v>
      </c>
      <c r="AB34" s="83">
        <f>(2.5*-4)--2.5</f>
        <v>-7.5</v>
      </c>
      <c r="AC34" s="87" t="s">
        <v>14009</v>
      </c>
      <c r="AD34" s="87" t="s">
        <v>14008</v>
      </c>
      <c r="AE34" s="236"/>
      <c r="AF34" s="83"/>
      <c r="AG34" s="117" t="s">
        <v>13938</v>
      </c>
      <c r="AH34" s="110"/>
      <c r="AI34" s="87" t="s">
        <v>1411</v>
      </c>
      <c r="AJ34" s="137"/>
    </row>
    <row r="35" spans="1:36" s="88" customFormat="1" ht="43.5">
      <c r="A35" s="139">
        <v>32</v>
      </c>
      <c r="B35" s="78" t="s">
        <v>731</v>
      </c>
      <c r="C35" s="79" t="s">
        <v>13898</v>
      </c>
      <c r="D35" s="80" t="s">
        <v>732</v>
      </c>
      <c r="E35" s="79" t="s">
        <v>1211</v>
      </c>
      <c r="F35" s="79" t="s">
        <v>1211</v>
      </c>
      <c r="G35" s="91" t="s">
        <v>637</v>
      </c>
      <c r="H35" s="113">
        <v>1</v>
      </c>
      <c r="I35" s="82" t="s">
        <v>764</v>
      </c>
      <c r="J35" s="83" t="s">
        <v>764</v>
      </c>
      <c r="K35" s="87" t="s">
        <v>651</v>
      </c>
      <c r="L35" s="116"/>
      <c r="M35" s="83">
        <v>171.45699999999999</v>
      </c>
      <c r="N35" s="46">
        <f t="shared" si="5"/>
        <v>171.45699999999999</v>
      </c>
      <c r="O35" s="82">
        <v>0.54</v>
      </c>
      <c r="P35" s="83">
        <f t="shared" si="1"/>
        <v>0</v>
      </c>
      <c r="Q35" s="84" t="s">
        <v>830</v>
      </c>
      <c r="R35" s="46">
        <f t="shared" si="4"/>
        <v>0</v>
      </c>
      <c r="S35" s="84" t="s">
        <v>1228</v>
      </c>
      <c r="T35" s="84" t="s">
        <v>1236</v>
      </c>
      <c r="U35" s="84" t="s">
        <v>1224</v>
      </c>
      <c r="V35" s="99">
        <v>0.03</v>
      </c>
      <c r="W35" s="83" t="s">
        <v>1399</v>
      </c>
      <c r="X35" s="86" t="s">
        <v>13940</v>
      </c>
      <c r="Y35" s="83"/>
      <c r="Z35" s="83"/>
      <c r="AA35" s="83">
        <v>-14</v>
      </c>
      <c r="AB35" s="83">
        <f>(3*-13)-16</f>
        <v>-55</v>
      </c>
      <c r="AC35" s="87" t="s">
        <v>14009</v>
      </c>
      <c r="AD35" s="87" t="s">
        <v>14008</v>
      </c>
      <c r="AE35" s="236" t="s">
        <v>14116</v>
      </c>
      <c r="AF35" s="236" t="s">
        <v>14117</v>
      </c>
      <c r="AG35" s="117"/>
      <c r="AH35" s="110"/>
      <c r="AI35" s="87" t="s">
        <v>1411</v>
      </c>
      <c r="AJ35" s="137"/>
    </row>
    <row r="36" spans="1:36" s="88" customFormat="1" ht="45" customHeight="1">
      <c r="A36" s="139">
        <v>34</v>
      </c>
      <c r="B36" s="78" t="s">
        <v>731</v>
      </c>
      <c r="C36" s="79" t="s">
        <v>13898</v>
      </c>
      <c r="D36" s="80" t="s">
        <v>732</v>
      </c>
      <c r="E36" s="79" t="s">
        <v>1211</v>
      </c>
      <c r="F36" s="79" t="s">
        <v>1211</v>
      </c>
      <c r="G36" s="91" t="s">
        <v>636</v>
      </c>
      <c r="H36" s="113">
        <v>2</v>
      </c>
      <c r="I36" s="92">
        <v>0.57999999999999996</v>
      </c>
      <c r="J36" s="83">
        <v>75</v>
      </c>
      <c r="K36" s="116"/>
      <c r="L36" s="116"/>
      <c r="M36" s="83">
        <f>254.283+497.899</f>
        <v>752.18200000000002</v>
      </c>
      <c r="N36" s="46">
        <f>M36</f>
        <v>752.18200000000002</v>
      </c>
      <c r="O36" s="82">
        <v>0.15</v>
      </c>
      <c r="P36" s="83">
        <f>M36-N36</f>
        <v>0</v>
      </c>
      <c r="Q36" s="84" t="s">
        <v>830</v>
      </c>
      <c r="R36" s="46">
        <f>P36*O36</f>
        <v>0</v>
      </c>
      <c r="S36" s="84" t="s">
        <v>1228</v>
      </c>
      <c r="T36" s="84" t="s">
        <v>1236</v>
      </c>
      <c r="U36" s="84" t="s">
        <v>1224</v>
      </c>
      <c r="V36" s="122" t="s">
        <v>13942</v>
      </c>
      <c r="W36" s="83" t="s">
        <v>1375</v>
      </c>
      <c r="X36" s="86" t="s">
        <v>13943</v>
      </c>
      <c r="Y36" s="83"/>
      <c r="Z36" s="83"/>
      <c r="AA36" s="83">
        <v>-54</v>
      </c>
      <c r="AB36" s="83">
        <v>0</v>
      </c>
      <c r="AC36" s="87" t="s">
        <v>14009</v>
      </c>
      <c r="AD36" s="87" t="s">
        <v>14008</v>
      </c>
      <c r="AE36" s="236" t="s">
        <v>14115</v>
      </c>
      <c r="AF36" s="236" t="s">
        <v>14117</v>
      </c>
      <c r="AG36" s="117"/>
      <c r="AH36" s="110"/>
      <c r="AI36" s="87" t="s">
        <v>1411</v>
      </c>
      <c r="AJ36" s="137"/>
    </row>
    <row r="37" spans="1:36" s="88" customFormat="1" ht="58">
      <c r="A37" s="139">
        <v>33</v>
      </c>
      <c r="B37" s="78" t="s">
        <v>731</v>
      </c>
      <c r="C37" s="79" t="s">
        <v>13898</v>
      </c>
      <c r="D37" s="80" t="s">
        <v>732</v>
      </c>
      <c r="E37" s="79" t="s">
        <v>1211</v>
      </c>
      <c r="F37" s="79" t="s">
        <v>1211</v>
      </c>
      <c r="G37" s="91" t="s">
        <v>632</v>
      </c>
      <c r="H37" s="113">
        <v>1</v>
      </c>
      <c r="I37" s="82">
        <v>0.57999999999999996</v>
      </c>
      <c r="J37" s="83">
        <v>34</v>
      </c>
      <c r="K37" s="116"/>
      <c r="L37" s="116"/>
      <c r="M37" s="83">
        <v>3205.1759999999999</v>
      </c>
      <c r="N37" s="46">
        <f t="shared" si="5"/>
        <v>3205.1759999999999</v>
      </c>
      <c r="O37" s="82">
        <v>0.35</v>
      </c>
      <c r="P37" s="83">
        <f t="shared" si="1"/>
        <v>0</v>
      </c>
      <c r="Q37" s="84" t="s">
        <v>830</v>
      </c>
      <c r="R37" s="46">
        <f t="shared" si="4"/>
        <v>0</v>
      </c>
      <c r="S37" s="84" t="s">
        <v>1228</v>
      </c>
      <c r="T37" s="84" t="s">
        <v>1236</v>
      </c>
      <c r="U37" s="84" t="s">
        <v>1224</v>
      </c>
      <c r="V37" s="99">
        <v>0.04</v>
      </c>
      <c r="W37" s="83" t="s">
        <v>1399</v>
      </c>
      <c r="X37" s="86" t="s">
        <v>13941</v>
      </c>
      <c r="Y37" s="83"/>
      <c r="Z37" s="83"/>
      <c r="AA37" s="83"/>
      <c r="AB37" s="83">
        <v>-400</v>
      </c>
      <c r="AC37" s="87" t="s">
        <v>14010</v>
      </c>
      <c r="AD37" s="87" t="s">
        <v>14011</v>
      </c>
      <c r="AE37" s="247" t="s">
        <v>14183</v>
      </c>
      <c r="AF37" s="83"/>
      <c r="AG37" s="118"/>
      <c r="AH37" s="110"/>
      <c r="AI37" s="87" t="s">
        <v>1412</v>
      </c>
      <c r="AJ37" s="137"/>
    </row>
    <row r="38" spans="1:36" s="88" customFormat="1" ht="43.5">
      <c r="A38" s="139">
        <v>35</v>
      </c>
      <c r="B38" s="78" t="s">
        <v>731</v>
      </c>
      <c r="C38" s="79" t="s">
        <v>13898</v>
      </c>
      <c r="D38" s="80" t="s">
        <v>910</v>
      </c>
      <c r="E38" s="79" t="s">
        <v>912</v>
      </c>
      <c r="F38" s="79" t="s">
        <v>912</v>
      </c>
      <c r="G38" s="81" t="s">
        <v>911</v>
      </c>
      <c r="H38" s="112">
        <v>33</v>
      </c>
      <c r="I38" s="82">
        <v>1</v>
      </c>
      <c r="J38" s="83">
        <v>10</v>
      </c>
      <c r="K38" s="116" t="s">
        <v>651</v>
      </c>
      <c r="L38" s="116"/>
      <c r="M38" s="83">
        <f>459.751+448.56+99.493</f>
        <v>1007.8039999999999</v>
      </c>
      <c r="N38" s="83">
        <f>M38-5-63.138-48.613</f>
        <v>891.05299999999988</v>
      </c>
      <c r="O38" s="103">
        <v>0.59</v>
      </c>
      <c r="P38" s="83">
        <f t="shared" si="1"/>
        <v>116.75099999999998</v>
      </c>
      <c r="Q38" s="84" t="s">
        <v>1226</v>
      </c>
      <c r="R38" s="46">
        <f t="shared" si="4"/>
        <v>68.883089999999982</v>
      </c>
      <c r="S38" s="84" t="s">
        <v>1150</v>
      </c>
      <c r="T38" s="84" t="s">
        <v>1236</v>
      </c>
      <c r="U38" s="84" t="s">
        <v>1224</v>
      </c>
      <c r="V38" s="122" t="s">
        <v>13944</v>
      </c>
      <c r="W38" s="83" t="s">
        <v>1399</v>
      </c>
      <c r="X38" s="86" t="s">
        <v>13945</v>
      </c>
      <c r="Y38" s="83" t="s">
        <v>14103</v>
      </c>
      <c r="Z38" s="83" t="s">
        <v>14101</v>
      </c>
      <c r="AA38" s="83"/>
      <c r="AB38" s="83">
        <v>-180</v>
      </c>
      <c r="AC38" s="87" t="s">
        <v>14012</v>
      </c>
      <c r="AD38" s="87" t="s">
        <v>14013</v>
      </c>
      <c r="AE38" s="236" t="s">
        <v>14182</v>
      </c>
      <c r="AF38" s="83"/>
      <c r="AG38" s="118"/>
      <c r="AH38" s="110"/>
      <c r="AI38" s="87" t="s">
        <v>1412</v>
      </c>
      <c r="AJ38" s="137"/>
    </row>
    <row r="39" spans="1:36" s="88" customFormat="1" ht="72.5">
      <c r="A39" s="139">
        <v>36</v>
      </c>
      <c r="B39" s="78" t="s">
        <v>731</v>
      </c>
      <c r="C39" s="79" t="s">
        <v>13898</v>
      </c>
      <c r="D39" s="102" t="s">
        <v>1257</v>
      </c>
      <c r="E39" s="79" t="s">
        <v>1368</v>
      </c>
      <c r="F39" s="79" t="s">
        <v>618</v>
      </c>
      <c r="G39" s="91" t="s">
        <v>1258</v>
      </c>
      <c r="H39" s="113">
        <v>10</v>
      </c>
      <c r="I39" s="82">
        <v>3</v>
      </c>
      <c r="J39" s="83">
        <v>35</v>
      </c>
      <c r="K39" s="116" t="s">
        <v>651</v>
      </c>
      <c r="L39" s="116"/>
      <c r="M39" s="83">
        <f>190.696+0.685+409.933-349.931-42.5</f>
        <v>208.88299999999998</v>
      </c>
      <c r="N39" s="46">
        <f>190.696+0.685+409.933</f>
        <v>601.31399999999996</v>
      </c>
      <c r="O39" s="82">
        <v>0.5</v>
      </c>
      <c r="P39" s="83">
        <f t="shared" si="1"/>
        <v>-392.43099999999998</v>
      </c>
      <c r="Q39" s="84" t="s">
        <v>1226</v>
      </c>
      <c r="R39" s="46">
        <f t="shared" si="4"/>
        <v>-196.21549999999999</v>
      </c>
      <c r="S39" s="84" t="s">
        <v>1228</v>
      </c>
      <c r="T39" s="84" t="s">
        <v>1236</v>
      </c>
      <c r="U39" s="84" t="s">
        <v>1224</v>
      </c>
      <c r="V39" s="122" t="s">
        <v>13946</v>
      </c>
      <c r="W39" s="83" t="s">
        <v>1375</v>
      </c>
      <c r="X39" s="86" t="s">
        <v>13947</v>
      </c>
      <c r="Y39" s="83" t="s">
        <v>14103</v>
      </c>
      <c r="Z39" s="83" t="s">
        <v>14101</v>
      </c>
      <c r="AA39" s="83">
        <v>-11.7</v>
      </c>
      <c r="AB39" s="83">
        <v>-33</v>
      </c>
      <c r="AC39" s="87" t="s">
        <v>14014</v>
      </c>
      <c r="AD39" s="87" t="s">
        <v>14015</v>
      </c>
      <c r="AE39" s="247" t="s">
        <v>14184</v>
      </c>
      <c r="AF39" s="83"/>
      <c r="AG39" s="118"/>
      <c r="AH39" s="110"/>
      <c r="AI39" s="87" t="s">
        <v>1412</v>
      </c>
      <c r="AJ39" s="137"/>
    </row>
    <row r="40" spans="1:36" s="88" customFormat="1" ht="15" customHeight="1">
      <c r="A40" s="139">
        <v>37</v>
      </c>
      <c r="B40" s="97" t="s">
        <v>773</v>
      </c>
      <c r="C40" s="98"/>
      <c r="D40" s="98"/>
      <c r="E40" s="98"/>
      <c r="F40" s="98"/>
      <c r="G40" s="217"/>
      <c r="H40" s="111">
        <f>SUM(H31:H39)</f>
        <v>92</v>
      </c>
      <c r="I40" s="98"/>
      <c r="J40" s="125">
        <f>SUM(J31:J39)</f>
        <v>228</v>
      </c>
      <c r="K40" s="126"/>
      <c r="L40" s="126"/>
      <c r="M40" s="125">
        <f>SUM(M31:M39)</f>
        <v>6823.8389999999999</v>
      </c>
      <c r="N40" s="125">
        <f>SUM(N31:N39)</f>
        <v>7229.1929999999993</v>
      </c>
      <c r="O40" s="125"/>
      <c r="P40" s="125">
        <f>SUM(P31:P39)</f>
        <v>-405.35400000000004</v>
      </c>
      <c r="Q40" s="125"/>
      <c r="R40" s="125">
        <f>SUM(R31:R39)</f>
        <v>-225.88465000000002</v>
      </c>
      <c r="S40" s="127"/>
      <c r="T40" s="127"/>
      <c r="U40" s="127"/>
      <c r="V40" s="127"/>
      <c r="W40" s="127"/>
      <c r="X40" s="128"/>
      <c r="Y40" s="127"/>
      <c r="Z40" s="127"/>
      <c r="AA40" s="127"/>
      <c r="AB40" s="127"/>
      <c r="AC40" s="129"/>
      <c r="AD40" s="129"/>
      <c r="AE40" s="127"/>
      <c r="AF40" s="127"/>
      <c r="AG40" s="129"/>
      <c r="AH40" s="98"/>
      <c r="AI40" s="129"/>
      <c r="AJ40" s="127"/>
    </row>
    <row r="41" spans="1:36" s="88" customFormat="1" ht="29">
      <c r="A41" s="139">
        <v>38</v>
      </c>
      <c r="B41" s="78" t="s">
        <v>602</v>
      </c>
      <c r="C41" s="79" t="s">
        <v>354</v>
      </c>
      <c r="D41" s="80" t="s">
        <v>729</v>
      </c>
      <c r="E41" s="79" t="s">
        <v>354</v>
      </c>
      <c r="F41" s="79" t="s">
        <v>1259</v>
      </c>
      <c r="G41" s="81" t="s">
        <v>1234</v>
      </c>
      <c r="H41" s="112">
        <v>2</v>
      </c>
      <c r="I41" s="82" t="s">
        <v>764</v>
      </c>
      <c r="J41" s="83" t="s">
        <v>764</v>
      </c>
      <c r="K41" s="116"/>
      <c r="L41" s="116"/>
      <c r="M41" s="83"/>
      <c r="N41" s="46"/>
      <c r="O41" s="82"/>
      <c r="P41" s="83"/>
      <c r="Q41" s="84"/>
      <c r="R41" s="46"/>
      <c r="S41" s="84"/>
      <c r="T41" s="84"/>
      <c r="U41" s="84"/>
      <c r="V41" s="84"/>
      <c r="W41" s="83"/>
      <c r="X41" s="86" t="s">
        <v>13948</v>
      </c>
      <c r="Y41" s="83"/>
      <c r="Z41" s="83"/>
      <c r="AA41" s="83"/>
      <c r="AB41" s="83"/>
      <c r="AC41" s="87" t="s">
        <v>14016</v>
      </c>
      <c r="AD41" s="87" t="s">
        <v>14017</v>
      </c>
      <c r="AE41" s="83"/>
      <c r="AF41" s="83"/>
      <c r="AG41" s="118"/>
      <c r="AH41" s="110"/>
      <c r="AI41" s="87"/>
      <c r="AJ41" s="137"/>
    </row>
    <row r="42" spans="1:36" s="88" customFormat="1" ht="72.5">
      <c r="A42" s="139">
        <v>40</v>
      </c>
      <c r="B42" s="78" t="s">
        <v>602</v>
      </c>
      <c r="C42" s="79" t="s">
        <v>354</v>
      </c>
      <c r="D42" s="80" t="s">
        <v>601</v>
      </c>
      <c r="E42" s="79" t="s">
        <v>354</v>
      </c>
      <c r="F42" s="79" t="s">
        <v>1354</v>
      </c>
      <c r="G42" s="81" t="s">
        <v>1387</v>
      </c>
      <c r="H42" s="112">
        <v>2</v>
      </c>
      <c r="I42" s="82">
        <v>0.59</v>
      </c>
      <c r="J42" s="83">
        <v>0.75</v>
      </c>
      <c r="K42" s="116" t="s">
        <v>651</v>
      </c>
      <c r="L42" s="116"/>
      <c r="M42" s="83">
        <f>576.694+3.551+17.755</f>
        <v>598</v>
      </c>
      <c r="N42" s="83">
        <f>M42</f>
        <v>598</v>
      </c>
      <c r="O42" s="82">
        <v>0.68</v>
      </c>
      <c r="P42" s="83">
        <f>M42-N42</f>
        <v>0</v>
      </c>
      <c r="Q42" s="84" t="s">
        <v>830</v>
      </c>
      <c r="R42" s="46">
        <f>P42*O42</f>
        <v>0</v>
      </c>
      <c r="S42" s="84" t="s">
        <v>1228</v>
      </c>
      <c r="T42" s="84" t="s">
        <v>1229</v>
      </c>
      <c r="U42" s="84" t="s">
        <v>1228</v>
      </c>
      <c r="V42" s="84" t="s">
        <v>13950</v>
      </c>
      <c r="W42" s="83" t="s">
        <v>1399</v>
      </c>
      <c r="X42" s="86" t="s">
        <v>13951</v>
      </c>
      <c r="Y42" s="83" t="s">
        <v>14103</v>
      </c>
      <c r="Z42" s="83" t="s">
        <v>14101</v>
      </c>
      <c r="AA42" s="83">
        <v>-41</v>
      </c>
      <c r="AB42" s="83">
        <v>-140</v>
      </c>
      <c r="AC42" s="87" t="s">
        <v>14018</v>
      </c>
      <c r="AD42" s="87" t="s">
        <v>14174</v>
      </c>
      <c r="AE42" s="247" t="s">
        <v>14175</v>
      </c>
      <c r="AF42" s="83" t="s">
        <v>14176</v>
      </c>
      <c r="AG42" s="118"/>
      <c r="AH42" s="110"/>
      <c r="AI42" s="87" t="s">
        <v>1412</v>
      </c>
      <c r="AJ42" s="137"/>
    </row>
    <row r="43" spans="1:36" s="88" customFormat="1" ht="44.25" customHeight="1">
      <c r="A43" s="139">
        <v>39</v>
      </c>
      <c r="B43" s="78" t="s">
        <v>602</v>
      </c>
      <c r="C43" s="79" t="s">
        <v>354</v>
      </c>
      <c r="D43" s="80" t="s">
        <v>1417</v>
      </c>
      <c r="E43" s="79" t="s">
        <v>354</v>
      </c>
      <c r="F43" s="79" t="s">
        <v>1290</v>
      </c>
      <c r="G43" s="81" t="s">
        <v>1418</v>
      </c>
      <c r="H43" s="112">
        <v>9</v>
      </c>
      <c r="I43" s="82">
        <v>1</v>
      </c>
      <c r="J43" s="83">
        <v>3</v>
      </c>
      <c r="K43" s="116" t="s">
        <v>651</v>
      </c>
      <c r="L43" s="116"/>
      <c r="M43" s="83">
        <f>29.242</f>
        <v>29.242000000000001</v>
      </c>
      <c r="N43" s="46">
        <f>M43+10</f>
        <v>39.242000000000004</v>
      </c>
      <c r="O43" s="82">
        <v>0.3</v>
      </c>
      <c r="P43" s="83">
        <f t="shared" si="1"/>
        <v>-10.000000000000004</v>
      </c>
      <c r="Q43" s="84" t="s">
        <v>830</v>
      </c>
      <c r="R43" s="46">
        <f>P43*O43</f>
        <v>-3.0000000000000009</v>
      </c>
      <c r="S43" s="84" t="s">
        <v>1228</v>
      </c>
      <c r="T43" s="84" t="s">
        <v>1229</v>
      </c>
      <c r="U43" s="84" t="s">
        <v>1224</v>
      </c>
      <c r="V43" s="99">
        <v>0</v>
      </c>
      <c r="W43" s="83" t="s">
        <v>1225</v>
      </c>
      <c r="X43" s="86" t="s">
        <v>13949</v>
      </c>
      <c r="Y43" s="83" t="s">
        <v>14101</v>
      </c>
      <c r="Z43" s="83" t="s">
        <v>14101</v>
      </c>
      <c r="AA43" s="83">
        <v>-0.5</v>
      </c>
      <c r="AB43" s="83">
        <v>0</v>
      </c>
      <c r="AC43" s="87" t="s">
        <v>14016</v>
      </c>
      <c r="AD43" s="87" t="s">
        <v>14019</v>
      </c>
      <c r="AE43" s="247" t="s">
        <v>14180</v>
      </c>
      <c r="AF43" s="83"/>
      <c r="AG43" s="118"/>
      <c r="AH43" s="110"/>
      <c r="AI43" s="87" t="s">
        <v>1412</v>
      </c>
      <c r="AJ43" s="137"/>
    </row>
    <row r="44" spans="1:36" s="88" customFormat="1" ht="15" customHeight="1">
      <c r="A44" s="139">
        <v>41</v>
      </c>
      <c r="B44" s="97" t="s">
        <v>774</v>
      </c>
      <c r="C44" s="98"/>
      <c r="D44" s="98"/>
      <c r="E44" s="98"/>
      <c r="F44" s="98"/>
      <c r="G44" s="217"/>
      <c r="H44" s="111">
        <f>SUM(H41:H43)</f>
        <v>13</v>
      </c>
      <c r="I44" s="98"/>
      <c r="J44" s="125">
        <f>SUM(J41:J43)</f>
        <v>3.75</v>
      </c>
      <c r="K44" s="126"/>
      <c r="L44" s="126"/>
      <c r="M44" s="125">
        <f>SUM(M41:M43)</f>
        <v>627.24199999999996</v>
      </c>
      <c r="N44" s="125">
        <f>SUM(N41:N43)</f>
        <v>637.24199999999996</v>
      </c>
      <c r="O44" s="125"/>
      <c r="P44" s="125">
        <f>SUM(P41:P43)</f>
        <v>-10.000000000000004</v>
      </c>
      <c r="Q44" s="125"/>
      <c r="R44" s="125">
        <f>SUM(R41:R43)</f>
        <v>-3.0000000000000009</v>
      </c>
      <c r="S44" s="127"/>
      <c r="T44" s="127"/>
      <c r="U44" s="127"/>
      <c r="V44" s="127"/>
      <c r="W44" s="127"/>
      <c r="X44" s="128"/>
      <c r="Y44" s="127"/>
      <c r="Z44" s="127"/>
      <c r="AA44" s="127"/>
      <c r="AB44" s="127"/>
      <c r="AC44" s="129"/>
      <c r="AD44" s="129"/>
      <c r="AE44" s="127"/>
      <c r="AF44" s="127"/>
      <c r="AG44" s="129"/>
      <c r="AH44" s="98"/>
      <c r="AI44" s="129"/>
      <c r="AJ44" s="127"/>
    </row>
    <row r="45" spans="1:36" s="88" customFormat="1" ht="29">
      <c r="A45" s="139">
        <v>42</v>
      </c>
      <c r="B45" s="78" t="s">
        <v>585</v>
      </c>
      <c r="C45" s="79" t="s">
        <v>1106</v>
      </c>
      <c r="D45" s="80" t="s">
        <v>603</v>
      </c>
      <c r="E45" s="79" t="s">
        <v>10</v>
      </c>
      <c r="F45" s="79" t="s">
        <v>10</v>
      </c>
      <c r="G45" s="81" t="s">
        <v>9</v>
      </c>
      <c r="H45" s="112">
        <v>11</v>
      </c>
      <c r="I45" s="82" t="s">
        <v>764</v>
      </c>
      <c r="J45" s="83" t="s">
        <v>764</v>
      </c>
      <c r="K45" s="116" t="s">
        <v>651</v>
      </c>
      <c r="L45" s="116"/>
      <c r="M45" s="83">
        <v>1517.0640000000001</v>
      </c>
      <c r="N45" s="46">
        <f>M45</f>
        <v>1517.0640000000001</v>
      </c>
      <c r="O45" s="82">
        <v>0.04</v>
      </c>
      <c r="P45" s="83">
        <f t="shared" si="1"/>
        <v>0</v>
      </c>
      <c r="Q45" s="84" t="s">
        <v>830</v>
      </c>
      <c r="R45" s="46">
        <f t="shared" ref="R45:R64" si="6">P45*O45</f>
        <v>0</v>
      </c>
      <c r="S45" s="84" t="s">
        <v>1224</v>
      </c>
      <c r="T45" s="84" t="s">
        <v>1236</v>
      </c>
      <c r="U45" s="84" t="s">
        <v>1224</v>
      </c>
      <c r="V45" s="122" t="s">
        <v>13955</v>
      </c>
      <c r="W45" s="83" t="s">
        <v>1399</v>
      </c>
      <c r="X45" s="86" t="s">
        <v>14159</v>
      </c>
      <c r="Y45" s="83" t="s">
        <v>14101</v>
      </c>
      <c r="Z45" s="83" t="s">
        <v>14101</v>
      </c>
      <c r="AA45" s="83">
        <v>-130</v>
      </c>
      <c r="AB45" s="83">
        <v>-25</v>
      </c>
      <c r="AC45" s="87" t="s">
        <v>10</v>
      </c>
      <c r="AD45" s="87" t="s">
        <v>14020</v>
      </c>
      <c r="AE45" s="236" t="s">
        <v>14150</v>
      </c>
      <c r="AF45" s="83"/>
      <c r="AG45" s="118"/>
      <c r="AH45" s="110"/>
      <c r="AI45" s="87" t="s">
        <v>1412</v>
      </c>
      <c r="AJ45" s="137"/>
    </row>
    <row r="46" spans="1:36" s="88" customFormat="1" ht="29">
      <c r="A46" s="139">
        <v>43</v>
      </c>
      <c r="B46" s="78" t="s">
        <v>585</v>
      </c>
      <c r="C46" s="79" t="s">
        <v>1106</v>
      </c>
      <c r="D46" s="80" t="s">
        <v>603</v>
      </c>
      <c r="E46" s="79" t="s">
        <v>10</v>
      </c>
      <c r="F46" s="79" t="s">
        <v>10</v>
      </c>
      <c r="G46" s="91" t="s">
        <v>34</v>
      </c>
      <c r="H46" s="113">
        <v>15</v>
      </c>
      <c r="I46" s="82" t="s">
        <v>764</v>
      </c>
      <c r="J46" s="83" t="s">
        <v>764</v>
      </c>
      <c r="K46" s="116" t="s">
        <v>651</v>
      </c>
      <c r="L46" s="116"/>
      <c r="M46" s="83">
        <f>N46</f>
        <v>1480</v>
      </c>
      <c r="N46" s="46">
        <v>1480</v>
      </c>
      <c r="O46" s="82">
        <v>0.02</v>
      </c>
      <c r="P46" s="83">
        <f t="shared" si="1"/>
        <v>0</v>
      </c>
      <c r="Q46" s="84" t="s">
        <v>830</v>
      </c>
      <c r="R46" s="46">
        <f t="shared" si="6"/>
        <v>0</v>
      </c>
      <c r="S46" s="84" t="s">
        <v>1224</v>
      </c>
      <c r="T46" s="84" t="s">
        <v>1236</v>
      </c>
      <c r="U46" s="84" t="s">
        <v>1224</v>
      </c>
      <c r="V46" s="122">
        <v>0</v>
      </c>
      <c r="W46" s="83" t="s">
        <v>1399</v>
      </c>
      <c r="X46" s="86" t="s">
        <v>13956</v>
      </c>
      <c r="Y46" s="83" t="s">
        <v>14103</v>
      </c>
      <c r="Z46" s="83" t="s">
        <v>14101</v>
      </c>
      <c r="AA46" s="83">
        <v>-175</v>
      </c>
      <c r="AB46" s="83">
        <v>17</v>
      </c>
      <c r="AC46" s="87" t="s">
        <v>10</v>
      </c>
      <c r="AD46" s="87" t="s">
        <v>14020</v>
      </c>
      <c r="AE46" s="236" t="s">
        <v>14151</v>
      </c>
      <c r="AF46" s="83"/>
      <c r="AG46" s="118"/>
      <c r="AH46" s="110"/>
      <c r="AI46" s="87" t="s">
        <v>1412</v>
      </c>
      <c r="AJ46" s="137"/>
    </row>
    <row r="47" spans="1:36" s="88" customFormat="1" ht="29">
      <c r="A47" s="139">
        <v>44</v>
      </c>
      <c r="B47" s="78" t="s">
        <v>585</v>
      </c>
      <c r="C47" s="79" t="s">
        <v>1106</v>
      </c>
      <c r="D47" s="80" t="s">
        <v>603</v>
      </c>
      <c r="E47" s="79" t="s">
        <v>10</v>
      </c>
      <c r="F47" s="79" t="s">
        <v>10</v>
      </c>
      <c r="G47" s="91" t="s">
        <v>46</v>
      </c>
      <c r="H47" s="113">
        <v>12</v>
      </c>
      <c r="I47" s="82" t="s">
        <v>764</v>
      </c>
      <c r="J47" s="83" t="s">
        <v>764</v>
      </c>
      <c r="K47" s="116"/>
      <c r="L47" s="116"/>
      <c r="M47" s="83">
        <v>264.452</v>
      </c>
      <c r="N47" s="46">
        <f>M47</f>
        <v>264.452</v>
      </c>
      <c r="O47" s="82">
        <v>0.2</v>
      </c>
      <c r="P47" s="83">
        <f t="shared" si="1"/>
        <v>0</v>
      </c>
      <c r="Q47" s="84" t="s">
        <v>830</v>
      </c>
      <c r="R47" s="46">
        <f t="shared" si="6"/>
        <v>0</v>
      </c>
      <c r="S47" s="84" t="s">
        <v>1224</v>
      </c>
      <c r="T47" s="84" t="s">
        <v>1236</v>
      </c>
      <c r="U47" s="84" t="s">
        <v>1224</v>
      </c>
      <c r="V47" s="122" t="s">
        <v>13957</v>
      </c>
      <c r="W47" s="83" t="s">
        <v>1375</v>
      </c>
      <c r="X47" s="86" t="s">
        <v>1682</v>
      </c>
      <c r="Y47" s="83" t="s">
        <v>14101</v>
      </c>
      <c r="Z47" s="83" t="s">
        <v>14101</v>
      </c>
      <c r="AA47" s="83">
        <v>-20.562999999999999</v>
      </c>
      <c r="AB47" s="83">
        <v>0</v>
      </c>
      <c r="AC47" s="87" t="s">
        <v>10</v>
      </c>
      <c r="AD47" s="87" t="s">
        <v>14020</v>
      </c>
      <c r="AE47" s="236" t="s">
        <v>14160</v>
      </c>
      <c r="AF47" s="83"/>
      <c r="AG47" s="118"/>
      <c r="AH47" s="110"/>
      <c r="AI47" s="87" t="s">
        <v>1412</v>
      </c>
      <c r="AJ47" s="137"/>
    </row>
    <row r="48" spans="1:36" s="88" customFormat="1" ht="87">
      <c r="A48" s="139">
        <v>45</v>
      </c>
      <c r="B48" s="78" t="s">
        <v>585</v>
      </c>
      <c r="C48" s="79" t="s">
        <v>1106</v>
      </c>
      <c r="D48" s="80" t="s">
        <v>603</v>
      </c>
      <c r="E48" s="79" t="s">
        <v>10</v>
      </c>
      <c r="F48" s="79" t="s">
        <v>1198</v>
      </c>
      <c r="G48" s="81" t="s">
        <v>18</v>
      </c>
      <c r="H48" s="112">
        <v>17</v>
      </c>
      <c r="I48" s="82" t="s">
        <v>13958</v>
      </c>
      <c r="J48" s="83">
        <v>283</v>
      </c>
      <c r="K48" s="116" t="s">
        <v>830</v>
      </c>
      <c r="L48" s="116"/>
      <c r="M48" s="83">
        <v>615</v>
      </c>
      <c r="N48" s="46">
        <v>615</v>
      </c>
      <c r="O48" s="82">
        <v>0</v>
      </c>
      <c r="P48" s="83">
        <f t="shared" si="1"/>
        <v>0</v>
      </c>
      <c r="Q48" s="84" t="s">
        <v>1227</v>
      </c>
      <c r="R48" s="46">
        <f t="shared" si="6"/>
        <v>0</v>
      </c>
      <c r="S48" s="84" t="s">
        <v>1228</v>
      </c>
      <c r="T48" s="84" t="s">
        <v>1236</v>
      </c>
      <c r="U48" s="84" t="s">
        <v>1224</v>
      </c>
      <c r="V48" s="122">
        <v>0</v>
      </c>
      <c r="W48" s="83" t="s">
        <v>1399</v>
      </c>
      <c r="X48" s="221" t="s">
        <v>1684</v>
      </c>
      <c r="Y48" s="83"/>
      <c r="Z48" s="83"/>
      <c r="AA48" s="83"/>
      <c r="AB48" s="83">
        <v>0</v>
      </c>
      <c r="AC48" s="87" t="s">
        <v>10</v>
      </c>
      <c r="AD48" s="87" t="s">
        <v>14020</v>
      </c>
      <c r="AE48" s="236" t="s">
        <v>14152</v>
      </c>
      <c r="AF48" s="83"/>
      <c r="AG48" s="117" t="s">
        <v>13959</v>
      </c>
      <c r="AH48" s="110"/>
      <c r="AI48" s="87" t="s">
        <v>1412</v>
      </c>
      <c r="AJ48" s="137"/>
    </row>
    <row r="49" spans="1:36" s="88" customFormat="1" ht="43.5">
      <c r="A49" s="139">
        <v>46</v>
      </c>
      <c r="B49" s="78" t="s">
        <v>585</v>
      </c>
      <c r="C49" s="79" t="s">
        <v>1106</v>
      </c>
      <c r="D49" s="80" t="s">
        <v>603</v>
      </c>
      <c r="E49" s="79" t="s">
        <v>355</v>
      </c>
      <c r="F49" s="79" t="s">
        <v>355</v>
      </c>
      <c r="G49" s="81" t="s">
        <v>1231</v>
      </c>
      <c r="H49" s="112">
        <v>16</v>
      </c>
      <c r="I49" s="82" t="s">
        <v>764</v>
      </c>
      <c r="J49" s="83" t="s">
        <v>764</v>
      </c>
      <c r="K49" s="116"/>
      <c r="L49" s="116"/>
      <c r="M49" s="83">
        <v>1555.808</v>
      </c>
      <c r="N49" s="46">
        <f>M49</f>
        <v>1555.808</v>
      </c>
      <c r="O49" s="82">
        <v>0</v>
      </c>
      <c r="P49" s="83">
        <f t="shared" si="1"/>
        <v>0</v>
      </c>
      <c r="Q49" s="84" t="s">
        <v>830</v>
      </c>
      <c r="R49" s="46">
        <f t="shared" si="6"/>
        <v>0</v>
      </c>
      <c r="S49" s="84" t="s">
        <v>13960</v>
      </c>
      <c r="T49" s="84" t="s">
        <v>1229</v>
      </c>
      <c r="U49" s="84" t="s">
        <v>1224</v>
      </c>
      <c r="V49" s="99" t="s">
        <v>14209</v>
      </c>
      <c r="W49" s="83" t="s">
        <v>1225</v>
      </c>
      <c r="X49" s="86" t="s">
        <v>14097</v>
      </c>
      <c r="Y49" s="83" t="s">
        <v>14103</v>
      </c>
      <c r="Z49" s="83" t="s">
        <v>14101</v>
      </c>
      <c r="AA49" s="83">
        <v>42.664999999999999</v>
      </c>
      <c r="AB49" s="235">
        <v>-1</v>
      </c>
      <c r="AC49" s="87" t="s">
        <v>355</v>
      </c>
      <c r="AD49" s="87" t="s">
        <v>14021</v>
      </c>
      <c r="AE49" s="236" t="s">
        <v>14098</v>
      </c>
      <c r="AF49" s="236" t="s">
        <v>14210</v>
      </c>
      <c r="AG49" s="117" t="s">
        <v>13961</v>
      </c>
      <c r="AH49" s="110"/>
      <c r="AI49" s="87" t="s">
        <v>1410</v>
      </c>
      <c r="AJ49" s="137"/>
    </row>
    <row r="50" spans="1:36" s="88" customFormat="1" ht="58">
      <c r="A50" s="139">
        <v>47</v>
      </c>
      <c r="B50" s="78" t="s">
        <v>585</v>
      </c>
      <c r="C50" s="79" t="s">
        <v>1106</v>
      </c>
      <c r="D50" s="80" t="s">
        <v>603</v>
      </c>
      <c r="E50" s="79" t="s">
        <v>355</v>
      </c>
      <c r="F50" s="79" t="s">
        <v>355</v>
      </c>
      <c r="G50" s="81" t="s">
        <v>1232</v>
      </c>
      <c r="H50" s="112">
        <v>8</v>
      </c>
      <c r="I50" s="82" t="s">
        <v>764</v>
      </c>
      <c r="J50" s="83" t="s">
        <v>764</v>
      </c>
      <c r="K50" s="116"/>
      <c r="L50" s="116"/>
      <c r="M50" s="83">
        <v>1705</v>
      </c>
      <c r="N50" s="46">
        <v>1705</v>
      </c>
      <c r="O50" s="82">
        <v>0</v>
      </c>
      <c r="P50" s="83">
        <f t="shared" si="1"/>
        <v>0</v>
      </c>
      <c r="Q50" s="84" t="s">
        <v>830</v>
      </c>
      <c r="R50" s="46">
        <f t="shared" si="6"/>
        <v>0</v>
      </c>
      <c r="S50" s="84" t="s">
        <v>13960</v>
      </c>
      <c r="T50" s="84" t="s">
        <v>1229</v>
      </c>
      <c r="U50" s="84" t="s">
        <v>1224</v>
      </c>
      <c r="V50" s="100" t="s">
        <v>13962</v>
      </c>
      <c r="W50" s="83" t="s">
        <v>1375</v>
      </c>
      <c r="X50" s="86" t="s">
        <v>13960</v>
      </c>
      <c r="Y50" s="83" t="s">
        <v>14094</v>
      </c>
      <c r="Z50" s="83" t="s">
        <v>14094</v>
      </c>
      <c r="AA50" s="83"/>
      <c r="AB50" s="235" t="s">
        <v>14099</v>
      </c>
      <c r="AC50" s="87" t="s">
        <v>355</v>
      </c>
      <c r="AD50" s="87" t="s">
        <v>14021</v>
      </c>
      <c r="AE50" s="242" t="s">
        <v>14095</v>
      </c>
      <c r="AF50" s="242"/>
      <c r="AG50" s="117" t="s">
        <v>13963</v>
      </c>
      <c r="AH50" s="110"/>
      <c r="AI50" s="87"/>
      <c r="AJ50" s="137"/>
    </row>
    <row r="51" spans="1:36" s="88" customFormat="1" ht="29">
      <c r="A51" s="139">
        <v>48</v>
      </c>
      <c r="B51" s="78" t="s">
        <v>585</v>
      </c>
      <c r="C51" s="79" t="s">
        <v>1106</v>
      </c>
      <c r="D51" s="80" t="s">
        <v>603</v>
      </c>
      <c r="E51" s="79" t="s">
        <v>355</v>
      </c>
      <c r="F51" s="79" t="s">
        <v>355</v>
      </c>
      <c r="G51" s="81" t="s">
        <v>1233</v>
      </c>
      <c r="H51" s="112">
        <v>2</v>
      </c>
      <c r="I51" s="82">
        <v>0</v>
      </c>
      <c r="J51" s="83">
        <v>1</v>
      </c>
      <c r="K51" s="116" t="s">
        <v>830</v>
      </c>
      <c r="L51" s="116"/>
      <c r="M51" s="83">
        <v>235</v>
      </c>
      <c r="N51" s="46">
        <v>235</v>
      </c>
      <c r="O51" s="82">
        <v>0</v>
      </c>
      <c r="P51" s="83">
        <f t="shared" si="1"/>
        <v>0</v>
      </c>
      <c r="Q51" s="84" t="s">
        <v>830</v>
      </c>
      <c r="R51" s="46">
        <f t="shared" si="6"/>
        <v>0</v>
      </c>
      <c r="S51" s="84" t="s">
        <v>1224</v>
      </c>
      <c r="T51" s="84" t="s">
        <v>1236</v>
      </c>
      <c r="U51" s="84" t="s">
        <v>1224</v>
      </c>
      <c r="V51" s="99" t="s">
        <v>1389</v>
      </c>
      <c r="W51" s="83" t="s">
        <v>1399</v>
      </c>
      <c r="X51" s="86" t="s">
        <v>1394</v>
      </c>
      <c r="Y51" s="83"/>
      <c r="Z51" s="83"/>
      <c r="AA51" s="83"/>
      <c r="AB51" s="235" t="s">
        <v>14099</v>
      </c>
      <c r="AC51" s="87" t="s">
        <v>355</v>
      </c>
      <c r="AD51" s="87" t="s">
        <v>14021</v>
      </c>
      <c r="AE51" s="235" t="s">
        <v>14096</v>
      </c>
      <c r="AF51" s="235"/>
      <c r="AG51" s="117" t="s">
        <v>13964</v>
      </c>
      <c r="AH51" s="110"/>
      <c r="AI51" s="87"/>
      <c r="AJ51" s="137"/>
    </row>
    <row r="52" spans="1:36" s="88" customFormat="1">
      <c r="A52" s="139">
        <v>49</v>
      </c>
      <c r="B52" s="78"/>
      <c r="C52" s="79"/>
      <c r="D52" s="80"/>
      <c r="E52" s="79"/>
      <c r="F52" s="79"/>
      <c r="G52" s="81"/>
      <c r="H52" s="112"/>
      <c r="I52" s="82"/>
      <c r="J52" s="83"/>
      <c r="K52" s="116"/>
      <c r="L52" s="116"/>
      <c r="M52" s="83"/>
      <c r="N52" s="46"/>
      <c r="O52" s="82"/>
      <c r="P52" s="83"/>
      <c r="Q52" s="84"/>
      <c r="R52" s="46"/>
      <c r="S52" s="84"/>
      <c r="T52" s="84"/>
      <c r="U52" s="84"/>
      <c r="V52" s="99"/>
      <c r="W52" s="83"/>
      <c r="X52" s="86"/>
      <c r="Y52" s="83"/>
      <c r="Z52" s="83"/>
      <c r="AA52" s="83"/>
      <c r="AB52" s="235"/>
      <c r="AC52" s="87"/>
      <c r="AD52" s="87"/>
      <c r="AE52" s="235"/>
      <c r="AF52" s="235"/>
      <c r="AG52" s="117"/>
      <c r="AH52" s="110"/>
      <c r="AI52" s="87"/>
      <c r="AJ52" s="137"/>
    </row>
    <row r="53" spans="1:36" s="88" customFormat="1" ht="58">
      <c r="A53" s="139">
        <v>50</v>
      </c>
      <c r="B53" s="78" t="s">
        <v>585</v>
      </c>
      <c r="C53" s="79" t="s">
        <v>1106</v>
      </c>
      <c r="D53" s="80" t="s">
        <v>613</v>
      </c>
      <c r="E53" s="79" t="s">
        <v>828</v>
      </c>
      <c r="F53" s="79" t="s">
        <v>1177</v>
      </c>
      <c r="G53" s="81" t="s">
        <v>1379</v>
      </c>
      <c r="H53" s="112">
        <v>2</v>
      </c>
      <c r="I53" s="82">
        <v>0.57999999999999996</v>
      </c>
      <c r="J53" s="83">
        <v>4</v>
      </c>
      <c r="K53" s="116"/>
      <c r="L53" s="116"/>
      <c r="M53" s="83">
        <v>5605.3109999999997</v>
      </c>
      <c r="N53" s="83">
        <f>M53</f>
        <v>5605.3109999999997</v>
      </c>
      <c r="O53" s="103">
        <v>0</v>
      </c>
      <c r="P53" s="104">
        <f t="shared" si="1"/>
        <v>0</v>
      </c>
      <c r="Q53" s="84" t="s">
        <v>830</v>
      </c>
      <c r="R53" s="46">
        <f t="shared" si="6"/>
        <v>0</v>
      </c>
      <c r="S53" s="84" t="s">
        <v>1224</v>
      </c>
      <c r="T53" s="84" t="s">
        <v>1236</v>
      </c>
      <c r="U53" s="84" t="s">
        <v>1224</v>
      </c>
      <c r="V53" s="105" t="s">
        <v>13965</v>
      </c>
      <c r="W53" s="83" t="s">
        <v>1375</v>
      </c>
      <c r="X53" s="107" t="s">
        <v>13966</v>
      </c>
      <c r="Y53" s="83" t="s">
        <v>14101</v>
      </c>
      <c r="Z53" s="83" t="s">
        <v>14101</v>
      </c>
      <c r="AA53" s="83"/>
      <c r="AB53" s="83"/>
      <c r="AC53" s="87" t="s">
        <v>14022</v>
      </c>
      <c r="AD53" s="87" t="s">
        <v>14023</v>
      </c>
      <c r="AE53" s="247" t="s">
        <v>14144</v>
      </c>
      <c r="AF53" s="236" t="s">
        <v>14147</v>
      </c>
      <c r="AG53" s="118"/>
      <c r="AH53" s="110"/>
      <c r="AI53" s="87"/>
      <c r="AJ53" s="137"/>
    </row>
    <row r="54" spans="1:36" s="88" customFormat="1" ht="29">
      <c r="A54" s="139">
        <v>51</v>
      </c>
      <c r="B54" s="78" t="s">
        <v>585</v>
      </c>
      <c r="C54" s="79" t="s">
        <v>1106</v>
      </c>
      <c r="D54" s="80" t="s">
        <v>613</v>
      </c>
      <c r="E54" s="79" t="s">
        <v>828</v>
      </c>
      <c r="F54" s="79" t="s">
        <v>1177</v>
      </c>
      <c r="G54" s="218" t="s">
        <v>1380</v>
      </c>
      <c r="H54" s="112">
        <v>1</v>
      </c>
      <c r="I54" s="82">
        <v>0.57999999999999996</v>
      </c>
      <c r="J54" s="83">
        <v>2</v>
      </c>
      <c r="K54" s="116"/>
      <c r="L54" s="116"/>
      <c r="M54" s="83">
        <v>449</v>
      </c>
      <c r="N54" s="83">
        <v>449</v>
      </c>
      <c r="O54" s="103">
        <v>0.03</v>
      </c>
      <c r="P54" s="104">
        <f t="shared" si="1"/>
        <v>0</v>
      </c>
      <c r="Q54" s="84" t="s">
        <v>830</v>
      </c>
      <c r="R54" s="46">
        <f t="shared" si="6"/>
        <v>0</v>
      </c>
      <c r="S54" s="84" t="s">
        <v>1150</v>
      </c>
      <c r="T54" s="84" t="s">
        <v>1236</v>
      </c>
      <c r="U54" s="84" t="s">
        <v>1224</v>
      </c>
      <c r="V54" s="105" t="s">
        <v>1690</v>
      </c>
      <c r="W54" s="83" t="s">
        <v>1225</v>
      </c>
      <c r="X54" s="107" t="s">
        <v>1692</v>
      </c>
      <c r="Y54" s="83"/>
      <c r="Z54" s="83"/>
      <c r="AA54" s="83"/>
      <c r="AB54" s="83"/>
      <c r="AC54" s="87" t="s">
        <v>14022</v>
      </c>
      <c r="AD54" s="87" t="s">
        <v>14023</v>
      </c>
      <c r="AE54" s="236"/>
      <c r="AF54" s="83"/>
      <c r="AG54" s="118"/>
      <c r="AH54" s="110"/>
      <c r="AI54" s="87" t="s">
        <v>1411</v>
      </c>
      <c r="AJ54" s="137"/>
    </row>
    <row r="55" spans="1:36" s="88" customFormat="1" ht="43.5">
      <c r="A55" s="139">
        <v>52</v>
      </c>
      <c r="B55" s="78" t="s">
        <v>585</v>
      </c>
      <c r="C55" s="79" t="s">
        <v>1106</v>
      </c>
      <c r="D55" s="80" t="s">
        <v>613</v>
      </c>
      <c r="E55" s="79" t="s">
        <v>828</v>
      </c>
      <c r="F55" s="79" t="s">
        <v>1177</v>
      </c>
      <c r="G55" s="81" t="s">
        <v>1381</v>
      </c>
      <c r="H55" s="112">
        <v>2</v>
      </c>
      <c r="I55" s="82">
        <v>0</v>
      </c>
      <c r="J55" s="83">
        <v>0</v>
      </c>
      <c r="K55" s="116"/>
      <c r="L55" s="116"/>
      <c r="M55" s="83">
        <v>1738.2929999999999</v>
      </c>
      <c r="N55" s="83">
        <v>1738.2929999999999</v>
      </c>
      <c r="O55" s="103">
        <v>0.02</v>
      </c>
      <c r="P55" s="104">
        <f t="shared" si="1"/>
        <v>0</v>
      </c>
      <c r="Q55" s="84" t="s">
        <v>830</v>
      </c>
      <c r="R55" s="46">
        <f t="shared" si="6"/>
        <v>0</v>
      </c>
      <c r="S55" s="84" t="s">
        <v>1150</v>
      </c>
      <c r="T55" s="84" t="s">
        <v>1236</v>
      </c>
      <c r="U55" s="84" t="s">
        <v>1224</v>
      </c>
      <c r="V55" s="101">
        <v>0</v>
      </c>
      <c r="W55" s="83" t="s">
        <v>1375</v>
      </c>
      <c r="X55" s="86" t="s">
        <v>13967</v>
      </c>
      <c r="Y55" s="83" t="s">
        <v>14101</v>
      </c>
      <c r="Z55" s="83" t="s">
        <v>14101</v>
      </c>
      <c r="AA55" s="83"/>
      <c r="AB55" s="83"/>
      <c r="AC55" s="87"/>
      <c r="AD55" s="87"/>
      <c r="AE55" s="118" t="s">
        <v>14146</v>
      </c>
      <c r="AF55" s="83"/>
      <c r="AG55" s="118"/>
      <c r="AH55" s="110"/>
      <c r="AI55" s="87"/>
      <c r="AJ55" s="137"/>
    </row>
    <row r="56" spans="1:36" s="88" customFormat="1" ht="43.5">
      <c r="A56" s="139">
        <v>53</v>
      </c>
      <c r="B56" s="78" t="s">
        <v>585</v>
      </c>
      <c r="C56" s="79" t="s">
        <v>1106</v>
      </c>
      <c r="D56" s="80" t="s">
        <v>613</v>
      </c>
      <c r="E56" s="79" t="s">
        <v>828</v>
      </c>
      <c r="F56" s="79" t="s">
        <v>1177</v>
      </c>
      <c r="G56" s="81" t="s">
        <v>1711</v>
      </c>
      <c r="H56" s="112">
        <v>1</v>
      </c>
      <c r="I56" s="82">
        <v>0</v>
      </c>
      <c r="J56" s="83">
        <v>0</v>
      </c>
      <c r="K56" s="116"/>
      <c r="L56" s="116"/>
      <c r="M56" s="83">
        <v>80.058000000000007</v>
      </c>
      <c r="N56" s="83">
        <f>M56</f>
        <v>80.058000000000007</v>
      </c>
      <c r="O56" s="103">
        <v>0</v>
      </c>
      <c r="P56" s="104">
        <f t="shared" si="1"/>
        <v>0</v>
      </c>
      <c r="Q56" s="84" t="s">
        <v>830</v>
      </c>
      <c r="R56" s="46">
        <f t="shared" si="6"/>
        <v>0</v>
      </c>
      <c r="S56" s="84" t="s">
        <v>1150</v>
      </c>
      <c r="T56" s="84" t="s">
        <v>1236</v>
      </c>
      <c r="U56" s="84" t="s">
        <v>1150</v>
      </c>
      <c r="V56" s="122">
        <v>0.02</v>
      </c>
      <c r="W56" s="83" t="s">
        <v>1375</v>
      </c>
      <c r="X56" s="86" t="s">
        <v>13968</v>
      </c>
      <c r="Y56" s="83"/>
      <c r="Z56" s="83"/>
      <c r="AA56" s="83"/>
      <c r="AB56" s="83"/>
      <c r="AC56" s="87"/>
      <c r="AD56" s="87"/>
      <c r="AE56" s="236"/>
      <c r="AF56" s="83"/>
      <c r="AG56" s="117" t="s">
        <v>13969</v>
      </c>
      <c r="AH56" s="110"/>
      <c r="AI56" s="87"/>
      <c r="AJ56" s="137"/>
    </row>
    <row r="57" spans="1:36" s="88" customFormat="1" ht="116">
      <c r="A57" s="139">
        <v>54</v>
      </c>
      <c r="B57" s="78" t="s">
        <v>585</v>
      </c>
      <c r="C57" s="79" t="s">
        <v>1106</v>
      </c>
      <c r="D57" s="80" t="s">
        <v>613</v>
      </c>
      <c r="E57" s="79" t="s">
        <v>828</v>
      </c>
      <c r="F57" s="79" t="s">
        <v>1177</v>
      </c>
      <c r="G57" s="218" t="s">
        <v>1382</v>
      </c>
      <c r="H57" s="112">
        <v>1</v>
      </c>
      <c r="I57" s="82">
        <v>0.57999999999999996</v>
      </c>
      <c r="J57" s="83">
        <v>10</v>
      </c>
      <c r="K57" s="116"/>
      <c r="L57" s="116"/>
      <c r="M57" s="83">
        <v>2475</v>
      </c>
      <c r="N57" s="83">
        <v>2475</v>
      </c>
      <c r="O57" s="103">
        <v>0</v>
      </c>
      <c r="P57" s="104">
        <f t="shared" si="1"/>
        <v>0</v>
      </c>
      <c r="Q57" s="84" t="s">
        <v>830</v>
      </c>
      <c r="R57" s="46">
        <f t="shared" si="6"/>
        <v>0</v>
      </c>
      <c r="S57" s="84" t="s">
        <v>1224</v>
      </c>
      <c r="T57" s="84" t="s">
        <v>1236</v>
      </c>
      <c r="U57" s="84" t="s">
        <v>1224</v>
      </c>
      <c r="V57" s="133" t="s">
        <v>1149</v>
      </c>
      <c r="W57" s="134" t="s">
        <v>1399</v>
      </c>
      <c r="X57" s="136" t="s">
        <v>1762</v>
      </c>
      <c r="Y57" s="134"/>
      <c r="Z57" s="134"/>
      <c r="AA57" s="134"/>
      <c r="AB57" s="134"/>
      <c r="AC57" s="132"/>
      <c r="AD57" s="132"/>
      <c r="AE57" s="243" t="s">
        <v>14143</v>
      </c>
      <c r="AF57" s="134"/>
      <c r="AG57" s="118"/>
      <c r="AH57" s="135"/>
      <c r="AI57" s="132"/>
      <c r="AJ57" s="138"/>
    </row>
    <row r="58" spans="1:36" s="88" customFormat="1" ht="58">
      <c r="A58" s="139">
        <v>55</v>
      </c>
      <c r="B58" s="78" t="s">
        <v>585</v>
      </c>
      <c r="C58" s="79" t="s">
        <v>1106</v>
      </c>
      <c r="D58" s="80" t="s">
        <v>613</v>
      </c>
      <c r="E58" s="79" t="s">
        <v>828</v>
      </c>
      <c r="F58" s="79" t="s">
        <v>1177</v>
      </c>
      <c r="G58" s="219" t="s">
        <v>1401</v>
      </c>
      <c r="H58" s="112">
        <v>1</v>
      </c>
      <c r="I58" s="82">
        <v>0</v>
      </c>
      <c r="J58" s="83">
        <v>0</v>
      </c>
      <c r="K58" s="116"/>
      <c r="L58" s="116"/>
      <c r="M58" s="83">
        <v>234</v>
      </c>
      <c r="N58" s="83">
        <v>234</v>
      </c>
      <c r="O58" s="103">
        <v>0</v>
      </c>
      <c r="P58" s="104">
        <f t="shared" si="1"/>
        <v>0</v>
      </c>
      <c r="Q58" s="84" t="s">
        <v>830</v>
      </c>
      <c r="R58" s="46">
        <f t="shared" si="6"/>
        <v>0</v>
      </c>
      <c r="S58" s="84" t="s">
        <v>1150</v>
      </c>
      <c r="T58" s="84" t="s">
        <v>1236</v>
      </c>
      <c r="U58" s="84" t="s">
        <v>1224</v>
      </c>
      <c r="V58" s="100" t="s">
        <v>1044</v>
      </c>
      <c r="W58" s="83" t="s">
        <v>1225</v>
      </c>
      <c r="X58" s="86" t="s">
        <v>1400</v>
      </c>
      <c r="Y58" s="83" t="s">
        <v>14101</v>
      </c>
      <c r="Z58" s="83" t="s">
        <v>14101</v>
      </c>
      <c r="AA58" s="83">
        <v>-149</v>
      </c>
      <c r="AB58" s="83">
        <v>100</v>
      </c>
      <c r="AC58" s="87" t="s">
        <v>14025</v>
      </c>
      <c r="AD58" s="87" t="s">
        <v>14024</v>
      </c>
      <c r="AE58" s="247" t="s">
        <v>14166</v>
      </c>
      <c r="AF58" s="83" t="s">
        <v>14167</v>
      </c>
      <c r="AG58" s="118"/>
      <c r="AH58" s="110"/>
      <c r="AI58" s="87"/>
      <c r="AJ58" s="137"/>
    </row>
    <row r="59" spans="1:36" s="88" customFormat="1" ht="43.5">
      <c r="A59" s="139">
        <v>56</v>
      </c>
      <c r="B59" s="78" t="s">
        <v>585</v>
      </c>
      <c r="C59" s="79" t="s">
        <v>1106</v>
      </c>
      <c r="D59" s="80" t="s">
        <v>613</v>
      </c>
      <c r="E59" s="79" t="s">
        <v>828</v>
      </c>
      <c r="F59" s="79" t="s">
        <v>1177</v>
      </c>
      <c r="G59" s="219" t="s">
        <v>1402</v>
      </c>
      <c r="H59" s="112">
        <v>2</v>
      </c>
      <c r="I59" s="82">
        <v>0</v>
      </c>
      <c r="J59" s="83">
        <v>0</v>
      </c>
      <c r="K59" s="116"/>
      <c r="L59" s="116"/>
      <c r="M59" s="83">
        <v>330</v>
      </c>
      <c r="N59" s="83">
        <v>330</v>
      </c>
      <c r="O59" s="103">
        <v>0</v>
      </c>
      <c r="P59" s="104">
        <f t="shared" si="1"/>
        <v>0</v>
      </c>
      <c r="Q59" s="84" t="s">
        <v>830</v>
      </c>
      <c r="R59" s="46">
        <f t="shared" si="6"/>
        <v>0</v>
      </c>
      <c r="S59" s="84" t="s">
        <v>1150</v>
      </c>
      <c r="T59" s="84" t="s">
        <v>1229</v>
      </c>
      <c r="U59" s="84" t="s">
        <v>1224</v>
      </c>
      <c r="V59" s="100" t="s">
        <v>1760</v>
      </c>
      <c r="W59" s="83" t="s">
        <v>1225</v>
      </c>
      <c r="X59" s="86" t="s">
        <v>1759</v>
      </c>
      <c r="Y59" s="83"/>
      <c r="Z59" s="83"/>
      <c r="AA59" s="83"/>
      <c r="AB59" s="83"/>
      <c r="AC59" s="87"/>
      <c r="AD59" s="87"/>
      <c r="AE59" s="83"/>
      <c r="AF59" s="83"/>
      <c r="AG59" s="117"/>
      <c r="AH59" s="12"/>
      <c r="AI59" s="87"/>
      <c r="AJ59" s="138"/>
    </row>
    <row r="60" spans="1:36" s="88" customFormat="1" ht="116">
      <c r="A60" s="139">
        <v>57</v>
      </c>
      <c r="B60" s="78" t="s">
        <v>585</v>
      </c>
      <c r="C60" s="79" t="s">
        <v>1106</v>
      </c>
      <c r="D60" s="80" t="s">
        <v>613</v>
      </c>
      <c r="E60" s="79" t="s">
        <v>828</v>
      </c>
      <c r="F60" s="79" t="s">
        <v>1177</v>
      </c>
      <c r="G60" s="222" t="s">
        <v>1403</v>
      </c>
      <c r="H60" s="112">
        <v>8</v>
      </c>
      <c r="I60" s="82">
        <v>0</v>
      </c>
      <c r="J60" s="83">
        <v>0</v>
      </c>
      <c r="K60" s="87">
        <v>0</v>
      </c>
      <c r="L60" s="116"/>
      <c r="M60" s="83">
        <v>1944</v>
      </c>
      <c r="N60" s="83">
        <v>1944</v>
      </c>
      <c r="O60" s="103">
        <v>0</v>
      </c>
      <c r="P60" s="104">
        <f t="shared" si="1"/>
        <v>0</v>
      </c>
      <c r="Q60" s="84" t="s">
        <v>830</v>
      </c>
      <c r="R60" s="46">
        <f t="shared" si="6"/>
        <v>0</v>
      </c>
      <c r="S60" s="84" t="s">
        <v>1150</v>
      </c>
      <c r="T60" s="84" t="s">
        <v>1236</v>
      </c>
      <c r="U60" s="84" t="s">
        <v>1224</v>
      </c>
      <c r="V60" s="100" t="s">
        <v>13970</v>
      </c>
      <c r="W60" s="83" t="s">
        <v>1375</v>
      </c>
      <c r="X60" s="86" t="s">
        <v>13971</v>
      </c>
      <c r="Y60" s="83" t="s">
        <v>14101</v>
      </c>
      <c r="Z60" s="83" t="s">
        <v>14101</v>
      </c>
      <c r="AA60" s="83">
        <v>-40</v>
      </c>
      <c r="AB60" s="83">
        <v>115</v>
      </c>
      <c r="AC60" s="87" t="s">
        <v>14025</v>
      </c>
      <c r="AD60" s="87" t="s">
        <v>14024</v>
      </c>
      <c r="AE60" s="247" t="s">
        <v>14165</v>
      </c>
      <c r="AF60" s="83" t="s">
        <v>14167</v>
      </c>
      <c r="AG60" s="118"/>
      <c r="AH60" s="110"/>
      <c r="AI60" s="87" t="s">
        <v>1412</v>
      </c>
      <c r="AJ60" s="137"/>
    </row>
    <row r="61" spans="1:36" ht="87">
      <c r="A61" s="139">
        <v>58</v>
      </c>
      <c r="B61" s="78" t="s">
        <v>585</v>
      </c>
      <c r="C61" s="79" t="s">
        <v>1106</v>
      </c>
      <c r="D61" s="80" t="s">
        <v>613</v>
      </c>
      <c r="E61" s="79" t="s">
        <v>828</v>
      </c>
      <c r="F61" s="79" t="s">
        <v>1177</v>
      </c>
      <c r="G61" s="219" t="s">
        <v>1766</v>
      </c>
      <c r="H61" s="112">
        <v>2</v>
      </c>
      <c r="I61" s="82">
        <v>0</v>
      </c>
      <c r="J61" s="83">
        <v>0</v>
      </c>
      <c r="K61" s="87">
        <v>0</v>
      </c>
      <c r="L61" s="116"/>
      <c r="M61" s="83">
        <v>1851</v>
      </c>
      <c r="N61" s="83">
        <v>1851</v>
      </c>
      <c r="O61" s="103">
        <v>0</v>
      </c>
      <c r="P61" s="104">
        <f t="shared" si="1"/>
        <v>0</v>
      </c>
      <c r="Q61" s="84" t="s">
        <v>830</v>
      </c>
      <c r="R61" s="46">
        <f t="shared" si="6"/>
        <v>0</v>
      </c>
      <c r="S61" s="84" t="s">
        <v>1150</v>
      </c>
      <c r="T61" s="84" t="s">
        <v>1236</v>
      </c>
      <c r="U61" s="84" t="s">
        <v>1224</v>
      </c>
      <c r="V61" s="123" t="s">
        <v>1704</v>
      </c>
      <c r="W61" s="83" t="s">
        <v>1225</v>
      </c>
      <c r="X61" s="107" t="s">
        <v>14133</v>
      </c>
      <c r="Y61" s="83" t="s">
        <v>14134</v>
      </c>
      <c r="Z61" s="83" t="s">
        <v>14101</v>
      </c>
      <c r="AA61" s="83"/>
      <c r="AB61" s="83">
        <v>100</v>
      </c>
      <c r="AC61" s="87" t="s">
        <v>14025</v>
      </c>
      <c r="AD61" s="87" t="s">
        <v>14026</v>
      </c>
      <c r="AE61" s="2" t="s">
        <v>14135</v>
      </c>
      <c r="AF61" s="236" t="s">
        <v>14136</v>
      </c>
      <c r="AH61" s="110"/>
      <c r="AI61" s="87" t="s">
        <v>1411</v>
      </c>
      <c r="AJ61" s="137"/>
    </row>
    <row r="62" spans="1:36" ht="58">
      <c r="A62" s="139">
        <v>59</v>
      </c>
      <c r="B62" s="78" t="s">
        <v>585</v>
      </c>
      <c r="C62" s="79" t="s">
        <v>1106</v>
      </c>
      <c r="D62" s="80" t="s">
        <v>613</v>
      </c>
      <c r="E62" s="79" t="s">
        <v>828</v>
      </c>
      <c r="F62" s="79" t="s">
        <v>1177</v>
      </c>
      <c r="G62" s="219" t="s">
        <v>1404</v>
      </c>
      <c r="H62" s="112">
        <v>2</v>
      </c>
      <c r="I62" s="82">
        <v>0</v>
      </c>
      <c r="J62" s="83">
        <v>0</v>
      </c>
      <c r="K62" s="87">
        <v>0</v>
      </c>
      <c r="L62" s="116"/>
      <c r="M62" s="83">
        <v>2083</v>
      </c>
      <c r="N62" s="83">
        <v>2083</v>
      </c>
      <c r="O62" s="103">
        <v>0</v>
      </c>
      <c r="P62" s="104">
        <f t="shared" si="1"/>
        <v>0</v>
      </c>
      <c r="Q62" s="84" t="s">
        <v>830</v>
      </c>
      <c r="R62" s="46">
        <f t="shared" si="6"/>
        <v>0</v>
      </c>
      <c r="S62" s="84" t="s">
        <v>1228</v>
      </c>
      <c r="T62" s="84" t="s">
        <v>1150</v>
      </c>
      <c r="U62" s="84" t="s">
        <v>1224</v>
      </c>
      <c r="V62" s="100" t="s">
        <v>14202</v>
      </c>
      <c r="W62" s="83" t="s">
        <v>1375</v>
      </c>
      <c r="X62" s="86" t="s">
        <v>1697</v>
      </c>
      <c r="Y62" s="83" t="s">
        <v>14101</v>
      </c>
      <c r="Z62" s="83" t="s">
        <v>14103</v>
      </c>
      <c r="AA62" s="83">
        <v>-134</v>
      </c>
      <c r="AB62" s="83">
        <v>0</v>
      </c>
      <c r="AC62" s="87" t="s">
        <v>14198</v>
      </c>
      <c r="AD62" s="87" t="s">
        <v>14197</v>
      </c>
      <c r="AE62" s="2" t="s">
        <v>14201</v>
      </c>
      <c r="AF62" s="83"/>
      <c r="AH62" s="110"/>
      <c r="AI62" s="87"/>
      <c r="AJ62" s="137"/>
    </row>
    <row r="63" spans="1:36" ht="29">
      <c r="A63" s="139">
        <v>60</v>
      </c>
      <c r="B63" s="78" t="s">
        <v>585</v>
      </c>
      <c r="C63" s="79" t="s">
        <v>1106</v>
      </c>
      <c r="D63" s="80" t="s">
        <v>613</v>
      </c>
      <c r="E63" s="79" t="s">
        <v>828</v>
      </c>
      <c r="F63" s="79" t="s">
        <v>1177</v>
      </c>
      <c r="G63" s="219" t="s">
        <v>1405</v>
      </c>
      <c r="H63" s="112">
        <v>6</v>
      </c>
      <c r="I63" s="82">
        <v>0</v>
      </c>
      <c r="J63" s="83">
        <v>0</v>
      </c>
      <c r="K63" s="87">
        <v>0</v>
      </c>
      <c r="L63" s="116"/>
      <c r="M63" s="83">
        <v>1660</v>
      </c>
      <c r="N63" s="83">
        <v>1660</v>
      </c>
      <c r="O63" s="103">
        <v>0</v>
      </c>
      <c r="P63" s="104">
        <f t="shared" si="1"/>
        <v>0</v>
      </c>
      <c r="Q63" s="84" t="s">
        <v>830</v>
      </c>
      <c r="R63" s="46">
        <f t="shared" si="6"/>
        <v>0</v>
      </c>
      <c r="S63" s="84" t="s">
        <v>1150</v>
      </c>
      <c r="T63" s="84" t="s">
        <v>1236</v>
      </c>
      <c r="U63" s="84" t="s">
        <v>1224</v>
      </c>
      <c r="V63" s="100" t="s">
        <v>1698</v>
      </c>
      <c r="W63" s="83" t="s">
        <v>1225</v>
      </c>
      <c r="X63" s="86" t="s">
        <v>1699</v>
      </c>
      <c r="Y63" s="83"/>
      <c r="Z63" s="83"/>
      <c r="AA63" s="83"/>
      <c r="AB63" s="83"/>
      <c r="AC63" s="87"/>
      <c r="AD63" s="87"/>
      <c r="AE63" s="83"/>
      <c r="AF63" s="83"/>
      <c r="AH63" s="110"/>
      <c r="AI63" s="87"/>
      <c r="AJ63" s="137"/>
    </row>
    <row r="64" spans="1:36" ht="72.5">
      <c r="A64" s="139">
        <v>61</v>
      </c>
      <c r="B64" s="78" t="s">
        <v>585</v>
      </c>
      <c r="C64" s="79" t="s">
        <v>1106</v>
      </c>
      <c r="D64" s="80" t="s">
        <v>613</v>
      </c>
      <c r="E64" s="79" t="s">
        <v>828</v>
      </c>
      <c r="F64" s="79" t="s">
        <v>1177</v>
      </c>
      <c r="G64" s="219" t="s">
        <v>1406</v>
      </c>
      <c r="H64" s="112">
        <v>1</v>
      </c>
      <c r="I64" s="82">
        <v>0</v>
      </c>
      <c r="J64" s="83">
        <v>0</v>
      </c>
      <c r="K64" s="87">
        <v>0</v>
      </c>
      <c r="L64" s="116"/>
      <c r="M64" s="83">
        <v>1206.787</v>
      </c>
      <c r="N64" s="83">
        <v>1206.787</v>
      </c>
      <c r="O64" s="103">
        <v>0</v>
      </c>
      <c r="P64" s="104">
        <f t="shared" si="1"/>
        <v>0</v>
      </c>
      <c r="Q64" s="84" t="s">
        <v>830</v>
      </c>
      <c r="R64" s="46">
        <f t="shared" si="6"/>
        <v>0</v>
      </c>
      <c r="S64" s="84" t="s">
        <v>1228</v>
      </c>
      <c r="T64" s="84" t="s">
        <v>1150</v>
      </c>
      <c r="U64" s="84" t="s">
        <v>14064</v>
      </c>
      <c r="V64" s="100" t="s">
        <v>14206</v>
      </c>
      <c r="W64" s="83" t="s">
        <v>1225</v>
      </c>
      <c r="X64" s="86" t="s">
        <v>14207</v>
      </c>
      <c r="Y64" s="83"/>
      <c r="Z64" s="83"/>
      <c r="AA64" s="83"/>
      <c r="AB64" s="83"/>
      <c r="AC64" s="87" t="s">
        <v>14198</v>
      </c>
      <c r="AD64" s="87" t="s">
        <v>14197</v>
      </c>
      <c r="AE64" s="2" t="s">
        <v>14200</v>
      </c>
      <c r="AF64" s="83"/>
      <c r="AH64" s="110"/>
      <c r="AI64" s="87"/>
      <c r="AJ64" s="137"/>
    </row>
    <row r="65" spans="1:36" ht="72.5">
      <c r="A65" s="139">
        <v>62</v>
      </c>
      <c r="B65" s="78" t="s">
        <v>585</v>
      </c>
      <c r="C65" s="79" t="s">
        <v>1106</v>
      </c>
      <c r="D65" s="80" t="s">
        <v>613</v>
      </c>
      <c r="E65" s="79" t="s">
        <v>828</v>
      </c>
      <c r="F65" s="79" t="s">
        <v>1177</v>
      </c>
      <c r="G65" s="219" t="s">
        <v>1407</v>
      </c>
      <c r="H65" s="112">
        <v>1</v>
      </c>
      <c r="I65" s="82">
        <v>0</v>
      </c>
      <c r="J65" s="83">
        <v>0</v>
      </c>
      <c r="K65" s="87">
        <v>0</v>
      </c>
      <c r="L65" s="116"/>
      <c r="M65" s="83">
        <v>1035</v>
      </c>
      <c r="N65" s="83">
        <v>1035</v>
      </c>
      <c r="O65" s="103">
        <v>0.05</v>
      </c>
      <c r="P65" s="104">
        <f t="shared" si="1"/>
        <v>0</v>
      </c>
      <c r="Q65" s="84" t="s">
        <v>830</v>
      </c>
      <c r="R65" s="46">
        <v>0</v>
      </c>
      <c r="S65" s="84" t="s">
        <v>1150</v>
      </c>
      <c r="T65" s="84" t="s">
        <v>1236</v>
      </c>
      <c r="U65" s="84" t="s">
        <v>1224</v>
      </c>
      <c r="V65" s="100" t="s">
        <v>765</v>
      </c>
      <c r="W65" s="83" t="s">
        <v>1225</v>
      </c>
      <c r="X65" s="86" t="s">
        <v>1695</v>
      </c>
      <c r="Y65" s="83"/>
      <c r="Z65" s="83"/>
      <c r="AA65" s="83"/>
      <c r="AB65" s="83"/>
      <c r="AC65" s="87" t="s">
        <v>14198</v>
      </c>
      <c r="AD65" s="87" t="s">
        <v>14197</v>
      </c>
      <c r="AE65" s="2" t="s">
        <v>14199</v>
      </c>
      <c r="AF65" s="83"/>
      <c r="AH65" s="110"/>
      <c r="AI65" s="87"/>
      <c r="AJ65" s="137"/>
    </row>
    <row r="66" spans="1:36" ht="87">
      <c r="A66" s="139">
        <v>63</v>
      </c>
      <c r="B66" s="78" t="s">
        <v>585</v>
      </c>
      <c r="C66" s="79" t="s">
        <v>1106</v>
      </c>
      <c r="D66" s="80"/>
      <c r="E66" s="79" t="s">
        <v>828</v>
      </c>
      <c r="F66" s="79" t="s">
        <v>1177</v>
      </c>
      <c r="G66" s="219" t="s">
        <v>13974</v>
      </c>
      <c r="H66" s="112">
        <v>2</v>
      </c>
      <c r="I66" s="82">
        <v>0</v>
      </c>
      <c r="J66" s="83">
        <v>0</v>
      </c>
      <c r="K66" s="87">
        <v>0</v>
      </c>
      <c r="L66" s="116"/>
      <c r="M66" s="83">
        <f>3572+9589</f>
        <v>13161</v>
      </c>
      <c r="N66" s="83">
        <v>3572</v>
      </c>
      <c r="O66" s="103"/>
      <c r="P66" s="104">
        <f t="shared" si="1"/>
        <v>9589</v>
      </c>
      <c r="Q66" s="84"/>
      <c r="R66" s="46"/>
      <c r="S66" s="84" t="s">
        <v>350</v>
      </c>
      <c r="T66" s="84"/>
      <c r="U66" s="84"/>
      <c r="V66" s="100" t="s">
        <v>350</v>
      </c>
      <c r="W66" s="83" t="s">
        <v>1225</v>
      </c>
      <c r="X66" s="86" t="s">
        <v>13975</v>
      </c>
      <c r="Y66" s="83"/>
      <c r="Z66" s="83"/>
      <c r="AA66" s="83"/>
      <c r="AB66" s="83"/>
      <c r="AC66" s="87" t="s">
        <v>14022</v>
      </c>
      <c r="AD66" s="87" t="s">
        <v>14023</v>
      </c>
      <c r="AE66" s="2" t="s">
        <v>14145</v>
      </c>
      <c r="AF66" s="236" t="s">
        <v>14203</v>
      </c>
      <c r="AH66" s="110"/>
      <c r="AI66" s="87"/>
      <c r="AJ66" s="137"/>
    </row>
    <row r="67" spans="1:36" s="88" customFormat="1" ht="87">
      <c r="A67" s="139">
        <v>64</v>
      </c>
      <c r="B67" s="78" t="s">
        <v>585</v>
      </c>
      <c r="C67" s="79" t="s">
        <v>1106</v>
      </c>
      <c r="D67" s="80" t="s">
        <v>609</v>
      </c>
      <c r="E67" s="79" t="s">
        <v>1296</v>
      </c>
      <c r="F67" s="79" t="s">
        <v>1296</v>
      </c>
      <c r="G67" s="218" t="s">
        <v>526</v>
      </c>
      <c r="H67" s="112">
        <v>17</v>
      </c>
      <c r="I67" s="82" t="s">
        <v>764</v>
      </c>
      <c r="J67" s="83" t="s">
        <v>764</v>
      </c>
      <c r="K67" s="120" t="s">
        <v>651</v>
      </c>
      <c r="L67" s="120" t="s">
        <v>13917</v>
      </c>
      <c r="M67" s="83">
        <v>10203.799999999999</v>
      </c>
      <c r="N67" s="46">
        <v>10203.799999999999</v>
      </c>
      <c r="O67" s="82">
        <v>0</v>
      </c>
      <c r="P67" s="83">
        <f t="shared" si="1"/>
        <v>0</v>
      </c>
      <c r="Q67" s="84" t="s">
        <v>1227</v>
      </c>
      <c r="R67" s="46">
        <f>P67*O67</f>
        <v>0</v>
      </c>
      <c r="S67" s="84" t="s">
        <v>1224</v>
      </c>
      <c r="T67" s="84" t="s">
        <v>1236</v>
      </c>
      <c r="U67" s="84" t="s">
        <v>1224</v>
      </c>
      <c r="V67" s="105" t="s">
        <v>14074</v>
      </c>
      <c r="W67" s="83" t="s">
        <v>1399</v>
      </c>
      <c r="X67" s="86" t="s">
        <v>14075</v>
      </c>
      <c r="Y67" s="83"/>
      <c r="Z67" s="83"/>
      <c r="AA67" s="83"/>
      <c r="AB67" s="83">
        <v>-1000</v>
      </c>
      <c r="AC67" s="87" t="s">
        <v>1296</v>
      </c>
      <c r="AD67" s="87" t="s">
        <v>14082</v>
      </c>
      <c r="AE67" s="247" t="s">
        <v>14083</v>
      </c>
      <c r="AF67" s="62"/>
      <c r="AG67" s="118"/>
      <c r="AH67" s="110"/>
      <c r="AI67" s="87" t="s">
        <v>1410</v>
      </c>
      <c r="AJ67" s="137"/>
    </row>
    <row r="68" spans="1:36" s="88" customFormat="1" ht="58">
      <c r="A68" s="139">
        <v>65</v>
      </c>
      <c r="B68" s="78" t="s">
        <v>585</v>
      </c>
      <c r="C68" s="79" t="s">
        <v>1106</v>
      </c>
      <c r="D68" s="80" t="s">
        <v>598</v>
      </c>
      <c r="E68" s="79" t="s">
        <v>287</v>
      </c>
      <c r="F68" s="79" t="s">
        <v>287</v>
      </c>
      <c r="G68" s="220" t="s">
        <v>288</v>
      </c>
      <c r="H68" s="112">
        <v>6</v>
      </c>
      <c r="I68" s="82">
        <v>0.09</v>
      </c>
      <c r="J68" s="83">
        <v>2</v>
      </c>
      <c r="K68" s="116"/>
      <c r="L68" s="116"/>
      <c r="M68" s="83">
        <v>872</v>
      </c>
      <c r="N68" s="46">
        <v>872</v>
      </c>
      <c r="O68" s="82">
        <v>0.01</v>
      </c>
      <c r="P68" s="83">
        <f t="shared" si="1"/>
        <v>0</v>
      </c>
      <c r="Q68" s="84" t="s">
        <v>830</v>
      </c>
      <c r="R68" s="46">
        <f>P68*O68</f>
        <v>0</v>
      </c>
      <c r="S68" s="84" t="s">
        <v>1150</v>
      </c>
      <c r="T68" s="84" t="s">
        <v>1236</v>
      </c>
      <c r="U68" s="84" t="s">
        <v>1224</v>
      </c>
      <c r="V68" s="100" t="s">
        <v>1708</v>
      </c>
      <c r="W68" s="83" t="s">
        <v>1225</v>
      </c>
      <c r="X68" s="86" t="s">
        <v>1709</v>
      </c>
      <c r="Y68" s="83" t="s">
        <v>14101</v>
      </c>
      <c r="Z68" s="83" t="s">
        <v>14101</v>
      </c>
      <c r="AA68" s="83"/>
      <c r="AB68" s="83">
        <v>127</v>
      </c>
      <c r="AC68" s="87" t="s">
        <v>14027</v>
      </c>
      <c r="AD68" s="87" t="s">
        <v>14028</v>
      </c>
      <c r="AE68" s="247" t="s">
        <v>14100</v>
      </c>
      <c r="AF68" s="83"/>
      <c r="AG68" s="118"/>
      <c r="AH68" s="110"/>
      <c r="AI68" s="87" t="s">
        <v>1410</v>
      </c>
      <c r="AJ68" s="137"/>
    </row>
    <row r="69" spans="1:36" s="88" customFormat="1" ht="15" customHeight="1">
      <c r="A69" s="139">
        <v>66</v>
      </c>
      <c r="B69" s="97" t="s">
        <v>775</v>
      </c>
      <c r="C69" s="98"/>
      <c r="D69" s="98"/>
      <c r="E69" s="98"/>
      <c r="F69" s="98"/>
      <c r="G69" s="217"/>
      <c r="H69" s="111">
        <f>SUM(H45:H68)</f>
        <v>136</v>
      </c>
      <c r="I69" s="98"/>
      <c r="J69" s="125">
        <f>SUM(J45:J68)</f>
        <v>302</v>
      </c>
      <c r="K69" s="126"/>
      <c r="L69" s="126"/>
      <c r="M69" s="125">
        <f>SUM(M45:M68)</f>
        <v>52300.573000000004</v>
      </c>
      <c r="N69" s="125">
        <f>SUM(N45:N68)</f>
        <v>42711.573000000004</v>
      </c>
      <c r="O69" s="125"/>
      <c r="P69" s="125">
        <f>SUM(P45:P68)</f>
        <v>9589</v>
      </c>
      <c r="Q69" s="125"/>
      <c r="R69" s="125">
        <f>SUM(R45:R68)</f>
        <v>0</v>
      </c>
      <c r="S69" s="127"/>
      <c r="T69" s="127"/>
      <c r="U69" s="127"/>
      <c r="V69" s="127"/>
      <c r="W69" s="127"/>
      <c r="X69" s="128"/>
      <c r="Y69" s="127"/>
      <c r="Z69" s="127"/>
      <c r="AA69" s="127"/>
      <c r="AB69" s="127"/>
      <c r="AC69" s="129"/>
      <c r="AD69" s="129"/>
      <c r="AE69" s="127"/>
      <c r="AF69" s="127"/>
      <c r="AG69" s="129"/>
      <c r="AH69" s="98"/>
      <c r="AI69" s="129"/>
      <c r="AJ69" s="127"/>
    </row>
    <row r="70" spans="1:36" s="88" customFormat="1" ht="87">
      <c r="A70" s="139">
        <v>67</v>
      </c>
      <c r="B70" s="89" t="s">
        <v>1356</v>
      </c>
      <c r="C70" s="90" t="s">
        <v>1355</v>
      </c>
      <c r="D70" s="80" t="s">
        <v>976</v>
      </c>
      <c r="E70" s="79" t="s">
        <v>1105</v>
      </c>
      <c r="F70" s="79" t="s">
        <v>1105</v>
      </c>
      <c r="G70" s="218" t="s">
        <v>1486</v>
      </c>
      <c r="H70" s="112">
        <v>7</v>
      </c>
      <c r="I70" s="82" t="s">
        <v>764</v>
      </c>
      <c r="J70" s="83">
        <v>0</v>
      </c>
      <c r="K70" s="116"/>
      <c r="L70" s="116"/>
      <c r="M70" s="83">
        <v>7090</v>
      </c>
      <c r="N70" s="83">
        <v>7090</v>
      </c>
      <c r="O70" s="103">
        <v>0.01</v>
      </c>
      <c r="P70" s="104">
        <f t="shared" si="1"/>
        <v>0</v>
      </c>
      <c r="Q70" s="84" t="s">
        <v>830</v>
      </c>
      <c r="R70" s="46">
        <f>P70*O70</f>
        <v>0</v>
      </c>
      <c r="S70" s="84" t="s">
        <v>1228</v>
      </c>
      <c r="T70" s="84" t="s">
        <v>1236</v>
      </c>
      <c r="U70" s="84" t="s">
        <v>1224</v>
      </c>
      <c r="V70" s="101">
        <v>0</v>
      </c>
      <c r="W70" s="87" t="s">
        <v>1225</v>
      </c>
      <c r="X70" s="86" t="s">
        <v>1763</v>
      </c>
      <c r="Y70" s="87"/>
      <c r="Z70" s="87"/>
      <c r="AA70" s="87"/>
      <c r="AB70" s="87">
        <v>700</v>
      </c>
      <c r="AC70" s="61" t="s">
        <v>14029</v>
      </c>
      <c r="AD70" s="132" t="s">
        <v>14030</v>
      </c>
      <c r="AE70" s="236" t="s">
        <v>14102</v>
      </c>
      <c r="AF70" s="87"/>
      <c r="AG70" s="117"/>
      <c r="AH70" s="12"/>
      <c r="AI70" s="132" t="s">
        <v>1410</v>
      </c>
      <c r="AJ70" s="138"/>
    </row>
    <row r="71" spans="1:36" s="88" customFormat="1" ht="15" customHeight="1">
      <c r="A71" s="139">
        <v>68</v>
      </c>
      <c r="B71" s="97" t="s">
        <v>1357</v>
      </c>
      <c r="C71" s="98"/>
      <c r="D71" s="98"/>
      <c r="E71" s="98"/>
      <c r="F71" s="98"/>
      <c r="G71" s="217"/>
      <c r="H71" s="111">
        <f>H70</f>
        <v>7</v>
      </c>
      <c r="I71" s="98"/>
      <c r="J71" s="125">
        <f>J70</f>
        <v>0</v>
      </c>
      <c r="K71" s="126"/>
      <c r="L71" s="126"/>
      <c r="M71" s="125">
        <f>M70</f>
        <v>7090</v>
      </c>
      <c r="N71" s="125">
        <f>N70</f>
        <v>7090</v>
      </c>
      <c r="O71" s="125"/>
      <c r="P71" s="125">
        <f>P70</f>
        <v>0</v>
      </c>
      <c r="Q71" s="125"/>
      <c r="R71" s="125">
        <f>R70</f>
        <v>0</v>
      </c>
      <c r="S71" s="127"/>
      <c r="T71" s="127"/>
      <c r="U71" s="127"/>
      <c r="V71" s="127"/>
      <c r="W71" s="127"/>
      <c r="X71" s="128"/>
      <c r="Y71" s="127"/>
      <c r="Z71" s="127"/>
      <c r="AA71" s="127"/>
      <c r="AB71" s="127"/>
      <c r="AC71" s="129"/>
      <c r="AD71" s="129"/>
      <c r="AE71" s="127"/>
      <c r="AF71" s="127"/>
      <c r="AG71" s="129"/>
      <c r="AH71" s="98"/>
      <c r="AI71" s="129"/>
      <c r="AJ71" s="127"/>
    </row>
    <row r="72" spans="1:36" s="88" customFormat="1" ht="43.5">
      <c r="A72" s="139">
        <v>69</v>
      </c>
      <c r="B72" s="78" t="s">
        <v>592</v>
      </c>
      <c r="C72" s="79" t="s">
        <v>123</v>
      </c>
      <c r="D72" s="80" t="s">
        <v>591</v>
      </c>
      <c r="E72" s="79" t="s">
        <v>123</v>
      </c>
      <c r="F72" s="79" t="s">
        <v>1369</v>
      </c>
      <c r="G72" s="218" t="s">
        <v>121</v>
      </c>
      <c r="H72" s="112">
        <v>1</v>
      </c>
      <c r="I72" s="82">
        <v>0.56999999999999995</v>
      </c>
      <c r="J72" s="83">
        <v>2</v>
      </c>
      <c r="K72" s="116"/>
      <c r="L72" s="116"/>
      <c r="M72" s="83">
        <f>616+139</f>
        <v>755</v>
      </c>
      <c r="N72" s="46">
        <v>616</v>
      </c>
      <c r="O72" s="82">
        <v>0.75</v>
      </c>
      <c r="P72" s="83">
        <f t="shared" si="1"/>
        <v>139</v>
      </c>
      <c r="Q72" s="84" t="s">
        <v>1227</v>
      </c>
      <c r="R72" s="46">
        <f t="shared" ref="R72:R84" si="7">P72*O72</f>
        <v>104.25</v>
      </c>
      <c r="S72" s="84" t="s">
        <v>1228</v>
      </c>
      <c r="T72" s="84" t="s">
        <v>1236</v>
      </c>
      <c r="U72" s="84" t="s">
        <v>1224</v>
      </c>
      <c r="V72" s="99">
        <v>0</v>
      </c>
      <c r="W72" s="83" t="s">
        <v>1399</v>
      </c>
      <c r="X72" s="86" t="s">
        <v>1713</v>
      </c>
      <c r="Y72" s="83" t="s">
        <v>14103</v>
      </c>
      <c r="Z72" s="83" t="s">
        <v>14101</v>
      </c>
      <c r="AA72" s="83">
        <v>-56</v>
      </c>
      <c r="AB72" s="83">
        <v>-183</v>
      </c>
      <c r="AC72" s="87" t="s">
        <v>1369</v>
      </c>
      <c r="AD72" s="87" t="s">
        <v>14031</v>
      </c>
      <c r="AE72" s="236" t="s">
        <v>14104</v>
      </c>
      <c r="AF72" s="236"/>
      <c r="AG72" s="118"/>
      <c r="AH72" s="110"/>
      <c r="AI72" s="87" t="s">
        <v>1410</v>
      </c>
      <c r="AJ72" s="137"/>
    </row>
    <row r="73" spans="1:36" s="88" customFormat="1" ht="29">
      <c r="A73" s="139">
        <v>70</v>
      </c>
      <c r="B73" s="78" t="s">
        <v>592</v>
      </c>
      <c r="C73" s="79" t="s">
        <v>123</v>
      </c>
      <c r="D73" s="225" t="s">
        <v>595</v>
      </c>
      <c r="E73" s="79" t="s">
        <v>123</v>
      </c>
      <c r="F73" s="226" t="s">
        <v>1370</v>
      </c>
      <c r="G73" s="218" t="s">
        <v>182</v>
      </c>
      <c r="H73" s="112">
        <v>16</v>
      </c>
      <c r="I73" s="82">
        <v>0.59</v>
      </c>
      <c r="J73" s="83">
        <v>15</v>
      </c>
      <c r="K73" s="116"/>
      <c r="L73" s="116"/>
      <c r="M73" s="83">
        <f>198.354+80.492</f>
        <v>278.846</v>
      </c>
      <c r="N73" s="46">
        <v>198.35400000000001</v>
      </c>
      <c r="O73" s="82">
        <v>0.16</v>
      </c>
      <c r="P73" s="83">
        <f t="shared" si="1"/>
        <v>80.49199999999999</v>
      </c>
      <c r="Q73" s="84" t="s">
        <v>1227</v>
      </c>
      <c r="R73" s="46">
        <f t="shared" si="7"/>
        <v>12.87872</v>
      </c>
      <c r="S73" s="84" t="s">
        <v>1150</v>
      </c>
      <c r="T73" s="84" t="s">
        <v>1236</v>
      </c>
      <c r="U73" s="84" t="s">
        <v>1224</v>
      </c>
      <c r="V73" s="100" t="s">
        <v>14171</v>
      </c>
      <c r="W73" s="83" t="s">
        <v>1375</v>
      </c>
      <c r="X73" s="86" t="s">
        <v>14172</v>
      </c>
      <c r="Y73" s="83" t="s">
        <v>14103</v>
      </c>
      <c r="Z73" s="83" t="s">
        <v>14101</v>
      </c>
      <c r="AA73" s="83">
        <v>-17</v>
      </c>
      <c r="AB73" s="83">
        <v>100</v>
      </c>
      <c r="AC73" s="87" t="s">
        <v>14032</v>
      </c>
      <c r="AD73" s="87" t="s">
        <v>14033</v>
      </c>
      <c r="AE73" s="236" t="s">
        <v>14169</v>
      </c>
      <c r="AF73" s="83" t="s">
        <v>14170</v>
      </c>
      <c r="AG73" s="118"/>
      <c r="AH73" s="110"/>
      <c r="AI73" s="87" t="s">
        <v>1412</v>
      </c>
      <c r="AJ73" s="137"/>
    </row>
    <row r="74" spans="1:36" s="88" customFormat="1" ht="29">
      <c r="A74" s="139">
        <v>71</v>
      </c>
      <c r="B74" s="78" t="s">
        <v>592</v>
      </c>
      <c r="C74" s="79" t="s">
        <v>123</v>
      </c>
      <c r="D74" s="225" t="s">
        <v>595</v>
      </c>
      <c r="E74" s="79" t="s">
        <v>123</v>
      </c>
      <c r="F74" s="226" t="s">
        <v>1181</v>
      </c>
      <c r="G74" s="91" t="s">
        <v>1173</v>
      </c>
      <c r="H74" s="113">
        <v>41</v>
      </c>
      <c r="I74" s="82">
        <v>0.15</v>
      </c>
      <c r="J74" s="83">
        <v>150</v>
      </c>
      <c r="K74" s="116" t="s">
        <v>830</v>
      </c>
      <c r="L74" s="116"/>
      <c r="M74" s="83">
        <f>N74-291</f>
        <v>4902.2809999999999</v>
      </c>
      <c r="N74" s="46">
        <v>5193.2809999999999</v>
      </c>
      <c r="O74" s="82">
        <v>0.5</v>
      </c>
      <c r="P74" s="83">
        <f t="shared" si="1"/>
        <v>-291</v>
      </c>
      <c r="Q74" s="84" t="s">
        <v>1227</v>
      </c>
      <c r="R74" s="46">
        <f t="shared" si="7"/>
        <v>-145.5</v>
      </c>
      <c r="S74" s="84" t="s">
        <v>1228</v>
      </c>
      <c r="T74" s="84" t="s">
        <v>1229</v>
      </c>
      <c r="U74" s="84" t="s">
        <v>1224</v>
      </c>
      <c r="V74" s="100" t="s">
        <v>14156</v>
      </c>
      <c r="W74" s="83" t="s">
        <v>1399</v>
      </c>
      <c r="X74" s="86" t="s">
        <v>14157</v>
      </c>
      <c r="Y74" s="83" t="s">
        <v>14103</v>
      </c>
      <c r="Z74" s="83" t="s">
        <v>14103</v>
      </c>
      <c r="AA74" s="83">
        <v>-360</v>
      </c>
      <c r="AB74" s="83">
        <v>-850</v>
      </c>
      <c r="AC74" s="87" t="s">
        <v>14034</v>
      </c>
      <c r="AD74" s="87" t="s">
        <v>14158</v>
      </c>
      <c r="AE74" s="236" t="s">
        <v>14153</v>
      </c>
      <c r="AF74" s="83"/>
      <c r="AG74" s="117"/>
      <c r="AH74" s="110"/>
      <c r="AI74" s="87" t="s">
        <v>1412</v>
      </c>
      <c r="AJ74" s="138"/>
    </row>
    <row r="75" spans="1:36" s="88" customFormat="1" ht="29">
      <c r="A75" s="139">
        <v>72</v>
      </c>
      <c r="B75" s="78" t="s">
        <v>592</v>
      </c>
      <c r="C75" s="79" t="s">
        <v>123</v>
      </c>
      <c r="D75" s="225" t="s">
        <v>595</v>
      </c>
      <c r="E75" s="79" t="s">
        <v>123</v>
      </c>
      <c r="F75" s="226" t="s">
        <v>127</v>
      </c>
      <c r="G75" s="216" t="s">
        <v>985</v>
      </c>
      <c r="H75" s="113">
        <v>5</v>
      </c>
      <c r="I75" s="82">
        <v>1</v>
      </c>
      <c r="J75" s="83">
        <v>60</v>
      </c>
      <c r="K75" s="116"/>
      <c r="L75" s="116"/>
      <c r="M75" s="83">
        <v>877</v>
      </c>
      <c r="N75" s="46">
        <v>680</v>
      </c>
      <c r="O75" s="82">
        <v>0.31</v>
      </c>
      <c r="P75" s="83">
        <f t="shared" si="1"/>
        <v>197</v>
      </c>
      <c r="Q75" s="84" t="s">
        <v>1227</v>
      </c>
      <c r="R75" s="46">
        <f t="shared" si="7"/>
        <v>61.07</v>
      </c>
      <c r="S75" s="84" t="s">
        <v>1228</v>
      </c>
      <c r="T75" s="84" t="s">
        <v>1236</v>
      </c>
      <c r="U75" s="84" t="s">
        <v>1224</v>
      </c>
      <c r="V75" s="84" t="s">
        <v>1377</v>
      </c>
      <c r="W75" s="83" t="s">
        <v>1225</v>
      </c>
      <c r="X75" s="86" t="s">
        <v>1666</v>
      </c>
      <c r="Y75" s="83" t="s">
        <v>14103</v>
      </c>
      <c r="Z75" s="83" t="s">
        <v>14101</v>
      </c>
      <c r="AA75" s="83">
        <v>-36</v>
      </c>
      <c r="AB75" s="83">
        <v>0</v>
      </c>
      <c r="AC75" s="87" t="s">
        <v>127</v>
      </c>
      <c r="AD75" s="87" t="s">
        <v>14036</v>
      </c>
      <c r="AE75" s="83"/>
      <c r="AF75" s="83"/>
      <c r="AG75" s="118"/>
      <c r="AH75" s="110"/>
      <c r="AI75" s="87" t="s">
        <v>1410</v>
      </c>
      <c r="AJ75" s="137"/>
    </row>
    <row r="76" spans="1:36" s="88" customFormat="1" ht="60" customHeight="1">
      <c r="A76" s="139">
        <v>73</v>
      </c>
      <c r="B76" s="78" t="s">
        <v>592</v>
      </c>
      <c r="C76" s="79" t="s">
        <v>123</v>
      </c>
      <c r="D76" s="225" t="s">
        <v>595</v>
      </c>
      <c r="E76" s="79" t="s">
        <v>123</v>
      </c>
      <c r="F76" s="226" t="s">
        <v>13877</v>
      </c>
      <c r="G76" s="218" t="s">
        <v>202</v>
      </c>
      <c r="H76" s="112">
        <v>5</v>
      </c>
      <c r="I76" s="82">
        <v>0.56999999999999995</v>
      </c>
      <c r="J76" s="83">
        <v>30</v>
      </c>
      <c r="K76" s="116"/>
      <c r="L76" s="116"/>
      <c r="M76" s="83">
        <v>548.94500000000005</v>
      </c>
      <c r="N76" s="83">
        <f>202.259+548.945</f>
        <v>751.20400000000006</v>
      </c>
      <c r="O76" s="82">
        <v>0.48</v>
      </c>
      <c r="P76" s="83">
        <f t="shared" si="1"/>
        <v>-202.25900000000001</v>
      </c>
      <c r="Q76" s="84" t="s">
        <v>1227</v>
      </c>
      <c r="R76" s="46">
        <f t="shared" si="7"/>
        <v>-97.084320000000005</v>
      </c>
      <c r="S76" s="84" t="s">
        <v>1228</v>
      </c>
      <c r="T76" s="84" t="s">
        <v>1236</v>
      </c>
      <c r="U76" s="84" t="s">
        <v>1224</v>
      </c>
      <c r="V76" s="84" t="s">
        <v>14119</v>
      </c>
      <c r="W76" s="83" t="s">
        <v>1225</v>
      </c>
      <c r="X76" s="86" t="s">
        <v>1764</v>
      </c>
      <c r="Y76" s="83" t="s">
        <v>14103</v>
      </c>
      <c r="Z76" s="83" t="s">
        <v>14101</v>
      </c>
      <c r="AA76" s="83">
        <v>-38</v>
      </c>
      <c r="AB76" s="83">
        <v>-215</v>
      </c>
      <c r="AC76" s="87" t="s">
        <v>14037</v>
      </c>
      <c r="AD76" s="87" t="s">
        <v>14038</v>
      </c>
      <c r="AE76" s="236" t="s">
        <v>14120</v>
      </c>
      <c r="AF76" s="83"/>
      <c r="AG76" s="118"/>
      <c r="AH76" s="110"/>
      <c r="AI76" s="87" t="s">
        <v>1411</v>
      </c>
      <c r="AJ76" s="138"/>
    </row>
    <row r="77" spans="1:36" s="88" customFormat="1" ht="29">
      <c r="A77" s="139">
        <v>74</v>
      </c>
      <c r="B77" s="78" t="s">
        <v>592</v>
      </c>
      <c r="C77" s="79" t="s">
        <v>123</v>
      </c>
      <c r="D77" s="225" t="s">
        <v>595</v>
      </c>
      <c r="E77" s="79" t="s">
        <v>123</v>
      </c>
      <c r="F77" s="226" t="s">
        <v>13878</v>
      </c>
      <c r="G77" s="216" t="s">
        <v>210</v>
      </c>
      <c r="H77" s="113">
        <v>6</v>
      </c>
      <c r="I77" s="82" t="s">
        <v>1725</v>
      </c>
      <c r="J77" s="83">
        <v>10</v>
      </c>
      <c r="K77" s="116"/>
      <c r="L77" s="116"/>
      <c r="M77" s="83">
        <v>227</v>
      </c>
      <c r="N77" s="46">
        <v>31</v>
      </c>
      <c r="O77" s="82">
        <v>0.8</v>
      </c>
      <c r="P77" s="83">
        <f t="shared" si="1"/>
        <v>196</v>
      </c>
      <c r="Q77" s="84" t="s">
        <v>1226</v>
      </c>
      <c r="R77" s="46">
        <f t="shared" si="7"/>
        <v>156.80000000000001</v>
      </c>
      <c r="S77" s="84" t="s">
        <v>1228</v>
      </c>
      <c r="T77" s="84" t="s">
        <v>1236</v>
      </c>
      <c r="U77" s="84" t="s">
        <v>1224</v>
      </c>
      <c r="V77" s="84" t="s">
        <v>1661</v>
      </c>
      <c r="W77" s="83" t="s">
        <v>1225</v>
      </c>
      <c r="X77" s="86" t="s">
        <v>1394</v>
      </c>
      <c r="Y77" s="83" t="s">
        <v>14103</v>
      </c>
      <c r="Z77" s="83" t="s">
        <v>14101</v>
      </c>
      <c r="AA77" s="83">
        <v>-5</v>
      </c>
      <c r="AB77" s="83">
        <v>0</v>
      </c>
      <c r="AC77" s="87" t="s">
        <v>14039</v>
      </c>
      <c r="AD77" s="87" t="s">
        <v>14040</v>
      </c>
      <c r="AE77" s="236" t="s">
        <v>14168</v>
      </c>
      <c r="AF77" s="83"/>
      <c r="AG77" s="118"/>
      <c r="AH77" s="110"/>
      <c r="AI77" s="87" t="s">
        <v>1412</v>
      </c>
      <c r="AJ77" s="138"/>
    </row>
    <row r="78" spans="1:36" s="88" customFormat="1" ht="29">
      <c r="A78" s="139">
        <v>75</v>
      </c>
      <c r="B78" s="78" t="s">
        <v>592</v>
      </c>
      <c r="C78" s="79" t="s">
        <v>123</v>
      </c>
      <c r="D78" s="225" t="s">
        <v>595</v>
      </c>
      <c r="E78" s="79" t="s">
        <v>123</v>
      </c>
      <c r="F78" s="226" t="s">
        <v>127</v>
      </c>
      <c r="G78" s="218" t="s">
        <v>1398</v>
      </c>
      <c r="H78" s="112">
        <v>8</v>
      </c>
      <c r="I78" s="82">
        <v>0.56999999999999995</v>
      </c>
      <c r="J78" s="83">
        <v>19</v>
      </c>
      <c r="K78" s="116"/>
      <c r="L78" s="116"/>
      <c r="M78" s="83">
        <v>405</v>
      </c>
      <c r="N78" s="46">
        <v>247</v>
      </c>
      <c r="O78" s="82">
        <v>0.24</v>
      </c>
      <c r="P78" s="83">
        <f t="shared" si="1"/>
        <v>158</v>
      </c>
      <c r="Q78" s="84" t="s">
        <v>1226</v>
      </c>
      <c r="R78" s="46">
        <f t="shared" si="7"/>
        <v>37.92</v>
      </c>
      <c r="S78" s="84" t="s">
        <v>1228</v>
      </c>
      <c r="T78" s="84" t="s">
        <v>1236</v>
      </c>
      <c r="U78" s="84" t="s">
        <v>1224</v>
      </c>
      <c r="V78" s="84" t="s">
        <v>1389</v>
      </c>
      <c r="W78" s="83" t="s">
        <v>1399</v>
      </c>
      <c r="X78" s="86" t="s">
        <v>1394</v>
      </c>
      <c r="Y78" s="83" t="s">
        <v>14103</v>
      </c>
      <c r="Z78" s="83" t="s">
        <v>14101</v>
      </c>
      <c r="AA78" s="83">
        <v>-23</v>
      </c>
      <c r="AB78" s="83">
        <v>-10</v>
      </c>
      <c r="AC78" s="87" t="s">
        <v>127</v>
      </c>
      <c r="AD78" s="87" t="s">
        <v>14041</v>
      </c>
      <c r="AE78" s="83"/>
      <c r="AF78" s="83"/>
      <c r="AG78" s="118"/>
      <c r="AH78" s="110"/>
      <c r="AI78" s="87" t="s">
        <v>1410</v>
      </c>
      <c r="AJ78" s="138"/>
    </row>
    <row r="79" spans="1:36" s="88" customFormat="1" ht="29">
      <c r="A79" s="139">
        <v>76</v>
      </c>
      <c r="B79" s="78" t="s">
        <v>592</v>
      </c>
      <c r="C79" s="79" t="s">
        <v>123</v>
      </c>
      <c r="D79" s="225" t="s">
        <v>595</v>
      </c>
      <c r="E79" s="79" t="s">
        <v>123</v>
      </c>
      <c r="F79" s="226" t="s">
        <v>1455</v>
      </c>
      <c r="G79" s="218" t="s">
        <v>14110</v>
      </c>
      <c r="H79" s="112">
        <v>5</v>
      </c>
      <c r="I79" s="82">
        <v>0.56999999999999995</v>
      </c>
      <c r="J79" s="83">
        <v>18</v>
      </c>
      <c r="K79" s="116"/>
      <c r="L79" s="116"/>
      <c r="M79" s="83">
        <v>91</v>
      </c>
      <c r="N79" s="46">
        <v>90</v>
      </c>
      <c r="O79" s="82">
        <v>0.75</v>
      </c>
      <c r="P79" s="83">
        <f t="shared" si="1"/>
        <v>1</v>
      </c>
      <c r="Q79" s="84" t="s">
        <v>1227</v>
      </c>
      <c r="R79" s="46">
        <f t="shared" si="7"/>
        <v>0.75</v>
      </c>
      <c r="S79" s="84" t="s">
        <v>1228</v>
      </c>
      <c r="T79" s="84" t="s">
        <v>1236</v>
      </c>
      <c r="U79" s="84" t="s">
        <v>1224</v>
      </c>
      <c r="V79" s="100" t="s">
        <v>14113</v>
      </c>
      <c r="W79" s="83" t="s">
        <v>1225</v>
      </c>
      <c r="X79" s="86" t="s">
        <v>14114</v>
      </c>
      <c r="Y79" s="83" t="s">
        <v>14094</v>
      </c>
      <c r="Z79" s="83" t="s">
        <v>14101</v>
      </c>
      <c r="AA79" s="83">
        <v>-8</v>
      </c>
      <c r="AB79" s="83">
        <v>-20</v>
      </c>
      <c r="AC79" s="87" t="s">
        <v>14042</v>
      </c>
      <c r="AD79" s="87" t="s">
        <v>14043</v>
      </c>
      <c r="AE79" s="236" t="s">
        <v>14109</v>
      </c>
      <c r="AF79" s="236"/>
      <c r="AG79" s="118"/>
      <c r="AH79" s="110"/>
      <c r="AI79" s="87" t="s">
        <v>1411</v>
      </c>
      <c r="AJ79" s="138"/>
    </row>
    <row r="80" spans="1:36" s="88" customFormat="1" ht="29">
      <c r="A80" s="139">
        <v>77</v>
      </c>
      <c r="B80" s="78" t="s">
        <v>592</v>
      </c>
      <c r="C80" s="79" t="s">
        <v>123</v>
      </c>
      <c r="D80" s="225" t="s">
        <v>595</v>
      </c>
      <c r="E80" s="79" t="s">
        <v>123</v>
      </c>
      <c r="F80" s="226" t="s">
        <v>1455</v>
      </c>
      <c r="G80" s="216" t="s">
        <v>898</v>
      </c>
      <c r="H80" s="113">
        <v>12</v>
      </c>
      <c r="I80" s="82">
        <v>0.56999999999999995</v>
      </c>
      <c r="J80" s="83">
        <v>3</v>
      </c>
      <c r="K80" s="116"/>
      <c r="L80" s="116"/>
      <c r="M80" s="83">
        <v>170</v>
      </c>
      <c r="N80" s="46">
        <v>170</v>
      </c>
      <c r="O80" s="82">
        <v>0.72</v>
      </c>
      <c r="P80" s="83">
        <f t="shared" si="1"/>
        <v>0</v>
      </c>
      <c r="Q80" s="84" t="s">
        <v>830</v>
      </c>
      <c r="R80" s="46">
        <f t="shared" si="7"/>
        <v>0</v>
      </c>
      <c r="S80" s="84" t="s">
        <v>1224</v>
      </c>
      <c r="T80" s="84" t="s">
        <v>1236</v>
      </c>
      <c r="U80" s="84" t="s">
        <v>1224</v>
      </c>
      <c r="V80" s="100" t="s">
        <v>14112</v>
      </c>
      <c r="W80" s="83" t="s">
        <v>1399</v>
      </c>
      <c r="X80" s="86" t="s">
        <v>14111</v>
      </c>
      <c r="Y80" s="83" t="s">
        <v>14094</v>
      </c>
      <c r="Z80" s="83" t="s">
        <v>14101</v>
      </c>
      <c r="AA80" s="83"/>
      <c r="AB80" s="83">
        <v>8</v>
      </c>
      <c r="AC80" s="87" t="s">
        <v>14042</v>
      </c>
      <c r="AD80" s="87" t="s">
        <v>14043</v>
      </c>
      <c r="AE80" s="236" t="s">
        <v>14105</v>
      </c>
      <c r="AF80" s="236"/>
      <c r="AG80" s="118" t="s">
        <v>1727</v>
      </c>
      <c r="AH80" s="110"/>
      <c r="AI80" s="87" t="s">
        <v>1411</v>
      </c>
      <c r="AJ80" s="138"/>
    </row>
    <row r="81" spans="1:36" s="88" customFormat="1" ht="43.5">
      <c r="A81" s="139">
        <v>78</v>
      </c>
      <c r="B81" s="78" t="s">
        <v>592</v>
      </c>
      <c r="C81" s="79" t="s">
        <v>123</v>
      </c>
      <c r="D81" s="225" t="s">
        <v>595</v>
      </c>
      <c r="E81" s="79" t="s">
        <v>123</v>
      </c>
      <c r="F81" s="226" t="s">
        <v>1181</v>
      </c>
      <c r="G81" s="216" t="s">
        <v>1384</v>
      </c>
      <c r="H81" s="113">
        <v>3</v>
      </c>
      <c r="I81" s="82">
        <v>1</v>
      </c>
      <c r="J81" s="83">
        <v>1</v>
      </c>
      <c r="K81" s="116"/>
      <c r="L81" s="116"/>
      <c r="M81" s="83">
        <v>89</v>
      </c>
      <c r="N81" s="46">
        <v>89</v>
      </c>
      <c r="O81" s="82">
        <v>0.56000000000000005</v>
      </c>
      <c r="P81" s="83">
        <f t="shared" si="1"/>
        <v>0</v>
      </c>
      <c r="Q81" s="84" t="s">
        <v>830</v>
      </c>
      <c r="R81" s="46">
        <f t="shared" si="7"/>
        <v>0</v>
      </c>
      <c r="S81" s="84" t="s">
        <v>1150</v>
      </c>
      <c r="T81" s="84" t="s">
        <v>1236</v>
      </c>
      <c r="U81" s="84" t="s">
        <v>1224</v>
      </c>
      <c r="V81" s="131">
        <v>0</v>
      </c>
      <c r="W81" s="83" t="s">
        <v>1375</v>
      </c>
      <c r="X81" s="86" t="s">
        <v>1730</v>
      </c>
      <c r="Y81" s="83"/>
      <c r="Z81" s="83"/>
      <c r="AA81" s="83"/>
      <c r="AB81" s="83"/>
      <c r="AC81" s="87" t="s">
        <v>14034</v>
      </c>
      <c r="AD81" s="87" t="s">
        <v>14035</v>
      </c>
      <c r="AE81" s="236" t="s">
        <v>14204</v>
      </c>
      <c r="AF81" s="83"/>
      <c r="AG81" s="118"/>
      <c r="AH81" s="110"/>
      <c r="AI81" s="87" t="s">
        <v>1412</v>
      </c>
      <c r="AJ81" s="138"/>
    </row>
    <row r="82" spans="1:36" s="88" customFormat="1" ht="29">
      <c r="A82" s="139">
        <v>79</v>
      </c>
      <c r="B82" s="78" t="s">
        <v>592</v>
      </c>
      <c r="C82" s="79" t="s">
        <v>123</v>
      </c>
      <c r="D82" s="225" t="s">
        <v>595</v>
      </c>
      <c r="E82" s="79" t="s">
        <v>123</v>
      </c>
      <c r="F82" s="226" t="s">
        <v>127</v>
      </c>
      <c r="G82" s="216" t="s">
        <v>13977</v>
      </c>
      <c r="H82" s="113">
        <v>3</v>
      </c>
      <c r="I82" s="82">
        <v>0.59</v>
      </c>
      <c r="J82" s="83">
        <v>20</v>
      </c>
      <c r="K82" s="116"/>
      <c r="L82" s="116"/>
      <c r="M82" s="83"/>
      <c r="N82" s="46"/>
      <c r="O82" s="82"/>
      <c r="P82" s="83"/>
      <c r="Q82" s="84"/>
      <c r="R82" s="46"/>
      <c r="S82" s="84"/>
      <c r="T82" s="84"/>
      <c r="U82" s="84"/>
      <c r="V82" s="131"/>
      <c r="W82" s="83"/>
      <c r="X82" s="86"/>
      <c r="Y82" s="83" t="s">
        <v>14103</v>
      </c>
      <c r="Z82" s="83" t="s">
        <v>14101</v>
      </c>
      <c r="AA82" s="83"/>
      <c r="AB82" s="83"/>
      <c r="AC82" s="87" t="s">
        <v>127</v>
      </c>
      <c r="AD82" s="87" t="s">
        <v>14044</v>
      </c>
      <c r="AE82" s="83"/>
      <c r="AF82" s="83"/>
      <c r="AG82" s="118"/>
      <c r="AH82" s="110"/>
      <c r="AI82" s="87" t="s">
        <v>1410</v>
      </c>
      <c r="AJ82" s="138"/>
    </row>
    <row r="83" spans="1:36" s="88" customFormat="1" ht="29">
      <c r="A83" s="139">
        <v>80</v>
      </c>
      <c r="B83" s="78" t="s">
        <v>592</v>
      </c>
      <c r="C83" s="79" t="s">
        <v>123</v>
      </c>
      <c r="D83" s="80" t="s">
        <v>593</v>
      </c>
      <c r="E83" s="79" t="s">
        <v>123</v>
      </c>
      <c r="F83" s="79" t="s">
        <v>1339</v>
      </c>
      <c r="G83" s="218" t="s">
        <v>124</v>
      </c>
      <c r="H83" s="112">
        <v>2</v>
      </c>
      <c r="I83" s="82">
        <v>0.2</v>
      </c>
      <c r="J83" s="83">
        <v>7</v>
      </c>
      <c r="K83" s="116" t="s">
        <v>14086</v>
      </c>
      <c r="L83" s="116"/>
      <c r="M83" s="83">
        <v>266</v>
      </c>
      <c r="N83" s="46">
        <v>266</v>
      </c>
      <c r="O83" s="82">
        <v>0.41</v>
      </c>
      <c r="P83" s="83">
        <f>M83-N83</f>
        <v>0</v>
      </c>
      <c r="Q83" s="84" t="s">
        <v>830</v>
      </c>
      <c r="R83" s="46">
        <f>P83*O83</f>
        <v>0</v>
      </c>
      <c r="S83" s="84" t="s">
        <v>1224</v>
      </c>
      <c r="T83" s="84" t="s">
        <v>1236</v>
      </c>
      <c r="U83" s="84" t="s">
        <v>1224</v>
      </c>
      <c r="V83" s="84" t="s">
        <v>14088</v>
      </c>
      <c r="W83" s="83" t="s">
        <v>1225</v>
      </c>
      <c r="X83" s="86" t="s">
        <v>1396</v>
      </c>
      <c r="Y83" s="83"/>
      <c r="Z83" s="83"/>
      <c r="AA83" s="83"/>
      <c r="AB83" s="83">
        <v>0</v>
      </c>
      <c r="AC83" s="87" t="s">
        <v>14045</v>
      </c>
      <c r="AD83" s="87" t="s">
        <v>14046</v>
      </c>
      <c r="AE83" s="236" t="s">
        <v>14085</v>
      </c>
      <c r="AF83" s="236"/>
      <c r="AG83" s="118"/>
      <c r="AH83" s="110"/>
      <c r="AI83" s="87" t="s">
        <v>1410</v>
      </c>
      <c r="AJ83" s="138"/>
    </row>
    <row r="84" spans="1:36" s="88" customFormat="1" ht="29">
      <c r="A84" s="139">
        <v>81</v>
      </c>
      <c r="B84" s="78" t="s">
        <v>592</v>
      </c>
      <c r="C84" s="79" t="s">
        <v>123</v>
      </c>
      <c r="D84" s="80" t="s">
        <v>991</v>
      </c>
      <c r="E84" s="79" t="s">
        <v>123</v>
      </c>
      <c r="F84" s="79" t="s">
        <v>13980</v>
      </c>
      <c r="G84" s="218" t="s">
        <v>990</v>
      </c>
      <c r="H84" s="112">
        <v>1</v>
      </c>
      <c r="I84" s="82">
        <v>0.5</v>
      </c>
      <c r="J84" s="83">
        <v>25</v>
      </c>
      <c r="K84" s="116"/>
      <c r="L84" s="116"/>
      <c r="M84" s="83">
        <v>499</v>
      </c>
      <c r="N84" s="46">
        <v>499</v>
      </c>
      <c r="O84" s="82">
        <v>0.75</v>
      </c>
      <c r="P84" s="83">
        <f t="shared" si="1"/>
        <v>0</v>
      </c>
      <c r="Q84" s="84" t="s">
        <v>830</v>
      </c>
      <c r="R84" s="46">
        <f t="shared" si="7"/>
        <v>0</v>
      </c>
      <c r="S84" s="84" t="s">
        <v>1228</v>
      </c>
      <c r="T84" s="84" t="s">
        <v>1229</v>
      </c>
      <c r="U84" s="84" t="s">
        <v>1224</v>
      </c>
      <c r="V84" s="99">
        <v>0.04</v>
      </c>
      <c r="W84" s="83" t="s">
        <v>1225</v>
      </c>
      <c r="X84" s="86" t="s">
        <v>1731</v>
      </c>
      <c r="Y84" s="83"/>
      <c r="Z84" s="83"/>
      <c r="AA84" s="83"/>
      <c r="AB84" s="83"/>
      <c r="AC84" s="87" t="s">
        <v>14047</v>
      </c>
      <c r="AD84" s="87" t="s">
        <v>14048</v>
      </c>
      <c r="AE84" s="236" t="s">
        <v>14123</v>
      </c>
      <c r="AF84" s="236" t="s">
        <v>14127</v>
      </c>
      <c r="AG84" s="118"/>
      <c r="AH84" s="110"/>
      <c r="AI84" s="87" t="s">
        <v>1411</v>
      </c>
      <c r="AJ84" s="138"/>
    </row>
    <row r="85" spans="1:36" s="88" customFormat="1" ht="43.5">
      <c r="A85" s="139">
        <v>82</v>
      </c>
      <c r="B85" s="78" t="s">
        <v>592</v>
      </c>
      <c r="C85" s="79" t="s">
        <v>123</v>
      </c>
      <c r="D85" s="80" t="s">
        <v>991</v>
      </c>
      <c r="E85" s="79" t="s">
        <v>123</v>
      </c>
      <c r="F85" s="79" t="s">
        <v>13980</v>
      </c>
      <c r="G85" s="216" t="s">
        <v>992</v>
      </c>
      <c r="H85" s="113">
        <v>11</v>
      </c>
      <c r="I85" s="82" t="s">
        <v>764</v>
      </c>
      <c r="J85" s="83" t="s">
        <v>764</v>
      </c>
      <c r="K85" s="116"/>
      <c r="L85" s="116"/>
      <c r="M85" s="83">
        <v>1000</v>
      </c>
      <c r="N85" s="46">
        <v>1000</v>
      </c>
      <c r="O85" s="82">
        <v>0.85</v>
      </c>
      <c r="P85" s="83">
        <f>M85-N85</f>
        <v>0</v>
      </c>
      <c r="Q85" s="84" t="s">
        <v>830</v>
      </c>
      <c r="R85" s="46">
        <f>P85*O85</f>
        <v>0</v>
      </c>
      <c r="S85" s="84" t="s">
        <v>1228</v>
      </c>
      <c r="T85" s="84" t="s">
        <v>1229</v>
      </c>
      <c r="U85" s="84" t="s">
        <v>1224</v>
      </c>
      <c r="V85" s="100" t="s">
        <v>1732</v>
      </c>
      <c r="W85" s="83" t="s">
        <v>1225</v>
      </c>
      <c r="X85" s="86" t="s">
        <v>1733</v>
      </c>
      <c r="Y85" s="83" t="s">
        <v>14101</v>
      </c>
      <c r="Z85" s="83" t="s">
        <v>14101</v>
      </c>
      <c r="AA85" s="83"/>
      <c r="AB85" s="83">
        <v>0</v>
      </c>
      <c r="AC85" s="87" t="s">
        <v>14047</v>
      </c>
      <c r="AD85" s="87" t="s">
        <v>14048</v>
      </c>
      <c r="AE85" s="236" t="s">
        <v>14125</v>
      </c>
      <c r="AF85" s="83"/>
      <c r="AG85" s="118"/>
      <c r="AH85" s="110"/>
      <c r="AI85" s="87" t="s">
        <v>1411</v>
      </c>
      <c r="AJ85" s="138"/>
    </row>
    <row r="86" spans="1:36" s="88" customFormat="1" ht="29">
      <c r="A86" s="139">
        <v>83</v>
      </c>
      <c r="B86" s="78" t="s">
        <v>592</v>
      </c>
      <c r="C86" s="79" t="s">
        <v>123</v>
      </c>
      <c r="D86" s="80" t="s">
        <v>991</v>
      </c>
      <c r="E86" s="79" t="s">
        <v>123</v>
      </c>
      <c r="F86" s="79" t="s">
        <v>13980</v>
      </c>
      <c r="G86" s="216" t="s">
        <v>13978</v>
      </c>
      <c r="H86" s="113">
        <v>15</v>
      </c>
      <c r="I86" s="82">
        <v>0.27</v>
      </c>
      <c r="J86" s="83">
        <v>212</v>
      </c>
      <c r="K86" s="116" t="s">
        <v>651</v>
      </c>
      <c r="L86" s="116" t="s">
        <v>13926</v>
      </c>
      <c r="M86" s="83">
        <v>956</v>
      </c>
      <c r="N86" s="46">
        <v>956</v>
      </c>
      <c r="O86" s="82">
        <v>0.9</v>
      </c>
      <c r="P86" s="83">
        <f>M86-N86</f>
        <v>0</v>
      </c>
      <c r="Q86" s="84" t="s">
        <v>830</v>
      </c>
      <c r="R86" s="46">
        <f>P86*O86</f>
        <v>0</v>
      </c>
      <c r="S86" s="84" t="s">
        <v>1228</v>
      </c>
      <c r="T86" s="84" t="s">
        <v>1150</v>
      </c>
      <c r="U86" s="84" t="s">
        <v>1224</v>
      </c>
      <c r="V86" s="122" t="s">
        <v>14128</v>
      </c>
      <c r="W86" s="83" t="s">
        <v>1399</v>
      </c>
      <c r="X86" s="86"/>
      <c r="Y86" s="83" t="s">
        <v>14101</v>
      </c>
      <c r="Z86" s="83" t="s">
        <v>14101</v>
      </c>
      <c r="AA86" s="83">
        <v>-9</v>
      </c>
      <c r="AB86" s="83">
        <v>-300</v>
      </c>
      <c r="AC86" s="87" t="s">
        <v>14047</v>
      </c>
      <c r="AD86" s="87" t="s">
        <v>14048</v>
      </c>
      <c r="AE86" s="236" t="s">
        <v>14124</v>
      </c>
      <c r="AF86" s="83"/>
      <c r="AG86" s="118"/>
      <c r="AH86" s="110"/>
      <c r="AI86" s="87" t="s">
        <v>1411</v>
      </c>
      <c r="AJ86" s="138"/>
    </row>
    <row r="87" spans="1:36" s="88" customFormat="1" ht="29">
      <c r="A87" s="139">
        <v>83</v>
      </c>
      <c r="B87" s="78" t="s">
        <v>592</v>
      </c>
      <c r="C87" s="79" t="s">
        <v>123</v>
      </c>
      <c r="D87" s="80" t="s">
        <v>991</v>
      </c>
      <c r="E87" s="79" t="s">
        <v>123</v>
      </c>
      <c r="F87" s="79" t="s">
        <v>13980</v>
      </c>
      <c r="G87" s="216" t="s">
        <v>13979</v>
      </c>
      <c r="H87" s="113">
        <v>1</v>
      </c>
      <c r="I87" s="82"/>
      <c r="J87" s="83"/>
      <c r="K87" s="116"/>
      <c r="L87" s="116"/>
      <c r="M87" s="83"/>
      <c r="N87" s="46"/>
      <c r="O87" s="82"/>
      <c r="P87" s="83">
        <f>M87-N87</f>
        <v>0</v>
      </c>
      <c r="Q87" s="84"/>
      <c r="R87" s="46">
        <f>P87*O87</f>
        <v>0</v>
      </c>
      <c r="S87" s="84"/>
      <c r="T87" s="84"/>
      <c r="U87" s="84"/>
      <c r="V87" s="100"/>
      <c r="W87" s="83"/>
      <c r="X87" s="86"/>
      <c r="Y87" s="83" t="s">
        <v>14101</v>
      </c>
      <c r="Z87" s="83" t="s">
        <v>14101</v>
      </c>
      <c r="AA87" s="83"/>
      <c r="AB87" s="83"/>
      <c r="AC87" s="87" t="s">
        <v>14047</v>
      </c>
      <c r="AD87" s="87" t="s">
        <v>14048</v>
      </c>
      <c r="AE87" s="236" t="s">
        <v>14126</v>
      </c>
      <c r="AF87" s="236" t="s">
        <v>14191</v>
      </c>
      <c r="AG87" s="118"/>
      <c r="AH87" s="110"/>
      <c r="AI87" s="87" t="s">
        <v>1411</v>
      </c>
      <c r="AJ87" s="138"/>
    </row>
    <row r="88" spans="1:36" s="88" customFormat="1" ht="58">
      <c r="A88" s="139">
        <v>84</v>
      </c>
      <c r="B88" s="78" t="s">
        <v>592</v>
      </c>
      <c r="C88" s="79" t="s">
        <v>123</v>
      </c>
      <c r="D88" s="80" t="s">
        <v>991</v>
      </c>
      <c r="E88" s="79" t="s">
        <v>123</v>
      </c>
      <c r="F88" s="79" t="s">
        <v>1181</v>
      </c>
      <c r="G88" s="216" t="s">
        <v>14187</v>
      </c>
      <c r="H88" s="113">
        <v>14</v>
      </c>
      <c r="I88" s="82">
        <v>0.3</v>
      </c>
      <c r="J88" s="83">
        <v>25</v>
      </c>
      <c r="K88" s="116" t="s">
        <v>14086</v>
      </c>
      <c r="L88" s="116"/>
      <c r="M88" s="83">
        <v>352</v>
      </c>
      <c r="N88" s="46">
        <v>352</v>
      </c>
      <c r="O88" s="82">
        <v>3.5000000000000003E-2</v>
      </c>
      <c r="P88" s="83">
        <f>M88-N88</f>
        <v>0</v>
      </c>
      <c r="Q88" s="84" t="s">
        <v>14188</v>
      </c>
      <c r="R88" s="46">
        <f>P88*O88</f>
        <v>0</v>
      </c>
      <c r="S88" s="84" t="s">
        <v>1224</v>
      </c>
      <c r="T88" s="84" t="s">
        <v>1236</v>
      </c>
      <c r="U88" s="84" t="s">
        <v>14064</v>
      </c>
      <c r="V88" s="100" t="s">
        <v>1149</v>
      </c>
      <c r="W88" s="83" t="s">
        <v>1375</v>
      </c>
      <c r="X88" s="86" t="s">
        <v>14189</v>
      </c>
      <c r="Y88" s="83" t="s">
        <v>14103</v>
      </c>
      <c r="Z88" s="83" t="s">
        <v>14101</v>
      </c>
      <c r="AA88" s="83"/>
      <c r="AB88" s="83"/>
      <c r="AC88" s="87" t="s">
        <v>14190</v>
      </c>
      <c r="AD88" s="61" t="s">
        <v>14186</v>
      </c>
      <c r="AE88" s="243" t="s">
        <v>14185</v>
      </c>
      <c r="AF88" s="236" t="s">
        <v>14192</v>
      </c>
      <c r="AG88" s="118"/>
      <c r="AH88" s="110"/>
      <c r="AI88" s="87" t="s">
        <v>1411</v>
      </c>
      <c r="AJ88" s="138"/>
    </row>
    <row r="89" spans="1:36" s="88" customFormat="1" ht="15" customHeight="1">
      <c r="A89" s="139">
        <v>85</v>
      </c>
      <c r="B89" s="97" t="s">
        <v>776</v>
      </c>
      <c r="C89" s="98"/>
      <c r="D89" s="98"/>
      <c r="E89" s="98"/>
      <c r="F89" s="98"/>
      <c r="G89" s="217"/>
      <c r="H89" s="111">
        <f>SUM(H68:H88)</f>
        <v>305</v>
      </c>
      <c r="I89" s="98"/>
      <c r="J89" s="125">
        <f>SUM(J68:J88)</f>
        <v>901</v>
      </c>
      <c r="K89" s="126"/>
      <c r="L89" s="126"/>
      <c r="M89" s="125">
        <f>SUM(M68:M88)</f>
        <v>78769.645000000019</v>
      </c>
      <c r="N89" s="125">
        <f>SUM(N68:N88)</f>
        <v>68902.412000000011</v>
      </c>
      <c r="O89" s="125"/>
      <c r="P89" s="130">
        <f t="shared" si="1"/>
        <v>9867.2330000000075</v>
      </c>
      <c r="Q89" s="125"/>
      <c r="R89" s="125">
        <f>SUM(R72:R88)</f>
        <v>131.08440000000002</v>
      </c>
      <c r="S89" s="127"/>
      <c r="T89" s="127"/>
      <c r="U89" s="127"/>
      <c r="V89" s="127"/>
      <c r="W89" s="127"/>
      <c r="X89" s="128"/>
      <c r="Y89" s="127"/>
      <c r="Z89" s="127"/>
      <c r="AA89" s="127"/>
      <c r="AB89" s="127"/>
      <c r="AC89" s="129"/>
      <c r="AD89" s="129"/>
      <c r="AE89" s="127"/>
      <c r="AF89" s="127"/>
      <c r="AG89" s="129"/>
      <c r="AH89" s="98"/>
      <c r="AI89" s="129"/>
      <c r="AJ89" s="127"/>
    </row>
    <row r="90" spans="1:36" s="88" customFormat="1" ht="58">
      <c r="A90" s="20">
        <v>86</v>
      </c>
      <c r="B90" s="78" t="s">
        <v>594</v>
      </c>
      <c r="C90" s="79" t="s">
        <v>123</v>
      </c>
      <c r="D90" s="80" t="s">
        <v>600</v>
      </c>
      <c r="E90" s="79" t="s">
        <v>123</v>
      </c>
      <c r="F90" s="79" t="s">
        <v>1767</v>
      </c>
      <c r="G90" s="218" t="s">
        <v>335</v>
      </c>
      <c r="H90" s="112">
        <v>10</v>
      </c>
      <c r="I90" s="82" t="s">
        <v>764</v>
      </c>
      <c r="J90" s="83" t="s">
        <v>764</v>
      </c>
      <c r="K90" s="116"/>
      <c r="L90" s="116"/>
      <c r="M90" s="83">
        <v>1085</v>
      </c>
      <c r="N90" s="46">
        <f>M90-517</f>
        <v>568</v>
      </c>
      <c r="O90" s="82">
        <v>0.38</v>
      </c>
      <c r="P90" s="83">
        <f t="shared" si="1"/>
        <v>517</v>
      </c>
      <c r="Q90" s="84" t="s">
        <v>1226</v>
      </c>
      <c r="R90" s="46">
        <f t="shared" ref="R90:R95" si="8">P90*O90</f>
        <v>196.46</v>
      </c>
      <c r="S90" s="84" t="s">
        <v>1228</v>
      </c>
      <c r="T90" s="84" t="s">
        <v>1229</v>
      </c>
      <c r="U90" s="84" t="s">
        <v>1224</v>
      </c>
      <c r="V90" s="100" t="s">
        <v>13847</v>
      </c>
      <c r="W90" s="83" t="s">
        <v>1225</v>
      </c>
      <c r="X90" s="86" t="s">
        <v>13848</v>
      </c>
      <c r="Y90" s="83" t="s">
        <v>14103</v>
      </c>
      <c r="Z90" s="83" t="s">
        <v>14101</v>
      </c>
      <c r="AA90" s="83">
        <v>-60</v>
      </c>
      <c r="AB90" s="83">
        <v>-60</v>
      </c>
      <c r="AC90" s="87" t="s">
        <v>14049</v>
      </c>
      <c r="AD90" s="87" t="s">
        <v>14050</v>
      </c>
      <c r="AE90" s="236" t="s">
        <v>14142</v>
      </c>
      <c r="AF90" s="236"/>
      <c r="AG90" s="118"/>
      <c r="AH90" s="110"/>
      <c r="AI90" s="87" t="s">
        <v>1411</v>
      </c>
      <c r="AJ90" s="138"/>
    </row>
    <row r="91" spans="1:36" s="88" customFormat="1" ht="29">
      <c r="A91" s="139">
        <v>87</v>
      </c>
      <c r="B91" s="78" t="s">
        <v>594</v>
      </c>
      <c r="C91" s="79" t="s">
        <v>123</v>
      </c>
      <c r="D91" s="80" t="s">
        <v>600</v>
      </c>
      <c r="E91" s="79" t="s">
        <v>123</v>
      </c>
      <c r="F91" s="90" t="s">
        <v>1767</v>
      </c>
      <c r="G91" s="216" t="s">
        <v>328</v>
      </c>
      <c r="H91" s="113">
        <v>6</v>
      </c>
      <c r="I91" s="82">
        <v>0.56999999999999995</v>
      </c>
      <c r="J91" s="83">
        <v>20</v>
      </c>
      <c r="K91" s="116"/>
      <c r="L91" s="116"/>
      <c r="M91" s="83">
        <v>530</v>
      </c>
      <c r="N91" s="46">
        <v>530</v>
      </c>
      <c r="O91" s="82">
        <v>0</v>
      </c>
      <c r="P91" s="83">
        <f t="shared" si="1"/>
        <v>0</v>
      </c>
      <c r="Q91" s="84" t="s">
        <v>830</v>
      </c>
      <c r="R91" s="46">
        <f t="shared" si="8"/>
        <v>0</v>
      </c>
      <c r="S91" s="84" t="s">
        <v>1150</v>
      </c>
      <c r="T91" s="84" t="s">
        <v>1236</v>
      </c>
      <c r="U91" s="84" t="s">
        <v>1224</v>
      </c>
      <c r="V91" s="100" t="s">
        <v>14141</v>
      </c>
      <c r="W91" s="83" t="s">
        <v>1225</v>
      </c>
      <c r="X91" s="86" t="s">
        <v>1735</v>
      </c>
      <c r="Y91" s="83" t="s">
        <v>14101</v>
      </c>
      <c r="Z91" s="83" t="s">
        <v>14101</v>
      </c>
      <c r="AA91" s="83"/>
      <c r="AB91" s="83">
        <v>30</v>
      </c>
      <c r="AC91" s="87" t="s">
        <v>14049</v>
      </c>
      <c r="AD91" s="87" t="s">
        <v>14050</v>
      </c>
      <c r="AE91" s="236" t="s">
        <v>14140</v>
      </c>
      <c r="AF91" s="236"/>
      <c r="AG91" s="118"/>
      <c r="AH91" s="110"/>
      <c r="AI91" s="87" t="s">
        <v>1411</v>
      </c>
      <c r="AJ91" s="138"/>
    </row>
    <row r="92" spans="1:36" s="88" customFormat="1" ht="43.5">
      <c r="A92" s="139">
        <v>88</v>
      </c>
      <c r="B92" s="78" t="s">
        <v>594</v>
      </c>
      <c r="C92" s="79" t="s">
        <v>123</v>
      </c>
      <c r="D92" s="80" t="s">
        <v>600</v>
      </c>
      <c r="E92" s="79" t="s">
        <v>123</v>
      </c>
      <c r="F92" s="90" t="s">
        <v>1767</v>
      </c>
      <c r="G92" s="216" t="s">
        <v>316</v>
      </c>
      <c r="H92" s="113">
        <v>13</v>
      </c>
      <c r="I92" s="82" t="s">
        <v>764</v>
      </c>
      <c r="J92" s="83" t="s">
        <v>764</v>
      </c>
      <c r="K92" s="116"/>
      <c r="L92" s="116"/>
      <c r="M92" s="83">
        <v>1174</v>
      </c>
      <c r="N92" s="46">
        <v>374</v>
      </c>
      <c r="O92" s="82">
        <v>0.33</v>
      </c>
      <c r="P92" s="83">
        <f t="shared" ref="P92:P103" si="9">M92-N92</f>
        <v>800</v>
      </c>
      <c r="Q92" s="84" t="s">
        <v>1226</v>
      </c>
      <c r="R92" s="46">
        <f t="shared" si="8"/>
        <v>264</v>
      </c>
      <c r="S92" s="84" t="s">
        <v>1150</v>
      </c>
      <c r="T92" s="84" t="s">
        <v>1236</v>
      </c>
      <c r="U92" s="84" t="s">
        <v>1224</v>
      </c>
      <c r="V92" s="100" t="s">
        <v>1736</v>
      </c>
      <c r="W92" s="83" t="s">
        <v>1225</v>
      </c>
      <c r="X92" s="86" t="s">
        <v>1768</v>
      </c>
      <c r="Y92" s="83" t="s">
        <v>14101</v>
      </c>
      <c r="Z92" s="83" t="s">
        <v>14101</v>
      </c>
      <c r="AA92" s="83"/>
      <c r="AB92" s="83">
        <v>0</v>
      </c>
      <c r="AC92" s="87" t="s">
        <v>14049</v>
      </c>
      <c r="AD92" s="87" t="s">
        <v>14050</v>
      </c>
      <c r="AE92" s="236" t="s">
        <v>14138</v>
      </c>
      <c r="AF92" s="236" t="s">
        <v>14139</v>
      </c>
      <c r="AG92" s="118"/>
      <c r="AH92" s="110"/>
      <c r="AI92" s="87" t="s">
        <v>1411</v>
      </c>
      <c r="AJ92" s="138"/>
    </row>
    <row r="93" spans="1:36" s="88" customFormat="1" ht="29">
      <c r="A93" s="139">
        <v>89</v>
      </c>
      <c r="B93" s="78" t="s">
        <v>594</v>
      </c>
      <c r="C93" s="79" t="s">
        <v>123</v>
      </c>
      <c r="D93" s="80" t="s">
        <v>600</v>
      </c>
      <c r="E93" s="79" t="s">
        <v>123</v>
      </c>
      <c r="F93" s="108" t="s">
        <v>1767</v>
      </c>
      <c r="G93" s="216" t="s">
        <v>298</v>
      </c>
      <c r="H93" s="113"/>
      <c r="I93" s="82"/>
      <c r="J93" s="83"/>
      <c r="K93" s="116"/>
      <c r="L93" s="116"/>
      <c r="M93" s="83"/>
      <c r="N93" s="46"/>
      <c r="O93" s="82"/>
      <c r="P93" s="83"/>
      <c r="Q93" s="84"/>
      <c r="R93" s="46"/>
      <c r="S93" s="84"/>
      <c r="T93" s="84"/>
      <c r="U93" s="84"/>
      <c r="V93" s="100"/>
      <c r="W93" s="83"/>
      <c r="X93" s="86"/>
      <c r="Y93" s="83"/>
      <c r="Z93" s="83"/>
      <c r="AA93" s="83"/>
      <c r="AB93" s="83"/>
      <c r="AC93" s="87" t="s">
        <v>14049</v>
      </c>
      <c r="AD93" s="87" t="s">
        <v>14050</v>
      </c>
      <c r="AE93" s="236" t="s">
        <v>14137</v>
      </c>
      <c r="AF93" s="236"/>
      <c r="AG93" s="118"/>
      <c r="AH93" s="110"/>
      <c r="AI93" s="87" t="s">
        <v>1411</v>
      </c>
      <c r="AJ93" s="138"/>
    </row>
    <row r="94" spans="1:36" s="88" customFormat="1" ht="58">
      <c r="A94" s="139">
        <v>90</v>
      </c>
      <c r="B94" s="78" t="s">
        <v>594</v>
      </c>
      <c r="C94" s="79" t="s">
        <v>123</v>
      </c>
      <c r="D94" s="80" t="s">
        <v>596</v>
      </c>
      <c r="E94" s="79" t="s">
        <v>123</v>
      </c>
      <c r="F94" s="79" t="s">
        <v>1371</v>
      </c>
      <c r="G94" s="218" t="s">
        <v>231</v>
      </c>
      <c r="H94" s="112">
        <v>46</v>
      </c>
      <c r="I94" s="82" t="s">
        <v>764</v>
      </c>
      <c r="J94" s="83" t="s">
        <v>764</v>
      </c>
      <c r="K94" s="116"/>
      <c r="L94" s="116"/>
      <c r="M94" s="83">
        <v>6778</v>
      </c>
      <c r="N94" s="46">
        <v>4100</v>
      </c>
      <c r="O94" s="82">
        <v>0.8</v>
      </c>
      <c r="P94" s="83">
        <f t="shared" si="9"/>
        <v>2678</v>
      </c>
      <c r="Q94" s="84" t="s">
        <v>1226</v>
      </c>
      <c r="R94" s="46">
        <f t="shared" si="8"/>
        <v>2142.4</v>
      </c>
      <c r="S94" s="84" t="s">
        <v>1224</v>
      </c>
      <c r="T94" s="84" t="s">
        <v>1236</v>
      </c>
      <c r="U94" s="84" t="s">
        <v>1224</v>
      </c>
      <c r="V94" s="101">
        <v>0.05</v>
      </c>
      <c r="W94" s="83" t="s">
        <v>1225</v>
      </c>
      <c r="X94" s="86" t="s">
        <v>1737</v>
      </c>
      <c r="Y94" s="83" t="s">
        <v>14101</v>
      </c>
      <c r="Z94" s="83" t="s">
        <v>14101</v>
      </c>
      <c r="AA94" s="83"/>
      <c r="AB94" s="83"/>
      <c r="AC94" s="87" t="s">
        <v>1371</v>
      </c>
      <c r="AD94" s="87" t="s">
        <v>14051</v>
      </c>
      <c r="AE94" s="118" t="s">
        <v>14148</v>
      </c>
      <c r="AF94" s="236" t="s">
        <v>14149</v>
      </c>
      <c r="AG94" s="118"/>
      <c r="AH94" s="110"/>
      <c r="AI94" s="87" t="s">
        <v>1411</v>
      </c>
      <c r="AJ94" s="138"/>
    </row>
    <row r="95" spans="1:36" s="88" customFormat="1" ht="43.5">
      <c r="A95" s="139">
        <v>91</v>
      </c>
      <c r="B95" s="78" t="s">
        <v>594</v>
      </c>
      <c r="C95" s="79" t="s">
        <v>123</v>
      </c>
      <c r="D95" s="80" t="s">
        <v>597</v>
      </c>
      <c r="E95" s="79" t="s">
        <v>123</v>
      </c>
      <c r="F95" s="79" t="s">
        <v>13877</v>
      </c>
      <c r="G95" s="218" t="s">
        <v>277</v>
      </c>
      <c r="H95" s="112">
        <v>10</v>
      </c>
      <c r="I95" s="82">
        <v>0.56999999999999995</v>
      </c>
      <c r="J95" s="83">
        <v>3</v>
      </c>
      <c r="K95" s="116"/>
      <c r="L95" s="116"/>
      <c r="M95" s="83">
        <v>2020</v>
      </c>
      <c r="N95" s="46">
        <v>2020</v>
      </c>
      <c r="O95" s="82">
        <v>0.03</v>
      </c>
      <c r="P95" s="83">
        <f t="shared" si="9"/>
        <v>0</v>
      </c>
      <c r="Q95" s="84" t="s">
        <v>830</v>
      </c>
      <c r="R95" s="46">
        <f t="shared" si="8"/>
        <v>0</v>
      </c>
      <c r="S95" s="84" t="s">
        <v>1228</v>
      </c>
      <c r="T95" s="84" t="s">
        <v>1236</v>
      </c>
      <c r="U95" s="84" t="s">
        <v>1224</v>
      </c>
      <c r="V95" s="84" t="s">
        <v>1738</v>
      </c>
      <c r="W95" s="83" t="s">
        <v>1375</v>
      </c>
      <c r="X95" s="86" t="s">
        <v>1739</v>
      </c>
      <c r="Y95" s="83" t="s">
        <v>14094</v>
      </c>
      <c r="Z95" s="83" t="s">
        <v>14101</v>
      </c>
      <c r="AA95" s="83">
        <v>-140</v>
      </c>
      <c r="AB95" s="83">
        <v>0</v>
      </c>
      <c r="AC95" s="87" t="s">
        <v>14052</v>
      </c>
      <c r="AD95" s="87" t="s">
        <v>14053</v>
      </c>
      <c r="AE95" s="236" t="s">
        <v>14108</v>
      </c>
      <c r="AF95" s="236" t="s">
        <v>14107</v>
      </c>
      <c r="AG95" s="118"/>
      <c r="AH95" s="110"/>
      <c r="AI95" s="87" t="s">
        <v>1411</v>
      </c>
      <c r="AJ95" s="138"/>
    </row>
    <row r="96" spans="1:36" s="88" customFormat="1" ht="15" customHeight="1">
      <c r="A96" s="139">
        <v>92</v>
      </c>
      <c r="B96" s="97" t="s">
        <v>777</v>
      </c>
      <c r="C96" s="98"/>
      <c r="D96" s="98"/>
      <c r="E96" s="98"/>
      <c r="F96" s="98"/>
      <c r="G96" s="217"/>
      <c r="H96" s="111">
        <f>SUM(H90:H95)</f>
        <v>85</v>
      </c>
      <c r="I96" s="98"/>
      <c r="J96" s="125">
        <f>SUM(J90:J95)</f>
        <v>23</v>
      </c>
      <c r="K96" s="126"/>
      <c r="L96" s="126"/>
      <c r="M96" s="125">
        <f>SUM(M90:M95)</f>
        <v>11587</v>
      </c>
      <c r="N96" s="125">
        <f>SUM(N90:N95)</f>
        <v>7592</v>
      </c>
      <c r="O96" s="125"/>
      <c r="P96" s="130">
        <f t="shared" si="9"/>
        <v>3995</v>
      </c>
      <c r="Q96" s="125"/>
      <c r="R96" s="125">
        <f>SUM(R90:R95)</f>
        <v>2602.86</v>
      </c>
      <c r="S96" s="127"/>
      <c r="T96" s="127"/>
      <c r="U96" s="127"/>
      <c r="V96" s="127"/>
      <c r="W96" s="127"/>
      <c r="X96" s="128"/>
      <c r="Y96" s="127"/>
      <c r="Z96" s="127"/>
      <c r="AA96" s="127"/>
      <c r="AB96" s="127"/>
      <c r="AC96" s="129"/>
      <c r="AD96" s="129"/>
      <c r="AE96" s="127"/>
      <c r="AF96" s="127"/>
      <c r="AG96" s="129"/>
      <c r="AH96" s="98"/>
      <c r="AI96" s="129"/>
      <c r="AJ96" s="127"/>
    </row>
    <row r="97" spans="1:36" s="88" customFormat="1" ht="43.5">
      <c r="A97" s="139">
        <v>93</v>
      </c>
      <c r="B97" s="78" t="s">
        <v>608</v>
      </c>
      <c r="C97" s="79" t="s">
        <v>1493</v>
      </c>
      <c r="D97" s="80" t="s">
        <v>607</v>
      </c>
      <c r="E97" s="79" t="s">
        <v>1493</v>
      </c>
      <c r="F97" s="79" t="s">
        <v>1493</v>
      </c>
      <c r="G97" s="218" t="s">
        <v>418</v>
      </c>
      <c r="H97" s="112">
        <v>104</v>
      </c>
      <c r="I97" s="82">
        <v>0.68</v>
      </c>
      <c r="J97" s="233">
        <v>1</v>
      </c>
      <c r="K97" s="87" t="s">
        <v>14064</v>
      </c>
      <c r="L97" s="87" t="s">
        <v>14064</v>
      </c>
      <c r="M97" s="83">
        <v>1900</v>
      </c>
      <c r="N97" s="83">
        <v>1900</v>
      </c>
      <c r="O97" s="82">
        <v>4.19E-2</v>
      </c>
      <c r="P97" s="104">
        <f t="shared" si="9"/>
        <v>0</v>
      </c>
      <c r="Q97" s="84" t="s">
        <v>830</v>
      </c>
      <c r="R97" s="46">
        <f>P97*O97</f>
        <v>0</v>
      </c>
      <c r="S97" s="84" t="s">
        <v>1224</v>
      </c>
      <c r="T97" s="84" t="s">
        <v>1236</v>
      </c>
      <c r="U97" s="84" t="s">
        <v>1224</v>
      </c>
      <c r="V97" s="105" t="s">
        <v>14058</v>
      </c>
      <c r="W97" s="83" t="s">
        <v>1225</v>
      </c>
      <c r="X97" s="86" t="s">
        <v>14062</v>
      </c>
      <c r="Y97" s="83"/>
      <c r="Z97" s="83"/>
      <c r="AA97" s="83"/>
      <c r="AB97" s="83">
        <v>-75</v>
      </c>
      <c r="AC97" s="87" t="s">
        <v>14068</v>
      </c>
      <c r="AD97" s="87" t="s">
        <v>14066</v>
      </c>
      <c r="AE97" s="236" t="s">
        <v>14065</v>
      </c>
      <c r="AF97" s="87"/>
      <c r="AG97" s="118"/>
      <c r="AH97" s="110"/>
      <c r="AI97" s="87" t="s">
        <v>1410</v>
      </c>
      <c r="AJ97" s="138"/>
    </row>
    <row r="98" spans="1:36" s="88" customFormat="1" ht="15" customHeight="1">
      <c r="A98" s="139">
        <v>94</v>
      </c>
      <c r="B98" s="97" t="s">
        <v>778</v>
      </c>
      <c r="C98" s="98"/>
      <c r="D98" s="98"/>
      <c r="E98" s="98"/>
      <c r="F98" s="98"/>
      <c r="G98" s="217"/>
      <c r="H98" s="111">
        <f>H97</f>
        <v>104</v>
      </c>
      <c r="I98" s="98"/>
      <c r="J98" s="125">
        <f>J97</f>
        <v>1</v>
      </c>
      <c r="K98" s="126"/>
      <c r="L98" s="126"/>
      <c r="M98" s="125">
        <f t="shared" ref="M98:R98" si="10">M97</f>
        <v>1900</v>
      </c>
      <c r="N98" s="125">
        <f t="shared" si="10"/>
        <v>1900</v>
      </c>
      <c r="O98" s="125"/>
      <c r="P98" s="130">
        <f t="shared" si="9"/>
        <v>0</v>
      </c>
      <c r="Q98" s="125"/>
      <c r="R98" s="125">
        <f t="shared" si="10"/>
        <v>0</v>
      </c>
      <c r="S98" s="127"/>
      <c r="T98" s="127"/>
      <c r="U98" s="127"/>
      <c r="V98" s="127"/>
      <c r="W98" s="127"/>
      <c r="X98" s="128"/>
      <c r="Y98" s="127"/>
      <c r="Z98" s="127"/>
      <c r="AA98" s="127"/>
      <c r="AB98" s="127"/>
      <c r="AC98" s="129"/>
      <c r="AD98" s="129"/>
      <c r="AE98" s="127"/>
      <c r="AF98" s="127"/>
      <c r="AG98" s="129"/>
      <c r="AH98" s="98"/>
      <c r="AI98" s="129"/>
      <c r="AJ98" s="127"/>
    </row>
    <row r="99" spans="1:36" s="88" customFormat="1" ht="29">
      <c r="A99" s="139">
        <v>95</v>
      </c>
      <c r="B99" s="78" t="s">
        <v>829</v>
      </c>
      <c r="C99" s="79" t="s">
        <v>123</v>
      </c>
      <c r="D99" s="80" t="s">
        <v>982</v>
      </c>
      <c r="E99" s="79" t="s">
        <v>123</v>
      </c>
      <c r="F99" s="79" t="s">
        <v>127</v>
      </c>
      <c r="G99" s="81" t="s">
        <v>977</v>
      </c>
      <c r="H99" s="112">
        <v>4</v>
      </c>
      <c r="I99" s="82">
        <v>0.56999999999999995</v>
      </c>
      <c r="J99" s="83">
        <v>50</v>
      </c>
      <c r="K99" s="116"/>
      <c r="L99" s="116"/>
      <c r="M99" s="83">
        <v>771</v>
      </c>
      <c r="N99" s="46">
        <v>424</v>
      </c>
      <c r="O99" s="103">
        <v>0.59</v>
      </c>
      <c r="P99" s="83">
        <f t="shared" si="9"/>
        <v>347</v>
      </c>
      <c r="Q99" s="84" t="s">
        <v>1226</v>
      </c>
      <c r="R99" s="46">
        <f>P99*O99</f>
        <v>204.73</v>
      </c>
      <c r="S99" s="84" t="s">
        <v>1224</v>
      </c>
      <c r="T99" s="84" t="s">
        <v>1236</v>
      </c>
      <c r="U99" s="84" t="s">
        <v>1224</v>
      </c>
      <c r="V99" s="99" t="s">
        <v>1741</v>
      </c>
      <c r="W99" s="83" t="s">
        <v>1399</v>
      </c>
      <c r="X99" s="86" t="s">
        <v>1394</v>
      </c>
      <c r="Y99" s="83"/>
      <c r="Z99" s="83"/>
      <c r="AA99" s="83"/>
      <c r="AB99" s="83"/>
      <c r="AC99" s="87" t="s">
        <v>127</v>
      </c>
      <c r="AD99" s="87" t="s">
        <v>14006</v>
      </c>
      <c r="AE99" s="247" t="s">
        <v>14162</v>
      </c>
      <c r="AF99" s="247"/>
      <c r="AG99" s="118"/>
      <c r="AH99" s="110"/>
      <c r="AI99" s="87" t="s">
        <v>1412</v>
      </c>
      <c r="AJ99" s="138"/>
    </row>
    <row r="100" spans="1:36" s="88" customFormat="1" ht="29">
      <c r="A100" s="139">
        <v>96</v>
      </c>
      <c r="B100" s="78" t="s">
        <v>829</v>
      </c>
      <c r="C100" s="79" t="s">
        <v>123</v>
      </c>
      <c r="D100" s="80" t="s">
        <v>984</v>
      </c>
      <c r="E100" s="79" t="s">
        <v>123</v>
      </c>
      <c r="F100" s="79" t="s">
        <v>1344</v>
      </c>
      <c r="G100" s="218" t="s">
        <v>983</v>
      </c>
      <c r="H100" s="112">
        <v>1</v>
      </c>
      <c r="I100" s="82">
        <v>0.2</v>
      </c>
      <c r="J100" s="83">
        <v>4</v>
      </c>
      <c r="K100" s="116" t="s">
        <v>14086</v>
      </c>
      <c r="L100" s="116"/>
      <c r="M100" s="83">
        <v>174</v>
      </c>
      <c r="N100" s="83">
        <v>174</v>
      </c>
      <c r="O100" s="103">
        <v>0.38</v>
      </c>
      <c r="P100" s="104">
        <f t="shared" si="9"/>
        <v>0</v>
      </c>
      <c r="Q100" s="84" t="s">
        <v>830</v>
      </c>
      <c r="R100" s="46">
        <f>P100*O100</f>
        <v>0</v>
      </c>
      <c r="S100" s="84" t="s">
        <v>1224</v>
      </c>
      <c r="T100" s="84" t="s">
        <v>1236</v>
      </c>
      <c r="U100" s="84" t="s">
        <v>1224</v>
      </c>
      <c r="V100" s="99">
        <v>0</v>
      </c>
      <c r="W100" s="83" t="s">
        <v>1225</v>
      </c>
      <c r="X100" s="86" t="s">
        <v>1742</v>
      </c>
      <c r="Y100" s="83"/>
      <c r="Z100" s="83"/>
      <c r="AA100" s="83"/>
      <c r="AB100" s="83">
        <f>-36.5+10+9+9-(3*3)</f>
        <v>-17.5</v>
      </c>
      <c r="AC100" s="87" t="s">
        <v>14054</v>
      </c>
      <c r="AD100" s="87" t="s">
        <v>14055</v>
      </c>
      <c r="AE100" s="236" t="s">
        <v>14084</v>
      </c>
      <c r="AF100" s="236"/>
      <c r="AG100" s="118"/>
      <c r="AH100" s="110"/>
      <c r="AI100" s="87" t="s">
        <v>1410</v>
      </c>
      <c r="AJ100" s="138"/>
    </row>
    <row r="101" spans="1:36" s="88" customFormat="1" ht="29">
      <c r="A101" s="139">
        <v>97</v>
      </c>
      <c r="B101" s="78" t="s">
        <v>829</v>
      </c>
      <c r="C101" s="79" t="s">
        <v>123</v>
      </c>
      <c r="D101" s="80" t="s">
        <v>984</v>
      </c>
      <c r="E101" s="79" t="s">
        <v>123</v>
      </c>
      <c r="F101" s="79" t="s">
        <v>1344</v>
      </c>
      <c r="G101" s="218" t="s">
        <v>1342</v>
      </c>
      <c r="H101" s="112">
        <v>1</v>
      </c>
      <c r="I101" s="82">
        <v>0.2</v>
      </c>
      <c r="J101" s="83">
        <v>1</v>
      </c>
      <c r="K101" s="116" t="s">
        <v>14086</v>
      </c>
      <c r="L101" s="116"/>
      <c r="M101" s="83">
        <v>23</v>
      </c>
      <c r="N101" s="83">
        <v>23</v>
      </c>
      <c r="O101" s="103">
        <v>0.33</v>
      </c>
      <c r="P101" s="104">
        <f t="shared" si="9"/>
        <v>0</v>
      </c>
      <c r="Q101" s="84" t="s">
        <v>830</v>
      </c>
      <c r="R101" s="46">
        <f>P101*O101</f>
        <v>0</v>
      </c>
      <c r="S101" s="84" t="s">
        <v>1228</v>
      </c>
      <c r="T101" s="84" t="s">
        <v>1236</v>
      </c>
      <c r="U101" s="84" t="s">
        <v>1224</v>
      </c>
      <c r="V101" s="99">
        <v>0</v>
      </c>
      <c r="W101" s="83" t="s">
        <v>1225</v>
      </c>
      <c r="X101" s="86" t="s">
        <v>1742</v>
      </c>
      <c r="Y101" s="83"/>
      <c r="Z101" s="83"/>
      <c r="AA101" s="83"/>
      <c r="AB101" s="83">
        <f>-5+1+1-4.5</f>
        <v>-7.5</v>
      </c>
      <c r="AC101" s="87" t="s">
        <v>14054</v>
      </c>
      <c r="AD101" s="87" t="s">
        <v>14055</v>
      </c>
      <c r="AE101" s="236" t="s">
        <v>14087</v>
      </c>
      <c r="AF101" s="236"/>
      <c r="AG101" s="118"/>
      <c r="AH101" s="110"/>
      <c r="AI101" s="87" t="s">
        <v>1410</v>
      </c>
      <c r="AJ101" s="138"/>
    </row>
    <row r="102" spans="1:36" s="88" customFormat="1" ht="15" customHeight="1">
      <c r="A102" s="139">
        <v>98</v>
      </c>
      <c r="B102" s="97" t="s">
        <v>1031</v>
      </c>
      <c r="C102" s="98"/>
      <c r="D102" s="98"/>
      <c r="E102" s="98"/>
      <c r="F102" s="98"/>
      <c r="G102" s="217"/>
      <c r="H102" s="111">
        <f>SUM(H99:H101)</f>
        <v>6</v>
      </c>
      <c r="I102" s="98"/>
      <c r="J102" s="125">
        <f>SUM(J99:J101)</f>
        <v>55</v>
      </c>
      <c r="K102" s="126"/>
      <c r="L102" s="126"/>
      <c r="M102" s="125">
        <f>SUM(M99:M101)</f>
        <v>968</v>
      </c>
      <c r="N102" s="125">
        <f>SUM(N99:N101)</f>
        <v>621</v>
      </c>
      <c r="O102" s="125"/>
      <c r="P102" s="125">
        <f>SUM(P99:P101)</f>
        <v>347</v>
      </c>
      <c r="Q102" s="125"/>
      <c r="R102" s="125">
        <f>SUM(R99:R101)</f>
        <v>204.73</v>
      </c>
      <c r="S102" s="127"/>
      <c r="T102" s="127"/>
      <c r="U102" s="127"/>
      <c r="V102" s="127"/>
      <c r="W102" s="127"/>
      <c r="X102" s="128"/>
      <c r="Y102" s="127"/>
      <c r="Z102" s="127"/>
      <c r="AA102" s="127"/>
      <c r="AB102" s="127"/>
      <c r="AC102" s="129"/>
      <c r="AD102" s="129"/>
      <c r="AE102" s="127"/>
      <c r="AF102" s="127"/>
      <c r="AG102" s="129"/>
      <c r="AH102" s="98"/>
      <c r="AI102" s="129"/>
      <c r="AJ102" s="127"/>
    </row>
    <row r="103" spans="1:36" s="88" customFormat="1" ht="27" customHeight="1">
      <c r="A103" s="50"/>
      <c r="B103" s="97" t="s">
        <v>779</v>
      </c>
      <c r="C103" s="98"/>
      <c r="D103" s="98"/>
      <c r="E103" s="98"/>
      <c r="F103" s="98"/>
      <c r="G103" s="217"/>
      <c r="H103" s="111">
        <f>H102+H98+H96+H89+H71+H69+H44+H40+H30+H27+H19+H10+H5</f>
        <v>911</v>
      </c>
      <c r="I103" s="98"/>
      <c r="J103" s="125">
        <f>J102+J98+J96+J89+J71+J69+J44+J40+J30+J27+J19+J10+J5</f>
        <v>2740.1379999999999</v>
      </c>
      <c r="K103" s="126"/>
      <c r="L103" s="126"/>
      <c r="M103" s="125">
        <f>M102+M98+M96+M89+M71+M69+M44+M40+M30+M27+M19+M10+M5</f>
        <v>177666.80902000004</v>
      </c>
      <c r="N103" s="125">
        <f>N102+N98+N96+N89+N71+N69+N44+N40+N30+N27+N19+N10+N5</f>
        <v>152245.97200000004</v>
      </c>
      <c r="O103" s="125"/>
      <c r="P103" s="130">
        <f t="shared" si="9"/>
        <v>25420.837020000006</v>
      </c>
      <c r="Q103" s="125"/>
      <c r="R103" s="125">
        <f>R102+R98+R96+R89+R71+R69+R44+R40+R30+R27+R19+R10+R5</f>
        <v>3345.7909261999998</v>
      </c>
      <c r="S103" s="127"/>
      <c r="T103" s="127"/>
      <c r="U103" s="127"/>
      <c r="V103" s="127"/>
      <c r="W103" s="127"/>
      <c r="X103" s="128"/>
      <c r="Y103" s="127"/>
      <c r="Z103" s="127"/>
      <c r="AA103" s="127"/>
      <c r="AB103" s="127"/>
      <c r="AC103" s="129"/>
      <c r="AD103" s="129"/>
      <c r="AE103" s="127"/>
      <c r="AF103" s="127"/>
      <c r="AG103" s="129"/>
      <c r="AH103" s="98"/>
      <c r="AI103" s="129"/>
      <c r="AJ103" s="127"/>
    </row>
    <row r="104" spans="1:36" ht="29.25" customHeight="1">
      <c r="B104" s="19"/>
      <c r="D104" s="19"/>
      <c r="I104" s="44"/>
      <c r="J104" s="45"/>
      <c r="K104" s="61"/>
      <c r="L104" s="61"/>
      <c r="M104" s="45"/>
      <c r="N104" s="46"/>
      <c r="O104" s="44"/>
      <c r="P104" s="45"/>
      <c r="Q104" s="21"/>
      <c r="R104" s="21"/>
      <c r="S104" s="21"/>
      <c r="T104" s="21"/>
      <c r="U104" s="21"/>
      <c r="V104" s="21"/>
      <c r="W104" s="45"/>
      <c r="X104" s="67"/>
      <c r="Y104" s="45"/>
      <c r="Z104" s="45"/>
      <c r="AA104" s="45"/>
      <c r="AB104" s="45"/>
      <c r="AC104" s="61"/>
      <c r="AD104" s="61"/>
      <c r="AE104" s="243"/>
      <c r="AF104" s="239"/>
      <c r="AI104" s="61"/>
    </row>
    <row r="105" spans="1:36">
      <c r="B105" s="8"/>
      <c r="D105" s="19"/>
      <c r="I105" s="44"/>
      <c r="J105" s="45"/>
      <c r="K105" s="61"/>
      <c r="L105" s="61"/>
      <c r="M105" s="45"/>
      <c r="N105" s="46"/>
      <c r="O105" s="44"/>
      <c r="P105" s="45"/>
      <c r="Q105" s="21"/>
      <c r="R105" s="21"/>
      <c r="S105" s="21"/>
      <c r="T105" s="21"/>
      <c r="U105" s="21"/>
      <c r="V105" s="21"/>
      <c r="W105" s="45"/>
      <c r="X105" s="67"/>
      <c r="Y105" s="45"/>
      <c r="Z105" s="45"/>
      <c r="AA105" s="45"/>
      <c r="AB105" s="45"/>
      <c r="AC105" s="61"/>
      <c r="AD105" s="61"/>
      <c r="AE105" s="239"/>
      <c r="AF105" s="239"/>
      <c r="AI105" s="61"/>
    </row>
    <row r="106" spans="1:36">
      <c r="A106" s="63" t="s">
        <v>1243</v>
      </c>
      <c r="B106" s="19"/>
      <c r="D106" s="19"/>
      <c r="I106" s="44"/>
      <c r="J106" s="106">
        <f>SUM(J4:J103)/3-J103</f>
        <v>-101.33333333333348</v>
      </c>
      <c r="K106" s="115"/>
      <c r="L106" s="115"/>
      <c r="M106" s="106">
        <f>SUM(M4:M103)/3-M103</f>
        <v>-22450.857666666707</v>
      </c>
      <c r="N106" s="106">
        <f>SUM(N4:N103)/3-N103</f>
        <v>-19254.524333333364</v>
      </c>
      <c r="O106" s="106"/>
      <c r="P106" s="106">
        <f>SUM(P4:P103)/3-P103</f>
        <v>-3196.3333333333321</v>
      </c>
      <c r="Q106" s="106"/>
      <c r="R106" s="106">
        <f>SUM(R4:R103)/3-R103</f>
        <v>0</v>
      </c>
      <c r="S106" s="21"/>
      <c r="T106" s="21"/>
      <c r="U106" s="21"/>
      <c r="V106" s="21"/>
      <c r="W106" s="45"/>
      <c r="X106" s="67"/>
      <c r="Y106" s="45"/>
      <c r="Z106" s="45"/>
      <c r="AA106" s="45"/>
      <c r="AB106" s="45"/>
      <c r="AC106" s="61"/>
      <c r="AD106" s="61"/>
      <c r="AE106" s="239"/>
      <c r="AF106" s="239"/>
      <c r="AI106" s="61"/>
    </row>
    <row r="107" spans="1:36">
      <c r="I107" s="44"/>
      <c r="J107" s="45"/>
      <c r="K107" s="61"/>
      <c r="L107" s="61"/>
      <c r="M107" s="45"/>
      <c r="N107" s="46"/>
      <c r="O107" s="44"/>
      <c r="P107" s="45"/>
      <c r="Q107" s="21"/>
      <c r="R107" s="21"/>
      <c r="S107" s="21"/>
      <c r="T107" s="21"/>
      <c r="U107" s="21"/>
      <c r="V107" s="21"/>
      <c r="W107" s="45"/>
      <c r="X107" s="67"/>
      <c r="Y107" s="45"/>
      <c r="Z107" s="45"/>
      <c r="AA107" s="45"/>
      <c r="AB107" s="45"/>
      <c r="AC107" s="61"/>
      <c r="AD107" s="61"/>
      <c r="AE107" s="239"/>
      <c r="AF107" s="239"/>
      <c r="AI107" s="61"/>
    </row>
    <row r="108" spans="1:36">
      <c r="I108" s="44"/>
      <c r="J108" s="45"/>
      <c r="K108" s="61"/>
      <c r="L108" s="61"/>
      <c r="M108" s="45"/>
      <c r="N108" s="46"/>
      <c r="O108" s="44"/>
      <c r="P108" s="45"/>
      <c r="Q108" s="21"/>
      <c r="R108" s="21"/>
      <c r="S108" s="21"/>
      <c r="T108" s="21"/>
      <c r="U108" s="21"/>
      <c r="V108" s="21"/>
      <c r="W108" s="45"/>
      <c r="X108" s="67"/>
      <c r="Y108" s="45"/>
      <c r="Z108" s="45"/>
      <c r="AA108" s="45"/>
      <c r="AB108" s="45"/>
      <c r="AC108" s="61"/>
      <c r="AD108" s="61"/>
      <c r="AE108" s="239"/>
      <c r="AF108" s="239"/>
      <c r="AI108" s="61"/>
    </row>
    <row r="109" spans="1:36">
      <c r="I109" s="64"/>
      <c r="N109" s="53"/>
      <c r="O109" s="51"/>
      <c r="P109" s="52"/>
      <c r="AE109" s="246"/>
    </row>
    <row r="110" spans="1:36">
      <c r="N110" s="53"/>
      <c r="O110" s="51"/>
      <c r="P110" s="52"/>
      <c r="AE110" s="241"/>
      <c r="AF110" s="241"/>
    </row>
    <row r="111" spans="1:36">
      <c r="N111" s="53"/>
      <c r="O111" s="51"/>
      <c r="P111" s="52"/>
    </row>
    <row r="112" spans="1:36">
      <c r="F112" s="244">
        <v>1425000</v>
      </c>
      <c r="G112" s="245">
        <f>F112/0.95</f>
        <v>1500000</v>
      </c>
      <c r="N112" s="53"/>
      <c r="O112" s="51"/>
      <c r="P112" s="52"/>
    </row>
    <row r="113" spans="6:16">
      <c r="F113" s="244">
        <v>600000</v>
      </c>
      <c r="G113" s="245">
        <f>F113/0.95</f>
        <v>631578.94736842113</v>
      </c>
      <c r="N113" s="53"/>
      <c r="O113" s="51"/>
      <c r="P113" s="52"/>
    </row>
    <row r="114" spans="6:16">
      <c r="F114" s="244">
        <v>302000</v>
      </c>
      <c r="G114" s="245">
        <f>F114/0.95</f>
        <v>317894.73684210528</v>
      </c>
      <c r="N114" s="53"/>
      <c r="O114" s="51"/>
      <c r="P114" s="52"/>
    </row>
    <row r="115" spans="6:16">
      <c r="F115" s="244">
        <v>110360</v>
      </c>
      <c r="G115" s="245">
        <f>F115/0.95</f>
        <v>116168.42105263159</v>
      </c>
      <c r="N115" s="53"/>
      <c r="O115" s="51"/>
      <c r="P115" s="52"/>
    </row>
    <row r="116" spans="6:16">
      <c r="F116" s="245">
        <f>SUBTOTAL(9,F112:F115)</f>
        <v>2437360</v>
      </c>
      <c r="G116" s="245">
        <f>SUBTOTAL(9,G112:G115)</f>
        <v>2565642.1052631577</v>
      </c>
      <c r="N116" s="53"/>
      <c r="O116" s="51"/>
      <c r="P116" s="52"/>
    </row>
    <row r="117" spans="6:16">
      <c r="N117" s="53"/>
      <c r="O117" s="51"/>
      <c r="P117" s="52"/>
    </row>
    <row r="118" spans="6:16">
      <c r="N118" s="53"/>
      <c r="O118" s="51"/>
      <c r="P118" s="52"/>
    </row>
    <row r="119" spans="6:16">
      <c r="N119" s="53"/>
      <c r="O119" s="51"/>
      <c r="P119" s="52"/>
    </row>
    <row r="120" spans="6:16">
      <c r="N120" s="53"/>
      <c r="O120" s="51"/>
      <c r="P120" s="52"/>
    </row>
    <row r="121" spans="6:16">
      <c r="N121" s="53"/>
      <c r="O121" s="51"/>
      <c r="P121" s="52"/>
    </row>
    <row r="122" spans="6:16">
      <c r="N122" s="53"/>
      <c r="O122" s="51"/>
      <c r="P122" s="52"/>
    </row>
    <row r="123" spans="6:16">
      <c r="N123" s="53"/>
      <c r="O123" s="51"/>
      <c r="P123" s="52"/>
    </row>
    <row r="124" spans="6:16">
      <c r="N124" s="53"/>
      <c r="O124" s="51"/>
      <c r="P124" s="52"/>
    </row>
    <row r="125" spans="6:16">
      <c r="N125" s="53"/>
      <c r="O125" s="51"/>
      <c r="P125" s="52"/>
    </row>
    <row r="126" spans="6:16">
      <c r="N126" s="53"/>
      <c r="O126" s="51"/>
      <c r="P126" s="52"/>
    </row>
    <row r="127" spans="6:16">
      <c r="N127" s="53"/>
      <c r="O127" s="51"/>
      <c r="P127" s="52"/>
    </row>
    <row r="128" spans="6:16">
      <c r="N128" s="53"/>
      <c r="O128" s="51"/>
      <c r="P128" s="52"/>
    </row>
    <row r="129" spans="14:16">
      <c r="N129" s="53"/>
      <c r="O129" s="51"/>
      <c r="P129" s="52"/>
    </row>
    <row r="130" spans="14:16">
      <c r="N130" s="53"/>
      <c r="O130" s="51"/>
      <c r="P130" s="52"/>
    </row>
    <row r="131" spans="14:16">
      <c r="N131" s="53"/>
      <c r="O131" s="51"/>
      <c r="P131" s="52"/>
    </row>
    <row r="132" spans="14:16">
      <c r="N132" s="53"/>
      <c r="O132" s="51"/>
      <c r="P132" s="52"/>
    </row>
    <row r="133" spans="14:16">
      <c r="N133" s="53"/>
      <c r="O133" s="51"/>
      <c r="P133" s="52"/>
    </row>
    <row r="134" spans="14:16">
      <c r="N134" s="53"/>
      <c r="O134" s="51"/>
      <c r="P134" s="52"/>
    </row>
    <row r="135" spans="14:16">
      <c r="N135" s="53"/>
      <c r="O135" s="51"/>
      <c r="P135" s="52"/>
    </row>
    <row r="136" spans="14:16">
      <c r="N136" s="53"/>
      <c r="O136" s="51"/>
      <c r="P136" s="52"/>
    </row>
    <row r="137" spans="14:16">
      <c r="N137" s="53"/>
      <c r="O137" s="51"/>
      <c r="P137" s="52"/>
    </row>
    <row r="138" spans="14:16">
      <c r="N138" s="53"/>
      <c r="O138" s="51"/>
      <c r="P138" s="52"/>
    </row>
    <row r="139" spans="14:16">
      <c r="N139" s="53"/>
      <c r="O139" s="51"/>
      <c r="P139" s="52"/>
    </row>
    <row r="140" spans="14:16">
      <c r="N140" s="53"/>
      <c r="O140" s="51"/>
      <c r="P140" s="52"/>
    </row>
    <row r="141" spans="14:16">
      <c r="N141" s="53"/>
      <c r="O141" s="51"/>
      <c r="P141" s="52"/>
    </row>
    <row r="142" spans="14:16">
      <c r="N142" s="53"/>
      <c r="O142" s="51"/>
      <c r="P142" s="52"/>
    </row>
    <row r="143" spans="14:16">
      <c r="N143" s="53"/>
      <c r="O143" s="51"/>
      <c r="P143" s="52"/>
    </row>
    <row r="144" spans="14:16">
      <c r="N144" s="53"/>
      <c r="O144" s="51"/>
      <c r="P144" s="52"/>
    </row>
    <row r="145" spans="14:16">
      <c r="N145" s="53"/>
      <c r="O145" s="51"/>
      <c r="P145" s="52"/>
    </row>
    <row r="146" spans="14:16">
      <c r="N146" s="53"/>
      <c r="O146" s="51"/>
      <c r="P146" s="52"/>
    </row>
    <row r="147" spans="14:16">
      <c r="N147" s="53"/>
      <c r="O147" s="51"/>
      <c r="P147" s="52"/>
    </row>
    <row r="148" spans="14:16">
      <c r="N148" s="53"/>
      <c r="O148" s="51"/>
      <c r="P148" s="52"/>
    </row>
    <row r="149" spans="14:16">
      <c r="N149" s="53"/>
      <c r="O149" s="51"/>
      <c r="P149" s="52"/>
    </row>
    <row r="150" spans="14:16">
      <c r="N150" s="53"/>
      <c r="O150" s="51"/>
      <c r="P150" s="52"/>
    </row>
    <row r="151" spans="14:16">
      <c r="N151" s="53"/>
      <c r="O151" s="51"/>
      <c r="P151" s="52"/>
    </row>
    <row r="152" spans="14:16">
      <c r="N152" s="53"/>
      <c r="O152" s="51"/>
      <c r="P152" s="52"/>
    </row>
    <row r="153" spans="14:16">
      <c r="N153" s="53"/>
      <c r="O153" s="51"/>
      <c r="P153" s="52"/>
    </row>
    <row r="154" spans="14:16">
      <c r="N154" s="53"/>
      <c r="O154" s="51"/>
      <c r="P154" s="52"/>
    </row>
    <row r="155" spans="14:16">
      <c r="N155" s="53"/>
      <c r="O155" s="51"/>
      <c r="P155" s="52"/>
    </row>
    <row r="156" spans="14:16">
      <c r="N156" s="53"/>
      <c r="O156" s="51"/>
      <c r="P156" s="52"/>
    </row>
    <row r="157" spans="14:16">
      <c r="N157" s="53"/>
      <c r="O157" s="51"/>
      <c r="P157" s="52"/>
    </row>
    <row r="158" spans="14:16">
      <c r="N158" s="53"/>
      <c r="O158" s="51"/>
      <c r="P158" s="52"/>
    </row>
    <row r="159" spans="14:16">
      <c r="N159" s="53"/>
      <c r="O159" s="51"/>
      <c r="P159" s="52"/>
    </row>
    <row r="160" spans="14:16">
      <c r="N160" s="53"/>
      <c r="O160" s="51"/>
      <c r="P160" s="52"/>
    </row>
    <row r="161" spans="14:16">
      <c r="N161" s="53"/>
      <c r="O161" s="51"/>
      <c r="P161" s="52"/>
    </row>
    <row r="162" spans="14:16">
      <c r="N162" s="53"/>
      <c r="O162" s="51"/>
      <c r="P162" s="52"/>
    </row>
    <row r="163" spans="14:16">
      <c r="N163" s="53"/>
      <c r="O163" s="51"/>
      <c r="P163" s="52"/>
    </row>
    <row r="164" spans="14:16">
      <c r="N164" s="53"/>
      <c r="O164" s="51"/>
      <c r="P164" s="52"/>
    </row>
    <row r="165" spans="14:16">
      <c r="N165" s="53"/>
      <c r="O165" s="51"/>
      <c r="P165" s="52"/>
    </row>
    <row r="166" spans="14:16">
      <c r="N166" s="53"/>
      <c r="O166" s="51"/>
      <c r="P166" s="52"/>
    </row>
    <row r="167" spans="14:16">
      <c r="N167" s="53"/>
      <c r="O167" s="51"/>
      <c r="P167" s="52"/>
    </row>
    <row r="168" spans="14:16">
      <c r="N168" s="53"/>
      <c r="O168" s="51"/>
      <c r="P168" s="52"/>
    </row>
    <row r="169" spans="14:16">
      <c r="N169" s="53"/>
      <c r="O169" s="51"/>
      <c r="P169" s="52"/>
    </row>
    <row r="170" spans="14:16">
      <c r="N170" s="53"/>
      <c r="O170" s="51"/>
      <c r="P170" s="52"/>
    </row>
    <row r="171" spans="14:16">
      <c r="N171" s="53"/>
      <c r="O171" s="51"/>
      <c r="P171" s="52"/>
    </row>
    <row r="172" spans="14:16">
      <c r="N172" s="53"/>
      <c r="O172" s="51"/>
      <c r="P172" s="52"/>
    </row>
    <row r="173" spans="14:16">
      <c r="N173" s="53"/>
      <c r="O173" s="51"/>
      <c r="P173" s="52"/>
    </row>
    <row r="174" spans="14:16">
      <c r="N174" s="53"/>
      <c r="O174" s="51"/>
      <c r="P174" s="52"/>
    </row>
    <row r="175" spans="14:16">
      <c r="N175" s="53"/>
      <c r="O175" s="51"/>
      <c r="P175" s="52"/>
    </row>
    <row r="176" spans="14:16">
      <c r="N176" s="53"/>
      <c r="O176" s="51"/>
      <c r="P176" s="52"/>
    </row>
    <row r="177" spans="14:16">
      <c r="N177" s="53"/>
      <c r="O177" s="51"/>
      <c r="P177" s="52"/>
    </row>
    <row r="178" spans="14:16">
      <c r="N178" s="53"/>
      <c r="O178" s="51"/>
      <c r="P178" s="52"/>
    </row>
    <row r="179" spans="14:16">
      <c r="N179" s="53"/>
      <c r="O179" s="51"/>
      <c r="P179" s="52"/>
    </row>
    <row r="180" spans="14:16">
      <c r="N180" s="53"/>
      <c r="O180" s="51"/>
      <c r="P180" s="52"/>
    </row>
    <row r="181" spans="14:16">
      <c r="N181" s="53"/>
      <c r="O181" s="51"/>
      <c r="P181" s="52"/>
    </row>
    <row r="182" spans="14:16">
      <c r="N182" s="53"/>
      <c r="O182" s="51"/>
      <c r="P182" s="52"/>
    </row>
    <row r="183" spans="14:16">
      <c r="N183" s="53"/>
      <c r="O183" s="51"/>
      <c r="P183" s="52"/>
    </row>
    <row r="184" spans="14:16">
      <c r="N184" s="53"/>
      <c r="O184" s="51"/>
      <c r="P184" s="52"/>
    </row>
    <row r="185" spans="14:16">
      <c r="N185" s="53"/>
      <c r="O185" s="51"/>
      <c r="P185" s="52"/>
    </row>
    <row r="186" spans="14:16">
      <c r="N186" s="53"/>
      <c r="O186" s="51"/>
      <c r="P186" s="52"/>
    </row>
    <row r="187" spans="14:16">
      <c r="N187" s="53"/>
      <c r="O187" s="51"/>
      <c r="P187" s="52"/>
    </row>
    <row r="188" spans="14:16">
      <c r="N188" s="53"/>
      <c r="O188" s="51"/>
      <c r="P188" s="52"/>
    </row>
    <row r="189" spans="14:16">
      <c r="N189" s="53"/>
      <c r="O189" s="51"/>
      <c r="P189" s="52"/>
    </row>
    <row r="190" spans="14:16">
      <c r="N190" s="53"/>
      <c r="O190" s="51"/>
      <c r="P190" s="52"/>
    </row>
    <row r="191" spans="14:16">
      <c r="N191" s="53"/>
      <c r="O191" s="51"/>
      <c r="P191" s="52"/>
    </row>
    <row r="192" spans="14:16">
      <c r="N192" s="53"/>
      <c r="O192" s="51"/>
      <c r="P192" s="52"/>
    </row>
    <row r="193" spans="14:16">
      <c r="N193" s="53"/>
      <c r="O193" s="51"/>
      <c r="P193" s="52"/>
    </row>
    <row r="194" spans="14:16">
      <c r="N194" s="53"/>
      <c r="O194" s="51"/>
      <c r="P194" s="52"/>
    </row>
    <row r="195" spans="14:16">
      <c r="N195" s="53"/>
      <c r="O195" s="51"/>
      <c r="P195" s="52"/>
    </row>
    <row r="196" spans="14:16">
      <c r="N196" s="53"/>
      <c r="O196" s="51"/>
      <c r="P196" s="52"/>
    </row>
    <row r="197" spans="14:16">
      <c r="N197" s="53"/>
      <c r="O197" s="51"/>
      <c r="P197" s="52"/>
    </row>
    <row r="198" spans="14:16">
      <c r="N198" s="53"/>
      <c r="O198" s="51"/>
      <c r="P198" s="52"/>
    </row>
    <row r="199" spans="14:16">
      <c r="N199" s="53"/>
      <c r="O199" s="51"/>
      <c r="P199" s="52"/>
    </row>
    <row r="200" spans="14:16">
      <c r="N200" s="53"/>
      <c r="O200" s="51"/>
      <c r="P200" s="52"/>
    </row>
    <row r="201" spans="14:16">
      <c r="N201" s="53"/>
      <c r="O201" s="51"/>
      <c r="P201" s="52"/>
    </row>
    <row r="202" spans="14:16">
      <c r="N202" s="53"/>
      <c r="O202" s="51"/>
      <c r="P202" s="52"/>
    </row>
    <row r="203" spans="14:16">
      <c r="N203" s="53"/>
      <c r="O203" s="51"/>
      <c r="P203" s="52"/>
    </row>
    <row r="204" spans="14:16">
      <c r="N204" s="53"/>
      <c r="O204" s="51"/>
      <c r="P204" s="52"/>
    </row>
    <row r="205" spans="14:16">
      <c r="N205" s="53"/>
      <c r="O205" s="51"/>
      <c r="P205" s="52"/>
    </row>
    <row r="206" spans="14:16">
      <c r="N206" s="53"/>
      <c r="O206" s="51"/>
      <c r="P206" s="52"/>
    </row>
    <row r="207" spans="14:16">
      <c r="N207" s="53"/>
      <c r="O207" s="51"/>
      <c r="P207" s="52"/>
    </row>
    <row r="208" spans="14:16">
      <c r="N208" s="53"/>
      <c r="O208" s="51"/>
      <c r="P208" s="52"/>
    </row>
    <row r="209" spans="14:16">
      <c r="N209" s="53"/>
      <c r="O209" s="51"/>
      <c r="P209" s="52"/>
    </row>
    <row r="210" spans="14:16">
      <c r="N210" s="53"/>
      <c r="O210" s="51"/>
      <c r="P210" s="52"/>
    </row>
    <row r="211" spans="14:16">
      <c r="N211" s="53"/>
      <c r="O211" s="51"/>
      <c r="P211" s="52"/>
    </row>
    <row r="212" spans="14:16">
      <c r="N212" s="53"/>
      <c r="O212" s="51"/>
      <c r="P212" s="52"/>
    </row>
    <row r="213" spans="14:16">
      <c r="N213" s="53"/>
      <c r="O213" s="51"/>
      <c r="P213" s="52"/>
    </row>
    <row r="214" spans="14:16">
      <c r="N214" s="53"/>
      <c r="O214" s="51"/>
      <c r="P214" s="52"/>
    </row>
    <row r="215" spans="14:16">
      <c r="N215" s="53"/>
      <c r="O215" s="51"/>
      <c r="P215" s="52"/>
    </row>
    <row r="216" spans="14:16">
      <c r="N216" s="53"/>
      <c r="O216" s="51"/>
      <c r="P216" s="52"/>
    </row>
    <row r="217" spans="14:16">
      <c r="N217" s="53"/>
      <c r="O217" s="51"/>
      <c r="P217" s="52"/>
    </row>
    <row r="218" spans="14:16">
      <c r="N218" s="53"/>
      <c r="O218" s="51"/>
      <c r="P218" s="52"/>
    </row>
    <row r="219" spans="14:16">
      <c r="N219" s="53"/>
      <c r="O219" s="51"/>
      <c r="P219" s="52"/>
    </row>
    <row r="220" spans="14:16">
      <c r="N220" s="53"/>
      <c r="O220" s="51"/>
      <c r="P220" s="52"/>
    </row>
    <row r="221" spans="14:16">
      <c r="N221" s="53"/>
      <c r="O221" s="51"/>
      <c r="P221" s="52"/>
    </row>
    <row r="222" spans="14:16">
      <c r="N222" s="53"/>
      <c r="O222" s="51"/>
      <c r="P222" s="52"/>
    </row>
    <row r="223" spans="14:16">
      <c r="N223" s="53"/>
      <c r="O223" s="51"/>
      <c r="P223" s="52"/>
    </row>
    <row r="224" spans="14:16">
      <c r="N224" s="53"/>
      <c r="O224" s="51"/>
      <c r="P224" s="52"/>
    </row>
    <row r="225" spans="14:16">
      <c r="N225" s="53"/>
      <c r="O225" s="51"/>
      <c r="P225" s="52"/>
    </row>
    <row r="226" spans="14:16">
      <c r="N226" s="53"/>
      <c r="O226" s="51"/>
      <c r="P226" s="52"/>
    </row>
    <row r="227" spans="14:16">
      <c r="N227" s="53"/>
      <c r="O227" s="51"/>
      <c r="P227" s="52"/>
    </row>
    <row r="228" spans="14:16">
      <c r="N228" s="53"/>
      <c r="O228" s="51"/>
      <c r="P228" s="52"/>
    </row>
    <row r="229" spans="14:16">
      <c r="N229" s="53"/>
      <c r="O229" s="51"/>
      <c r="P229" s="52"/>
    </row>
    <row r="230" spans="14:16">
      <c r="N230" s="53"/>
      <c r="O230" s="51"/>
      <c r="P230" s="52"/>
    </row>
    <row r="231" spans="14:16">
      <c r="N231" s="53"/>
      <c r="O231" s="51"/>
      <c r="P231" s="52"/>
    </row>
    <row r="232" spans="14:16">
      <c r="N232" s="53"/>
      <c r="O232" s="51"/>
      <c r="P232" s="52"/>
    </row>
    <row r="233" spans="14:16">
      <c r="N233" s="53"/>
      <c r="O233" s="51"/>
      <c r="P233" s="52"/>
    </row>
    <row r="234" spans="14:16">
      <c r="N234" s="53"/>
      <c r="O234" s="51"/>
      <c r="P234" s="52"/>
    </row>
    <row r="235" spans="14:16">
      <c r="N235" s="53"/>
      <c r="O235" s="51"/>
      <c r="P235" s="52"/>
    </row>
    <row r="236" spans="14:16">
      <c r="N236" s="53"/>
      <c r="O236" s="51"/>
      <c r="P236" s="52"/>
    </row>
    <row r="237" spans="14:16">
      <c r="N237" s="53"/>
      <c r="O237" s="51"/>
      <c r="P237" s="52"/>
    </row>
    <row r="238" spans="14:16">
      <c r="N238" s="53"/>
      <c r="O238" s="51"/>
      <c r="P238" s="52"/>
    </row>
    <row r="239" spans="14:16">
      <c r="N239" s="53"/>
      <c r="O239" s="51"/>
      <c r="P239" s="52"/>
    </row>
    <row r="240" spans="14:16">
      <c r="N240" s="53"/>
      <c r="O240" s="51"/>
      <c r="P240" s="52"/>
    </row>
    <row r="241" spans="14:16">
      <c r="N241" s="53"/>
      <c r="O241" s="51"/>
      <c r="P241" s="52"/>
    </row>
    <row r="242" spans="14:16">
      <c r="N242" s="53"/>
      <c r="O242" s="51"/>
      <c r="P242" s="52"/>
    </row>
    <row r="243" spans="14:16">
      <c r="N243" s="53"/>
      <c r="O243" s="51"/>
      <c r="P243" s="52"/>
    </row>
    <row r="244" spans="14:16">
      <c r="N244" s="53"/>
      <c r="O244" s="51"/>
      <c r="P244" s="52"/>
    </row>
    <row r="245" spans="14:16">
      <c r="N245" s="53"/>
      <c r="O245" s="51"/>
      <c r="P245" s="52"/>
    </row>
    <row r="246" spans="14:16">
      <c r="N246" s="53"/>
      <c r="O246" s="51"/>
      <c r="P246" s="52"/>
    </row>
    <row r="247" spans="14:16">
      <c r="N247" s="53"/>
      <c r="O247" s="51"/>
      <c r="P247" s="52"/>
    </row>
    <row r="248" spans="14:16">
      <c r="N248" s="53"/>
      <c r="O248" s="51"/>
      <c r="P248" s="52"/>
    </row>
    <row r="249" spans="14:16">
      <c r="N249" s="53"/>
      <c r="O249" s="51"/>
      <c r="P249" s="52"/>
    </row>
    <row r="250" spans="14:16">
      <c r="N250" s="53"/>
      <c r="O250" s="51"/>
      <c r="P250" s="52"/>
    </row>
    <row r="251" spans="14:16">
      <c r="N251" s="53"/>
      <c r="O251" s="51"/>
      <c r="P251" s="52"/>
    </row>
    <row r="252" spans="14:16">
      <c r="N252" s="53"/>
      <c r="O252" s="51"/>
      <c r="P252" s="52"/>
    </row>
    <row r="253" spans="14:16">
      <c r="N253" s="53"/>
      <c r="O253" s="51"/>
      <c r="P253" s="52"/>
    </row>
    <row r="254" spans="14:16">
      <c r="N254" s="53"/>
      <c r="O254" s="51"/>
      <c r="P254" s="52"/>
    </row>
    <row r="255" spans="14:16">
      <c r="N255" s="53"/>
      <c r="O255" s="51"/>
      <c r="P255" s="52"/>
    </row>
    <row r="256" spans="14:16">
      <c r="N256" s="53"/>
      <c r="O256" s="51"/>
      <c r="P256" s="52"/>
    </row>
    <row r="257" spans="14:16">
      <c r="N257" s="53"/>
      <c r="O257" s="51"/>
      <c r="P257" s="52"/>
    </row>
    <row r="258" spans="14:16">
      <c r="N258" s="53"/>
      <c r="O258" s="51"/>
      <c r="P258" s="52"/>
    </row>
    <row r="259" spans="14:16">
      <c r="N259" s="53"/>
      <c r="O259" s="51"/>
      <c r="P259" s="52"/>
    </row>
    <row r="260" spans="14:16">
      <c r="N260" s="53"/>
      <c r="O260" s="51"/>
      <c r="P260" s="52"/>
    </row>
    <row r="261" spans="14:16">
      <c r="N261" s="53"/>
      <c r="O261" s="51"/>
      <c r="P261" s="52"/>
    </row>
    <row r="262" spans="14:16">
      <c r="N262" s="53"/>
      <c r="O262" s="51"/>
      <c r="P262" s="52"/>
    </row>
    <row r="263" spans="14:16">
      <c r="N263" s="53"/>
      <c r="O263" s="51"/>
      <c r="P263" s="52"/>
    </row>
    <row r="264" spans="14:16">
      <c r="N264" s="53"/>
      <c r="O264" s="51"/>
      <c r="P264" s="52"/>
    </row>
    <row r="265" spans="14:16">
      <c r="N265" s="53"/>
      <c r="O265" s="51"/>
      <c r="P265" s="52"/>
    </row>
    <row r="266" spans="14:16">
      <c r="N266" s="53"/>
      <c r="O266" s="51"/>
      <c r="P266" s="52"/>
    </row>
    <row r="267" spans="14:16">
      <c r="N267" s="53"/>
      <c r="O267" s="51"/>
      <c r="P267" s="52"/>
    </row>
    <row r="268" spans="14:16">
      <c r="N268" s="53"/>
      <c r="O268" s="51"/>
      <c r="P268" s="52"/>
    </row>
    <row r="269" spans="14:16">
      <c r="N269" s="53"/>
      <c r="O269" s="51"/>
      <c r="P269" s="52"/>
    </row>
    <row r="270" spans="14:16">
      <c r="N270" s="53"/>
      <c r="O270" s="51"/>
      <c r="P270" s="52"/>
    </row>
    <row r="271" spans="14:16">
      <c r="N271" s="53"/>
      <c r="O271" s="51"/>
      <c r="P271" s="52"/>
    </row>
    <row r="272" spans="14:16">
      <c r="N272" s="53"/>
      <c r="O272" s="51"/>
      <c r="P272" s="52"/>
    </row>
    <row r="273" spans="14:16">
      <c r="N273" s="53"/>
      <c r="O273" s="51"/>
      <c r="P273" s="52"/>
    </row>
    <row r="274" spans="14:16">
      <c r="N274" s="53"/>
      <c r="O274" s="51"/>
      <c r="P274" s="52"/>
    </row>
    <row r="275" spans="14:16">
      <c r="N275" s="53"/>
      <c r="O275" s="51"/>
      <c r="P275" s="52"/>
    </row>
    <row r="276" spans="14:16">
      <c r="N276" s="53"/>
      <c r="O276" s="51"/>
      <c r="P276" s="52"/>
    </row>
    <row r="277" spans="14:16">
      <c r="N277" s="53"/>
      <c r="O277" s="51"/>
      <c r="P277" s="52"/>
    </row>
    <row r="278" spans="14:16">
      <c r="N278" s="53"/>
      <c r="O278" s="51"/>
      <c r="P278" s="52"/>
    </row>
    <row r="279" spans="14:16">
      <c r="N279" s="53"/>
      <c r="O279" s="51"/>
      <c r="P279" s="52"/>
    </row>
    <row r="280" spans="14:16">
      <c r="N280" s="53"/>
      <c r="O280" s="51"/>
      <c r="P280" s="52"/>
    </row>
    <row r="281" spans="14:16">
      <c r="N281" s="53"/>
      <c r="O281" s="51"/>
      <c r="P281" s="52"/>
    </row>
    <row r="282" spans="14:16">
      <c r="N282" s="53"/>
      <c r="O282" s="51"/>
      <c r="P282" s="52"/>
    </row>
    <row r="283" spans="14:16">
      <c r="N283" s="53"/>
      <c r="O283" s="51"/>
      <c r="P283" s="52"/>
    </row>
    <row r="284" spans="14:16">
      <c r="N284" s="53"/>
      <c r="O284" s="51"/>
      <c r="P284" s="52"/>
    </row>
    <row r="285" spans="14:16">
      <c r="N285" s="53"/>
      <c r="O285" s="51"/>
      <c r="P285" s="52"/>
    </row>
    <row r="286" spans="14:16">
      <c r="N286" s="53"/>
      <c r="O286" s="51"/>
      <c r="P286" s="52"/>
    </row>
    <row r="287" spans="14:16">
      <c r="N287" s="53"/>
      <c r="O287" s="51"/>
      <c r="P287" s="52"/>
    </row>
    <row r="288" spans="14:16">
      <c r="N288" s="53"/>
      <c r="O288" s="51"/>
      <c r="P288" s="52"/>
    </row>
    <row r="289" spans="14:16">
      <c r="N289" s="53"/>
      <c r="O289" s="51"/>
      <c r="P289" s="52"/>
    </row>
    <row r="290" spans="14:16">
      <c r="N290" s="53"/>
      <c r="O290" s="51"/>
      <c r="P290" s="52"/>
    </row>
    <row r="291" spans="14:16">
      <c r="N291" s="53"/>
      <c r="O291" s="51"/>
      <c r="P291" s="52"/>
    </row>
    <row r="292" spans="14:16">
      <c r="N292" s="53"/>
      <c r="O292" s="51"/>
      <c r="P292" s="52"/>
    </row>
    <row r="293" spans="14:16">
      <c r="N293" s="53"/>
      <c r="O293" s="51"/>
      <c r="P293" s="52"/>
    </row>
    <row r="294" spans="14:16">
      <c r="N294" s="53"/>
      <c r="O294" s="51"/>
      <c r="P294" s="52"/>
    </row>
    <row r="295" spans="14:16">
      <c r="N295" s="53"/>
      <c r="O295" s="51"/>
      <c r="P295" s="52"/>
    </row>
    <row r="296" spans="14:16">
      <c r="N296" s="53"/>
      <c r="O296" s="51"/>
      <c r="P296" s="52"/>
    </row>
    <row r="297" spans="14:16">
      <c r="N297" s="53"/>
      <c r="O297" s="51"/>
      <c r="P297" s="52"/>
    </row>
    <row r="298" spans="14:16">
      <c r="N298" s="53"/>
      <c r="O298" s="51"/>
      <c r="P298" s="52"/>
    </row>
    <row r="299" spans="14:16">
      <c r="N299" s="53"/>
      <c r="O299" s="51"/>
      <c r="P299" s="52"/>
    </row>
    <row r="300" spans="14:16">
      <c r="N300" s="53"/>
      <c r="O300" s="51"/>
      <c r="P300" s="52"/>
    </row>
    <row r="301" spans="14:16">
      <c r="N301" s="53"/>
      <c r="O301" s="51"/>
      <c r="P301" s="52"/>
    </row>
    <row r="302" spans="14:16">
      <c r="N302" s="53"/>
      <c r="O302" s="51"/>
      <c r="P302" s="52"/>
    </row>
    <row r="303" spans="14:16">
      <c r="N303" s="53"/>
      <c r="O303" s="51"/>
      <c r="P303" s="52"/>
    </row>
    <row r="304" spans="14:16">
      <c r="N304" s="53"/>
      <c r="O304" s="51"/>
      <c r="P304" s="52"/>
    </row>
    <row r="305" spans="14:16">
      <c r="N305" s="53"/>
      <c r="O305" s="51"/>
      <c r="P305" s="52"/>
    </row>
    <row r="306" spans="14:16">
      <c r="N306" s="53"/>
      <c r="O306" s="51"/>
      <c r="P306" s="52"/>
    </row>
    <row r="307" spans="14:16">
      <c r="N307" s="53"/>
      <c r="O307" s="51"/>
      <c r="P307" s="52"/>
    </row>
    <row r="308" spans="14:16">
      <c r="N308" s="53"/>
      <c r="O308" s="51"/>
      <c r="P308" s="52"/>
    </row>
    <row r="309" spans="14:16">
      <c r="N309" s="53"/>
      <c r="O309" s="51"/>
      <c r="P309" s="52"/>
    </row>
    <row r="310" spans="14:16">
      <c r="N310" s="53"/>
      <c r="O310" s="51"/>
      <c r="P310" s="52"/>
    </row>
    <row r="311" spans="14:16">
      <c r="N311" s="53"/>
      <c r="O311" s="51"/>
      <c r="P311" s="52"/>
    </row>
    <row r="312" spans="14:16">
      <c r="N312" s="53"/>
      <c r="O312" s="51"/>
      <c r="P312" s="52"/>
    </row>
    <row r="313" spans="14:16">
      <c r="N313" s="53"/>
      <c r="O313" s="51"/>
      <c r="P313" s="52"/>
    </row>
    <row r="314" spans="14:16">
      <c r="N314" s="53"/>
      <c r="O314" s="51"/>
      <c r="P314" s="52"/>
    </row>
    <row r="315" spans="14:16">
      <c r="N315" s="53"/>
      <c r="O315" s="51"/>
      <c r="P315" s="52"/>
    </row>
    <row r="316" spans="14:16">
      <c r="N316" s="53"/>
      <c r="O316" s="51"/>
      <c r="P316" s="52"/>
    </row>
    <row r="317" spans="14:16">
      <c r="N317" s="53"/>
      <c r="O317" s="51"/>
      <c r="P317" s="52"/>
    </row>
    <row r="318" spans="14:16">
      <c r="N318" s="53"/>
      <c r="O318" s="51"/>
      <c r="P318" s="52"/>
    </row>
    <row r="319" spans="14:16">
      <c r="N319" s="53"/>
      <c r="O319" s="51"/>
      <c r="P319" s="52"/>
    </row>
    <row r="320" spans="14:16">
      <c r="N320" s="53"/>
      <c r="O320" s="51"/>
      <c r="P320" s="52"/>
    </row>
    <row r="321" spans="14:16">
      <c r="N321" s="53"/>
      <c r="O321" s="51"/>
      <c r="P321" s="52"/>
    </row>
    <row r="322" spans="14:16">
      <c r="N322" s="53"/>
      <c r="O322" s="51"/>
      <c r="P322" s="52"/>
    </row>
    <row r="323" spans="14:16">
      <c r="N323" s="53"/>
      <c r="O323" s="51"/>
      <c r="P323" s="52"/>
    </row>
    <row r="324" spans="14:16">
      <c r="N324" s="53"/>
      <c r="O324" s="51"/>
      <c r="P324" s="52"/>
    </row>
    <row r="325" spans="14:16">
      <c r="N325" s="53"/>
      <c r="O325" s="51"/>
      <c r="P325" s="52"/>
    </row>
    <row r="326" spans="14:16">
      <c r="N326" s="53"/>
      <c r="O326" s="51"/>
      <c r="P326" s="52"/>
    </row>
    <row r="327" spans="14:16">
      <c r="N327" s="53"/>
      <c r="O327" s="51"/>
      <c r="P327" s="52"/>
    </row>
    <row r="328" spans="14:16">
      <c r="N328" s="53"/>
      <c r="O328" s="51"/>
      <c r="P328" s="52"/>
    </row>
    <row r="329" spans="14:16">
      <c r="N329" s="53"/>
      <c r="O329" s="51"/>
      <c r="P329" s="52"/>
    </row>
    <row r="330" spans="14:16">
      <c r="N330" s="53"/>
      <c r="O330" s="51"/>
      <c r="P330" s="52"/>
    </row>
    <row r="331" spans="14:16">
      <c r="N331" s="53"/>
      <c r="O331" s="51"/>
      <c r="P331" s="52"/>
    </row>
    <row r="332" spans="14:16">
      <c r="N332" s="53"/>
      <c r="O332" s="51"/>
      <c r="P332" s="52"/>
    </row>
    <row r="333" spans="14:16">
      <c r="N333" s="53"/>
      <c r="O333" s="51"/>
      <c r="P333" s="52"/>
    </row>
    <row r="334" spans="14:16">
      <c r="N334" s="53"/>
      <c r="O334" s="51"/>
      <c r="P334" s="52"/>
    </row>
    <row r="335" spans="14:16">
      <c r="N335" s="53"/>
      <c r="O335" s="51"/>
      <c r="P335" s="52"/>
    </row>
    <row r="336" spans="14:16">
      <c r="N336" s="53"/>
      <c r="O336" s="51"/>
      <c r="P336" s="52"/>
    </row>
    <row r="337" spans="14:16">
      <c r="N337" s="53"/>
      <c r="O337" s="51"/>
      <c r="P337" s="52"/>
    </row>
    <row r="338" spans="14:16">
      <c r="N338" s="53"/>
      <c r="O338" s="51"/>
      <c r="P338" s="52"/>
    </row>
    <row r="339" spans="14:16">
      <c r="N339" s="53"/>
      <c r="O339" s="51"/>
      <c r="P339" s="52"/>
    </row>
    <row r="340" spans="14:16">
      <c r="N340" s="53"/>
      <c r="O340" s="51"/>
      <c r="P340" s="52"/>
    </row>
    <row r="341" spans="14:16">
      <c r="N341" s="53"/>
      <c r="O341" s="51"/>
      <c r="P341" s="52"/>
    </row>
    <row r="342" spans="14:16">
      <c r="N342" s="53"/>
      <c r="O342" s="51"/>
      <c r="P342" s="52"/>
    </row>
    <row r="343" spans="14:16">
      <c r="N343" s="53"/>
      <c r="O343" s="51"/>
      <c r="P343" s="52"/>
    </row>
    <row r="344" spans="14:16">
      <c r="N344" s="53"/>
      <c r="O344" s="51"/>
      <c r="P344" s="52"/>
    </row>
    <row r="345" spans="14:16">
      <c r="N345" s="53"/>
      <c r="O345" s="51"/>
      <c r="P345" s="52"/>
    </row>
    <row r="346" spans="14:16">
      <c r="N346" s="53"/>
      <c r="O346" s="51"/>
      <c r="P346" s="52"/>
    </row>
    <row r="347" spans="14:16">
      <c r="N347" s="53"/>
      <c r="O347" s="51"/>
      <c r="P347" s="52"/>
    </row>
    <row r="348" spans="14:16">
      <c r="N348" s="53"/>
      <c r="O348" s="51"/>
      <c r="P348" s="52"/>
    </row>
    <row r="349" spans="14:16">
      <c r="N349" s="53"/>
      <c r="O349" s="51"/>
      <c r="P349" s="52"/>
    </row>
    <row r="350" spans="14:16">
      <c r="N350" s="53"/>
      <c r="O350" s="51"/>
      <c r="P350" s="52"/>
    </row>
    <row r="351" spans="14:16">
      <c r="N351" s="53"/>
      <c r="O351" s="51"/>
      <c r="P351" s="52"/>
    </row>
    <row r="352" spans="14:16">
      <c r="N352" s="53"/>
      <c r="O352" s="51"/>
      <c r="P352" s="52"/>
    </row>
    <row r="353" spans="14:16">
      <c r="N353" s="53"/>
      <c r="O353" s="51"/>
      <c r="P353" s="52"/>
    </row>
    <row r="354" spans="14:16">
      <c r="N354" s="53"/>
      <c r="O354" s="51"/>
      <c r="P354" s="52"/>
    </row>
    <row r="355" spans="14:16">
      <c r="N355" s="53"/>
      <c r="O355" s="51"/>
      <c r="P355" s="52"/>
    </row>
    <row r="356" spans="14:16">
      <c r="N356" s="53"/>
      <c r="O356" s="51"/>
      <c r="P356" s="52"/>
    </row>
    <row r="357" spans="14:16">
      <c r="N357" s="53"/>
      <c r="O357" s="51"/>
      <c r="P357" s="52"/>
    </row>
    <row r="358" spans="14:16">
      <c r="N358" s="53"/>
      <c r="O358" s="51"/>
      <c r="P358" s="52"/>
    </row>
    <row r="359" spans="14:16">
      <c r="N359" s="53"/>
      <c r="O359" s="51"/>
      <c r="P359" s="52"/>
    </row>
    <row r="360" spans="14:16">
      <c r="N360" s="53"/>
      <c r="O360" s="51"/>
      <c r="P360" s="52"/>
    </row>
    <row r="361" spans="14:16">
      <c r="N361" s="53"/>
      <c r="O361" s="51"/>
      <c r="P361" s="52"/>
    </row>
    <row r="362" spans="14:16">
      <c r="N362" s="53"/>
      <c r="O362" s="51"/>
      <c r="P362" s="52"/>
    </row>
    <row r="363" spans="14:16">
      <c r="N363" s="53"/>
      <c r="O363" s="51"/>
      <c r="P363" s="52"/>
    </row>
    <row r="364" spans="14:16">
      <c r="N364" s="53"/>
      <c r="O364" s="51"/>
      <c r="P364" s="52"/>
    </row>
    <row r="365" spans="14:16">
      <c r="N365" s="53"/>
      <c r="O365" s="51"/>
      <c r="P365" s="52"/>
    </row>
    <row r="366" spans="14:16">
      <c r="N366" s="53"/>
      <c r="O366" s="51"/>
      <c r="P366" s="52"/>
    </row>
    <row r="367" spans="14:16">
      <c r="N367" s="53"/>
      <c r="O367" s="51"/>
      <c r="P367" s="52"/>
    </row>
    <row r="368" spans="14:16">
      <c r="N368" s="53"/>
      <c r="O368" s="51"/>
      <c r="P368" s="52"/>
    </row>
    <row r="369" spans="14:16">
      <c r="N369" s="53"/>
      <c r="O369" s="51"/>
      <c r="P369" s="52"/>
    </row>
    <row r="370" spans="14:16">
      <c r="N370" s="53"/>
      <c r="O370" s="51"/>
      <c r="P370" s="52"/>
    </row>
    <row r="371" spans="14:16">
      <c r="N371" s="53"/>
      <c r="O371" s="51"/>
      <c r="P371" s="52"/>
    </row>
    <row r="372" spans="14:16">
      <c r="N372" s="53"/>
      <c r="O372" s="51"/>
      <c r="P372" s="52"/>
    </row>
    <row r="373" spans="14:16">
      <c r="N373" s="53"/>
      <c r="O373" s="51"/>
      <c r="P373" s="52"/>
    </row>
    <row r="374" spans="14:16">
      <c r="N374" s="53"/>
      <c r="O374" s="51"/>
      <c r="P374" s="52"/>
    </row>
    <row r="375" spans="14:16">
      <c r="N375" s="53"/>
      <c r="O375" s="51"/>
      <c r="P375" s="52"/>
    </row>
    <row r="376" spans="14:16">
      <c r="N376" s="53"/>
      <c r="O376" s="51"/>
      <c r="P376" s="52"/>
    </row>
    <row r="377" spans="14:16">
      <c r="N377" s="53"/>
      <c r="O377" s="51"/>
      <c r="P377" s="52"/>
    </row>
    <row r="378" spans="14:16">
      <c r="N378" s="53"/>
      <c r="O378" s="51"/>
      <c r="P378" s="52"/>
    </row>
    <row r="379" spans="14:16">
      <c r="N379" s="53"/>
      <c r="O379" s="51"/>
      <c r="P379" s="52"/>
    </row>
    <row r="380" spans="14:16">
      <c r="N380" s="53"/>
      <c r="O380" s="51"/>
      <c r="P380" s="52"/>
    </row>
    <row r="381" spans="14:16">
      <c r="N381" s="53"/>
      <c r="O381" s="51"/>
      <c r="P381" s="52"/>
    </row>
    <row r="382" spans="14:16">
      <c r="N382" s="53"/>
      <c r="O382" s="51"/>
      <c r="P382" s="52"/>
    </row>
    <row r="383" spans="14:16">
      <c r="N383" s="53"/>
      <c r="O383" s="51"/>
      <c r="P383" s="52"/>
    </row>
    <row r="384" spans="14:16">
      <c r="N384" s="53"/>
      <c r="O384" s="51"/>
      <c r="P384" s="52"/>
    </row>
    <row r="385" spans="14:16">
      <c r="N385" s="53"/>
      <c r="O385" s="51"/>
      <c r="P385" s="52"/>
    </row>
    <row r="386" spans="14:16">
      <c r="N386" s="53"/>
      <c r="O386" s="51"/>
      <c r="P386" s="52"/>
    </row>
    <row r="387" spans="14:16">
      <c r="N387" s="53"/>
      <c r="O387" s="51"/>
      <c r="P387" s="52"/>
    </row>
    <row r="388" spans="14:16">
      <c r="N388" s="53"/>
      <c r="O388" s="51"/>
      <c r="P388" s="52"/>
    </row>
    <row r="389" spans="14:16">
      <c r="N389" s="53"/>
      <c r="O389" s="51"/>
      <c r="P389" s="52"/>
    </row>
    <row r="390" spans="14:16">
      <c r="N390" s="53"/>
      <c r="O390" s="51"/>
      <c r="P390" s="52"/>
    </row>
    <row r="391" spans="14:16">
      <c r="N391" s="53"/>
      <c r="O391" s="51"/>
      <c r="P391" s="52"/>
    </row>
    <row r="392" spans="14:16">
      <c r="N392" s="53"/>
      <c r="O392" s="51"/>
      <c r="P392" s="52"/>
    </row>
    <row r="393" spans="14:16">
      <c r="N393" s="53"/>
      <c r="O393" s="51"/>
      <c r="P393" s="52"/>
    </row>
    <row r="394" spans="14:16">
      <c r="N394" s="53"/>
      <c r="O394" s="51"/>
      <c r="P394" s="52"/>
    </row>
    <row r="395" spans="14:16">
      <c r="N395" s="53"/>
      <c r="O395" s="51"/>
      <c r="P395" s="52"/>
    </row>
    <row r="396" spans="14:16">
      <c r="N396" s="53"/>
      <c r="O396" s="51"/>
      <c r="P396" s="52"/>
    </row>
    <row r="397" spans="14:16">
      <c r="N397" s="53"/>
      <c r="O397" s="51"/>
      <c r="P397" s="52"/>
    </row>
    <row r="398" spans="14:16">
      <c r="N398" s="53"/>
      <c r="O398" s="51"/>
      <c r="P398" s="52"/>
    </row>
    <row r="399" spans="14:16">
      <c r="N399" s="53"/>
      <c r="O399" s="51"/>
      <c r="P399" s="52"/>
    </row>
    <row r="400" spans="14:16">
      <c r="N400" s="53"/>
      <c r="O400" s="51"/>
      <c r="P400" s="52"/>
    </row>
    <row r="401" spans="14:16">
      <c r="N401" s="53"/>
      <c r="O401" s="51"/>
      <c r="P401" s="52"/>
    </row>
    <row r="402" spans="14:16">
      <c r="N402" s="53"/>
      <c r="O402" s="51"/>
      <c r="P402" s="52"/>
    </row>
    <row r="403" spans="14:16">
      <c r="N403" s="53"/>
      <c r="O403" s="51"/>
      <c r="P403" s="52"/>
    </row>
    <row r="404" spans="14:16">
      <c r="N404" s="53"/>
      <c r="O404" s="51"/>
      <c r="P404" s="52"/>
    </row>
    <row r="405" spans="14:16">
      <c r="N405" s="53"/>
      <c r="O405" s="51"/>
      <c r="P405" s="52"/>
    </row>
    <row r="406" spans="14:16">
      <c r="N406" s="53"/>
      <c r="O406" s="51"/>
      <c r="P406" s="52"/>
    </row>
    <row r="407" spans="14:16">
      <c r="N407" s="53"/>
      <c r="O407" s="51"/>
      <c r="P407" s="52"/>
    </row>
    <row r="408" spans="14:16">
      <c r="N408" s="53"/>
      <c r="O408" s="51"/>
      <c r="P408" s="52"/>
    </row>
    <row r="409" spans="14:16">
      <c r="N409" s="53"/>
      <c r="O409" s="51"/>
      <c r="P409" s="52"/>
    </row>
    <row r="410" spans="14:16">
      <c r="N410" s="53"/>
      <c r="O410" s="51"/>
      <c r="P410" s="52"/>
    </row>
    <row r="411" spans="14:16">
      <c r="N411" s="53"/>
      <c r="O411" s="51"/>
      <c r="P411" s="52"/>
    </row>
    <row r="412" spans="14:16">
      <c r="N412" s="53"/>
      <c r="O412" s="51"/>
      <c r="P412" s="52"/>
    </row>
    <row r="413" spans="14:16">
      <c r="N413" s="53"/>
      <c r="O413" s="51"/>
      <c r="P413" s="52"/>
    </row>
    <row r="414" spans="14:16">
      <c r="N414" s="53"/>
      <c r="O414" s="51"/>
      <c r="P414" s="52"/>
    </row>
    <row r="415" spans="14:16">
      <c r="N415" s="53"/>
      <c r="O415" s="51"/>
      <c r="P415" s="52"/>
    </row>
    <row r="416" spans="14:16">
      <c r="N416" s="53"/>
      <c r="O416" s="51"/>
      <c r="P416" s="52"/>
    </row>
    <row r="417" spans="14:16">
      <c r="N417" s="53"/>
      <c r="O417" s="51"/>
      <c r="P417" s="52"/>
    </row>
    <row r="418" spans="14:16">
      <c r="N418" s="53"/>
      <c r="O418" s="51"/>
      <c r="P418" s="52"/>
    </row>
    <row r="419" spans="14:16">
      <c r="N419" s="53"/>
      <c r="O419" s="51"/>
      <c r="P419" s="52"/>
    </row>
    <row r="420" spans="14:16">
      <c r="N420" s="53"/>
      <c r="O420" s="51"/>
      <c r="P420" s="52"/>
    </row>
    <row r="421" spans="14:16">
      <c r="N421" s="53"/>
      <c r="O421" s="51"/>
      <c r="P421" s="52"/>
    </row>
    <row r="422" spans="14:16">
      <c r="N422" s="53"/>
      <c r="O422" s="51"/>
      <c r="P422" s="52"/>
    </row>
    <row r="423" spans="14:16">
      <c r="N423" s="53"/>
      <c r="O423" s="51"/>
      <c r="P423" s="52"/>
    </row>
    <row r="424" spans="14:16">
      <c r="N424" s="53"/>
      <c r="O424" s="51"/>
      <c r="P424" s="52"/>
    </row>
    <row r="425" spans="14:16">
      <c r="N425" s="53"/>
      <c r="O425" s="51"/>
      <c r="P425" s="52"/>
    </row>
    <row r="426" spans="14:16">
      <c r="N426" s="53"/>
      <c r="O426" s="51"/>
      <c r="P426" s="52"/>
    </row>
    <row r="427" spans="14:16">
      <c r="N427" s="53"/>
      <c r="O427" s="51"/>
      <c r="P427" s="52"/>
    </row>
    <row r="428" spans="14:16">
      <c r="N428" s="53"/>
      <c r="O428" s="51"/>
      <c r="P428" s="52"/>
    </row>
    <row r="429" spans="14:16">
      <c r="N429" s="53"/>
      <c r="O429" s="51"/>
      <c r="P429" s="52"/>
    </row>
    <row r="430" spans="14:16">
      <c r="N430" s="53"/>
      <c r="O430" s="51"/>
      <c r="P430" s="52"/>
    </row>
    <row r="431" spans="14:16">
      <c r="N431" s="53"/>
      <c r="O431" s="51"/>
      <c r="P431" s="52"/>
    </row>
    <row r="432" spans="14:16">
      <c r="N432" s="53"/>
      <c r="O432" s="51"/>
      <c r="P432" s="52"/>
    </row>
    <row r="433" spans="14:16">
      <c r="N433" s="53"/>
      <c r="O433" s="51"/>
      <c r="P433" s="52"/>
    </row>
    <row r="434" spans="14:16">
      <c r="N434" s="53"/>
      <c r="O434" s="51"/>
      <c r="P434" s="52"/>
    </row>
    <row r="435" spans="14:16">
      <c r="N435" s="53"/>
      <c r="O435" s="51"/>
      <c r="P435" s="52"/>
    </row>
    <row r="436" spans="14:16">
      <c r="N436" s="53"/>
      <c r="O436" s="51"/>
      <c r="P436" s="52"/>
    </row>
    <row r="437" spans="14:16">
      <c r="N437" s="53"/>
      <c r="O437" s="51"/>
      <c r="P437" s="52"/>
    </row>
    <row r="438" spans="14:16">
      <c r="N438" s="53"/>
      <c r="O438" s="51"/>
      <c r="P438" s="52"/>
    </row>
    <row r="439" spans="14:16">
      <c r="N439" s="53"/>
      <c r="O439" s="51"/>
      <c r="P439" s="52"/>
    </row>
    <row r="440" spans="14:16">
      <c r="N440" s="53"/>
      <c r="O440" s="51"/>
      <c r="P440" s="52"/>
    </row>
    <row r="441" spans="14:16">
      <c r="N441" s="53"/>
      <c r="O441" s="51"/>
      <c r="P441" s="52"/>
    </row>
    <row r="442" spans="14:16">
      <c r="N442" s="53"/>
      <c r="O442" s="51"/>
      <c r="P442" s="52"/>
    </row>
    <row r="443" spans="14:16">
      <c r="N443" s="53"/>
      <c r="O443" s="51"/>
      <c r="P443" s="52"/>
    </row>
    <row r="444" spans="14:16">
      <c r="N444" s="53"/>
      <c r="O444" s="51"/>
      <c r="P444" s="52"/>
    </row>
    <row r="445" spans="14:16">
      <c r="N445" s="53"/>
      <c r="O445" s="51"/>
      <c r="P445" s="52"/>
    </row>
    <row r="446" spans="14:16">
      <c r="N446" s="53"/>
      <c r="O446" s="51"/>
      <c r="P446" s="52"/>
    </row>
    <row r="447" spans="14:16">
      <c r="N447" s="53"/>
      <c r="O447" s="51"/>
      <c r="P447" s="52"/>
    </row>
    <row r="448" spans="14:16">
      <c r="N448" s="53"/>
      <c r="O448" s="51"/>
      <c r="P448" s="52"/>
    </row>
    <row r="449" spans="14:16">
      <c r="N449" s="53"/>
      <c r="O449" s="51"/>
      <c r="P449" s="52"/>
    </row>
    <row r="450" spans="14:16">
      <c r="N450" s="53"/>
      <c r="O450" s="51"/>
      <c r="P450" s="52"/>
    </row>
    <row r="451" spans="14:16">
      <c r="N451" s="53"/>
      <c r="O451" s="51"/>
      <c r="P451" s="52"/>
    </row>
    <row r="452" spans="14:16">
      <c r="N452" s="53"/>
      <c r="O452" s="51"/>
      <c r="P452" s="52"/>
    </row>
    <row r="453" spans="14:16">
      <c r="N453" s="53"/>
      <c r="O453" s="51"/>
      <c r="P453" s="52"/>
    </row>
    <row r="454" spans="14:16">
      <c r="N454" s="53"/>
      <c r="O454" s="51"/>
      <c r="P454" s="52"/>
    </row>
    <row r="455" spans="14:16">
      <c r="N455" s="53"/>
      <c r="O455" s="51"/>
      <c r="P455" s="52"/>
    </row>
    <row r="456" spans="14:16">
      <c r="N456" s="53"/>
      <c r="O456" s="51"/>
      <c r="P456" s="52"/>
    </row>
    <row r="457" spans="14:16">
      <c r="N457" s="53"/>
      <c r="O457" s="51"/>
      <c r="P457" s="52"/>
    </row>
    <row r="458" spans="14:16">
      <c r="N458" s="53"/>
      <c r="O458" s="51"/>
      <c r="P458" s="52"/>
    </row>
    <row r="459" spans="14:16">
      <c r="N459" s="53"/>
      <c r="O459" s="51"/>
      <c r="P459" s="52"/>
    </row>
    <row r="460" spans="14:16">
      <c r="N460" s="53"/>
      <c r="O460" s="51"/>
      <c r="P460" s="52"/>
    </row>
    <row r="461" spans="14:16">
      <c r="N461" s="53"/>
      <c r="O461" s="51"/>
      <c r="P461" s="52"/>
    </row>
    <row r="462" spans="14:16">
      <c r="N462" s="53"/>
      <c r="O462" s="51"/>
      <c r="P462" s="52"/>
    </row>
    <row r="463" spans="14:16">
      <c r="N463" s="53"/>
      <c r="O463" s="51"/>
      <c r="P463" s="52"/>
    </row>
    <row r="464" spans="14:16">
      <c r="N464" s="53"/>
      <c r="O464" s="51"/>
      <c r="P464" s="52"/>
    </row>
    <row r="465" spans="14:16">
      <c r="N465" s="53"/>
      <c r="O465" s="51"/>
      <c r="P465" s="52"/>
    </row>
    <row r="466" spans="14:16">
      <c r="N466" s="53"/>
      <c r="O466" s="51"/>
      <c r="P466" s="52"/>
    </row>
    <row r="467" spans="14:16">
      <c r="N467" s="53"/>
      <c r="O467" s="51"/>
      <c r="P467" s="52"/>
    </row>
    <row r="468" spans="14:16">
      <c r="N468" s="53"/>
      <c r="O468" s="51"/>
      <c r="P468" s="52"/>
    </row>
    <row r="469" spans="14:16">
      <c r="N469" s="53"/>
      <c r="O469" s="51"/>
      <c r="P469" s="52"/>
    </row>
    <row r="470" spans="14:16">
      <c r="N470" s="53"/>
      <c r="O470" s="51"/>
      <c r="P470" s="52"/>
    </row>
    <row r="471" spans="14:16">
      <c r="N471" s="53"/>
      <c r="O471" s="51"/>
      <c r="P471" s="52"/>
    </row>
    <row r="472" spans="14:16">
      <c r="N472" s="53"/>
      <c r="O472" s="51"/>
      <c r="P472" s="52"/>
    </row>
    <row r="473" spans="14:16">
      <c r="N473" s="53"/>
      <c r="O473" s="51"/>
      <c r="P473" s="52"/>
    </row>
    <row r="474" spans="14:16">
      <c r="N474" s="53"/>
      <c r="O474" s="51"/>
      <c r="P474" s="52"/>
    </row>
    <row r="475" spans="14:16">
      <c r="N475" s="53"/>
      <c r="O475" s="51"/>
      <c r="P475" s="52"/>
    </row>
    <row r="476" spans="14:16">
      <c r="N476" s="53"/>
      <c r="O476" s="51"/>
      <c r="P476" s="52"/>
    </row>
    <row r="477" spans="14:16">
      <c r="N477" s="53"/>
      <c r="O477" s="51"/>
      <c r="P477" s="52"/>
    </row>
    <row r="478" spans="14:16">
      <c r="N478" s="53"/>
      <c r="O478" s="51"/>
      <c r="P478" s="52"/>
    </row>
    <row r="479" spans="14:16">
      <c r="N479" s="53"/>
      <c r="O479" s="51"/>
      <c r="P479" s="52"/>
    </row>
    <row r="480" spans="14:16">
      <c r="N480" s="53"/>
      <c r="O480" s="51"/>
      <c r="P480" s="52"/>
    </row>
    <row r="481" spans="14:16">
      <c r="N481" s="53"/>
      <c r="O481" s="51"/>
      <c r="P481" s="52"/>
    </row>
    <row r="482" spans="14:16">
      <c r="N482" s="53"/>
      <c r="O482" s="51"/>
      <c r="P482" s="52"/>
    </row>
    <row r="483" spans="14:16">
      <c r="N483" s="53"/>
      <c r="O483" s="51"/>
      <c r="P483" s="52"/>
    </row>
    <row r="484" spans="14:16">
      <c r="N484" s="53"/>
      <c r="O484" s="51"/>
      <c r="P484" s="52"/>
    </row>
    <row r="485" spans="14:16">
      <c r="N485" s="53"/>
      <c r="O485" s="51"/>
      <c r="P485" s="52"/>
    </row>
    <row r="486" spans="14:16">
      <c r="N486" s="53"/>
      <c r="O486" s="51"/>
      <c r="P486" s="52"/>
    </row>
    <row r="487" spans="14:16">
      <c r="N487" s="53"/>
      <c r="O487" s="51"/>
      <c r="P487" s="52"/>
    </row>
    <row r="488" spans="14:16">
      <c r="N488" s="53"/>
      <c r="O488" s="51"/>
      <c r="P488" s="52"/>
    </row>
    <row r="489" spans="14:16">
      <c r="N489" s="53"/>
      <c r="O489" s="51"/>
      <c r="P489" s="52"/>
    </row>
    <row r="490" spans="14:16">
      <c r="N490" s="53"/>
      <c r="O490" s="51"/>
      <c r="P490" s="52"/>
    </row>
    <row r="491" spans="14:16">
      <c r="N491" s="53"/>
      <c r="O491" s="51"/>
      <c r="P491" s="52"/>
    </row>
    <row r="492" spans="14:16">
      <c r="N492" s="53"/>
      <c r="O492" s="51"/>
      <c r="P492" s="52"/>
    </row>
    <row r="493" spans="14:16">
      <c r="N493" s="53"/>
      <c r="O493" s="51"/>
      <c r="P493" s="52"/>
    </row>
    <row r="494" spans="14:16">
      <c r="N494" s="53"/>
      <c r="O494" s="51"/>
      <c r="P494" s="52"/>
    </row>
    <row r="495" spans="14:16">
      <c r="N495" s="53"/>
      <c r="O495" s="51"/>
      <c r="P495" s="52"/>
    </row>
    <row r="496" spans="14:16">
      <c r="N496" s="53"/>
      <c r="O496" s="51"/>
      <c r="P496" s="52"/>
    </row>
    <row r="497" spans="14:16">
      <c r="N497" s="53"/>
      <c r="O497" s="51"/>
      <c r="P497" s="52"/>
    </row>
    <row r="498" spans="14:16">
      <c r="N498" s="53"/>
      <c r="O498" s="51"/>
      <c r="P498" s="52"/>
    </row>
    <row r="499" spans="14:16">
      <c r="N499" s="53"/>
      <c r="O499" s="51"/>
      <c r="P499" s="52"/>
    </row>
    <row r="500" spans="14:16">
      <c r="N500" s="53"/>
      <c r="O500" s="51"/>
      <c r="P500" s="52"/>
    </row>
    <row r="501" spans="14:16">
      <c r="N501" s="53"/>
      <c r="O501" s="51"/>
      <c r="P501" s="52"/>
    </row>
    <row r="502" spans="14:16">
      <c r="N502" s="53"/>
      <c r="O502" s="51"/>
      <c r="P502" s="52"/>
    </row>
    <row r="503" spans="14:16">
      <c r="N503" s="53"/>
      <c r="O503" s="51"/>
      <c r="P503" s="52"/>
    </row>
    <row r="504" spans="14:16">
      <c r="N504" s="53"/>
      <c r="O504" s="51"/>
      <c r="P504" s="52"/>
    </row>
    <row r="505" spans="14:16">
      <c r="N505" s="53"/>
      <c r="O505" s="51"/>
      <c r="P505" s="52"/>
    </row>
    <row r="506" spans="14:16">
      <c r="N506" s="53"/>
      <c r="O506" s="51"/>
      <c r="P506" s="52"/>
    </row>
    <row r="507" spans="14:16">
      <c r="N507" s="53"/>
      <c r="O507" s="51"/>
      <c r="P507" s="52"/>
    </row>
    <row r="508" spans="14:16">
      <c r="N508" s="53"/>
      <c r="O508" s="51"/>
      <c r="P508" s="52"/>
    </row>
    <row r="509" spans="14:16">
      <c r="N509" s="53"/>
      <c r="O509" s="51"/>
      <c r="P509" s="52"/>
    </row>
    <row r="510" spans="14:16">
      <c r="N510" s="53"/>
      <c r="O510" s="51"/>
      <c r="P510" s="52"/>
    </row>
    <row r="511" spans="14:16">
      <c r="N511" s="53"/>
      <c r="O511" s="51"/>
      <c r="P511" s="52"/>
    </row>
    <row r="512" spans="14:16">
      <c r="N512" s="53"/>
      <c r="O512" s="51"/>
      <c r="P512" s="52"/>
    </row>
    <row r="513" spans="14:16">
      <c r="N513" s="53"/>
      <c r="O513" s="51"/>
      <c r="P513" s="52"/>
    </row>
    <row r="514" spans="14:16">
      <c r="N514" s="53"/>
      <c r="O514" s="51"/>
      <c r="P514" s="52"/>
    </row>
    <row r="515" spans="14:16">
      <c r="N515" s="53"/>
      <c r="O515" s="51"/>
      <c r="P515" s="52"/>
    </row>
    <row r="516" spans="14:16">
      <c r="N516" s="53"/>
      <c r="O516" s="51"/>
      <c r="P516" s="52"/>
    </row>
    <row r="517" spans="14:16">
      <c r="N517" s="53"/>
      <c r="O517" s="51"/>
      <c r="P517" s="52"/>
    </row>
    <row r="518" spans="14:16">
      <c r="N518" s="53"/>
      <c r="O518" s="51"/>
      <c r="P518" s="52"/>
    </row>
    <row r="519" spans="14:16">
      <c r="N519" s="53"/>
      <c r="O519" s="51"/>
      <c r="P519" s="52"/>
    </row>
    <row r="520" spans="14:16">
      <c r="N520" s="53"/>
      <c r="O520" s="51"/>
      <c r="P520" s="52"/>
    </row>
    <row r="521" spans="14:16">
      <c r="N521" s="53"/>
      <c r="O521" s="51"/>
      <c r="P521" s="52"/>
    </row>
    <row r="522" spans="14:16">
      <c r="N522" s="53"/>
      <c r="O522" s="51"/>
      <c r="P522" s="52"/>
    </row>
    <row r="523" spans="14:16">
      <c r="N523" s="53"/>
      <c r="O523" s="51"/>
      <c r="P523" s="52"/>
    </row>
    <row r="524" spans="14:16">
      <c r="N524" s="53"/>
      <c r="O524" s="51"/>
      <c r="P524" s="52"/>
    </row>
    <row r="525" spans="14:16">
      <c r="N525" s="53"/>
      <c r="O525" s="51"/>
      <c r="P525" s="52"/>
    </row>
    <row r="526" spans="14:16">
      <c r="N526" s="53"/>
      <c r="O526" s="51"/>
      <c r="P526" s="52"/>
    </row>
    <row r="527" spans="14:16">
      <c r="N527" s="53"/>
      <c r="O527" s="51"/>
      <c r="P527" s="52"/>
    </row>
    <row r="528" spans="14:16">
      <c r="N528" s="53"/>
      <c r="O528" s="51"/>
      <c r="P528" s="52"/>
    </row>
    <row r="529" spans="14:16">
      <c r="N529" s="53"/>
      <c r="O529" s="51"/>
      <c r="P529" s="52"/>
    </row>
    <row r="530" spans="14:16">
      <c r="N530" s="53"/>
      <c r="O530" s="51"/>
      <c r="P530" s="52"/>
    </row>
    <row r="531" spans="14:16">
      <c r="N531" s="53"/>
      <c r="O531" s="51"/>
      <c r="P531" s="52"/>
    </row>
    <row r="532" spans="14:16">
      <c r="N532" s="53"/>
      <c r="O532" s="51"/>
      <c r="P532" s="52"/>
    </row>
    <row r="533" spans="14:16">
      <c r="N533" s="53"/>
      <c r="O533" s="51"/>
      <c r="P533" s="52"/>
    </row>
    <row r="534" spans="14:16">
      <c r="N534" s="53"/>
      <c r="O534" s="51"/>
      <c r="P534" s="52"/>
    </row>
    <row r="535" spans="14:16">
      <c r="N535" s="53"/>
      <c r="O535" s="51"/>
      <c r="P535" s="52"/>
    </row>
    <row r="536" spans="14:16">
      <c r="N536" s="53"/>
      <c r="O536" s="51"/>
      <c r="P536" s="52"/>
    </row>
    <row r="537" spans="14:16">
      <c r="N537" s="53"/>
      <c r="O537" s="51"/>
      <c r="P537" s="52"/>
    </row>
    <row r="538" spans="14:16">
      <c r="N538" s="53"/>
      <c r="O538" s="51"/>
      <c r="P538" s="52"/>
    </row>
    <row r="539" spans="14:16">
      <c r="N539" s="53"/>
      <c r="O539" s="51"/>
      <c r="P539" s="52"/>
    </row>
    <row r="540" spans="14:16">
      <c r="N540" s="53"/>
      <c r="O540" s="51"/>
      <c r="P540" s="52"/>
    </row>
    <row r="541" spans="14:16">
      <c r="N541" s="53"/>
      <c r="O541" s="51"/>
      <c r="P541" s="52"/>
    </row>
    <row r="542" spans="14:16">
      <c r="N542" s="53"/>
      <c r="O542" s="51"/>
      <c r="P542" s="52"/>
    </row>
    <row r="543" spans="14:16">
      <c r="N543" s="53"/>
      <c r="O543" s="51"/>
      <c r="P543" s="52"/>
    </row>
    <row r="544" spans="14:16">
      <c r="N544" s="53"/>
      <c r="O544" s="51"/>
      <c r="P544" s="52"/>
    </row>
    <row r="545" spans="14:16">
      <c r="N545" s="53"/>
      <c r="O545" s="51"/>
      <c r="P545" s="52"/>
    </row>
    <row r="546" spans="14:16">
      <c r="N546" s="53"/>
      <c r="O546" s="51"/>
      <c r="P546" s="52"/>
    </row>
    <row r="547" spans="14:16">
      <c r="N547" s="53"/>
      <c r="O547" s="51"/>
      <c r="P547" s="52"/>
    </row>
    <row r="548" spans="14:16">
      <c r="N548" s="53"/>
      <c r="O548" s="51"/>
      <c r="P548" s="52"/>
    </row>
    <row r="549" spans="14:16">
      <c r="N549" s="53"/>
      <c r="O549" s="51"/>
      <c r="P549" s="52"/>
    </row>
    <row r="550" spans="14:16">
      <c r="N550" s="53"/>
      <c r="O550" s="51"/>
      <c r="P550" s="52"/>
    </row>
    <row r="551" spans="14:16">
      <c r="N551" s="53"/>
      <c r="O551" s="51"/>
      <c r="P551" s="52"/>
    </row>
    <row r="552" spans="14:16">
      <c r="N552" s="53"/>
      <c r="O552" s="51"/>
      <c r="P552" s="52"/>
    </row>
    <row r="553" spans="14:16">
      <c r="N553" s="53"/>
      <c r="O553" s="51"/>
      <c r="P553" s="52"/>
    </row>
    <row r="554" spans="14:16">
      <c r="N554" s="53"/>
      <c r="O554" s="51"/>
      <c r="P554" s="52"/>
    </row>
    <row r="555" spans="14:16">
      <c r="N555" s="53"/>
      <c r="O555" s="51"/>
      <c r="P555" s="52"/>
    </row>
    <row r="556" spans="14:16">
      <c r="N556" s="53"/>
      <c r="O556" s="51"/>
      <c r="P556" s="52"/>
    </row>
    <row r="557" spans="14:16">
      <c r="N557" s="53"/>
      <c r="O557" s="51"/>
      <c r="P557" s="52"/>
    </row>
    <row r="558" spans="14:16">
      <c r="N558" s="53"/>
      <c r="O558" s="51"/>
      <c r="P558" s="52"/>
    </row>
    <row r="559" spans="14:16">
      <c r="N559" s="53"/>
      <c r="O559" s="51"/>
      <c r="P559" s="52"/>
    </row>
    <row r="560" spans="14:16">
      <c r="N560" s="53"/>
      <c r="O560" s="51"/>
      <c r="P560" s="52"/>
    </row>
    <row r="561" spans="14:16">
      <c r="N561" s="53"/>
      <c r="O561" s="51"/>
      <c r="P561" s="52"/>
    </row>
    <row r="562" spans="14:16">
      <c r="N562" s="53"/>
      <c r="O562" s="51"/>
      <c r="P562" s="52"/>
    </row>
    <row r="563" spans="14:16">
      <c r="N563" s="53"/>
      <c r="O563" s="51"/>
      <c r="P563" s="52"/>
    </row>
    <row r="564" spans="14:16">
      <c r="N564" s="53"/>
      <c r="O564" s="51"/>
      <c r="P564" s="52"/>
    </row>
    <row r="565" spans="14:16">
      <c r="N565" s="53"/>
      <c r="O565" s="51"/>
      <c r="P565" s="52"/>
    </row>
    <row r="566" spans="14:16">
      <c r="N566" s="53"/>
      <c r="O566" s="51"/>
      <c r="P566" s="52"/>
    </row>
    <row r="567" spans="14:16">
      <c r="N567" s="53"/>
      <c r="O567" s="51"/>
      <c r="P567" s="52"/>
    </row>
    <row r="568" spans="14:16">
      <c r="N568" s="53"/>
      <c r="O568" s="51"/>
      <c r="P568" s="52"/>
    </row>
    <row r="569" spans="14:16">
      <c r="N569" s="53"/>
      <c r="O569" s="51"/>
      <c r="P569" s="52"/>
    </row>
    <row r="570" spans="14:16">
      <c r="N570" s="53"/>
      <c r="O570" s="51"/>
      <c r="P570" s="52"/>
    </row>
    <row r="571" spans="14:16">
      <c r="N571" s="53"/>
      <c r="O571" s="51"/>
      <c r="P571" s="52"/>
    </row>
    <row r="572" spans="14:16">
      <c r="N572" s="53"/>
      <c r="O572" s="51"/>
      <c r="P572" s="52"/>
    </row>
    <row r="573" spans="14:16">
      <c r="N573" s="53"/>
      <c r="O573" s="51"/>
      <c r="P573" s="52"/>
    </row>
    <row r="574" spans="14:16">
      <c r="N574" s="53"/>
      <c r="O574" s="51"/>
      <c r="P574" s="52"/>
    </row>
    <row r="575" spans="14:16">
      <c r="N575" s="53"/>
      <c r="O575" s="51"/>
      <c r="P575" s="52"/>
    </row>
    <row r="576" spans="14:16">
      <c r="N576" s="53"/>
      <c r="O576" s="51"/>
      <c r="P576" s="52"/>
    </row>
    <row r="577" spans="14:16">
      <c r="N577" s="53"/>
      <c r="O577" s="51"/>
      <c r="P577" s="52"/>
    </row>
    <row r="578" spans="14:16">
      <c r="N578" s="53"/>
      <c r="O578" s="51"/>
      <c r="P578" s="52"/>
    </row>
    <row r="579" spans="14:16">
      <c r="N579" s="53"/>
      <c r="O579" s="51"/>
      <c r="P579" s="52"/>
    </row>
    <row r="580" spans="14:16">
      <c r="N580" s="53"/>
      <c r="O580" s="51"/>
      <c r="P580" s="52"/>
    </row>
    <row r="581" spans="14:16">
      <c r="N581" s="53"/>
      <c r="O581" s="51"/>
      <c r="P581" s="52"/>
    </row>
    <row r="582" spans="14:16">
      <c r="N582" s="53"/>
      <c r="O582" s="51"/>
      <c r="P582" s="52"/>
    </row>
    <row r="583" spans="14:16">
      <c r="N583" s="53"/>
      <c r="O583" s="51"/>
      <c r="P583" s="52"/>
    </row>
    <row r="584" spans="14:16">
      <c r="N584" s="53"/>
      <c r="O584" s="51"/>
      <c r="P584" s="52"/>
    </row>
    <row r="585" spans="14:16">
      <c r="N585" s="53"/>
      <c r="O585" s="51"/>
      <c r="P585" s="52"/>
    </row>
    <row r="586" spans="14:16">
      <c r="N586" s="53"/>
      <c r="O586" s="51"/>
      <c r="P586" s="52"/>
    </row>
    <row r="587" spans="14:16">
      <c r="N587" s="53"/>
      <c r="O587" s="51"/>
      <c r="P587" s="52"/>
    </row>
    <row r="588" spans="14:16">
      <c r="N588" s="53"/>
      <c r="O588" s="51"/>
      <c r="P588" s="52"/>
    </row>
    <row r="589" spans="14:16">
      <c r="N589" s="53"/>
      <c r="O589" s="51"/>
      <c r="P589" s="52"/>
    </row>
    <row r="590" spans="14:16">
      <c r="N590" s="53"/>
      <c r="O590" s="51"/>
      <c r="P590" s="52"/>
    </row>
    <row r="591" spans="14:16">
      <c r="N591" s="53"/>
      <c r="O591" s="51"/>
      <c r="P591" s="52"/>
    </row>
    <row r="592" spans="14:16">
      <c r="N592" s="53"/>
      <c r="O592" s="51"/>
      <c r="P592" s="52"/>
    </row>
    <row r="593" spans="14:16">
      <c r="N593" s="53"/>
      <c r="O593" s="51"/>
      <c r="P593" s="52"/>
    </row>
    <row r="594" spans="14:16">
      <c r="N594" s="53"/>
      <c r="O594" s="51"/>
      <c r="P594" s="52"/>
    </row>
    <row r="595" spans="14:16">
      <c r="N595" s="53"/>
      <c r="O595" s="51"/>
      <c r="P595" s="52"/>
    </row>
    <row r="596" spans="14:16">
      <c r="N596" s="53"/>
      <c r="O596" s="51"/>
      <c r="P596" s="52"/>
    </row>
    <row r="597" spans="14:16">
      <c r="N597" s="53"/>
      <c r="O597" s="51"/>
      <c r="P597" s="52"/>
    </row>
    <row r="598" spans="14:16">
      <c r="N598" s="53"/>
      <c r="O598" s="51"/>
      <c r="P598" s="52"/>
    </row>
    <row r="599" spans="14:16">
      <c r="N599" s="53"/>
      <c r="O599" s="51"/>
      <c r="P599" s="52"/>
    </row>
    <row r="600" spans="14:16">
      <c r="N600" s="53"/>
      <c r="O600" s="51"/>
      <c r="P600" s="52"/>
    </row>
    <row r="601" spans="14:16">
      <c r="N601" s="53"/>
      <c r="O601" s="51"/>
      <c r="P601" s="52"/>
    </row>
    <row r="602" spans="14:16">
      <c r="N602" s="53"/>
      <c r="O602" s="51"/>
      <c r="P602" s="52"/>
    </row>
    <row r="603" spans="14:16">
      <c r="N603" s="53"/>
      <c r="O603" s="51"/>
      <c r="P603" s="52"/>
    </row>
    <row r="604" spans="14:16">
      <c r="N604" s="53"/>
      <c r="O604" s="51"/>
      <c r="P604" s="52"/>
    </row>
    <row r="605" spans="14:16">
      <c r="N605" s="53"/>
      <c r="O605" s="51"/>
      <c r="P605" s="52"/>
    </row>
    <row r="606" spans="14:16">
      <c r="N606" s="53"/>
      <c r="O606" s="51"/>
      <c r="P606" s="52"/>
    </row>
    <row r="607" spans="14:16">
      <c r="N607" s="53"/>
      <c r="O607" s="51"/>
      <c r="P607" s="52"/>
    </row>
    <row r="608" spans="14:16">
      <c r="N608" s="53"/>
      <c r="O608" s="51"/>
      <c r="P608" s="52"/>
    </row>
    <row r="609" spans="14:16">
      <c r="N609" s="53"/>
      <c r="O609" s="51"/>
      <c r="P609" s="52"/>
    </row>
    <row r="610" spans="14:16">
      <c r="N610" s="53"/>
      <c r="O610" s="51"/>
      <c r="P610" s="52"/>
    </row>
    <row r="611" spans="14:16">
      <c r="N611" s="53"/>
      <c r="O611" s="51"/>
      <c r="P611" s="52"/>
    </row>
    <row r="612" spans="14:16">
      <c r="N612" s="53"/>
      <c r="O612" s="51"/>
      <c r="P612" s="52"/>
    </row>
    <row r="613" spans="14:16">
      <c r="N613" s="53"/>
      <c r="O613" s="51"/>
      <c r="P613" s="52"/>
    </row>
    <row r="614" spans="14:16">
      <c r="N614" s="53"/>
      <c r="O614" s="51"/>
      <c r="P614" s="52"/>
    </row>
    <row r="615" spans="14:16">
      <c r="N615" s="53"/>
      <c r="O615" s="51"/>
      <c r="P615" s="52"/>
    </row>
    <row r="616" spans="14:16">
      <c r="N616" s="53"/>
      <c r="O616" s="51"/>
      <c r="P616" s="52"/>
    </row>
    <row r="617" spans="14:16">
      <c r="N617" s="53"/>
      <c r="O617" s="51"/>
      <c r="P617" s="52"/>
    </row>
    <row r="618" spans="14:16">
      <c r="N618" s="53"/>
      <c r="O618" s="51"/>
      <c r="P618" s="52"/>
    </row>
    <row r="619" spans="14:16">
      <c r="N619" s="53"/>
      <c r="O619" s="51"/>
      <c r="P619" s="52"/>
    </row>
    <row r="620" spans="14:16">
      <c r="N620" s="53"/>
      <c r="O620" s="51"/>
      <c r="P620" s="52"/>
    </row>
    <row r="621" spans="14:16">
      <c r="N621" s="53"/>
      <c r="O621" s="51"/>
      <c r="P621" s="52"/>
    </row>
    <row r="622" spans="14:16">
      <c r="N622" s="53"/>
      <c r="O622" s="51"/>
      <c r="P622" s="52"/>
    </row>
    <row r="623" spans="14:16">
      <c r="N623" s="53"/>
      <c r="O623" s="51"/>
      <c r="P623" s="52"/>
    </row>
    <row r="624" spans="14:16">
      <c r="N624" s="53"/>
      <c r="O624" s="51"/>
      <c r="P624" s="52"/>
    </row>
    <row r="625" spans="14:16">
      <c r="N625" s="53"/>
      <c r="O625" s="51"/>
      <c r="P625" s="52"/>
    </row>
    <row r="626" spans="14:16">
      <c r="N626" s="53"/>
      <c r="O626" s="51"/>
      <c r="P626" s="52"/>
    </row>
    <row r="627" spans="14:16">
      <c r="N627" s="53"/>
      <c r="O627" s="51"/>
      <c r="P627" s="52"/>
    </row>
    <row r="628" spans="14:16">
      <c r="N628" s="53"/>
      <c r="O628" s="51"/>
      <c r="P628" s="52"/>
    </row>
    <row r="629" spans="14:16">
      <c r="N629" s="53"/>
      <c r="O629" s="51"/>
      <c r="P629" s="52"/>
    </row>
    <row r="630" spans="14:16">
      <c r="N630" s="53"/>
      <c r="O630" s="51"/>
      <c r="P630" s="52"/>
    </row>
    <row r="631" spans="14:16">
      <c r="N631" s="53"/>
      <c r="O631" s="51"/>
      <c r="P631" s="52"/>
    </row>
    <row r="632" spans="14:16">
      <c r="N632" s="53"/>
      <c r="O632" s="51"/>
      <c r="P632" s="52"/>
    </row>
    <row r="633" spans="14:16">
      <c r="N633" s="53"/>
      <c r="O633" s="51"/>
      <c r="P633" s="52"/>
    </row>
    <row r="634" spans="14:16">
      <c r="N634" s="53"/>
      <c r="O634" s="51"/>
      <c r="P634" s="52"/>
    </row>
    <row r="635" spans="14:16">
      <c r="N635" s="53"/>
      <c r="O635" s="51"/>
      <c r="P635" s="52"/>
    </row>
    <row r="636" spans="14:16">
      <c r="N636" s="53"/>
      <c r="O636" s="51"/>
      <c r="P636" s="52"/>
    </row>
    <row r="637" spans="14:16">
      <c r="N637" s="53"/>
      <c r="O637" s="51"/>
      <c r="P637" s="52"/>
    </row>
    <row r="638" spans="14:16">
      <c r="N638" s="53"/>
      <c r="O638" s="51"/>
      <c r="P638" s="52"/>
    </row>
    <row r="639" spans="14:16">
      <c r="N639" s="53"/>
      <c r="O639" s="51"/>
      <c r="P639" s="52"/>
    </row>
    <row r="640" spans="14:16">
      <c r="N640" s="53"/>
      <c r="O640" s="51"/>
      <c r="P640" s="52"/>
    </row>
    <row r="641" spans="14:16">
      <c r="N641" s="53"/>
      <c r="O641" s="51"/>
      <c r="P641" s="52"/>
    </row>
    <row r="642" spans="14:16">
      <c r="N642" s="53"/>
      <c r="O642" s="51"/>
      <c r="P642" s="52"/>
    </row>
    <row r="643" spans="14:16">
      <c r="N643" s="53"/>
      <c r="O643" s="51"/>
      <c r="P643" s="52"/>
    </row>
    <row r="644" spans="14:16">
      <c r="N644" s="53"/>
      <c r="O644" s="51"/>
      <c r="P644" s="52"/>
    </row>
    <row r="645" spans="14:16">
      <c r="N645" s="53"/>
      <c r="O645" s="51"/>
      <c r="P645" s="52"/>
    </row>
    <row r="646" spans="14:16">
      <c r="N646" s="53"/>
      <c r="O646" s="51"/>
      <c r="P646" s="52"/>
    </row>
    <row r="647" spans="14:16">
      <c r="N647" s="53"/>
      <c r="O647" s="51"/>
      <c r="P647" s="52"/>
    </row>
    <row r="648" spans="14:16">
      <c r="N648" s="53"/>
      <c r="O648" s="51"/>
      <c r="P648" s="52"/>
    </row>
    <row r="649" spans="14:16">
      <c r="N649" s="53"/>
      <c r="O649" s="51"/>
      <c r="P649" s="52"/>
    </row>
    <row r="650" spans="14:16">
      <c r="N650" s="53"/>
      <c r="O650" s="51"/>
      <c r="P650" s="52"/>
    </row>
    <row r="651" spans="14:16">
      <c r="N651" s="53"/>
      <c r="O651" s="51"/>
      <c r="P651" s="52"/>
    </row>
    <row r="652" spans="14:16">
      <c r="N652" s="53"/>
      <c r="O652" s="51"/>
      <c r="P652" s="52"/>
    </row>
    <row r="653" spans="14:16">
      <c r="N653" s="53"/>
      <c r="O653" s="51"/>
      <c r="P653" s="52"/>
    </row>
    <row r="654" spans="14:16">
      <c r="N654" s="53"/>
      <c r="O654" s="51"/>
      <c r="P654" s="52"/>
    </row>
    <row r="655" spans="14:16">
      <c r="N655" s="53"/>
      <c r="O655" s="51"/>
      <c r="P655" s="52"/>
    </row>
    <row r="656" spans="14:16">
      <c r="N656" s="53"/>
      <c r="O656" s="51"/>
      <c r="P656" s="52"/>
    </row>
    <row r="657" spans="14:16">
      <c r="N657" s="53"/>
      <c r="O657" s="51"/>
      <c r="P657" s="52"/>
    </row>
    <row r="658" spans="14:16">
      <c r="N658" s="53"/>
      <c r="O658" s="51"/>
      <c r="P658" s="52"/>
    </row>
    <row r="659" spans="14:16">
      <c r="N659" s="53"/>
      <c r="O659" s="51"/>
      <c r="P659" s="52"/>
    </row>
    <row r="660" spans="14:16">
      <c r="N660" s="53"/>
      <c r="O660" s="51"/>
      <c r="P660" s="52"/>
    </row>
    <row r="661" spans="14:16">
      <c r="N661" s="53"/>
      <c r="O661" s="51"/>
      <c r="P661" s="52"/>
    </row>
    <row r="662" spans="14:16">
      <c r="N662" s="53"/>
      <c r="O662" s="51"/>
      <c r="P662" s="52"/>
    </row>
    <row r="663" spans="14:16">
      <c r="N663" s="53"/>
      <c r="O663" s="51"/>
      <c r="P663" s="52"/>
    </row>
    <row r="664" spans="14:16">
      <c r="N664" s="53"/>
      <c r="O664" s="51"/>
      <c r="P664" s="52"/>
    </row>
    <row r="665" spans="14:16">
      <c r="N665" s="53"/>
      <c r="O665" s="51"/>
      <c r="P665" s="52"/>
    </row>
    <row r="666" spans="14:16">
      <c r="N666" s="53"/>
      <c r="O666" s="51"/>
      <c r="P666" s="52"/>
    </row>
    <row r="667" spans="14:16">
      <c r="N667" s="53"/>
      <c r="O667" s="51"/>
      <c r="P667" s="52"/>
    </row>
    <row r="668" spans="14:16">
      <c r="N668" s="53"/>
      <c r="O668" s="51"/>
      <c r="P668" s="52"/>
    </row>
    <row r="669" spans="14:16">
      <c r="N669" s="53"/>
      <c r="O669" s="51"/>
      <c r="P669" s="52"/>
    </row>
    <row r="670" spans="14:16">
      <c r="N670" s="53"/>
      <c r="O670" s="51"/>
      <c r="P670" s="52"/>
    </row>
    <row r="671" spans="14:16">
      <c r="N671" s="53"/>
      <c r="O671" s="51"/>
      <c r="P671" s="52"/>
    </row>
    <row r="672" spans="14:16">
      <c r="N672" s="53"/>
      <c r="O672" s="51"/>
      <c r="P672" s="52"/>
    </row>
    <row r="673" spans="14:16">
      <c r="N673" s="53"/>
      <c r="O673" s="51"/>
      <c r="P673" s="52"/>
    </row>
    <row r="674" spans="14:16">
      <c r="N674" s="53"/>
      <c r="O674" s="51"/>
      <c r="P674" s="52"/>
    </row>
    <row r="675" spans="14:16">
      <c r="N675" s="53"/>
      <c r="O675" s="51"/>
      <c r="P675" s="52"/>
    </row>
    <row r="676" spans="14:16">
      <c r="N676" s="53"/>
      <c r="O676" s="51"/>
      <c r="P676" s="52"/>
    </row>
    <row r="677" spans="14:16">
      <c r="N677" s="53"/>
      <c r="O677" s="51"/>
      <c r="P677" s="52"/>
    </row>
    <row r="678" spans="14:16">
      <c r="N678" s="53"/>
      <c r="O678" s="51"/>
      <c r="P678" s="52"/>
    </row>
    <row r="679" spans="14:16">
      <c r="N679" s="53"/>
      <c r="O679" s="51"/>
      <c r="P679" s="52"/>
    </row>
    <row r="680" spans="14:16">
      <c r="N680" s="53"/>
      <c r="O680" s="51"/>
      <c r="P680" s="52"/>
    </row>
    <row r="681" spans="14:16">
      <c r="N681" s="53"/>
      <c r="O681" s="51"/>
      <c r="P681" s="52"/>
    </row>
    <row r="682" spans="14:16">
      <c r="N682" s="53"/>
      <c r="O682" s="51"/>
      <c r="P682" s="52"/>
    </row>
    <row r="683" spans="14:16">
      <c r="N683" s="53"/>
      <c r="O683" s="51"/>
      <c r="P683" s="52"/>
    </row>
    <row r="684" spans="14:16">
      <c r="N684" s="53"/>
      <c r="O684" s="51"/>
      <c r="P684" s="52"/>
    </row>
    <row r="685" spans="14:16">
      <c r="N685" s="53"/>
      <c r="O685" s="51"/>
      <c r="P685" s="52"/>
    </row>
    <row r="686" spans="14:16">
      <c r="N686" s="53"/>
      <c r="O686" s="51"/>
      <c r="P686" s="52"/>
    </row>
    <row r="687" spans="14:16">
      <c r="N687" s="53"/>
      <c r="O687" s="51"/>
      <c r="P687" s="52"/>
    </row>
    <row r="688" spans="14:16">
      <c r="N688" s="53"/>
      <c r="O688" s="51"/>
      <c r="P688" s="52"/>
    </row>
    <row r="689" spans="14:16">
      <c r="N689" s="53"/>
      <c r="O689" s="51"/>
      <c r="P689" s="52"/>
    </row>
    <row r="690" spans="14:16">
      <c r="N690" s="53"/>
      <c r="O690" s="51"/>
      <c r="P690" s="52"/>
    </row>
    <row r="691" spans="14:16">
      <c r="N691" s="53"/>
      <c r="O691" s="51"/>
      <c r="P691" s="52"/>
    </row>
    <row r="692" spans="14:16">
      <c r="N692" s="53"/>
      <c r="O692" s="51"/>
      <c r="P692" s="52"/>
    </row>
    <row r="693" spans="14:16">
      <c r="N693" s="53"/>
      <c r="O693" s="51"/>
      <c r="P693" s="52"/>
    </row>
    <row r="694" spans="14:16">
      <c r="N694" s="53"/>
      <c r="O694" s="51"/>
      <c r="P694" s="52"/>
    </row>
    <row r="695" spans="14:16">
      <c r="N695" s="53"/>
      <c r="O695" s="51"/>
      <c r="P695" s="52"/>
    </row>
    <row r="696" spans="14:16">
      <c r="N696" s="53"/>
      <c r="O696" s="51"/>
      <c r="P696" s="52"/>
    </row>
    <row r="697" spans="14:16">
      <c r="N697" s="53"/>
      <c r="O697" s="51"/>
      <c r="P697" s="52"/>
    </row>
    <row r="698" spans="14:16">
      <c r="N698" s="53"/>
      <c r="O698" s="51"/>
      <c r="P698" s="52"/>
    </row>
    <row r="699" spans="14:16">
      <c r="N699" s="53"/>
      <c r="O699" s="51"/>
      <c r="P699" s="52"/>
    </row>
    <row r="700" spans="14:16">
      <c r="N700" s="53"/>
      <c r="O700" s="51"/>
      <c r="P700" s="52"/>
    </row>
    <row r="701" spans="14:16">
      <c r="N701" s="53"/>
      <c r="O701" s="51"/>
      <c r="P701" s="52"/>
    </row>
    <row r="702" spans="14:16">
      <c r="N702" s="53"/>
      <c r="O702" s="51"/>
      <c r="P702" s="52"/>
    </row>
    <row r="703" spans="14:16">
      <c r="N703" s="53"/>
      <c r="O703" s="51"/>
      <c r="P703" s="52"/>
    </row>
    <row r="704" spans="14:16">
      <c r="N704" s="53"/>
      <c r="O704" s="51"/>
      <c r="P704" s="52"/>
    </row>
    <row r="705" spans="14:16">
      <c r="N705" s="53"/>
      <c r="O705" s="51"/>
      <c r="P705" s="52"/>
    </row>
    <row r="706" spans="14:16">
      <c r="N706" s="53"/>
      <c r="O706" s="51"/>
      <c r="P706" s="52"/>
    </row>
    <row r="707" spans="14:16">
      <c r="N707" s="53"/>
      <c r="O707" s="51"/>
      <c r="P707" s="52"/>
    </row>
    <row r="708" spans="14:16">
      <c r="N708" s="53"/>
      <c r="O708" s="51"/>
      <c r="P708" s="52"/>
    </row>
    <row r="709" spans="14:16">
      <c r="N709" s="53"/>
      <c r="O709" s="51"/>
      <c r="P709" s="52"/>
    </row>
    <row r="710" spans="14:16">
      <c r="N710" s="53"/>
      <c r="O710" s="51"/>
      <c r="P710" s="52"/>
    </row>
    <row r="711" spans="14:16">
      <c r="N711" s="53"/>
      <c r="O711" s="51"/>
      <c r="P711" s="52"/>
    </row>
    <row r="712" spans="14:16">
      <c r="N712" s="53"/>
      <c r="O712" s="51"/>
      <c r="P712" s="52"/>
    </row>
    <row r="713" spans="14:16">
      <c r="N713" s="53"/>
      <c r="O713" s="51"/>
      <c r="P713" s="52"/>
    </row>
    <row r="714" spans="14:16">
      <c r="N714" s="53"/>
      <c r="O714" s="51"/>
      <c r="P714" s="52"/>
    </row>
    <row r="715" spans="14:16">
      <c r="N715" s="53"/>
      <c r="O715" s="51"/>
      <c r="P715" s="52"/>
    </row>
    <row r="716" spans="14:16">
      <c r="N716" s="53"/>
      <c r="O716" s="51"/>
      <c r="P716" s="52"/>
    </row>
    <row r="717" spans="14:16">
      <c r="N717" s="53"/>
      <c r="O717" s="51"/>
      <c r="P717" s="52"/>
    </row>
    <row r="718" spans="14:16">
      <c r="N718" s="53"/>
      <c r="O718" s="51"/>
      <c r="P718" s="52"/>
    </row>
    <row r="719" spans="14:16">
      <c r="N719" s="53"/>
      <c r="O719" s="51"/>
      <c r="P719" s="52"/>
    </row>
    <row r="720" spans="14:16">
      <c r="N720" s="53"/>
      <c r="O720" s="51"/>
      <c r="P720" s="52"/>
    </row>
    <row r="721" spans="14:16">
      <c r="N721" s="53"/>
      <c r="O721" s="51"/>
      <c r="P721" s="52"/>
    </row>
    <row r="722" spans="14:16">
      <c r="N722" s="53"/>
      <c r="O722" s="51"/>
      <c r="P722" s="52"/>
    </row>
    <row r="723" spans="14:16">
      <c r="N723" s="53"/>
      <c r="O723" s="51"/>
      <c r="P723" s="52"/>
    </row>
    <row r="724" spans="14:16">
      <c r="N724" s="53"/>
      <c r="O724" s="51"/>
      <c r="P724" s="52"/>
    </row>
    <row r="725" spans="14:16">
      <c r="N725" s="53"/>
      <c r="O725" s="51"/>
      <c r="P725" s="52"/>
    </row>
    <row r="726" spans="14:16">
      <c r="N726" s="53"/>
      <c r="O726" s="51"/>
      <c r="P726" s="52"/>
    </row>
    <row r="727" spans="14:16">
      <c r="N727" s="53"/>
      <c r="O727" s="51"/>
      <c r="P727" s="52"/>
    </row>
    <row r="728" spans="14:16">
      <c r="N728" s="53"/>
      <c r="O728" s="51"/>
      <c r="P728" s="52"/>
    </row>
    <row r="729" spans="14:16">
      <c r="N729" s="53"/>
      <c r="O729" s="51"/>
      <c r="P729" s="52"/>
    </row>
    <row r="730" spans="14:16">
      <c r="N730" s="53"/>
      <c r="O730" s="51"/>
      <c r="P730" s="52"/>
    </row>
    <row r="731" spans="14:16">
      <c r="N731" s="53"/>
      <c r="O731" s="51"/>
      <c r="P731" s="52"/>
    </row>
    <row r="732" spans="14:16">
      <c r="N732" s="53"/>
      <c r="O732" s="51"/>
      <c r="P732" s="52"/>
    </row>
    <row r="733" spans="14:16">
      <c r="N733" s="53"/>
      <c r="O733" s="51"/>
      <c r="P733" s="52"/>
    </row>
    <row r="734" spans="14:16">
      <c r="N734" s="53"/>
      <c r="O734" s="51"/>
      <c r="P734" s="52"/>
    </row>
    <row r="735" spans="14:16">
      <c r="N735" s="53"/>
      <c r="O735" s="51"/>
      <c r="P735" s="52"/>
    </row>
    <row r="736" spans="14:16">
      <c r="N736" s="53"/>
      <c r="O736" s="51"/>
      <c r="P736" s="52"/>
    </row>
    <row r="737" spans="14:16">
      <c r="N737" s="53"/>
      <c r="O737" s="51"/>
      <c r="P737" s="52"/>
    </row>
    <row r="738" spans="14:16">
      <c r="N738" s="53"/>
      <c r="O738" s="51"/>
      <c r="P738" s="52"/>
    </row>
    <row r="739" spans="14:16">
      <c r="N739" s="53"/>
      <c r="O739" s="51"/>
      <c r="P739" s="52"/>
    </row>
    <row r="740" spans="14:16">
      <c r="N740" s="53"/>
      <c r="O740" s="51"/>
      <c r="P740" s="52"/>
    </row>
    <row r="741" spans="14:16">
      <c r="N741" s="53"/>
      <c r="O741" s="51"/>
      <c r="P741" s="52"/>
    </row>
    <row r="742" spans="14:16">
      <c r="N742" s="53"/>
      <c r="O742" s="51"/>
      <c r="P742" s="52"/>
    </row>
    <row r="743" spans="14:16">
      <c r="N743" s="53"/>
      <c r="O743" s="51"/>
      <c r="P743" s="52"/>
    </row>
    <row r="744" spans="14:16">
      <c r="N744" s="53"/>
      <c r="O744" s="51"/>
      <c r="P744" s="52"/>
    </row>
    <row r="745" spans="14:16">
      <c r="N745" s="53"/>
      <c r="O745" s="51"/>
      <c r="P745" s="52"/>
    </row>
    <row r="746" spans="14:16">
      <c r="N746" s="53"/>
      <c r="O746" s="51"/>
      <c r="P746" s="52"/>
    </row>
    <row r="747" spans="14:16">
      <c r="N747" s="53"/>
      <c r="O747" s="51"/>
      <c r="P747" s="52"/>
    </row>
    <row r="748" spans="14:16">
      <c r="N748" s="53"/>
      <c r="O748" s="51"/>
      <c r="P748" s="52"/>
    </row>
    <row r="749" spans="14:16">
      <c r="N749" s="53"/>
      <c r="O749" s="51"/>
      <c r="P749" s="52"/>
    </row>
    <row r="750" spans="14:16">
      <c r="N750" s="53"/>
      <c r="O750" s="51"/>
      <c r="P750" s="52"/>
    </row>
    <row r="751" spans="14:16">
      <c r="N751" s="53"/>
      <c r="O751" s="51"/>
      <c r="P751" s="52"/>
    </row>
    <row r="752" spans="14:16">
      <c r="N752" s="53"/>
      <c r="O752" s="51"/>
      <c r="P752" s="52"/>
    </row>
    <row r="753" spans="14:16">
      <c r="N753" s="53"/>
      <c r="O753" s="51"/>
      <c r="P753" s="52"/>
    </row>
    <row r="754" spans="14:16">
      <c r="N754" s="53"/>
      <c r="O754" s="51"/>
      <c r="P754" s="52"/>
    </row>
    <row r="755" spans="14:16">
      <c r="N755" s="53"/>
      <c r="O755" s="51"/>
      <c r="P755" s="52"/>
    </row>
    <row r="756" spans="14:16">
      <c r="N756" s="53"/>
      <c r="O756" s="51"/>
      <c r="P756" s="52"/>
    </row>
    <row r="757" spans="14:16">
      <c r="N757" s="53"/>
      <c r="O757" s="51"/>
      <c r="P757" s="52"/>
    </row>
    <row r="758" spans="14:16">
      <c r="N758" s="53"/>
      <c r="O758" s="51"/>
      <c r="P758" s="52"/>
    </row>
    <row r="759" spans="14:16">
      <c r="N759" s="53"/>
      <c r="O759" s="51"/>
      <c r="P759" s="52"/>
    </row>
    <row r="760" spans="14:16">
      <c r="N760" s="53"/>
      <c r="O760" s="51"/>
      <c r="P760" s="52"/>
    </row>
    <row r="761" spans="14:16">
      <c r="N761" s="53"/>
      <c r="O761" s="51"/>
      <c r="P761" s="52"/>
    </row>
    <row r="762" spans="14:16">
      <c r="N762" s="53"/>
      <c r="O762" s="51"/>
      <c r="P762" s="52"/>
    </row>
    <row r="763" spans="14:16">
      <c r="N763" s="53"/>
      <c r="O763" s="51"/>
      <c r="P763" s="52"/>
    </row>
    <row r="764" spans="14:16">
      <c r="N764" s="53"/>
      <c r="O764" s="51"/>
      <c r="P764" s="52"/>
    </row>
    <row r="765" spans="14:16">
      <c r="N765" s="53"/>
      <c r="O765" s="51"/>
      <c r="P765" s="52"/>
    </row>
    <row r="766" spans="14:16">
      <c r="N766" s="53"/>
      <c r="O766" s="51"/>
      <c r="P766" s="52"/>
    </row>
    <row r="767" spans="14:16">
      <c r="N767" s="53"/>
      <c r="O767" s="51"/>
      <c r="P767" s="52"/>
    </row>
    <row r="768" spans="14:16">
      <c r="N768" s="53"/>
      <c r="O768" s="51"/>
      <c r="P768" s="52"/>
    </row>
    <row r="769" spans="14:16">
      <c r="N769" s="53"/>
      <c r="O769" s="51"/>
      <c r="P769" s="52"/>
    </row>
    <row r="770" spans="14:16">
      <c r="N770" s="53"/>
      <c r="O770" s="51"/>
      <c r="P770" s="52"/>
    </row>
    <row r="771" spans="14:16">
      <c r="N771" s="53"/>
      <c r="O771" s="51"/>
      <c r="P771" s="52"/>
    </row>
    <row r="772" spans="14:16">
      <c r="N772" s="53"/>
      <c r="O772" s="51"/>
      <c r="P772" s="52"/>
    </row>
    <row r="773" spans="14:16">
      <c r="N773" s="53"/>
      <c r="O773" s="51"/>
      <c r="P773" s="52"/>
    </row>
    <row r="774" spans="14:16">
      <c r="N774" s="53"/>
      <c r="O774" s="51"/>
      <c r="P774" s="52"/>
    </row>
    <row r="775" spans="14:16">
      <c r="N775" s="53"/>
      <c r="O775" s="51"/>
      <c r="P775" s="52"/>
    </row>
    <row r="776" spans="14:16">
      <c r="N776" s="53"/>
      <c r="O776" s="51"/>
      <c r="P776" s="52"/>
    </row>
    <row r="777" spans="14:16">
      <c r="N777" s="53"/>
      <c r="O777" s="51"/>
      <c r="P777" s="52"/>
    </row>
    <row r="778" spans="14:16">
      <c r="N778" s="53"/>
      <c r="O778" s="51"/>
      <c r="P778" s="52"/>
    </row>
    <row r="779" spans="14:16">
      <c r="N779" s="53"/>
      <c r="O779" s="51"/>
      <c r="P779" s="52"/>
    </row>
    <row r="780" spans="14:16">
      <c r="N780" s="53"/>
      <c r="O780" s="51"/>
      <c r="P780" s="52"/>
    </row>
    <row r="781" spans="14:16">
      <c r="N781" s="53"/>
      <c r="O781" s="51"/>
      <c r="P781" s="52"/>
    </row>
    <row r="782" spans="14:16">
      <c r="N782" s="53"/>
      <c r="O782" s="51"/>
      <c r="P782" s="52"/>
    </row>
    <row r="783" spans="14:16">
      <c r="N783" s="53"/>
      <c r="O783" s="51"/>
      <c r="P783" s="52"/>
    </row>
    <row r="784" spans="14:16">
      <c r="N784" s="53"/>
      <c r="O784" s="51"/>
      <c r="P784" s="52"/>
    </row>
    <row r="785" spans="14:16">
      <c r="N785" s="53"/>
      <c r="O785" s="51"/>
      <c r="P785" s="52"/>
    </row>
    <row r="786" spans="14:16">
      <c r="N786" s="53"/>
      <c r="O786" s="51"/>
      <c r="P786" s="52"/>
    </row>
    <row r="787" spans="14:16">
      <c r="N787" s="53"/>
      <c r="O787" s="51"/>
      <c r="P787" s="52"/>
    </row>
    <row r="788" spans="14:16">
      <c r="N788" s="53"/>
      <c r="O788" s="51"/>
      <c r="P788" s="52"/>
    </row>
    <row r="789" spans="14:16">
      <c r="N789" s="53"/>
      <c r="O789" s="51"/>
      <c r="P789" s="52"/>
    </row>
    <row r="790" spans="14:16">
      <c r="N790" s="53"/>
      <c r="O790" s="51"/>
      <c r="P790" s="52"/>
    </row>
    <row r="791" spans="14:16">
      <c r="N791" s="53"/>
      <c r="O791" s="51"/>
      <c r="P791" s="52"/>
    </row>
    <row r="792" spans="14:16">
      <c r="N792" s="53"/>
      <c r="O792" s="51"/>
      <c r="P792" s="52"/>
    </row>
    <row r="793" spans="14:16">
      <c r="N793" s="53"/>
      <c r="O793" s="51"/>
      <c r="P793" s="52"/>
    </row>
    <row r="794" spans="14:16">
      <c r="N794" s="53"/>
      <c r="O794" s="51"/>
      <c r="P794" s="52"/>
    </row>
    <row r="795" spans="14:16">
      <c r="N795" s="53"/>
      <c r="O795" s="51"/>
      <c r="P795" s="52"/>
    </row>
    <row r="796" spans="14:16">
      <c r="N796" s="53"/>
      <c r="O796" s="51"/>
      <c r="P796" s="52"/>
    </row>
    <row r="797" spans="14:16">
      <c r="N797" s="53"/>
      <c r="O797" s="51"/>
      <c r="P797" s="52"/>
    </row>
    <row r="798" spans="14:16">
      <c r="N798" s="53"/>
      <c r="O798" s="51"/>
      <c r="P798" s="52"/>
    </row>
    <row r="799" spans="14:16">
      <c r="N799" s="53"/>
      <c r="O799" s="51"/>
      <c r="P799" s="52"/>
    </row>
    <row r="800" spans="14:16">
      <c r="N800" s="53"/>
      <c r="O800" s="51"/>
      <c r="P800" s="52"/>
    </row>
    <row r="801" spans="14:16">
      <c r="N801" s="53"/>
      <c r="O801" s="51"/>
      <c r="P801" s="52"/>
    </row>
    <row r="802" spans="14:16">
      <c r="N802" s="53"/>
      <c r="O802" s="51"/>
      <c r="P802" s="52"/>
    </row>
    <row r="803" spans="14:16">
      <c r="N803" s="53"/>
      <c r="O803" s="51"/>
      <c r="P803" s="52"/>
    </row>
    <row r="804" spans="14:16">
      <c r="N804" s="53"/>
      <c r="O804" s="51"/>
      <c r="P804" s="52"/>
    </row>
    <row r="805" spans="14:16">
      <c r="N805" s="53"/>
      <c r="O805" s="51"/>
      <c r="P805" s="52"/>
    </row>
    <row r="806" spans="14:16">
      <c r="N806" s="53"/>
      <c r="O806" s="51"/>
      <c r="P806" s="52"/>
    </row>
    <row r="807" spans="14:16">
      <c r="N807" s="53"/>
      <c r="O807" s="51"/>
      <c r="P807" s="52"/>
    </row>
    <row r="808" spans="14:16">
      <c r="N808" s="53"/>
      <c r="O808" s="51"/>
      <c r="P808" s="52"/>
    </row>
    <row r="809" spans="14:16">
      <c r="N809" s="53"/>
      <c r="O809" s="51"/>
      <c r="P809" s="52"/>
    </row>
    <row r="810" spans="14:16">
      <c r="N810" s="53"/>
      <c r="O810" s="51"/>
      <c r="P810" s="52"/>
    </row>
    <row r="811" spans="14:16">
      <c r="N811" s="53"/>
      <c r="O811" s="51"/>
      <c r="P811" s="52"/>
    </row>
    <row r="812" spans="14:16">
      <c r="N812" s="53"/>
      <c r="O812" s="51"/>
      <c r="P812" s="52"/>
    </row>
    <row r="813" spans="14:16">
      <c r="N813" s="53"/>
      <c r="O813" s="51"/>
      <c r="P813" s="52"/>
    </row>
    <row r="814" spans="14:16">
      <c r="N814" s="53"/>
      <c r="O814" s="51"/>
      <c r="P814" s="52"/>
    </row>
    <row r="815" spans="14:16">
      <c r="N815" s="53"/>
      <c r="O815" s="51"/>
      <c r="P815" s="52"/>
    </row>
    <row r="816" spans="14:16">
      <c r="N816" s="53"/>
      <c r="O816" s="51"/>
      <c r="P816" s="52"/>
    </row>
    <row r="817" spans="14:16">
      <c r="N817" s="53"/>
      <c r="O817" s="51"/>
      <c r="P817" s="52"/>
    </row>
    <row r="818" spans="14:16">
      <c r="N818" s="53"/>
      <c r="O818" s="51"/>
      <c r="P818" s="52"/>
    </row>
    <row r="819" spans="14:16">
      <c r="N819" s="53"/>
      <c r="O819" s="51"/>
      <c r="P819" s="52"/>
    </row>
    <row r="820" spans="14:16">
      <c r="N820" s="53"/>
      <c r="O820" s="51"/>
      <c r="P820" s="52"/>
    </row>
    <row r="821" spans="14:16">
      <c r="N821" s="53"/>
      <c r="O821" s="51"/>
      <c r="P821" s="52"/>
    </row>
    <row r="822" spans="14:16">
      <c r="N822" s="53"/>
      <c r="O822" s="51"/>
      <c r="P822" s="52"/>
    </row>
    <row r="823" spans="14:16">
      <c r="N823" s="53"/>
      <c r="O823" s="51"/>
      <c r="P823" s="52"/>
    </row>
    <row r="824" spans="14:16">
      <c r="N824" s="53"/>
      <c r="O824" s="51"/>
      <c r="P824" s="52"/>
    </row>
    <row r="825" spans="14:16">
      <c r="N825" s="53"/>
      <c r="O825" s="51"/>
      <c r="P825" s="52"/>
    </row>
    <row r="826" spans="14:16">
      <c r="N826" s="53"/>
      <c r="O826" s="51"/>
      <c r="P826" s="52"/>
    </row>
    <row r="827" spans="14:16">
      <c r="N827" s="53"/>
      <c r="O827" s="51"/>
      <c r="P827" s="52"/>
    </row>
    <row r="828" spans="14:16">
      <c r="N828" s="53"/>
      <c r="O828" s="51"/>
      <c r="P828" s="52"/>
    </row>
    <row r="829" spans="14:16">
      <c r="N829" s="53"/>
      <c r="O829" s="51"/>
      <c r="P829" s="52"/>
    </row>
    <row r="830" spans="14:16">
      <c r="N830" s="53"/>
      <c r="O830" s="51"/>
      <c r="P830" s="52"/>
    </row>
    <row r="831" spans="14:16">
      <c r="N831" s="53"/>
      <c r="O831" s="51"/>
      <c r="P831" s="52"/>
    </row>
    <row r="832" spans="14:16">
      <c r="N832" s="53"/>
      <c r="O832" s="51"/>
      <c r="P832" s="52"/>
    </row>
    <row r="833" spans="14:16">
      <c r="N833" s="53"/>
      <c r="O833" s="51"/>
      <c r="P833" s="52"/>
    </row>
    <row r="834" spans="14:16">
      <c r="N834" s="53"/>
      <c r="O834" s="51"/>
      <c r="P834" s="52"/>
    </row>
    <row r="835" spans="14:16">
      <c r="N835" s="53"/>
      <c r="O835" s="51"/>
      <c r="P835" s="52"/>
    </row>
    <row r="836" spans="14:16">
      <c r="N836" s="53"/>
      <c r="O836" s="51"/>
      <c r="P836" s="52"/>
    </row>
    <row r="837" spans="14:16">
      <c r="N837" s="53"/>
      <c r="O837" s="51"/>
      <c r="P837" s="52"/>
    </row>
    <row r="838" spans="14:16">
      <c r="N838" s="53"/>
      <c r="O838" s="51"/>
      <c r="P838" s="52"/>
    </row>
    <row r="839" spans="14:16">
      <c r="N839" s="53"/>
      <c r="O839" s="51"/>
      <c r="P839" s="52"/>
    </row>
    <row r="840" spans="14:16">
      <c r="N840" s="53"/>
      <c r="O840" s="51"/>
      <c r="P840" s="52"/>
    </row>
    <row r="841" spans="14:16">
      <c r="N841" s="53"/>
      <c r="O841" s="51"/>
      <c r="P841" s="52"/>
    </row>
    <row r="842" spans="14:16">
      <c r="N842" s="53"/>
      <c r="O842" s="51"/>
      <c r="P842" s="52"/>
    </row>
    <row r="843" spans="14:16">
      <c r="N843" s="53"/>
      <c r="O843" s="51"/>
      <c r="P843" s="52"/>
    </row>
    <row r="844" spans="14:16">
      <c r="N844" s="53"/>
      <c r="O844" s="51"/>
      <c r="P844" s="52"/>
    </row>
    <row r="845" spans="14:16">
      <c r="N845" s="53"/>
      <c r="O845" s="51"/>
      <c r="P845" s="52"/>
    </row>
    <row r="846" spans="14:16">
      <c r="N846" s="53"/>
      <c r="O846" s="51"/>
      <c r="P846" s="52"/>
    </row>
    <row r="847" spans="14:16">
      <c r="N847" s="53"/>
      <c r="O847" s="51"/>
      <c r="P847" s="52"/>
    </row>
    <row r="848" spans="14:16">
      <c r="N848" s="53"/>
      <c r="O848" s="51"/>
      <c r="P848" s="52"/>
    </row>
    <row r="849" spans="14:16">
      <c r="N849" s="53"/>
      <c r="O849" s="51"/>
      <c r="P849" s="52"/>
    </row>
    <row r="850" spans="14:16">
      <c r="N850" s="53"/>
      <c r="O850" s="51"/>
      <c r="P850" s="52"/>
    </row>
    <row r="851" spans="14:16">
      <c r="N851" s="53"/>
      <c r="O851" s="51"/>
      <c r="P851" s="52"/>
    </row>
    <row r="852" spans="14:16">
      <c r="N852" s="53"/>
      <c r="O852" s="51"/>
      <c r="P852" s="52"/>
    </row>
    <row r="853" spans="14:16">
      <c r="N853" s="53"/>
      <c r="O853" s="51"/>
      <c r="P853" s="52"/>
    </row>
    <row r="854" spans="14:16">
      <c r="N854" s="53"/>
      <c r="O854" s="51"/>
      <c r="P854" s="52"/>
    </row>
    <row r="855" spans="14:16">
      <c r="N855" s="53"/>
      <c r="O855" s="51"/>
      <c r="P855" s="52"/>
    </row>
    <row r="856" spans="14:16">
      <c r="N856" s="53"/>
      <c r="O856" s="51"/>
      <c r="P856" s="52"/>
    </row>
    <row r="857" spans="14:16">
      <c r="N857" s="53"/>
      <c r="O857" s="51"/>
      <c r="P857" s="52"/>
    </row>
    <row r="858" spans="14:16">
      <c r="N858" s="53"/>
      <c r="O858" s="51"/>
      <c r="P858" s="52"/>
    </row>
    <row r="859" spans="14:16">
      <c r="N859" s="53"/>
      <c r="O859" s="51"/>
      <c r="P859" s="52"/>
    </row>
    <row r="860" spans="14:16">
      <c r="N860" s="53"/>
      <c r="O860" s="51"/>
      <c r="P860" s="52"/>
    </row>
    <row r="861" spans="14:16">
      <c r="N861" s="53"/>
      <c r="O861" s="51"/>
      <c r="P861" s="52"/>
    </row>
    <row r="862" spans="14:16">
      <c r="N862" s="53"/>
      <c r="O862" s="51"/>
      <c r="P862" s="52"/>
    </row>
    <row r="863" spans="14:16">
      <c r="N863" s="53"/>
      <c r="O863" s="51"/>
      <c r="P863" s="52"/>
    </row>
    <row r="864" spans="14:16">
      <c r="N864" s="53"/>
      <c r="O864" s="51"/>
      <c r="P864" s="52"/>
    </row>
    <row r="865" spans="14:16">
      <c r="N865" s="53"/>
      <c r="O865" s="51"/>
      <c r="P865" s="52"/>
    </row>
    <row r="866" spans="14:16">
      <c r="N866" s="53"/>
      <c r="O866" s="51"/>
      <c r="P866" s="52"/>
    </row>
    <row r="867" spans="14:16">
      <c r="N867" s="53"/>
      <c r="O867" s="51"/>
      <c r="P867" s="52"/>
    </row>
    <row r="868" spans="14:16">
      <c r="N868" s="53"/>
      <c r="O868" s="51"/>
      <c r="P868" s="52"/>
    </row>
    <row r="869" spans="14:16">
      <c r="N869" s="53"/>
      <c r="O869" s="51"/>
      <c r="P869" s="52"/>
    </row>
    <row r="870" spans="14:16">
      <c r="N870" s="53"/>
      <c r="O870" s="51"/>
      <c r="P870" s="52"/>
    </row>
    <row r="871" spans="14:16">
      <c r="N871" s="53"/>
      <c r="O871" s="51"/>
      <c r="P871" s="52"/>
    </row>
    <row r="872" spans="14:16">
      <c r="N872" s="53"/>
      <c r="O872" s="51"/>
      <c r="P872" s="52"/>
    </row>
    <row r="873" spans="14:16">
      <c r="N873" s="53"/>
      <c r="O873" s="51"/>
      <c r="P873" s="52"/>
    </row>
    <row r="874" spans="14:16">
      <c r="N874" s="53"/>
      <c r="O874" s="51"/>
      <c r="P874" s="52"/>
    </row>
    <row r="875" spans="14:16">
      <c r="N875" s="53"/>
      <c r="O875" s="51"/>
      <c r="P875" s="52"/>
    </row>
    <row r="876" spans="14:16">
      <c r="N876" s="53"/>
      <c r="O876" s="51"/>
      <c r="P876" s="52"/>
    </row>
    <row r="877" spans="14:16">
      <c r="N877" s="53"/>
      <c r="O877" s="51"/>
      <c r="P877" s="52"/>
    </row>
    <row r="878" spans="14:16">
      <c r="N878" s="53"/>
      <c r="O878" s="51"/>
      <c r="P878" s="52"/>
    </row>
    <row r="879" spans="14:16">
      <c r="N879" s="53"/>
      <c r="O879" s="51"/>
      <c r="P879" s="52"/>
    </row>
    <row r="880" spans="14:16">
      <c r="N880" s="53"/>
      <c r="O880" s="51"/>
      <c r="P880" s="52"/>
    </row>
    <row r="881" spans="14:16">
      <c r="N881" s="53"/>
      <c r="O881" s="51"/>
      <c r="P881" s="52"/>
    </row>
    <row r="882" spans="14:16">
      <c r="N882" s="53"/>
      <c r="O882" s="51"/>
      <c r="P882" s="52"/>
    </row>
    <row r="883" spans="14:16">
      <c r="N883" s="53"/>
      <c r="O883" s="51"/>
      <c r="P883" s="52"/>
    </row>
    <row r="884" spans="14:16">
      <c r="N884" s="53"/>
      <c r="O884" s="51"/>
      <c r="P884" s="52"/>
    </row>
    <row r="885" spans="14:16">
      <c r="N885" s="53"/>
      <c r="O885" s="51"/>
      <c r="P885" s="52"/>
    </row>
    <row r="886" spans="14:16">
      <c r="N886" s="53"/>
      <c r="O886" s="51"/>
      <c r="P886" s="52"/>
    </row>
    <row r="887" spans="14:16">
      <c r="N887" s="53"/>
      <c r="O887" s="51"/>
      <c r="P887" s="52"/>
    </row>
    <row r="888" spans="14:16">
      <c r="N888" s="53"/>
      <c r="O888" s="51"/>
      <c r="P888" s="52"/>
    </row>
    <row r="889" spans="14:16">
      <c r="N889" s="53"/>
      <c r="O889" s="51"/>
      <c r="P889" s="52"/>
    </row>
    <row r="890" spans="14:16">
      <c r="N890" s="53"/>
      <c r="O890" s="51"/>
      <c r="P890" s="52"/>
    </row>
    <row r="891" spans="14:16">
      <c r="N891" s="53"/>
      <c r="O891" s="51"/>
      <c r="P891" s="52"/>
    </row>
    <row r="892" spans="14:16">
      <c r="N892" s="53"/>
      <c r="O892" s="51"/>
      <c r="P892" s="52"/>
    </row>
    <row r="893" spans="14:16">
      <c r="N893" s="53"/>
      <c r="O893" s="51"/>
      <c r="P893" s="52"/>
    </row>
    <row r="894" spans="14:16">
      <c r="N894" s="53"/>
      <c r="O894" s="51"/>
      <c r="P894" s="52"/>
    </row>
    <row r="895" spans="14:16">
      <c r="N895" s="53"/>
      <c r="O895" s="51"/>
      <c r="P895" s="52"/>
    </row>
    <row r="896" spans="14:16">
      <c r="N896" s="53"/>
      <c r="O896" s="51"/>
      <c r="P896" s="52"/>
    </row>
    <row r="897" spans="14:16">
      <c r="N897" s="53"/>
      <c r="O897" s="51"/>
      <c r="P897" s="52"/>
    </row>
    <row r="898" spans="14:16">
      <c r="N898" s="53"/>
      <c r="O898" s="51"/>
      <c r="P898" s="52"/>
    </row>
    <row r="899" spans="14:16">
      <c r="N899" s="53"/>
      <c r="O899" s="51"/>
      <c r="P899" s="52"/>
    </row>
    <row r="900" spans="14:16">
      <c r="N900" s="53"/>
      <c r="O900" s="51"/>
      <c r="P900" s="52"/>
    </row>
    <row r="901" spans="14:16">
      <c r="N901" s="53"/>
      <c r="O901" s="51"/>
      <c r="P901" s="52"/>
    </row>
    <row r="902" spans="14:16">
      <c r="N902" s="53"/>
      <c r="O902" s="51"/>
      <c r="P902" s="52"/>
    </row>
    <row r="903" spans="14:16">
      <c r="N903" s="53"/>
      <c r="O903" s="51"/>
      <c r="P903" s="52"/>
    </row>
    <row r="904" spans="14:16">
      <c r="N904" s="53"/>
      <c r="O904" s="51"/>
      <c r="P904" s="52"/>
    </row>
    <row r="905" spans="14:16">
      <c r="N905" s="53"/>
      <c r="O905" s="51"/>
      <c r="P905" s="52"/>
    </row>
    <row r="906" spans="14:16">
      <c r="N906" s="53"/>
      <c r="O906" s="51"/>
      <c r="P906" s="52"/>
    </row>
    <row r="907" spans="14:16">
      <c r="N907" s="53"/>
      <c r="O907" s="51"/>
      <c r="P907" s="52"/>
    </row>
    <row r="908" spans="14:16">
      <c r="N908" s="53"/>
      <c r="O908" s="51"/>
      <c r="P908" s="52"/>
    </row>
    <row r="909" spans="14:16">
      <c r="N909" s="53"/>
      <c r="O909" s="51"/>
      <c r="P909" s="52"/>
    </row>
    <row r="910" spans="14:16">
      <c r="N910" s="53"/>
      <c r="O910" s="51"/>
      <c r="P910" s="52"/>
    </row>
    <row r="911" spans="14:16">
      <c r="N911" s="53"/>
      <c r="O911" s="51"/>
      <c r="P911" s="52"/>
    </row>
    <row r="912" spans="14:16">
      <c r="N912" s="53"/>
      <c r="O912" s="51"/>
      <c r="P912" s="52"/>
    </row>
    <row r="913" spans="14:16">
      <c r="N913" s="53"/>
      <c r="O913" s="51"/>
      <c r="P913" s="52"/>
    </row>
    <row r="914" spans="14:16">
      <c r="N914" s="53"/>
      <c r="O914" s="51"/>
      <c r="P914" s="52"/>
    </row>
    <row r="915" spans="14:16">
      <c r="N915" s="53"/>
      <c r="O915" s="51"/>
      <c r="P915" s="52"/>
    </row>
    <row r="916" spans="14:16">
      <c r="N916" s="53"/>
      <c r="O916" s="51"/>
      <c r="P916" s="52"/>
    </row>
    <row r="917" spans="14:16">
      <c r="N917" s="53"/>
      <c r="O917" s="51"/>
      <c r="P917" s="52"/>
    </row>
    <row r="918" spans="14:16">
      <c r="N918" s="53"/>
      <c r="O918" s="51"/>
      <c r="P918" s="52"/>
    </row>
    <row r="919" spans="14:16">
      <c r="N919" s="53"/>
      <c r="O919" s="51"/>
      <c r="P919" s="52"/>
    </row>
    <row r="920" spans="14:16">
      <c r="N920" s="53"/>
      <c r="O920" s="51"/>
      <c r="P920" s="52"/>
    </row>
    <row r="921" spans="14:16">
      <c r="N921" s="53"/>
      <c r="O921" s="51"/>
      <c r="P921" s="52"/>
    </row>
    <row r="922" spans="14:16">
      <c r="N922" s="53"/>
      <c r="O922" s="51"/>
      <c r="P922" s="52"/>
    </row>
    <row r="923" spans="14:16">
      <c r="N923" s="53"/>
      <c r="O923" s="51"/>
      <c r="P923" s="52"/>
    </row>
    <row r="924" spans="14:16">
      <c r="N924" s="53"/>
      <c r="O924" s="51"/>
      <c r="P924" s="52"/>
    </row>
    <row r="925" spans="14:16">
      <c r="O925" s="51"/>
      <c r="P925" s="52"/>
    </row>
    <row r="926" spans="14:16">
      <c r="O926" s="51"/>
      <c r="P926" s="52"/>
    </row>
    <row r="927" spans="14:16">
      <c r="O927" s="51"/>
      <c r="P927" s="52"/>
    </row>
    <row r="928" spans="14:16">
      <c r="O928" s="51"/>
      <c r="P928" s="52"/>
    </row>
    <row r="929" spans="15:16">
      <c r="O929" s="51"/>
      <c r="P929" s="52"/>
    </row>
    <row r="930" spans="15:16">
      <c r="O930" s="51"/>
      <c r="P930" s="52"/>
    </row>
    <row r="931" spans="15:16">
      <c r="O931" s="51"/>
      <c r="P931" s="52"/>
    </row>
    <row r="932" spans="15:16">
      <c r="O932" s="51"/>
      <c r="P932" s="52"/>
    </row>
    <row r="933" spans="15:16">
      <c r="O933" s="51"/>
      <c r="P933" s="52"/>
    </row>
    <row r="934" spans="15:16">
      <c r="O934" s="51"/>
      <c r="P934" s="52"/>
    </row>
    <row r="935" spans="15:16">
      <c r="O935" s="51"/>
      <c r="P935" s="52"/>
    </row>
    <row r="936" spans="15:16">
      <c r="O936" s="51"/>
      <c r="P936" s="52"/>
    </row>
    <row r="937" spans="15:16">
      <c r="O937" s="51"/>
      <c r="P937" s="52"/>
    </row>
    <row r="938" spans="15:16">
      <c r="O938" s="51"/>
      <c r="P938" s="52"/>
    </row>
    <row r="939" spans="15:16">
      <c r="O939" s="51"/>
      <c r="P939" s="52"/>
    </row>
    <row r="940" spans="15:16">
      <c r="O940" s="51"/>
      <c r="P940" s="52"/>
    </row>
    <row r="941" spans="15:16">
      <c r="O941" s="51"/>
      <c r="P941" s="52"/>
    </row>
    <row r="942" spans="15:16">
      <c r="O942" s="51"/>
      <c r="P942" s="52"/>
    </row>
    <row r="943" spans="15:16">
      <c r="O943" s="51"/>
      <c r="P943" s="52"/>
    </row>
    <row r="944" spans="15:16">
      <c r="O944" s="51"/>
      <c r="P944" s="52"/>
    </row>
    <row r="945" spans="15:16">
      <c r="O945" s="51"/>
      <c r="P945" s="52"/>
    </row>
    <row r="946" spans="15:16">
      <c r="O946" s="51"/>
      <c r="P946" s="52"/>
    </row>
    <row r="947" spans="15:16">
      <c r="O947" s="51"/>
      <c r="P947" s="52"/>
    </row>
    <row r="948" spans="15:16">
      <c r="O948" s="51"/>
      <c r="P948" s="52"/>
    </row>
    <row r="949" spans="15:16">
      <c r="O949" s="51"/>
      <c r="P949" s="52"/>
    </row>
    <row r="950" spans="15:16">
      <c r="O950" s="51"/>
      <c r="P950" s="52"/>
    </row>
    <row r="951" spans="15:16">
      <c r="O951" s="51"/>
      <c r="P951" s="52"/>
    </row>
    <row r="952" spans="15:16">
      <c r="O952" s="51"/>
      <c r="P952" s="52"/>
    </row>
    <row r="953" spans="15:16">
      <c r="O953" s="51"/>
      <c r="P953" s="52"/>
    </row>
    <row r="954" spans="15:16">
      <c r="O954" s="51"/>
      <c r="P954" s="52"/>
    </row>
    <row r="955" spans="15:16">
      <c r="O955" s="51"/>
      <c r="P955" s="52"/>
    </row>
    <row r="956" spans="15:16">
      <c r="O956" s="51"/>
      <c r="P956" s="52"/>
    </row>
    <row r="957" spans="15:16">
      <c r="O957" s="51"/>
      <c r="P957" s="52"/>
    </row>
    <row r="958" spans="15:16">
      <c r="O958" s="51"/>
      <c r="P958" s="52"/>
    </row>
    <row r="959" spans="15:16">
      <c r="O959" s="51"/>
      <c r="P959" s="52"/>
    </row>
    <row r="960" spans="15:16">
      <c r="O960" s="51"/>
      <c r="P960" s="52"/>
    </row>
    <row r="961" spans="15:16">
      <c r="O961" s="51"/>
      <c r="P961" s="52"/>
    </row>
    <row r="962" spans="15:16">
      <c r="O962" s="51"/>
      <c r="P962" s="52"/>
    </row>
    <row r="963" spans="15:16">
      <c r="O963" s="51"/>
      <c r="P963" s="52"/>
    </row>
    <row r="964" spans="15:16">
      <c r="O964" s="51"/>
      <c r="P964" s="52"/>
    </row>
    <row r="965" spans="15:16">
      <c r="O965" s="51"/>
      <c r="P965" s="52"/>
    </row>
    <row r="966" spans="15:16">
      <c r="O966" s="51"/>
      <c r="P966" s="52"/>
    </row>
    <row r="967" spans="15:16">
      <c r="O967" s="51"/>
      <c r="P967" s="52"/>
    </row>
    <row r="968" spans="15:16">
      <c r="O968" s="51"/>
      <c r="P968" s="52"/>
    </row>
    <row r="969" spans="15:16">
      <c r="O969" s="51"/>
      <c r="P969" s="52"/>
    </row>
    <row r="970" spans="15:16">
      <c r="O970" s="51"/>
      <c r="P970" s="52"/>
    </row>
    <row r="971" spans="15:16">
      <c r="O971" s="51"/>
      <c r="P971" s="52"/>
    </row>
    <row r="972" spans="15:16">
      <c r="O972" s="51"/>
      <c r="P972" s="52"/>
    </row>
    <row r="973" spans="15:16">
      <c r="O973" s="51"/>
      <c r="P973" s="52"/>
    </row>
    <row r="974" spans="15:16">
      <c r="O974" s="51"/>
      <c r="P974" s="52"/>
    </row>
    <row r="975" spans="15:16">
      <c r="O975" s="51"/>
      <c r="P975" s="52"/>
    </row>
    <row r="976" spans="15:16">
      <c r="O976" s="51"/>
      <c r="P976" s="52"/>
    </row>
    <row r="977" spans="15:16">
      <c r="O977" s="51"/>
      <c r="P977" s="52"/>
    </row>
    <row r="978" spans="15:16">
      <c r="O978" s="51"/>
      <c r="P978" s="52"/>
    </row>
    <row r="979" spans="15:16">
      <c r="O979" s="51"/>
      <c r="P979" s="52"/>
    </row>
    <row r="980" spans="15:16">
      <c r="O980" s="51"/>
      <c r="P980" s="52"/>
    </row>
    <row r="981" spans="15:16">
      <c r="O981" s="51"/>
      <c r="P981" s="52"/>
    </row>
    <row r="982" spans="15:16">
      <c r="O982" s="51"/>
      <c r="P982" s="52"/>
    </row>
    <row r="983" spans="15:16">
      <c r="O983" s="51"/>
      <c r="P983" s="52"/>
    </row>
    <row r="984" spans="15:16">
      <c r="O984" s="51"/>
      <c r="P984" s="52"/>
    </row>
    <row r="985" spans="15:16">
      <c r="O985" s="51"/>
      <c r="P985" s="52"/>
    </row>
    <row r="986" spans="15:16">
      <c r="O986" s="51"/>
      <c r="P986" s="52"/>
    </row>
    <row r="987" spans="15:16">
      <c r="O987" s="51"/>
      <c r="P987" s="52"/>
    </row>
    <row r="988" spans="15:16">
      <c r="O988" s="51"/>
      <c r="P988" s="52"/>
    </row>
    <row r="989" spans="15:16">
      <c r="O989" s="51"/>
      <c r="P989" s="52"/>
    </row>
    <row r="990" spans="15:16">
      <c r="O990" s="51"/>
      <c r="P990" s="52"/>
    </row>
    <row r="991" spans="15:16">
      <c r="O991" s="51"/>
      <c r="P991" s="52"/>
    </row>
    <row r="992" spans="15:16">
      <c r="O992" s="51"/>
      <c r="P992" s="52"/>
    </row>
    <row r="993" spans="15:16">
      <c r="O993" s="51"/>
      <c r="P993" s="52"/>
    </row>
    <row r="994" spans="15:16">
      <c r="O994" s="51"/>
      <c r="P994" s="52"/>
    </row>
    <row r="995" spans="15:16">
      <c r="O995" s="51"/>
      <c r="P995" s="52"/>
    </row>
    <row r="996" spans="15:16">
      <c r="O996" s="51"/>
      <c r="P996" s="52"/>
    </row>
    <row r="997" spans="15:16">
      <c r="O997" s="51"/>
      <c r="P997" s="52"/>
    </row>
    <row r="998" spans="15:16">
      <c r="O998" s="51"/>
      <c r="P998" s="52"/>
    </row>
    <row r="999" spans="15:16">
      <c r="O999" s="51"/>
      <c r="P999" s="52"/>
    </row>
    <row r="1000" spans="15:16">
      <c r="O1000" s="51"/>
      <c r="P1000" s="52"/>
    </row>
    <row r="1001" spans="15:16">
      <c r="O1001" s="51"/>
      <c r="P1001" s="52"/>
    </row>
    <row r="1002" spans="15:16">
      <c r="O1002" s="51"/>
      <c r="P1002" s="52"/>
    </row>
    <row r="1003" spans="15:16">
      <c r="O1003" s="51"/>
      <c r="P1003" s="52"/>
    </row>
    <row r="1004" spans="15:16">
      <c r="O1004" s="51"/>
      <c r="P1004" s="52"/>
    </row>
    <row r="1005" spans="15:16">
      <c r="O1005" s="51"/>
      <c r="P1005" s="52"/>
    </row>
    <row r="1006" spans="15:16">
      <c r="O1006" s="51"/>
      <c r="P1006" s="52"/>
    </row>
    <row r="1007" spans="15:16">
      <c r="O1007" s="51"/>
      <c r="P1007" s="52"/>
    </row>
    <row r="1008" spans="15:16">
      <c r="O1008" s="51"/>
      <c r="P1008" s="52"/>
    </row>
    <row r="1009" spans="15:16">
      <c r="O1009" s="51"/>
      <c r="P1009" s="52"/>
    </row>
    <row r="1010" spans="15:16">
      <c r="O1010" s="51"/>
      <c r="P1010" s="52"/>
    </row>
    <row r="1011" spans="15:16">
      <c r="O1011" s="51"/>
      <c r="P1011" s="52"/>
    </row>
    <row r="1012" spans="15:16">
      <c r="O1012" s="51"/>
      <c r="P1012" s="52"/>
    </row>
    <row r="1013" spans="15:16">
      <c r="O1013" s="51"/>
      <c r="P1013" s="52"/>
    </row>
    <row r="1014" spans="15:16">
      <c r="O1014" s="51"/>
      <c r="P1014" s="52"/>
    </row>
    <row r="1015" spans="15:16">
      <c r="O1015" s="51"/>
      <c r="P1015" s="52"/>
    </row>
    <row r="1016" spans="15:16">
      <c r="O1016" s="51"/>
      <c r="P1016" s="52"/>
    </row>
    <row r="1017" spans="15:16">
      <c r="O1017" s="51"/>
      <c r="P1017" s="52"/>
    </row>
    <row r="1018" spans="15:16">
      <c r="O1018" s="51"/>
      <c r="P1018" s="52"/>
    </row>
    <row r="1019" spans="15:16">
      <c r="O1019" s="51"/>
      <c r="P1019" s="52"/>
    </row>
    <row r="1020" spans="15:16">
      <c r="O1020" s="51"/>
      <c r="P1020" s="52"/>
    </row>
    <row r="1021" spans="15:16">
      <c r="O1021" s="51"/>
      <c r="P1021" s="52"/>
    </row>
    <row r="1022" spans="15:16">
      <c r="O1022" s="51"/>
      <c r="P1022" s="52"/>
    </row>
    <row r="1023" spans="15:16">
      <c r="O1023" s="51"/>
      <c r="P1023" s="52"/>
    </row>
    <row r="1024" spans="15:16">
      <c r="O1024" s="51"/>
      <c r="P1024" s="52"/>
    </row>
    <row r="1025" spans="15:16">
      <c r="O1025" s="51"/>
      <c r="P1025" s="52"/>
    </row>
    <row r="1026" spans="15:16">
      <c r="O1026" s="51"/>
      <c r="P1026" s="52"/>
    </row>
    <row r="1027" spans="15:16">
      <c r="O1027" s="51"/>
      <c r="P1027" s="52"/>
    </row>
    <row r="1028" spans="15:16">
      <c r="O1028" s="51"/>
      <c r="P1028" s="52"/>
    </row>
    <row r="1029" spans="15:16">
      <c r="O1029" s="51"/>
      <c r="P1029" s="52"/>
    </row>
    <row r="1030" spans="15:16">
      <c r="O1030" s="51"/>
      <c r="P1030" s="52"/>
    </row>
    <row r="1031" spans="15:16">
      <c r="O1031" s="51"/>
      <c r="P1031" s="52"/>
    </row>
    <row r="1032" spans="15:16">
      <c r="O1032" s="51"/>
      <c r="P1032" s="52"/>
    </row>
    <row r="1033" spans="15:16">
      <c r="O1033" s="51"/>
      <c r="P1033" s="52"/>
    </row>
    <row r="1034" spans="15:16">
      <c r="O1034" s="51"/>
      <c r="P1034" s="52"/>
    </row>
    <row r="1035" spans="15:16">
      <c r="O1035" s="51"/>
      <c r="P1035" s="52"/>
    </row>
    <row r="1036" spans="15:16">
      <c r="O1036" s="51"/>
      <c r="P1036" s="52"/>
    </row>
    <row r="1037" spans="15:16">
      <c r="O1037" s="51"/>
      <c r="P1037" s="52"/>
    </row>
    <row r="1038" spans="15:16">
      <c r="O1038" s="51"/>
      <c r="P1038" s="52"/>
    </row>
    <row r="1039" spans="15:16">
      <c r="O1039" s="51"/>
      <c r="P1039" s="52"/>
    </row>
    <row r="1040" spans="15:16">
      <c r="O1040" s="51"/>
      <c r="P1040" s="52"/>
    </row>
    <row r="1041" spans="15:16">
      <c r="O1041" s="51"/>
      <c r="P1041" s="52"/>
    </row>
    <row r="1042" spans="15:16">
      <c r="O1042" s="51"/>
      <c r="P1042" s="52"/>
    </row>
    <row r="1043" spans="15:16">
      <c r="O1043" s="51"/>
      <c r="P1043" s="52"/>
    </row>
    <row r="1044" spans="15:16">
      <c r="O1044" s="51"/>
      <c r="P1044" s="52"/>
    </row>
    <row r="1045" spans="15:16">
      <c r="O1045" s="51"/>
      <c r="P1045" s="52"/>
    </row>
    <row r="1046" spans="15:16">
      <c r="O1046" s="51"/>
      <c r="P1046" s="52"/>
    </row>
    <row r="1047" spans="15:16">
      <c r="O1047" s="51"/>
      <c r="P1047" s="52"/>
    </row>
    <row r="1048" spans="15:16">
      <c r="O1048" s="51"/>
      <c r="P1048" s="52"/>
    </row>
    <row r="1049" spans="15:16">
      <c r="O1049" s="51"/>
      <c r="P1049" s="52"/>
    </row>
    <row r="1050" spans="15:16">
      <c r="O1050" s="51"/>
      <c r="P1050" s="52"/>
    </row>
    <row r="1051" spans="15:16">
      <c r="O1051" s="51"/>
      <c r="P1051" s="52"/>
    </row>
    <row r="1052" spans="15:16">
      <c r="O1052" s="51"/>
      <c r="P1052" s="52"/>
    </row>
    <row r="1053" spans="15:16">
      <c r="O1053" s="51"/>
      <c r="P1053" s="52"/>
    </row>
    <row r="1054" spans="15:16">
      <c r="O1054" s="51"/>
      <c r="P1054" s="52"/>
    </row>
    <row r="1055" spans="15:16">
      <c r="O1055" s="51"/>
      <c r="P1055" s="52"/>
    </row>
    <row r="1056" spans="15:16">
      <c r="O1056" s="51"/>
      <c r="P1056" s="52"/>
    </row>
    <row r="1057" spans="15:16">
      <c r="O1057" s="51"/>
      <c r="P1057" s="52"/>
    </row>
    <row r="1058" spans="15:16">
      <c r="O1058" s="51"/>
      <c r="P1058" s="52"/>
    </row>
    <row r="1059" spans="15:16">
      <c r="O1059" s="51"/>
      <c r="P1059" s="52"/>
    </row>
    <row r="1060" spans="15:16">
      <c r="O1060" s="51"/>
      <c r="P1060" s="52"/>
    </row>
    <row r="1061" spans="15:16">
      <c r="O1061" s="51"/>
      <c r="P1061" s="52"/>
    </row>
    <row r="1062" spans="15:16">
      <c r="O1062" s="51"/>
      <c r="P1062" s="52"/>
    </row>
    <row r="1063" spans="15:16">
      <c r="O1063" s="51"/>
      <c r="P1063" s="52"/>
    </row>
    <row r="1064" spans="15:16">
      <c r="O1064" s="51"/>
      <c r="P1064" s="52"/>
    </row>
    <row r="1065" spans="15:16">
      <c r="O1065" s="51"/>
      <c r="P1065" s="52"/>
    </row>
    <row r="1066" spans="15:16">
      <c r="O1066" s="51"/>
      <c r="P1066" s="52"/>
    </row>
    <row r="1067" spans="15:16">
      <c r="O1067" s="51"/>
      <c r="P1067" s="52"/>
    </row>
    <row r="1068" spans="15:16">
      <c r="O1068" s="51"/>
      <c r="P1068" s="52"/>
    </row>
    <row r="1069" spans="15:16">
      <c r="O1069" s="51"/>
      <c r="P1069" s="52"/>
    </row>
    <row r="1070" spans="15:16">
      <c r="O1070" s="51"/>
      <c r="P1070" s="52"/>
    </row>
    <row r="1071" spans="15:16">
      <c r="O1071" s="51"/>
      <c r="P1071" s="52"/>
    </row>
    <row r="1072" spans="15:16">
      <c r="O1072" s="51"/>
      <c r="P1072" s="52"/>
    </row>
    <row r="1073" spans="15:16">
      <c r="O1073" s="51"/>
      <c r="P1073" s="52"/>
    </row>
    <row r="1074" spans="15:16">
      <c r="O1074" s="51"/>
      <c r="P1074" s="52"/>
    </row>
    <row r="1075" spans="15:16">
      <c r="O1075" s="51"/>
      <c r="P1075" s="52"/>
    </row>
    <row r="1076" spans="15:16">
      <c r="O1076" s="51"/>
      <c r="P1076" s="52"/>
    </row>
    <row r="1077" spans="15:16">
      <c r="O1077" s="51"/>
      <c r="P1077" s="52"/>
    </row>
    <row r="1078" spans="15:16">
      <c r="O1078" s="51"/>
      <c r="P1078" s="52"/>
    </row>
    <row r="1079" spans="15:16">
      <c r="O1079" s="51"/>
      <c r="P1079" s="52"/>
    </row>
    <row r="1080" spans="15:16">
      <c r="O1080" s="51"/>
      <c r="P1080" s="52"/>
    </row>
    <row r="1081" spans="15:16">
      <c r="O1081" s="51"/>
      <c r="P1081" s="52"/>
    </row>
    <row r="1082" spans="15:16">
      <c r="O1082" s="51"/>
      <c r="P1082" s="52"/>
    </row>
    <row r="1083" spans="15:16">
      <c r="O1083" s="51"/>
      <c r="P1083" s="52"/>
    </row>
    <row r="1084" spans="15:16">
      <c r="O1084" s="51"/>
      <c r="P1084" s="52"/>
    </row>
    <row r="1085" spans="15:16">
      <c r="O1085" s="51"/>
      <c r="P1085" s="52"/>
    </row>
    <row r="1086" spans="15:16">
      <c r="O1086" s="51"/>
      <c r="P1086" s="52"/>
    </row>
    <row r="1087" spans="15:16">
      <c r="O1087" s="51"/>
      <c r="P1087" s="52"/>
    </row>
    <row r="1088" spans="15:16">
      <c r="O1088" s="51"/>
      <c r="P1088" s="52"/>
    </row>
    <row r="1089" spans="15:16">
      <c r="O1089" s="51"/>
      <c r="P1089" s="52"/>
    </row>
    <row r="1090" spans="15:16">
      <c r="O1090" s="51"/>
      <c r="P1090" s="52"/>
    </row>
    <row r="1091" spans="15:16">
      <c r="O1091" s="51"/>
      <c r="P1091" s="52"/>
    </row>
    <row r="1092" spans="15:16">
      <c r="O1092" s="51"/>
      <c r="P1092" s="52"/>
    </row>
    <row r="1093" spans="15:16">
      <c r="O1093" s="51"/>
      <c r="P1093" s="52"/>
    </row>
    <row r="1094" spans="15:16">
      <c r="O1094" s="51"/>
      <c r="P1094" s="52"/>
    </row>
    <row r="1095" spans="15:16">
      <c r="O1095" s="51"/>
      <c r="P1095" s="52"/>
    </row>
    <row r="1096" spans="15:16">
      <c r="O1096" s="51"/>
      <c r="P1096" s="52"/>
    </row>
    <row r="1097" spans="15:16">
      <c r="O1097" s="51"/>
      <c r="P1097" s="52"/>
    </row>
    <row r="1098" spans="15:16">
      <c r="O1098" s="51"/>
      <c r="P1098" s="52"/>
    </row>
    <row r="1099" spans="15:16">
      <c r="O1099" s="51"/>
      <c r="P1099" s="52"/>
    </row>
    <row r="1100" spans="15:16">
      <c r="O1100" s="51"/>
      <c r="P1100" s="52"/>
    </row>
    <row r="1101" spans="15:16">
      <c r="O1101" s="51"/>
      <c r="P1101" s="52"/>
    </row>
    <row r="1102" spans="15:16">
      <c r="O1102" s="51"/>
      <c r="P1102" s="52"/>
    </row>
    <row r="1103" spans="15:16">
      <c r="O1103" s="51"/>
      <c r="P1103" s="52"/>
    </row>
    <row r="1104" spans="15:16">
      <c r="O1104" s="51"/>
      <c r="P1104" s="52"/>
    </row>
    <row r="1105" spans="15:16">
      <c r="O1105" s="51"/>
      <c r="P1105" s="52"/>
    </row>
    <row r="1106" spans="15:16">
      <c r="O1106" s="51"/>
      <c r="P1106" s="52"/>
    </row>
    <row r="1107" spans="15:16">
      <c r="O1107" s="51"/>
      <c r="P1107" s="52"/>
    </row>
    <row r="1108" spans="15:16">
      <c r="O1108" s="51"/>
      <c r="P1108" s="52"/>
    </row>
    <row r="1109" spans="15:16">
      <c r="O1109" s="51"/>
      <c r="P1109" s="52"/>
    </row>
    <row r="1110" spans="15:16">
      <c r="O1110" s="51"/>
      <c r="P1110" s="52"/>
    </row>
    <row r="1111" spans="15:16">
      <c r="O1111" s="51"/>
      <c r="P1111" s="52"/>
    </row>
    <row r="1112" spans="15:16">
      <c r="O1112" s="51"/>
      <c r="P1112" s="52"/>
    </row>
    <row r="1113" spans="15:16">
      <c r="O1113" s="51"/>
      <c r="P1113" s="52"/>
    </row>
    <row r="1114" spans="15:16">
      <c r="O1114" s="51"/>
      <c r="P1114" s="52"/>
    </row>
    <row r="1115" spans="15:16">
      <c r="O1115" s="51"/>
      <c r="P1115" s="52"/>
    </row>
    <row r="1116" spans="15:16">
      <c r="O1116" s="51"/>
      <c r="P1116" s="52"/>
    </row>
    <row r="1117" spans="15:16">
      <c r="O1117" s="51"/>
      <c r="P1117" s="52"/>
    </row>
    <row r="1118" spans="15:16">
      <c r="O1118" s="51"/>
      <c r="P1118" s="52"/>
    </row>
    <row r="1119" spans="15:16">
      <c r="O1119" s="51"/>
      <c r="P1119" s="52"/>
    </row>
    <row r="1120" spans="15:16">
      <c r="O1120" s="51"/>
      <c r="P1120" s="52"/>
    </row>
    <row r="1121" spans="15:16">
      <c r="O1121" s="51"/>
      <c r="P1121" s="52"/>
    </row>
    <row r="1122" spans="15:16">
      <c r="O1122" s="51"/>
      <c r="P1122" s="52"/>
    </row>
    <row r="1123" spans="15:16">
      <c r="O1123" s="51"/>
      <c r="P1123" s="52"/>
    </row>
    <row r="1124" spans="15:16">
      <c r="O1124" s="51"/>
      <c r="P1124" s="52"/>
    </row>
    <row r="1125" spans="15:16">
      <c r="O1125" s="51"/>
      <c r="P1125" s="52"/>
    </row>
    <row r="1126" spans="15:16">
      <c r="O1126" s="51"/>
      <c r="P1126" s="52"/>
    </row>
    <row r="1127" spans="15:16">
      <c r="O1127" s="51"/>
      <c r="P1127" s="52"/>
    </row>
    <row r="1128" spans="15:16">
      <c r="O1128" s="51"/>
      <c r="P1128" s="52"/>
    </row>
    <row r="1129" spans="15:16">
      <c r="O1129" s="51"/>
      <c r="P1129" s="52"/>
    </row>
    <row r="1130" spans="15:16">
      <c r="O1130" s="51"/>
      <c r="P1130" s="52"/>
    </row>
    <row r="1131" spans="15:16">
      <c r="O1131" s="51"/>
      <c r="P1131" s="52"/>
    </row>
    <row r="1132" spans="15:16">
      <c r="O1132" s="51"/>
      <c r="P1132" s="52"/>
    </row>
    <row r="1133" spans="15:16">
      <c r="O1133" s="51"/>
      <c r="P1133" s="52"/>
    </row>
    <row r="1134" spans="15:16">
      <c r="O1134" s="51"/>
      <c r="P1134" s="52"/>
    </row>
    <row r="1135" spans="15:16">
      <c r="O1135" s="51"/>
      <c r="P1135" s="52"/>
    </row>
    <row r="1136" spans="15:16">
      <c r="O1136" s="51"/>
      <c r="P1136" s="52"/>
    </row>
    <row r="1137" spans="15:16">
      <c r="O1137" s="51"/>
      <c r="P1137" s="52"/>
    </row>
    <row r="1138" spans="15:16">
      <c r="O1138" s="51"/>
      <c r="P1138" s="52"/>
    </row>
    <row r="1139" spans="15:16">
      <c r="O1139" s="51"/>
      <c r="P1139" s="52"/>
    </row>
    <row r="1140" spans="15:16">
      <c r="O1140" s="51"/>
      <c r="P1140" s="52"/>
    </row>
    <row r="1141" spans="15:16">
      <c r="O1141" s="51"/>
      <c r="P1141" s="52"/>
    </row>
    <row r="1142" spans="15:16">
      <c r="O1142" s="51"/>
      <c r="P1142" s="52"/>
    </row>
    <row r="1143" spans="15:16">
      <c r="O1143" s="51"/>
      <c r="P1143" s="52"/>
    </row>
    <row r="1144" spans="15:16">
      <c r="O1144" s="51"/>
      <c r="P1144" s="52"/>
    </row>
    <row r="1145" spans="15:16">
      <c r="O1145" s="51"/>
      <c r="P1145" s="52"/>
    </row>
    <row r="1146" spans="15:16">
      <c r="O1146" s="51"/>
      <c r="P1146" s="52"/>
    </row>
    <row r="1147" spans="15:16">
      <c r="O1147" s="51"/>
      <c r="P1147" s="52"/>
    </row>
    <row r="1148" spans="15:16">
      <c r="O1148" s="51"/>
      <c r="P1148" s="52"/>
    </row>
    <row r="1149" spans="15:16">
      <c r="O1149" s="51"/>
      <c r="P1149" s="52"/>
    </row>
    <row r="1150" spans="15:16">
      <c r="O1150" s="51"/>
      <c r="P1150" s="52"/>
    </row>
    <row r="1151" spans="15:16">
      <c r="O1151" s="51"/>
      <c r="P1151" s="52"/>
    </row>
    <row r="1152" spans="15:16">
      <c r="O1152" s="51"/>
      <c r="P1152" s="52"/>
    </row>
    <row r="1153" spans="15:16">
      <c r="O1153" s="51"/>
      <c r="P1153" s="52"/>
    </row>
    <row r="1154" spans="15:16">
      <c r="O1154" s="51"/>
      <c r="P1154" s="52"/>
    </row>
    <row r="1155" spans="15:16">
      <c r="O1155" s="51"/>
      <c r="P1155" s="52"/>
    </row>
    <row r="1156" spans="15:16">
      <c r="O1156" s="51"/>
      <c r="P1156" s="52"/>
    </row>
    <row r="1157" spans="15:16">
      <c r="O1157" s="51"/>
      <c r="P1157" s="52"/>
    </row>
    <row r="1158" spans="15:16">
      <c r="O1158" s="51"/>
      <c r="P1158" s="52"/>
    </row>
    <row r="1159" spans="15:16">
      <c r="O1159" s="51"/>
      <c r="P1159" s="52"/>
    </row>
    <row r="1160" spans="15:16">
      <c r="O1160" s="51"/>
      <c r="P1160" s="52"/>
    </row>
    <row r="1161" spans="15:16">
      <c r="O1161" s="51"/>
      <c r="P1161" s="52"/>
    </row>
    <row r="1162" spans="15:16">
      <c r="O1162" s="51"/>
      <c r="P1162" s="52"/>
    </row>
    <row r="1163" spans="15:16">
      <c r="O1163" s="51"/>
      <c r="P1163" s="52"/>
    </row>
    <row r="1164" spans="15:16">
      <c r="O1164" s="51"/>
      <c r="P1164" s="52"/>
    </row>
    <row r="1165" spans="15:16">
      <c r="O1165" s="51"/>
      <c r="P1165" s="52"/>
    </row>
    <row r="1166" spans="15:16">
      <c r="O1166" s="51"/>
      <c r="P1166" s="52"/>
    </row>
    <row r="1167" spans="15:16">
      <c r="O1167" s="51"/>
      <c r="P1167" s="52"/>
    </row>
    <row r="1168" spans="15:16">
      <c r="O1168" s="51"/>
      <c r="P1168" s="52"/>
    </row>
    <row r="1169" spans="15:16">
      <c r="O1169" s="51"/>
      <c r="P1169" s="52"/>
    </row>
    <row r="1170" spans="15:16">
      <c r="O1170" s="51"/>
      <c r="P1170" s="52"/>
    </row>
    <row r="1171" spans="15:16">
      <c r="O1171" s="51"/>
      <c r="P1171" s="52"/>
    </row>
    <row r="1172" spans="15:16">
      <c r="O1172" s="51"/>
      <c r="P1172" s="52"/>
    </row>
    <row r="1173" spans="15:16">
      <c r="O1173" s="51"/>
      <c r="P1173" s="52"/>
    </row>
    <row r="1174" spans="15:16">
      <c r="O1174" s="51"/>
      <c r="P1174" s="52"/>
    </row>
    <row r="1175" spans="15:16">
      <c r="O1175" s="51"/>
      <c r="P1175" s="52"/>
    </row>
    <row r="1176" spans="15:16">
      <c r="O1176" s="51"/>
      <c r="P1176" s="52"/>
    </row>
    <row r="1177" spans="15:16">
      <c r="O1177" s="51"/>
      <c r="P1177" s="52"/>
    </row>
    <row r="1178" spans="15:16">
      <c r="O1178" s="51"/>
      <c r="P1178" s="52"/>
    </row>
    <row r="1179" spans="15:16">
      <c r="O1179" s="51"/>
      <c r="P1179" s="52"/>
    </row>
    <row r="1180" spans="15:16">
      <c r="O1180" s="51"/>
      <c r="P1180" s="52"/>
    </row>
    <row r="1181" spans="15:16">
      <c r="O1181" s="51"/>
      <c r="P1181" s="52"/>
    </row>
    <row r="1182" spans="15:16">
      <c r="O1182" s="51"/>
      <c r="P1182" s="52"/>
    </row>
    <row r="1183" spans="15:16">
      <c r="O1183" s="51"/>
      <c r="P1183" s="52"/>
    </row>
    <row r="1184" spans="15:16">
      <c r="O1184" s="51"/>
      <c r="P1184" s="52"/>
    </row>
    <row r="1185" spans="15:16">
      <c r="O1185" s="51"/>
      <c r="P1185" s="52"/>
    </row>
    <row r="1186" spans="15:16">
      <c r="O1186" s="51"/>
      <c r="P1186" s="52"/>
    </row>
    <row r="1187" spans="15:16">
      <c r="O1187" s="51"/>
      <c r="P1187" s="52"/>
    </row>
    <row r="1188" spans="15:16">
      <c r="O1188" s="51"/>
      <c r="P1188" s="52"/>
    </row>
    <row r="1189" spans="15:16">
      <c r="O1189" s="51"/>
      <c r="P1189" s="52"/>
    </row>
    <row r="1190" spans="15:16">
      <c r="O1190" s="51"/>
      <c r="P1190" s="52"/>
    </row>
    <row r="1191" spans="15:16">
      <c r="O1191" s="51"/>
      <c r="P1191" s="52"/>
    </row>
    <row r="1192" spans="15:16">
      <c r="O1192" s="51"/>
      <c r="P1192" s="52"/>
    </row>
    <row r="1193" spans="15:16">
      <c r="O1193" s="51"/>
      <c r="P1193" s="52"/>
    </row>
    <row r="1194" spans="15:16">
      <c r="O1194" s="51"/>
      <c r="P1194" s="52"/>
    </row>
    <row r="1195" spans="15:16">
      <c r="O1195" s="51"/>
      <c r="P1195" s="52"/>
    </row>
    <row r="1196" spans="15:16">
      <c r="O1196" s="51"/>
      <c r="P1196" s="52"/>
    </row>
    <row r="1197" spans="15:16">
      <c r="O1197" s="51"/>
      <c r="P1197" s="52"/>
    </row>
    <row r="1198" spans="15:16">
      <c r="O1198" s="51"/>
      <c r="P1198" s="52"/>
    </row>
    <row r="1199" spans="15:16">
      <c r="O1199" s="51"/>
      <c r="P1199" s="52"/>
    </row>
    <row r="1200" spans="15:16">
      <c r="O1200" s="51"/>
      <c r="P1200" s="52"/>
    </row>
    <row r="1201" spans="15:16">
      <c r="O1201" s="51"/>
      <c r="P1201" s="52"/>
    </row>
    <row r="1202" spans="15:16">
      <c r="O1202" s="51"/>
      <c r="P1202" s="52"/>
    </row>
    <row r="1203" spans="15:16">
      <c r="O1203" s="51"/>
      <c r="P1203" s="52"/>
    </row>
    <row r="1204" spans="15:16">
      <c r="O1204" s="51"/>
      <c r="P1204" s="52"/>
    </row>
    <row r="1205" spans="15:16">
      <c r="O1205" s="51"/>
      <c r="P1205" s="52"/>
    </row>
    <row r="1206" spans="15:16">
      <c r="O1206" s="51"/>
      <c r="P1206" s="52"/>
    </row>
    <row r="1207" spans="15:16">
      <c r="O1207" s="51"/>
      <c r="P1207" s="52"/>
    </row>
    <row r="1208" spans="15:16">
      <c r="O1208" s="51"/>
      <c r="P1208" s="52"/>
    </row>
    <row r="1209" spans="15:16">
      <c r="O1209" s="51"/>
      <c r="P1209" s="52"/>
    </row>
    <row r="1210" spans="15:16">
      <c r="O1210" s="51"/>
      <c r="P1210" s="52"/>
    </row>
    <row r="1211" spans="15:16">
      <c r="O1211" s="51"/>
      <c r="P1211" s="52"/>
    </row>
    <row r="1212" spans="15:16">
      <c r="O1212" s="51"/>
      <c r="P1212" s="52"/>
    </row>
    <row r="1213" spans="15:16">
      <c r="O1213" s="51"/>
      <c r="P1213" s="52"/>
    </row>
    <row r="1214" spans="15:16">
      <c r="O1214" s="51"/>
      <c r="P1214" s="52"/>
    </row>
    <row r="1215" spans="15:16">
      <c r="O1215" s="51"/>
      <c r="P1215" s="52"/>
    </row>
    <row r="1216" spans="15:16">
      <c r="O1216" s="51"/>
      <c r="P1216" s="52"/>
    </row>
    <row r="1217" spans="15:16">
      <c r="O1217" s="51"/>
      <c r="P1217" s="52"/>
    </row>
    <row r="1218" spans="15:16">
      <c r="O1218" s="51"/>
      <c r="P1218" s="52"/>
    </row>
    <row r="1219" spans="15:16">
      <c r="O1219" s="51"/>
      <c r="P1219" s="52"/>
    </row>
    <row r="1220" spans="15:16">
      <c r="O1220" s="51"/>
      <c r="P1220" s="52"/>
    </row>
    <row r="1221" spans="15:16">
      <c r="O1221" s="51"/>
      <c r="P1221" s="52"/>
    </row>
    <row r="1222" spans="15:16">
      <c r="O1222" s="51"/>
      <c r="P1222" s="52"/>
    </row>
    <row r="1223" spans="15:16">
      <c r="O1223" s="51"/>
      <c r="P1223" s="52"/>
    </row>
    <row r="1224" spans="15:16">
      <c r="O1224" s="51"/>
      <c r="P1224" s="52"/>
    </row>
    <row r="1225" spans="15:16">
      <c r="O1225" s="51"/>
      <c r="P1225" s="52"/>
    </row>
    <row r="1226" spans="15:16">
      <c r="O1226" s="51"/>
      <c r="P1226" s="52"/>
    </row>
    <row r="1227" spans="15:16">
      <c r="O1227" s="51"/>
      <c r="P1227" s="52"/>
    </row>
    <row r="1228" spans="15:16">
      <c r="O1228" s="51"/>
      <c r="P1228" s="52"/>
    </row>
    <row r="1229" spans="15:16">
      <c r="O1229" s="51"/>
      <c r="P1229" s="52"/>
    </row>
    <row r="1230" spans="15:16">
      <c r="O1230" s="51"/>
      <c r="P1230" s="52"/>
    </row>
    <row r="1231" spans="15:16">
      <c r="O1231" s="51"/>
      <c r="P1231" s="52"/>
    </row>
    <row r="1232" spans="15:16">
      <c r="O1232" s="51"/>
      <c r="P1232" s="52"/>
    </row>
    <row r="1233" spans="15:16">
      <c r="O1233" s="51"/>
      <c r="P1233" s="52"/>
    </row>
    <row r="1234" spans="15:16">
      <c r="O1234" s="51"/>
      <c r="P1234" s="52"/>
    </row>
    <row r="1235" spans="15:16">
      <c r="O1235" s="51"/>
      <c r="P1235" s="52"/>
    </row>
    <row r="1236" spans="15:16">
      <c r="O1236" s="51"/>
      <c r="P1236" s="52"/>
    </row>
    <row r="1237" spans="15:16">
      <c r="O1237" s="51"/>
      <c r="P1237" s="52"/>
    </row>
    <row r="1238" spans="15:16">
      <c r="O1238" s="51"/>
      <c r="P1238" s="52"/>
    </row>
    <row r="1239" spans="15:16">
      <c r="O1239" s="51"/>
      <c r="P1239" s="52"/>
    </row>
    <row r="1240" spans="15:16">
      <c r="O1240" s="51"/>
      <c r="P1240" s="52"/>
    </row>
    <row r="1241" spans="15:16">
      <c r="O1241" s="51"/>
      <c r="P1241" s="52"/>
    </row>
    <row r="1242" spans="15:16">
      <c r="O1242" s="51"/>
      <c r="P1242" s="52"/>
    </row>
    <row r="1243" spans="15:16">
      <c r="O1243" s="51"/>
      <c r="P1243" s="52"/>
    </row>
    <row r="1244" spans="15:16">
      <c r="O1244" s="51"/>
      <c r="P1244" s="52"/>
    </row>
    <row r="1245" spans="15:16">
      <c r="O1245" s="51"/>
      <c r="P1245" s="52"/>
    </row>
    <row r="1246" spans="15:16">
      <c r="O1246" s="51"/>
      <c r="P1246" s="52"/>
    </row>
    <row r="1247" spans="15:16">
      <c r="O1247" s="51"/>
      <c r="P1247" s="52"/>
    </row>
    <row r="1248" spans="15:16">
      <c r="O1248" s="51"/>
      <c r="P1248" s="52"/>
    </row>
    <row r="1249" spans="15:16">
      <c r="O1249" s="51"/>
      <c r="P1249" s="52"/>
    </row>
    <row r="1250" spans="15:16">
      <c r="O1250" s="51"/>
      <c r="P1250" s="52"/>
    </row>
    <row r="1251" spans="15:16">
      <c r="O1251" s="51"/>
      <c r="P1251" s="52"/>
    </row>
    <row r="1252" spans="15:16">
      <c r="O1252" s="51"/>
      <c r="P1252" s="52"/>
    </row>
    <row r="1253" spans="15:16">
      <c r="O1253" s="51"/>
      <c r="P1253" s="52"/>
    </row>
    <row r="1254" spans="15:16">
      <c r="O1254" s="51"/>
      <c r="P1254" s="52"/>
    </row>
    <row r="1255" spans="15:16">
      <c r="O1255" s="51"/>
      <c r="P1255" s="52"/>
    </row>
    <row r="1256" spans="15:16">
      <c r="O1256" s="51"/>
      <c r="P1256" s="52"/>
    </row>
    <row r="1257" spans="15:16">
      <c r="O1257" s="51"/>
      <c r="P1257" s="52"/>
    </row>
    <row r="1258" spans="15:16">
      <c r="O1258" s="51"/>
      <c r="P1258" s="52"/>
    </row>
    <row r="1259" spans="15:16">
      <c r="O1259" s="51"/>
      <c r="P1259" s="52"/>
    </row>
    <row r="1260" spans="15:16">
      <c r="O1260" s="51"/>
      <c r="P1260" s="52"/>
    </row>
    <row r="1261" spans="15:16">
      <c r="O1261" s="51"/>
      <c r="P1261" s="52"/>
    </row>
    <row r="1262" spans="15:16">
      <c r="O1262" s="51"/>
      <c r="P1262" s="52"/>
    </row>
    <row r="1263" spans="15:16">
      <c r="O1263" s="51"/>
      <c r="P1263" s="52"/>
    </row>
    <row r="1264" spans="15:16">
      <c r="O1264" s="51"/>
      <c r="P1264" s="52"/>
    </row>
    <row r="1265" spans="15:16">
      <c r="O1265" s="51"/>
      <c r="P1265" s="52"/>
    </row>
    <row r="1266" spans="15:16">
      <c r="O1266" s="51"/>
      <c r="P1266" s="52"/>
    </row>
    <row r="1267" spans="15:16">
      <c r="O1267" s="51"/>
      <c r="P1267" s="52"/>
    </row>
    <row r="1268" spans="15:16">
      <c r="O1268" s="51"/>
      <c r="P1268" s="52"/>
    </row>
    <row r="1269" spans="15:16">
      <c r="O1269" s="51"/>
      <c r="P1269" s="52"/>
    </row>
    <row r="1270" spans="15:16">
      <c r="O1270" s="51"/>
      <c r="P1270" s="52"/>
    </row>
    <row r="1271" spans="15:16">
      <c r="O1271" s="51"/>
      <c r="P1271" s="52"/>
    </row>
    <row r="1272" spans="15:16">
      <c r="O1272" s="51"/>
      <c r="P1272" s="52"/>
    </row>
    <row r="1273" spans="15:16">
      <c r="O1273" s="51"/>
      <c r="P1273" s="52"/>
    </row>
    <row r="1274" spans="15:16">
      <c r="O1274" s="51"/>
      <c r="P1274" s="52"/>
    </row>
    <row r="1275" spans="15:16">
      <c r="O1275" s="51"/>
      <c r="P1275" s="52"/>
    </row>
    <row r="1276" spans="15:16">
      <c r="O1276" s="51"/>
      <c r="P1276" s="52"/>
    </row>
    <row r="1277" spans="15:16">
      <c r="O1277" s="51"/>
      <c r="P1277" s="52"/>
    </row>
    <row r="1278" spans="15:16">
      <c r="O1278" s="51"/>
      <c r="P1278" s="52"/>
    </row>
    <row r="1279" spans="15:16">
      <c r="O1279" s="51"/>
      <c r="P1279" s="52"/>
    </row>
    <row r="1280" spans="15:16">
      <c r="O1280" s="51"/>
      <c r="P1280" s="52"/>
    </row>
    <row r="1281" spans="15:16">
      <c r="O1281" s="51"/>
      <c r="P1281" s="52"/>
    </row>
    <row r="1282" spans="15:16">
      <c r="O1282" s="51"/>
      <c r="P1282" s="52"/>
    </row>
    <row r="1283" spans="15:16">
      <c r="O1283" s="51"/>
      <c r="P1283" s="52"/>
    </row>
    <row r="1284" spans="15:16">
      <c r="O1284" s="51"/>
      <c r="P1284" s="52"/>
    </row>
    <row r="1285" spans="15:16">
      <c r="O1285" s="51"/>
      <c r="P1285" s="52"/>
    </row>
    <row r="1286" spans="15:16">
      <c r="O1286" s="51"/>
      <c r="P1286" s="52"/>
    </row>
    <row r="1287" spans="15:16">
      <c r="O1287" s="51"/>
      <c r="P1287" s="52"/>
    </row>
    <row r="1288" spans="15:16">
      <c r="O1288" s="51"/>
      <c r="P1288" s="52"/>
    </row>
    <row r="1289" spans="15:16">
      <c r="O1289" s="51"/>
      <c r="P1289" s="52"/>
    </row>
    <row r="1290" spans="15:16">
      <c r="O1290" s="51"/>
      <c r="P1290" s="52"/>
    </row>
    <row r="1291" spans="15:16">
      <c r="O1291" s="51"/>
      <c r="P1291" s="52"/>
    </row>
    <row r="1292" spans="15:16">
      <c r="O1292" s="51"/>
      <c r="P1292" s="52"/>
    </row>
    <row r="1293" spans="15:16">
      <c r="O1293" s="51"/>
      <c r="P1293" s="52"/>
    </row>
    <row r="1294" spans="15:16">
      <c r="O1294" s="51"/>
      <c r="P1294" s="52"/>
    </row>
    <row r="1295" spans="15:16">
      <c r="O1295" s="51"/>
      <c r="P1295" s="52"/>
    </row>
    <row r="1296" spans="15:16">
      <c r="O1296" s="51"/>
      <c r="P1296" s="52"/>
    </row>
    <row r="1297" spans="15:16">
      <c r="O1297" s="51"/>
      <c r="P1297" s="52"/>
    </row>
    <row r="1298" spans="15:16">
      <c r="O1298" s="51"/>
      <c r="P1298" s="52"/>
    </row>
    <row r="1299" spans="15:16">
      <c r="O1299" s="51"/>
      <c r="P1299" s="52"/>
    </row>
    <row r="1300" spans="15:16">
      <c r="O1300" s="51"/>
      <c r="P1300" s="52"/>
    </row>
    <row r="1301" spans="15:16">
      <c r="O1301" s="51"/>
      <c r="P1301" s="52"/>
    </row>
    <row r="1302" spans="15:16">
      <c r="O1302" s="51"/>
      <c r="P1302" s="52"/>
    </row>
    <row r="1303" spans="15:16">
      <c r="O1303" s="51"/>
      <c r="P1303" s="52"/>
    </row>
    <row r="1304" spans="15:16">
      <c r="O1304" s="51"/>
      <c r="P1304" s="52"/>
    </row>
    <row r="1305" spans="15:16">
      <c r="O1305" s="51"/>
      <c r="P1305" s="52"/>
    </row>
    <row r="1306" spans="15:16">
      <c r="O1306" s="51"/>
      <c r="P1306" s="52"/>
    </row>
    <row r="1307" spans="15:16">
      <c r="O1307" s="51"/>
      <c r="P1307" s="52"/>
    </row>
    <row r="1308" spans="15:16">
      <c r="O1308" s="51"/>
      <c r="P1308" s="52"/>
    </row>
    <row r="1309" spans="15:16">
      <c r="O1309" s="51"/>
      <c r="P1309" s="52"/>
    </row>
    <row r="1310" spans="15:16">
      <c r="O1310" s="51"/>
      <c r="P1310" s="52"/>
    </row>
    <row r="1311" spans="15:16">
      <c r="O1311" s="51"/>
      <c r="P1311" s="52"/>
    </row>
    <row r="1312" spans="15:16">
      <c r="O1312" s="51"/>
      <c r="P1312" s="52"/>
    </row>
    <row r="1313" spans="15:16">
      <c r="O1313" s="51"/>
      <c r="P1313" s="52"/>
    </row>
    <row r="1314" spans="15:16">
      <c r="O1314" s="51"/>
      <c r="P1314" s="52"/>
    </row>
    <row r="1315" spans="15:16">
      <c r="O1315" s="51"/>
      <c r="P1315" s="52"/>
    </row>
    <row r="1316" spans="15:16">
      <c r="O1316" s="51"/>
      <c r="P1316" s="52"/>
    </row>
    <row r="1317" spans="15:16">
      <c r="O1317" s="51"/>
      <c r="P1317" s="52"/>
    </row>
    <row r="1318" spans="15:16">
      <c r="O1318" s="51"/>
      <c r="P1318" s="52"/>
    </row>
    <row r="1319" spans="15:16">
      <c r="O1319" s="51"/>
      <c r="P1319" s="52"/>
    </row>
    <row r="1320" spans="15:16">
      <c r="O1320" s="51"/>
      <c r="P1320" s="52"/>
    </row>
    <row r="1321" spans="15:16">
      <c r="O1321" s="51"/>
      <c r="P1321" s="52"/>
    </row>
    <row r="1322" spans="15:16">
      <c r="O1322" s="51"/>
      <c r="P1322" s="52"/>
    </row>
    <row r="1323" spans="15:16">
      <c r="O1323" s="51"/>
      <c r="P1323" s="52"/>
    </row>
    <row r="1324" spans="15:16">
      <c r="O1324" s="51"/>
      <c r="P1324" s="52"/>
    </row>
    <row r="1325" spans="15:16">
      <c r="O1325" s="51"/>
      <c r="P1325" s="52"/>
    </row>
    <row r="1326" spans="15:16">
      <c r="O1326" s="51"/>
      <c r="P1326" s="52"/>
    </row>
    <row r="1327" spans="15:16">
      <c r="O1327" s="51"/>
      <c r="P1327" s="52"/>
    </row>
    <row r="1328" spans="15:16">
      <c r="O1328" s="51"/>
      <c r="P1328" s="52"/>
    </row>
    <row r="1329" spans="15:16">
      <c r="O1329" s="51"/>
      <c r="P1329" s="52"/>
    </row>
    <row r="1330" spans="15:16">
      <c r="O1330" s="51"/>
      <c r="P1330" s="52"/>
    </row>
    <row r="1331" spans="15:16">
      <c r="O1331" s="51"/>
      <c r="P1331" s="52"/>
    </row>
    <row r="1332" spans="15:16">
      <c r="O1332" s="51"/>
      <c r="P1332" s="52"/>
    </row>
    <row r="1333" spans="15:16">
      <c r="O1333" s="51"/>
      <c r="P1333" s="52"/>
    </row>
    <row r="1334" spans="15:16">
      <c r="O1334" s="51"/>
      <c r="P1334" s="52"/>
    </row>
    <row r="1335" spans="15:16">
      <c r="O1335" s="51"/>
      <c r="P1335" s="52"/>
    </row>
    <row r="1336" spans="15:16">
      <c r="O1336" s="51"/>
      <c r="P1336" s="52"/>
    </row>
    <row r="1337" spans="15:16">
      <c r="O1337" s="51"/>
      <c r="P1337" s="52"/>
    </row>
    <row r="1338" spans="15:16">
      <c r="O1338" s="51"/>
      <c r="P1338" s="52"/>
    </row>
    <row r="1339" spans="15:16">
      <c r="O1339" s="51"/>
      <c r="P1339" s="52"/>
    </row>
    <row r="1340" spans="15:16">
      <c r="O1340" s="51"/>
      <c r="P1340" s="52"/>
    </row>
    <row r="1341" spans="15:16">
      <c r="O1341" s="51"/>
      <c r="P1341" s="52"/>
    </row>
    <row r="1342" spans="15:16">
      <c r="O1342" s="51"/>
      <c r="P1342" s="52"/>
    </row>
    <row r="1343" spans="15:16">
      <c r="O1343" s="51"/>
      <c r="P1343" s="52"/>
    </row>
    <row r="1344" spans="15:16">
      <c r="O1344" s="51"/>
      <c r="P1344" s="52"/>
    </row>
    <row r="1345" spans="15:16">
      <c r="O1345" s="51"/>
      <c r="P1345" s="52"/>
    </row>
    <row r="1346" spans="15:16">
      <c r="O1346" s="51"/>
      <c r="P1346" s="52"/>
    </row>
    <row r="1347" spans="15:16">
      <c r="O1347" s="51"/>
      <c r="P1347" s="52"/>
    </row>
    <row r="1348" spans="15:16">
      <c r="O1348" s="51"/>
      <c r="P1348" s="52"/>
    </row>
    <row r="1349" spans="15:16">
      <c r="O1349" s="51"/>
      <c r="P1349" s="52"/>
    </row>
    <row r="1350" spans="15:16">
      <c r="O1350" s="51"/>
      <c r="P1350" s="52"/>
    </row>
    <row r="1351" spans="15:16">
      <c r="O1351" s="51"/>
      <c r="P1351" s="52"/>
    </row>
    <row r="1352" spans="15:16">
      <c r="O1352" s="51"/>
      <c r="P1352" s="52"/>
    </row>
    <row r="1353" spans="15:16">
      <c r="O1353" s="51"/>
      <c r="P1353" s="52"/>
    </row>
    <row r="1354" spans="15:16">
      <c r="O1354" s="51"/>
      <c r="P1354" s="52"/>
    </row>
    <row r="1355" spans="15:16">
      <c r="O1355" s="51"/>
      <c r="P1355" s="52"/>
    </row>
    <row r="1356" spans="15:16">
      <c r="O1356" s="51"/>
      <c r="P1356" s="52"/>
    </row>
    <row r="1357" spans="15:16">
      <c r="O1357" s="51"/>
      <c r="P1357" s="52"/>
    </row>
    <row r="1358" spans="15:16">
      <c r="O1358" s="51"/>
      <c r="P1358" s="52"/>
    </row>
    <row r="1359" spans="15:16">
      <c r="O1359" s="51"/>
      <c r="P1359" s="52"/>
    </row>
    <row r="1360" spans="15:16">
      <c r="O1360" s="51"/>
      <c r="P1360" s="52"/>
    </row>
    <row r="1361" spans="15:16">
      <c r="O1361" s="51"/>
      <c r="P1361" s="52"/>
    </row>
    <row r="1362" spans="15:16">
      <c r="O1362" s="51"/>
      <c r="P1362" s="52"/>
    </row>
    <row r="1363" spans="15:16">
      <c r="O1363" s="51"/>
      <c r="P1363" s="52"/>
    </row>
    <row r="1364" spans="15:16">
      <c r="O1364" s="51"/>
      <c r="P1364" s="52"/>
    </row>
    <row r="1365" spans="15:16">
      <c r="O1365" s="51"/>
      <c r="P1365" s="52"/>
    </row>
    <row r="1366" spans="15:16">
      <c r="O1366" s="51"/>
      <c r="P1366" s="52"/>
    </row>
    <row r="1367" spans="15:16">
      <c r="O1367" s="51"/>
      <c r="P1367" s="52"/>
    </row>
    <row r="1368" spans="15:16">
      <c r="O1368" s="51"/>
      <c r="P1368" s="52"/>
    </row>
    <row r="1369" spans="15:16">
      <c r="O1369" s="51"/>
      <c r="P1369" s="52"/>
    </row>
    <row r="1370" spans="15:16">
      <c r="O1370" s="51"/>
      <c r="P1370" s="52"/>
    </row>
    <row r="1371" spans="15:16">
      <c r="O1371" s="51"/>
      <c r="P1371" s="52"/>
    </row>
    <row r="1372" spans="15:16">
      <c r="O1372" s="51"/>
      <c r="P1372" s="52"/>
    </row>
    <row r="1373" spans="15:16">
      <c r="O1373" s="51"/>
      <c r="P1373" s="52"/>
    </row>
    <row r="1374" spans="15:16">
      <c r="O1374" s="51"/>
      <c r="P1374" s="52"/>
    </row>
    <row r="1375" spans="15:16">
      <c r="O1375" s="51"/>
      <c r="P1375" s="52"/>
    </row>
    <row r="1376" spans="15:16">
      <c r="O1376" s="51"/>
      <c r="P1376" s="52"/>
    </row>
    <row r="1377" spans="15:16">
      <c r="O1377" s="51"/>
      <c r="P1377" s="52"/>
    </row>
    <row r="1378" spans="15:16">
      <c r="O1378" s="51"/>
      <c r="P1378" s="52"/>
    </row>
    <row r="1379" spans="15:16">
      <c r="O1379" s="51"/>
      <c r="P1379" s="52"/>
    </row>
    <row r="1380" spans="15:16">
      <c r="O1380" s="51"/>
      <c r="P1380" s="52"/>
    </row>
    <row r="1381" spans="15:16">
      <c r="O1381" s="51"/>
      <c r="P1381" s="52"/>
    </row>
    <row r="1382" spans="15:16">
      <c r="O1382" s="51"/>
      <c r="P1382" s="52"/>
    </row>
    <row r="1383" spans="15:16">
      <c r="O1383" s="51"/>
      <c r="P1383" s="52"/>
    </row>
    <row r="1384" spans="15:16">
      <c r="O1384" s="51"/>
      <c r="P1384" s="52"/>
    </row>
    <row r="1385" spans="15:16">
      <c r="O1385" s="51"/>
      <c r="P1385" s="52"/>
    </row>
    <row r="1386" spans="15:16">
      <c r="O1386" s="51"/>
      <c r="P1386" s="52"/>
    </row>
    <row r="1387" spans="15:16">
      <c r="O1387" s="51"/>
      <c r="P1387" s="52"/>
    </row>
    <row r="1388" spans="15:16">
      <c r="O1388" s="51"/>
      <c r="P1388" s="52"/>
    </row>
    <row r="1389" spans="15:16">
      <c r="O1389" s="51"/>
      <c r="P1389" s="52"/>
    </row>
    <row r="1390" spans="15:16">
      <c r="O1390" s="51"/>
      <c r="P1390" s="52"/>
    </row>
    <row r="1391" spans="15:16">
      <c r="O1391" s="51"/>
      <c r="P1391" s="52"/>
    </row>
    <row r="1392" spans="15:16">
      <c r="O1392" s="51"/>
      <c r="P1392" s="52"/>
    </row>
    <row r="1393" spans="15:16">
      <c r="O1393" s="51"/>
      <c r="P1393" s="52"/>
    </row>
    <row r="1394" spans="15:16">
      <c r="O1394" s="51"/>
      <c r="P1394" s="52"/>
    </row>
    <row r="1395" spans="15:16">
      <c r="O1395" s="51"/>
      <c r="P1395" s="52"/>
    </row>
    <row r="1396" spans="15:16">
      <c r="O1396" s="51"/>
      <c r="P1396" s="52"/>
    </row>
    <row r="1397" spans="15:16">
      <c r="O1397" s="51"/>
      <c r="P1397" s="52"/>
    </row>
    <row r="1398" spans="15:16">
      <c r="O1398" s="51"/>
      <c r="P1398" s="52"/>
    </row>
    <row r="1399" spans="15:16">
      <c r="O1399" s="51"/>
      <c r="P1399" s="52"/>
    </row>
    <row r="1400" spans="15:16">
      <c r="O1400" s="51"/>
      <c r="P1400" s="52"/>
    </row>
    <row r="1401" spans="15:16">
      <c r="O1401" s="51"/>
      <c r="P1401" s="52"/>
    </row>
    <row r="1402" spans="15:16">
      <c r="O1402" s="51"/>
      <c r="P1402" s="52"/>
    </row>
    <row r="1403" spans="15:16">
      <c r="O1403" s="51"/>
      <c r="P1403" s="52"/>
    </row>
    <row r="1404" spans="15:16">
      <c r="O1404" s="51"/>
      <c r="P1404" s="52"/>
    </row>
    <row r="1405" spans="15:16">
      <c r="O1405" s="51"/>
      <c r="P1405" s="52"/>
    </row>
    <row r="1406" spans="15:16">
      <c r="O1406" s="51"/>
      <c r="P1406" s="52"/>
    </row>
    <row r="1407" spans="15:16">
      <c r="O1407" s="51"/>
      <c r="P1407" s="52"/>
    </row>
    <row r="1408" spans="15:16">
      <c r="O1408" s="51"/>
      <c r="P1408" s="52"/>
    </row>
    <row r="1409" spans="15:16">
      <c r="O1409" s="51"/>
      <c r="P1409" s="52"/>
    </row>
    <row r="1410" spans="15:16">
      <c r="O1410" s="51"/>
      <c r="P1410" s="52"/>
    </row>
    <row r="1411" spans="15:16">
      <c r="O1411" s="51"/>
      <c r="P1411" s="52"/>
    </row>
    <row r="1412" spans="15:16">
      <c r="O1412" s="51"/>
      <c r="P1412" s="52"/>
    </row>
    <row r="1413" spans="15:16">
      <c r="O1413" s="51"/>
      <c r="P1413" s="52"/>
    </row>
    <row r="1414" spans="15:16">
      <c r="O1414" s="51"/>
      <c r="P1414" s="52"/>
    </row>
    <row r="1415" spans="15:16">
      <c r="O1415" s="51"/>
      <c r="P1415" s="52"/>
    </row>
    <row r="1416" spans="15:16">
      <c r="O1416" s="51"/>
      <c r="P1416" s="52"/>
    </row>
    <row r="1417" spans="15:16">
      <c r="O1417" s="51"/>
      <c r="P1417" s="52"/>
    </row>
    <row r="1418" spans="15:16">
      <c r="O1418" s="51"/>
      <c r="P1418" s="52"/>
    </row>
    <row r="1419" spans="15:16">
      <c r="O1419" s="51"/>
      <c r="P1419" s="52"/>
    </row>
    <row r="1420" spans="15:16">
      <c r="O1420" s="51"/>
      <c r="P1420" s="52"/>
    </row>
    <row r="1421" spans="15:16">
      <c r="O1421" s="51"/>
      <c r="P1421" s="52"/>
    </row>
    <row r="1422" spans="15:16">
      <c r="O1422" s="51"/>
      <c r="P1422" s="52"/>
    </row>
    <row r="1423" spans="15:16">
      <c r="O1423" s="51"/>
      <c r="P1423" s="52"/>
    </row>
    <row r="1424" spans="15:16">
      <c r="O1424" s="51"/>
      <c r="P1424" s="52"/>
    </row>
    <row r="1425" spans="15:16">
      <c r="O1425" s="51"/>
      <c r="P1425" s="52"/>
    </row>
    <row r="1426" spans="15:16">
      <c r="O1426" s="51"/>
      <c r="P1426" s="52"/>
    </row>
    <row r="1427" spans="15:16">
      <c r="O1427" s="51"/>
      <c r="P1427" s="52"/>
    </row>
    <row r="1428" spans="15:16">
      <c r="O1428" s="51"/>
      <c r="P1428" s="52"/>
    </row>
    <row r="1429" spans="15:16">
      <c r="O1429" s="51"/>
      <c r="P1429" s="52"/>
    </row>
    <row r="1430" spans="15:16">
      <c r="O1430" s="51"/>
      <c r="P1430" s="52"/>
    </row>
    <row r="1431" spans="15:16">
      <c r="O1431" s="51"/>
      <c r="P1431" s="52"/>
    </row>
    <row r="1432" spans="15:16">
      <c r="O1432" s="51"/>
      <c r="P1432" s="52"/>
    </row>
    <row r="1433" spans="15:16">
      <c r="O1433" s="51"/>
      <c r="P1433" s="52"/>
    </row>
    <row r="1434" spans="15:16">
      <c r="O1434" s="51"/>
      <c r="P1434" s="52"/>
    </row>
    <row r="1435" spans="15:16">
      <c r="O1435" s="51"/>
      <c r="P1435" s="52"/>
    </row>
    <row r="1436" spans="15:16">
      <c r="O1436" s="51"/>
      <c r="P1436" s="52"/>
    </row>
    <row r="1437" spans="15:16">
      <c r="O1437" s="51"/>
      <c r="P1437" s="52"/>
    </row>
    <row r="1438" spans="15:16">
      <c r="O1438" s="51"/>
      <c r="P1438" s="52"/>
    </row>
    <row r="1439" spans="15:16">
      <c r="O1439" s="51"/>
      <c r="P1439" s="52"/>
    </row>
    <row r="1440" spans="15:16">
      <c r="O1440" s="51"/>
      <c r="P1440" s="52"/>
    </row>
    <row r="1441" spans="15:16">
      <c r="O1441" s="51"/>
      <c r="P1441" s="52"/>
    </row>
    <row r="1442" spans="15:16">
      <c r="O1442" s="51"/>
      <c r="P1442" s="52"/>
    </row>
    <row r="1443" spans="15:16">
      <c r="O1443" s="51"/>
      <c r="P1443" s="52"/>
    </row>
    <row r="1444" spans="15:16">
      <c r="O1444" s="51"/>
      <c r="P1444" s="52"/>
    </row>
    <row r="1445" spans="15:16">
      <c r="O1445" s="51"/>
      <c r="P1445" s="52"/>
    </row>
    <row r="1446" spans="15:16">
      <c r="O1446" s="51"/>
      <c r="P1446" s="52"/>
    </row>
    <row r="1447" spans="15:16">
      <c r="O1447" s="51"/>
      <c r="P1447" s="52"/>
    </row>
    <row r="1448" spans="15:16">
      <c r="O1448" s="51"/>
      <c r="P1448" s="52"/>
    </row>
    <row r="1449" spans="15:16">
      <c r="O1449" s="51"/>
      <c r="P1449" s="52"/>
    </row>
    <row r="1450" spans="15:16">
      <c r="O1450" s="51"/>
      <c r="P1450" s="52"/>
    </row>
    <row r="1451" spans="15:16">
      <c r="O1451" s="51"/>
      <c r="P1451" s="52"/>
    </row>
    <row r="1452" spans="15:16">
      <c r="O1452" s="51"/>
      <c r="P1452" s="52"/>
    </row>
    <row r="1453" spans="15:16">
      <c r="O1453" s="51"/>
      <c r="P1453" s="52"/>
    </row>
    <row r="1454" spans="15:16">
      <c r="O1454" s="51"/>
      <c r="P1454" s="52"/>
    </row>
    <row r="1455" spans="15:16">
      <c r="O1455" s="51"/>
      <c r="P1455" s="52"/>
    </row>
    <row r="1456" spans="15:16">
      <c r="O1456" s="51"/>
      <c r="P1456" s="52"/>
    </row>
    <row r="1457" spans="15:16">
      <c r="O1457" s="51"/>
      <c r="P1457" s="52"/>
    </row>
    <row r="1458" spans="15:16">
      <c r="O1458" s="51"/>
      <c r="P1458" s="52"/>
    </row>
    <row r="1459" spans="15:16">
      <c r="O1459" s="51"/>
      <c r="P1459" s="52"/>
    </row>
    <row r="1460" spans="15:16">
      <c r="O1460" s="51"/>
      <c r="P1460" s="52"/>
    </row>
    <row r="1461" spans="15:16">
      <c r="O1461" s="51"/>
      <c r="P1461" s="52"/>
    </row>
    <row r="1462" spans="15:16">
      <c r="O1462" s="51"/>
      <c r="P1462" s="52"/>
    </row>
    <row r="1463" spans="15:16">
      <c r="O1463" s="51"/>
      <c r="P1463" s="52"/>
    </row>
    <row r="1464" spans="15:16">
      <c r="O1464" s="51"/>
      <c r="P1464" s="52"/>
    </row>
    <row r="1465" spans="15:16">
      <c r="O1465" s="51"/>
      <c r="P1465" s="52"/>
    </row>
    <row r="1466" spans="15:16">
      <c r="O1466" s="51"/>
      <c r="P1466" s="52"/>
    </row>
    <row r="1467" spans="15:16">
      <c r="O1467" s="51"/>
      <c r="P1467" s="52"/>
    </row>
    <row r="1468" spans="15:16">
      <c r="O1468" s="51"/>
      <c r="P1468" s="52"/>
    </row>
    <row r="1469" spans="15:16">
      <c r="O1469" s="51"/>
      <c r="P1469" s="52"/>
    </row>
    <row r="1470" spans="15:16">
      <c r="O1470" s="51"/>
      <c r="P1470" s="52"/>
    </row>
    <row r="1471" spans="15:16">
      <c r="O1471" s="51"/>
      <c r="P1471" s="52"/>
    </row>
    <row r="1472" spans="15:16">
      <c r="O1472" s="51"/>
      <c r="P1472" s="52"/>
    </row>
    <row r="1473" spans="15:16">
      <c r="O1473" s="51"/>
      <c r="P1473" s="52"/>
    </row>
    <row r="1474" spans="15:16">
      <c r="O1474" s="51"/>
      <c r="P1474" s="52"/>
    </row>
    <row r="1475" spans="15:16">
      <c r="O1475" s="51"/>
      <c r="P1475" s="52"/>
    </row>
    <row r="1476" spans="15:16">
      <c r="O1476" s="51"/>
      <c r="P1476" s="52"/>
    </row>
    <row r="1477" spans="15:16">
      <c r="O1477" s="51"/>
      <c r="P1477" s="52"/>
    </row>
    <row r="1478" spans="15:16">
      <c r="O1478" s="51"/>
      <c r="P1478" s="52"/>
    </row>
    <row r="1479" spans="15:16">
      <c r="O1479" s="51"/>
      <c r="P1479" s="52"/>
    </row>
    <row r="1480" spans="15:16">
      <c r="O1480" s="51"/>
      <c r="P1480" s="52"/>
    </row>
    <row r="1481" spans="15:16">
      <c r="O1481" s="51"/>
      <c r="P1481" s="52"/>
    </row>
    <row r="1482" spans="15:16">
      <c r="O1482" s="51"/>
      <c r="P1482" s="52"/>
    </row>
    <row r="1483" spans="15:16">
      <c r="O1483" s="51"/>
      <c r="P1483" s="52"/>
    </row>
    <row r="1484" spans="15:16">
      <c r="O1484" s="51"/>
      <c r="P1484" s="52"/>
    </row>
    <row r="1485" spans="15:16">
      <c r="O1485" s="51"/>
      <c r="P1485" s="52"/>
    </row>
    <row r="1486" spans="15:16">
      <c r="O1486" s="51"/>
      <c r="P1486" s="52"/>
    </row>
    <row r="1487" spans="15:16">
      <c r="O1487" s="51"/>
      <c r="P1487" s="52"/>
    </row>
    <row r="1488" spans="15:16">
      <c r="O1488" s="51"/>
      <c r="P1488" s="52"/>
    </row>
    <row r="1489" spans="15:16">
      <c r="O1489" s="51"/>
      <c r="P1489" s="52"/>
    </row>
    <row r="1490" spans="15:16">
      <c r="O1490" s="51"/>
      <c r="P1490" s="52"/>
    </row>
    <row r="1491" spans="15:16">
      <c r="O1491" s="51"/>
      <c r="P1491" s="52"/>
    </row>
    <row r="1492" spans="15:16">
      <c r="O1492" s="51"/>
      <c r="P1492" s="52"/>
    </row>
    <row r="1493" spans="15:16">
      <c r="O1493" s="51"/>
      <c r="P1493" s="52"/>
    </row>
    <row r="1494" spans="15:16">
      <c r="O1494" s="51"/>
      <c r="P1494" s="52"/>
    </row>
    <row r="1495" spans="15:16">
      <c r="O1495" s="51"/>
      <c r="P1495" s="52"/>
    </row>
    <row r="1496" spans="15:16">
      <c r="O1496" s="51"/>
      <c r="P1496" s="52"/>
    </row>
    <row r="1497" spans="15:16">
      <c r="O1497" s="51"/>
      <c r="P1497" s="52"/>
    </row>
    <row r="1498" spans="15:16">
      <c r="O1498" s="51"/>
      <c r="P1498" s="52"/>
    </row>
    <row r="1499" spans="15:16">
      <c r="O1499" s="51"/>
      <c r="P1499" s="52"/>
    </row>
    <row r="1500" spans="15:16">
      <c r="O1500" s="51"/>
      <c r="P1500" s="52"/>
    </row>
    <row r="1501" spans="15:16">
      <c r="O1501" s="51"/>
      <c r="P1501" s="52"/>
    </row>
    <row r="1502" spans="15:16">
      <c r="O1502" s="51"/>
      <c r="P1502" s="52"/>
    </row>
    <row r="1503" spans="15:16">
      <c r="O1503" s="51"/>
      <c r="P1503" s="52"/>
    </row>
    <row r="1504" spans="15:16">
      <c r="O1504" s="51"/>
      <c r="P1504" s="52"/>
    </row>
    <row r="1505" spans="15:16">
      <c r="O1505" s="51"/>
      <c r="P1505" s="52"/>
    </row>
    <row r="1506" spans="15:16">
      <c r="O1506" s="51"/>
      <c r="P1506" s="52"/>
    </row>
    <row r="1507" spans="15:16">
      <c r="O1507" s="51"/>
      <c r="P1507" s="52"/>
    </row>
    <row r="1508" spans="15:16">
      <c r="O1508" s="51"/>
      <c r="P1508" s="52"/>
    </row>
    <row r="1509" spans="15:16">
      <c r="O1509" s="51"/>
      <c r="P1509" s="52"/>
    </row>
    <row r="1510" spans="15:16">
      <c r="O1510" s="51"/>
      <c r="P1510" s="52"/>
    </row>
    <row r="1511" spans="15:16">
      <c r="O1511" s="51"/>
      <c r="P1511" s="52"/>
    </row>
    <row r="1512" spans="15:16">
      <c r="O1512" s="51"/>
      <c r="P1512" s="52"/>
    </row>
    <row r="1513" spans="15:16">
      <c r="O1513" s="51"/>
      <c r="P1513" s="52"/>
    </row>
    <row r="1514" spans="15:16">
      <c r="O1514" s="51"/>
      <c r="P1514" s="52"/>
    </row>
    <row r="1515" spans="15:16">
      <c r="O1515" s="51"/>
      <c r="P1515" s="52"/>
    </row>
    <row r="1516" spans="15:16">
      <c r="O1516" s="51"/>
      <c r="P1516" s="52"/>
    </row>
    <row r="1517" spans="15:16">
      <c r="O1517" s="51"/>
      <c r="P1517" s="52"/>
    </row>
    <row r="1518" spans="15:16">
      <c r="O1518" s="51"/>
      <c r="P1518" s="52"/>
    </row>
    <row r="1519" spans="15:16">
      <c r="O1519" s="51"/>
      <c r="P1519" s="52"/>
    </row>
    <row r="1520" spans="15:16">
      <c r="O1520" s="51"/>
      <c r="P1520" s="52"/>
    </row>
    <row r="1521" spans="15:16">
      <c r="O1521" s="51"/>
      <c r="P1521" s="52"/>
    </row>
    <row r="1522" spans="15:16">
      <c r="O1522" s="51"/>
      <c r="P1522" s="52"/>
    </row>
    <row r="1523" spans="15:16">
      <c r="O1523" s="51"/>
      <c r="P1523" s="52"/>
    </row>
    <row r="1524" spans="15:16">
      <c r="O1524" s="51"/>
      <c r="P1524" s="52"/>
    </row>
    <row r="1525" spans="15:16">
      <c r="O1525" s="51"/>
      <c r="P1525" s="52"/>
    </row>
    <row r="1526" spans="15:16">
      <c r="O1526" s="51"/>
      <c r="P1526" s="52"/>
    </row>
    <row r="1527" spans="15:16">
      <c r="O1527" s="51"/>
      <c r="P1527" s="52"/>
    </row>
    <row r="1528" spans="15:16">
      <c r="O1528" s="51"/>
      <c r="P1528" s="52"/>
    </row>
    <row r="1529" spans="15:16">
      <c r="O1529" s="51"/>
      <c r="P1529" s="52"/>
    </row>
    <row r="1530" spans="15:16">
      <c r="O1530" s="51"/>
      <c r="P1530" s="52"/>
    </row>
    <row r="1531" spans="15:16">
      <c r="O1531" s="51"/>
      <c r="P1531" s="52"/>
    </row>
    <row r="1532" spans="15:16">
      <c r="O1532" s="51"/>
      <c r="P1532" s="52"/>
    </row>
    <row r="1533" spans="15:16">
      <c r="O1533" s="51"/>
      <c r="P1533" s="52"/>
    </row>
    <row r="1534" spans="15:16">
      <c r="O1534" s="51"/>
      <c r="P1534" s="52"/>
    </row>
    <row r="1535" spans="15:16">
      <c r="O1535" s="51"/>
      <c r="P1535" s="52"/>
    </row>
    <row r="1536" spans="15:16">
      <c r="O1536" s="51"/>
      <c r="P1536" s="52"/>
    </row>
    <row r="1537" spans="15:16">
      <c r="O1537" s="51"/>
      <c r="P1537" s="52"/>
    </row>
    <row r="1538" spans="15:16">
      <c r="O1538" s="51"/>
      <c r="P1538" s="52"/>
    </row>
    <row r="1539" spans="15:16">
      <c r="O1539" s="51"/>
      <c r="P1539" s="52"/>
    </row>
    <row r="1540" spans="15:16">
      <c r="O1540" s="51"/>
      <c r="P1540" s="52"/>
    </row>
    <row r="1541" spans="15:16">
      <c r="O1541" s="51"/>
      <c r="P1541" s="52"/>
    </row>
    <row r="1542" spans="15:16">
      <c r="O1542" s="51"/>
      <c r="P1542" s="52"/>
    </row>
    <row r="1543" spans="15:16">
      <c r="O1543" s="51"/>
      <c r="P1543" s="52"/>
    </row>
    <row r="1544" spans="15:16">
      <c r="O1544" s="51"/>
      <c r="P1544" s="52"/>
    </row>
    <row r="1545" spans="15:16">
      <c r="O1545" s="51"/>
      <c r="P1545" s="52"/>
    </row>
    <row r="1546" spans="15:16">
      <c r="O1546" s="51"/>
      <c r="P1546" s="52"/>
    </row>
    <row r="1547" spans="15:16">
      <c r="O1547" s="51"/>
      <c r="P1547" s="52"/>
    </row>
    <row r="1548" spans="15:16">
      <c r="O1548" s="51"/>
      <c r="P1548" s="52"/>
    </row>
    <row r="1549" spans="15:16">
      <c r="O1549" s="51"/>
      <c r="P1549" s="52"/>
    </row>
    <row r="1550" spans="15:16">
      <c r="O1550" s="51"/>
      <c r="P1550" s="52"/>
    </row>
    <row r="1551" spans="15:16">
      <c r="O1551" s="51"/>
      <c r="P1551" s="52"/>
    </row>
    <row r="1552" spans="15:16">
      <c r="O1552" s="51"/>
      <c r="P1552" s="52"/>
    </row>
    <row r="1553" spans="15:16">
      <c r="O1553" s="51"/>
      <c r="P1553" s="52"/>
    </row>
    <row r="1554" spans="15:16">
      <c r="O1554" s="51"/>
      <c r="P1554" s="52"/>
    </row>
    <row r="1555" spans="15:16">
      <c r="O1555" s="51"/>
      <c r="P1555" s="52"/>
    </row>
    <row r="1556" spans="15:16">
      <c r="O1556" s="51"/>
      <c r="P1556" s="52"/>
    </row>
    <row r="1557" spans="15:16">
      <c r="O1557" s="51"/>
      <c r="P1557" s="52"/>
    </row>
    <row r="1558" spans="15:16">
      <c r="O1558" s="51"/>
      <c r="P1558" s="52"/>
    </row>
    <row r="1559" spans="15:16">
      <c r="O1559" s="51"/>
      <c r="P1559" s="52"/>
    </row>
    <row r="1560" spans="15:16">
      <c r="O1560" s="51"/>
      <c r="P1560" s="52"/>
    </row>
    <row r="1561" spans="15:16">
      <c r="O1561" s="51"/>
      <c r="P1561" s="52"/>
    </row>
    <row r="1562" spans="15:16">
      <c r="O1562" s="51"/>
      <c r="P1562" s="52"/>
    </row>
    <row r="1563" spans="15:16">
      <c r="O1563" s="51"/>
      <c r="P1563" s="52"/>
    </row>
    <row r="1564" spans="15:16">
      <c r="O1564" s="51"/>
      <c r="P1564" s="52"/>
    </row>
    <row r="1565" spans="15:16">
      <c r="O1565" s="51"/>
      <c r="P1565" s="52"/>
    </row>
    <row r="1566" spans="15:16">
      <c r="O1566" s="51"/>
      <c r="P1566" s="52"/>
    </row>
    <row r="1567" spans="15:16">
      <c r="O1567" s="51"/>
      <c r="P1567" s="52"/>
    </row>
    <row r="1568" spans="15:16">
      <c r="O1568" s="51"/>
      <c r="P1568" s="52"/>
    </row>
    <row r="1569" spans="15:16">
      <c r="O1569" s="51"/>
      <c r="P1569" s="52"/>
    </row>
    <row r="1570" spans="15:16">
      <c r="O1570" s="51"/>
      <c r="P1570" s="52"/>
    </row>
    <row r="1571" spans="15:16">
      <c r="O1571" s="51"/>
      <c r="P1571" s="52"/>
    </row>
    <row r="1572" spans="15:16">
      <c r="O1572" s="51"/>
      <c r="P1572" s="52"/>
    </row>
    <row r="1573" spans="15:16">
      <c r="O1573" s="51"/>
      <c r="P1573" s="52"/>
    </row>
    <row r="1574" spans="15:16">
      <c r="O1574" s="51"/>
      <c r="P1574" s="52"/>
    </row>
    <row r="1575" spans="15:16">
      <c r="O1575" s="51"/>
      <c r="P1575" s="52"/>
    </row>
    <row r="1576" spans="15:16">
      <c r="O1576" s="51"/>
      <c r="P1576" s="52"/>
    </row>
    <row r="1577" spans="15:16">
      <c r="O1577" s="51"/>
      <c r="P1577" s="52"/>
    </row>
    <row r="1578" spans="15:16">
      <c r="O1578" s="51"/>
      <c r="P1578" s="52"/>
    </row>
    <row r="1579" spans="15:16">
      <c r="O1579" s="51"/>
      <c r="P1579" s="52"/>
    </row>
    <row r="1580" spans="15:16">
      <c r="O1580" s="51"/>
      <c r="P1580" s="52"/>
    </row>
    <row r="1581" spans="15:16">
      <c r="O1581" s="51"/>
      <c r="P1581" s="52"/>
    </row>
    <row r="1582" spans="15:16">
      <c r="O1582" s="51"/>
      <c r="P1582" s="52"/>
    </row>
    <row r="1583" spans="15:16">
      <c r="O1583" s="51"/>
      <c r="P1583" s="52"/>
    </row>
    <row r="1584" spans="15:16">
      <c r="O1584" s="51"/>
      <c r="P1584" s="52"/>
    </row>
    <row r="1585" spans="15:16">
      <c r="O1585" s="51"/>
      <c r="P1585" s="52"/>
    </row>
    <row r="1586" spans="15:16">
      <c r="O1586" s="51"/>
      <c r="P1586" s="52"/>
    </row>
    <row r="1587" spans="15:16">
      <c r="O1587" s="51"/>
      <c r="P1587" s="52"/>
    </row>
    <row r="1588" spans="15:16">
      <c r="O1588" s="51"/>
      <c r="P1588" s="52"/>
    </row>
    <row r="1589" spans="15:16">
      <c r="O1589" s="51"/>
      <c r="P1589" s="52"/>
    </row>
    <row r="1590" spans="15:16">
      <c r="O1590" s="51"/>
      <c r="P1590" s="52"/>
    </row>
    <row r="1591" spans="15:16">
      <c r="O1591" s="51"/>
      <c r="P1591" s="52"/>
    </row>
    <row r="1592" spans="15:16">
      <c r="O1592" s="51"/>
      <c r="P1592" s="52"/>
    </row>
    <row r="1593" spans="15:16">
      <c r="O1593" s="51"/>
      <c r="P1593" s="52"/>
    </row>
    <row r="1594" spans="15:16">
      <c r="O1594" s="51"/>
      <c r="P1594" s="52"/>
    </row>
    <row r="1595" spans="15:16">
      <c r="O1595" s="51"/>
      <c r="P1595" s="52"/>
    </row>
    <row r="1596" spans="15:16">
      <c r="O1596" s="51"/>
      <c r="P1596" s="52"/>
    </row>
    <row r="1597" spans="15:16">
      <c r="O1597" s="51"/>
      <c r="P1597" s="52"/>
    </row>
    <row r="1598" spans="15:16">
      <c r="O1598" s="51"/>
      <c r="P1598" s="52"/>
    </row>
    <row r="1599" spans="15:16">
      <c r="O1599" s="51"/>
      <c r="P1599" s="52"/>
    </row>
    <row r="1600" spans="15:16">
      <c r="O1600" s="51"/>
      <c r="P1600" s="52"/>
    </row>
    <row r="1601" spans="15:16">
      <c r="O1601" s="51"/>
      <c r="P1601" s="52"/>
    </row>
    <row r="1602" spans="15:16">
      <c r="O1602" s="51"/>
      <c r="P1602" s="52"/>
    </row>
    <row r="1603" spans="15:16">
      <c r="O1603" s="51"/>
      <c r="P1603" s="52"/>
    </row>
    <row r="1604" spans="15:16">
      <c r="O1604" s="51"/>
      <c r="P1604" s="52"/>
    </row>
    <row r="1605" spans="15:16">
      <c r="O1605" s="51"/>
      <c r="P1605" s="52"/>
    </row>
    <row r="1606" spans="15:16">
      <c r="O1606" s="51"/>
      <c r="P1606" s="52"/>
    </row>
    <row r="1607" spans="15:16">
      <c r="O1607" s="51"/>
      <c r="P1607" s="52"/>
    </row>
    <row r="1608" spans="15:16">
      <c r="O1608" s="51"/>
      <c r="P1608" s="52"/>
    </row>
    <row r="1609" spans="15:16">
      <c r="O1609" s="51"/>
      <c r="P1609" s="52"/>
    </row>
    <row r="1610" spans="15:16">
      <c r="O1610" s="51"/>
      <c r="P1610" s="52"/>
    </row>
    <row r="1611" spans="15:16">
      <c r="O1611" s="51"/>
      <c r="P1611" s="52"/>
    </row>
    <row r="1612" spans="15:16">
      <c r="O1612" s="51"/>
      <c r="P1612" s="52"/>
    </row>
    <row r="1613" spans="15:16">
      <c r="O1613" s="51"/>
      <c r="P1613" s="52"/>
    </row>
    <row r="1614" spans="15:16">
      <c r="O1614" s="51"/>
      <c r="P1614" s="52"/>
    </row>
    <row r="1615" spans="15:16">
      <c r="O1615" s="51"/>
      <c r="P1615" s="52"/>
    </row>
    <row r="1616" spans="15:16">
      <c r="O1616" s="51"/>
      <c r="P1616" s="52"/>
    </row>
    <row r="1617" spans="15:16">
      <c r="O1617" s="51"/>
      <c r="P1617" s="52"/>
    </row>
    <row r="1618" spans="15:16">
      <c r="O1618" s="51"/>
      <c r="P1618" s="52"/>
    </row>
    <row r="1619" spans="15:16">
      <c r="O1619" s="51"/>
      <c r="P1619" s="52"/>
    </row>
    <row r="1620" spans="15:16">
      <c r="O1620" s="51"/>
      <c r="P1620" s="52"/>
    </row>
    <row r="1621" spans="15:16">
      <c r="O1621" s="51"/>
      <c r="P1621" s="52"/>
    </row>
    <row r="1622" spans="15:16">
      <c r="O1622" s="51"/>
      <c r="P1622" s="52"/>
    </row>
    <row r="1623" spans="15:16">
      <c r="O1623" s="51"/>
      <c r="P1623" s="52"/>
    </row>
    <row r="1624" spans="15:16">
      <c r="O1624" s="51"/>
      <c r="P1624" s="52"/>
    </row>
    <row r="1625" spans="15:16">
      <c r="O1625" s="51"/>
      <c r="P1625" s="52"/>
    </row>
    <row r="1626" spans="15:16">
      <c r="O1626" s="51"/>
      <c r="P1626" s="52"/>
    </row>
    <row r="1627" spans="15:16">
      <c r="O1627" s="51"/>
      <c r="P1627" s="52"/>
    </row>
    <row r="1628" spans="15:16">
      <c r="O1628" s="51"/>
      <c r="P1628" s="52"/>
    </row>
    <row r="1629" spans="15:16">
      <c r="O1629" s="51"/>
      <c r="P1629" s="52"/>
    </row>
    <row r="1630" spans="15:16">
      <c r="O1630" s="51"/>
      <c r="P1630" s="52"/>
    </row>
    <row r="1631" spans="15:16">
      <c r="O1631" s="51"/>
      <c r="P1631" s="52"/>
    </row>
    <row r="1632" spans="15:16">
      <c r="O1632" s="51"/>
      <c r="P1632" s="52"/>
    </row>
    <row r="1633" spans="15:16">
      <c r="O1633" s="51"/>
      <c r="P1633" s="52"/>
    </row>
    <row r="1634" spans="15:16">
      <c r="O1634" s="51"/>
      <c r="P1634" s="52"/>
    </row>
    <row r="1635" spans="15:16">
      <c r="O1635" s="51"/>
      <c r="P1635" s="52"/>
    </row>
    <row r="1636" spans="15:16">
      <c r="O1636" s="51"/>
      <c r="P1636" s="52"/>
    </row>
    <row r="1637" spans="15:16">
      <c r="O1637" s="51"/>
      <c r="P1637" s="52"/>
    </row>
    <row r="1638" spans="15:16">
      <c r="O1638" s="51"/>
      <c r="P1638" s="52"/>
    </row>
    <row r="1639" spans="15:16">
      <c r="O1639" s="51"/>
      <c r="P1639" s="52"/>
    </row>
    <row r="1640" spans="15:16">
      <c r="O1640" s="51"/>
      <c r="P1640" s="52"/>
    </row>
    <row r="1641" spans="15:16">
      <c r="O1641" s="51"/>
      <c r="P1641" s="52"/>
    </row>
    <row r="1642" spans="15:16">
      <c r="O1642" s="51"/>
      <c r="P1642" s="52"/>
    </row>
    <row r="1643" spans="15:16">
      <c r="O1643" s="51"/>
      <c r="P1643" s="52"/>
    </row>
    <row r="1644" spans="15:16">
      <c r="O1644" s="51"/>
      <c r="P1644" s="52"/>
    </row>
    <row r="1645" spans="15:16">
      <c r="O1645" s="51"/>
      <c r="P1645" s="52"/>
    </row>
    <row r="1646" spans="15:16">
      <c r="O1646" s="51"/>
      <c r="P1646" s="52"/>
    </row>
    <row r="1647" spans="15:16">
      <c r="O1647" s="51"/>
      <c r="P1647" s="52"/>
    </row>
    <row r="1648" spans="15:16">
      <c r="O1648" s="51"/>
      <c r="P1648" s="52"/>
    </row>
    <row r="1649" spans="15:16">
      <c r="O1649" s="51"/>
      <c r="P1649" s="52"/>
    </row>
    <row r="1650" spans="15:16">
      <c r="O1650" s="51"/>
      <c r="P1650" s="52"/>
    </row>
    <row r="1651" spans="15:16">
      <c r="O1651" s="51"/>
      <c r="P1651" s="52"/>
    </row>
    <row r="1652" spans="15:16">
      <c r="O1652" s="51"/>
      <c r="P1652" s="52"/>
    </row>
    <row r="1653" spans="15:16">
      <c r="O1653" s="51"/>
      <c r="P1653" s="52"/>
    </row>
    <row r="1654" spans="15:16">
      <c r="O1654" s="51"/>
      <c r="P1654" s="52"/>
    </row>
    <row r="1655" spans="15:16">
      <c r="O1655" s="51"/>
      <c r="P1655" s="52"/>
    </row>
    <row r="1656" spans="15:16">
      <c r="O1656" s="51"/>
      <c r="P1656" s="52"/>
    </row>
    <row r="1657" spans="15:16">
      <c r="O1657" s="51"/>
      <c r="P1657" s="52"/>
    </row>
    <row r="1658" spans="15:16">
      <c r="O1658" s="51"/>
      <c r="P1658" s="52"/>
    </row>
    <row r="1659" spans="15:16">
      <c r="O1659" s="51"/>
      <c r="P1659" s="52"/>
    </row>
    <row r="1660" spans="15:16">
      <c r="O1660" s="51"/>
      <c r="P1660" s="52"/>
    </row>
    <row r="1661" spans="15:16">
      <c r="O1661" s="51"/>
      <c r="P1661" s="52"/>
    </row>
    <row r="1662" spans="15:16">
      <c r="O1662" s="51"/>
      <c r="P1662" s="52"/>
    </row>
    <row r="1663" spans="15:16">
      <c r="O1663" s="51"/>
      <c r="P1663" s="52"/>
    </row>
    <row r="1664" spans="15:16">
      <c r="O1664" s="51"/>
      <c r="P1664" s="52"/>
    </row>
    <row r="1665" spans="15:16">
      <c r="O1665" s="51"/>
      <c r="P1665" s="52"/>
    </row>
    <row r="1666" spans="15:16">
      <c r="O1666" s="51"/>
      <c r="P1666" s="52"/>
    </row>
    <row r="1667" spans="15:16">
      <c r="O1667" s="51"/>
      <c r="P1667" s="52"/>
    </row>
    <row r="1668" spans="15:16">
      <c r="O1668" s="51"/>
      <c r="P1668" s="52"/>
    </row>
    <row r="1669" spans="15:16">
      <c r="O1669" s="51"/>
      <c r="P1669" s="52"/>
    </row>
    <row r="1670" spans="15:16">
      <c r="O1670" s="51"/>
      <c r="P1670" s="52"/>
    </row>
    <row r="1671" spans="15:16">
      <c r="O1671" s="51"/>
      <c r="P1671" s="52"/>
    </row>
    <row r="1672" spans="15:16">
      <c r="O1672" s="51"/>
      <c r="P1672" s="52"/>
    </row>
    <row r="1673" spans="15:16">
      <c r="O1673" s="51"/>
      <c r="P1673" s="52"/>
    </row>
    <row r="1674" spans="15:16">
      <c r="O1674" s="51"/>
      <c r="P1674" s="52"/>
    </row>
    <row r="1675" spans="15:16">
      <c r="O1675" s="51"/>
      <c r="P1675" s="52"/>
    </row>
    <row r="1676" spans="15:16">
      <c r="O1676" s="51"/>
      <c r="P1676" s="52"/>
    </row>
    <row r="1677" spans="15:16">
      <c r="O1677" s="51"/>
      <c r="P1677" s="52"/>
    </row>
    <row r="1678" spans="15:16">
      <c r="O1678" s="51"/>
      <c r="P1678" s="52"/>
    </row>
    <row r="1679" spans="15:16">
      <c r="O1679" s="51"/>
      <c r="P1679" s="52"/>
    </row>
    <row r="1680" spans="15:16">
      <c r="O1680" s="51"/>
      <c r="P1680" s="52"/>
    </row>
    <row r="1681" spans="15:16">
      <c r="O1681" s="51"/>
      <c r="P1681" s="52"/>
    </row>
    <row r="1682" spans="15:16">
      <c r="O1682" s="51"/>
      <c r="P1682" s="52"/>
    </row>
    <row r="1683" spans="15:16">
      <c r="O1683" s="51"/>
      <c r="P1683" s="52"/>
    </row>
    <row r="1684" spans="15:16">
      <c r="O1684" s="51"/>
      <c r="P1684" s="52"/>
    </row>
    <row r="1685" spans="15:16">
      <c r="O1685" s="51"/>
      <c r="P1685" s="52"/>
    </row>
    <row r="1686" spans="15:16">
      <c r="O1686" s="51"/>
      <c r="P1686" s="52"/>
    </row>
    <row r="1687" spans="15:16">
      <c r="O1687" s="51"/>
      <c r="P1687" s="52"/>
    </row>
    <row r="1688" spans="15:16">
      <c r="O1688" s="51"/>
      <c r="P1688" s="52"/>
    </row>
    <row r="1689" spans="15:16">
      <c r="O1689" s="51"/>
      <c r="P1689" s="52"/>
    </row>
    <row r="1690" spans="15:16">
      <c r="O1690" s="51"/>
      <c r="P1690" s="52"/>
    </row>
    <row r="1691" spans="15:16">
      <c r="O1691" s="51"/>
      <c r="P1691" s="52"/>
    </row>
    <row r="1692" spans="15:16">
      <c r="O1692" s="51"/>
      <c r="P1692" s="52"/>
    </row>
    <row r="1693" spans="15:16">
      <c r="O1693" s="51"/>
      <c r="P1693" s="52"/>
    </row>
    <row r="1694" spans="15:16">
      <c r="O1694" s="51"/>
      <c r="P1694" s="52"/>
    </row>
    <row r="1695" spans="15:16">
      <c r="O1695" s="51"/>
      <c r="P1695" s="52"/>
    </row>
    <row r="1696" spans="15:16">
      <c r="O1696" s="51"/>
      <c r="P1696" s="52"/>
    </row>
    <row r="1697" spans="15:16">
      <c r="O1697" s="51"/>
      <c r="P1697" s="52"/>
    </row>
    <row r="1698" spans="15:16">
      <c r="O1698" s="51"/>
      <c r="P1698" s="52"/>
    </row>
    <row r="1699" spans="15:16">
      <c r="O1699" s="51"/>
      <c r="P1699" s="52"/>
    </row>
    <row r="1700" spans="15:16">
      <c r="O1700" s="51"/>
      <c r="P1700" s="52"/>
    </row>
    <row r="1701" spans="15:16">
      <c r="O1701" s="51"/>
      <c r="P1701" s="52"/>
    </row>
    <row r="1702" spans="15:16">
      <c r="O1702" s="51"/>
      <c r="P1702" s="52"/>
    </row>
    <row r="1703" spans="15:16">
      <c r="O1703" s="51"/>
      <c r="P1703" s="52"/>
    </row>
    <row r="1704" spans="15:16">
      <c r="O1704" s="51"/>
      <c r="P1704" s="52"/>
    </row>
    <row r="1705" spans="15:16">
      <c r="O1705" s="51"/>
      <c r="P1705" s="52"/>
    </row>
    <row r="1706" spans="15:16">
      <c r="O1706" s="51"/>
      <c r="P1706" s="52"/>
    </row>
    <row r="1707" spans="15:16">
      <c r="O1707" s="51"/>
      <c r="P1707" s="52"/>
    </row>
    <row r="1708" spans="15:16">
      <c r="O1708" s="51"/>
      <c r="P1708" s="52"/>
    </row>
    <row r="1709" spans="15:16">
      <c r="O1709" s="51"/>
      <c r="P1709" s="52"/>
    </row>
    <row r="1710" spans="15:16">
      <c r="O1710" s="51"/>
      <c r="P1710" s="52"/>
    </row>
    <row r="1711" spans="15:16">
      <c r="O1711" s="51"/>
      <c r="P1711" s="52"/>
    </row>
    <row r="1712" spans="15:16">
      <c r="O1712" s="51"/>
      <c r="P1712" s="52"/>
    </row>
    <row r="1713" spans="15:16">
      <c r="O1713" s="51"/>
      <c r="P1713" s="52"/>
    </row>
    <row r="1714" spans="15:16">
      <c r="O1714" s="51"/>
      <c r="P1714" s="52"/>
    </row>
    <row r="1715" spans="15:16">
      <c r="O1715" s="51"/>
      <c r="P1715" s="52"/>
    </row>
    <row r="1716" spans="15:16">
      <c r="O1716" s="51"/>
      <c r="P1716" s="52"/>
    </row>
    <row r="1717" spans="15:16">
      <c r="O1717" s="51"/>
      <c r="P1717" s="52"/>
    </row>
    <row r="1718" spans="15:16">
      <c r="O1718" s="51"/>
      <c r="P1718" s="52"/>
    </row>
    <row r="1719" spans="15:16">
      <c r="O1719" s="51"/>
      <c r="P1719" s="52"/>
    </row>
    <row r="1720" spans="15:16">
      <c r="O1720" s="51"/>
      <c r="P1720" s="52"/>
    </row>
    <row r="1721" spans="15:16">
      <c r="O1721" s="51"/>
      <c r="P1721" s="52"/>
    </row>
    <row r="1722" spans="15:16">
      <c r="O1722" s="51"/>
      <c r="P1722" s="52"/>
    </row>
    <row r="1723" spans="15:16">
      <c r="O1723" s="51"/>
      <c r="P1723" s="52"/>
    </row>
    <row r="1724" spans="15:16">
      <c r="O1724" s="51"/>
      <c r="P1724" s="52"/>
    </row>
    <row r="1725" spans="15:16">
      <c r="O1725" s="51"/>
      <c r="P1725" s="52"/>
    </row>
    <row r="1726" spans="15:16">
      <c r="O1726" s="51"/>
      <c r="P1726" s="52"/>
    </row>
    <row r="1727" spans="15:16">
      <c r="O1727" s="51"/>
      <c r="P1727" s="52"/>
    </row>
    <row r="1728" spans="15:16">
      <c r="O1728" s="51"/>
      <c r="P1728" s="52"/>
    </row>
    <row r="1729" spans="15:16">
      <c r="O1729" s="51"/>
      <c r="P1729" s="52"/>
    </row>
    <row r="1730" spans="15:16">
      <c r="O1730" s="51"/>
      <c r="P1730" s="52"/>
    </row>
    <row r="1731" spans="15:16">
      <c r="O1731" s="51"/>
      <c r="P1731" s="52"/>
    </row>
    <row r="1732" spans="15:16">
      <c r="O1732" s="51"/>
      <c r="P1732" s="52"/>
    </row>
    <row r="1733" spans="15:16">
      <c r="O1733" s="51"/>
      <c r="P1733" s="52"/>
    </row>
    <row r="1734" spans="15:16">
      <c r="O1734" s="51"/>
      <c r="P1734" s="52"/>
    </row>
    <row r="1735" spans="15:16">
      <c r="O1735" s="51"/>
      <c r="P1735" s="52"/>
    </row>
    <row r="1736" spans="15:16">
      <c r="O1736" s="51"/>
      <c r="P1736" s="52"/>
    </row>
    <row r="1737" spans="15:16">
      <c r="O1737" s="51"/>
      <c r="P1737" s="52"/>
    </row>
    <row r="1738" spans="15:16">
      <c r="O1738" s="51"/>
      <c r="P1738" s="52"/>
    </row>
    <row r="1739" spans="15:16">
      <c r="O1739" s="51"/>
      <c r="P1739" s="52"/>
    </row>
    <row r="1740" spans="15:16">
      <c r="O1740" s="51"/>
      <c r="P1740" s="52"/>
    </row>
    <row r="1741" spans="15:16">
      <c r="O1741" s="51"/>
      <c r="P1741" s="52"/>
    </row>
    <row r="1742" spans="15:16">
      <c r="O1742" s="51"/>
      <c r="P1742" s="52"/>
    </row>
    <row r="1743" spans="15:16">
      <c r="O1743" s="51"/>
      <c r="P1743" s="52"/>
    </row>
    <row r="1744" spans="15:16">
      <c r="O1744" s="51"/>
      <c r="P1744" s="52"/>
    </row>
    <row r="1745" spans="15:16">
      <c r="O1745" s="51"/>
      <c r="P1745" s="52"/>
    </row>
    <row r="1746" spans="15:16">
      <c r="O1746" s="51"/>
      <c r="P1746" s="52"/>
    </row>
    <row r="1747" spans="15:16">
      <c r="O1747" s="51"/>
      <c r="P1747" s="52"/>
    </row>
    <row r="1748" spans="15:16">
      <c r="O1748" s="51"/>
      <c r="P1748" s="52"/>
    </row>
    <row r="1749" spans="15:16">
      <c r="O1749" s="51"/>
      <c r="P1749" s="52"/>
    </row>
    <row r="1750" spans="15:16">
      <c r="O1750" s="51"/>
      <c r="P1750" s="52"/>
    </row>
    <row r="1751" spans="15:16">
      <c r="O1751" s="51"/>
      <c r="P1751" s="52"/>
    </row>
    <row r="1752" spans="15:16">
      <c r="O1752" s="51"/>
      <c r="P1752" s="52"/>
    </row>
    <row r="1753" spans="15:16">
      <c r="O1753" s="51"/>
      <c r="P1753" s="52"/>
    </row>
    <row r="1754" spans="15:16">
      <c r="O1754" s="51"/>
      <c r="P1754" s="52"/>
    </row>
    <row r="1755" spans="15:16">
      <c r="O1755" s="51"/>
      <c r="P1755" s="52"/>
    </row>
    <row r="1756" spans="15:16">
      <c r="O1756" s="51"/>
      <c r="P1756" s="52"/>
    </row>
    <row r="1757" spans="15:16">
      <c r="O1757" s="51"/>
      <c r="P1757" s="52"/>
    </row>
    <row r="1758" spans="15:16">
      <c r="O1758" s="51"/>
      <c r="P1758" s="52"/>
    </row>
    <row r="1759" spans="15:16">
      <c r="O1759" s="51"/>
      <c r="P1759" s="52"/>
    </row>
    <row r="1760" spans="15:16">
      <c r="O1760" s="51"/>
      <c r="P1760" s="52"/>
    </row>
    <row r="1761" spans="15:16">
      <c r="O1761" s="51"/>
      <c r="P1761" s="52"/>
    </row>
    <row r="1762" spans="15:16">
      <c r="O1762" s="51"/>
      <c r="P1762" s="52"/>
    </row>
    <row r="1763" spans="15:16">
      <c r="O1763" s="51"/>
      <c r="P1763" s="52"/>
    </row>
    <row r="1764" spans="15:16">
      <c r="O1764" s="51"/>
      <c r="P1764" s="52"/>
    </row>
    <row r="1765" spans="15:16">
      <c r="O1765" s="51"/>
      <c r="P1765" s="52"/>
    </row>
    <row r="1766" spans="15:16">
      <c r="O1766" s="51"/>
      <c r="P1766" s="52"/>
    </row>
    <row r="1767" spans="15:16">
      <c r="O1767" s="51"/>
      <c r="P1767" s="52"/>
    </row>
    <row r="1768" spans="15:16">
      <c r="O1768" s="51"/>
      <c r="P1768" s="52"/>
    </row>
    <row r="1769" spans="15:16">
      <c r="O1769" s="51"/>
      <c r="P1769" s="52"/>
    </row>
    <row r="1770" spans="15:16">
      <c r="O1770" s="51"/>
      <c r="P1770" s="52"/>
    </row>
    <row r="1771" spans="15:16">
      <c r="O1771" s="51"/>
      <c r="P1771" s="52"/>
    </row>
    <row r="1772" spans="15:16">
      <c r="O1772" s="51"/>
      <c r="P1772" s="52"/>
    </row>
    <row r="1773" spans="15:16">
      <c r="O1773" s="51"/>
      <c r="P1773" s="52"/>
    </row>
    <row r="1774" spans="15:16">
      <c r="O1774" s="51"/>
      <c r="P1774" s="52"/>
    </row>
    <row r="1775" spans="15:16">
      <c r="O1775" s="51"/>
      <c r="P1775" s="52"/>
    </row>
    <row r="1776" spans="15:16">
      <c r="O1776" s="51"/>
      <c r="P1776" s="52"/>
    </row>
    <row r="1777" spans="15:16">
      <c r="O1777" s="51"/>
      <c r="P1777" s="52"/>
    </row>
    <row r="1778" spans="15:16">
      <c r="O1778" s="51"/>
      <c r="P1778" s="52"/>
    </row>
    <row r="1779" spans="15:16">
      <c r="O1779" s="51"/>
      <c r="P1779" s="52"/>
    </row>
    <row r="1780" spans="15:16">
      <c r="O1780" s="51"/>
      <c r="P1780" s="52"/>
    </row>
    <row r="1781" spans="15:16">
      <c r="O1781" s="51"/>
      <c r="P1781" s="52"/>
    </row>
    <row r="1782" spans="15:16">
      <c r="O1782" s="51"/>
      <c r="P1782" s="52"/>
    </row>
    <row r="1783" spans="15:16">
      <c r="O1783" s="51"/>
      <c r="P1783" s="52"/>
    </row>
    <row r="1784" spans="15:16">
      <c r="O1784" s="51"/>
      <c r="P1784" s="52"/>
    </row>
    <row r="1785" spans="15:16">
      <c r="O1785" s="51"/>
      <c r="P1785" s="52"/>
    </row>
    <row r="1786" spans="15:16">
      <c r="O1786" s="51"/>
      <c r="P1786" s="52"/>
    </row>
    <row r="1787" spans="15:16">
      <c r="O1787" s="51"/>
      <c r="P1787" s="52"/>
    </row>
    <row r="1788" spans="15:16">
      <c r="O1788" s="51"/>
      <c r="P1788" s="52"/>
    </row>
    <row r="1789" spans="15:16">
      <c r="O1789" s="51"/>
      <c r="P1789" s="52"/>
    </row>
    <row r="1790" spans="15:16">
      <c r="O1790" s="51"/>
      <c r="P1790" s="52"/>
    </row>
    <row r="1791" spans="15:16">
      <c r="O1791" s="51"/>
      <c r="P1791" s="52"/>
    </row>
    <row r="1792" spans="15:16">
      <c r="O1792" s="51"/>
      <c r="P1792" s="52"/>
    </row>
    <row r="1793" spans="15:16">
      <c r="O1793" s="51"/>
      <c r="P1793" s="52"/>
    </row>
    <row r="1794" spans="15:16">
      <c r="O1794" s="51"/>
      <c r="P1794" s="52"/>
    </row>
    <row r="1795" spans="15:16">
      <c r="O1795" s="51"/>
      <c r="P1795" s="52"/>
    </row>
    <row r="1796" spans="15:16">
      <c r="O1796" s="51"/>
      <c r="P1796" s="52"/>
    </row>
    <row r="1797" spans="15:16">
      <c r="O1797" s="51"/>
      <c r="P1797" s="52"/>
    </row>
    <row r="1798" spans="15:16">
      <c r="O1798" s="51"/>
      <c r="P1798" s="52"/>
    </row>
    <row r="1799" spans="15:16">
      <c r="O1799" s="51"/>
      <c r="P1799" s="52"/>
    </row>
    <row r="1800" spans="15:16">
      <c r="O1800" s="51"/>
      <c r="P1800" s="52"/>
    </row>
    <row r="1801" spans="15:16">
      <c r="O1801" s="51"/>
      <c r="P1801" s="52"/>
    </row>
    <row r="1802" spans="15:16">
      <c r="O1802" s="51"/>
      <c r="P1802" s="52"/>
    </row>
    <row r="1803" spans="15:16">
      <c r="O1803" s="51"/>
      <c r="P1803" s="52"/>
    </row>
    <row r="1804" spans="15:16">
      <c r="O1804" s="51"/>
      <c r="P1804" s="52"/>
    </row>
    <row r="1805" spans="15:16">
      <c r="O1805" s="51"/>
      <c r="P1805" s="52"/>
    </row>
    <row r="1806" spans="15:16">
      <c r="O1806" s="51"/>
      <c r="P1806" s="52"/>
    </row>
    <row r="1807" spans="15:16">
      <c r="O1807" s="51"/>
      <c r="P1807" s="52"/>
    </row>
    <row r="1808" spans="15:16">
      <c r="O1808" s="51"/>
      <c r="P1808" s="52"/>
    </row>
    <row r="1809" spans="15:16">
      <c r="O1809" s="51"/>
      <c r="P1809" s="52"/>
    </row>
    <row r="1810" spans="15:16">
      <c r="O1810" s="51"/>
      <c r="P1810" s="52"/>
    </row>
    <row r="1811" spans="15:16">
      <c r="O1811" s="51"/>
      <c r="P1811" s="52"/>
    </row>
    <row r="1812" spans="15:16">
      <c r="O1812" s="51"/>
      <c r="P1812" s="52"/>
    </row>
    <row r="1813" spans="15:16">
      <c r="O1813" s="51"/>
      <c r="P1813" s="52"/>
    </row>
    <row r="1814" spans="15:16">
      <c r="O1814" s="51"/>
      <c r="P1814" s="52"/>
    </row>
    <row r="1815" spans="15:16">
      <c r="O1815" s="51"/>
      <c r="P1815" s="52"/>
    </row>
    <row r="1816" spans="15:16">
      <c r="O1816" s="51"/>
      <c r="P1816" s="52"/>
    </row>
    <row r="1817" spans="15:16">
      <c r="O1817" s="51"/>
      <c r="P1817" s="52"/>
    </row>
    <row r="1818" spans="15:16">
      <c r="O1818" s="51"/>
      <c r="P1818" s="52"/>
    </row>
    <row r="1819" spans="15:16">
      <c r="O1819" s="51"/>
      <c r="P1819" s="52"/>
    </row>
    <row r="1820" spans="15:16">
      <c r="O1820" s="51"/>
      <c r="P1820" s="52"/>
    </row>
    <row r="1821" spans="15:16">
      <c r="O1821" s="51"/>
      <c r="P1821" s="52"/>
    </row>
    <row r="1822" spans="15:16">
      <c r="O1822" s="51"/>
      <c r="P1822" s="52"/>
    </row>
    <row r="1823" spans="15:16">
      <c r="O1823" s="51"/>
      <c r="P1823" s="52"/>
    </row>
    <row r="1824" spans="15:16">
      <c r="O1824" s="51"/>
      <c r="P1824" s="52"/>
    </row>
    <row r="1825" spans="15:16">
      <c r="O1825" s="51"/>
      <c r="P1825" s="52"/>
    </row>
    <row r="1826" spans="15:16">
      <c r="O1826" s="51"/>
      <c r="P1826" s="52"/>
    </row>
    <row r="1827" spans="15:16">
      <c r="O1827" s="51"/>
      <c r="P1827" s="52"/>
    </row>
    <row r="1828" spans="15:16">
      <c r="O1828" s="51"/>
      <c r="P1828" s="52"/>
    </row>
    <row r="1829" spans="15:16">
      <c r="O1829" s="51"/>
      <c r="P1829" s="52"/>
    </row>
    <row r="1830" spans="15:16">
      <c r="O1830" s="51"/>
      <c r="P1830" s="52"/>
    </row>
    <row r="1831" spans="15:16">
      <c r="O1831" s="51"/>
      <c r="P1831" s="52"/>
    </row>
    <row r="1832" spans="15:16">
      <c r="O1832" s="51"/>
      <c r="P1832" s="52"/>
    </row>
    <row r="1833" spans="15:16">
      <c r="O1833" s="51"/>
      <c r="P1833" s="52"/>
    </row>
    <row r="1834" spans="15:16">
      <c r="O1834" s="51"/>
      <c r="P1834" s="52"/>
    </row>
    <row r="1835" spans="15:16">
      <c r="O1835" s="51"/>
      <c r="P1835" s="52"/>
    </row>
    <row r="1836" spans="15:16">
      <c r="O1836" s="51"/>
      <c r="P1836" s="52"/>
    </row>
    <row r="1837" spans="15:16">
      <c r="O1837" s="51"/>
      <c r="P1837" s="52"/>
    </row>
    <row r="1838" spans="15:16">
      <c r="O1838" s="51"/>
      <c r="P1838" s="52"/>
    </row>
    <row r="1839" spans="15:16">
      <c r="O1839" s="51"/>
      <c r="P1839" s="52"/>
    </row>
    <row r="1840" spans="15:16">
      <c r="O1840" s="51"/>
      <c r="P1840" s="52"/>
    </row>
    <row r="1841" spans="15:16">
      <c r="O1841" s="51"/>
      <c r="P1841" s="52"/>
    </row>
    <row r="1842" spans="15:16">
      <c r="O1842" s="51"/>
      <c r="P1842" s="52"/>
    </row>
    <row r="1843" spans="15:16">
      <c r="O1843" s="51"/>
      <c r="P1843" s="52"/>
    </row>
    <row r="1844" spans="15:16">
      <c r="O1844" s="51"/>
      <c r="P1844" s="52"/>
    </row>
    <row r="1845" spans="15:16">
      <c r="O1845" s="51"/>
      <c r="P1845" s="52"/>
    </row>
    <row r="1846" spans="15:16">
      <c r="O1846" s="51"/>
      <c r="P1846" s="52"/>
    </row>
    <row r="1847" spans="15:16">
      <c r="O1847" s="51"/>
      <c r="P1847" s="52"/>
    </row>
    <row r="1848" spans="15:16">
      <c r="O1848" s="51"/>
      <c r="P1848" s="52"/>
    </row>
    <row r="1849" spans="15:16">
      <c r="O1849" s="51"/>
      <c r="P1849" s="52"/>
    </row>
    <row r="1850" spans="15:16">
      <c r="O1850" s="51"/>
      <c r="P1850" s="52"/>
    </row>
    <row r="1851" spans="15:16">
      <c r="O1851" s="51"/>
      <c r="P1851" s="52"/>
    </row>
    <row r="1852" spans="15:16">
      <c r="O1852" s="51"/>
      <c r="P1852" s="52"/>
    </row>
    <row r="1853" spans="15:16">
      <c r="O1853" s="51"/>
      <c r="P1853" s="52"/>
    </row>
    <row r="1854" spans="15:16">
      <c r="O1854" s="51"/>
      <c r="P1854" s="52"/>
    </row>
    <row r="1855" spans="15:16">
      <c r="O1855" s="51"/>
      <c r="P1855" s="52"/>
    </row>
    <row r="1856" spans="15:16">
      <c r="O1856" s="51"/>
      <c r="P1856" s="52"/>
    </row>
    <row r="1857" spans="15:16">
      <c r="O1857" s="51"/>
      <c r="P1857" s="52"/>
    </row>
    <row r="1858" spans="15:16">
      <c r="O1858" s="51"/>
      <c r="P1858" s="52"/>
    </row>
    <row r="1859" spans="15:16">
      <c r="O1859" s="51"/>
      <c r="P1859" s="52"/>
    </row>
    <row r="1860" spans="15:16">
      <c r="O1860" s="51"/>
      <c r="P1860" s="52"/>
    </row>
    <row r="1861" spans="15:16">
      <c r="O1861" s="51"/>
      <c r="P1861" s="52"/>
    </row>
    <row r="1862" spans="15:16">
      <c r="O1862" s="51"/>
      <c r="P1862" s="52"/>
    </row>
    <row r="1863" spans="15:16">
      <c r="O1863" s="51"/>
      <c r="P1863" s="52"/>
    </row>
    <row r="1864" spans="15:16">
      <c r="O1864" s="51"/>
      <c r="P1864" s="52"/>
    </row>
    <row r="1865" spans="15:16">
      <c r="O1865" s="51"/>
      <c r="P1865" s="52"/>
    </row>
    <row r="1866" spans="15:16">
      <c r="O1866" s="51"/>
      <c r="P1866" s="52"/>
    </row>
    <row r="1867" spans="15:16">
      <c r="O1867" s="51"/>
      <c r="P1867" s="52"/>
    </row>
    <row r="1868" spans="15:16">
      <c r="O1868" s="51"/>
      <c r="P1868" s="52"/>
    </row>
    <row r="1869" spans="15:16">
      <c r="O1869" s="51"/>
      <c r="P1869" s="52"/>
    </row>
    <row r="1870" spans="15:16">
      <c r="O1870" s="51"/>
      <c r="P1870" s="52"/>
    </row>
    <row r="1871" spans="15:16">
      <c r="O1871" s="51"/>
      <c r="P1871" s="52"/>
    </row>
    <row r="1872" spans="15:16">
      <c r="O1872" s="51"/>
      <c r="P1872" s="52"/>
    </row>
    <row r="1873" spans="15:16">
      <c r="O1873" s="51"/>
      <c r="P1873" s="52"/>
    </row>
    <row r="1874" spans="15:16">
      <c r="O1874" s="51"/>
      <c r="P1874" s="52"/>
    </row>
    <row r="1875" spans="15:16">
      <c r="O1875" s="51"/>
      <c r="P1875" s="52"/>
    </row>
    <row r="1876" spans="15:16">
      <c r="O1876" s="51"/>
      <c r="P1876" s="52"/>
    </row>
    <row r="1877" spans="15:16">
      <c r="O1877" s="51"/>
      <c r="P1877" s="52"/>
    </row>
    <row r="1878" spans="15:16">
      <c r="O1878" s="51"/>
      <c r="P1878" s="52"/>
    </row>
    <row r="1879" spans="15:16">
      <c r="O1879" s="51"/>
      <c r="P1879" s="52"/>
    </row>
    <row r="1880" spans="15:16">
      <c r="O1880" s="51"/>
      <c r="P1880" s="52"/>
    </row>
    <row r="1881" spans="15:16">
      <c r="O1881" s="51"/>
      <c r="P1881" s="52"/>
    </row>
    <row r="1882" spans="15:16">
      <c r="O1882" s="51"/>
      <c r="P1882" s="52"/>
    </row>
    <row r="1883" spans="15:16">
      <c r="O1883" s="51"/>
      <c r="P1883" s="52"/>
    </row>
    <row r="1884" spans="15:16">
      <c r="O1884" s="51"/>
      <c r="P1884" s="52"/>
    </row>
    <row r="1885" spans="15:16">
      <c r="O1885" s="51"/>
      <c r="P1885" s="52"/>
    </row>
    <row r="1886" spans="15:16">
      <c r="O1886" s="51"/>
      <c r="P1886" s="52"/>
    </row>
    <row r="1887" spans="15:16">
      <c r="O1887" s="51"/>
      <c r="P1887" s="52"/>
    </row>
    <row r="1888" spans="15:16">
      <c r="O1888" s="51"/>
      <c r="P1888" s="52"/>
    </row>
    <row r="1889" spans="15:16">
      <c r="O1889" s="51"/>
      <c r="P1889" s="52"/>
    </row>
    <row r="1890" spans="15:16">
      <c r="O1890" s="51"/>
      <c r="P1890" s="52"/>
    </row>
    <row r="1891" spans="15:16">
      <c r="O1891" s="51"/>
      <c r="P1891" s="52"/>
    </row>
    <row r="1892" spans="15:16">
      <c r="O1892" s="51"/>
      <c r="P1892" s="52"/>
    </row>
    <row r="1893" spans="15:16">
      <c r="O1893" s="51"/>
      <c r="P1893" s="52"/>
    </row>
    <row r="1894" spans="15:16">
      <c r="O1894" s="51"/>
      <c r="P1894" s="52"/>
    </row>
    <row r="1895" spans="15:16">
      <c r="O1895" s="51"/>
      <c r="P1895" s="52"/>
    </row>
    <row r="1896" spans="15:16">
      <c r="O1896" s="51"/>
      <c r="P1896" s="52"/>
    </row>
    <row r="1897" spans="15:16">
      <c r="O1897" s="51"/>
      <c r="P1897" s="52"/>
    </row>
    <row r="1898" spans="15:16">
      <c r="O1898" s="51"/>
      <c r="P1898" s="52"/>
    </row>
    <row r="1899" spans="15:16">
      <c r="O1899" s="51"/>
      <c r="P1899" s="52"/>
    </row>
    <row r="1900" spans="15:16">
      <c r="O1900" s="51"/>
      <c r="P1900" s="52"/>
    </row>
    <row r="1901" spans="15:16">
      <c r="O1901" s="51"/>
      <c r="P1901" s="52"/>
    </row>
    <row r="1902" spans="15:16">
      <c r="O1902" s="51"/>
      <c r="P1902" s="52"/>
    </row>
    <row r="1903" spans="15:16">
      <c r="O1903" s="51"/>
      <c r="P1903" s="52"/>
    </row>
    <row r="1904" spans="15:16">
      <c r="O1904" s="51"/>
      <c r="P1904" s="52"/>
    </row>
    <row r="1905" spans="15:16">
      <c r="O1905" s="51"/>
      <c r="P1905" s="52"/>
    </row>
    <row r="1906" spans="15:16">
      <c r="O1906" s="51"/>
      <c r="P1906" s="52"/>
    </row>
    <row r="1907" spans="15:16">
      <c r="O1907" s="51"/>
      <c r="P1907" s="52"/>
    </row>
    <row r="1908" spans="15:16">
      <c r="O1908" s="51"/>
      <c r="P1908" s="52"/>
    </row>
    <row r="1909" spans="15:16">
      <c r="O1909" s="51"/>
      <c r="P1909" s="52"/>
    </row>
    <row r="1910" spans="15:16">
      <c r="O1910" s="51"/>
      <c r="P1910" s="52"/>
    </row>
    <row r="1911" spans="15:16">
      <c r="O1911" s="51"/>
      <c r="P1911" s="52"/>
    </row>
    <row r="1912" spans="15:16">
      <c r="O1912" s="51"/>
      <c r="P1912" s="52"/>
    </row>
    <row r="1913" spans="15:16">
      <c r="O1913" s="51"/>
      <c r="P1913" s="52"/>
    </row>
    <row r="1914" spans="15:16">
      <c r="O1914" s="51"/>
      <c r="P1914" s="52"/>
    </row>
    <row r="1915" spans="15:16">
      <c r="O1915" s="51"/>
      <c r="P1915" s="52"/>
    </row>
    <row r="1916" spans="15:16">
      <c r="O1916" s="51"/>
      <c r="P1916" s="52"/>
    </row>
    <row r="1917" spans="15:16">
      <c r="O1917" s="51"/>
      <c r="P1917" s="52"/>
    </row>
    <row r="1918" spans="15:16">
      <c r="O1918" s="51"/>
      <c r="P1918" s="52"/>
    </row>
    <row r="1919" spans="15:16">
      <c r="O1919" s="51"/>
      <c r="P1919" s="52"/>
    </row>
    <row r="1920" spans="15:16">
      <c r="O1920" s="51"/>
      <c r="P1920" s="52"/>
    </row>
    <row r="1921" spans="15:16">
      <c r="O1921" s="51"/>
      <c r="P1921" s="52"/>
    </row>
    <row r="1922" spans="15:16">
      <c r="O1922" s="51"/>
      <c r="P1922" s="52"/>
    </row>
    <row r="1923" spans="15:16">
      <c r="O1923" s="51"/>
      <c r="P1923" s="52"/>
    </row>
    <row r="1924" spans="15:16">
      <c r="O1924" s="51"/>
      <c r="P1924" s="52"/>
    </row>
    <row r="1925" spans="15:16">
      <c r="O1925" s="51"/>
      <c r="P1925" s="52"/>
    </row>
    <row r="1926" spans="15:16">
      <c r="O1926" s="51"/>
      <c r="P1926" s="52"/>
    </row>
    <row r="1927" spans="15:16">
      <c r="O1927" s="51"/>
      <c r="P1927" s="52"/>
    </row>
    <row r="1928" spans="15:16">
      <c r="O1928" s="51"/>
      <c r="P1928" s="52"/>
    </row>
    <row r="1929" spans="15:16">
      <c r="O1929" s="51"/>
      <c r="P1929" s="52"/>
    </row>
    <row r="1930" spans="15:16">
      <c r="O1930" s="51"/>
      <c r="P1930" s="52"/>
    </row>
    <row r="1931" spans="15:16">
      <c r="O1931" s="51"/>
      <c r="P1931" s="52"/>
    </row>
    <row r="1932" spans="15:16">
      <c r="O1932" s="51"/>
      <c r="P1932" s="52"/>
    </row>
    <row r="1933" spans="15:16">
      <c r="O1933" s="51"/>
      <c r="P1933" s="52"/>
    </row>
    <row r="1934" spans="15:16">
      <c r="O1934" s="51"/>
      <c r="P1934" s="52"/>
    </row>
    <row r="1935" spans="15:16">
      <c r="O1935" s="51"/>
      <c r="P1935" s="52"/>
    </row>
    <row r="1936" spans="15:16">
      <c r="O1936" s="51"/>
      <c r="P1936" s="52"/>
    </row>
    <row r="1937" spans="15:16">
      <c r="O1937" s="51"/>
      <c r="P1937" s="52"/>
    </row>
    <row r="1938" spans="15:16">
      <c r="O1938" s="51"/>
      <c r="P1938" s="52"/>
    </row>
    <row r="1939" spans="15:16">
      <c r="O1939" s="51"/>
      <c r="P1939" s="52"/>
    </row>
    <row r="1940" spans="15:16">
      <c r="O1940" s="51"/>
      <c r="P1940" s="52"/>
    </row>
    <row r="1941" spans="15:16">
      <c r="O1941" s="51"/>
      <c r="P1941" s="52"/>
    </row>
    <row r="1942" spans="15:16">
      <c r="O1942" s="51"/>
      <c r="P1942" s="52"/>
    </row>
    <row r="1943" spans="15:16">
      <c r="O1943" s="51"/>
      <c r="P1943" s="52"/>
    </row>
    <row r="1944" spans="15:16">
      <c r="O1944" s="51"/>
      <c r="P1944" s="52"/>
    </row>
    <row r="1945" spans="15:16">
      <c r="O1945" s="51"/>
      <c r="P1945" s="52"/>
    </row>
    <row r="1946" spans="15:16">
      <c r="O1946" s="51"/>
      <c r="P1946" s="52"/>
    </row>
    <row r="1947" spans="15:16">
      <c r="O1947" s="51"/>
      <c r="P1947" s="52"/>
    </row>
    <row r="1948" spans="15:16">
      <c r="O1948" s="51"/>
      <c r="P1948" s="52"/>
    </row>
    <row r="1949" spans="15:16">
      <c r="O1949" s="51"/>
      <c r="P1949" s="52"/>
    </row>
    <row r="1950" spans="15:16">
      <c r="O1950" s="51"/>
      <c r="P1950" s="52"/>
    </row>
    <row r="1951" spans="15:16">
      <c r="O1951" s="51"/>
      <c r="P1951" s="52"/>
    </row>
    <row r="1952" spans="15:16">
      <c r="O1952" s="51"/>
      <c r="P1952" s="52"/>
    </row>
    <row r="1953" spans="15:16">
      <c r="O1953" s="51"/>
      <c r="P1953" s="52"/>
    </row>
    <row r="1954" spans="15:16">
      <c r="O1954" s="51"/>
      <c r="P1954" s="52"/>
    </row>
    <row r="1955" spans="15:16">
      <c r="O1955" s="51"/>
      <c r="P1955" s="52"/>
    </row>
    <row r="1956" spans="15:16">
      <c r="O1956" s="51"/>
      <c r="P1956" s="52"/>
    </row>
    <row r="1957" spans="15:16">
      <c r="O1957" s="51"/>
      <c r="P1957" s="52"/>
    </row>
    <row r="1958" spans="15:16">
      <c r="O1958" s="51"/>
      <c r="P1958" s="52"/>
    </row>
    <row r="1959" spans="15:16">
      <c r="O1959" s="51"/>
      <c r="P1959" s="52"/>
    </row>
    <row r="1960" spans="15:16">
      <c r="O1960" s="51"/>
      <c r="P1960" s="52"/>
    </row>
    <row r="1961" spans="15:16">
      <c r="O1961" s="51"/>
      <c r="P1961" s="52"/>
    </row>
    <row r="1962" spans="15:16">
      <c r="O1962" s="51"/>
      <c r="P1962" s="52"/>
    </row>
    <row r="1963" spans="15:16">
      <c r="O1963" s="51"/>
      <c r="P1963" s="52"/>
    </row>
    <row r="1964" spans="15:16">
      <c r="O1964" s="51"/>
      <c r="P1964" s="52"/>
    </row>
    <row r="1965" spans="15:16">
      <c r="O1965" s="51"/>
      <c r="P1965" s="52"/>
    </row>
    <row r="1966" spans="15:16">
      <c r="O1966" s="51"/>
      <c r="P1966" s="52"/>
    </row>
    <row r="1967" spans="15:16">
      <c r="O1967" s="51"/>
      <c r="P1967" s="52"/>
    </row>
    <row r="1968" spans="15:16">
      <c r="O1968" s="51"/>
      <c r="P1968" s="52"/>
    </row>
    <row r="1969" spans="15:16">
      <c r="O1969" s="51"/>
      <c r="P1969" s="52"/>
    </row>
    <row r="1970" spans="15:16">
      <c r="O1970" s="51"/>
      <c r="P1970" s="52"/>
    </row>
    <row r="1971" spans="15:16">
      <c r="O1971" s="51"/>
      <c r="P1971" s="52"/>
    </row>
    <row r="1972" spans="15:16">
      <c r="O1972" s="51"/>
      <c r="P1972" s="52"/>
    </row>
    <row r="1973" spans="15:16">
      <c r="O1973" s="51"/>
      <c r="P1973" s="52"/>
    </row>
    <row r="1974" spans="15:16">
      <c r="O1974" s="51"/>
      <c r="P1974" s="52"/>
    </row>
    <row r="1975" spans="15:16">
      <c r="O1975" s="51"/>
      <c r="P1975" s="52"/>
    </row>
    <row r="1976" spans="15:16">
      <c r="O1976" s="51"/>
      <c r="P1976" s="52"/>
    </row>
    <row r="1977" spans="15:16">
      <c r="O1977" s="51"/>
      <c r="P1977" s="52"/>
    </row>
    <row r="1978" spans="15:16">
      <c r="O1978" s="51"/>
      <c r="P1978" s="52"/>
    </row>
    <row r="1979" spans="15:16">
      <c r="O1979" s="51"/>
      <c r="P1979" s="52"/>
    </row>
    <row r="1980" spans="15:16">
      <c r="O1980" s="51"/>
      <c r="P1980" s="52"/>
    </row>
    <row r="1981" spans="15:16">
      <c r="O1981" s="51"/>
      <c r="P1981" s="52"/>
    </row>
    <row r="1982" spans="15:16">
      <c r="O1982" s="51"/>
      <c r="P1982" s="52"/>
    </row>
    <row r="1983" spans="15:16">
      <c r="O1983" s="51"/>
      <c r="P1983" s="52"/>
    </row>
    <row r="1984" spans="15:16">
      <c r="O1984" s="51"/>
      <c r="P1984" s="52"/>
    </row>
    <row r="1985" spans="15:16">
      <c r="O1985" s="51"/>
      <c r="P1985" s="52"/>
    </row>
    <row r="1986" spans="15:16">
      <c r="O1986" s="51"/>
      <c r="P1986" s="52"/>
    </row>
    <row r="1987" spans="15:16">
      <c r="O1987" s="51"/>
      <c r="P1987" s="52"/>
    </row>
    <row r="1988" spans="15:16">
      <c r="O1988" s="51"/>
      <c r="P1988" s="52"/>
    </row>
    <row r="1989" spans="15:16">
      <c r="O1989" s="51"/>
      <c r="P1989" s="52"/>
    </row>
    <row r="1990" spans="15:16">
      <c r="O1990" s="51"/>
      <c r="P1990" s="52"/>
    </row>
    <row r="1991" spans="15:16">
      <c r="O1991" s="51"/>
      <c r="P1991" s="52"/>
    </row>
    <row r="1992" spans="15:16">
      <c r="O1992" s="51"/>
      <c r="P1992" s="52"/>
    </row>
    <row r="1993" spans="15:16">
      <c r="O1993" s="51"/>
      <c r="P1993" s="52"/>
    </row>
    <row r="1994" spans="15:16">
      <c r="O1994" s="51"/>
      <c r="P1994" s="52"/>
    </row>
    <row r="1995" spans="15:16">
      <c r="O1995" s="51"/>
      <c r="P1995" s="52"/>
    </row>
    <row r="1996" spans="15:16">
      <c r="O1996" s="51"/>
      <c r="P1996" s="52"/>
    </row>
    <row r="1997" spans="15:16">
      <c r="O1997" s="51"/>
      <c r="P1997" s="52"/>
    </row>
    <row r="1998" spans="15:16">
      <c r="O1998" s="51"/>
      <c r="P1998" s="52"/>
    </row>
    <row r="1999" spans="15:16">
      <c r="O1999" s="51"/>
      <c r="P1999" s="52"/>
    </row>
    <row r="2000" spans="15:16">
      <c r="O2000" s="51"/>
      <c r="P2000" s="52"/>
    </row>
    <row r="2001" spans="15:16">
      <c r="O2001" s="51"/>
      <c r="P2001" s="52"/>
    </row>
    <row r="2002" spans="15:16">
      <c r="O2002" s="51"/>
      <c r="P2002" s="52"/>
    </row>
    <row r="2003" spans="15:16">
      <c r="O2003" s="51"/>
      <c r="P2003" s="52"/>
    </row>
    <row r="2004" spans="15:16">
      <c r="O2004" s="51"/>
      <c r="P2004" s="52"/>
    </row>
    <row r="2005" spans="15:16">
      <c r="O2005" s="51"/>
      <c r="P2005" s="52"/>
    </row>
    <row r="2006" spans="15:16">
      <c r="O2006" s="51"/>
      <c r="P2006" s="52"/>
    </row>
    <row r="2007" spans="15:16">
      <c r="O2007" s="51"/>
      <c r="P2007" s="52"/>
    </row>
    <row r="2008" spans="15:16">
      <c r="O2008" s="51"/>
      <c r="P2008" s="52"/>
    </row>
    <row r="2009" spans="15:16">
      <c r="O2009" s="51"/>
      <c r="P2009" s="52"/>
    </row>
    <row r="2010" spans="15:16">
      <c r="O2010" s="51"/>
      <c r="P2010" s="52"/>
    </row>
    <row r="2011" spans="15:16">
      <c r="O2011" s="51"/>
      <c r="P2011" s="52"/>
    </row>
    <row r="2012" spans="15:16">
      <c r="O2012" s="51"/>
      <c r="P2012" s="52"/>
    </row>
    <row r="2013" spans="15:16">
      <c r="O2013" s="51"/>
      <c r="P2013" s="52"/>
    </row>
    <row r="2014" spans="15:16">
      <c r="O2014" s="51"/>
      <c r="P2014" s="52"/>
    </row>
    <row r="2015" spans="15:16">
      <c r="O2015" s="51"/>
      <c r="P2015" s="52"/>
    </row>
    <row r="2016" spans="15:16">
      <c r="O2016" s="51"/>
      <c r="P2016" s="52"/>
    </row>
    <row r="2017" spans="15:16">
      <c r="O2017" s="51"/>
      <c r="P2017" s="52"/>
    </row>
    <row r="2018" spans="15:16">
      <c r="O2018" s="51"/>
      <c r="P2018" s="52"/>
    </row>
    <row r="2019" spans="15:16">
      <c r="O2019" s="51"/>
      <c r="P2019" s="52"/>
    </row>
    <row r="2020" spans="15:16">
      <c r="O2020" s="51"/>
      <c r="P2020" s="52"/>
    </row>
    <row r="2021" spans="15:16">
      <c r="O2021" s="51"/>
      <c r="P2021" s="52"/>
    </row>
    <row r="2022" spans="15:16">
      <c r="O2022" s="51"/>
      <c r="P2022" s="52"/>
    </row>
    <row r="2023" spans="15:16">
      <c r="O2023" s="51"/>
      <c r="P2023" s="52"/>
    </row>
    <row r="2024" spans="15:16">
      <c r="O2024" s="51"/>
      <c r="P2024" s="52"/>
    </row>
    <row r="2025" spans="15:16">
      <c r="O2025" s="51"/>
      <c r="P2025" s="52"/>
    </row>
    <row r="2026" spans="15:16">
      <c r="O2026" s="51"/>
      <c r="P2026" s="52"/>
    </row>
    <row r="2027" spans="15:16">
      <c r="O2027" s="51"/>
      <c r="P2027" s="52"/>
    </row>
    <row r="2028" spans="15:16">
      <c r="O2028" s="51"/>
      <c r="P2028" s="52"/>
    </row>
    <row r="2029" spans="15:16">
      <c r="O2029" s="51"/>
      <c r="P2029" s="52"/>
    </row>
    <row r="2030" spans="15:16">
      <c r="O2030" s="51"/>
      <c r="P2030" s="52"/>
    </row>
    <row r="2031" spans="15:16">
      <c r="O2031" s="51"/>
      <c r="P2031" s="52"/>
    </row>
    <row r="2032" spans="15:16">
      <c r="O2032" s="51"/>
      <c r="P2032" s="52"/>
    </row>
    <row r="2033" spans="15:16">
      <c r="O2033" s="51"/>
      <c r="P2033" s="52"/>
    </row>
    <row r="2034" spans="15:16">
      <c r="O2034" s="51"/>
      <c r="P2034" s="52"/>
    </row>
    <row r="2035" spans="15:16">
      <c r="O2035" s="51"/>
      <c r="P2035" s="52"/>
    </row>
    <row r="2036" spans="15:16">
      <c r="O2036" s="51"/>
      <c r="P2036" s="52"/>
    </row>
    <row r="2037" spans="15:16">
      <c r="O2037" s="51"/>
      <c r="P2037" s="52"/>
    </row>
    <row r="2038" spans="15:16">
      <c r="O2038" s="51"/>
      <c r="P2038" s="52"/>
    </row>
    <row r="2039" spans="15:16">
      <c r="O2039" s="51"/>
      <c r="P2039" s="52"/>
    </row>
    <row r="2040" spans="15:16">
      <c r="O2040" s="51"/>
      <c r="P2040" s="52"/>
    </row>
    <row r="2041" spans="15:16">
      <c r="O2041" s="51"/>
      <c r="P2041" s="52"/>
    </row>
    <row r="2042" spans="15:16">
      <c r="O2042" s="51"/>
      <c r="P2042" s="52"/>
    </row>
    <row r="2043" spans="15:16">
      <c r="O2043" s="51"/>
      <c r="P2043" s="52"/>
    </row>
    <row r="2044" spans="15:16">
      <c r="O2044" s="51"/>
      <c r="P2044" s="52"/>
    </row>
    <row r="2045" spans="15:16">
      <c r="O2045" s="51"/>
      <c r="P2045" s="52"/>
    </row>
    <row r="2046" spans="15:16">
      <c r="O2046" s="51"/>
      <c r="P2046" s="52"/>
    </row>
    <row r="2047" spans="15:16">
      <c r="O2047" s="51"/>
      <c r="P2047" s="52"/>
    </row>
    <row r="2048" spans="15:16">
      <c r="O2048" s="51"/>
      <c r="P2048" s="52"/>
    </row>
    <row r="2049" spans="15:16">
      <c r="O2049" s="51"/>
      <c r="P2049" s="52"/>
    </row>
    <row r="2050" spans="15:16">
      <c r="O2050" s="51"/>
      <c r="P2050" s="52"/>
    </row>
    <row r="2051" spans="15:16">
      <c r="O2051" s="51"/>
      <c r="P2051" s="52"/>
    </row>
    <row r="2052" spans="15:16">
      <c r="O2052" s="51"/>
      <c r="P2052" s="52"/>
    </row>
    <row r="2053" spans="15:16">
      <c r="O2053" s="51"/>
      <c r="P2053" s="52"/>
    </row>
    <row r="2054" spans="15:16">
      <c r="O2054" s="51"/>
      <c r="P2054" s="52"/>
    </row>
    <row r="2055" spans="15:16">
      <c r="O2055" s="51"/>
      <c r="P2055" s="52"/>
    </row>
    <row r="2056" spans="15:16">
      <c r="O2056" s="51"/>
      <c r="P2056" s="52"/>
    </row>
    <row r="2057" spans="15:16">
      <c r="O2057" s="51"/>
      <c r="P2057" s="52"/>
    </row>
    <row r="2058" spans="15:16">
      <c r="O2058" s="51"/>
      <c r="P2058" s="52"/>
    </row>
    <row r="2059" spans="15:16">
      <c r="O2059" s="51"/>
      <c r="P2059" s="52"/>
    </row>
    <row r="2060" spans="15:16">
      <c r="O2060" s="51"/>
      <c r="P2060" s="52"/>
    </row>
    <row r="2061" spans="15:16">
      <c r="O2061" s="51"/>
      <c r="P2061" s="52"/>
    </row>
    <row r="2062" spans="15:16">
      <c r="O2062" s="51"/>
      <c r="P2062" s="52"/>
    </row>
    <row r="2063" spans="15:16">
      <c r="O2063" s="51"/>
      <c r="P2063" s="52"/>
    </row>
    <row r="2064" spans="15:16">
      <c r="O2064" s="51"/>
      <c r="P2064" s="52"/>
    </row>
    <row r="2065" spans="15:16">
      <c r="O2065" s="51"/>
      <c r="P2065" s="52"/>
    </row>
    <row r="2066" spans="15:16">
      <c r="O2066" s="51"/>
      <c r="P2066" s="52"/>
    </row>
    <row r="2067" spans="15:16">
      <c r="O2067" s="51"/>
      <c r="P2067" s="52"/>
    </row>
    <row r="2068" spans="15:16">
      <c r="O2068" s="51"/>
      <c r="P2068" s="52"/>
    </row>
    <row r="2069" spans="15:16">
      <c r="O2069" s="51"/>
      <c r="P2069" s="52"/>
    </row>
    <row r="2070" spans="15:16">
      <c r="O2070" s="51"/>
      <c r="P2070" s="52"/>
    </row>
    <row r="2071" spans="15:16">
      <c r="O2071" s="51"/>
      <c r="P2071" s="52"/>
    </row>
    <row r="2072" spans="15:16">
      <c r="O2072" s="51"/>
      <c r="P2072" s="52"/>
    </row>
    <row r="2073" spans="15:16">
      <c r="O2073" s="51"/>
      <c r="P2073" s="52"/>
    </row>
    <row r="2074" spans="15:16">
      <c r="O2074" s="51"/>
      <c r="P2074" s="52"/>
    </row>
    <row r="2075" spans="15:16">
      <c r="O2075" s="51"/>
      <c r="P2075" s="52"/>
    </row>
    <row r="2076" spans="15:16">
      <c r="O2076" s="51"/>
      <c r="P2076" s="52"/>
    </row>
    <row r="2077" spans="15:16">
      <c r="O2077" s="51"/>
      <c r="P2077" s="52"/>
    </row>
    <row r="2078" spans="15:16">
      <c r="O2078" s="51"/>
      <c r="P2078" s="52"/>
    </row>
    <row r="2079" spans="15:16">
      <c r="O2079" s="51"/>
      <c r="P2079" s="52"/>
    </row>
    <row r="2080" spans="15:16">
      <c r="O2080" s="51"/>
      <c r="P2080" s="52"/>
    </row>
    <row r="2081" spans="15:16">
      <c r="O2081" s="51"/>
      <c r="P2081" s="52"/>
    </row>
    <row r="2082" spans="15:16">
      <c r="O2082" s="51"/>
      <c r="P2082" s="52"/>
    </row>
    <row r="2083" spans="15:16">
      <c r="O2083" s="51"/>
      <c r="P2083" s="52"/>
    </row>
    <row r="2084" spans="15:16">
      <c r="O2084" s="51"/>
      <c r="P2084" s="52"/>
    </row>
    <row r="2085" spans="15:16">
      <c r="O2085" s="51"/>
      <c r="P2085" s="52"/>
    </row>
    <row r="2086" spans="15:16">
      <c r="O2086" s="51"/>
      <c r="P2086" s="52"/>
    </row>
    <row r="2087" spans="15:16">
      <c r="O2087" s="51"/>
      <c r="P2087" s="52"/>
    </row>
    <row r="2088" spans="15:16">
      <c r="O2088" s="51"/>
      <c r="P2088" s="52"/>
    </row>
    <row r="2089" spans="15:16">
      <c r="O2089" s="51"/>
      <c r="P2089" s="52"/>
    </row>
    <row r="2090" spans="15:16">
      <c r="O2090" s="51"/>
      <c r="P2090" s="52"/>
    </row>
    <row r="2091" spans="15:16">
      <c r="O2091" s="51"/>
      <c r="P2091" s="52"/>
    </row>
    <row r="2092" spans="15:16">
      <c r="O2092" s="51"/>
      <c r="P2092" s="52"/>
    </row>
    <row r="2093" spans="15:16">
      <c r="O2093" s="51"/>
      <c r="P2093" s="52"/>
    </row>
    <row r="2094" spans="15:16">
      <c r="O2094" s="51"/>
      <c r="P2094" s="52"/>
    </row>
    <row r="2095" spans="15:16">
      <c r="O2095" s="51"/>
      <c r="P2095" s="52"/>
    </row>
    <row r="2096" spans="15:16">
      <c r="O2096" s="51"/>
      <c r="P2096" s="52"/>
    </row>
    <row r="2097" spans="15:16">
      <c r="O2097" s="51"/>
      <c r="P2097" s="52"/>
    </row>
    <row r="2098" spans="15:16">
      <c r="O2098" s="51"/>
      <c r="P2098" s="52"/>
    </row>
    <row r="2099" spans="15:16">
      <c r="O2099" s="51"/>
      <c r="P2099" s="52"/>
    </row>
    <row r="2100" spans="15:16">
      <c r="O2100" s="51"/>
      <c r="P2100" s="52"/>
    </row>
    <row r="2101" spans="15:16">
      <c r="O2101" s="51"/>
      <c r="P2101" s="52"/>
    </row>
    <row r="2102" spans="15:16">
      <c r="O2102" s="51"/>
      <c r="P2102" s="52"/>
    </row>
    <row r="2103" spans="15:16">
      <c r="O2103" s="51"/>
      <c r="P2103" s="52"/>
    </row>
    <row r="2104" spans="15:16">
      <c r="O2104" s="51"/>
      <c r="P2104" s="52"/>
    </row>
    <row r="2105" spans="15:16">
      <c r="O2105" s="51"/>
      <c r="P2105" s="52"/>
    </row>
    <row r="2106" spans="15:16">
      <c r="O2106" s="51"/>
      <c r="P2106" s="52"/>
    </row>
    <row r="2107" spans="15:16">
      <c r="O2107" s="51"/>
      <c r="P2107" s="52"/>
    </row>
    <row r="2108" spans="15:16">
      <c r="O2108" s="51"/>
      <c r="P2108" s="52"/>
    </row>
    <row r="2109" spans="15:16">
      <c r="O2109" s="51"/>
      <c r="P2109" s="52"/>
    </row>
    <row r="2110" spans="15:16">
      <c r="O2110" s="51"/>
      <c r="P2110" s="52"/>
    </row>
    <row r="2111" spans="15:16">
      <c r="O2111" s="51"/>
      <c r="P2111" s="52"/>
    </row>
    <row r="2112" spans="15:16">
      <c r="O2112" s="51"/>
      <c r="P2112" s="52"/>
    </row>
    <row r="2113" spans="15:16">
      <c r="O2113" s="51"/>
      <c r="P2113" s="52"/>
    </row>
    <row r="2114" spans="15:16">
      <c r="O2114" s="51"/>
      <c r="P2114" s="52"/>
    </row>
    <row r="2115" spans="15:16">
      <c r="O2115" s="51"/>
      <c r="P2115" s="52"/>
    </row>
    <row r="2116" spans="15:16">
      <c r="O2116" s="51"/>
      <c r="P2116" s="52"/>
    </row>
    <row r="2117" spans="15:16">
      <c r="O2117" s="51"/>
      <c r="P2117" s="52"/>
    </row>
    <row r="2118" spans="15:16">
      <c r="O2118" s="51"/>
      <c r="P2118" s="52"/>
    </row>
    <row r="2119" spans="15:16">
      <c r="O2119" s="51"/>
      <c r="P2119" s="52"/>
    </row>
    <row r="2120" spans="15:16">
      <c r="O2120" s="51"/>
      <c r="P2120" s="52"/>
    </row>
    <row r="2121" spans="15:16">
      <c r="O2121" s="51"/>
      <c r="P2121" s="52"/>
    </row>
    <row r="2122" spans="15:16">
      <c r="O2122" s="51"/>
      <c r="P2122" s="52"/>
    </row>
    <row r="2123" spans="15:16">
      <c r="O2123" s="51"/>
      <c r="P2123" s="52"/>
    </row>
    <row r="2124" spans="15:16">
      <c r="O2124" s="51"/>
      <c r="P2124" s="52"/>
    </row>
    <row r="2125" spans="15:16">
      <c r="O2125" s="51"/>
      <c r="P2125" s="52"/>
    </row>
    <row r="2126" spans="15:16">
      <c r="O2126" s="51"/>
      <c r="P2126" s="52"/>
    </row>
    <row r="2127" spans="15:16">
      <c r="O2127" s="51"/>
      <c r="P2127" s="52"/>
    </row>
    <row r="2128" spans="15:16">
      <c r="O2128" s="51"/>
      <c r="P2128" s="52"/>
    </row>
    <row r="2129" spans="15:16">
      <c r="O2129" s="51"/>
      <c r="P2129" s="52"/>
    </row>
    <row r="2130" spans="15:16">
      <c r="O2130" s="51"/>
      <c r="P2130" s="52"/>
    </row>
    <row r="2131" spans="15:16">
      <c r="O2131" s="51"/>
      <c r="P2131" s="52"/>
    </row>
    <row r="2132" spans="15:16">
      <c r="O2132" s="51"/>
      <c r="P2132" s="52"/>
    </row>
    <row r="2133" spans="15:16">
      <c r="O2133" s="51"/>
      <c r="P2133" s="52"/>
    </row>
    <row r="2134" spans="15:16">
      <c r="O2134" s="51"/>
      <c r="P2134" s="52"/>
    </row>
    <row r="2135" spans="15:16">
      <c r="O2135" s="51"/>
      <c r="P2135" s="52"/>
    </row>
    <row r="2136" spans="15:16">
      <c r="O2136" s="51"/>
      <c r="P2136" s="52"/>
    </row>
    <row r="2137" spans="15:16">
      <c r="O2137" s="51"/>
      <c r="P2137" s="52"/>
    </row>
    <row r="2138" spans="15:16">
      <c r="O2138" s="51"/>
      <c r="P2138" s="52"/>
    </row>
    <row r="2139" spans="15:16">
      <c r="O2139" s="51"/>
      <c r="P2139" s="52"/>
    </row>
    <row r="2140" spans="15:16">
      <c r="O2140" s="51"/>
      <c r="P2140" s="52"/>
    </row>
    <row r="2141" spans="15:16">
      <c r="O2141" s="51"/>
      <c r="P2141" s="52"/>
    </row>
    <row r="2142" spans="15:16">
      <c r="O2142" s="51"/>
      <c r="P2142" s="52"/>
    </row>
    <row r="2143" spans="15:16">
      <c r="O2143" s="51"/>
      <c r="P2143" s="52"/>
    </row>
    <row r="2144" spans="15:16">
      <c r="O2144" s="51"/>
      <c r="P2144" s="52"/>
    </row>
    <row r="2145" spans="15:16">
      <c r="O2145" s="51"/>
      <c r="P2145" s="52"/>
    </row>
    <row r="2146" spans="15:16">
      <c r="O2146" s="51"/>
      <c r="P2146" s="52"/>
    </row>
    <row r="2147" spans="15:16">
      <c r="O2147" s="51"/>
      <c r="P2147" s="52"/>
    </row>
    <row r="2148" spans="15:16">
      <c r="O2148" s="51"/>
      <c r="P2148" s="52"/>
    </row>
    <row r="2149" spans="15:16">
      <c r="O2149" s="51"/>
      <c r="P2149" s="52"/>
    </row>
    <row r="2150" spans="15:16">
      <c r="O2150" s="51"/>
      <c r="P2150" s="52"/>
    </row>
    <row r="2151" spans="15:16">
      <c r="O2151" s="51"/>
      <c r="P2151" s="52"/>
    </row>
    <row r="2152" spans="15:16">
      <c r="O2152" s="51"/>
      <c r="P2152" s="52"/>
    </row>
    <row r="2153" spans="15:16">
      <c r="O2153" s="51"/>
      <c r="P2153" s="52"/>
    </row>
    <row r="2154" spans="15:16">
      <c r="O2154" s="51"/>
      <c r="P2154" s="52"/>
    </row>
    <row r="2155" spans="15:16">
      <c r="O2155" s="51"/>
      <c r="P2155" s="52"/>
    </row>
    <row r="2156" spans="15:16">
      <c r="O2156" s="51"/>
      <c r="P2156" s="52"/>
    </row>
    <row r="2157" spans="15:16">
      <c r="O2157" s="51"/>
      <c r="P2157" s="52"/>
    </row>
    <row r="2158" spans="15:16">
      <c r="O2158" s="51"/>
      <c r="P2158" s="52"/>
    </row>
    <row r="2159" spans="15:16">
      <c r="O2159" s="51"/>
      <c r="P2159" s="52"/>
    </row>
    <row r="2160" spans="15:16">
      <c r="O2160" s="51"/>
      <c r="P2160" s="52"/>
    </row>
    <row r="2161" spans="15:16">
      <c r="O2161" s="51"/>
      <c r="P2161" s="52"/>
    </row>
    <row r="2162" spans="15:16">
      <c r="O2162" s="51"/>
      <c r="P2162" s="52"/>
    </row>
    <row r="2163" spans="15:16">
      <c r="O2163" s="51"/>
      <c r="P2163" s="52"/>
    </row>
    <row r="2164" spans="15:16">
      <c r="O2164" s="51"/>
      <c r="P2164" s="52"/>
    </row>
    <row r="2165" spans="15:16">
      <c r="O2165" s="51"/>
      <c r="P2165" s="52"/>
    </row>
    <row r="2166" spans="15:16">
      <c r="O2166" s="51"/>
      <c r="P2166" s="52"/>
    </row>
    <row r="2167" spans="15:16">
      <c r="O2167" s="51"/>
      <c r="P2167" s="52"/>
    </row>
    <row r="2168" spans="15:16">
      <c r="O2168" s="51"/>
      <c r="P2168" s="52"/>
    </row>
    <row r="2169" spans="15:16">
      <c r="O2169" s="51"/>
      <c r="P2169" s="52"/>
    </row>
    <row r="2170" spans="15:16">
      <c r="O2170" s="51"/>
      <c r="P2170" s="52"/>
    </row>
    <row r="2171" spans="15:16">
      <c r="O2171" s="51"/>
      <c r="P2171" s="52"/>
    </row>
    <row r="2172" spans="15:16">
      <c r="O2172" s="51"/>
      <c r="P2172" s="52"/>
    </row>
    <row r="2173" spans="15:16">
      <c r="O2173" s="51"/>
      <c r="P2173" s="52"/>
    </row>
    <row r="2174" spans="15:16">
      <c r="O2174" s="51"/>
      <c r="P2174" s="52"/>
    </row>
    <row r="2175" spans="15:16">
      <c r="O2175" s="51"/>
      <c r="P2175" s="52"/>
    </row>
    <row r="2176" spans="15:16">
      <c r="O2176" s="51"/>
      <c r="P2176" s="52"/>
    </row>
    <row r="2177" spans="15:16">
      <c r="O2177" s="51"/>
      <c r="P2177" s="52"/>
    </row>
    <row r="2178" spans="15:16">
      <c r="O2178" s="51"/>
      <c r="P2178" s="52"/>
    </row>
    <row r="2179" spans="15:16">
      <c r="O2179" s="51"/>
      <c r="P2179" s="52"/>
    </row>
    <row r="2180" spans="15:16">
      <c r="O2180" s="51"/>
      <c r="P2180" s="52"/>
    </row>
    <row r="2181" spans="15:16">
      <c r="O2181" s="51"/>
      <c r="P2181" s="52"/>
    </row>
    <row r="2182" spans="15:16">
      <c r="O2182" s="51"/>
      <c r="P2182" s="52"/>
    </row>
    <row r="2183" spans="15:16">
      <c r="O2183" s="51"/>
      <c r="P2183" s="52"/>
    </row>
    <row r="2184" spans="15:16">
      <c r="O2184" s="51"/>
      <c r="P2184" s="52"/>
    </row>
    <row r="2185" spans="15:16">
      <c r="O2185" s="51"/>
      <c r="P2185" s="52"/>
    </row>
    <row r="2186" spans="15:16">
      <c r="O2186" s="51"/>
      <c r="P2186" s="52"/>
    </row>
    <row r="2187" spans="15:16">
      <c r="O2187" s="51"/>
      <c r="P2187" s="52"/>
    </row>
    <row r="2188" spans="15:16">
      <c r="O2188" s="51"/>
      <c r="P2188" s="52"/>
    </row>
    <row r="2189" spans="15:16">
      <c r="O2189" s="51"/>
      <c r="P2189" s="52"/>
    </row>
    <row r="2190" spans="15:16">
      <c r="O2190" s="51"/>
      <c r="P2190" s="52"/>
    </row>
    <row r="2191" spans="15:16">
      <c r="O2191" s="51"/>
      <c r="P2191" s="52"/>
    </row>
    <row r="2192" spans="15:16">
      <c r="O2192" s="51"/>
      <c r="P2192" s="52"/>
    </row>
    <row r="2193" spans="15:16">
      <c r="O2193" s="51"/>
      <c r="P2193" s="52"/>
    </row>
    <row r="2194" spans="15:16">
      <c r="O2194" s="51"/>
      <c r="P2194" s="52"/>
    </row>
    <row r="2195" spans="15:16">
      <c r="O2195" s="51"/>
      <c r="P2195" s="52"/>
    </row>
    <row r="2196" spans="15:16">
      <c r="O2196" s="51"/>
      <c r="P2196" s="52"/>
    </row>
    <row r="2197" spans="15:16">
      <c r="O2197" s="51"/>
      <c r="P2197" s="52"/>
    </row>
    <row r="2198" spans="15:16">
      <c r="O2198" s="51"/>
      <c r="P2198" s="52"/>
    </row>
    <row r="2199" spans="15:16">
      <c r="O2199" s="51"/>
      <c r="P2199" s="52"/>
    </row>
    <row r="2200" spans="15:16">
      <c r="O2200" s="51"/>
      <c r="P2200" s="52"/>
    </row>
    <row r="2201" spans="15:16">
      <c r="O2201" s="51"/>
      <c r="P2201" s="52"/>
    </row>
    <row r="2202" spans="15:16">
      <c r="O2202" s="51"/>
      <c r="P2202" s="52"/>
    </row>
    <row r="2203" spans="15:16">
      <c r="O2203" s="51"/>
      <c r="P2203" s="52"/>
    </row>
    <row r="2204" spans="15:16">
      <c r="O2204" s="51"/>
      <c r="P2204" s="52"/>
    </row>
    <row r="2205" spans="15:16">
      <c r="O2205" s="51"/>
      <c r="P2205" s="52"/>
    </row>
    <row r="2206" spans="15:16">
      <c r="O2206" s="51"/>
      <c r="P2206" s="52"/>
    </row>
    <row r="2207" spans="15:16">
      <c r="O2207" s="51"/>
      <c r="P2207" s="52"/>
    </row>
    <row r="2208" spans="15:16">
      <c r="O2208" s="51"/>
      <c r="P2208" s="52"/>
    </row>
    <row r="2209" spans="15:16">
      <c r="O2209" s="51"/>
      <c r="P2209" s="52"/>
    </row>
    <row r="2210" spans="15:16">
      <c r="O2210" s="51"/>
      <c r="P2210" s="52"/>
    </row>
    <row r="2211" spans="15:16">
      <c r="O2211" s="51"/>
      <c r="P2211" s="52"/>
    </row>
    <row r="2212" spans="15:16">
      <c r="O2212" s="51"/>
      <c r="P2212" s="52"/>
    </row>
    <row r="2213" spans="15:16">
      <c r="O2213" s="51"/>
      <c r="P2213" s="52"/>
    </row>
    <row r="2214" spans="15:16">
      <c r="O2214" s="51"/>
      <c r="P2214" s="52"/>
    </row>
    <row r="2215" spans="15:16">
      <c r="O2215" s="51"/>
      <c r="P2215" s="52"/>
    </row>
    <row r="2216" spans="15:16">
      <c r="O2216" s="51"/>
      <c r="P2216" s="52"/>
    </row>
    <row r="2217" spans="15:16">
      <c r="O2217" s="51"/>
      <c r="P2217" s="52"/>
    </row>
    <row r="2218" spans="15:16">
      <c r="O2218" s="51"/>
      <c r="P2218" s="52"/>
    </row>
    <row r="2219" spans="15:16">
      <c r="O2219" s="51"/>
      <c r="P2219" s="52"/>
    </row>
    <row r="2220" spans="15:16">
      <c r="O2220" s="51"/>
      <c r="P2220" s="52"/>
    </row>
    <row r="2221" spans="15:16">
      <c r="O2221" s="51"/>
      <c r="P2221" s="52"/>
    </row>
    <row r="2222" spans="15:16">
      <c r="O2222" s="51"/>
      <c r="P2222" s="52"/>
    </row>
    <row r="2223" spans="15:16">
      <c r="O2223" s="51"/>
      <c r="P2223" s="52"/>
    </row>
    <row r="2224" spans="15:16">
      <c r="O2224" s="51"/>
      <c r="P2224" s="52"/>
    </row>
    <row r="2225" spans="15:16">
      <c r="O2225" s="51"/>
      <c r="P2225" s="52"/>
    </row>
    <row r="2226" spans="15:16">
      <c r="O2226" s="51"/>
      <c r="P2226" s="52"/>
    </row>
    <row r="2227" spans="15:16">
      <c r="O2227" s="51"/>
      <c r="P2227" s="52"/>
    </row>
    <row r="2228" spans="15:16">
      <c r="O2228" s="51"/>
      <c r="P2228" s="52"/>
    </row>
    <row r="2229" spans="15:16">
      <c r="O2229" s="51"/>
      <c r="P2229" s="52"/>
    </row>
    <row r="2230" spans="15:16">
      <c r="O2230" s="51"/>
      <c r="P2230" s="52"/>
    </row>
    <row r="2231" spans="15:16">
      <c r="O2231" s="51"/>
      <c r="P2231" s="52"/>
    </row>
    <row r="2232" spans="15:16">
      <c r="O2232" s="51"/>
      <c r="P2232" s="52"/>
    </row>
    <row r="2233" spans="15:16">
      <c r="O2233" s="51"/>
      <c r="P2233" s="52"/>
    </row>
    <row r="2234" spans="15:16">
      <c r="O2234" s="51"/>
      <c r="P2234" s="52"/>
    </row>
    <row r="2235" spans="15:16">
      <c r="O2235" s="51"/>
      <c r="P2235" s="52"/>
    </row>
    <row r="2236" spans="15:16">
      <c r="O2236" s="51"/>
      <c r="P2236" s="52"/>
    </row>
    <row r="2237" spans="15:16">
      <c r="O2237" s="51"/>
      <c r="P2237" s="52"/>
    </row>
    <row r="2238" spans="15:16">
      <c r="O2238" s="51"/>
      <c r="P2238" s="52"/>
    </row>
    <row r="2239" spans="15:16">
      <c r="O2239" s="51"/>
      <c r="P2239" s="52"/>
    </row>
    <row r="2240" spans="15:16">
      <c r="O2240" s="51"/>
      <c r="P2240" s="52"/>
    </row>
    <row r="2241" spans="15:16">
      <c r="O2241" s="51"/>
      <c r="P2241" s="52"/>
    </row>
    <row r="2242" spans="15:16">
      <c r="O2242" s="51"/>
      <c r="P2242" s="52"/>
    </row>
    <row r="2243" spans="15:16">
      <c r="O2243" s="51"/>
      <c r="P2243" s="52"/>
    </row>
    <row r="2244" spans="15:16">
      <c r="O2244" s="51"/>
      <c r="P2244" s="52"/>
    </row>
    <row r="2245" spans="15:16">
      <c r="O2245" s="51"/>
      <c r="P2245" s="52"/>
    </row>
    <row r="2246" spans="15:16">
      <c r="O2246" s="51"/>
      <c r="P2246" s="52"/>
    </row>
    <row r="2247" spans="15:16">
      <c r="O2247" s="51"/>
      <c r="P2247" s="52"/>
    </row>
    <row r="2248" spans="15:16">
      <c r="O2248" s="51"/>
      <c r="P2248" s="52"/>
    </row>
    <row r="2249" spans="15:16">
      <c r="O2249" s="51"/>
      <c r="P2249" s="52"/>
    </row>
    <row r="2250" spans="15:16">
      <c r="O2250" s="51"/>
      <c r="P2250" s="52"/>
    </row>
    <row r="2251" spans="15:16">
      <c r="O2251" s="51"/>
      <c r="P2251" s="52"/>
    </row>
    <row r="2252" spans="15:16">
      <c r="O2252" s="51"/>
      <c r="P2252" s="52"/>
    </row>
    <row r="2253" spans="15:16">
      <c r="O2253" s="51"/>
      <c r="P2253" s="52"/>
    </row>
    <row r="2254" spans="15:16">
      <c r="O2254" s="51"/>
      <c r="P2254" s="52"/>
    </row>
    <row r="2255" spans="15:16">
      <c r="O2255" s="51"/>
      <c r="P2255" s="52"/>
    </row>
    <row r="2256" spans="15:16">
      <c r="O2256" s="51"/>
      <c r="P2256" s="52"/>
    </row>
    <row r="2257" spans="15:16">
      <c r="O2257" s="51"/>
      <c r="P2257" s="52"/>
    </row>
    <row r="2258" spans="15:16">
      <c r="O2258" s="51"/>
      <c r="P2258" s="52"/>
    </row>
    <row r="2259" spans="15:16">
      <c r="O2259" s="51"/>
      <c r="P2259" s="52"/>
    </row>
    <row r="2260" spans="15:16">
      <c r="O2260" s="51"/>
      <c r="P2260" s="52"/>
    </row>
    <row r="2261" spans="15:16">
      <c r="O2261" s="51"/>
      <c r="P2261" s="52"/>
    </row>
    <row r="2262" spans="15:16">
      <c r="O2262" s="51"/>
      <c r="P2262" s="52"/>
    </row>
    <row r="2263" spans="15:16">
      <c r="O2263" s="51"/>
      <c r="P2263" s="52"/>
    </row>
    <row r="2264" spans="15:16">
      <c r="O2264" s="51"/>
      <c r="P2264" s="52"/>
    </row>
    <row r="2265" spans="15:16">
      <c r="O2265" s="51"/>
      <c r="P2265" s="52"/>
    </row>
    <row r="2266" spans="15:16">
      <c r="O2266" s="51"/>
      <c r="P2266" s="52"/>
    </row>
    <row r="2267" spans="15:16">
      <c r="O2267" s="51"/>
      <c r="P2267" s="52"/>
    </row>
    <row r="2268" spans="15:16">
      <c r="O2268" s="51"/>
      <c r="P2268" s="52"/>
    </row>
    <row r="2269" spans="15:16">
      <c r="O2269" s="51"/>
      <c r="P2269" s="52"/>
    </row>
    <row r="2270" spans="15:16">
      <c r="O2270" s="51"/>
      <c r="P2270" s="52"/>
    </row>
    <row r="2271" spans="15:16">
      <c r="O2271" s="51"/>
      <c r="P2271" s="52"/>
    </row>
    <row r="2272" spans="15:16">
      <c r="O2272" s="51"/>
      <c r="P2272" s="52"/>
    </row>
    <row r="2273" spans="15:16">
      <c r="O2273" s="51"/>
      <c r="P2273" s="52"/>
    </row>
    <row r="2274" spans="15:16">
      <c r="O2274" s="51"/>
      <c r="P2274" s="52"/>
    </row>
    <row r="2275" spans="15:16">
      <c r="O2275" s="51"/>
      <c r="P2275" s="52"/>
    </row>
    <row r="2276" spans="15:16">
      <c r="O2276" s="51"/>
      <c r="P2276" s="52"/>
    </row>
    <row r="2277" spans="15:16">
      <c r="O2277" s="51"/>
      <c r="P2277" s="52"/>
    </row>
    <row r="2278" spans="15:16">
      <c r="O2278" s="51"/>
      <c r="P2278" s="52"/>
    </row>
    <row r="2279" spans="15:16">
      <c r="O2279" s="51"/>
      <c r="P2279" s="52"/>
    </row>
    <row r="2280" spans="15:16">
      <c r="O2280" s="51"/>
      <c r="P2280" s="52"/>
    </row>
    <row r="2281" spans="15:16">
      <c r="O2281" s="51"/>
      <c r="P2281" s="52"/>
    </row>
    <row r="2282" spans="15:16">
      <c r="O2282" s="51"/>
      <c r="P2282" s="52"/>
    </row>
    <row r="2283" spans="15:16">
      <c r="O2283" s="51"/>
      <c r="P2283" s="52"/>
    </row>
    <row r="2284" spans="15:16">
      <c r="O2284" s="51"/>
      <c r="P2284" s="52"/>
    </row>
    <row r="2285" spans="15:16">
      <c r="O2285" s="51"/>
      <c r="P2285" s="52"/>
    </row>
    <row r="2286" spans="15:16">
      <c r="O2286" s="51"/>
      <c r="P2286" s="52"/>
    </row>
    <row r="2287" spans="15:16">
      <c r="O2287" s="51"/>
      <c r="P2287" s="52"/>
    </row>
    <row r="2288" spans="15:16">
      <c r="O2288" s="51"/>
      <c r="P2288" s="52"/>
    </row>
    <row r="2289" spans="15:16">
      <c r="O2289" s="51"/>
      <c r="P2289" s="52"/>
    </row>
    <row r="2290" spans="15:16">
      <c r="O2290" s="51"/>
      <c r="P2290" s="52"/>
    </row>
    <row r="2291" spans="15:16">
      <c r="O2291" s="51"/>
      <c r="P2291" s="52"/>
    </row>
    <row r="2292" spans="15:16">
      <c r="O2292" s="51"/>
      <c r="P2292" s="52"/>
    </row>
    <row r="2293" spans="15:16">
      <c r="O2293" s="51"/>
      <c r="P2293" s="52"/>
    </row>
    <row r="2294" spans="15:16">
      <c r="O2294" s="51"/>
      <c r="P2294" s="52"/>
    </row>
    <row r="2295" spans="15:16">
      <c r="O2295" s="51"/>
      <c r="P2295" s="52"/>
    </row>
    <row r="2296" spans="15:16">
      <c r="O2296" s="51"/>
      <c r="P2296" s="52"/>
    </row>
    <row r="2297" spans="15:16">
      <c r="O2297" s="51"/>
      <c r="P2297" s="52"/>
    </row>
    <row r="2298" spans="15:16">
      <c r="O2298" s="51"/>
      <c r="P2298" s="52"/>
    </row>
    <row r="2299" spans="15:16">
      <c r="O2299" s="51"/>
      <c r="P2299" s="52"/>
    </row>
    <row r="2300" spans="15:16">
      <c r="O2300" s="51"/>
      <c r="P2300" s="52"/>
    </row>
    <row r="2301" spans="15:16">
      <c r="O2301" s="51"/>
      <c r="P2301" s="52"/>
    </row>
    <row r="2302" spans="15:16">
      <c r="O2302" s="51"/>
      <c r="P2302" s="52"/>
    </row>
    <row r="2303" spans="15:16">
      <c r="O2303" s="51"/>
      <c r="P2303" s="52"/>
    </row>
    <row r="2304" spans="15:16">
      <c r="O2304" s="51"/>
      <c r="P2304" s="52"/>
    </row>
    <row r="2305" spans="15:16">
      <c r="O2305" s="51"/>
      <c r="P2305" s="52"/>
    </row>
    <row r="2306" spans="15:16">
      <c r="O2306" s="51"/>
      <c r="P2306" s="52"/>
    </row>
    <row r="2307" spans="15:16">
      <c r="O2307" s="51"/>
      <c r="P2307" s="52"/>
    </row>
    <row r="2308" spans="15:16">
      <c r="O2308" s="51"/>
      <c r="P2308" s="52"/>
    </row>
    <row r="2309" spans="15:16">
      <c r="O2309" s="51"/>
      <c r="P2309" s="52"/>
    </row>
    <row r="2310" spans="15:16">
      <c r="O2310" s="51"/>
      <c r="P2310" s="52"/>
    </row>
    <row r="2311" spans="15:16">
      <c r="O2311" s="51"/>
      <c r="P2311" s="52"/>
    </row>
    <row r="2312" spans="15:16">
      <c r="O2312" s="51"/>
      <c r="P2312" s="52"/>
    </row>
    <row r="2313" spans="15:16">
      <c r="O2313" s="51"/>
      <c r="P2313" s="52"/>
    </row>
    <row r="2314" spans="15:16">
      <c r="O2314" s="51"/>
      <c r="P2314" s="52"/>
    </row>
    <row r="2315" spans="15:16">
      <c r="O2315" s="51"/>
      <c r="P2315" s="52"/>
    </row>
    <row r="2316" spans="15:16">
      <c r="O2316" s="51"/>
      <c r="P2316" s="52"/>
    </row>
    <row r="2317" spans="15:16">
      <c r="O2317" s="51"/>
      <c r="P2317" s="52"/>
    </row>
    <row r="2318" spans="15:16">
      <c r="O2318" s="51"/>
      <c r="P2318" s="52"/>
    </row>
    <row r="2319" spans="15:16">
      <c r="O2319" s="51"/>
      <c r="P2319" s="52"/>
    </row>
    <row r="2320" spans="15:16">
      <c r="O2320" s="51"/>
      <c r="P2320" s="52"/>
    </row>
    <row r="2321" spans="15:16">
      <c r="O2321" s="51"/>
      <c r="P2321" s="52"/>
    </row>
    <row r="2322" spans="15:16">
      <c r="O2322" s="51"/>
      <c r="P2322" s="52"/>
    </row>
    <row r="2323" spans="15:16">
      <c r="O2323" s="51"/>
      <c r="P2323" s="52"/>
    </row>
    <row r="2324" spans="15:16">
      <c r="O2324" s="51"/>
      <c r="P2324" s="52"/>
    </row>
    <row r="2325" spans="15:16">
      <c r="O2325" s="51"/>
      <c r="P2325" s="52"/>
    </row>
    <row r="2326" spans="15:16">
      <c r="O2326" s="51"/>
      <c r="P2326" s="52"/>
    </row>
    <row r="2327" spans="15:16">
      <c r="O2327" s="51"/>
      <c r="P2327" s="52"/>
    </row>
    <row r="2328" spans="15:16">
      <c r="O2328" s="51"/>
      <c r="P2328" s="52"/>
    </row>
    <row r="2329" spans="15:16">
      <c r="O2329" s="51"/>
      <c r="P2329" s="52"/>
    </row>
    <row r="2330" spans="15:16">
      <c r="O2330" s="51"/>
      <c r="P2330" s="52"/>
    </row>
    <row r="2331" spans="15:16">
      <c r="O2331" s="51"/>
      <c r="P2331" s="52"/>
    </row>
    <row r="2332" spans="15:16">
      <c r="O2332" s="51"/>
      <c r="P2332" s="52"/>
    </row>
    <row r="2333" spans="15:16">
      <c r="O2333" s="51"/>
      <c r="P2333" s="52"/>
    </row>
    <row r="2334" spans="15:16">
      <c r="O2334" s="51"/>
      <c r="P2334" s="52"/>
    </row>
    <row r="2335" spans="15:16">
      <c r="O2335" s="51"/>
      <c r="P2335" s="52"/>
    </row>
    <row r="2336" spans="15:16">
      <c r="O2336" s="51"/>
      <c r="P2336" s="52"/>
    </row>
    <row r="2337" spans="15:16">
      <c r="O2337" s="51"/>
      <c r="P2337" s="52"/>
    </row>
    <row r="2338" spans="15:16">
      <c r="O2338" s="51"/>
      <c r="P2338" s="52"/>
    </row>
    <row r="2339" spans="15:16">
      <c r="O2339" s="51"/>
      <c r="P2339" s="52"/>
    </row>
    <row r="2340" spans="15:16">
      <c r="O2340" s="51"/>
      <c r="P2340" s="52"/>
    </row>
    <row r="2341" spans="15:16">
      <c r="O2341" s="51"/>
      <c r="P2341" s="52"/>
    </row>
    <row r="2342" spans="15:16">
      <c r="O2342" s="51"/>
      <c r="P2342" s="52"/>
    </row>
    <row r="2343" spans="15:16">
      <c r="O2343" s="51"/>
      <c r="P2343" s="52"/>
    </row>
    <row r="2344" spans="15:16">
      <c r="O2344" s="51"/>
      <c r="P2344" s="52"/>
    </row>
    <row r="2345" spans="15:16">
      <c r="O2345" s="51"/>
      <c r="P2345" s="52"/>
    </row>
    <row r="2346" spans="15:16">
      <c r="O2346" s="51"/>
      <c r="P2346" s="52"/>
    </row>
    <row r="2347" spans="15:16">
      <c r="O2347" s="51"/>
      <c r="P2347" s="52"/>
    </row>
    <row r="2348" spans="15:16">
      <c r="O2348" s="51"/>
      <c r="P2348" s="52"/>
    </row>
    <row r="2349" spans="15:16">
      <c r="O2349" s="51"/>
      <c r="P2349" s="52"/>
    </row>
    <row r="2350" spans="15:16">
      <c r="O2350" s="51"/>
      <c r="P2350" s="52"/>
    </row>
    <row r="2351" spans="15:16">
      <c r="O2351" s="51"/>
      <c r="P2351" s="52"/>
    </row>
    <row r="2352" spans="15:16">
      <c r="O2352" s="51"/>
      <c r="P2352" s="52"/>
    </row>
    <row r="2353" spans="15:16">
      <c r="O2353" s="51"/>
      <c r="P2353" s="52"/>
    </row>
    <row r="2354" spans="15:16">
      <c r="O2354" s="51"/>
      <c r="P2354" s="52"/>
    </row>
    <row r="2355" spans="15:16">
      <c r="O2355" s="51"/>
      <c r="P2355" s="52"/>
    </row>
    <row r="2356" spans="15:16">
      <c r="O2356" s="51"/>
      <c r="P2356" s="52"/>
    </row>
    <row r="2357" spans="15:16">
      <c r="O2357" s="51"/>
      <c r="P2357" s="52"/>
    </row>
    <row r="2358" spans="15:16">
      <c r="O2358" s="51"/>
      <c r="P2358" s="52"/>
    </row>
    <row r="2359" spans="15:16">
      <c r="O2359" s="51"/>
      <c r="P2359" s="52"/>
    </row>
    <row r="2360" spans="15:16">
      <c r="O2360" s="51"/>
      <c r="P2360" s="52"/>
    </row>
    <row r="2361" spans="15:16">
      <c r="O2361" s="51"/>
      <c r="P2361" s="52"/>
    </row>
    <row r="2362" spans="15:16">
      <c r="O2362" s="51"/>
      <c r="P2362" s="52"/>
    </row>
    <row r="2363" spans="15:16">
      <c r="O2363" s="51"/>
      <c r="P2363" s="52"/>
    </row>
    <row r="2364" spans="15:16">
      <c r="O2364" s="51"/>
      <c r="P2364" s="52"/>
    </row>
    <row r="2365" spans="15:16">
      <c r="O2365" s="51"/>
      <c r="P2365" s="52"/>
    </row>
    <row r="2366" spans="15:16">
      <c r="O2366" s="51"/>
      <c r="P2366" s="52"/>
    </row>
    <row r="2367" spans="15:16">
      <c r="O2367" s="51"/>
      <c r="P2367" s="52"/>
    </row>
    <row r="2368" spans="15:16">
      <c r="O2368" s="51"/>
      <c r="P2368" s="52"/>
    </row>
    <row r="2369" spans="15:16">
      <c r="O2369" s="51"/>
      <c r="P2369" s="52"/>
    </row>
    <row r="2370" spans="15:16">
      <c r="O2370" s="51"/>
      <c r="P2370" s="52"/>
    </row>
    <row r="2371" spans="15:16">
      <c r="O2371" s="51"/>
      <c r="P2371" s="52"/>
    </row>
    <row r="2372" spans="15:16">
      <c r="O2372" s="51"/>
      <c r="P2372" s="52"/>
    </row>
    <row r="2373" spans="15:16">
      <c r="O2373" s="51"/>
      <c r="P2373" s="52"/>
    </row>
    <row r="2374" spans="15:16">
      <c r="O2374" s="51"/>
      <c r="P2374" s="52"/>
    </row>
    <row r="2375" spans="15:16">
      <c r="O2375" s="51"/>
      <c r="P2375" s="52"/>
    </row>
    <row r="2376" spans="15:16">
      <c r="O2376" s="51"/>
      <c r="P2376" s="52"/>
    </row>
    <row r="2377" spans="15:16">
      <c r="O2377" s="51"/>
      <c r="P2377" s="52"/>
    </row>
    <row r="2378" spans="15:16">
      <c r="O2378" s="51"/>
      <c r="P2378" s="52"/>
    </row>
    <row r="2379" spans="15:16">
      <c r="O2379" s="51"/>
      <c r="P2379" s="52"/>
    </row>
    <row r="2380" spans="15:16">
      <c r="O2380" s="51"/>
      <c r="P2380" s="52"/>
    </row>
    <row r="2381" spans="15:16">
      <c r="O2381" s="51"/>
      <c r="P2381" s="52"/>
    </row>
    <row r="2382" spans="15:16">
      <c r="O2382" s="51"/>
      <c r="P2382" s="52"/>
    </row>
    <row r="2383" spans="15:16">
      <c r="O2383" s="51"/>
      <c r="P2383" s="52"/>
    </row>
    <row r="2384" spans="15:16">
      <c r="O2384" s="51"/>
      <c r="P2384" s="52"/>
    </row>
    <row r="2385" spans="15:16">
      <c r="O2385" s="51"/>
      <c r="P2385" s="52"/>
    </row>
    <row r="2386" spans="15:16">
      <c r="O2386" s="51"/>
      <c r="P2386" s="52"/>
    </row>
    <row r="2387" spans="15:16">
      <c r="O2387" s="51"/>
      <c r="P2387" s="52"/>
    </row>
    <row r="2388" spans="15:16">
      <c r="O2388" s="51"/>
      <c r="P2388" s="52"/>
    </row>
    <row r="2389" spans="15:16">
      <c r="O2389" s="51"/>
      <c r="P2389" s="52"/>
    </row>
    <row r="2390" spans="15:16">
      <c r="O2390" s="51"/>
      <c r="P2390" s="52"/>
    </row>
    <row r="2391" spans="15:16">
      <c r="O2391" s="51"/>
      <c r="P2391" s="52"/>
    </row>
    <row r="2392" spans="15:16">
      <c r="O2392" s="51"/>
      <c r="P2392" s="52"/>
    </row>
    <row r="2393" spans="15:16">
      <c r="O2393" s="51"/>
      <c r="P2393" s="52"/>
    </row>
    <row r="2394" spans="15:16">
      <c r="O2394" s="51"/>
      <c r="P2394" s="52"/>
    </row>
    <row r="2395" spans="15:16">
      <c r="O2395" s="51"/>
      <c r="P2395" s="52"/>
    </row>
    <row r="2396" spans="15:16">
      <c r="O2396" s="51"/>
      <c r="P2396" s="52"/>
    </row>
    <row r="2397" spans="15:16">
      <c r="O2397" s="51"/>
      <c r="P2397" s="52"/>
    </row>
    <row r="2398" spans="15:16">
      <c r="O2398" s="51"/>
      <c r="P2398" s="52"/>
    </row>
    <row r="2399" spans="15:16">
      <c r="O2399" s="51"/>
      <c r="P2399" s="52"/>
    </row>
    <row r="2400" spans="15:16">
      <c r="O2400" s="51"/>
      <c r="P2400" s="52"/>
    </row>
    <row r="2401" spans="15:16">
      <c r="O2401" s="51"/>
      <c r="P2401" s="52"/>
    </row>
    <row r="2402" spans="15:16">
      <c r="O2402" s="51"/>
      <c r="P2402" s="52"/>
    </row>
    <row r="2403" spans="15:16">
      <c r="O2403" s="51"/>
      <c r="P2403" s="52"/>
    </row>
    <row r="2404" spans="15:16">
      <c r="O2404" s="51"/>
      <c r="P2404" s="52"/>
    </row>
    <row r="2405" spans="15:16">
      <c r="O2405" s="51"/>
      <c r="P2405" s="52"/>
    </row>
    <row r="2406" spans="15:16">
      <c r="O2406" s="51"/>
      <c r="P2406" s="52"/>
    </row>
    <row r="2407" spans="15:16">
      <c r="O2407" s="51"/>
      <c r="P2407" s="52"/>
    </row>
    <row r="2408" spans="15:16">
      <c r="O2408" s="51"/>
      <c r="P2408" s="52"/>
    </row>
    <row r="2409" spans="15:16">
      <c r="O2409" s="51"/>
      <c r="P2409" s="52"/>
    </row>
    <row r="2410" spans="15:16">
      <c r="O2410" s="51"/>
      <c r="P2410" s="52"/>
    </row>
    <row r="2411" spans="15:16">
      <c r="O2411" s="51"/>
      <c r="P2411" s="52"/>
    </row>
    <row r="2412" spans="15:16">
      <c r="O2412" s="51"/>
      <c r="P2412" s="52"/>
    </row>
    <row r="2413" spans="15:16">
      <c r="O2413" s="51"/>
      <c r="P2413" s="52"/>
    </row>
    <row r="2414" spans="15:16">
      <c r="O2414" s="51"/>
      <c r="P2414" s="52"/>
    </row>
    <row r="2415" spans="15:16">
      <c r="O2415" s="51"/>
      <c r="P2415" s="52"/>
    </row>
    <row r="2416" spans="15:16">
      <c r="O2416" s="51"/>
      <c r="P2416" s="52"/>
    </row>
    <row r="2417" spans="15:16">
      <c r="O2417" s="51"/>
      <c r="P2417" s="52"/>
    </row>
    <row r="2418" spans="15:16">
      <c r="O2418" s="51"/>
      <c r="P2418" s="52"/>
    </row>
    <row r="2419" spans="15:16">
      <c r="O2419" s="51"/>
      <c r="P2419" s="52"/>
    </row>
    <row r="2420" spans="15:16">
      <c r="O2420" s="51"/>
      <c r="P2420" s="52"/>
    </row>
    <row r="2421" spans="15:16">
      <c r="O2421" s="51"/>
      <c r="P2421" s="52"/>
    </row>
    <row r="2422" spans="15:16">
      <c r="O2422" s="51"/>
      <c r="P2422" s="52"/>
    </row>
    <row r="2423" spans="15:16">
      <c r="O2423" s="51"/>
      <c r="P2423" s="52"/>
    </row>
    <row r="2424" spans="15:16">
      <c r="O2424" s="51"/>
      <c r="P2424" s="52"/>
    </row>
    <row r="2425" spans="15:16">
      <c r="O2425" s="51"/>
      <c r="P2425" s="52"/>
    </row>
    <row r="2426" spans="15:16">
      <c r="O2426" s="51"/>
      <c r="P2426" s="52"/>
    </row>
    <row r="2427" spans="15:16">
      <c r="O2427" s="51"/>
      <c r="P2427" s="52"/>
    </row>
    <row r="2428" spans="15:16">
      <c r="O2428" s="51"/>
      <c r="P2428" s="52"/>
    </row>
    <row r="2429" spans="15:16">
      <c r="O2429" s="51"/>
      <c r="P2429" s="52"/>
    </row>
    <row r="2430" spans="15:16">
      <c r="O2430" s="51"/>
      <c r="P2430" s="52"/>
    </row>
    <row r="2431" spans="15:16">
      <c r="O2431" s="51"/>
      <c r="P2431" s="52"/>
    </row>
    <row r="2432" spans="15:16">
      <c r="O2432" s="51"/>
      <c r="P2432" s="52"/>
    </row>
    <row r="2433" spans="15:16">
      <c r="O2433" s="51"/>
      <c r="P2433" s="52"/>
    </row>
    <row r="2434" spans="15:16">
      <c r="O2434" s="51"/>
      <c r="P2434" s="52"/>
    </row>
    <row r="2435" spans="15:16">
      <c r="O2435" s="51"/>
      <c r="P2435" s="52"/>
    </row>
    <row r="2436" spans="15:16">
      <c r="O2436" s="51"/>
      <c r="P2436" s="52"/>
    </row>
    <row r="2437" spans="15:16">
      <c r="O2437" s="51"/>
      <c r="P2437" s="52"/>
    </row>
    <row r="2438" spans="15:16">
      <c r="O2438" s="51"/>
      <c r="P2438" s="52"/>
    </row>
    <row r="2439" spans="15:16">
      <c r="O2439" s="51"/>
      <c r="P2439" s="52"/>
    </row>
    <row r="2440" spans="15:16">
      <c r="O2440" s="51"/>
      <c r="P2440" s="52"/>
    </row>
    <row r="2441" spans="15:16">
      <c r="O2441" s="51"/>
      <c r="P2441" s="52"/>
    </row>
    <row r="2442" spans="15:16">
      <c r="O2442" s="51"/>
      <c r="P2442" s="52"/>
    </row>
    <row r="2443" spans="15:16">
      <c r="O2443" s="51"/>
      <c r="P2443" s="52"/>
    </row>
    <row r="2444" spans="15:16">
      <c r="O2444" s="51"/>
      <c r="P2444" s="52"/>
    </row>
    <row r="2445" spans="15:16">
      <c r="O2445" s="51"/>
      <c r="P2445" s="52"/>
    </row>
    <row r="2446" spans="15:16">
      <c r="O2446" s="51"/>
      <c r="P2446" s="52"/>
    </row>
    <row r="2447" spans="15:16">
      <c r="O2447" s="51"/>
      <c r="P2447" s="52"/>
    </row>
    <row r="2448" spans="15:16">
      <c r="O2448" s="51"/>
      <c r="P2448" s="52"/>
    </row>
    <row r="2449" spans="15:16">
      <c r="O2449" s="51"/>
      <c r="P2449" s="52"/>
    </row>
    <row r="2450" spans="15:16">
      <c r="O2450" s="51"/>
      <c r="P2450" s="52"/>
    </row>
    <row r="2451" spans="15:16">
      <c r="O2451" s="51"/>
      <c r="P2451" s="52"/>
    </row>
    <row r="2452" spans="15:16">
      <c r="O2452" s="51"/>
      <c r="P2452" s="52"/>
    </row>
    <row r="2453" spans="15:16">
      <c r="O2453" s="51"/>
      <c r="P2453" s="52"/>
    </row>
    <row r="2454" spans="15:16">
      <c r="O2454" s="51"/>
      <c r="P2454" s="52"/>
    </row>
    <row r="2455" spans="15:16">
      <c r="O2455" s="51"/>
      <c r="P2455" s="52"/>
    </row>
    <row r="2456" spans="15:16">
      <c r="O2456" s="51"/>
      <c r="P2456" s="52"/>
    </row>
    <row r="2457" spans="15:16">
      <c r="O2457" s="51"/>
      <c r="P2457" s="52"/>
    </row>
    <row r="2458" spans="15:16">
      <c r="O2458" s="51"/>
      <c r="P2458" s="52"/>
    </row>
    <row r="2459" spans="15:16">
      <c r="O2459" s="51"/>
      <c r="P2459" s="52"/>
    </row>
    <row r="2460" spans="15:16">
      <c r="O2460" s="51"/>
      <c r="P2460" s="52"/>
    </row>
    <row r="2461" spans="15:16">
      <c r="O2461" s="51"/>
      <c r="P2461" s="52"/>
    </row>
    <row r="2462" spans="15:16">
      <c r="O2462" s="51"/>
      <c r="P2462" s="52"/>
    </row>
    <row r="2463" spans="15:16">
      <c r="O2463" s="51"/>
      <c r="P2463" s="52"/>
    </row>
    <row r="2464" spans="15:16">
      <c r="O2464" s="51"/>
      <c r="P2464" s="52"/>
    </row>
    <row r="2465" spans="15:16">
      <c r="O2465" s="51"/>
      <c r="P2465" s="52"/>
    </row>
    <row r="2466" spans="15:16">
      <c r="O2466" s="51"/>
      <c r="P2466" s="52"/>
    </row>
    <row r="2467" spans="15:16">
      <c r="O2467" s="51"/>
      <c r="P2467" s="52"/>
    </row>
    <row r="2468" spans="15:16">
      <c r="O2468" s="51"/>
      <c r="P2468" s="52"/>
    </row>
    <row r="2469" spans="15:16">
      <c r="O2469" s="51"/>
      <c r="P2469" s="52"/>
    </row>
    <row r="2470" spans="15:16">
      <c r="O2470" s="51"/>
      <c r="P2470" s="52"/>
    </row>
    <row r="2471" spans="15:16">
      <c r="O2471" s="51"/>
      <c r="P2471" s="52"/>
    </row>
    <row r="2472" spans="15:16">
      <c r="O2472" s="51"/>
      <c r="P2472" s="52"/>
    </row>
    <row r="2473" spans="15:16">
      <c r="O2473" s="51"/>
      <c r="P2473" s="52"/>
    </row>
    <row r="2474" spans="15:16">
      <c r="O2474" s="51"/>
      <c r="P2474" s="52"/>
    </row>
    <row r="2475" spans="15:16">
      <c r="O2475" s="51"/>
      <c r="P2475" s="52"/>
    </row>
    <row r="2476" spans="15:16">
      <c r="O2476" s="51"/>
      <c r="P2476" s="52"/>
    </row>
    <row r="2477" spans="15:16">
      <c r="O2477" s="51"/>
      <c r="P2477" s="52"/>
    </row>
    <row r="2478" spans="15:16">
      <c r="O2478" s="51"/>
      <c r="P2478" s="52"/>
    </row>
    <row r="2479" spans="15:16">
      <c r="O2479" s="51"/>
      <c r="P2479" s="52"/>
    </row>
    <row r="2480" spans="15:16">
      <c r="O2480" s="51"/>
      <c r="P2480" s="52"/>
    </row>
    <row r="2481" spans="15:16">
      <c r="O2481" s="51"/>
      <c r="P2481" s="52"/>
    </row>
    <row r="2482" spans="15:16">
      <c r="O2482" s="51"/>
      <c r="P2482" s="52"/>
    </row>
    <row r="2483" spans="15:16">
      <c r="O2483" s="51"/>
      <c r="P2483" s="52"/>
    </row>
    <row r="2484" spans="15:16">
      <c r="O2484" s="51"/>
      <c r="P2484" s="52"/>
    </row>
    <row r="2485" spans="15:16">
      <c r="O2485" s="51"/>
      <c r="P2485" s="52"/>
    </row>
    <row r="2486" spans="15:16">
      <c r="O2486" s="51"/>
      <c r="P2486" s="52"/>
    </row>
    <row r="2487" spans="15:16">
      <c r="O2487" s="51"/>
      <c r="P2487" s="52"/>
    </row>
    <row r="2488" spans="15:16">
      <c r="O2488" s="51"/>
      <c r="P2488" s="52"/>
    </row>
    <row r="2489" spans="15:16">
      <c r="O2489" s="51"/>
      <c r="P2489" s="52"/>
    </row>
    <row r="2490" spans="15:16">
      <c r="O2490" s="51"/>
      <c r="P2490" s="52"/>
    </row>
    <row r="2491" spans="15:16">
      <c r="O2491" s="51"/>
      <c r="P2491" s="52"/>
    </row>
    <row r="2492" spans="15:16">
      <c r="O2492" s="51"/>
      <c r="P2492" s="52"/>
    </row>
    <row r="2493" spans="15:16">
      <c r="O2493" s="51"/>
      <c r="P2493" s="52"/>
    </row>
    <row r="2494" spans="15:16">
      <c r="O2494" s="51"/>
      <c r="P2494" s="52"/>
    </row>
    <row r="2495" spans="15:16">
      <c r="O2495" s="51"/>
      <c r="P2495" s="52"/>
    </row>
    <row r="2496" spans="15:16">
      <c r="O2496" s="51"/>
      <c r="P2496" s="52"/>
    </row>
    <row r="2497" spans="15:16">
      <c r="O2497" s="51"/>
      <c r="P2497" s="52"/>
    </row>
    <row r="2498" spans="15:16">
      <c r="O2498" s="51"/>
      <c r="P2498" s="52"/>
    </row>
    <row r="2499" spans="15:16">
      <c r="O2499" s="51"/>
      <c r="P2499" s="52"/>
    </row>
    <row r="2500" spans="15:16">
      <c r="O2500" s="51"/>
      <c r="P2500" s="52"/>
    </row>
    <row r="2501" spans="15:16">
      <c r="O2501" s="51"/>
      <c r="P2501" s="52"/>
    </row>
    <row r="2502" spans="15:16">
      <c r="O2502" s="51"/>
      <c r="P2502" s="52"/>
    </row>
    <row r="2503" spans="15:16">
      <c r="O2503" s="51"/>
      <c r="P2503" s="52"/>
    </row>
    <row r="2504" spans="15:16">
      <c r="O2504" s="51"/>
      <c r="P2504" s="52"/>
    </row>
    <row r="2505" spans="15:16">
      <c r="O2505" s="51"/>
      <c r="P2505" s="52"/>
    </row>
    <row r="2506" spans="15:16">
      <c r="O2506" s="51"/>
      <c r="P2506" s="52"/>
    </row>
    <row r="2507" spans="15:16">
      <c r="O2507" s="51"/>
      <c r="P2507" s="52"/>
    </row>
    <row r="2508" spans="15:16">
      <c r="O2508" s="51"/>
      <c r="P2508" s="52"/>
    </row>
    <row r="2509" spans="15:16">
      <c r="O2509" s="51"/>
      <c r="P2509" s="52"/>
    </row>
    <row r="2510" spans="15:16">
      <c r="O2510" s="51"/>
      <c r="P2510" s="52"/>
    </row>
    <row r="2511" spans="15:16">
      <c r="O2511" s="51"/>
      <c r="P2511" s="52"/>
    </row>
    <row r="2512" spans="15:16">
      <c r="O2512" s="51"/>
      <c r="P2512" s="52"/>
    </row>
    <row r="2513" spans="15:16">
      <c r="O2513" s="51"/>
      <c r="P2513" s="52"/>
    </row>
    <row r="2514" spans="15:16">
      <c r="O2514" s="51"/>
      <c r="P2514" s="52"/>
    </row>
    <row r="2515" spans="15:16">
      <c r="O2515" s="51"/>
      <c r="P2515" s="52"/>
    </row>
    <row r="2516" spans="15:16">
      <c r="O2516" s="51"/>
      <c r="P2516" s="52"/>
    </row>
    <row r="2517" spans="15:16">
      <c r="O2517" s="51"/>
      <c r="P2517" s="52"/>
    </row>
    <row r="2518" spans="15:16">
      <c r="O2518" s="51"/>
      <c r="P2518" s="52"/>
    </row>
    <row r="2519" spans="15:16">
      <c r="O2519" s="51"/>
      <c r="P2519" s="52"/>
    </row>
    <row r="2520" spans="15:16">
      <c r="O2520" s="51"/>
      <c r="P2520" s="52"/>
    </row>
    <row r="2521" spans="15:16">
      <c r="O2521" s="51"/>
      <c r="P2521" s="52"/>
    </row>
    <row r="2522" spans="15:16">
      <c r="O2522" s="51"/>
      <c r="P2522" s="52"/>
    </row>
    <row r="2523" spans="15:16">
      <c r="O2523" s="51"/>
      <c r="P2523" s="52"/>
    </row>
    <row r="2524" spans="15:16">
      <c r="O2524" s="51"/>
      <c r="P2524" s="52"/>
    </row>
    <row r="2525" spans="15:16">
      <c r="O2525" s="51"/>
      <c r="P2525" s="52"/>
    </row>
    <row r="2526" spans="15:16">
      <c r="O2526" s="51"/>
      <c r="P2526" s="52"/>
    </row>
    <row r="2527" spans="15:16">
      <c r="O2527" s="51"/>
      <c r="P2527" s="52"/>
    </row>
    <row r="2528" spans="15:16">
      <c r="O2528" s="51"/>
      <c r="P2528" s="52"/>
    </row>
    <row r="2529" spans="15:16">
      <c r="O2529" s="51"/>
      <c r="P2529" s="52"/>
    </row>
    <row r="2530" spans="15:16">
      <c r="O2530" s="51"/>
      <c r="P2530" s="52"/>
    </row>
    <row r="2531" spans="15:16">
      <c r="O2531" s="51"/>
      <c r="P2531" s="52"/>
    </row>
    <row r="2532" spans="15:16">
      <c r="O2532" s="51"/>
      <c r="P2532" s="52"/>
    </row>
    <row r="2533" spans="15:16">
      <c r="O2533" s="51"/>
      <c r="P2533" s="52"/>
    </row>
    <row r="2534" spans="15:16">
      <c r="O2534" s="51"/>
      <c r="P2534" s="52"/>
    </row>
    <row r="2535" spans="15:16">
      <c r="O2535" s="51"/>
      <c r="P2535" s="52"/>
    </row>
    <row r="2536" spans="15:16">
      <c r="O2536" s="51"/>
      <c r="P2536" s="52"/>
    </row>
    <row r="2537" spans="15:16">
      <c r="O2537" s="51"/>
      <c r="P2537" s="52"/>
    </row>
    <row r="2538" spans="15:16">
      <c r="O2538" s="51"/>
      <c r="P2538" s="52"/>
    </row>
    <row r="2539" spans="15:16">
      <c r="O2539" s="51"/>
      <c r="P2539" s="52"/>
    </row>
    <row r="2540" spans="15:16">
      <c r="O2540" s="51"/>
      <c r="P2540" s="52"/>
    </row>
    <row r="2541" spans="15:16">
      <c r="O2541" s="51"/>
      <c r="P2541" s="52"/>
    </row>
    <row r="2542" spans="15:16">
      <c r="O2542" s="51"/>
      <c r="P2542" s="52"/>
    </row>
    <row r="2543" spans="15:16">
      <c r="O2543" s="51"/>
      <c r="P2543" s="52"/>
    </row>
    <row r="2544" spans="15:16">
      <c r="O2544" s="51"/>
      <c r="P2544" s="52"/>
    </row>
    <row r="2545" spans="15:16">
      <c r="O2545" s="51"/>
      <c r="P2545" s="52"/>
    </row>
    <row r="2546" spans="15:16">
      <c r="O2546" s="51"/>
      <c r="P2546" s="52"/>
    </row>
    <row r="2547" spans="15:16">
      <c r="O2547" s="51"/>
      <c r="P2547" s="52"/>
    </row>
    <row r="2548" spans="15:16">
      <c r="O2548" s="51"/>
      <c r="P2548" s="52"/>
    </row>
    <row r="2549" spans="15:16">
      <c r="O2549" s="51"/>
      <c r="P2549" s="52"/>
    </row>
    <row r="2550" spans="15:16">
      <c r="O2550" s="51"/>
      <c r="P2550" s="52"/>
    </row>
    <row r="2551" spans="15:16">
      <c r="O2551" s="51"/>
      <c r="P2551" s="52"/>
    </row>
    <row r="2552" spans="15:16">
      <c r="O2552" s="51"/>
      <c r="P2552" s="52"/>
    </row>
    <row r="2553" spans="15:16">
      <c r="O2553" s="51"/>
      <c r="P2553" s="52"/>
    </row>
    <row r="2554" spans="15:16">
      <c r="O2554" s="51"/>
      <c r="P2554" s="52"/>
    </row>
    <row r="2555" spans="15:16">
      <c r="O2555" s="51"/>
      <c r="P2555" s="52"/>
    </row>
    <row r="2556" spans="15:16">
      <c r="O2556" s="51"/>
      <c r="P2556" s="52"/>
    </row>
    <row r="2557" spans="15:16">
      <c r="O2557" s="51"/>
      <c r="P2557" s="52"/>
    </row>
    <row r="2558" spans="15:16">
      <c r="O2558" s="51"/>
      <c r="P2558" s="52"/>
    </row>
    <row r="2559" spans="15:16">
      <c r="O2559" s="51"/>
      <c r="P2559" s="52"/>
    </row>
    <row r="2560" spans="15:16">
      <c r="O2560" s="51"/>
      <c r="P2560" s="52"/>
    </row>
    <row r="2561" spans="15:16">
      <c r="O2561" s="51"/>
      <c r="P2561" s="52"/>
    </row>
    <row r="2562" spans="15:16">
      <c r="O2562" s="51"/>
      <c r="P2562" s="52"/>
    </row>
    <row r="2563" spans="15:16">
      <c r="O2563" s="51"/>
      <c r="P2563" s="52"/>
    </row>
    <row r="2564" spans="15:16">
      <c r="O2564" s="51"/>
      <c r="P2564" s="52"/>
    </row>
    <row r="2565" spans="15:16">
      <c r="O2565" s="51"/>
      <c r="P2565" s="52"/>
    </row>
    <row r="2566" spans="15:16">
      <c r="O2566" s="51"/>
      <c r="P2566" s="52"/>
    </row>
    <row r="2567" spans="15:16">
      <c r="O2567" s="51"/>
      <c r="P2567" s="52"/>
    </row>
    <row r="2568" spans="15:16">
      <c r="O2568" s="51"/>
      <c r="P2568" s="52"/>
    </row>
    <row r="2569" spans="15:16">
      <c r="O2569" s="51"/>
      <c r="P2569" s="52"/>
    </row>
    <row r="2570" spans="15:16">
      <c r="O2570" s="51"/>
      <c r="P2570" s="52"/>
    </row>
    <row r="2571" spans="15:16">
      <c r="O2571" s="51"/>
      <c r="P2571" s="52"/>
    </row>
    <row r="2572" spans="15:16">
      <c r="O2572" s="51"/>
      <c r="P2572" s="52"/>
    </row>
    <row r="2573" spans="15:16">
      <c r="O2573" s="51"/>
      <c r="P2573" s="52"/>
    </row>
    <row r="2574" spans="15:16">
      <c r="O2574" s="51"/>
      <c r="P2574" s="52"/>
    </row>
    <row r="2575" spans="15:16">
      <c r="O2575" s="51"/>
      <c r="P2575" s="52"/>
    </row>
    <row r="2576" spans="15:16">
      <c r="O2576" s="51"/>
      <c r="P2576" s="52"/>
    </row>
    <row r="2577" spans="15:16">
      <c r="O2577" s="51"/>
      <c r="P2577" s="52"/>
    </row>
    <row r="2578" spans="15:16">
      <c r="O2578" s="51"/>
      <c r="P2578" s="52"/>
    </row>
    <row r="2579" spans="15:16">
      <c r="O2579" s="51"/>
      <c r="P2579" s="52"/>
    </row>
    <row r="2580" spans="15:16">
      <c r="O2580" s="51"/>
      <c r="P2580" s="52"/>
    </row>
    <row r="2581" spans="15:16">
      <c r="O2581" s="51"/>
      <c r="P2581" s="52"/>
    </row>
    <row r="2582" spans="15:16">
      <c r="O2582" s="51"/>
      <c r="P2582" s="52"/>
    </row>
    <row r="2583" spans="15:16">
      <c r="O2583" s="51"/>
      <c r="P2583" s="52"/>
    </row>
    <row r="2584" spans="15:16">
      <c r="O2584" s="51"/>
      <c r="P2584" s="52"/>
    </row>
    <row r="2585" spans="15:16">
      <c r="O2585" s="51"/>
      <c r="P2585" s="52"/>
    </row>
    <row r="2586" spans="15:16">
      <c r="O2586" s="51"/>
      <c r="P2586" s="52"/>
    </row>
    <row r="2587" spans="15:16">
      <c r="O2587" s="51"/>
      <c r="P2587" s="52"/>
    </row>
    <row r="2588" spans="15:16">
      <c r="O2588" s="51"/>
      <c r="P2588" s="52"/>
    </row>
    <row r="2589" spans="15:16">
      <c r="O2589" s="51"/>
      <c r="P2589" s="52"/>
    </row>
    <row r="2590" spans="15:16">
      <c r="O2590" s="51"/>
      <c r="P2590" s="52"/>
    </row>
    <row r="2591" spans="15:16">
      <c r="O2591" s="51"/>
      <c r="P2591" s="52"/>
    </row>
    <row r="2592" spans="15:16">
      <c r="O2592" s="51"/>
      <c r="P2592" s="52"/>
    </row>
    <row r="2593" spans="15:16">
      <c r="O2593" s="51"/>
      <c r="P2593" s="52"/>
    </row>
    <row r="2594" spans="15:16">
      <c r="O2594" s="51"/>
      <c r="P2594" s="52"/>
    </row>
    <row r="2595" spans="15:16">
      <c r="O2595" s="51"/>
      <c r="P2595" s="52"/>
    </row>
    <row r="2596" spans="15:16">
      <c r="O2596" s="51"/>
      <c r="P2596" s="52"/>
    </row>
    <row r="2597" spans="15:16">
      <c r="O2597" s="51"/>
      <c r="P2597" s="52"/>
    </row>
    <row r="2598" spans="15:16">
      <c r="O2598" s="51"/>
      <c r="P2598" s="52"/>
    </row>
    <row r="2599" spans="15:16">
      <c r="O2599" s="51"/>
      <c r="P2599" s="52"/>
    </row>
    <row r="2600" spans="15:16">
      <c r="O2600" s="51"/>
      <c r="P2600" s="52"/>
    </row>
    <row r="2601" spans="15:16">
      <c r="O2601" s="51"/>
      <c r="P2601" s="52"/>
    </row>
    <row r="2602" spans="15:16">
      <c r="O2602" s="51"/>
      <c r="P2602" s="52"/>
    </row>
    <row r="2603" spans="15:16">
      <c r="O2603" s="51"/>
      <c r="P2603" s="52"/>
    </row>
    <row r="2604" spans="15:16">
      <c r="O2604" s="51"/>
      <c r="P2604" s="52"/>
    </row>
    <row r="2605" spans="15:16">
      <c r="O2605" s="51"/>
      <c r="P2605" s="52"/>
    </row>
    <row r="2606" spans="15:16">
      <c r="O2606" s="51"/>
      <c r="P2606" s="52"/>
    </row>
    <row r="2607" spans="15:16">
      <c r="O2607" s="51"/>
      <c r="P2607" s="52"/>
    </row>
    <row r="2608" spans="15:16">
      <c r="O2608" s="51"/>
      <c r="P2608" s="52"/>
    </row>
    <row r="2609" spans="15:16">
      <c r="O2609" s="51"/>
      <c r="P2609" s="52"/>
    </row>
    <row r="2610" spans="15:16">
      <c r="O2610" s="51"/>
      <c r="P2610" s="52"/>
    </row>
    <row r="2611" spans="15:16">
      <c r="O2611" s="51"/>
      <c r="P2611" s="52"/>
    </row>
    <row r="2612" spans="15:16">
      <c r="O2612" s="51"/>
      <c r="P2612" s="52"/>
    </row>
    <row r="2613" spans="15:16">
      <c r="O2613" s="51"/>
      <c r="P2613" s="52"/>
    </row>
    <row r="2614" spans="15:16">
      <c r="O2614" s="51"/>
      <c r="P2614" s="52"/>
    </row>
    <row r="2615" spans="15:16">
      <c r="O2615" s="51"/>
      <c r="P2615" s="52"/>
    </row>
    <row r="2616" spans="15:16">
      <c r="O2616" s="51"/>
      <c r="P2616" s="52"/>
    </row>
    <row r="2617" spans="15:16">
      <c r="O2617" s="51"/>
      <c r="P2617" s="52"/>
    </row>
    <row r="2618" spans="15:16">
      <c r="O2618" s="51"/>
      <c r="P2618" s="52"/>
    </row>
    <row r="2619" spans="15:16">
      <c r="O2619" s="51"/>
      <c r="P2619" s="52"/>
    </row>
    <row r="2620" spans="15:16">
      <c r="O2620" s="51"/>
      <c r="P2620" s="52"/>
    </row>
    <row r="2621" spans="15:16">
      <c r="O2621" s="51"/>
      <c r="P2621" s="52"/>
    </row>
    <row r="2622" spans="15:16">
      <c r="O2622" s="51"/>
      <c r="P2622" s="52"/>
    </row>
    <row r="2623" spans="15:16">
      <c r="O2623" s="51"/>
      <c r="P2623" s="52"/>
    </row>
    <row r="2624" spans="15:16">
      <c r="O2624" s="51"/>
      <c r="P2624" s="52"/>
    </row>
    <row r="2625" spans="15:16">
      <c r="O2625" s="51"/>
      <c r="P2625" s="52"/>
    </row>
    <row r="2626" spans="15:16">
      <c r="O2626" s="51"/>
      <c r="P2626" s="52"/>
    </row>
    <row r="2627" spans="15:16">
      <c r="O2627" s="51"/>
      <c r="P2627" s="52"/>
    </row>
    <row r="2628" spans="15:16">
      <c r="O2628" s="51"/>
      <c r="P2628" s="52"/>
    </row>
    <row r="2629" spans="15:16">
      <c r="O2629" s="51"/>
      <c r="P2629" s="52"/>
    </row>
    <row r="2630" spans="15:16">
      <c r="O2630" s="51"/>
      <c r="P2630" s="52"/>
    </row>
    <row r="2631" spans="15:16">
      <c r="O2631" s="51"/>
      <c r="P2631" s="52"/>
    </row>
    <row r="2632" spans="15:16">
      <c r="O2632" s="51"/>
      <c r="P2632" s="52"/>
    </row>
    <row r="2633" spans="15:16">
      <c r="O2633" s="51"/>
      <c r="P2633" s="52"/>
    </row>
    <row r="2634" spans="15:16">
      <c r="O2634" s="51"/>
      <c r="P2634" s="52"/>
    </row>
    <row r="2635" spans="15:16">
      <c r="O2635" s="51"/>
      <c r="P2635" s="52"/>
    </row>
    <row r="2636" spans="15:16">
      <c r="O2636" s="51"/>
      <c r="P2636" s="52"/>
    </row>
    <row r="2637" spans="15:16">
      <c r="O2637" s="51"/>
      <c r="P2637" s="52"/>
    </row>
    <row r="2638" spans="15:16">
      <c r="O2638" s="51"/>
      <c r="P2638" s="52"/>
    </row>
    <row r="2639" spans="15:16">
      <c r="O2639" s="51"/>
      <c r="P2639" s="52"/>
    </row>
    <row r="2640" spans="15:16">
      <c r="O2640" s="51"/>
      <c r="P2640" s="52"/>
    </row>
    <row r="2641" spans="15:16">
      <c r="O2641" s="51"/>
      <c r="P2641" s="52"/>
    </row>
    <row r="2642" spans="15:16">
      <c r="O2642" s="51"/>
      <c r="P2642" s="52"/>
    </row>
    <row r="2643" spans="15:16">
      <c r="O2643" s="51"/>
      <c r="P2643" s="52"/>
    </row>
    <row r="2644" spans="15:16">
      <c r="O2644" s="51"/>
      <c r="P2644" s="52"/>
    </row>
    <row r="2645" spans="15:16">
      <c r="O2645" s="51"/>
      <c r="P2645" s="52"/>
    </row>
    <row r="2646" spans="15:16">
      <c r="O2646" s="51"/>
      <c r="P2646" s="52"/>
    </row>
    <row r="2647" spans="15:16">
      <c r="O2647" s="51"/>
      <c r="P2647" s="52"/>
    </row>
    <row r="2648" spans="15:16">
      <c r="O2648" s="51"/>
      <c r="P2648" s="52"/>
    </row>
    <row r="2649" spans="15:16">
      <c r="O2649" s="51"/>
      <c r="P2649" s="52"/>
    </row>
    <row r="2650" spans="15:16">
      <c r="O2650" s="51"/>
      <c r="P2650" s="52"/>
    </row>
    <row r="2651" spans="15:16">
      <c r="O2651" s="51"/>
      <c r="P2651" s="52"/>
    </row>
    <row r="2652" spans="15:16">
      <c r="O2652" s="51"/>
      <c r="P2652" s="52"/>
    </row>
    <row r="2653" spans="15:16">
      <c r="O2653" s="51"/>
      <c r="P2653" s="52"/>
    </row>
    <row r="2654" spans="15:16">
      <c r="O2654" s="51"/>
      <c r="P2654" s="52"/>
    </row>
    <row r="2655" spans="15:16">
      <c r="O2655" s="51"/>
      <c r="P2655" s="52"/>
    </row>
    <row r="2656" spans="15:16">
      <c r="O2656" s="51"/>
      <c r="P2656" s="52"/>
    </row>
    <row r="2657" spans="15:16">
      <c r="O2657" s="51"/>
      <c r="P2657" s="52"/>
    </row>
    <row r="2658" spans="15:16">
      <c r="O2658" s="51"/>
      <c r="P2658" s="52"/>
    </row>
    <row r="2659" spans="15:16">
      <c r="O2659" s="51"/>
      <c r="P2659" s="52"/>
    </row>
    <row r="2660" spans="15:16">
      <c r="O2660" s="51"/>
      <c r="P2660" s="52"/>
    </row>
    <row r="2661" spans="15:16">
      <c r="O2661" s="51"/>
      <c r="P2661" s="52"/>
    </row>
    <row r="2662" spans="15:16">
      <c r="O2662" s="51"/>
      <c r="P2662" s="52"/>
    </row>
    <row r="2663" spans="15:16">
      <c r="O2663" s="51"/>
      <c r="P2663" s="52"/>
    </row>
    <row r="2664" spans="15:16">
      <c r="O2664" s="51"/>
      <c r="P2664" s="52"/>
    </row>
    <row r="2665" spans="15:16">
      <c r="O2665" s="51"/>
      <c r="P2665" s="52"/>
    </row>
    <row r="2666" spans="15:16">
      <c r="O2666" s="51"/>
      <c r="P2666" s="52"/>
    </row>
    <row r="2667" spans="15:16">
      <c r="O2667" s="51"/>
      <c r="P2667" s="52"/>
    </row>
    <row r="2668" spans="15:16">
      <c r="O2668" s="51"/>
      <c r="P2668" s="52"/>
    </row>
    <row r="2669" spans="15:16">
      <c r="O2669" s="51"/>
      <c r="P2669" s="52"/>
    </row>
    <row r="2670" spans="15:16">
      <c r="O2670" s="51"/>
      <c r="P2670" s="52"/>
    </row>
    <row r="2671" spans="15:16">
      <c r="O2671" s="51"/>
      <c r="P2671" s="52"/>
    </row>
    <row r="2672" spans="15:16">
      <c r="O2672" s="51"/>
      <c r="P2672" s="52"/>
    </row>
    <row r="2673" spans="15:16">
      <c r="O2673" s="51"/>
      <c r="P2673" s="52"/>
    </row>
    <row r="2674" spans="15:16">
      <c r="O2674" s="51"/>
      <c r="P2674" s="52"/>
    </row>
    <row r="2675" spans="15:16">
      <c r="O2675" s="51"/>
      <c r="P2675" s="52"/>
    </row>
    <row r="2676" spans="15:16">
      <c r="O2676" s="51"/>
      <c r="P2676" s="52"/>
    </row>
    <row r="2677" spans="15:16">
      <c r="O2677" s="51"/>
      <c r="P2677" s="52"/>
    </row>
    <row r="2678" spans="15:16">
      <c r="O2678" s="51"/>
      <c r="P2678" s="52"/>
    </row>
    <row r="2679" spans="15:16">
      <c r="O2679" s="51"/>
      <c r="P2679" s="52"/>
    </row>
    <row r="2680" spans="15:16">
      <c r="O2680" s="51"/>
      <c r="P2680" s="52"/>
    </row>
    <row r="2681" spans="15:16">
      <c r="O2681" s="51"/>
      <c r="P2681" s="52"/>
    </row>
    <row r="2682" spans="15:16">
      <c r="O2682" s="51"/>
      <c r="P2682" s="52"/>
    </row>
    <row r="2683" spans="15:16">
      <c r="O2683" s="51"/>
      <c r="P2683" s="52"/>
    </row>
    <row r="2684" spans="15:16">
      <c r="O2684" s="51"/>
      <c r="P2684" s="52"/>
    </row>
    <row r="2685" spans="15:16">
      <c r="O2685" s="51"/>
      <c r="P2685" s="52"/>
    </row>
    <row r="2686" spans="15:16">
      <c r="O2686" s="51"/>
      <c r="P2686" s="52"/>
    </row>
    <row r="2687" spans="15:16">
      <c r="O2687" s="51"/>
      <c r="P2687" s="52"/>
    </row>
    <row r="2688" spans="15:16">
      <c r="O2688" s="51"/>
      <c r="P2688" s="52"/>
    </row>
    <row r="2689" spans="15:16">
      <c r="O2689" s="51"/>
      <c r="P2689" s="52"/>
    </row>
    <row r="2690" spans="15:16">
      <c r="O2690" s="51"/>
      <c r="P2690" s="52"/>
    </row>
    <row r="2691" spans="15:16">
      <c r="O2691" s="51"/>
      <c r="P2691" s="52"/>
    </row>
    <row r="2692" spans="15:16">
      <c r="O2692" s="51"/>
      <c r="P2692" s="52"/>
    </row>
    <row r="2693" spans="15:16">
      <c r="O2693" s="51"/>
      <c r="P2693" s="52"/>
    </row>
    <row r="2694" spans="15:16">
      <c r="O2694" s="51"/>
      <c r="P2694" s="52"/>
    </row>
    <row r="2695" spans="15:16">
      <c r="O2695" s="51"/>
      <c r="P2695" s="52"/>
    </row>
    <row r="2696" spans="15:16">
      <c r="O2696" s="51"/>
      <c r="P2696" s="52"/>
    </row>
    <row r="2697" spans="15:16">
      <c r="O2697" s="51"/>
      <c r="P2697" s="52"/>
    </row>
    <row r="2698" spans="15:16">
      <c r="O2698" s="51"/>
      <c r="P2698" s="52"/>
    </row>
    <row r="2699" spans="15:16">
      <c r="O2699" s="51"/>
      <c r="P2699" s="52"/>
    </row>
    <row r="2700" spans="15:16">
      <c r="O2700" s="51"/>
      <c r="P2700" s="52"/>
    </row>
    <row r="2701" spans="15:16">
      <c r="O2701" s="51"/>
      <c r="P2701" s="52"/>
    </row>
    <row r="2702" spans="15:16">
      <c r="O2702" s="51"/>
      <c r="P2702" s="52"/>
    </row>
    <row r="2703" spans="15:16">
      <c r="O2703" s="51"/>
      <c r="P2703" s="52"/>
    </row>
    <row r="2704" spans="15:16">
      <c r="O2704" s="51"/>
      <c r="P2704" s="52"/>
    </row>
    <row r="2705" spans="15:16">
      <c r="O2705" s="51"/>
      <c r="P2705" s="52"/>
    </row>
    <row r="2706" spans="15:16">
      <c r="O2706" s="51"/>
      <c r="P2706" s="52"/>
    </row>
    <row r="2707" spans="15:16">
      <c r="O2707" s="51"/>
      <c r="P2707" s="52"/>
    </row>
    <row r="2708" spans="15:16">
      <c r="O2708" s="51"/>
      <c r="P2708" s="52"/>
    </row>
    <row r="2709" spans="15:16">
      <c r="O2709" s="51"/>
      <c r="P2709" s="52"/>
    </row>
    <row r="2710" spans="15:16">
      <c r="O2710" s="51"/>
      <c r="P2710" s="52"/>
    </row>
    <row r="2711" spans="15:16">
      <c r="O2711" s="51"/>
      <c r="P2711" s="52"/>
    </row>
    <row r="2712" spans="15:16">
      <c r="O2712" s="51"/>
      <c r="P2712" s="52"/>
    </row>
    <row r="2713" spans="15:16">
      <c r="O2713" s="51"/>
      <c r="P2713" s="52"/>
    </row>
    <row r="2714" spans="15:16">
      <c r="O2714" s="51"/>
      <c r="P2714" s="52"/>
    </row>
    <row r="2715" spans="15:16">
      <c r="O2715" s="51"/>
      <c r="P2715" s="52"/>
    </row>
    <row r="2716" spans="15:16">
      <c r="O2716" s="51"/>
      <c r="P2716" s="52"/>
    </row>
    <row r="2717" spans="15:16">
      <c r="O2717" s="51"/>
      <c r="P2717" s="52"/>
    </row>
    <row r="2718" spans="15:16">
      <c r="O2718" s="51"/>
      <c r="P2718" s="52"/>
    </row>
    <row r="2719" spans="15:16">
      <c r="O2719" s="51"/>
      <c r="P2719" s="52"/>
    </row>
    <row r="2720" spans="15:16">
      <c r="O2720" s="51"/>
      <c r="P2720" s="52"/>
    </row>
    <row r="2721" spans="15:16">
      <c r="O2721" s="51"/>
      <c r="P2721" s="52"/>
    </row>
    <row r="2722" spans="15:16">
      <c r="O2722" s="51"/>
      <c r="P2722" s="52"/>
    </row>
    <row r="2723" spans="15:16">
      <c r="O2723" s="51"/>
      <c r="P2723" s="52"/>
    </row>
    <row r="2724" spans="15:16">
      <c r="O2724" s="51"/>
      <c r="P2724" s="52"/>
    </row>
    <row r="2725" spans="15:16">
      <c r="O2725" s="51"/>
      <c r="P2725" s="52"/>
    </row>
    <row r="2726" spans="15:16">
      <c r="O2726" s="51"/>
      <c r="P2726" s="52"/>
    </row>
    <row r="2727" spans="15:16">
      <c r="O2727" s="51"/>
      <c r="P2727" s="52"/>
    </row>
    <row r="2728" spans="15:16">
      <c r="O2728" s="51"/>
      <c r="P2728" s="52"/>
    </row>
    <row r="2729" spans="15:16">
      <c r="O2729" s="51"/>
      <c r="P2729" s="52"/>
    </row>
    <row r="2730" spans="15:16">
      <c r="O2730" s="51"/>
      <c r="P2730" s="52"/>
    </row>
    <row r="2731" spans="15:16">
      <c r="O2731" s="51"/>
      <c r="P2731" s="52"/>
    </row>
    <row r="2732" spans="15:16">
      <c r="O2732" s="51"/>
      <c r="P2732" s="52"/>
    </row>
    <row r="2733" spans="15:16">
      <c r="O2733" s="51"/>
      <c r="P2733" s="52"/>
    </row>
    <row r="2734" spans="15:16">
      <c r="O2734" s="51"/>
      <c r="P2734" s="52"/>
    </row>
    <row r="2735" spans="15:16">
      <c r="O2735" s="51"/>
      <c r="P2735" s="52"/>
    </row>
    <row r="2736" spans="15:16">
      <c r="O2736" s="51"/>
      <c r="P2736" s="52"/>
    </row>
    <row r="2737" spans="15:16">
      <c r="O2737" s="51"/>
      <c r="P2737" s="52"/>
    </row>
    <row r="2738" spans="15:16">
      <c r="O2738" s="51"/>
      <c r="P2738" s="52"/>
    </row>
    <row r="2739" spans="15:16">
      <c r="O2739" s="51"/>
      <c r="P2739" s="52"/>
    </row>
    <row r="2740" spans="15:16">
      <c r="O2740" s="51"/>
      <c r="P2740" s="52"/>
    </row>
    <row r="2741" spans="15:16">
      <c r="O2741" s="51"/>
      <c r="P2741" s="52"/>
    </row>
    <row r="2742" spans="15:16">
      <c r="O2742" s="51"/>
      <c r="P2742" s="52"/>
    </row>
    <row r="2743" spans="15:16">
      <c r="O2743" s="51"/>
      <c r="P2743" s="52"/>
    </row>
    <row r="2744" spans="15:16">
      <c r="O2744" s="51"/>
      <c r="P2744" s="52"/>
    </row>
    <row r="2745" spans="15:16">
      <c r="O2745" s="51"/>
      <c r="P2745" s="52"/>
    </row>
    <row r="2746" spans="15:16">
      <c r="O2746" s="51"/>
      <c r="P2746" s="52"/>
    </row>
    <row r="2747" spans="15:16">
      <c r="O2747" s="51"/>
      <c r="P2747" s="52"/>
    </row>
    <row r="2748" spans="15:16">
      <c r="O2748" s="51"/>
      <c r="P2748" s="52"/>
    </row>
    <row r="2749" spans="15:16">
      <c r="O2749" s="51"/>
      <c r="P2749" s="52"/>
    </row>
    <row r="2750" spans="15:16">
      <c r="O2750" s="51"/>
      <c r="P2750" s="52"/>
    </row>
    <row r="2751" spans="15:16">
      <c r="O2751" s="51"/>
      <c r="P2751" s="52"/>
    </row>
    <row r="2752" spans="15:16">
      <c r="O2752" s="51"/>
      <c r="P2752" s="52"/>
    </row>
    <row r="2753" spans="15:16">
      <c r="O2753" s="51"/>
      <c r="P2753" s="52"/>
    </row>
    <row r="2754" spans="15:16">
      <c r="O2754" s="51"/>
      <c r="P2754" s="52"/>
    </row>
    <row r="2755" spans="15:16">
      <c r="O2755" s="51"/>
      <c r="P2755" s="52"/>
    </row>
    <row r="2756" spans="15:16">
      <c r="O2756" s="51"/>
      <c r="P2756" s="52"/>
    </row>
    <row r="2757" spans="15:16">
      <c r="O2757" s="51"/>
      <c r="P2757" s="52"/>
    </row>
    <row r="2758" spans="15:16">
      <c r="O2758" s="51"/>
      <c r="P2758" s="52"/>
    </row>
    <row r="2759" spans="15:16">
      <c r="O2759" s="51"/>
      <c r="P2759" s="52"/>
    </row>
    <row r="2760" spans="15:16">
      <c r="O2760" s="51"/>
      <c r="P2760" s="52"/>
    </row>
    <row r="2761" spans="15:16">
      <c r="O2761" s="51"/>
      <c r="P2761" s="52"/>
    </row>
    <row r="2762" spans="15:16">
      <c r="O2762" s="51"/>
      <c r="P2762" s="52"/>
    </row>
    <row r="2763" spans="15:16">
      <c r="O2763" s="51"/>
      <c r="P2763" s="52"/>
    </row>
    <row r="2764" spans="15:16">
      <c r="O2764" s="51"/>
      <c r="P2764" s="52"/>
    </row>
    <row r="2765" spans="15:16">
      <c r="O2765" s="51"/>
      <c r="P2765" s="52"/>
    </row>
    <row r="2766" spans="15:16">
      <c r="O2766" s="51"/>
      <c r="P2766" s="52"/>
    </row>
    <row r="2767" spans="15:16">
      <c r="O2767" s="51"/>
      <c r="P2767" s="52"/>
    </row>
    <row r="2768" spans="15:16">
      <c r="O2768" s="51"/>
      <c r="P2768" s="52"/>
    </row>
    <row r="2769" spans="15:16">
      <c r="O2769" s="51"/>
      <c r="P2769" s="52"/>
    </row>
    <row r="2770" spans="15:16">
      <c r="O2770" s="51"/>
      <c r="P2770" s="52"/>
    </row>
    <row r="2771" spans="15:16">
      <c r="O2771" s="51"/>
      <c r="P2771" s="52"/>
    </row>
    <row r="2772" spans="15:16">
      <c r="O2772" s="51"/>
      <c r="P2772" s="52"/>
    </row>
    <row r="2773" spans="15:16">
      <c r="O2773" s="51"/>
      <c r="P2773" s="52"/>
    </row>
    <row r="2774" spans="15:16">
      <c r="O2774" s="51"/>
      <c r="P2774" s="52"/>
    </row>
    <row r="2775" spans="15:16">
      <c r="O2775" s="51"/>
      <c r="P2775" s="52"/>
    </row>
    <row r="2776" spans="15:16">
      <c r="O2776" s="51"/>
      <c r="P2776" s="52"/>
    </row>
    <row r="2777" spans="15:16">
      <c r="O2777" s="51"/>
      <c r="P2777" s="52"/>
    </row>
    <row r="2778" spans="15:16">
      <c r="O2778" s="51"/>
      <c r="P2778" s="52"/>
    </row>
    <row r="2779" spans="15:16">
      <c r="O2779" s="51"/>
      <c r="P2779" s="52"/>
    </row>
    <row r="2780" spans="15:16">
      <c r="O2780" s="51"/>
      <c r="P2780" s="52"/>
    </row>
    <row r="2781" spans="15:16">
      <c r="O2781" s="51"/>
      <c r="P2781" s="52"/>
    </row>
    <row r="2782" spans="15:16">
      <c r="O2782" s="51"/>
      <c r="P2782" s="52"/>
    </row>
    <row r="2783" spans="15:16">
      <c r="O2783" s="51"/>
      <c r="P2783" s="52"/>
    </row>
    <row r="2784" spans="15:16">
      <c r="O2784" s="51"/>
      <c r="P2784" s="52"/>
    </row>
    <row r="2785" spans="15:16">
      <c r="O2785" s="51"/>
      <c r="P2785" s="52"/>
    </row>
    <row r="2786" spans="15:16">
      <c r="O2786" s="51"/>
      <c r="P2786" s="52"/>
    </row>
    <row r="2787" spans="15:16">
      <c r="O2787" s="51"/>
      <c r="P2787" s="52"/>
    </row>
    <row r="2788" spans="15:16">
      <c r="O2788" s="51"/>
      <c r="P2788" s="52"/>
    </row>
    <row r="2789" spans="15:16">
      <c r="O2789" s="51"/>
      <c r="P2789" s="52"/>
    </row>
    <row r="2790" spans="15:16">
      <c r="O2790" s="51"/>
      <c r="P2790" s="52"/>
    </row>
    <row r="2791" spans="15:16">
      <c r="O2791" s="51"/>
      <c r="P2791" s="52"/>
    </row>
    <row r="2792" spans="15:16">
      <c r="O2792" s="51"/>
      <c r="P2792" s="52"/>
    </row>
    <row r="2793" spans="15:16">
      <c r="O2793" s="51"/>
      <c r="P2793" s="52"/>
    </row>
    <row r="2794" spans="15:16">
      <c r="O2794" s="51"/>
      <c r="P2794" s="52"/>
    </row>
    <row r="2795" spans="15:16">
      <c r="O2795" s="51"/>
      <c r="P2795" s="52"/>
    </row>
    <row r="2796" spans="15:16">
      <c r="O2796" s="51"/>
      <c r="P2796" s="52"/>
    </row>
    <row r="2797" spans="15:16">
      <c r="O2797" s="51"/>
      <c r="P2797" s="52"/>
    </row>
    <row r="2798" spans="15:16">
      <c r="O2798" s="51"/>
      <c r="P2798" s="52"/>
    </row>
    <row r="2799" spans="15:16">
      <c r="O2799" s="51"/>
      <c r="P2799" s="52"/>
    </row>
    <row r="2800" spans="15:16">
      <c r="O2800" s="51"/>
      <c r="P2800" s="52"/>
    </row>
    <row r="2801" spans="15:16">
      <c r="O2801" s="51"/>
      <c r="P2801" s="52"/>
    </row>
    <row r="2802" spans="15:16">
      <c r="O2802" s="51"/>
      <c r="P2802" s="52"/>
    </row>
    <row r="2803" spans="15:16">
      <c r="O2803" s="51"/>
      <c r="P2803" s="52"/>
    </row>
    <row r="2804" spans="15:16">
      <c r="O2804" s="51"/>
      <c r="P2804" s="52"/>
    </row>
    <row r="2805" spans="15:16">
      <c r="O2805" s="51"/>
      <c r="P2805" s="52"/>
    </row>
    <row r="2806" spans="15:16">
      <c r="O2806" s="51"/>
      <c r="P2806" s="52"/>
    </row>
    <row r="2807" spans="15:16">
      <c r="O2807" s="51"/>
      <c r="P2807" s="52"/>
    </row>
    <row r="2808" spans="15:16">
      <c r="O2808" s="51"/>
      <c r="P2808" s="52"/>
    </row>
    <row r="2809" spans="15:16">
      <c r="O2809" s="51"/>
      <c r="P2809" s="52"/>
    </row>
    <row r="2810" spans="15:16">
      <c r="O2810" s="51"/>
      <c r="P2810" s="52"/>
    </row>
    <row r="2811" spans="15:16">
      <c r="O2811" s="51"/>
      <c r="P2811" s="52"/>
    </row>
    <row r="2812" spans="15:16">
      <c r="O2812" s="51"/>
      <c r="P2812" s="52"/>
    </row>
    <row r="2813" spans="15:16">
      <c r="O2813" s="51"/>
      <c r="P2813" s="52"/>
    </row>
    <row r="2814" spans="15:16">
      <c r="O2814" s="51"/>
      <c r="P2814" s="52"/>
    </row>
    <row r="2815" spans="15:16">
      <c r="O2815" s="51"/>
      <c r="P2815" s="52"/>
    </row>
    <row r="2816" spans="15:16">
      <c r="O2816" s="51"/>
      <c r="P2816" s="52"/>
    </row>
    <row r="2817" spans="15:16">
      <c r="O2817" s="51"/>
      <c r="P2817" s="52"/>
    </row>
    <row r="2818" spans="15:16">
      <c r="O2818" s="51"/>
      <c r="P2818" s="52"/>
    </row>
    <row r="2819" spans="15:16">
      <c r="O2819" s="51"/>
      <c r="P2819" s="52"/>
    </row>
    <row r="2820" spans="15:16">
      <c r="O2820" s="51"/>
      <c r="P2820" s="52"/>
    </row>
    <row r="2821" spans="15:16">
      <c r="O2821" s="51"/>
      <c r="P2821" s="52"/>
    </row>
    <row r="2822" spans="15:16">
      <c r="O2822" s="51"/>
      <c r="P2822" s="52"/>
    </row>
    <row r="2823" spans="15:16">
      <c r="O2823" s="51"/>
      <c r="P2823" s="52"/>
    </row>
    <row r="2824" spans="15:16">
      <c r="O2824" s="51"/>
      <c r="P2824" s="52"/>
    </row>
    <row r="2825" spans="15:16">
      <c r="O2825" s="51"/>
      <c r="P2825" s="52"/>
    </row>
    <row r="2826" spans="15:16">
      <c r="O2826" s="51"/>
      <c r="P2826" s="52"/>
    </row>
    <row r="2827" spans="15:16">
      <c r="O2827" s="51"/>
      <c r="P2827" s="52"/>
    </row>
    <row r="2828" spans="15:16">
      <c r="O2828" s="51"/>
      <c r="P2828" s="52"/>
    </row>
    <row r="2829" spans="15:16">
      <c r="O2829" s="51"/>
      <c r="P2829" s="52"/>
    </row>
    <row r="2830" spans="15:16">
      <c r="O2830" s="51"/>
      <c r="P2830" s="52"/>
    </row>
    <row r="2831" spans="15:16">
      <c r="O2831" s="51"/>
      <c r="P2831" s="52"/>
    </row>
    <row r="2832" spans="15:16">
      <c r="O2832" s="51"/>
      <c r="P2832" s="52"/>
    </row>
    <row r="2833" spans="15:16">
      <c r="O2833" s="51"/>
      <c r="P2833" s="52"/>
    </row>
    <row r="2834" spans="15:16">
      <c r="O2834" s="51"/>
      <c r="P2834" s="52"/>
    </row>
    <row r="2835" spans="15:16">
      <c r="O2835" s="51"/>
      <c r="P2835" s="52"/>
    </row>
    <row r="2836" spans="15:16">
      <c r="O2836" s="51"/>
      <c r="P2836" s="52"/>
    </row>
    <row r="2837" spans="15:16">
      <c r="O2837" s="51"/>
      <c r="P2837" s="52"/>
    </row>
    <row r="2838" spans="15:16">
      <c r="O2838" s="51"/>
      <c r="P2838" s="52"/>
    </row>
    <row r="2839" spans="15:16">
      <c r="O2839" s="51"/>
      <c r="P2839" s="52"/>
    </row>
    <row r="2840" spans="15:16">
      <c r="O2840" s="51"/>
      <c r="P2840" s="52"/>
    </row>
    <row r="2841" spans="15:16">
      <c r="O2841" s="51"/>
      <c r="P2841" s="52"/>
    </row>
    <row r="2842" spans="15:16">
      <c r="O2842" s="51"/>
      <c r="P2842" s="52"/>
    </row>
    <row r="2843" spans="15:16">
      <c r="O2843" s="51"/>
      <c r="P2843" s="52"/>
    </row>
    <row r="2844" spans="15:16">
      <c r="O2844" s="51"/>
      <c r="P2844" s="52"/>
    </row>
    <row r="2845" spans="15:16">
      <c r="O2845" s="51"/>
      <c r="P2845" s="52"/>
    </row>
    <row r="2846" spans="15:16">
      <c r="O2846" s="51"/>
      <c r="P2846" s="52"/>
    </row>
    <row r="2847" spans="15:16">
      <c r="O2847" s="51"/>
      <c r="P2847" s="52"/>
    </row>
    <row r="2848" spans="15:16">
      <c r="O2848" s="51"/>
      <c r="P2848" s="52"/>
    </row>
    <row r="2849" spans="15:16">
      <c r="O2849" s="51"/>
      <c r="P2849" s="52"/>
    </row>
    <row r="2850" spans="15:16">
      <c r="O2850" s="51"/>
      <c r="P2850" s="52"/>
    </row>
    <row r="2851" spans="15:16">
      <c r="O2851" s="51"/>
      <c r="P2851" s="52"/>
    </row>
    <row r="2852" spans="15:16">
      <c r="O2852" s="51"/>
      <c r="P2852" s="52"/>
    </row>
    <row r="2853" spans="15:16">
      <c r="O2853" s="51"/>
      <c r="P2853" s="52"/>
    </row>
    <row r="2854" spans="15:16">
      <c r="O2854" s="51"/>
      <c r="P2854" s="52"/>
    </row>
    <row r="2855" spans="15:16">
      <c r="O2855" s="51"/>
      <c r="P2855" s="52"/>
    </row>
    <row r="2856" spans="15:16">
      <c r="O2856" s="51"/>
      <c r="P2856" s="52"/>
    </row>
    <row r="2857" spans="15:16">
      <c r="O2857" s="51"/>
      <c r="P2857" s="52"/>
    </row>
    <row r="2858" spans="15:16">
      <c r="O2858" s="51"/>
      <c r="P2858" s="52"/>
    </row>
    <row r="2859" spans="15:16">
      <c r="O2859" s="51"/>
      <c r="P2859" s="52"/>
    </row>
    <row r="2860" spans="15:16">
      <c r="O2860" s="51"/>
      <c r="P2860" s="52"/>
    </row>
    <row r="2861" spans="15:16">
      <c r="O2861" s="51"/>
      <c r="P2861" s="52"/>
    </row>
    <row r="2862" spans="15:16">
      <c r="O2862" s="51"/>
      <c r="P2862" s="52"/>
    </row>
    <row r="2863" spans="15:16">
      <c r="O2863" s="51"/>
      <c r="P2863" s="52"/>
    </row>
    <row r="2864" spans="15:16">
      <c r="O2864" s="51"/>
      <c r="P2864" s="52"/>
    </row>
    <row r="2865" spans="15:16">
      <c r="O2865" s="51"/>
      <c r="P2865" s="52"/>
    </row>
    <row r="2866" spans="15:16">
      <c r="O2866" s="51"/>
      <c r="P2866" s="52"/>
    </row>
    <row r="2867" spans="15:16">
      <c r="O2867" s="51"/>
      <c r="P2867" s="52"/>
    </row>
    <row r="2868" spans="15:16">
      <c r="O2868" s="51"/>
      <c r="P2868" s="52"/>
    </row>
    <row r="2869" spans="15:16">
      <c r="O2869" s="51"/>
      <c r="P2869" s="52"/>
    </row>
    <row r="2870" spans="15:16">
      <c r="O2870" s="51"/>
      <c r="P2870" s="52"/>
    </row>
    <row r="2871" spans="15:16">
      <c r="O2871" s="51"/>
      <c r="P2871" s="52"/>
    </row>
    <row r="2872" spans="15:16">
      <c r="O2872" s="51"/>
      <c r="P2872" s="52"/>
    </row>
    <row r="2873" spans="15:16">
      <c r="O2873" s="51"/>
      <c r="P2873" s="52"/>
    </row>
    <row r="2874" spans="15:16">
      <c r="O2874" s="51"/>
      <c r="P2874" s="52"/>
    </row>
    <row r="2875" spans="15:16">
      <c r="O2875" s="51"/>
      <c r="P2875" s="52"/>
    </row>
    <row r="2876" spans="15:16">
      <c r="O2876" s="51"/>
      <c r="P2876" s="52"/>
    </row>
    <row r="2877" spans="15:16">
      <c r="O2877" s="51"/>
      <c r="P2877" s="52"/>
    </row>
    <row r="2878" spans="15:16">
      <c r="O2878" s="51"/>
      <c r="P2878" s="52"/>
    </row>
    <row r="2879" spans="15:16">
      <c r="O2879" s="51"/>
      <c r="P2879" s="52"/>
    </row>
    <row r="2880" spans="15:16">
      <c r="O2880" s="51"/>
      <c r="P2880" s="52"/>
    </row>
    <row r="2881" spans="15:16">
      <c r="O2881" s="51"/>
      <c r="P2881" s="52"/>
    </row>
    <row r="2882" spans="15:16">
      <c r="O2882" s="51"/>
      <c r="P2882" s="52"/>
    </row>
    <row r="2883" spans="15:16">
      <c r="O2883" s="51"/>
      <c r="P2883" s="52"/>
    </row>
    <row r="2884" spans="15:16">
      <c r="O2884" s="51"/>
      <c r="P2884" s="52"/>
    </row>
    <row r="2885" spans="15:16">
      <c r="O2885" s="51"/>
      <c r="P2885" s="52"/>
    </row>
    <row r="2886" spans="15:16">
      <c r="O2886" s="51"/>
      <c r="P2886" s="52"/>
    </row>
    <row r="2887" spans="15:16">
      <c r="O2887" s="51"/>
      <c r="P2887" s="52"/>
    </row>
    <row r="2888" spans="15:16">
      <c r="O2888" s="51"/>
      <c r="P2888" s="52"/>
    </row>
    <row r="2889" spans="15:16">
      <c r="O2889" s="51"/>
      <c r="P2889" s="52"/>
    </row>
    <row r="2890" spans="15:16">
      <c r="O2890" s="51"/>
      <c r="P2890" s="52"/>
    </row>
    <row r="2891" spans="15:16">
      <c r="O2891" s="51"/>
      <c r="P2891" s="52"/>
    </row>
    <row r="2892" spans="15:16">
      <c r="O2892" s="51"/>
      <c r="P2892" s="52"/>
    </row>
    <row r="2893" spans="15:16">
      <c r="O2893" s="51"/>
      <c r="P2893" s="52"/>
    </row>
    <row r="2894" spans="15:16">
      <c r="O2894" s="51"/>
      <c r="P2894" s="52"/>
    </row>
    <row r="2895" spans="15:16">
      <c r="O2895" s="51"/>
      <c r="P2895" s="52"/>
    </row>
    <row r="2896" spans="15:16">
      <c r="O2896" s="51"/>
      <c r="P2896" s="52"/>
    </row>
    <row r="2897" spans="15:16">
      <c r="O2897" s="51"/>
      <c r="P2897" s="52"/>
    </row>
    <row r="2898" spans="15:16">
      <c r="O2898" s="51"/>
      <c r="P2898" s="52"/>
    </row>
    <row r="2899" spans="15:16">
      <c r="O2899" s="51"/>
      <c r="P2899" s="52"/>
    </row>
    <row r="2900" spans="15:16">
      <c r="O2900" s="51"/>
      <c r="P2900" s="52"/>
    </row>
    <row r="2901" spans="15:16">
      <c r="O2901" s="51"/>
      <c r="P2901" s="52"/>
    </row>
    <row r="2902" spans="15:16">
      <c r="O2902" s="51"/>
      <c r="P2902" s="52"/>
    </row>
    <row r="2903" spans="15:16">
      <c r="O2903" s="51"/>
      <c r="P2903" s="52"/>
    </row>
    <row r="2904" spans="15:16">
      <c r="O2904" s="51"/>
      <c r="P2904" s="52"/>
    </row>
    <row r="2905" spans="15:16">
      <c r="O2905" s="51"/>
      <c r="P2905" s="52"/>
    </row>
    <row r="2906" spans="15:16">
      <c r="O2906" s="51"/>
      <c r="P2906" s="52"/>
    </row>
    <row r="2907" spans="15:16">
      <c r="O2907" s="51"/>
      <c r="P2907" s="52"/>
    </row>
    <row r="2908" spans="15:16">
      <c r="O2908" s="51"/>
      <c r="P2908" s="52"/>
    </row>
    <row r="2909" spans="15:16">
      <c r="O2909" s="51"/>
      <c r="P2909" s="52"/>
    </row>
    <row r="2910" spans="15:16">
      <c r="O2910" s="51"/>
      <c r="P2910" s="52"/>
    </row>
    <row r="2911" spans="15:16">
      <c r="O2911" s="51"/>
      <c r="P2911" s="52"/>
    </row>
    <row r="2912" spans="15:16">
      <c r="O2912" s="51"/>
      <c r="P2912" s="52"/>
    </row>
    <row r="2913" spans="15:16">
      <c r="O2913" s="51"/>
      <c r="P2913" s="52"/>
    </row>
    <row r="2914" spans="15:16">
      <c r="O2914" s="51"/>
      <c r="P2914" s="52"/>
    </row>
    <row r="2915" spans="15:16">
      <c r="O2915" s="51"/>
      <c r="P2915" s="52"/>
    </row>
    <row r="2916" spans="15:16">
      <c r="O2916" s="51"/>
      <c r="P2916" s="52"/>
    </row>
    <row r="2917" spans="15:16">
      <c r="O2917" s="51"/>
      <c r="P2917" s="52"/>
    </row>
    <row r="2918" spans="15:16">
      <c r="O2918" s="51"/>
      <c r="P2918" s="52"/>
    </row>
    <row r="2919" spans="15:16">
      <c r="O2919" s="51"/>
      <c r="P2919" s="52"/>
    </row>
    <row r="2920" spans="15:16">
      <c r="O2920" s="51"/>
      <c r="P2920" s="52"/>
    </row>
    <row r="2921" spans="15:16">
      <c r="O2921" s="51"/>
      <c r="P2921" s="52"/>
    </row>
    <row r="2922" spans="15:16">
      <c r="O2922" s="51"/>
      <c r="P2922" s="52"/>
    </row>
    <row r="2923" spans="15:16">
      <c r="O2923" s="51"/>
      <c r="P2923" s="52"/>
    </row>
    <row r="2924" spans="15:16">
      <c r="O2924" s="51"/>
      <c r="P2924" s="52"/>
    </row>
    <row r="2925" spans="15:16">
      <c r="O2925" s="51"/>
      <c r="P2925" s="52"/>
    </row>
    <row r="2926" spans="15:16">
      <c r="O2926" s="51"/>
      <c r="P2926" s="52"/>
    </row>
    <row r="2927" spans="15:16">
      <c r="O2927" s="51"/>
      <c r="P2927" s="52"/>
    </row>
    <row r="2928" spans="15:16">
      <c r="O2928" s="51"/>
      <c r="P2928" s="52"/>
    </row>
    <row r="2929" spans="15:16">
      <c r="O2929" s="51"/>
      <c r="P2929" s="52"/>
    </row>
    <row r="2930" spans="15:16">
      <c r="O2930" s="51"/>
      <c r="P2930" s="52"/>
    </row>
    <row r="2931" spans="15:16">
      <c r="O2931" s="51"/>
      <c r="P2931" s="52"/>
    </row>
    <row r="2932" spans="15:16">
      <c r="O2932" s="51"/>
      <c r="P2932" s="52"/>
    </row>
    <row r="2933" spans="15:16">
      <c r="O2933" s="51"/>
      <c r="P2933" s="52"/>
    </row>
    <row r="2934" spans="15:16">
      <c r="O2934" s="51"/>
      <c r="P2934" s="52"/>
    </row>
    <row r="2935" spans="15:16">
      <c r="O2935" s="51"/>
      <c r="P2935" s="52"/>
    </row>
    <row r="2936" spans="15:16">
      <c r="O2936" s="51"/>
      <c r="P2936" s="52"/>
    </row>
    <row r="2937" spans="15:16">
      <c r="O2937" s="51"/>
      <c r="P2937" s="52"/>
    </row>
    <row r="2938" spans="15:16">
      <c r="O2938" s="51"/>
      <c r="P2938" s="52"/>
    </row>
    <row r="2939" spans="15:16">
      <c r="O2939" s="51"/>
      <c r="P2939" s="52"/>
    </row>
    <row r="2940" spans="15:16">
      <c r="O2940" s="51"/>
      <c r="P2940" s="52"/>
    </row>
    <row r="2941" spans="15:16">
      <c r="O2941" s="51"/>
      <c r="P2941" s="52"/>
    </row>
    <row r="2942" spans="15:16">
      <c r="O2942" s="51"/>
      <c r="P2942" s="52"/>
    </row>
    <row r="2943" spans="15:16">
      <c r="O2943" s="51"/>
      <c r="P2943" s="52"/>
    </row>
    <row r="2944" spans="15:16">
      <c r="O2944" s="51"/>
      <c r="P2944" s="52"/>
    </row>
    <row r="2945" spans="15:16">
      <c r="O2945" s="51"/>
      <c r="P2945" s="52"/>
    </row>
    <row r="2946" spans="15:16">
      <c r="O2946" s="51"/>
      <c r="P2946" s="52"/>
    </row>
    <row r="2947" spans="15:16">
      <c r="O2947" s="51"/>
      <c r="P2947" s="52"/>
    </row>
    <row r="2948" spans="15:16">
      <c r="O2948" s="51"/>
      <c r="P2948" s="52"/>
    </row>
    <row r="2949" spans="15:16">
      <c r="O2949" s="51"/>
      <c r="P2949" s="52"/>
    </row>
    <row r="2950" spans="15:16">
      <c r="O2950" s="51"/>
      <c r="P2950" s="52"/>
    </row>
    <row r="2951" spans="15:16">
      <c r="O2951" s="51"/>
      <c r="P2951" s="52"/>
    </row>
    <row r="2952" spans="15:16">
      <c r="O2952" s="51"/>
      <c r="P2952" s="52"/>
    </row>
    <row r="2953" spans="15:16">
      <c r="O2953" s="51"/>
      <c r="P2953" s="52"/>
    </row>
    <row r="2954" spans="15:16">
      <c r="O2954" s="51"/>
      <c r="P2954" s="52"/>
    </row>
    <row r="2955" spans="15:16">
      <c r="O2955" s="51"/>
      <c r="P2955" s="52"/>
    </row>
    <row r="2956" spans="15:16">
      <c r="O2956" s="51"/>
      <c r="P2956" s="52"/>
    </row>
    <row r="2957" spans="15:16">
      <c r="O2957" s="51"/>
      <c r="P2957" s="52"/>
    </row>
    <row r="2958" spans="15:16">
      <c r="O2958" s="51"/>
      <c r="P2958" s="52"/>
    </row>
    <row r="2959" spans="15:16">
      <c r="O2959" s="51"/>
      <c r="P2959" s="52"/>
    </row>
    <row r="2960" spans="15:16">
      <c r="O2960" s="51"/>
      <c r="P2960" s="52"/>
    </row>
    <row r="2961" spans="15:16">
      <c r="O2961" s="51"/>
      <c r="P2961" s="52"/>
    </row>
    <row r="2962" spans="15:16">
      <c r="O2962" s="51"/>
      <c r="P2962" s="52"/>
    </row>
    <row r="2963" spans="15:16">
      <c r="O2963" s="51"/>
      <c r="P2963" s="52"/>
    </row>
    <row r="2964" spans="15:16">
      <c r="O2964" s="51"/>
      <c r="P2964" s="52"/>
    </row>
    <row r="2965" spans="15:16">
      <c r="O2965" s="51"/>
      <c r="P2965" s="52"/>
    </row>
    <row r="2966" spans="15:16">
      <c r="O2966" s="51"/>
      <c r="P2966" s="52"/>
    </row>
    <row r="2967" spans="15:16">
      <c r="O2967" s="51"/>
      <c r="P2967" s="52"/>
    </row>
    <row r="2968" spans="15:16">
      <c r="O2968" s="51"/>
      <c r="P2968" s="52"/>
    </row>
    <row r="2969" spans="15:16">
      <c r="O2969" s="51"/>
      <c r="P2969" s="52"/>
    </row>
    <row r="2970" spans="15:16">
      <c r="O2970" s="51"/>
      <c r="P2970" s="52"/>
    </row>
    <row r="2971" spans="15:16">
      <c r="O2971" s="51"/>
      <c r="P2971" s="52"/>
    </row>
    <row r="2972" spans="15:16">
      <c r="O2972" s="51"/>
      <c r="P2972" s="52"/>
    </row>
    <row r="2973" spans="15:16">
      <c r="O2973" s="51"/>
      <c r="P2973" s="52"/>
    </row>
    <row r="2974" spans="15:16">
      <c r="O2974" s="51"/>
      <c r="P2974" s="52"/>
    </row>
    <row r="2975" spans="15:16">
      <c r="O2975" s="51"/>
      <c r="P2975" s="52"/>
    </row>
    <row r="2976" spans="15:16">
      <c r="O2976" s="51"/>
      <c r="P2976" s="52"/>
    </row>
    <row r="2977" spans="15:16">
      <c r="O2977" s="51"/>
      <c r="P2977" s="52"/>
    </row>
    <row r="2978" spans="15:16">
      <c r="O2978" s="51"/>
      <c r="P2978" s="52"/>
    </row>
    <row r="2979" spans="15:16">
      <c r="O2979" s="51"/>
      <c r="P2979" s="52"/>
    </row>
    <row r="2980" spans="15:16">
      <c r="O2980" s="51"/>
      <c r="P2980" s="52"/>
    </row>
    <row r="2981" spans="15:16">
      <c r="O2981" s="51"/>
      <c r="P2981" s="52"/>
    </row>
    <row r="2982" spans="15:16">
      <c r="O2982" s="51"/>
      <c r="P2982" s="52"/>
    </row>
    <row r="2983" spans="15:16">
      <c r="O2983" s="51"/>
      <c r="P2983" s="52"/>
    </row>
    <row r="2984" spans="15:16">
      <c r="O2984" s="51"/>
      <c r="P2984" s="52"/>
    </row>
    <row r="2985" spans="15:16">
      <c r="O2985" s="51"/>
      <c r="P2985" s="52"/>
    </row>
    <row r="2986" spans="15:16">
      <c r="O2986" s="51"/>
      <c r="P2986" s="52"/>
    </row>
    <row r="2987" spans="15:16">
      <c r="O2987" s="51"/>
      <c r="P2987" s="52"/>
    </row>
    <row r="2988" spans="15:16">
      <c r="O2988" s="51"/>
      <c r="P2988" s="52"/>
    </row>
    <row r="2989" spans="15:16">
      <c r="O2989" s="51"/>
      <c r="P2989" s="52"/>
    </row>
    <row r="2990" spans="15:16">
      <c r="O2990" s="51"/>
      <c r="P2990" s="52"/>
    </row>
    <row r="2991" spans="15:16">
      <c r="O2991" s="51"/>
      <c r="P2991" s="52"/>
    </row>
    <row r="2992" spans="15:16">
      <c r="O2992" s="51"/>
      <c r="P2992" s="52"/>
    </row>
    <row r="2993" spans="15:16">
      <c r="O2993" s="51"/>
      <c r="P2993" s="52"/>
    </row>
    <row r="2994" spans="15:16">
      <c r="O2994" s="51"/>
      <c r="P2994" s="52"/>
    </row>
    <row r="2995" spans="15:16">
      <c r="O2995" s="51"/>
      <c r="P2995" s="52"/>
    </row>
    <row r="2996" spans="15:16">
      <c r="O2996" s="51"/>
      <c r="P2996" s="52"/>
    </row>
    <row r="2997" spans="15:16">
      <c r="O2997" s="51"/>
      <c r="P2997" s="52"/>
    </row>
    <row r="2998" spans="15:16">
      <c r="O2998" s="51"/>
      <c r="P2998" s="52"/>
    </row>
    <row r="2999" spans="15:16">
      <c r="O2999" s="51"/>
      <c r="P2999" s="52"/>
    </row>
    <row r="3000" spans="15:16">
      <c r="O3000" s="51"/>
      <c r="P3000" s="52"/>
    </row>
    <row r="3001" spans="15:16">
      <c r="O3001" s="51"/>
      <c r="P3001" s="52"/>
    </row>
    <row r="3002" spans="15:16">
      <c r="O3002" s="51"/>
      <c r="P3002" s="52"/>
    </row>
    <row r="3003" spans="15:16">
      <c r="O3003" s="51"/>
      <c r="P3003" s="52"/>
    </row>
    <row r="3004" spans="15:16">
      <c r="O3004" s="51"/>
      <c r="P3004" s="52"/>
    </row>
    <row r="3005" spans="15:16">
      <c r="O3005" s="51"/>
      <c r="P3005" s="52"/>
    </row>
    <row r="3006" spans="15:16">
      <c r="O3006" s="51"/>
      <c r="P3006" s="52"/>
    </row>
    <row r="3007" spans="15:16">
      <c r="O3007" s="51"/>
      <c r="P3007" s="52"/>
    </row>
    <row r="3008" spans="15:16">
      <c r="O3008" s="51"/>
      <c r="P3008" s="52"/>
    </row>
    <row r="3009" spans="15:16">
      <c r="O3009" s="51"/>
      <c r="P3009" s="52"/>
    </row>
    <row r="3010" spans="15:16">
      <c r="O3010" s="51"/>
      <c r="P3010" s="52"/>
    </row>
    <row r="3011" spans="15:16">
      <c r="O3011" s="51"/>
      <c r="P3011" s="52"/>
    </row>
    <row r="3012" spans="15:16">
      <c r="O3012" s="51"/>
      <c r="P3012" s="52"/>
    </row>
    <row r="3013" spans="15:16">
      <c r="O3013" s="51"/>
      <c r="P3013" s="52"/>
    </row>
    <row r="3014" spans="15:16">
      <c r="O3014" s="51"/>
      <c r="P3014" s="52"/>
    </row>
    <row r="3015" spans="15:16">
      <c r="O3015" s="51"/>
      <c r="P3015" s="52"/>
    </row>
    <row r="3016" spans="15:16">
      <c r="O3016" s="51"/>
      <c r="P3016" s="52"/>
    </row>
    <row r="3017" spans="15:16">
      <c r="O3017" s="51"/>
      <c r="P3017" s="52"/>
    </row>
    <row r="3018" spans="15:16">
      <c r="O3018" s="51"/>
      <c r="P3018" s="52"/>
    </row>
    <row r="3019" spans="15:16">
      <c r="O3019" s="51"/>
      <c r="P3019" s="52"/>
    </row>
    <row r="3020" spans="15:16">
      <c r="O3020" s="51"/>
      <c r="P3020" s="52"/>
    </row>
    <row r="3021" spans="15:16">
      <c r="O3021" s="51"/>
      <c r="P3021" s="52"/>
    </row>
    <row r="3022" spans="15:16">
      <c r="O3022" s="51"/>
      <c r="P3022" s="52"/>
    </row>
    <row r="3023" spans="15:16">
      <c r="O3023" s="51"/>
      <c r="P3023" s="52"/>
    </row>
    <row r="3024" spans="15:16">
      <c r="O3024" s="51"/>
      <c r="P3024" s="52"/>
    </row>
    <row r="3025" spans="15:16">
      <c r="O3025" s="51"/>
      <c r="P3025" s="52"/>
    </row>
    <row r="3026" spans="15:16">
      <c r="O3026" s="51"/>
      <c r="P3026" s="52"/>
    </row>
    <row r="3027" spans="15:16">
      <c r="O3027" s="51"/>
      <c r="P3027" s="52"/>
    </row>
    <row r="3028" spans="15:16">
      <c r="O3028" s="51"/>
      <c r="P3028" s="52"/>
    </row>
    <row r="3029" spans="15:16">
      <c r="O3029" s="51"/>
      <c r="P3029" s="52"/>
    </row>
    <row r="3030" spans="15:16">
      <c r="O3030" s="51"/>
      <c r="P3030" s="52"/>
    </row>
    <row r="3031" spans="15:16">
      <c r="O3031" s="51"/>
      <c r="P3031" s="52"/>
    </row>
    <row r="3032" spans="15:16">
      <c r="O3032" s="51"/>
      <c r="P3032" s="52"/>
    </row>
    <row r="3033" spans="15:16">
      <c r="O3033" s="51"/>
      <c r="P3033" s="52"/>
    </row>
    <row r="3034" spans="15:16">
      <c r="O3034" s="51"/>
      <c r="P3034" s="52"/>
    </row>
    <row r="3035" spans="15:16">
      <c r="O3035" s="51"/>
      <c r="P3035" s="52"/>
    </row>
    <row r="3036" spans="15:16">
      <c r="O3036" s="51"/>
      <c r="P3036" s="52"/>
    </row>
    <row r="3037" spans="15:16">
      <c r="O3037" s="51"/>
      <c r="P3037" s="52"/>
    </row>
    <row r="3038" spans="15:16">
      <c r="O3038" s="51"/>
      <c r="P3038" s="52"/>
    </row>
    <row r="3039" spans="15:16">
      <c r="O3039" s="51"/>
      <c r="P3039" s="52"/>
    </row>
    <row r="3040" spans="15:16">
      <c r="O3040" s="51"/>
      <c r="P3040" s="52"/>
    </row>
    <row r="3041" spans="15:16">
      <c r="O3041" s="51"/>
      <c r="P3041" s="52"/>
    </row>
    <row r="3042" spans="15:16">
      <c r="O3042" s="51"/>
      <c r="P3042" s="52"/>
    </row>
    <row r="3043" spans="15:16">
      <c r="O3043" s="51"/>
      <c r="P3043" s="52"/>
    </row>
    <row r="3044" spans="15:16">
      <c r="O3044" s="51"/>
      <c r="P3044" s="52"/>
    </row>
    <row r="3045" spans="15:16">
      <c r="O3045" s="51"/>
      <c r="P3045" s="52"/>
    </row>
    <row r="3046" spans="15:16">
      <c r="O3046" s="51"/>
      <c r="P3046" s="52"/>
    </row>
    <row r="3047" spans="15:16">
      <c r="O3047" s="51"/>
      <c r="P3047" s="52"/>
    </row>
    <row r="3048" spans="15:16">
      <c r="O3048" s="51"/>
      <c r="P3048" s="52"/>
    </row>
    <row r="3049" spans="15:16">
      <c r="O3049" s="51"/>
      <c r="P3049" s="52"/>
    </row>
    <row r="3050" spans="15:16">
      <c r="O3050" s="51"/>
      <c r="P3050" s="52"/>
    </row>
    <row r="3051" spans="15:16">
      <c r="O3051" s="51"/>
      <c r="P3051" s="52"/>
    </row>
    <row r="3052" spans="15:16">
      <c r="O3052" s="51"/>
      <c r="P3052" s="52"/>
    </row>
    <row r="3053" spans="15:16">
      <c r="O3053" s="51"/>
      <c r="P3053" s="52"/>
    </row>
    <row r="3054" spans="15:16">
      <c r="O3054" s="51"/>
      <c r="P3054" s="52"/>
    </row>
    <row r="3055" spans="15:16">
      <c r="O3055" s="51"/>
      <c r="P3055" s="52"/>
    </row>
    <row r="3056" spans="15:16">
      <c r="O3056" s="51"/>
      <c r="P3056" s="52"/>
    </row>
    <row r="3057" spans="15:16">
      <c r="O3057" s="51"/>
      <c r="P3057" s="52"/>
    </row>
    <row r="3058" spans="15:16">
      <c r="O3058" s="51"/>
      <c r="P3058" s="52"/>
    </row>
    <row r="3059" spans="15:16">
      <c r="O3059" s="51"/>
      <c r="P3059" s="52"/>
    </row>
    <row r="3060" spans="15:16">
      <c r="O3060" s="51"/>
      <c r="P3060" s="52"/>
    </row>
    <row r="3061" spans="15:16">
      <c r="O3061" s="51"/>
      <c r="P3061" s="52"/>
    </row>
    <row r="3062" spans="15:16">
      <c r="O3062" s="51"/>
      <c r="P3062" s="52"/>
    </row>
    <row r="3063" spans="15:16">
      <c r="O3063" s="51"/>
      <c r="P3063" s="52"/>
    </row>
    <row r="3064" spans="15:16">
      <c r="O3064" s="51"/>
      <c r="P3064" s="52"/>
    </row>
    <row r="3065" spans="15:16">
      <c r="O3065" s="51"/>
      <c r="P3065" s="52"/>
    </row>
    <row r="3066" spans="15:16">
      <c r="O3066" s="51"/>
      <c r="P3066" s="52"/>
    </row>
    <row r="3067" spans="15:16">
      <c r="O3067" s="51"/>
      <c r="P3067" s="52"/>
    </row>
    <row r="3068" spans="15:16">
      <c r="O3068" s="51"/>
      <c r="P3068" s="52"/>
    </row>
    <row r="3069" spans="15:16">
      <c r="O3069" s="51"/>
      <c r="P3069" s="52"/>
    </row>
    <row r="3070" spans="15:16">
      <c r="O3070" s="51"/>
      <c r="P3070" s="52"/>
    </row>
    <row r="3071" spans="15:16">
      <c r="O3071" s="51"/>
      <c r="P3071" s="52"/>
    </row>
    <row r="3072" spans="15:16">
      <c r="O3072" s="51"/>
      <c r="P3072" s="52"/>
    </row>
    <row r="3073" spans="15:16">
      <c r="O3073" s="51"/>
      <c r="P3073" s="52"/>
    </row>
    <row r="3074" spans="15:16">
      <c r="O3074" s="51"/>
      <c r="P3074" s="52"/>
    </row>
    <row r="3075" spans="15:16">
      <c r="O3075" s="51"/>
      <c r="P3075" s="52"/>
    </row>
    <row r="3076" spans="15:16">
      <c r="O3076" s="51"/>
      <c r="P3076" s="52"/>
    </row>
    <row r="3077" spans="15:16">
      <c r="O3077" s="51"/>
      <c r="P3077" s="52"/>
    </row>
    <row r="3078" spans="15:16">
      <c r="O3078" s="51"/>
      <c r="P3078" s="52"/>
    </row>
    <row r="3079" spans="15:16">
      <c r="O3079" s="51"/>
      <c r="P3079" s="52"/>
    </row>
    <row r="3080" spans="15:16">
      <c r="O3080" s="51"/>
      <c r="P3080" s="52"/>
    </row>
    <row r="3081" spans="15:16">
      <c r="O3081" s="51"/>
      <c r="P3081" s="52"/>
    </row>
    <row r="3082" spans="15:16">
      <c r="O3082" s="51"/>
      <c r="P3082" s="52"/>
    </row>
    <row r="3083" spans="15:16">
      <c r="O3083" s="51"/>
      <c r="P3083" s="52"/>
    </row>
    <row r="3084" spans="15:16">
      <c r="O3084" s="51"/>
      <c r="P3084" s="52"/>
    </row>
    <row r="3085" spans="15:16">
      <c r="O3085" s="51"/>
      <c r="P3085" s="52"/>
    </row>
    <row r="3086" spans="15:16">
      <c r="O3086" s="51"/>
      <c r="P3086" s="52"/>
    </row>
    <row r="3087" spans="15:16">
      <c r="O3087" s="51"/>
      <c r="P3087" s="52"/>
    </row>
    <row r="3088" spans="15:16">
      <c r="O3088" s="51"/>
      <c r="P3088" s="52"/>
    </row>
    <row r="3089" spans="15:16">
      <c r="O3089" s="51"/>
      <c r="P3089" s="52"/>
    </row>
    <row r="3090" spans="15:16">
      <c r="O3090" s="51"/>
      <c r="P3090" s="52"/>
    </row>
    <row r="3091" spans="15:16">
      <c r="O3091" s="51"/>
      <c r="P3091" s="52"/>
    </row>
    <row r="3092" spans="15:16">
      <c r="O3092" s="51"/>
      <c r="P3092" s="52"/>
    </row>
    <row r="3093" spans="15:16">
      <c r="O3093" s="51"/>
      <c r="P3093" s="52"/>
    </row>
    <row r="3094" spans="15:16">
      <c r="O3094" s="51"/>
      <c r="P3094" s="52"/>
    </row>
    <row r="3095" spans="15:16">
      <c r="O3095" s="51"/>
      <c r="P3095" s="52"/>
    </row>
    <row r="3096" spans="15:16">
      <c r="O3096" s="51"/>
      <c r="P3096" s="52"/>
    </row>
    <row r="3097" spans="15:16">
      <c r="O3097" s="51"/>
      <c r="P3097" s="52"/>
    </row>
    <row r="3098" spans="15:16">
      <c r="O3098" s="51"/>
      <c r="P3098" s="52"/>
    </row>
    <row r="3099" spans="15:16">
      <c r="O3099" s="51"/>
      <c r="P3099" s="52"/>
    </row>
    <row r="3100" spans="15:16">
      <c r="O3100" s="51"/>
      <c r="P3100" s="52"/>
    </row>
    <row r="3101" spans="15:16">
      <c r="O3101" s="51"/>
      <c r="P3101" s="52"/>
    </row>
    <row r="3102" spans="15:16">
      <c r="O3102" s="51"/>
      <c r="P3102" s="52"/>
    </row>
    <row r="3103" spans="15:16">
      <c r="O3103" s="51"/>
      <c r="P3103" s="52"/>
    </row>
    <row r="3104" spans="15:16">
      <c r="O3104" s="51"/>
      <c r="P3104" s="52"/>
    </row>
    <row r="3105" spans="15:16">
      <c r="O3105" s="51"/>
      <c r="P3105" s="52"/>
    </row>
    <row r="3106" spans="15:16">
      <c r="O3106" s="51"/>
      <c r="P3106" s="52"/>
    </row>
    <row r="3107" spans="15:16">
      <c r="O3107" s="51"/>
      <c r="P3107" s="52"/>
    </row>
    <row r="3108" spans="15:16">
      <c r="O3108" s="51"/>
      <c r="P3108" s="52"/>
    </row>
    <row r="3109" spans="15:16">
      <c r="O3109" s="51"/>
      <c r="P3109" s="52"/>
    </row>
    <row r="3110" spans="15:16">
      <c r="O3110" s="51"/>
      <c r="P3110" s="52"/>
    </row>
    <row r="3111" spans="15:16">
      <c r="O3111" s="51"/>
      <c r="P3111" s="52"/>
    </row>
    <row r="3112" spans="15:16">
      <c r="O3112" s="51"/>
      <c r="P3112" s="52"/>
    </row>
    <row r="3113" spans="15:16">
      <c r="O3113" s="51"/>
      <c r="P3113" s="52"/>
    </row>
    <row r="3114" spans="15:16">
      <c r="O3114" s="51"/>
      <c r="P3114" s="52"/>
    </row>
    <row r="3115" spans="15:16">
      <c r="O3115" s="51"/>
      <c r="P3115" s="52"/>
    </row>
    <row r="3116" spans="15:16">
      <c r="O3116" s="51"/>
      <c r="P3116" s="52"/>
    </row>
    <row r="3117" spans="15:16">
      <c r="O3117" s="51"/>
      <c r="P3117" s="52"/>
    </row>
    <row r="3118" spans="15:16">
      <c r="O3118" s="51"/>
      <c r="P3118" s="52"/>
    </row>
    <row r="3119" spans="15:16">
      <c r="O3119" s="51"/>
      <c r="P3119" s="52"/>
    </row>
    <row r="3120" spans="15:16">
      <c r="O3120" s="51"/>
      <c r="P3120" s="52"/>
    </row>
    <row r="3121" spans="15:16">
      <c r="O3121" s="51"/>
      <c r="P3121" s="52"/>
    </row>
    <row r="3122" spans="15:16">
      <c r="O3122" s="51"/>
      <c r="P3122" s="52"/>
    </row>
    <row r="3123" spans="15:16">
      <c r="O3123" s="51"/>
      <c r="P3123" s="52"/>
    </row>
    <row r="3124" spans="15:16">
      <c r="O3124" s="51"/>
      <c r="P3124" s="52"/>
    </row>
    <row r="3125" spans="15:16">
      <c r="O3125" s="51"/>
      <c r="P3125" s="52"/>
    </row>
    <row r="3126" spans="15:16">
      <c r="O3126" s="51"/>
      <c r="P3126" s="52"/>
    </row>
    <row r="3127" spans="15:16">
      <c r="O3127" s="51"/>
      <c r="P3127" s="52"/>
    </row>
    <row r="3128" spans="15:16">
      <c r="O3128" s="51"/>
      <c r="P3128" s="52"/>
    </row>
    <row r="3129" spans="15:16">
      <c r="O3129" s="51"/>
      <c r="P3129" s="52"/>
    </row>
    <row r="3130" spans="15:16">
      <c r="O3130" s="51"/>
      <c r="P3130" s="52"/>
    </row>
    <row r="3131" spans="15:16">
      <c r="O3131" s="51"/>
      <c r="P3131" s="52"/>
    </row>
    <row r="3132" spans="15:16">
      <c r="O3132" s="51"/>
      <c r="P3132" s="52"/>
    </row>
    <row r="3133" spans="15:16">
      <c r="O3133" s="51"/>
      <c r="P3133" s="52"/>
    </row>
    <row r="3134" spans="15:16">
      <c r="O3134" s="51"/>
      <c r="P3134" s="52"/>
    </row>
    <row r="3135" spans="15:16">
      <c r="O3135" s="51"/>
      <c r="P3135" s="52"/>
    </row>
    <row r="3136" spans="15:16">
      <c r="O3136" s="51"/>
      <c r="P3136" s="52"/>
    </row>
    <row r="3137" spans="15:16">
      <c r="O3137" s="51"/>
      <c r="P3137" s="52"/>
    </row>
    <row r="3138" spans="15:16">
      <c r="O3138" s="51"/>
      <c r="P3138" s="52"/>
    </row>
    <row r="3139" spans="15:16">
      <c r="O3139" s="51"/>
      <c r="P3139" s="52"/>
    </row>
    <row r="3140" spans="15:16">
      <c r="O3140" s="51"/>
      <c r="P3140" s="52"/>
    </row>
    <row r="3141" spans="15:16">
      <c r="O3141" s="51"/>
      <c r="P3141" s="52"/>
    </row>
    <row r="3142" spans="15:16">
      <c r="O3142" s="51"/>
      <c r="P3142" s="52"/>
    </row>
    <row r="3143" spans="15:16">
      <c r="O3143" s="51"/>
      <c r="P3143" s="52"/>
    </row>
    <row r="3144" spans="15:16">
      <c r="O3144" s="51"/>
      <c r="P3144" s="52"/>
    </row>
    <row r="3145" spans="15:16">
      <c r="O3145" s="51"/>
      <c r="P3145" s="52"/>
    </row>
    <row r="3146" spans="15:16">
      <c r="O3146" s="51"/>
      <c r="P3146" s="52"/>
    </row>
    <row r="3147" spans="15:16">
      <c r="O3147" s="51"/>
      <c r="P3147" s="52"/>
    </row>
    <row r="3148" spans="15:16">
      <c r="O3148" s="51"/>
      <c r="P3148" s="52"/>
    </row>
    <row r="3149" spans="15:16">
      <c r="O3149" s="51"/>
      <c r="P3149" s="52"/>
    </row>
    <row r="3150" spans="15:16">
      <c r="O3150" s="51"/>
      <c r="P3150" s="52"/>
    </row>
    <row r="3151" spans="15:16">
      <c r="O3151" s="51"/>
      <c r="P3151" s="52"/>
    </row>
    <row r="3152" spans="15:16">
      <c r="O3152" s="51"/>
      <c r="P3152" s="52"/>
    </row>
    <row r="3153" spans="15:16">
      <c r="O3153" s="51"/>
      <c r="P3153" s="52"/>
    </row>
    <row r="3154" spans="15:16">
      <c r="O3154" s="51"/>
      <c r="P3154" s="52"/>
    </row>
    <row r="3155" spans="15:16">
      <c r="O3155" s="51"/>
      <c r="P3155" s="52"/>
    </row>
    <row r="3156" spans="15:16">
      <c r="O3156" s="51"/>
      <c r="P3156" s="52"/>
    </row>
    <row r="3157" spans="15:16">
      <c r="O3157" s="51"/>
      <c r="P3157" s="52"/>
    </row>
    <row r="3158" spans="15:16">
      <c r="O3158" s="51"/>
      <c r="P3158" s="52"/>
    </row>
    <row r="3159" spans="15:16">
      <c r="O3159" s="51"/>
      <c r="P3159" s="52"/>
    </row>
    <row r="3160" spans="15:16">
      <c r="O3160" s="51"/>
      <c r="P3160" s="52"/>
    </row>
    <row r="3161" spans="15:16">
      <c r="O3161" s="51"/>
      <c r="P3161" s="52"/>
    </row>
    <row r="3162" spans="15:16">
      <c r="O3162" s="51"/>
      <c r="P3162" s="52"/>
    </row>
    <row r="3163" spans="15:16">
      <c r="O3163" s="51"/>
      <c r="P3163" s="52"/>
    </row>
    <row r="3164" spans="15:16">
      <c r="O3164" s="51"/>
      <c r="P3164" s="52"/>
    </row>
    <row r="3165" spans="15:16">
      <c r="O3165" s="51"/>
      <c r="P3165" s="52"/>
    </row>
    <row r="3166" spans="15:16">
      <c r="O3166" s="51"/>
      <c r="P3166" s="52"/>
    </row>
    <row r="3167" spans="15:16">
      <c r="O3167" s="51"/>
      <c r="P3167" s="52"/>
    </row>
    <row r="3168" spans="15:16">
      <c r="O3168" s="51"/>
      <c r="P3168" s="52"/>
    </row>
    <row r="3169" spans="15:16">
      <c r="O3169" s="51"/>
      <c r="P3169" s="52"/>
    </row>
    <row r="3170" spans="15:16">
      <c r="O3170" s="51"/>
      <c r="P3170" s="52"/>
    </row>
    <row r="3171" spans="15:16">
      <c r="O3171" s="51"/>
      <c r="P3171" s="52"/>
    </row>
    <row r="3172" spans="15:16">
      <c r="O3172" s="51"/>
      <c r="P3172" s="52"/>
    </row>
    <row r="3173" spans="15:16">
      <c r="O3173" s="51"/>
      <c r="P3173" s="52"/>
    </row>
    <row r="3174" spans="15:16">
      <c r="O3174" s="51"/>
      <c r="P3174" s="52"/>
    </row>
    <row r="3175" spans="15:16">
      <c r="O3175" s="51"/>
      <c r="P3175" s="52"/>
    </row>
    <row r="3176" spans="15:16">
      <c r="O3176" s="51"/>
      <c r="P3176" s="52"/>
    </row>
    <row r="3177" spans="15:16">
      <c r="O3177" s="51"/>
      <c r="P3177" s="52"/>
    </row>
    <row r="3178" spans="15:16">
      <c r="O3178" s="51"/>
      <c r="P3178" s="52"/>
    </row>
    <row r="3179" spans="15:16">
      <c r="O3179" s="51"/>
      <c r="P3179" s="52"/>
    </row>
    <row r="3180" spans="15:16">
      <c r="O3180" s="51"/>
      <c r="P3180" s="52"/>
    </row>
    <row r="3181" spans="15:16">
      <c r="O3181" s="51"/>
      <c r="P3181" s="52"/>
    </row>
    <row r="3182" spans="15:16">
      <c r="O3182" s="51"/>
      <c r="P3182" s="52"/>
    </row>
    <row r="3183" spans="15:16">
      <c r="O3183" s="51"/>
      <c r="P3183" s="52"/>
    </row>
    <row r="3184" spans="15:16">
      <c r="O3184" s="51"/>
      <c r="P3184" s="52"/>
    </row>
    <row r="3185" spans="15:16">
      <c r="O3185" s="51"/>
      <c r="P3185" s="52"/>
    </row>
    <row r="3186" spans="15:16">
      <c r="O3186" s="51"/>
      <c r="P3186" s="52"/>
    </row>
    <row r="3187" spans="15:16">
      <c r="O3187" s="51"/>
      <c r="P3187" s="52"/>
    </row>
    <row r="3188" spans="15:16">
      <c r="O3188" s="51"/>
      <c r="P3188" s="52"/>
    </row>
    <row r="3189" spans="15:16">
      <c r="O3189" s="51"/>
      <c r="P3189" s="52"/>
    </row>
    <row r="3190" spans="15:16">
      <c r="O3190" s="51"/>
      <c r="P3190" s="52"/>
    </row>
    <row r="3191" spans="15:16">
      <c r="O3191" s="51"/>
      <c r="P3191" s="52"/>
    </row>
    <row r="3192" spans="15:16">
      <c r="O3192" s="51"/>
      <c r="P3192" s="52"/>
    </row>
    <row r="3193" spans="15:16">
      <c r="O3193" s="51"/>
      <c r="P3193" s="52"/>
    </row>
    <row r="3194" spans="15:16">
      <c r="O3194" s="51"/>
      <c r="P3194" s="52"/>
    </row>
    <row r="3195" spans="15:16">
      <c r="O3195" s="51"/>
      <c r="P3195" s="52"/>
    </row>
    <row r="3196" spans="15:16">
      <c r="O3196" s="51"/>
      <c r="P3196" s="52"/>
    </row>
    <row r="3197" spans="15:16">
      <c r="O3197" s="51"/>
      <c r="P3197" s="52"/>
    </row>
    <row r="3198" spans="15:16">
      <c r="O3198" s="51"/>
      <c r="P3198" s="52"/>
    </row>
    <row r="3199" spans="15:16">
      <c r="O3199" s="51"/>
      <c r="P3199" s="52"/>
    </row>
    <row r="3200" spans="15:16">
      <c r="O3200" s="51"/>
      <c r="P3200" s="52"/>
    </row>
    <row r="3201" spans="15:16">
      <c r="O3201" s="51"/>
      <c r="P3201" s="52"/>
    </row>
    <row r="3202" spans="15:16">
      <c r="O3202" s="51"/>
      <c r="P3202" s="52"/>
    </row>
    <row r="3203" spans="15:16">
      <c r="O3203" s="51"/>
      <c r="P3203" s="52"/>
    </row>
    <row r="3204" spans="15:16">
      <c r="O3204" s="51"/>
      <c r="P3204" s="52"/>
    </row>
    <row r="3205" spans="15:16">
      <c r="O3205" s="51"/>
      <c r="P3205" s="52"/>
    </row>
    <row r="3206" spans="15:16">
      <c r="O3206" s="51"/>
      <c r="P3206" s="52"/>
    </row>
    <row r="3207" spans="15:16">
      <c r="O3207" s="51"/>
      <c r="P3207" s="52"/>
    </row>
    <row r="3208" spans="15:16">
      <c r="O3208" s="51"/>
      <c r="P3208" s="52"/>
    </row>
    <row r="3209" spans="15:16">
      <c r="O3209" s="51"/>
      <c r="P3209" s="52"/>
    </row>
    <row r="3210" spans="15:16">
      <c r="O3210" s="51"/>
      <c r="P3210" s="52"/>
    </row>
    <row r="3211" spans="15:16">
      <c r="O3211" s="51"/>
      <c r="P3211" s="52"/>
    </row>
    <row r="3212" spans="15:16">
      <c r="O3212" s="51"/>
      <c r="P3212" s="52"/>
    </row>
    <row r="3213" spans="15:16">
      <c r="O3213" s="51"/>
      <c r="P3213" s="52"/>
    </row>
    <row r="3214" spans="15:16">
      <c r="O3214" s="51"/>
      <c r="P3214" s="52"/>
    </row>
    <row r="3215" spans="15:16">
      <c r="O3215" s="51"/>
      <c r="P3215" s="52"/>
    </row>
    <row r="3216" spans="15:16">
      <c r="O3216" s="51"/>
      <c r="P3216" s="52"/>
    </row>
    <row r="3217" spans="15:16">
      <c r="O3217" s="51"/>
      <c r="P3217" s="52"/>
    </row>
    <row r="3218" spans="15:16">
      <c r="O3218" s="51"/>
      <c r="P3218" s="52"/>
    </row>
    <row r="3219" spans="15:16">
      <c r="O3219" s="51"/>
      <c r="P3219" s="52"/>
    </row>
    <row r="3220" spans="15:16">
      <c r="O3220" s="51"/>
      <c r="P3220" s="52"/>
    </row>
    <row r="3221" spans="15:16">
      <c r="O3221" s="51"/>
      <c r="P3221" s="52"/>
    </row>
    <row r="3222" spans="15:16">
      <c r="O3222" s="51"/>
      <c r="P3222" s="52"/>
    </row>
    <row r="3223" spans="15:16">
      <c r="O3223" s="51"/>
      <c r="P3223" s="52"/>
    </row>
    <row r="3224" spans="15:16">
      <c r="O3224" s="51"/>
      <c r="P3224" s="52"/>
    </row>
    <row r="3225" spans="15:16">
      <c r="O3225" s="51"/>
      <c r="P3225" s="52"/>
    </row>
    <row r="3226" spans="15:16">
      <c r="O3226" s="51"/>
      <c r="P3226" s="52"/>
    </row>
    <row r="3227" spans="15:16">
      <c r="O3227" s="51"/>
      <c r="P3227" s="52"/>
    </row>
    <row r="3228" spans="15:16">
      <c r="O3228" s="51"/>
      <c r="P3228" s="52"/>
    </row>
    <row r="3229" spans="15:16">
      <c r="O3229" s="51"/>
      <c r="P3229" s="52"/>
    </row>
    <row r="3230" spans="15:16">
      <c r="O3230" s="51"/>
      <c r="P3230" s="52"/>
    </row>
    <row r="3231" spans="15:16">
      <c r="O3231" s="51"/>
      <c r="P3231" s="52"/>
    </row>
    <row r="3232" spans="15:16">
      <c r="O3232" s="51"/>
      <c r="P3232" s="52"/>
    </row>
    <row r="3233" spans="15:16">
      <c r="O3233" s="51"/>
      <c r="P3233" s="52"/>
    </row>
    <row r="3234" spans="15:16">
      <c r="O3234" s="51"/>
      <c r="P3234" s="52"/>
    </row>
    <row r="3235" spans="15:16">
      <c r="O3235" s="51"/>
      <c r="P3235" s="52"/>
    </row>
    <row r="3236" spans="15:16">
      <c r="O3236" s="51"/>
      <c r="P3236" s="52"/>
    </row>
    <row r="3237" spans="15:16">
      <c r="O3237" s="51"/>
      <c r="P3237" s="52"/>
    </row>
    <row r="3238" spans="15:16">
      <c r="O3238" s="51"/>
      <c r="P3238" s="52"/>
    </row>
    <row r="3239" spans="15:16">
      <c r="O3239" s="51"/>
      <c r="P3239" s="52"/>
    </row>
    <row r="3240" spans="15:16">
      <c r="O3240" s="51"/>
      <c r="P3240" s="52"/>
    </row>
    <row r="3241" spans="15:16">
      <c r="O3241" s="51"/>
      <c r="P3241" s="52"/>
    </row>
    <row r="3242" spans="15:16">
      <c r="O3242" s="51"/>
      <c r="P3242" s="52"/>
    </row>
    <row r="3243" spans="15:16">
      <c r="O3243" s="51"/>
      <c r="P3243" s="52"/>
    </row>
    <row r="3244" spans="15:16">
      <c r="O3244" s="51"/>
      <c r="P3244" s="52"/>
    </row>
    <row r="3245" spans="15:16">
      <c r="O3245" s="51"/>
      <c r="P3245" s="52"/>
    </row>
    <row r="3246" spans="15:16">
      <c r="O3246" s="51"/>
      <c r="P3246" s="52"/>
    </row>
    <row r="3247" spans="15:16">
      <c r="O3247" s="51"/>
      <c r="P3247" s="52"/>
    </row>
    <row r="3248" spans="15:16">
      <c r="O3248" s="51"/>
      <c r="P3248" s="52"/>
    </row>
    <row r="3249" spans="15:16">
      <c r="O3249" s="51"/>
      <c r="P3249" s="52"/>
    </row>
    <row r="3250" spans="15:16">
      <c r="O3250" s="51"/>
      <c r="P3250" s="52"/>
    </row>
    <row r="3251" spans="15:16">
      <c r="O3251" s="51"/>
      <c r="P3251" s="52"/>
    </row>
    <row r="3252" spans="15:16">
      <c r="O3252" s="51"/>
      <c r="P3252" s="52"/>
    </row>
    <row r="3253" spans="15:16">
      <c r="O3253" s="51"/>
      <c r="P3253" s="52"/>
    </row>
    <row r="3254" spans="15:16">
      <c r="O3254" s="51"/>
      <c r="P3254" s="52"/>
    </row>
    <row r="3255" spans="15:16">
      <c r="O3255" s="51"/>
      <c r="P3255" s="52"/>
    </row>
    <row r="3256" spans="15:16">
      <c r="O3256" s="51"/>
      <c r="P3256" s="52"/>
    </row>
    <row r="3257" spans="15:16">
      <c r="O3257" s="51"/>
      <c r="P3257" s="52"/>
    </row>
    <row r="3258" spans="15:16">
      <c r="O3258" s="51"/>
      <c r="P3258" s="52"/>
    </row>
    <row r="3259" spans="15:16">
      <c r="O3259" s="51"/>
      <c r="P3259" s="52"/>
    </row>
    <row r="3260" spans="15:16">
      <c r="O3260" s="51"/>
      <c r="P3260" s="52"/>
    </row>
    <row r="3261" spans="15:16">
      <c r="O3261" s="51"/>
      <c r="P3261" s="52"/>
    </row>
    <row r="3262" spans="15:16">
      <c r="O3262" s="51"/>
      <c r="P3262" s="52"/>
    </row>
    <row r="3263" spans="15:16">
      <c r="O3263" s="51"/>
      <c r="P3263" s="52"/>
    </row>
    <row r="3264" spans="15:16">
      <c r="O3264" s="51"/>
      <c r="P3264" s="52"/>
    </row>
    <row r="3265" spans="15:16">
      <c r="O3265" s="51"/>
      <c r="P3265" s="52"/>
    </row>
    <row r="3266" spans="15:16">
      <c r="O3266" s="51"/>
      <c r="P3266" s="52"/>
    </row>
    <row r="3267" spans="15:16">
      <c r="O3267" s="51"/>
      <c r="P3267" s="52"/>
    </row>
    <row r="3268" spans="15:16">
      <c r="O3268" s="51"/>
      <c r="P3268" s="52"/>
    </row>
    <row r="3269" spans="15:16">
      <c r="O3269" s="51"/>
      <c r="P3269" s="52"/>
    </row>
    <row r="3270" spans="15:16">
      <c r="O3270" s="51"/>
      <c r="P3270" s="52"/>
    </row>
    <row r="3271" spans="15:16">
      <c r="O3271" s="51"/>
      <c r="P3271" s="52"/>
    </row>
    <row r="3272" spans="15:16">
      <c r="O3272" s="51"/>
      <c r="P3272" s="52"/>
    </row>
    <row r="3273" spans="15:16">
      <c r="O3273" s="51"/>
      <c r="P3273" s="52"/>
    </row>
    <row r="3274" spans="15:16">
      <c r="O3274" s="51"/>
      <c r="P3274" s="52"/>
    </row>
    <row r="3275" spans="15:16">
      <c r="O3275" s="51"/>
      <c r="P3275" s="52"/>
    </row>
    <row r="3276" spans="15:16">
      <c r="O3276" s="51"/>
      <c r="P3276" s="52"/>
    </row>
    <row r="3277" spans="15:16">
      <c r="O3277" s="51"/>
      <c r="P3277" s="52"/>
    </row>
    <row r="3278" spans="15:16">
      <c r="O3278" s="51"/>
      <c r="P3278" s="52"/>
    </row>
    <row r="3279" spans="15:16">
      <c r="O3279" s="51"/>
      <c r="P3279" s="52"/>
    </row>
    <row r="3280" spans="15:16">
      <c r="O3280" s="51"/>
      <c r="P3280" s="52"/>
    </row>
    <row r="3281" spans="15:16">
      <c r="O3281" s="51"/>
      <c r="P3281" s="52"/>
    </row>
    <row r="3282" spans="15:16">
      <c r="O3282" s="51"/>
      <c r="P3282" s="52"/>
    </row>
    <row r="3283" spans="15:16">
      <c r="O3283" s="51"/>
      <c r="P3283" s="52"/>
    </row>
    <row r="3284" spans="15:16">
      <c r="O3284" s="51"/>
      <c r="P3284" s="52"/>
    </row>
    <row r="3285" spans="15:16">
      <c r="O3285" s="51"/>
      <c r="P3285" s="52"/>
    </row>
    <row r="3286" spans="15:16">
      <c r="O3286" s="51"/>
      <c r="P3286" s="52"/>
    </row>
    <row r="3287" spans="15:16">
      <c r="O3287" s="51"/>
      <c r="P3287" s="52"/>
    </row>
    <row r="3288" spans="15:16">
      <c r="O3288" s="51"/>
      <c r="P3288" s="52"/>
    </row>
    <row r="3289" spans="15:16">
      <c r="O3289" s="51"/>
      <c r="P3289" s="52"/>
    </row>
    <row r="3290" spans="15:16">
      <c r="O3290" s="51"/>
      <c r="P3290" s="52"/>
    </row>
    <row r="3291" spans="15:16">
      <c r="O3291" s="51"/>
      <c r="P3291" s="52"/>
    </row>
    <row r="3292" spans="15:16">
      <c r="O3292" s="51"/>
      <c r="P3292" s="52"/>
    </row>
    <row r="3293" spans="15:16">
      <c r="O3293" s="51"/>
      <c r="P3293" s="52"/>
    </row>
    <row r="3294" spans="15:16">
      <c r="O3294" s="51"/>
      <c r="P3294" s="52"/>
    </row>
    <row r="3295" spans="15:16">
      <c r="O3295" s="51"/>
      <c r="P3295" s="52"/>
    </row>
    <row r="3296" spans="15:16">
      <c r="O3296" s="51"/>
      <c r="P3296" s="52"/>
    </row>
    <row r="3297" spans="15:16">
      <c r="O3297" s="51"/>
      <c r="P3297" s="52"/>
    </row>
    <row r="3298" spans="15:16">
      <c r="O3298" s="51"/>
      <c r="P3298" s="52"/>
    </row>
    <row r="3299" spans="15:16">
      <c r="O3299" s="51"/>
      <c r="P3299" s="52"/>
    </row>
    <row r="3300" spans="15:16">
      <c r="O3300" s="51"/>
      <c r="P3300" s="52"/>
    </row>
    <row r="3301" spans="15:16">
      <c r="O3301" s="51"/>
      <c r="P3301" s="52"/>
    </row>
    <row r="3302" spans="15:16">
      <c r="O3302" s="51"/>
      <c r="P3302" s="52"/>
    </row>
    <row r="3303" spans="15:16">
      <c r="O3303" s="51"/>
      <c r="P3303" s="52"/>
    </row>
    <row r="3304" spans="15:16">
      <c r="O3304" s="51"/>
      <c r="P3304" s="52"/>
    </row>
    <row r="3305" spans="15:16">
      <c r="O3305" s="51"/>
      <c r="P3305" s="52"/>
    </row>
    <row r="3306" spans="15:16">
      <c r="O3306" s="51"/>
      <c r="P3306" s="52"/>
    </row>
    <row r="3307" spans="15:16">
      <c r="O3307" s="51"/>
      <c r="P3307" s="52"/>
    </row>
    <row r="3308" spans="15:16">
      <c r="O3308" s="51"/>
      <c r="P3308" s="52"/>
    </row>
    <row r="3309" spans="15:16">
      <c r="O3309" s="51"/>
      <c r="P3309" s="52"/>
    </row>
    <row r="3310" spans="15:16">
      <c r="O3310" s="51"/>
      <c r="P3310" s="52"/>
    </row>
    <row r="3311" spans="15:16">
      <c r="O3311" s="51"/>
      <c r="P3311" s="52"/>
    </row>
    <row r="3312" spans="15:16">
      <c r="O3312" s="51"/>
      <c r="P3312" s="52"/>
    </row>
    <row r="3313" spans="15:16">
      <c r="O3313" s="51"/>
      <c r="P3313" s="52"/>
    </row>
    <row r="3314" spans="15:16">
      <c r="O3314" s="51"/>
      <c r="P3314" s="52"/>
    </row>
    <row r="3315" spans="15:16">
      <c r="O3315" s="51"/>
      <c r="P3315" s="52"/>
    </row>
    <row r="3316" spans="15:16">
      <c r="O3316" s="51"/>
      <c r="P3316" s="52"/>
    </row>
    <row r="3317" spans="15:16">
      <c r="O3317" s="51"/>
      <c r="P3317" s="52"/>
    </row>
    <row r="3318" spans="15:16">
      <c r="O3318" s="51"/>
      <c r="P3318" s="52"/>
    </row>
    <row r="3319" spans="15:16">
      <c r="O3319" s="51"/>
      <c r="P3319" s="52"/>
    </row>
    <row r="3320" spans="15:16">
      <c r="O3320" s="51"/>
      <c r="P3320" s="52"/>
    </row>
    <row r="3321" spans="15:16">
      <c r="O3321" s="51"/>
      <c r="P3321" s="52"/>
    </row>
    <row r="3322" spans="15:16">
      <c r="O3322" s="51"/>
      <c r="P3322" s="52"/>
    </row>
    <row r="3323" spans="15:16">
      <c r="O3323" s="51"/>
      <c r="P3323" s="52"/>
    </row>
    <row r="3324" spans="15:16">
      <c r="O3324" s="51"/>
      <c r="P3324" s="52"/>
    </row>
    <row r="3325" spans="15:16">
      <c r="O3325" s="51"/>
      <c r="P3325" s="52"/>
    </row>
    <row r="3326" spans="15:16">
      <c r="O3326" s="51"/>
      <c r="P3326" s="52"/>
    </row>
    <row r="3327" spans="15:16">
      <c r="O3327" s="51"/>
      <c r="P3327" s="52"/>
    </row>
    <row r="3328" spans="15:16">
      <c r="O3328" s="51"/>
      <c r="P3328" s="52"/>
    </row>
    <row r="3329" spans="15:16">
      <c r="O3329" s="51"/>
      <c r="P3329" s="52"/>
    </row>
    <row r="3330" spans="15:16">
      <c r="O3330" s="51"/>
      <c r="P3330" s="52"/>
    </row>
    <row r="3331" spans="15:16">
      <c r="O3331" s="51"/>
      <c r="P3331" s="52"/>
    </row>
    <row r="3332" spans="15:16">
      <c r="O3332" s="51"/>
      <c r="P3332" s="52"/>
    </row>
    <row r="3333" spans="15:16">
      <c r="O3333" s="51"/>
      <c r="P3333" s="52"/>
    </row>
    <row r="3334" spans="15:16">
      <c r="O3334" s="51"/>
      <c r="P3334" s="52"/>
    </row>
    <row r="3335" spans="15:16">
      <c r="O3335" s="51"/>
      <c r="P3335" s="52"/>
    </row>
    <row r="3336" spans="15:16">
      <c r="O3336" s="51"/>
      <c r="P3336" s="52"/>
    </row>
    <row r="3337" spans="15:16">
      <c r="O3337" s="51"/>
      <c r="P3337" s="52"/>
    </row>
    <row r="3338" spans="15:16">
      <c r="O3338" s="51"/>
      <c r="P3338" s="52"/>
    </row>
    <row r="3339" spans="15:16">
      <c r="O3339" s="51"/>
      <c r="P3339" s="52"/>
    </row>
    <row r="3340" spans="15:16">
      <c r="O3340" s="51"/>
      <c r="P3340" s="52"/>
    </row>
    <row r="3341" spans="15:16">
      <c r="O3341" s="51"/>
      <c r="P3341" s="52"/>
    </row>
    <row r="3342" spans="15:16">
      <c r="O3342" s="51"/>
      <c r="P3342" s="52"/>
    </row>
    <row r="3343" spans="15:16">
      <c r="O3343" s="51"/>
      <c r="P3343" s="52"/>
    </row>
    <row r="3344" spans="15:16">
      <c r="O3344" s="51"/>
      <c r="P3344" s="52"/>
    </row>
    <row r="3345" spans="15:16">
      <c r="O3345" s="51"/>
      <c r="P3345" s="52"/>
    </row>
    <row r="3346" spans="15:16">
      <c r="O3346" s="51"/>
      <c r="P3346" s="52"/>
    </row>
    <row r="3347" spans="15:16">
      <c r="O3347" s="51"/>
      <c r="P3347" s="52"/>
    </row>
    <row r="3348" spans="15:16">
      <c r="O3348" s="51"/>
      <c r="P3348" s="52"/>
    </row>
    <row r="3349" spans="15:16">
      <c r="O3349" s="51"/>
      <c r="P3349" s="52"/>
    </row>
    <row r="3350" spans="15:16">
      <c r="O3350" s="51"/>
      <c r="P3350" s="52"/>
    </row>
    <row r="3351" spans="15:16">
      <c r="O3351" s="51"/>
      <c r="P3351" s="52"/>
    </row>
    <row r="3352" spans="15:16">
      <c r="O3352" s="51"/>
      <c r="P3352" s="52"/>
    </row>
    <row r="3353" spans="15:16">
      <c r="O3353" s="51"/>
      <c r="P3353" s="52"/>
    </row>
    <row r="3354" spans="15:16">
      <c r="O3354" s="51"/>
      <c r="P3354" s="52"/>
    </row>
    <row r="3355" spans="15:16">
      <c r="O3355" s="51"/>
      <c r="P3355" s="52"/>
    </row>
    <row r="3356" spans="15:16">
      <c r="O3356" s="51"/>
      <c r="P3356" s="52"/>
    </row>
    <row r="3357" spans="15:16">
      <c r="O3357" s="51"/>
      <c r="P3357" s="52"/>
    </row>
    <row r="3358" spans="15:16">
      <c r="O3358" s="51"/>
      <c r="P3358" s="52"/>
    </row>
    <row r="3359" spans="15:16">
      <c r="O3359" s="51"/>
      <c r="P3359" s="52"/>
    </row>
    <row r="3360" spans="15:16">
      <c r="O3360" s="51"/>
      <c r="P3360" s="52"/>
    </row>
    <row r="3361" spans="15:16">
      <c r="O3361" s="51"/>
      <c r="P3361" s="52"/>
    </row>
    <row r="3362" spans="15:16">
      <c r="O3362" s="51"/>
      <c r="P3362" s="52"/>
    </row>
    <row r="3363" spans="15:16">
      <c r="O3363" s="51"/>
      <c r="P3363" s="52"/>
    </row>
    <row r="3364" spans="15:16">
      <c r="O3364" s="51"/>
      <c r="P3364" s="52"/>
    </row>
    <row r="3365" spans="15:16">
      <c r="O3365" s="51"/>
      <c r="P3365" s="52"/>
    </row>
    <row r="3366" spans="15:16">
      <c r="O3366" s="51"/>
      <c r="P3366" s="52"/>
    </row>
    <row r="3367" spans="15:16">
      <c r="O3367" s="51"/>
      <c r="P3367" s="52"/>
    </row>
    <row r="3368" spans="15:16">
      <c r="O3368" s="51"/>
      <c r="P3368" s="52"/>
    </row>
    <row r="3369" spans="15:16">
      <c r="O3369" s="51"/>
      <c r="P3369" s="52"/>
    </row>
    <row r="3370" spans="15:16">
      <c r="O3370" s="51"/>
      <c r="P3370" s="52"/>
    </row>
    <row r="3371" spans="15:16">
      <c r="O3371" s="51"/>
      <c r="P3371" s="52"/>
    </row>
    <row r="3372" spans="15:16">
      <c r="O3372" s="51"/>
      <c r="P3372" s="52"/>
    </row>
    <row r="3373" spans="15:16">
      <c r="O3373" s="51"/>
      <c r="P3373" s="52"/>
    </row>
    <row r="3374" spans="15:16">
      <c r="O3374" s="51"/>
      <c r="P3374" s="52"/>
    </row>
    <row r="3375" spans="15:16">
      <c r="O3375" s="51"/>
      <c r="P3375" s="52"/>
    </row>
    <row r="3376" spans="15:16">
      <c r="O3376" s="51"/>
      <c r="P3376" s="52"/>
    </row>
    <row r="3377" spans="15:16">
      <c r="O3377" s="51"/>
      <c r="P3377" s="52"/>
    </row>
    <row r="3378" spans="15:16">
      <c r="O3378" s="51"/>
      <c r="P3378" s="52"/>
    </row>
    <row r="3379" spans="15:16">
      <c r="O3379" s="51"/>
      <c r="P3379" s="52"/>
    </row>
    <row r="3380" spans="15:16">
      <c r="O3380" s="51"/>
      <c r="P3380" s="52"/>
    </row>
    <row r="3381" spans="15:16">
      <c r="O3381" s="51"/>
      <c r="P3381" s="52"/>
    </row>
    <row r="3382" spans="15:16">
      <c r="O3382" s="51"/>
      <c r="P3382" s="52"/>
    </row>
    <row r="3383" spans="15:16">
      <c r="O3383" s="51"/>
      <c r="P3383" s="52"/>
    </row>
    <row r="3384" spans="15:16">
      <c r="O3384" s="51"/>
      <c r="P3384" s="52"/>
    </row>
    <row r="3385" spans="15:16">
      <c r="O3385" s="51"/>
      <c r="P3385" s="52"/>
    </row>
    <row r="3386" spans="15:16">
      <c r="O3386" s="51"/>
      <c r="P3386" s="52"/>
    </row>
    <row r="3387" spans="15:16">
      <c r="O3387" s="51"/>
      <c r="P3387" s="52"/>
    </row>
    <row r="3388" spans="15:16">
      <c r="O3388" s="51"/>
      <c r="P3388" s="52"/>
    </row>
    <row r="3389" spans="15:16">
      <c r="O3389" s="51"/>
      <c r="P3389" s="52"/>
    </row>
    <row r="3390" spans="15:16">
      <c r="O3390" s="51"/>
      <c r="P3390" s="52"/>
    </row>
    <row r="3391" spans="15:16">
      <c r="O3391" s="51"/>
      <c r="P3391" s="52"/>
    </row>
    <row r="3392" spans="15:16">
      <c r="O3392" s="51"/>
      <c r="P3392" s="52"/>
    </row>
    <row r="3393" spans="15:16">
      <c r="O3393" s="51"/>
      <c r="P3393" s="52"/>
    </row>
    <row r="3394" spans="15:16">
      <c r="O3394" s="51"/>
      <c r="P3394" s="52"/>
    </row>
    <row r="3395" spans="15:16">
      <c r="O3395" s="51"/>
      <c r="P3395" s="52"/>
    </row>
    <row r="3396" spans="15:16">
      <c r="O3396" s="51"/>
      <c r="P3396" s="52"/>
    </row>
    <row r="3397" spans="15:16">
      <c r="O3397" s="51"/>
      <c r="P3397" s="52"/>
    </row>
    <row r="3398" spans="15:16">
      <c r="O3398" s="51"/>
      <c r="P3398" s="52"/>
    </row>
    <row r="3399" spans="15:16">
      <c r="O3399" s="51"/>
      <c r="P3399" s="52"/>
    </row>
    <row r="3400" spans="15:16">
      <c r="O3400" s="51"/>
      <c r="P3400" s="52"/>
    </row>
    <row r="3401" spans="15:16">
      <c r="O3401" s="51"/>
      <c r="P3401" s="52"/>
    </row>
    <row r="3402" spans="15:16">
      <c r="O3402" s="51"/>
      <c r="P3402" s="52"/>
    </row>
    <row r="3403" spans="15:16">
      <c r="O3403" s="51"/>
      <c r="P3403" s="52"/>
    </row>
    <row r="3404" spans="15:16">
      <c r="O3404" s="51"/>
      <c r="P3404" s="52"/>
    </row>
    <row r="3405" spans="15:16">
      <c r="O3405" s="51"/>
      <c r="P3405" s="52"/>
    </row>
    <row r="3406" spans="15:16">
      <c r="O3406" s="51"/>
      <c r="P3406" s="52"/>
    </row>
    <row r="3407" spans="15:16">
      <c r="O3407" s="51"/>
      <c r="P3407" s="52"/>
    </row>
    <row r="3408" spans="15:16">
      <c r="O3408" s="51"/>
      <c r="P3408" s="52"/>
    </row>
    <row r="3409" spans="15:16">
      <c r="O3409" s="51"/>
      <c r="P3409" s="52"/>
    </row>
    <row r="3410" spans="15:16">
      <c r="O3410" s="51"/>
      <c r="P3410" s="52"/>
    </row>
    <row r="3411" spans="15:16">
      <c r="O3411" s="51"/>
      <c r="P3411" s="52"/>
    </row>
    <row r="3412" spans="15:16">
      <c r="O3412" s="51"/>
      <c r="P3412" s="52"/>
    </row>
    <row r="3413" spans="15:16">
      <c r="O3413" s="51"/>
      <c r="P3413" s="52"/>
    </row>
    <row r="3414" spans="15:16">
      <c r="O3414" s="51"/>
      <c r="P3414" s="52"/>
    </row>
    <row r="3415" spans="15:16">
      <c r="O3415" s="51"/>
      <c r="P3415" s="52"/>
    </row>
    <row r="3416" spans="15:16">
      <c r="O3416" s="51"/>
      <c r="P3416" s="52"/>
    </row>
    <row r="3417" spans="15:16">
      <c r="O3417" s="51"/>
      <c r="P3417" s="52"/>
    </row>
    <row r="3418" spans="15:16">
      <c r="O3418" s="51"/>
      <c r="P3418" s="52"/>
    </row>
    <row r="3419" spans="15:16">
      <c r="O3419" s="51"/>
      <c r="P3419" s="52"/>
    </row>
    <row r="3420" spans="15:16">
      <c r="O3420" s="51"/>
      <c r="P3420" s="52"/>
    </row>
    <row r="3421" spans="15:16">
      <c r="O3421" s="51"/>
      <c r="P3421" s="52"/>
    </row>
    <row r="3422" spans="15:16">
      <c r="O3422" s="51"/>
      <c r="P3422" s="52"/>
    </row>
    <row r="3423" spans="15:16">
      <c r="O3423" s="51"/>
      <c r="P3423" s="52"/>
    </row>
    <row r="3424" spans="15:16">
      <c r="O3424" s="51"/>
      <c r="P3424" s="52"/>
    </row>
    <row r="3425" spans="15:16">
      <c r="O3425" s="51"/>
      <c r="P3425" s="52"/>
    </row>
    <row r="3426" spans="15:16">
      <c r="O3426" s="51"/>
      <c r="P3426" s="52"/>
    </row>
    <row r="3427" spans="15:16">
      <c r="O3427" s="51"/>
      <c r="P3427" s="52"/>
    </row>
    <row r="3428" spans="15:16">
      <c r="O3428" s="51"/>
      <c r="P3428" s="52"/>
    </row>
    <row r="3429" spans="15:16">
      <c r="O3429" s="51"/>
      <c r="P3429" s="52"/>
    </row>
    <row r="3430" spans="15:16">
      <c r="O3430" s="51"/>
      <c r="P3430" s="52"/>
    </row>
    <row r="3431" spans="15:16">
      <c r="O3431" s="51"/>
      <c r="P3431" s="52"/>
    </row>
    <row r="3432" spans="15:16">
      <c r="O3432" s="51"/>
      <c r="P3432" s="52"/>
    </row>
    <row r="3433" spans="15:16">
      <c r="O3433" s="51"/>
      <c r="P3433" s="52"/>
    </row>
    <row r="3434" spans="15:16">
      <c r="O3434" s="51"/>
      <c r="P3434" s="52"/>
    </row>
    <row r="3435" spans="15:16">
      <c r="O3435" s="51"/>
      <c r="P3435" s="52"/>
    </row>
    <row r="3436" spans="15:16">
      <c r="O3436" s="51"/>
      <c r="P3436" s="52"/>
    </row>
    <row r="3437" spans="15:16">
      <c r="O3437" s="51"/>
      <c r="P3437" s="52"/>
    </row>
    <row r="3438" spans="15:16">
      <c r="O3438" s="51"/>
      <c r="P3438" s="52"/>
    </row>
    <row r="3439" spans="15:16">
      <c r="O3439" s="51"/>
      <c r="P3439" s="52"/>
    </row>
    <row r="3440" spans="15:16">
      <c r="O3440" s="51"/>
      <c r="P3440" s="52"/>
    </row>
    <row r="3441" spans="15:16">
      <c r="O3441" s="51"/>
      <c r="P3441" s="52"/>
    </row>
    <row r="3442" spans="15:16">
      <c r="O3442" s="51"/>
      <c r="P3442" s="52"/>
    </row>
    <row r="3443" spans="15:16">
      <c r="O3443" s="51"/>
      <c r="P3443" s="52"/>
    </row>
    <row r="3444" spans="15:16">
      <c r="O3444" s="51"/>
      <c r="P3444" s="52"/>
    </row>
    <row r="3445" spans="15:16">
      <c r="O3445" s="51"/>
      <c r="P3445" s="52"/>
    </row>
    <row r="3446" spans="15:16">
      <c r="O3446" s="51"/>
      <c r="P3446" s="52"/>
    </row>
    <row r="3447" spans="15:16">
      <c r="O3447" s="51"/>
      <c r="P3447" s="52"/>
    </row>
    <row r="3448" spans="15:16">
      <c r="O3448" s="51"/>
      <c r="P3448" s="52"/>
    </row>
    <row r="3449" spans="15:16">
      <c r="O3449" s="51"/>
      <c r="P3449" s="52"/>
    </row>
    <row r="3450" spans="15:16">
      <c r="O3450" s="51"/>
      <c r="P3450" s="52"/>
    </row>
    <row r="3451" spans="15:16">
      <c r="O3451" s="51"/>
      <c r="P3451" s="52"/>
    </row>
    <row r="3452" spans="15:16">
      <c r="O3452" s="51"/>
      <c r="P3452" s="52"/>
    </row>
    <row r="3453" spans="15:16">
      <c r="O3453" s="51"/>
      <c r="P3453" s="52"/>
    </row>
    <row r="3454" spans="15:16">
      <c r="O3454" s="51"/>
      <c r="P3454" s="52"/>
    </row>
    <row r="3455" spans="15:16">
      <c r="O3455" s="51"/>
      <c r="P3455" s="52"/>
    </row>
    <row r="3456" spans="15:16">
      <c r="O3456" s="51"/>
      <c r="P3456" s="52"/>
    </row>
    <row r="3457" spans="15:16">
      <c r="O3457" s="51"/>
      <c r="P3457" s="52"/>
    </row>
    <row r="3458" spans="15:16">
      <c r="O3458" s="51"/>
      <c r="P3458" s="52"/>
    </row>
    <row r="3459" spans="15:16">
      <c r="O3459" s="51"/>
      <c r="P3459" s="52"/>
    </row>
    <row r="3460" spans="15:16">
      <c r="O3460" s="51"/>
      <c r="P3460" s="52"/>
    </row>
    <row r="3461" spans="15:16">
      <c r="O3461" s="51"/>
      <c r="P3461" s="52"/>
    </row>
    <row r="3462" spans="15:16">
      <c r="O3462" s="51"/>
      <c r="P3462" s="52"/>
    </row>
    <row r="3463" spans="15:16">
      <c r="O3463" s="51"/>
      <c r="P3463" s="52"/>
    </row>
    <row r="3464" spans="15:16">
      <c r="O3464" s="51"/>
      <c r="P3464" s="52"/>
    </row>
    <row r="3465" spans="15:16">
      <c r="O3465" s="51"/>
      <c r="P3465" s="52"/>
    </row>
    <row r="3466" spans="15:16">
      <c r="O3466" s="51"/>
      <c r="P3466" s="52"/>
    </row>
    <row r="3467" spans="15:16">
      <c r="O3467" s="51"/>
      <c r="P3467" s="52"/>
    </row>
    <row r="3468" spans="15:16">
      <c r="O3468" s="51"/>
      <c r="P3468" s="52"/>
    </row>
    <row r="3469" spans="15:16">
      <c r="O3469" s="51"/>
      <c r="P3469" s="52"/>
    </row>
    <row r="3470" spans="15:16">
      <c r="O3470" s="51"/>
      <c r="P3470" s="52"/>
    </row>
    <row r="3471" spans="15:16">
      <c r="O3471" s="51"/>
      <c r="P3471" s="52"/>
    </row>
    <row r="3472" spans="15:16">
      <c r="O3472" s="51"/>
      <c r="P3472" s="52"/>
    </row>
    <row r="3473" spans="15:16">
      <c r="O3473" s="51"/>
      <c r="P3473" s="52"/>
    </row>
    <row r="3474" spans="15:16">
      <c r="O3474" s="51"/>
      <c r="P3474" s="52"/>
    </row>
    <row r="3475" spans="15:16">
      <c r="O3475" s="51"/>
      <c r="P3475" s="52"/>
    </row>
    <row r="3476" spans="15:16">
      <c r="O3476" s="51"/>
      <c r="P3476" s="52"/>
    </row>
    <row r="3477" spans="15:16">
      <c r="O3477" s="51"/>
      <c r="P3477" s="52"/>
    </row>
    <row r="3478" spans="15:16">
      <c r="O3478" s="51"/>
      <c r="P3478" s="52"/>
    </row>
    <row r="3479" spans="15:16">
      <c r="O3479" s="51"/>
      <c r="P3479" s="52"/>
    </row>
    <row r="3480" spans="15:16">
      <c r="O3480" s="51"/>
      <c r="P3480" s="52"/>
    </row>
    <row r="3481" spans="15:16">
      <c r="O3481" s="51"/>
      <c r="P3481" s="52"/>
    </row>
    <row r="3482" spans="15:16">
      <c r="O3482" s="51"/>
      <c r="P3482" s="52"/>
    </row>
    <row r="3483" spans="15:16">
      <c r="O3483" s="51"/>
      <c r="P3483" s="52"/>
    </row>
    <row r="3484" spans="15:16">
      <c r="O3484" s="51"/>
      <c r="P3484" s="52"/>
    </row>
    <row r="3485" spans="15:16">
      <c r="O3485" s="51"/>
      <c r="P3485" s="52"/>
    </row>
    <row r="3486" spans="15:16">
      <c r="O3486" s="51"/>
      <c r="P3486" s="52"/>
    </row>
    <row r="3487" spans="15:16">
      <c r="O3487" s="51"/>
      <c r="P3487" s="52"/>
    </row>
    <row r="3488" spans="15:16">
      <c r="O3488" s="51"/>
      <c r="P3488" s="52"/>
    </row>
    <row r="3489" spans="15:16">
      <c r="O3489" s="51"/>
      <c r="P3489" s="52"/>
    </row>
    <row r="3490" spans="15:16">
      <c r="O3490" s="51"/>
      <c r="P3490" s="52"/>
    </row>
    <row r="3491" spans="15:16">
      <c r="O3491" s="51"/>
      <c r="P3491" s="52"/>
    </row>
    <row r="3492" spans="15:16">
      <c r="O3492" s="51"/>
      <c r="P3492" s="52"/>
    </row>
    <row r="3493" spans="15:16">
      <c r="O3493" s="51"/>
      <c r="P3493" s="52"/>
    </row>
    <row r="3494" spans="15:16">
      <c r="O3494" s="51"/>
      <c r="P3494" s="52"/>
    </row>
    <row r="3495" spans="15:16">
      <c r="O3495" s="51"/>
      <c r="P3495" s="52"/>
    </row>
    <row r="3496" spans="15:16">
      <c r="O3496" s="51"/>
      <c r="P3496" s="52"/>
    </row>
    <row r="3497" spans="15:16">
      <c r="O3497" s="51"/>
      <c r="P3497" s="52"/>
    </row>
    <row r="3498" spans="15:16">
      <c r="O3498" s="51"/>
      <c r="P3498" s="52"/>
    </row>
    <row r="3499" spans="15:16">
      <c r="O3499" s="51"/>
      <c r="P3499" s="52"/>
    </row>
    <row r="3500" spans="15:16">
      <c r="O3500" s="51"/>
      <c r="P3500" s="52"/>
    </row>
    <row r="3501" spans="15:16">
      <c r="O3501" s="51"/>
      <c r="P3501" s="52"/>
    </row>
    <row r="3502" spans="15:16">
      <c r="O3502" s="51"/>
      <c r="P3502" s="52"/>
    </row>
    <row r="3503" spans="15:16">
      <c r="O3503" s="51"/>
      <c r="P3503" s="52"/>
    </row>
    <row r="3504" spans="15:16">
      <c r="O3504" s="51"/>
      <c r="P3504" s="52"/>
    </row>
    <row r="3505" spans="15:16">
      <c r="O3505" s="51"/>
      <c r="P3505" s="52"/>
    </row>
    <row r="3506" spans="15:16">
      <c r="O3506" s="51"/>
      <c r="P3506" s="52"/>
    </row>
    <row r="3507" spans="15:16">
      <c r="O3507" s="51"/>
      <c r="P3507" s="52"/>
    </row>
    <row r="3508" spans="15:16">
      <c r="O3508" s="51"/>
      <c r="P3508" s="52"/>
    </row>
    <row r="3509" spans="15:16">
      <c r="O3509" s="51"/>
      <c r="P3509" s="52"/>
    </row>
    <row r="3510" spans="15:16">
      <c r="O3510" s="51"/>
      <c r="P3510" s="52"/>
    </row>
    <row r="3511" spans="15:16">
      <c r="O3511" s="51"/>
      <c r="P3511" s="52"/>
    </row>
    <row r="3512" spans="15:16">
      <c r="O3512" s="51"/>
      <c r="P3512" s="52"/>
    </row>
    <row r="3513" spans="15:16">
      <c r="O3513" s="51"/>
      <c r="P3513" s="52"/>
    </row>
    <row r="3514" spans="15:16">
      <c r="O3514" s="51"/>
      <c r="P3514" s="52"/>
    </row>
    <row r="3515" spans="15:16">
      <c r="O3515" s="51"/>
      <c r="P3515" s="52"/>
    </row>
    <row r="3516" spans="15:16">
      <c r="O3516" s="51"/>
      <c r="P3516" s="52"/>
    </row>
    <row r="3517" spans="15:16">
      <c r="O3517" s="51"/>
      <c r="P3517" s="52"/>
    </row>
    <row r="3518" spans="15:16">
      <c r="O3518" s="51"/>
      <c r="P3518" s="52"/>
    </row>
    <row r="3519" spans="15:16">
      <c r="O3519" s="51"/>
      <c r="P3519" s="52"/>
    </row>
    <row r="3520" spans="15:16">
      <c r="O3520" s="51"/>
      <c r="P3520" s="52"/>
    </row>
    <row r="3521" spans="15:16">
      <c r="O3521" s="51"/>
      <c r="P3521" s="52"/>
    </row>
    <row r="3522" spans="15:16">
      <c r="O3522" s="51"/>
      <c r="P3522" s="52"/>
    </row>
    <row r="3523" spans="15:16">
      <c r="O3523" s="51"/>
      <c r="P3523" s="52"/>
    </row>
    <row r="3524" spans="15:16">
      <c r="O3524" s="51"/>
      <c r="P3524" s="52"/>
    </row>
    <row r="3525" spans="15:16">
      <c r="O3525" s="51"/>
      <c r="P3525" s="52"/>
    </row>
    <row r="3526" spans="15:16">
      <c r="O3526" s="51"/>
      <c r="P3526" s="52"/>
    </row>
    <row r="3527" spans="15:16">
      <c r="O3527" s="51"/>
      <c r="P3527" s="52"/>
    </row>
    <row r="3528" spans="15:16">
      <c r="O3528" s="51"/>
      <c r="P3528" s="52"/>
    </row>
    <row r="3529" spans="15:16">
      <c r="O3529" s="51"/>
      <c r="P3529" s="52"/>
    </row>
    <row r="3530" spans="15:16">
      <c r="O3530" s="51"/>
      <c r="P3530" s="52"/>
    </row>
    <row r="3531" spans="15:16">
      <c r="O3531" s="51"/>
      <c r="P3531" s="52"/>
    </row>
    <row r="3532" spans="15:16">
      <c r="O3532" s="51"/>
      <c r="P3532" s="52"/>
    </row>
    <row r="3533" spans="15:16">
      <c r="O3533" s="51"/>
      <c r="P3533" s="52"/>
    </row>
    <row r="3534" spans="15:16">
      <c r="O3534" s="51"/>
      <c r="P3534" s="52"/>
    </row>
    <row r="3535" spans="15:16">
      <c r="O3535" s="51"/>
      <c r="P3535" s="52"/>
    </row>
    <row r="3536" spans="15:16">
      <c r="O3536" s="51"/>
      <c r="P3536" s="52"/>
    </row>
    <row r="3537" spans="15:16">
      <c r="O3537" s="51"/>
      <c r="P3537" s="52"/>
    </row>
    <row r="3538" spans="15:16">
      <c r="O3538" s="51"/>
      <c r="P3538" s="52"/>
    </row>
    <row r="3539" spans="15:16">
      <c r="O3539" s="51"/>
      <c r="P3539" s="52"/>
    </row>
    <row r="3540" spans="15:16">
      <c r="O3540" s="51"/>
      <c r="P3540" s="52"/>
    </row>
    <row r="3541" spans="15:16">
      <c r="O3541" s="51"/>
      <c r="P3541" s="52"/>
    </row>
    <row r="3542" spans="15:16">
      <c r="O3542" s="51"/>
      <c r="P3542" s="52"/>
    </row>
    <row r="3543" spans="15:16">
      <c r="O3543" s="51"/>
      <c r="P3543" s="52"/>
    </row>
    <row r="3544" spans="15:16">
      <c r="O3544" s="51"/>
      <c r="P3544" s="52"/>
    </row>
    <row r="3545" spans="15:16">
      <c r="O3545" s="51"/>
      <c r="P3545" s="52"/>
    </row>
    <row r="3546" spans="15:16">
      <c r="O3546" s="51"/>
      <c r="P3546" s="52"/>
    </row>
    <row r="3547" spans="15:16">
      <c r="O3547" s="51"/>
      <c r="P3547" s="52"/>
    </row>
    <row r="3548" spans="15:16">
      <c r="O3548" s="51"/>
      <c r="P3548" s="52"/>
    </row>
    <row r="3549" spans="15:16">
      <c r="O3549" s="51"/>
      <c r="P3549" s="52"/>
    </row>
    <row r="3550" spans="15:16">
      <c r="O3550" s="51"/>
      <c r="P3550" s="52"/>
    </row>
    <row r="3551" spans="15:16">
      <c r="O3551" s="51"/>
      <c r="P3551" s="52"/>
    </row>
    <row r="3552" spans="15:16">
      <c r="O3552" s="51"/>
      <c r="P3552" s="52"/>
    </row>
    <row r="3553" spans="15:16">
      <c r="O3553" s="51"/>
      <c r="P3553" s="52"/>
    </row>
    <row r="3554" spans="15:16">
      <c r="O3554" s="51"/>
      <c r="P3554" s="52"/>
    </row>
    <row r="3555" spans="15:16">
      <c r="O3555" s="51"/>
      <c r="P3555" s="52"/>
    </row>
    <row r="3556" spans="15:16">
      <c r="O3556" s="51"/>
      <c r="P3556" s="52"/>
    </row>
    <row r="3557" spans="15:16">
      <c r="O3557" s="51"/>
      <c r="P3557" s="52"/>
    </row>
    <row r="3558" spans="15:16">
      <c r="O3558" s="51"/>
      <c r="P3558" s="52"/>
    </row>
    <row r="3559" spans="15:16">
      <c r="O3559" s="51"/>
      <c r="P3559" s="52"/>
    </row>
    <row r="3560" spans="15:16">
      <c r="O3560" s="51"/>
      <c r="P3560" s="52"/>
    </row>
    <row r="3561" spans="15:16">
      <c r="O3561" s="51"/>
      <c r="P3561" s="52"/>
    </row>
    <row r="3562" spans="15:16">
      <c r="O3562" s="51"/>
      <c r="P3562" s="52"/>
    </row>
    <row r="3563" spans="15:16">
      <c r="O3563" s="51"/>
      <c r="P3563" s="52"/>
    </row>
    <row r="3564" spans="15:16">
      <c r="O3564" s="51"/>
      <c r="P3564" s="52"/>
    </row>
    <row r="3565" spans="15:16">
      <c r="O3565" s="51"/>
      <c r="P3565" s="52"/>
    </row>
    <row r="3566" spans="15:16">
      <c r="O3566" s="51"/>
      <c r="P3566" s="52"/>
    </row>
    <row r="3567" spans="15:16">
      <c r="O3567" s="51"/>
      <c r="P3567" s="52"/>
    </row>
    <row r="3568" spans="15:16">
      <c r="O3568" s="51"/>
      <c r="P3568" s="52"/>
    </row>
    <row r="3569" spans="15:16">
      <c r="O3569" s="51"/>
      <c r="P3569" s="52"/>
    </row>
    <row r="3570" spans="15:16">
      <c r="O3570" s="51"/>
      <c r="P3570" s="52"/>
    </row>
    <row r="3571" spans="15:16">
      <c r="O3571" s="51"/>
      <c r="P3571" s="52"/>
    </row>
    <row r="3572" spans="15:16">
      <c r="O3572" s="51"/>
      <c r="P3572" s="52"/>
    </row>
    <row r="3573" spans="15:16">
      <c r="O3573" s="51"/>
      <c r="P3573" s="52"/>
    </row>
    <row r="3574" spans="15:16">
      <c r="O3574" s="51"/>
      <c r="P3574" s="52"/>
    </row>
    <row r="3575" spans="15:16">
      <c r="O3575" s="51"/>
      <c r="P3575" s="52"/>
    </row>
    <row r="3576" spans="15:16">
      <c r="O3576" s="51"/>
      <c r="P3576" s="52"/>
    </row>
    <row r="3577" spans="15:16">
      <c r="O3577" s="51"/>
      <c r="P3577" s="52"/>
    </row>
    <row r="3578" spans="15:16">
      <c r="O3578" s="51"/>
      <c r="P3578" s="52"/>
    </row>
    <row r="3579" spans="15:16">
      <c r="O3579" s="51"/>
      <c r="P3579" s="52"/>
    </row>
    <row r="3580" spans="15:16">
      <c r="O3580" s="51"/>
      <c r="P3580" s="52"/>
    </row>
    <row r="3581" spans="15:16">
      <c r="O3581" s="51"/>
      <c r="P3581" s="52"/>
    </row>
    <row r="3582" spans="15:16">
      <c r="O3582" s="51"/>
      <c r="P3582" s="52"/>
    </row>
    <row r="3583" spans="15:16">
      <c r="O3583" s="51"/>
      <c r="P3583" s="52"/>
    </row>
    <row r="3584" spans="15:16">
      <c r="O3584" s="51"/>
      <c r="P3584" s="52"/>
    </row>
    <row r="3585" spans="15:16">
      <c r="O3585" s="51"/>
      <c r="P3585" s="52"/>
    </row>
    <row r="3586" spans="15:16">
      <c r="O3586" s="51"/>
      <c r="P3586" s="52"/>
    </row>
    <row r="3587" spans="15:16">
      <c r="O3587" s="51"/>
      <c r="P3587" s="52"/>
    </row>
    <row r="3588" spans="15:16">
      <c r="O3588" s="51"/>
      <c r="P3588" s="52"/>
    </row>
    <row r="3589" spans="15:16">
      <c r="O3589" s="51"/>
      <c r="P3589" s="52"/>
    </row>
    <row r="3590" spans="15:16">
      <c r="O3590" s="51"/>
      <c r="P3590" s="52"/>
    </row>
    <row r="3591" spans="15:16">
      <c r="O3591" s="51"/>
      <c r="P3591" s="52"/>
    </row>
    <row r="3592" spans="15:16">
      <c r="O3592" s="51"/>
      <c r="P3592" s="52"/>
    </row>
    <row r="3593" spans="15:16">
      <c r="O3593" s="51"/>
      <c r="P3593" s="52"/>
    </row>
    <row r="3594" spans="15:16">
      <c r="O3594" s="51"/>
      <c r="P3594" s="52"/>
    </row>
    <row r="3595" spans="15:16">
      <c r="O3595" s="51"/>
      <c r="P3595" s="52"/>
    </row>
    <row r="3596" spans="15:16">
      <c r="O3596" s="51"/>
      <c r="P3596" s="52"/>
    </row>
    <row r="3597" spans="15:16">
      <c r="O3597" s="51"/>
      <c r="P3597" s="52"/>
    </row>
    <row r="3598" spans="15:16">
      <c r="O3598" s="51"/>
      <c r="P3598" s="52"/>
    </row>
    <row r="3599" spans="15:16">
      <c r="O3599" s="51"/>
      <c r="P3599" s="52"/>
    </row>
    <row r="3600" spans="15:16">
      <c r="O3600" s="51"/>
      <c r="P3600" s="52"/>
    </row>
    <row r="3601" spans="15:16">
      <c r="O3601" s="51"/>
      <c r="P3601" s="52"/>
    </row>
    <row r="3602" spans="15:16">
      <c r="O3602" s="51"/>
      <c r="P3602" s="52"/>
    </row>
    <row r="3603" spans="15:16">
      <c r="O3603" s="51"/>
      <c r="P3603" s="52"/>
    </row>
    <row r="3604" spans="15:16">
      <c r="O3604" s="51"/>
      <c r="P3604" s="52"/>
    </row>
    <row r="3605" spans="15:16">
      <c r="O3605" s="51"/>
      <c r="P3605" s="52"/>
    </row>
    <row r="3606" spans="15:16">
      <c r="O3606" s="51"/>
      <c r="P3606" s="52"/>
    </row>
    <row r="3607" spans="15:16">
      <c r="O3607" s="51"/>
      <c r="P3607" s="52"/>
    </row>
    <row r="3608" spans="15:16">
      <c r="O3608" s="51"/>
      <c r="P3608" s="52"/>
    </row>
    <row r="3609" spans="15:16">
      <c r="O3609" s="51"/>
      <c r="P3609" s="52"/>
    </row>
    <row r="3610" spans="15:16">
      <c r="O3610" s="51"/>
      <c r="P3610" s="52"/>
    </row>
    <row r="3611" spans="15:16">
      <c r="O3611" s="51"/>
      <c r="P3611" s="52"/>
    </row>
    <row r="3612" spans="15:16">
      <c r="O3612" s="51"/>
      <c r="P3612" s="52"/>
    </row>
    <row r="3613" spans="15:16">
      <c r="O3613" s="51"/>
      <c r="P3613" s="52"/>
    </row>
    <row r="3614" spans="15:16">
      <c r="O3614" s="51"/>
      <c r="P3614" s="52"/>
    </row>
    <row r="3615" spans="15:16">
      <c r="O3615" s="51"/>
      <c r="P3615" s="52"/>
    </row>
    <row r="3616" spans="15:16">
      <c r="O3616" s="51"/>
      <c r="P3616" s="52"/>
    </row>
    <row r="3617" spans="15:16">
      <c r="O3617" s="51"/>
      <c r="P3617" s="52"/>
    </row>
    <row r="3618" spans="15:16">
      <c r="O3618" s="51"/>
      <c r="P3618" s="52"/>
    </row>
    <row r="3619" spans="15:16">
      <c r="O3619" s="51"/>
      <c r="P3619" s="52"/>
    </row>
    <row r="3620" spans="15:16">
      <c r="O3620" s="51"/>
      <c r="P3620" s="52"/>
    </row>
    <row r="3621" spans="15:16">
      <c r="O3621" s="51"/>
      <c r="P3621" s="52"/>
    </row>
    <row r="3622" spans="15:16">
      <c r="O3622" s="51"/>
      <c r="P3622" s="52"/>
    </row>
    <row r="3623" spans="15:16">
      <c r="O3623" s="51"/>
      <c r="P3623" s="52"/>
    </row>
    <row r="3624" spans="15:16">
      <c r="O3624" s="51"/>
      <c r="P3624" s="52"/>
    </row>
    <row r="3625" spans="15:16">
      <c r="O3625" s="51"/>
      <c r="P3625" s="52"/>
    </row>
    <row r="3626" spans="15:16">
      <c r="O3626" s="51"/>
      <c r="P3626" s="52"/>
    </row>
    <row r="3627" spans="15:16">
      <c r="O3627" s="51"/>
      <c r="P3627" s="52"/>
    </row>
    <row r="3628" spans="15:16">
      <c r="O3628" s="51"/>
      <c r="P3628" s="52"/>
    </row>
    <row r="3629" spans="15:16">
      <c r="O3629" s="51"/>
      <c r="P3629" s="52"/>
    </row>
    <row r="3630" spans="15:16">
      <c r="O3630" s="51"/>
      <c r="P3630" s="52"/>
    </row>
    <row r="3631" spans="15:16">
      <c r="O3631" s="51"/>
      <c r="P3631" s="52"/>
    </row>
    <row r="3632" spans="15:16">
      <c r="O3632" s="51"/>
      <c r="P3632" s="52"/>
    </row>
    <row r="3633" spans="15:16">
      <c r="O3633" s="51"/>
      <c r="P3633" s="52"/>
    </row>
    <row r="3634" spans="15:16">
      <c r="O3634" s="51"/>
      <c r="P3634" s="52"/>
    </row>
    <row r="3635" spans="15:16">
      <c r="O3635" s="51"/>
      <c r="P3635" s="52"/>
    </row>
    <row r="3636" spans="15:16">
      <c r="O3636" s="51"/>
      <c r="P3636" s="52"/>
    </row>
    <row r="3637" spans="15:16">
      <c r="O3637" s="51"/>
      <c r="P3637" s="52"/>
    </row>
    <row r="3638" spans="15:16">
      <c r="O3638" s="51"/>
      <c r="P3638" s="52"/>
    </row>
    <row r="3639" spans="15:16">
      <c r="O3639" s="51"/>
      <c r="P3639" s="52"/>
    </row>
    <row r="3640" spans="15:16">
      <c r="O3640" s="51"/>
      <c r="P3640" s="52"/>
    </row>
    <row r="3641" spans="15:16">
      <c r="O3641" s="51"/>
      <c r="P3641" s="52"/>
    </row>
    <row r="3642" spans="15:16">
      <c r="O3642" s="51"/>
      <c r="P3642" s="52"/>
    </row>
    <row r="3643" spans="15:16">
      <c r="O3643" s="51"/>
      <c r="P3643" s="52"/>
    </row>
    <row r="3644" spans="15:16">
      <c r="O3644" s="51"/>
      <c r="P3644" s="52"/>
    </row>
    <row r="3645" spans="15:16">
      <c r="O3645" s="51"/>
      <c r="P3645" s="52"/>
    </row>
    <row r="3646" spans="15:16">
      <c r="O3646" s="51"/>
      <c r="P3646" s="52"/>
    </row>
    <row r="3647" spans="15:16">
      <c r="O3647" s="51"/>
      <c r="P3647" s="52"/>
    </row>
    <row r="3648" spans="15:16">
      <c r="O3648" s="51"/>
      <c r="P3648" s="52"/>
    </row>
    <row r="3649" spans="15:16">
      <c r="O3649" s="51"/>
      <c r="P3649" s="52"/>
    </row>
    <row r="3650" spans="15:16">
      <c r="O3650" s="51"/>
      <c r="P3650" s="52"/>
    </row>
    <row r="3651" spans="15:16">
      <c r="O3651" s="51"/>
      <c r="P3651" s="52"/>
    </row>
    <row r="3652" spans="15:16">
      <c r="O3652" s="51"/>
      <c r="P3652" s="52"/>
    </row>
    <row r="3653" spans="15:16">
      <c r="O3653" s="51"/>
      <c r="P3653" s="52"/>
    </row>
    <row r="3654" spans="15:16">
      <c r="O3654" s="51"/>
      <c r="P3654" s="52"/>
    </row>
    <row r="3655" spans="15:16">
      <c r="O3655" s="51"/>
      <c r="P3655" s="52"/>
    </row>
    <row r="3656" spans="15:16">
      <c r="O3656" s="51"/>
      <c r="P3656" s="52"/>
    </row>
    <row r="3657" spans="15:16">
      <c r="O3657" s="51"/>
      <c r="P3657" s="52"/>
    </row>
    <row r="3658" spans="15:16">
      <c r="O3658" s="51"/>
      <c r="P3658" s="52"/>
    </row>
    <row r="3659" spans="15:16">
      <c r="O3659" s="51"/>
      <c r="P3659" s="52"/>
    </row>
    <row r="3660" spans="15:16">
      <c r="O3660" s="51"/>
      <c r="P3660" s="52"/>
    </row>
    <row r="3661" spans="15:16">
      <c r="O3661" s="51"/>
      <c r="P3661" s="52"/>
    </row>
    <row r="3662" spans="15:16">
      <c r="O3662" s="51"/>
      <c r="P3662" s="52"/>
    </row>
    <row r="3663" spans="15:16">
      <c r="O3663" s="51"/>
      <c r="P3663" s="52"/>
    </row>
    <row r="3664" spans="15:16">
      <c r="O3664" s="51"/>
      <c r="P3664" s="52"/>
    </row>
    <row r="3665" spans="15:16">
      <c r="O3665" s="51"/>
      <c r="P3665" s="52"/>
    </row>
    <row r="3666" spans="15:16">
      <c r="O3666" s="51"/>
      <c r="P3666" s="52"/>
    </row>
    <row r="3667" spans="15:16">
      <c r="O3667" s="51"/>
      <c r="P3667" s="52"/>
    </row>
    <row r="3668" spans="15:16">
      <c r="O3668" s="51"/>
      <c r="P3668" s="52"/>
    </row>
    <row r="3669" spans="15:16">
      <c r="O3669" s="51"/>
      <c r="P3669" s="52"/>
    </row>
    <row r="3670" spans="15:16">
      <c r="O3670" s="51"/>
      <c r="P3670" s="52"/>
    </row>
    <row r="3671" spans="15:16">
      <c r="O3671" s="51"/>
      <c r="P3671" s="52"/>
    </row>
    <row r="3672" spans="15:16">
      <c r="O3672" s="51"/>
      <c r="P3672" s="52"/>
    </row>
    <row r="3673" spans="15:16">
      <c r="O3673" s="51"/>
      <c r="P3673" s="52"/>
    </row>
    <row r="3674" spans="15:16">
      <c r="O3674" s="51"/>
      <c r="P3674" s="52"/>
    </row>
    <row r="3675" spans="15:16">
      <c r="O3675" s="51"/>
      <c r="P3675" s="52"/>
    </row>
    <row r="3676" spans="15:16">
      <c r="O3676" s="51"/>
      <c r="P3676" s="52"/>
    </row>
    <row r="3677" spans="15:16">
      <c r="O3677" s="51"/>
      <c r="P3677" s="52"/>
    </row>
    <row r="3678" spans="15:16">
      <c r="O3678" s="51"/>
      <c r="P3678" s="52"/>
    </row>
    <row r="3679" spans="15:16">
      <c r="O3679" s="51"/>
      <c r="P3679" s="52"/>
    </row>
    <row r="3680" spans="15:16">
      <c r="O3680" s="51"/>
      <c r="P3680" s="52"/>
    </row>
    <row r="3681" spans="15:16">
      <c r="O3681" s="51"/>
      <c r="P3681" s="52"/>
    </row>
    <row r="3682" spans="15:16">
      <c r="O3682" s="51"/>
      <c r="P3682" s="52"/>
    </row>
    <row r="3683" spans="15:16">
      <c r="O3683" s="51"/>
      <c r="P3683" s="52"/>
    </row>
    <row r="3684" spans="15:16">
      <c r="O3684" s="51"/>
      <c r="P3684" s="52"/>
    </row>
    <row r="3685" spans="15:16">
      <c r="O3685" s="51"/>
      <c r="P3685" s="52"/>
    </row>
    <row r="3686" spans="15:16">
      <c r="O3686" s="51"/>
      <c r="P3686" s="52"/>
    </row>
    <row r="3687" spans="15:16">
      <c r="O3687" s="51"/>
      <c r="P3687" s="52"/>
    </row>
    <row r="3688" spans="15:16">
      <c r="O3688" s="51"/>
      <c r="P3688" s="52"/>
    </row>
    <row r="3689" spans="15:16">
      <c r="O3689" s="51"/>
      <c r="P3689" s="52"/>
    </row>
    <row r="3690" spans="15:16">
      <c r="O3690" s="51"/>
      <c r="P3690" s="52"/>
    </row>
    <row r="3691" spans="15:16">
      <c r="O3691" s="51"/>
      <c r="P3691" s="52"/>
    </row>
    <row r="3692" spans="15:16">
      <c r="O3692" s="51"/>
      <c r="P3692" s="52"/>
    </row>
    <row r="3693" spans="15:16">
      <c r="O3693" s="51"/>
      <c r="P3693" s="52"/>
    </row>
    <row r="3694" spans="15:16">
      <c r="O3694" s="51"/>
      <c r="P3694" s="52"/>
    </row>
    <row r="3695" spans="15:16">
      <c r="O3695" s="51"/>
      <c r="P3695" s="52"/>
    </row>
    <row r="3696" spans="15:16">
      <c r="O3696" s="51"/>
      <c r="P3696" s="52"/>
    </row>
    <row r="3697" spans="15:16">
      <c r="O3697" s="51"/>
      <c r="P3697" s="52"/>
    </row>
    <row r="3698" spans="15:16">
      <c r="O3698" s="51"/>
      <c r="P3698" s="52"/>
    </row>
    <row r="3699" spans="15:16">
      <c r="O3699" s="51"/>
      <c r="P3699" s="52"/>
    </row>
    <row r="3700" spans="15:16">
      <c r="O3700" s="51"/>
      <c r="P3700" s="52"/>
    </row>
    <row r="3701" spans="15:16">
      <c r="O3701" s="51"/>
      <c r="P3701" s="52"/>
    </row>
    <row r="3702" spans="15:16">
      <c r="O3702" s="51"/>
      <c r="P3702" s="52"/>
    </row>
    <row r="3703" spans="15:16">
      <c r="O3703" s="51"/>
      <c r="P3703" s="52"/>
    </row>
    <row r="3704" spans="15:16">
      <c r="O3704" s="51"/>
      <c r="P3704" s="52"/>
    </row>
    <row r="3705" spans="15:16">
      <c r="O3705" s="51"/>
      <c r="P3705" s="52"/>
    </row>
    <row r="3706" spans="15:16">
      <c r="O3706" s="51"/>
      <c r="P3706" s="52"/>
    </row>
    <row r="3707" spans="15:16">
      <c r="O3707" s="51"/>
      <c r="P3707" s="52"/>
    </row>
    <row r="3708" spans="15:16">
      <c r="O3708" s="51"/>
      <c r="P3708" s="52"/>
    </row>
    <row r="3709" spans="15:16">
      <c r="O3709" s="51"/>
      <c r="P3709" s="52"/>
    </row>
    <row r="3710" spans="15:16">
      <c r="O3710" s="51"/>
      <c r="P3710" s="52"/>
    </row>
    <row r="3711" spans="15:16">
      <c r="O3711" s="51"/>
      <c r="P3711" s="52"/>
    </row>
    <row r="3712" spans="15:16">
      <c r="O3712" s="51"/>
      <c r="P3712" s="52"/>
    </row>
    <row r="3713" spans="15:16">
      <c r="O3713" s="51"/>
      <c r="P3713" s="52"/>
    </row>
    <row r="3714" spans="15:16">
      <c r="O3714" s="51"/>
      <c r="P3714" s="52"/>
    </row>
    <row r="3715" spans="15:16">
      <c r="O3715" s="51"/>
      <c r="P3715" s="52"/>
    </row>
    <row r="3716" spans="15:16">
      <c r="O3716" s="51"/>
      <c r="P3716" s="52"/>
    </row>
    <row r="3717" spans="15:16">
      <c r="O3717" s="51"/>
      <c r="P3717" s="52"/>
    </row>
    <row r="3718" spans="15:16">
      <c r="O3718" s="51"/>
      <c r="P3718" s="52"/>
    </row>
    <row r="3719" spans="15:16">
      <c r="O3719" s="51"/>
      <c r="P3719" s="52"/>
    </row>
    <row r="3720" spans="15:16">
      <c r="O3720" s="51"/>
      <c r="P3720" s="52"/>
    </row>
    <row r="3721" spans="15:16">
      <c r="O3721" s="51"/>
      <c r="P3721" s="52"/>
    </row>
    <row r="3722" spans="15:16">
      <c r="O3722" s="51"/>
      <c r="P3722" s="52"/>
    </row>
    <row r="3723" spans="15:16">
      <c r="O3723" s="51"/>
      <c r="P3723" s="52"/>
    </row>
    <row r="3724" spans="15:16">
      <c r="O3724" s="51"/>
      <c r="P3724" s="52"/>
    </row>
    <row r="3725" spans="15:16">
      <c r="O3725" s="51"/>
      <c r="P3725" s="52"/>
    </row>
    <row r="3726" spans="15:16">
      <c r="O3726" s="51"/>
      <c r="P3726" s="52"/>
    </row>
    <row r="3727" spans="15:16">
      <c r="O3727" s="51"/>
      <c r="P3727" s="52"/>
    </row>
    <row r="3728" spans="15:16">
      <c r="O3728" s="51"/>
      <c r="P3728" s="52"/>
    </row>
    <row r="3729" spans="15:16">
      <c r="O3729" s="51"/>
      <c r="P3729" s="52"/>
    </row>
    <row r="3730" spans="15:16">
      <c r="O3730" s="51"/>
      <c r="P3730" s="52"/>
    </row>
    <row r="3731" spans="15:16">
      <c r="O3731" s="51"/>
      <c r="P3731" s="52"/>
    </row>
    <row r="3732" spans="15:16">
      <c r="O3732" s="51"/>
      <c r="P3732" s="52"/>
    </row>
    <row r="3733" spans="15:16">
      <c r="O3733" s="51"/>
      <c r="P3733" s="52"/>
    </row>
    <row r="3734" spans="15:16">
      <c r="O3734" s="51"/>
      <c r="P3734" s="52"/>
    </row>
    <row r="3735" spans="15:16">
      <c r="O3735" s="51"/>
      <c r="P3735" s="52"/>
    </row>
    <row r="3736" spans="15:16">
      <c r="O3736" s="51"/>
      <c r="P3736" s="52"/>
    </row>
    <row r="3737" spans="15:16">
      <c r="O3737" s="51"/>
      <c r="P3737" s="52"/>
    </row>
    <row r="3738" spans="15:16">
      <c r="O3738" s="51"/>
      <c r="P3738" s="52"/>
    </row>
    <row r="3739" spans="15:16">
      <c r="O3739" s="51"/>
      <c r="P3739" s="52"/>
    </row>
    <row r="3740" spans="15:16">
      <c r="O3740" s="51"/>
      <c r="P3740" s="52"/>
    </row>
    <row r="3741" spans="15:16">
      <c r="O3741" s="51"/>
      <c r="P3741" s="52"/>
    </row>
    <row r="3742" spans="15:16">
      <c r="O3742" s="51"/>
      <c r="P3742" s="52"/>
    </row>
    <row r="3743" spans="15:16">
      <c r="O3743" s="51"/>
      <c r="P3743" s="52"/>
    </row>
    <row r="3744" spans="15:16">
      <c r="O3744" s="51"/>
      <c r="P3744" s="52"/>
    </row>
    <row r="3745" spans="15:16">
      <c r="O3745" s="51"/>
      <c r="P3745" s="52"/>
    </row>
    <row r="3746" spans="15:16">
      <c r="O3746" s="51"/>
      <c r="P3746" s="52"/>
    </row>
    <row r="3747" spans="15:16">
      <c r="O3747" s="51"/>
      <c r="P3747" s="52"/>
    </row>
    <row r="3748" spans="15:16">
      <c r="O3748" s="51"/>
      <c r="P3748" s="52"/>
    </row>
    <row r="3749" spans="15:16">
      <c r="O3749" s="51"/>
      <c r="P3749" s="52"/>
    </row>
    <row r="3750" spans="15:16">
      <c r="O3750" s="51"/>
      <c r="P3750" s="52"/>
    </row>
    <row r="3751" spans="15:16">
      <c r="O3751" s="51"/>
      <c r="P3751" s="52"/>
    </row>
    <row r="3752" spans="15:16">
      <c r="O3752" s="51"/>
      <c r="P3752" s="52"/>
    </row>
    <row r="3753" spans="15:16">
      <c r="O3753" s="51"/>
      <c r="P3753" s="52"/>
    </row>
    <row r="3754" spans="15:16">
      <c r="O3754" s="51"/>
      <c r="P3754" s="52"/>
    </row>
    <row r="3755" spans="15:16">
      <c r="O3755" s="51"/>
      <c r="P3755" s="52"/>
    </row>
    <row r="3756" spans="15:16">
      <c r="O3756" s="51"/>
      <c r="P3756" s="52"/>
    </row>
    <row r="3757" spans="15:16">
      <c r="O3757" s="51"/>
      <c r="P3757" s="52"/>
    </row>
    <row r="3758" spans="15:16">
      <c r="O3758" s="51"/>
      <c r="P3758" s="52"/>
    </row>
    <row r="3759" spans="15:16">
      <c r="O3759" s="51"/>
      <c r="P3759" s="52"/>
    </row>
    <row r="3760" spans="15:16">
      <c r="O3760" s="51"/>
      <c r="P3760" s="52"/>
    </row>
    <row r="3761" spans="15:16">
      <c r="O3761" s="51"/>
      <c r="P3761" s="52"/>
    </row>
    <row r="3762" spans="15:16">
      <c r="O3762" s="51"/>
      <c r="P3762" s="52"/>
    </row>
    <row r="3763" spans="15:16">
      <c r="O3763" s="51"/>
      <c r="P3763" s="52"/>
    </row>
    <row r="3764" spans="15:16">
      <c r="O3764" s="51"/>
      <c r="P3764" s="52"/>
    </row>
    <row r="3765" spans="15:16">
      <c r="O3765" s="51"/>
      <c r="P3765" s="52"/>
    </row>
    <row r="3766" spans="15:16">
      <c r="O3766" s="51"/>
      <c r="P3766" s="52"/>
    </row>
    <row r="3767" spans="15:16">
      <c r="O3767" s="51"/>
      <c r="P3767" s="52"/>
    </row>
    <row r="3768" spans="15:16">
      <c r="O3768" s="51"/>
      <c r="P3768" s="52"/>
    </row>
    <row r="3769" spans="15:16">
      <c r="O3769" s="51"/>
      <c r="P3769" s="52"/>
    </row>
    <row r="3770" spans="15:16">
      <c r="O3770" s="51"/>
      <c r="P3770" s="52"/>
    </row>
    <row r="3771" spans="15:16">
      <c r="O3771" s="51"/>
      <c r="P3771" s="52"/>
    </row>
    <row r="3772" spans="15:16">
      <c r="O3772" s="51"/>
      <c r="P3772" s="52"/>
    </row>
    <row r="3773" spans="15:16">
      <c r="O3773" s="51"/>
      <c r="P3773" s="52"/>
    </row>
    <row r="3774" spans="15:16">
      <c r="O3774" s="51"/>
      <c r="P3774" s="52"/>
    </row>
    <row r="3775" spans="15:16">
      <c r="O3775" s="51"/>
      <c r="P3775" s="52"/>
    </row>
    <row r="3776" spans="15:16">
      <c r="O3776" s="51"/>
      <c r="P3776" s="52"/>
    </row>
    <row r="3777" spans="15:16">
      <c r="O3777" s="51"/>
      <c r="P3777" s="52"/>
    </row>
    <row r="3778" spans="15:16">
      <c r="O3778" s="51"/>
      <c r="P3778" s="52"/>
    </row>
    <row r="3779" spans="15:16">
      <c r="O3779" s="51"/>
      <c r="P3779" s="52"/>
    </row>
    <row r="3780" spans="15:16">
      <c r="O3780" s="51"/>
      <c r="P3780" s="52"/>
    </row>
    <row r="3781" spans="15:16">
      <c r="O3781" s="51"/>
      <c r="P3781" s="52"/>
    </row>
    <row r="3782" spans="15:16">
      <c r="O3782" s="51"/>
      <c r="P3782" s="52"/>
    </row>
    <row r="3783" spans="15:16">
      <c r="O3783" s="51"/>
      <c r="P3783" s="52"/>
    </row>
    <row r="3784" spans="15:16">
      <c r="O3784" s="51"/>
      <c r="P3784" s="52"/>
    </row>
    <row r="3785" spans="15:16">
      <c r="O3785" s="51"/>
      <c r="P3785" s="52"/>
    </row>
    <row r="3786" spans="15:16">
      <c r="O3786" s="51"/>
      <c r="P3786" s="52"/>
    </row>
    <row r="3787" spans="15:16">
      <c r="O3787" s="51"/>
      <c r="P3787" s="52"/>
    </row>
    <row r="3788" spans="15:16">
      <c r="O3788" s="51"/>
      <c r="P3788" s="52"/>
    </row>
    <row r="3789" spans="15:16">
      <c r="O3789" s="51"/>
      <c r="P3789" s="52"/>
    </row>
    <row r="3790" spans="15:16">
      <c r="O3790" s="51"/>
      <c r="P3790" s="52"/>
    </row>
    <row r="3791" spans="15:16">
      <c r="O3791" s="51"/>
      <c r="P3791" s="52"/>
    </row>
    <row r="3792" spans="15:16">
      <c r="O3792" s="51"/>
      <c r="P3792" s="52"/>
    </row>
    <row r="3793" spans="15:16">
      <c r="O3793" s="51"/>
      <c r="P3793" s="52"/>
    </row>
    <row r="3794" spans="15:16">
      <c r="O3794" s="51"/>
      <c r="P3794" s="52"/>
    </row>
    <row r="3795" spans="15:16">
      <c r="O3795" s="51"/>
      <c r="P3795" s="52"/>
    </row>
    <row r="3796" spans="15:16">
      <c r="O3796" s="51"/>
      <c r="P3796" s="52"/>
    </row>
    <row r="3797" spans="15:16">
      <c r="O3797" s="51"/>
      <c r="P3797" s="52"/>
    </row>
    <row r="3798" spans="15:16">
      <c r="O3798" s="51"/>
      <c r="P3798" s="52"/>
    </row>
    <row r="3799" spans="15:16">
      <c r="O3799" s="51"/>
      <c r="P3799" s="52"/>
    </row>
    <row r="3800" spans="15:16">
      <c r="O3800" s="51"/>
      <c r="P3800" s="52"/>
    </row>
    <row r="3801" spans="15:16">
      <c r="O3801" s="51"/>
      <c r="P3801" s="52"/>
    </row>
    <row r="3802" spans="15:16">
      <c r="O3802" s="51"/>
      <c r="P3802" s="52"/>
    </row>
    <row r="3803" spans="15:16">
      <c r="O3803" s="51"/>
      <c r="P3803" s="52"/>
    </row>
    <row r="3804" spans="15:16">
      <c r="O3804" s="51"/>
      <c r="P3804" s="52"/>
    </row>
    <row r="3805" spans="15:16">
      <c r="O3805" s="51"/>
      <c r="P3805" s="52"/>
    </row>
    <row r="3806" spans="15:16">
      <c r="O3806" s="51"/>
      <c r="P3806" s="52"/>
    </row>
    <row r="3807" spans="15:16">
      <c r="O3807" s="51"/>
      <c r="P3807" s="52"/>
    </row>
    <row r="3808" spans="15:16">
      <c r="O3808" s="51"/>
      <c r="P3808" s="52"/>
    </row>
    <row r="3809" spans="15:16">
      <c r="O3809" s="51"/>
      <c r="P3809" s="52"/>
    </row>
    <row r="3810" spans="15:16">
      <c r="O3810" s="51"/>
      <c r="P3810" s="52"/>
    </row>
    <row r="3811" spans="15:16">
      <c r="O3811" s="51"/>
      <c r="P3811" s="52"/>
    </row>
    <row r="3812" spans="15:16">
      <c r="O3812" s="51"/>
      <c r="P3812" s="52"/>
    </row>
    <row r="3813" spans="15:16">
      <c r="O3813" s="51"/>
      <c r="P3813" s="52"/>
    </row>
    <row r="3814" spans="15:16">
      <c r="O3814" s="51"/>
      <c r="P3814" s="52"/>
    </row>
    <row r="3815" spans="15:16">
      <c r="O3815" s="51"/>
      <c r="P3815" s="52"/>
    </row>
    <row r="3816" spans="15:16">
      <c r="O3816" s="51"/>
      <c r="P3816" s="52"/>
    </row>
    <row r="3817" spans="15:16">
      <c r="O3817" s="51"/>
      <c r="P3817" s="52"/>
    </row>
    <row r="3818" spans="15:16">
      <c r="O3818" s="51"/>
      <c r="P3818" s="52"/>
    </row>
    <row r="3819" spans="15:16">
      <c r="O3819" s="51"/>
      <c r="P3819" s="52"/>
    </row>
    <row r="3820" spans="15:16">
      <c r="O3820" s="51"/>
      <c r="P3820" s="52"/>
    </row>
    <row r="3821" spans="15:16">
      <c r="O3821" s="51"/>
      <c r="P3821" s="52"/>
    </row>
    <row r="3822" spans="15:16">
      <c r="O3822" s="51"/>
      <c r="P3822" s="52"/>
    </row>
    <row r="3823" spans="15:16">
      <c r="O3823" s="51"/>
      <c r="P3823" s="52"/>
    </row>
    <row r="3824" spans="15:16">
      <c r="O3824" s="51"/>
      <c r="P3824" s="52"/>
    </row>
    <row r="3825" spans="15:16">
      <c r="O3825" s="51"/>
      <c r="P3825" s="52"/>
    </row>
    <row r="3826" spans="15:16">
      <c r="O3826" s="51"/>
      <c r="P3826" s="52"/>
    </row>
    <row r="3827" spans="15:16">
      <c r="O3827" s="51"/>
      <c r="P3827" s="52"/>
    </row>
    <row r="3828" spans="15:16">
      <c r="O3828" s="51"/>
      <c r="P3828" s="52"/>
    </row>
    <row r="3829" spans="15:16">
      <c r="O3829" s="51"/>
      <c r="P3829" s="52"/>
    </row>
    <row r="3830" spans="15:16">
      <c r="O3830" s="51"/>
      <c r="P3830" s="52"/>
    </row>
    <row r="3831" spans="15:16">
      <c r="O3831" s="51"/>
      <c r="P3831" s="52"/>
    </row>
    <row r="3832" spans="15:16">
      <c r="O3832" s="51"/>
      <c r="P3832" s="52"/>
    </row>
    <row r="3833" spans="15:16">
      <c r="O3833" s="51"/>
      <c r="P3833" s="52"/>
    </row>
    <row r="3834" spans="15:16">
      <c r="O3834" s="51"/>
      <c r="P3834" s="52"/>
    </row>
    <row r="3835" spans="15:16">
      <c r="O3835" s="51"/>
      <c r="P3835" s="52"/>
    </row>
    <row r="3836" spans="15:16">
      <c r="O3836" s="51"/>
      <c r="P3836" s="52"/>
    </row>
    <row r="3837" spans="15:16">
      <c r="O3837" s="51"/>
      <c r="P3837" s="52"/>
    </row>
    <row r="3838" spans="15:16">
      <c r="O3838" s="51"/>
      <c r="P3838" s="52"/>
    </row>
    <row r="3839" spans="15:16">
      <c r="O3839" s="51"/>
      <c r="P3839" s="52"/>
    </row>
    <row r="3840" spans="15:16">
      <c r="O3840" s="51"/>
      <c r="P3840" s="52"/>
    </row>
    <row r="3841" spans="15:16">
      <c r="O3841" s="51"/>
      <c r="P3841" s="52"/>
    </row>
    <row r="3842" spans="15:16">
      <c r="O3842" s="51"/>
      <c r="P3842" s="52"/>
    </row>
    <row r="3843" spans="15:16">
      <c r="O3843" s="51"/>
      <c r="P3843" s="52"/>
    </row>
    <row r="3844" spans="15:16">
      <c r="O3844" s="51"/>
      <c r="P3844" s="52"/>
    </row>
    <row r="3845" spans="15:16">
      <c r="O3845" s="51"/>
      <c r="P3845" s="52"/>
    </row>
    <row r="3846" spans="15:16">
      <c r="O3846" s="51"/>
      <c r="P3846" s="52"/>
    </row>
    <row r="3847" spans="15:16">
      <c r="O3847" s="51"/>
      <c r="P3847" s="52"/>
    </row>
    <row r="3848" spans="15:16">
      <c r="O3848" s="51"/>
      <c r="P3848" s="52"/>
    </row>
    <row r="3849" spans="15:16">
      <c r="O3849" s="51"/>
      <c r="P3849" s="52"/>
    </row>
    <row r="3850" spans="15:16">
      <c r="O3850" s="51"/>
      <c r="P3850" s="52"/>
    </row>
    <row r="3851" spans="15:16">
      <c r="O3851" s="51"/>
      <c r="P3851" s="52"/>
    </row>
    <row r="3852" spans="15:16">
      <c r="O3852" s="51"/>
      <c r="P3852" s="52"/>
    </row>
    <row r="3853" spans="15:16">
      <c r="O3853" s="51"/>
      <c r="P3853" s="52"/>
    </row>
    <row r="3854" spans="15:16">
      <c r="O3854" s="51"/>
      <c r="P3854" s="52"/>
    </row>
    <row r="3855" spans="15:16">
      <c r="O3855" s="51"/>
      <c r="P3855" s="52"/>
    </row>
    <row r="3856" spans="15:16">
      <c r="O3856" s="51"/>
      <c r="P3856" s="52"/>
    </row>
    <row r="3857" spans="15:16">
      <c r="O3857" s="51"/>
      <c r="P3857" s="52"/>
    </row>
    <row r="3858" spans="15:16">
      <c r="O3858" s="51"/>
      <c r="P3858" s="52"/>
    </row>
    <row r="3859" spans="15:16">
      <c r="O3859" s="51"/>
      <c r="P3859" s="52"/>
    </row>
    <row r="3860" spans="15:16">
      <c r="O3860" s="51"/>
      <c r="P3860" s="52"/>
    </row>
    <row r="3861" spans="15:16">
      <c r="O3861" s="51"/>
      <c r="P3861" s="52"/>
    </row>
    <row r="3862" spans="15:16">
      <c r="O3862" s="51"/>
      <c r="P3862" s="52"/>
    </row>
    <row r="3863" spans="15:16">
      <c r="O3863" s="51"/>
      <c r="P3863" s="52"/>
    </row>
    <row r="3864" spans="15:16">
      <c r="O3864" s="51"/>
      <c r="P3864" s="52"/>
    </row>
    <row r="3865" spans="15:16">
      <c r="O3865" s="51"/>
      <c r="P3865" s="52"/>
    </row>
    <row r="3866" spans="15:16">
      <c r="O3866" s="51"/>
      <c r="P3866" s="52"/>
    </row>
    <row r="3867" spans="15:16">
      <c r="O3867" s="51"/>
      <c r="P3867" s="52"/>
    </row>
    <row r="3868" spans="15:16">
      <c r="O3868" s="51"/>
      <c r="P3868" s="52"/>
    </row>
    <row r="3869" spans="15:16">
      <c r="O3869" s="51"/>
      <c r="P3869" s="52"/>
    </row>
    <row r="3870" spans="15:16">
      <c r="O3870" s="51"/>
      <c r="P3870" s="52"/>
    </row>
    <row r="3871" spans="15:16">
      <c r="O3871" s="51"/>
      <c r="P3871" s="52"/>
    </row>
    <row r="3872" spans="15:16">
      <c r="O3872" s="51"/>
      <c r="P3872" s="52"/>
    </row>
    <row r="3873" spans="15:16">
      <c r="O3873" s="51"/>
      <c r="P3873" s="52"/>
    </row>
    <row r="3874" spans="15:16">
      <c r="O3874" s="51"/>
      <c r="P3874" s="52"/>
    </row>
    <row r="3875" spans="15:16">
      <c r="O3875" s="51"/>
      <c r="P3875" s="52"/>
    </row>
    <row r="3876" spans="15:16">
      <c r="O3876" s="51"/>
      <c r="P3876" s="52"/>
    </row>
    <row r="3877" spans="15:16">
      <c r="O3877" s="51"/>
      <c r="P3877" s="52"/>
    </row>
    <row r="3878" spans="15:16">
      <c r="O3878" s="51"/>
      <c r="P3878" s="52"/>
    </row>
    <row r="3879" spans="15:16">
      <c r="O3879" s="51"/>
      <c r="P3879" s="52"/>
    </row>
    <row r="3880" spans="15:16">
      <c r="O3880" s="51"/>
      <c r="P3880" s="52"/>
    </row>
    <row r="3881" spans="15:16">
      <c r="O3881" s="51"/>
      <c r="P3881" s="52"/>
    </row>
    <row r="3882" spans="15:16">
      <c r="O3882" s="51"/>
      <c r="P3882" s="52"/>
    </row>
    <row r="3883" spans="15:16">
      <c r="O3883" s="51"/>
      <c r="P3883" s="52"/>
    </row>
    <row r="3884" spans="15:16">
      <c r="O3884" s="51"/>
      <c r="P3884" s="52"/>
    </row>
    <row r="3885" spans="15:16">
      <c r="O3885" s="51"/>
      <c r="P3885" s="52"/>
    </row>
    <row r="3886" spans="15:16">
      <c r="O3886" s="51"/>
      <c r="P3886" s="52"/>
    </row>
    <row r="3887" spans="15:16">
      <c r="O3887" s="51"/>
      <c r="P3887" s="52"/>
    </row>
    <row r="3888" spans="15:16">
      <c r="O3888" s="51"/>
      <c r="P3888" s="52"/>
    </row>
    <row r="3889" spans="15:16">
      <c r="O3889" s="51"/>
      <c r="P3889" s="52"/>
    </row>
    <row r="3890" spans="15:16">
      <c r="O3890" s="51"/>
      <c r="P3890" s="52"/>
    </row>
    <row r="3891" spans="15:16">
      <c r="O3891" s="51"/>
      <c r="P3891" s="52"/>
    </row>
    <row r="3892" spans="15:16">
      <c r="O3892" s="51"/>
      <c r="P3892" s="52"/>
    </row>
    <row r="3893" spans="15:16">
      <c r="O3893" s="51"/>
      <c r="P3893" s="52"/>
    </row>
    <row r="3894" spans="15:16">
      <c r="O3894" s="51"/>
      <c r="P3894" s="52"/>
    </row>
    <row r="3895" spans="15:16">
      <c r="O3895" s="51"/>
      <c r="P3895" s="52"/>
    </row>
    <row r="3896" spans="15:16">
      <c r="O3896" s="51"/>
      <c r="P3896" s="52"/>
    </row>
    <row r="3897" spans="15:16">
      <c r="O3897" s="51"/>
      <c r="P3897" s="52"/>
    </row>
    <row r="3898" spans="15:16">
      <c r="O3898" s="51"/>
      <c r="P3898" s="52"/>
    </row>
    <row r="3899" spans="15:16">
      <c r="O3899" s="51"/>
      <c r="P3899" s="52"/>
    </row>
    <row r="3900" spans="15:16">
      <c r="O3900" s="51"/>
      <c r="P3900" s="52"/>
    </row>
    <row r="3901" spans="15:16">
      <c r="O3901" s="51"/>
      <c r="P3901" s="52"/>
    </row>
    <row r="3902" spans="15:16">
      <c r="O3902" s="51"/>
      <c r="P3902" s="52"/>
    </row>
    <row r="3903" spans="15:16">
      <c r="O3903" s="51"/>
      <c r="P3903" s="52"/>
    </row>
    <row r="3904" spans="15:16">
      <c r="O3904" s="51"/>
      <c r="P3904" s="52"/>
    </row>
    <row r="3905" spans="15:16">
      <c r="O3905" s="51"/>
      <c r="P3905" s="52"/>
    </row>
    <row r="3906" spans="15:16">
      <c r="O3906" s="51"/>
      <c r="P3906" s="52"/>
    </row>
    <row r="3907" spans="15:16">
      <c r="O3907" s="51"/>
      <c r="P3907" s="52"/>
    </row>
    <row r="3908" spans="15:16">
      <c r="O3908" s="51"/>
      <c r="P3908" s="52"/>
    </row>
    <row r="3909" spans="15:16">
      <c r="O3909" s="51"/>
      <c r="P3909" s="52"/>
    </row>
    <row r="3910" spans="15:16">
      <c r="O3910" s="51"/>
      <c r="P3910" s="52"/>
    </row>
    <row r="3911" spans="15:16">
      <c r="O3911" s="51"/>
      <c r="P3911" s="52"/>
    </row>
    <row r="3912" spans="15:16">
      <c r="O3912" s="51"/>
      <c r="P3912" s="52"/>
    </row>
    <row r="3913" spans="15:16">
      <c r="O3913" s="51"/>
      <c r="P3913" s="52"/>
    </row>
    <row r="3914" spans="15:16">
      <c r="O3914" s="51"/>
      <c r="P3914" s="52"/>
    </row>
    <row r="3915" spans="15:16">
      <c r="O3915" s="51"/>
      <c r="P3915" s="52"/>
    </row>
    <row r="3916" spans="15:16">
      <c r="O3916" s="51"/>
      <c r="P3916" s="52"/>
    </row>
    <row r="3917" spans="15:16">
      <c r="O3917" s="51"/>
      <c r="P3917" s="52"/>
    </row>
    <row r="3918" spans="15:16">
      <c r="O3918" s="51"/>
      <c r="P3918" s="52"/>
    </row>
    <row r="3919" spans="15:16">
      <c r="O3919" s="51"/>
      <c r="P3919" s="52"/>
    </row>
    <row r="3920" spans="15:16">
      <c r="O3920" s="51"/>
      <c r="P3920" s="52"/>
    </row>
    <row r="3921" spans="15:16">
      <c r="O3921" s="51"/>
      <c r="P3921" s="52"/>
    </row>
    <row r="3922" spans="15:16">
      <c r="O3922" s="51"/>
      <c r="P3922" s="52"/>
    </row>
    <row r="3923" spans="15:16">
      <c r="O3923" s="51"/>
      <c r="P3923" s="52"/>
    </row>
    <row r="3924" spans="15:16">
      <c r="O3924" s="51"/>
      <c r="P3924" s="52"/>
    </row>
    <row r="3925" spans="15:16">
      <c r="O3925" s="51"/>
      <c r="P3925" s="52"/>
    </row>
    <row r="3926" spans="15:16">
      <c r="O3926" s="51"/>
      <c r="P3926" s="52"/>
    </row>
    <row r="3927" spans="15:16">
      <c r="O3927" s="51"/>
      <c r="P3927" s="52"/>
    </row>
    <row r="3928" spans="15:16">
      <c r="O3928" s="51"/>
      <c r="P3928" s="52"/>
    </row>
    <row r="3929" spans="15:16">
      <c r="O3929" s="51"/>
      <c r="P3929" s="52"/>
    </row>
    <row r="3930" spans="15:16">
      <c r="O3930" s="51"/>
      <c r="P3930" s="52"/>
    </row>
    <row r="3931" spans="15:16">
      <c r="O3931" s="51"/>
      <c r="P3931" s="52"/>
    </row>
    <row r="3932" spans="15:16">
      <c r="O3932" s="51"/>
      <c r="P3932" s="52"/>
    </row>
    <row r="3933" spans="15:16">
      <c r="O3933" s="51"/>
      <c r="P3933" s="52"/>
    </row>
    <row r="3934" spans="15:16">
      <c r="O3934" s="51"/>
      <c r="P3934" s="52"/>
    </row>
    <row r="3935" spans="15:16">
      <c r="O3935" s="51"/>
      <c r="P3935" s="52"/>
    </row>
    <row r="3936" spans="15:16">
      <c r="O3936" s="51"/>
      <c r="P3936" s="52"/>
    </row>
    <row r="3937" spans="15:16">
      <c r="O3937" s="51"/>
      <c r="P3937" s="52"/>
    </row>
    <row r="3938" spans="15:16">
      <c r="O3938" s="51"/>
      <c r="P3938" s="52"/>
    </row>
    <row r="3939" spans="15:16">
      <c r="O3939" s="51"/>
      <c r="P3939" s="52"/>
    </row>
    <row r="3940" spans="15:16">
      <c r="O3940" s="51"/>
      <c r="P3940" s="52"/>
    </row>
    <row r="3941" spans="15:16">
      <c r="O3941" s="51"/>
      <c r="P3941" s="52"/>
    </row>
    <row r="3942" spans="15:16">
      <c r="O3942" s="51"/>
      <c r="P3942" s="52"/>
    </row>
    <row r="3943" spans="15:16">
      <c r="O3943" s="51"/>
      <c r="P3943" s="52"/>
    </row>
    <row r="3944" spans="15:16">
      <c r="O3944" s="51"/>
      <c r="P3944" s="52"/>
    </row>
    <row r="3945" spans="15:16">
      <c r="O3945" s="51"/>
      <c r="P3945" s="52"/>
    </row>
    <row r="3946" spans="15:16">
      <c r="O3946" s="51"/>
      <c r="P3946" s="52"/>
    </row>
    <row r="3947" spans="15:16">
      <c r="O3947" s="51"/>
      <c r="P3947" s="52"/>
    </row>
    <row r="3948" spans="15:16">
      <c r="O3948" s="51"/>
      <c r="P3948" s="52"/>
    </row>
    <row r="3949" spans="15:16">
      <c r="O3949" s="51"/>
      <c r="P3949" s="52"/>
    </row>
    <row r="3950" spans="15:16">
      <c r="O3950" s="51"/>
      <c r="P3950" s="52"/>
    </row>
    <row r="3951" spans="15:16">
      <c r="O3951" s="51"/>
      <c r="P3951" s="52"/>
    </row>
    <row r="3952" spans="15:16">
      <c r="O3952" s="51"/>
      <c r="P3952" s="52"/>
    </row>
    <row r="3953" spans="15:16">
      <c r="O3953" s="51"/>
      <c r="P3953" s="52"/>
    </row>
    <row r="3954" spans="15:16">
      <c r="O3954" s="51"/>
      <c r="P3954" s="52"/>
    </row>
    <row r="3955" spans="15:16">
      <c r="O3955" s="51"/>
      <c r="P3955" s="52"/>
    </row>
    <row r="3956" spans="15:16">
      <c r="O3956" s="51"/>
      <c r="P3956" s="52"/>
    </row>
    <row r="3957" spans="15:16">
      <c r="O3957" s="51"/>
      <c r="P3957" s="52"/>
    </row>
    <row r="3958" spans="15:16">
      <c r="O3958" s="51"/>
      <c r="P3958" s="52"/>
    </row>
    <row r="3959" spans="15:16">
      <c r="O3959" s="51"/>
      <c r="P3959" s="52"/>
    </row>
    <row r="3960" spans="15:16">
      <c r="O3960" s="51"/>
      <c r="P3960" s="52"/>
    </row>
    <row r="3961" spans="15:16">
      <c r="O3961" s="51"/>
      <c r="P3961" s="52"/>
    </row>
    <row r="3962" spans="15:16">
      <c r="O3962" s="51"/>
      <c r="P3962" s="52"/>
    </row>
    <row r="3963" spans="15:16">
      <c r="O3963" s="51"/>
      <c r="P3963" s="52"/>
    </row>
    <row r="3964" spans="15:16">
      <c r="O3964" s="51"/>
      <c r="P3964" s="52"/>
    </row>
  </sheetData>
  <autoFilter ref="A3:AJ104"/>
  <printOptions gridLines="1"/>
  <pageMargins left="0" right="0" top="0" bottom="0" header="0.05" footer="0.05"/>
  <pageSetup paperSize="17" scale="68" fitToHeight="0" orientation="landscape" r:id="rId1"/>
  <headerFooter>
    <oddFooter>Page &amp;P of &amp;N</oddFooter>
  </headerFooter>
  <ignoredErrors>
    <ignoredError sqref="V65 V57" numberStoredAsText="1"/>
    <ignoredError sqref="H10"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 workbookViewId="0">
      <selection activeCell="E10" sqref="E10"/>
    </sheetView>
  </sheetViews>
  <sheetFormatPr defaultRowHeight="14.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5</vt:i4>
      </vt:variant>
    </vt:vector>
  </HeadingPairs>
  <TitlesOfParts>
    <vt:vector size="21" baseType="lpstr">
      <vt:lpstr>Rates by change type</vt:lpstr>
      <vt:lpstr>Details rate changes &gt;</vt:lpstr>
      <vt:lpstr>Rates with over 7% increase</vt:lpstr>
      <vt:lpstr>Rates with 0 to 7% increase</vt:lpstr>
      <vt:lpstr>Rates with 0% increase</vt:lpstr>
      <vt:lpstr>Rates with decrease</vt:lpstr>
      <vt:lpstr>7.Services by type rate incr.</vt:lpstr>
      <vt:lpstr>8.Sum by rchg center original</vt:lpstr>
      <vt:lpstr>Back up &gt;&gt;&gt;&gt;</vt:lpstr>
      <vt:lpstr>Summary by DFL</vt:lpstr>
      <vt:lpstr>FY23 Rates for budgeting only</vt:lpstr>
      <vt:lpstr>FY21 Rates to DFL</vt:lpstr>
      <vt:lpstr>FY20 Rates to DFL</vt:lpstr>
      <vt:lpstr>FY19 to DFL</vt:lpstr>
      <vt:lpstr>FY18 to DFL</vt:lpstr>
      <vt:lpstr>ACTIVE_MasterOrgTree 2_1_19</vt:lpstr>
      <vt:lpstr>'7.Services by type rate incr.'!Print_Area</vt:lpstr>
      <vt:lpstr>'8.Sum by rchg center original'!Print_Area</vt:lpstr>
      <vt:lpstr>'Rates with over 7% increase'!Print_Area</vt:lpstr>
      <vt:lpstr>'7.Services by type rate incr.'!Print_Titles</vt:lpstr>
      <vt:lpstr>'8.Sum by rchg center original'!Print_Titles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2022-03-07T21:06:05Z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